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a_delovni_zvezek" defaultThemeVersion="124226"/>
  <mc:AlternateContent xmlns:mc="http://schemas.openxmlformats.org/markup-compatibility/2006">
    <mc:Choice Requires="x15">
      <x15ac:absPath xmlns:x15ac="http://schemas.microsoft.com/office/spreadsheetml/2010/11/ac" url="C:\Users\petrovicg\Documents\Podatki\CBAM\"/>
    </mc:Choice>
  </mc:AlternateContent>
  <xr:revisionPtr revIDLastSave="0" documentId="8_{2300B5E8-163E-4672-A148-5B5415A42D85}" xr6:coauthVersionLast="47" xr6:coauthVersionMax="47" xr10:uidLastSave="{00000000-0000-0000-0000-000000000000}"/>
  <workbookProtection workbookAlgorithmName="SHA-512" workbookHashValue="rWT5HI+bK6EdIioKTnNLU8NEhwVBiOzYhW504XUrYQMKDIs8vRQc0IIaPlMYRFVGqygc01TPCIH1HarUUatvyw==" workbookSaltValue="IsQHMWDJpZj1ZefTcVqXag==" workbookSpinCount="100000" lockStructure="1"/>
  <bookViews>
    <workbookView xWindow="28680" yWindow="-120" windowWidth="29040" windowHeight="15720" activeTab="1" xr2:uid="{00000000-000D-0000-FFFF-FFFF00000000}"/>
  </bookViews>
  <sheets>
    <sheet name="Začetna stran" sheetId="149" r:id="rId1"/>
    <sheet name="Kalkulator Privzeta" sheetId="147" r:id="rId2"/>
    <sheet name="Kalkulator Dejanski" sheetId="148" r:id="rId3"/>
    <sheet name="Seznam Blaga" sheetId="135" state="hidden" r:id="rId4"/>
    <sheet name="Seznami podatkov" sheetId="122" state="hidden" r:id="rId5"/>
    <sheet name="RVb" sheetId="129" state="hidden" r:id="rId6"/>
    <sheet name="Blago" sheetId="134" state="hidden" r:id="rId7"/>
    <sheet name="Parametri" sheetId="123" state="hidden" r:id="rId8"/>
    <sheet name="Druge države in ozemlja" sheetId="120" state="hidden" r:id="rId9"/>
    <sheet name="Nenavedeno" sheetId="144" state="hidden" r:id="rId10"/>
    <sheet name="Albanija" sheetId="1" state="hidden" r:id="rId11"/>
    <sheet name="Alžirija" sheetId="2" state="hidden" r:id="rId12"/>
    <sheet name="Angola" sheetId="3" state="hidden" r:id="rId13"/>
    <sheet name="Argentina" sheetId="4" state="hidden" r:id="rId14"/>
    <sheet name="Armenija" sheetId="5" state="hidden" r:id="rId15"/>
    <sheet name="Avstralija" sheetId="6" state="hidden" r:id="rId16"/>
    <sheet name="Azerbajdžan" sheetId="7" state="hidden" r:id="rId17"/>
    <sheet name="Bangladeš" sheetId="8" state="hidden" r:id="rId18"/>
    <sheet name="Bahrajn" sheetId="9" state="hidden" r:id="rId19"/>
    <sheet name="Belorusija" sheetId="10" state="hidden" r:id="rId20"/>
    <sheet name="Benin" sheetId="11" state="hidden" r:id="rId21"/>
    <sheet name="Bolivija" sheetId="12" state="hidden" r:id="rId22"/>
    <sheet name="Bosna in Hercegovina" sheetId="13" state="hidden" r:id="rId23"/>
    <sheet name="Brazilija" sheetId="14" state="hidden" r:id="rId24"/>
    <sheet name="Brunej" sheetId="15" state="hidden" r:id="rId25"/>
    <sheet name="Kambodža" sheetId="16" state="hidden" r:id="rId26"/>
    <sheet name="Kamerun" sheetId="17" state="hidden" r:id="rId27"/>
    <sheet name="Kanada" sheetId="18" state="hidden" r:id="rId28"/>
    <sheet name="Čile" sheetId="19" state="hidden" r:id="rId29"/>
    <sheet name="Kitajska" sheetId="20" state="hidden" r:id="rId30"/>
    <sheet name="Kolumbija" sheetId="21" state="hidden" r:id="rId31"/>
    <sheet name="Zahodni Kongo" sheetId="22" state="hidden" r:id="rId32"/>
    <sheet name="Kostarika" sheetId="23" state="hidden" r:id="rId33"/>
    <sheet name="Slonokoščena obala" sheetId="24" state="hidden" r:id="rId34"/>
    <sheet name="Kuba" sheetId="25" state="hidden" r:id="rId35"/>
    <sheet name="Curaçao" sheetId="26" state="hidden" r:id="rId36"/>
    <sheet name="Vzhodni Kongo" sheetId="27" state="hidden" r:id="rId37"/>
    <sheet name="Dominikanska republika" sheetId="28" state="hidden" r:id="rId38"/>
    <sheet name="Ekvador" sheetId="29" state="hidden" r:id="rId39"/>
    <sheet name="Egipt" sheetId="30" state="hidden" r:id="rId40"/>
    <sheet name="Salvador" sheetId="31" state="hidden" r:id="rId41"/>
    <sheet name="Ekvatorialna Gvineja" sheetId="32" state="hidden" r:id="rId42"/>
    <sheet name="Eritreja" sheetId="33" state="hidden" r:id="rId43"/>
    <sheet name="Esvatini" sheetId="34" state="hidden" r:id="rId44"/>
    <sheet name="Etiopija" sheetId="35" state="hidden" r:id="rId45"/>
    <sheet name="Gabon" sheetId="36" state="hidden" r:id="rId46"/>
    <sheet name="Gruzija" sheetId="37" state="hidden" r:id="rId47"/>
    <sheet name="Gana" sheetId="38" state="hidden" r:id="rId48"/>
    <sheet name="Gvatemala" sheetId="39" state="hidden" r:id="rId49"/>
    <sheet name="Haiti" sheetId="40" state="hidden" r:id="rId50"/>
    <sheet name="Honduras" sheetId="41" state="hidden" r:id="rId51"/>
    <sheet name="Hongkong" sheetId="42" state="hidden" r:id="rId52"/>
    <sheet name="Indija" sheetId="43" state="hidden" r:id="rId53"/>
    <sheet name="Indonezija" sheetId="44" state="hidden" r:id="rId54"/>
    <sheet name="Iran" sheetId="45" state="hidden" r:id="rId55"/>
    <sheet name="Irak" sheetId="46" state="hidden" r:id="rId56"/>
    <sheet name="Izrael" sheetId="47" state="hidden" r:id="rId57"/>
    <sheet name="Jamajka" sheetId="48" state="hidden" r:id="rId58"/>
    <sheet name="Japonska" sheetId="49" state="hidden" r:id="rId59"/>
    <sheet name="Jordanija" sheetId="50" state="hidden" r:id="rId60"/>
    <sheet name="Kazahstan" sheetId="51" state="hidden" r:id="rId61"/>
    <sheet name="Kenija" sheetId="52" state="hidden" r:id="rId62"/>
    <sheet name="Kuvajt" sheetId="53" state="hidden" r:id="rId63"/>
    <sheet name="Kirgizistan" sheetId="54" state="hidden" r:id="rId64"/>
    <sheet name="Laos" sheetId="55" state="hidden" r:id="rId65"/>
    <sheet name="Libanon" sheetId="56" state="hidden" r:id="rId66"/>
    <sheet name="Libija" sheetId="57" state="hidden" r:id="rId67"/>
    <sheet name="Madagaskar" sheetId="58" state="hidden" r:id="rId68"/>
    <sheet name="Malezija" sheetId="59" state="hidden" r:id="rId69"/>
    <sheet name="Mali" sheetId="60" state="hidden" r:id="rId70"/>
    <sheet name="Mavricij" sheetId="61" state="hidden" r:id="rId71"/>
    <sheet name="Mavretanija" sheetId="62" state="hidden" r:id="rId72"/>
    <sheet name="Mehika" sheetId="63" state="hidden" r:id="rId73"/>
    <sheet name="Moldavija" sheetId="64" state="hidden" r:id="rId74"/>
    <sheet name="Mongolija" sheetId="65" state="hidden" r:id="rId75"/>
    <sheet name="Črna gora" sheetId="66" state="hidden" r:id="rId76"/>
    <sheet name="Maroko" sheetId="67" state="hidden" r:id="rId77"/>
    <sheet name="Mozambik" sheetId="68" state="hidden" r:id="rId78"/>
    <sheet name="Mjanmar-Burma" sheetId="69" state="hidden" r:id="rId79"/>
    <sheet name="Namibija" sheetId="70" state="hidden" r:id="rId80"/>
    <sheet name="Nepal" sheetId="71" state="hidden" r:id="rId81"/>
    <sheet name="Nova Zelandija" sheetId="72" state="hidden" r:id="rId82"/>
    <sheet name="Nikaragva" sheetId="73" state="hidden" r:id="rId83"/>
    <sheet name="Niger" sheetId="74" state="hidden" r:id="rId84"/>
    <sheet name="Nigerija" sheetId="75" state="hidden" r:id="rId85"/>
    <sheet name="Severna Koreja" sheetId="76" state="hidden" r:id="rId86"/>
    <sheet name="Severna Makedonija" sheetId="77" state="hidden" r:id="rId87"/>
    <sheet name="Oman" sheetId="78" state="hidden" r:id="rId88"/>
    <sheet name="Pakistan" sheetId="79" state="hidden" r:id="rId89"/>
    <sheet name="Papuanska Nova Gvineja" sheetId="80" state="hidden" r:id="rId90"/>
    <sheet name="Panama" sheetId="81" state="hidden" r:id="rId91"/>
    <sheet name="Paragvaj" sheetId="82" state="hidden" r:id="rId92"/>
    <sheet name="Peru" sheetId="83" state="hidden" r:id="rId93"/>
    <sheet name="Filipini" sheetId="84" state="hidden" r:id="rId94"/>
    <sheet name="Katar" sheetId="85" state="hidden" r:id="rId95"/>
    <sheet name="Rusija" sheetId="86" state="hidden" r:id="rId96"/>
    <sheet name="Ruanda" sheetId="87" state="hidden" r:id="rId97"/>
    <sheet name="Saudova Arabija" sheetId="88" state="hidden" r:id="rId98"/>
    <sheet name="Senegal" sheetId="89" state="hidden" r:id="rId99"/>
    <sheet name="Srbija" sheetId="90" state="hidden" r:id="rId100"/>
    <sheet name="Sierra Leone" sheetId="91" state="hidden" r:id="rId101"/>
    <sheet name="Singapur" sheetId="92" state="hidden" r:id="rId102"/>
    <sheet name="Južna Afrika" sheetId="93" state="hidden" r:id="rId103"/>
    <sheet name="Južna Koreja" sheetId="94" state="hidden" r:id="rId104"/>
    <sheet name="Šrilanka" sheetId="95" state="hidden" r:id="rId105"/>
    <sheet name="Sudan" sheetId="96" state="hidden" r:id="rId106"/>
    <sheet name="Surinam" sheetId="97" state="hidden" r:id="rId107"/>
    <sheet name="Sirija" sheetId="98" state="hidden" r:id="rId108"/>
    <sheet name="Tajvan" sheetId="99" state="hidden" r:id="rId109"/>
    <sheet name="Tadžikistan" sheetId="100" state="hidden" r:id="rId110"/>
    <sheet name="Tanzanija" sheetId="101" state="hidden" r:id="rId111"/>
    <sheet name="Tajska" sheetId="102" state="hidden" r:id="rId112"/>
    <sheet name="Togo" sheetId="103" state="hidden" r:id="rId113"/>
    <sheet name="Trinidad in Tobago" sheetId="104" state="hidden" r:id="rId114"/>
    <sheet name="Tunizija" sheetId="105" state="hidden" r:id="rId115"/>
    <sheet name="Turčija" sheetId="106" state="hidden" r:id="rId116"/>
    <sheet name="Turkmenistan" sheetId="107" state="hidden" r:id="rId117"/>
    <sheet name="Uganda" sheetId="108" state="hidden" r:id="rId118"/>
    <sheet name="Ukrajina" sheetId="109" state="hidden" r:id="rId119"/>
    <sheet name="Združeni arabski emirati" sheetId="110" state="hidden" r:id="rId120"/>
    <sheet name="Združeno kraljestvo" sheetId="111" state="hidden" r:id="rId121"/>
    <sheet name="Združene države" sheetId="112" state="hidden" r:id="rId122"/>
    <sheet name="Urugvaj" sheetId="113" state="hidden" r:id="rId123"/>
    <sheet name="Uzbekistan" sheetId="114" state="hidden" r:id="rId124"/>
    <sheet name="Venezuela" sheetId="115" state="hidden" r:id="rId125"/>
    <sheet name="Vietnam" sheetId="116" state="hidden" r:id="rId126"/>
    <sheet name="Jemen" sheetId="117" state="hidden" r:id="rId127"/>
    <sheet name="Zambija" sheetId="118" state="hidden" r:id="rId128"/>
    <sheet name="Zimbabve" sheetId="119" state="hidden" r:id="rId1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207" i="147" l="1"/>
  <c r="AU206" i="147"/>
  <c r="AU205" i="147"/>
  <c r="AU204" i="147"/>
  <c r="AU203" i="147"/>
  <c r="AU202" i="147"/>
  <c r="AU201" i="147"/>
  <c r="AU200" i="147"/>
  <c r="AU199" i="147"/>
  <c r="AU198" i="147"/>
  <c r="AU197" i="147"/>
  <c r="AU196" i="147"/>
  <c r="AU195" i="147"/>
  <c r="AU194" i="147"/>
  <c r="AU193" i="147"/>
  <c r="AU192" i="147"/>
  <c r="AU191" i="147"/>
  <c r="AU190" i="147"/>
  <c r="AU189" i="147"/>
  <c r="AU188" i="147"/>
  <c r="AU187" i="147"/>
  <c r="AU186" i="147"/>
  <c r="AU185" i="147"/>
  <c r="AU184" i="147"/>
  <c r="AU183" i="147"/>
  <c r="AU182" i="147"/>
  <c r="AU181" i="147"/>
  <c r="AU180" i="147"/>
  <c r="AU179" i="147"/>
  <c r="AU178" i="147"/>
  <c r="AU177" i="147"/>
  <c r="AU176" i="147"/>
  <c r="AU175" i="147"/>
  <c r="AU174" i="147"/>
  <c r="AU173" i="147"/>
  <c r="AU172" i="147"/>
  <c r="AU171" i="147"/>
  <c r="AU170" i="147"/>
  <c r="AU169" i="147"/>
  <c r="AU168" i="147"/>
  <c r="AU167" i="147"/>
  <c r="AU166" i="147"/>
  <c r="AU165" i="147"/>
  <c r="AU164" i="147"/>
  <c r="AU163" i="147"/>
  <c r="AU162" i="147"/>
  <c r="AU161" i="147"/>
  <c r="AU160" i="147"/>
  <c r="AU159" i="147"/>
  <c r="AU158" i="147"/>
  <c r="AU157" i="147"/>
  <c r="AU156" i="147"/>
  <c r="AU155" i="147"/>
  <c r="AU154" i="147"/>
  <c r="AU153" i="147"/>
  <c r="AU152" i="147"/>
  <c r="AU151" i="147"/>
  <c r="AU150" i="147"/>
  <c r="AU149" i="147"/>
  <c r="AU148" i="147"/>
  <c r="AU147" i="147"/>
  <c r="AU146" i="147"/>
  <c r="AU145" i="147"/>
  <c r="AU144" i="147"/>
  <c r="AU143" i="147"/>
  <c r="AU142" i="147"/>
  <c r="AU141" i="147"/>
  <c r="AU140" i="147"/>
  <c r="AU139" i="147"/>
  <c r="AU138" i="147"/>
  <c r="AU137" i="147"/>
  <c r="AU136" i="147"/>
  <c r="AU135" i="147"/>
  <c r="AU134" i="147"/>
  <c r="AU133" i="147"/>
  <c r="AU132" i="147"/>
  <c r="AU131" i="147"/>
  <c r="AU130" i="147"/>
  <c r="AU129" i="147"/>
  <c r="AU128" i="147"/>
  <c r="AU127" i="147"/>
  <c r="AU126" i="147"/>
  <c r="AU125" i="147"/>
  <c r="AU124" i="147"/>
  <c r="AU123" i="147"/>
  <c r="AU122" i="147"/>
  <c r="AU121" i="147"/>
  <c r="AU120" i="147"/>
  <c r="AU119" i="147"/>
  <c r="AU118" i="147"/>
  <c r="AU117" i="147"/>
  <c r="AU116" i="147"/>
  <c r="AU115" i="147"/>
  <c r="AU114" i="147"/>
  <c r="AU113" i="147"/>
  <c r="AU112" i="147"/>
  <c r="AU111" i="147"/>
  <c r="AU110" i="147"/>
  <c r="AU109" i="147"/>
  <c r="AU108" i="147"/>
  <c r="AU107" i="147"/>
  <c r="AU106" i="147"/>
  <c r="AU105" i="147"/>
  <c r="AU104" i="147"/>
  <c r="AU103" i="147"/>
  <c r="AU102" i="147"/>
  <c r="AU101" i="147"/>
  <c r="AU100" i="147"/>
  <c r="AU99" i="147"/>
  <c r="AU98" i="147"/>
  <c r="AU97" i="147"/>
  <c r="AU96" i="147"/>
  <c r="AU95" i="147"/>
  <c r="AU94" i="147"/>
  <c r="AU93" i="147"/>
  <c r="AU92" i="147"/>
  <c r="AU91" i="147"/>
  <c r="AU90" i="147"/>
  <c r="AU89" i="147"/>
  <c r="AU88" i="147"/>
  <c r="AU87" i="147"/>
  <c r="AU86" i="147"/>
  <c r="AU85" i="147"/>
  <c r="AU84" i="147"/>
  <c r="AU83" i="147"/>
  <c r="AU82" i="147"/>
  <c r="AU81" i="147"/>
  <c r="AU80" i="147"/>
  <c r="AU79" i="147"/>
  <c r="AU78" i="147"/>
  <c r="AU77" i="147"/>
  <c r="AU76" i="147"/>
  <c r="AU75" i="147"/>
  <c r="AU74" i="147"/>
  <c r="AU73" i="147"/>
  <c r="AU72" i="147"/>
  <c r="AU71" i="147"/>
  <c r="AU70" i="147"/>
  <c r="AU69" i="147"/>
  <c r="AU68" i="147"/>
  <c r="AU67" i="147"/>
  <c r="AU66" i="147"/>
  <c r="AU65" i="147"/>
  <c r="AU64" i="147"/>
  <c r="AU63" i="147"/>
  <c r="AU62" i="147"/>
  <c r="AU61" i="147"/>
  <c r="AU60" i="147"/>
  <c r="AU59" i="147"/>
  <c r="AU58" i="147"/>
  <c r="AU57" i="147"/>
  <c r="AU56" i="147"/>
  <c r="AU55" i="147"/>
  <c r="AU54" i="147"/>
  <c r="AU53" i="147"/>
  <c r="AU52" i="147"/>
  <c r="AU51" i="147"/>
  <c r="AU50" i="147"/>
  <c r="AU49" i="147"/>
  <c r="AU48" i="147"/>
  <c r="AU47" i="147"/>
  <c r="AU46" i="147"/>
  <c r="AU45" i="147"/>
  <c r="AU44" i="147"/>
  <c r="AU43" i="147"/>
  <c r="AU42" i="147"/>
  <c r="AU41" i="147"/>
  <c r="AU40" i="147"/>
  <c r="AU39" i="147"/>
  <c r="AU38" i="147"/>
  <c r="AU37" i="147"/>
  <c r="AU36" i="147"/>
  <c r="AU35" i="147"/>
  <c r="AU34" i="147"/>
  <c r="AU33" i="147"/>
  <c r="AU32" i="147"/>
  <c r="AU31" i="147"/>
  <c r="AU30" i="147"/>
  <c r="AU29" i="147"/>
  <c r="AU28" i="147"/>
  <c r="AU27" i="147"/>
  <c r="AU26" i="147"/>
  <c r="AU25" i="147"/>
  <c r="AU24" i="147"/>
  <c r="AU23" i="147"/>
  <c r="AU22" i="147"/>
  <c r="AU21" i="147"/>
  <c r="AU20" i="147"/>
  <c r="AU19" i="147"/>
  <c r="AU18" i="147"/>
  <c r="AU17" i="147"/>
  <c r="AU16" i="147"/>
  <c r="AU15" i="147"/>
  <c r="AU14" i="147"/>
  <c r="AU13" i="147"/>
  <c r="AU12" i="147"/>
  <c r="U8" i="147"/>
  <c r="V207" i="148"/>
  <c r="V206" i="148"/>
  <c r="V205" i="148"/>
  <c r="V204" i="148"/>
  <c r="V203" i="148"/>
  <c r="V202" i="148"/>
  <c r="V201" i="148"/>
  <c r="V200" i="148"/>
  <c r="V199" i="148"/>
  <c r="V198" i="148"/>
  <c r="V197" i="148"/>
  <c r="V196" i="148"/>
  <c r="V195" i="148"/>
  <c r="V194" i="148"/>
  <c r="V193" i="148"/>
  <c r="V192" i="148"/>
  <c r="V191" i="148"/>
  <c r="V190" i="148"/>
  <c r="V189" i="148"/>
  <c r="V188" i="148"/>
  <c r="V187" i="148"/>
  <c r="V186" i="148"/>
  <c r="V185" i="148"/>
  <c r="V184" i="148"/>
  <c r="V183" i="148"/>
  <c r="V182" i="148"/>
  <c r="V181" i="148"/>
  <c r="V180" i="148"/>
  <c r="V179" i="148"/>
  <c r="V178" i="148"/>
  <c r="V177" i="148"/>
  <c r="V176" i="148"/>
  <c r="V175" i="148"/>
  <c r="V174" i="148"/>
  <c r="V173" i="148"/>
  <c r="V172" i="148"/>
  <c r="V171" i="148"/>
  <c r="V170" i="148"/>
  <c r="V169" i="148"/>
  <c r="V168" i="148"/>
  <c r="V167" i="148"/>
  <c r="V166" i="148"/>
  <c r="V165" i="148"/>
  <c r="V164" i="148"/>
  <c r="V163" i="148"/>
  <c r="V162" i="148"/>
  <c r="V161" i="148"/>
  <c r="V160" i="148"/>
  <c r="V159" i="148"/>
  <c r="V158" i="148"/>
  <c r="V157" i="148"/>
  <c r="V156" i="148"/>
  <c r="V155" i="148"/>
  <c r="V154" i="148"/>
  <c r="V153" i="148"/>
  <c r="V152" i="148"/>
  <c r="V151" i="148"/>
  <c r="V150" i="148"/>
  <c r="V149" i="148"/>
  <c r="V148" i="148"/>
  <c r="V147" i="148"/>
  <c r="V146" i="148"/>
  <c r="V145" i="148"/>
  <c r="V144" i="148"/>
  <c r="V143" i="148"/>
  <c r="V142" i="148"/>
  <c r="V141" i="148"/>
  <c r="V140" i="148"/>
  <c r="V139" i="148"/>
  <c r="V138" i="148"/>
  <c r="V137" i="148"/>
  <c r="V136" i="148"/>
  <c r="V135" i="148"/>
  <c r="V134" i="148"/>
  <c r="V133" i="148"/>
  <c r="V132" i="148"/>
  <c r="V131" i="148"/>
  <c r="V130" i="148"/>
  <c r="V129" i="148"/>
  <c r="V128" i="148"/>
  <c r="V127" i="148"/>
  <c r="V126" i="148"/>
  <c r="V125" i="148"/>
  <c r="V124" i="148"/>
  <c r="V123" i="148"/>
  <c r="V122" i="148"/>
  <c r="V121" i="148"/>
  <c r="V120" i="148"/>
  <c r="V119" i="148"/>
  <c r="V118" i="148"/>
  <c r="V117" i="148"/>
  <c r="V116" i="148"/>
  <c r="V115" i="148"/>
  <c r="V114" i="148"/>
  <c r="V113" i="148"/>
  <c r="V112" i="148"/>
  <c r="V111" i="148"/>
  <c r="V110" i="148"/>
  <c r="V109" i="148"/>
  <c r="V108" i="148"/>
  <c r="V107" i="148"/>
  <c r="V106" i="148"/>
  <c r="V105" i="148"/>
  <c r="V104" i="148"/>
  <c r="V103" i="148"/>
  <c r="V102" i="148"/>
  <c r="V101" i="148"/>
  <c r="V100" i="148"/>
  <c r="V99" i="148"/>
  <c r="V98" i="148"/>
  <c r="V97" i="148"/>
  <c r="V96" i="148"/>
  <c r="V95" i="148"/>
  <c r="V94" i="148"/>
  <c r="V93" i="148"/>
  <c r="V92" i="148"/>
  <c r="V91" i="148"/>
  <c r="V90" i="148"/>
  <c r="V89" i="148"/>
  <c r="V88" i="148"/>
  <c r="V87" i="148"/>
  <c r="V86" i="148"/>
  <c r="V85" i="148"/>
  <c r="V84" i="148"/>
  <c r="V83" i="148"/>
  <c r="V82" i="148"/>
  <c r="V81" i="148"/>
  <c r="V80" i="148"/>
  <c r="V79" i="148"/>
  <c r="V78" i="148"/>
  <c r="V77" i="148"/>
  <c r="V76" i="148"/>
  <c r="V75" i="148"/>
  <c r="V74" i="148"/>
  <c r="V73" i="148"/>
  <c r="V72" i="148"/>
  <c r="V71" i="148"/>
  <c r="V70" i="148"/>
  <c r="V69" i="148"/>
  <c r="V68" i="148"/>
  <c r="V67" i="148"/>
  <c r="V66" i="148"/>
  <c r="V65" i="148"/>
  <c r="V64" i="148"/>
  <c r="V63" i="148"/>
  <c r="V62" i="148"/>
  <c r="V61" i="148"/>
  <c r="V60" i="148"/>
  <c r="V59" i="148"/>
  <c r="V58" i="148"/>
  <c r="V57" i="148"/>
  <c r="V56" i="148"/>
  <c r="V55" i="148"/>
  <c r="V54" i="148"/>
  <c r="V53" i="148"/>
  <c r="V52" i="148"/>
  <c r="V51" i="148"/>
  <c r="V50" i="148"/>
  <c r="V49" i="148"/>
  <c r="V48" i="148"/>
  <c r="V47" i="148"/>
  <c r="V46" i="148"/>
  <c r="V45" i="148"/>
  <c r="V44" i="148"/>
  <c r="V43" i="148"/>
  <c r="V42" i="148"/>
  <c r="V41" i="148"/>
  <c r="V40" i="148"/>
  <c r="V39" i="148"/>
  <c r="V38" i="148"/>
  <c r="V37" i="148"/>
  <c r="V36" i="148"/>
  <c r="V35" i="148"/>
  <c r="V34" i="148"/>
  <c r="V33" i="148"/>
  <c r="V32" i="148"/>
  <c r="V31" i="148"/>
  <c r="V30" i="148"/>
  <c r="V29" i="148"/>
  <c r="V28" i="148"/>
  <c r="V27" i="148"/>
  <c r="V26" i="148"/>
  <c r="V25" i="148"/>
  <c r="V24" i="148"/>
  <c r="V23" i="148"/>
  <c r="V22" i="148"/>
  <c r="V21" i="148"/>
  <c r="V20" i="148"/>
  <c r="V19" i="148"/>
  <c r="V18" i="148"/>
  <c r="V17" i="148"/>
  <c r="V16" i="148"/>
  <c r="V15" i="148"/>
  <c r="V14" i="148"/>
  <c r="V13" i="148"/>
  <c r="V12" i="148"/>
  <c r="V11" i="148"/>
  <c r="V10" i="148"/>
  <c r="V9" i="148"/>
  <c r="D116" i="147"/>
  <c r="AV207" i="147"/>
  <c r="AV206" i="147"/>
  <c r="AV205" i="147"/>
  <c r="AV204" i="147"/>
  <c r="AV203" i="147"/>
  <c r="AV202" i="147"/>
  <c r="AV201" i="147"/>
  <c r="AV200" i="147"/>
  <c r="AV199" i="147"/>
  <c r="AV198" i="147"/>
  <c r="AV197" i="147"/>
  <c r="AV196" i="147"/>
  <c r="AV195" i="147"/>
  <c r="AV194" i="147"/>
  <c r="AV193" i="147"/>
  <c r="AV192" i="147"/>
  <c r="AV191" i="147"/>
  <c r="AV190" i="147"/>
  <c r="AV189" i="147"/>
  <c r="AV188" i="147"/>
  <c r="AV187" i="147"/>
  <c r="AV186" i="147"/>
  <c r="AV185" i="147"/>
  <c r="AV184" i="147"/>
  <c r="AV183" i="147"/>
  <c r="AV182" i="147"/>
  <c r="AV181" i="147"/>
  <c r="AV180" i="147"/>
  <c r="AV179" i="147"/>
  <c r="AV178" i="147"/>
  <c r="AV177" i="147"/>
  <c r="AV176" i="147"/>
  <c r="AV175" i="147"/>
  <c r="AV174" i="147"/>
  <c r="AV173" i="147"/>
  <c r="AV172" i="147"/>
  <c r="AV171" i="147"/>
  <c r="AV170" i="147"/>
  <c r="AV169" i="147"/>
  <c r="AV168" i="147"/>
  <c r="AV167" i="147"/>
  <c r="AV166" i="147"/>
  <c r="AV165" i="147"/>
  <c r="AV164" i="147"/>
  <c r="AV163" i="147"/>
  <c r="AV162" i="147"/>
  <c r="AV161" i="147"/>
  <c r="AV160" i="147"/>
  <c r="AV159" i="147"/>
  <c r="AV158" i="147"/>
  <c r="AV157" i="147"/>
  <c r="AV156" i="147"/>
  <c r="AV155" i="147"/>
  <c r="AV154" i="147"/>
  <c r="AV153" i="147"/>
  <c r="AV152" i="147"/>
  <c r="AV151" i="147"/>
  <c r="AV150" i="147"/>
  <c r="AV149" i="147"/>
  <c r="AV148" i="147"/>
  <c r="AV147" i="147"/>
  <c r="AV146" i="147"/>
  <c r="AV145" i="147"/>
  <c r="AV144" i="147"/>
  <c r="AV143" i="147"/>
  <c r="AV142" i="147"/>
  <c r="AV141" i="147"/>
  <c r="AV140" i="147"/>
  <c r="AV139" i="147"/>
  <c r="AV138" i="147"/>
  <c r="AV137" i="147"/>
  <c r="AV136" i="147"/>
  <c r="AV135" i="147"/>
  <c r="AV134" i="147"/>
  <c r="AV133" i="147"/>
  <c r="AV132" i="147"/>
  <c r="AV131" i="147"/>
  <c r="AV130" i="147"/>
  <c r="AV129" i="147"/>
  <c r="AV128" i="147"/>
  <c r="AV127" i="147"/>
  <c r="AV126" i="147"/>
  <c r="AV125" i="147"/>
  <c r="AV122" i="147"/>
  <c r="AV121" i="147"/>
  <c r="AV120" i="147"/>
  <c r="AV119" i="147"/>
  <c r="AV118" i="147"/>
  <c r="AV117" i="147"/>
  <c r="AV116" i="147"/>
  <c r="AV115" i="147"/>
  <c r="AV114" i="147"/>
  <c r="AV113" i="147"/>
  <c r="AV112" i="147"/>
  <c r="AV111" i="147"/>
  <c r="AV110" i="147"/>
  <c r="AV109" i="147"/>
  <c r="AV108" i="147"/>
  <c r="AV107" i="147"/>
  <c r="AV106" i="147"/>
  <c r="AV105" i="147"/>
  <c r="AV104" i="147"/>
  <c r="AV103" i="147"/>
  <c r="AV102" i="147"/>
  <c r="AV101" i="147"/>
  <c r="AV100" i="147"/>
  <c r="AV99" i="147"/>
  <c r="AV98" i="147"/>
  <c r="AV97" i="147"/>
  <c r="AV96" i="147"/>
  <c r="AV95" i="147"/>
  <c r="AV94" i="147"/>
  <c r="AV93" i="147"/>
  <c r="AV92" i="147"/>
  <c r="AV91" i="147"/>
  <c r="AV90" i="147"/>
  <c r="AV89" i="147"/>
  <c r="AV88" i="147"/>
  <c r="AV87" i="147"/>
  <c r="AV86" i="147"/>
  <c r="AV85" i="147"/>
  <c r="AV84" i="147"/>
  <c r="AV83" i="147"/>
  <c r="AV82" i="147"/>
  <c r="AV81" i="147"/>
  <c r="AV80" i="147"/>
  <c r="AV79" i="147"/>
  <c r="AV78" i="147"/>
  <c r="AV77" i="147"/>
  <c r="AV76" i="147"/>
  <c r="AV75" i="147"/>
  <c r="AV74" i="147"/>
  <c r="AV73" i="147"/>
  <c r="AV72" i="147"/>
  <c r="AV71" i="147"/>
  <c r="AV70" i="147"/>
  <c r="AV69" i="147"/>
  <c r="AV68" i="147"/>
  <c r="AV67" i="147"/>
  <c r="AV66" i="147"/>
  <c r="AV65" i="147"/>
  <c r="AV64" i="147"/>
  <c r="AV63" i="147"/>
  <c r="AV62" i="147"/>
  <c r="AV61" i="147"/>
  <c r="AV60" i="147"/>
  <c r="AV59" i="147"/>
  <c r="AV58" i="147"/>
  <c r="AV57" i="147"/>
  <c r="AV56" i="147"/>
  <c r="AV55" i="147"/>
  <c r="AV54" i="147"/>
  <c r="AV53" i="147"/>
  <c r="AV52" i="147"/>
  <c r="AV51" i="147"/>
  <c r="AV50" i="147"/>
  <c r="AV49" i="147"/>
  <c r="AV48" i="147"/>
  <c r="AV47" i="147"/>
  <c r="AV46" i="147"/>
  <c r="AV45" i="147"/>
  <c r="AV44" i="147"/>
  <c r="AV43" i="147"/>
  <c r="AV42" i="147"/>
  <c r="AV41" i="147"/>
  <c r="AV40" i="147"/>
  <c r="AV39" i="147"/>
  <c r="AV38" i="147"/>
  <c r="AV37" i="147"/>
  <c r="AV36" i="147"/>
  <c r="AV35" i="147"/>
  <c r="AV34" i="147"/>
  <c r="AV33" i="147"/>
  <c r="AV32" i="147"/>
  <c r="AV31" i="147"/>
  <c r="AV30" i="147"/>
  <c r="AV29" i="147"/>
  <c r="AV28" i="147"/>
  <c r="AV27" i="147"/>
  <c r="AV26" i="147"/>
  <c r="AV25" i="147"/>
  <c r="AV24" i="147"/>
  <c r="AV23" i="147"/>
  <c r="AV22" i="147"/>
  <c r="AV21" i="147"/>
  <c r="AV20" i="147"/>
  <c r="AV19" i="147"/>
  <c r="AV18" i="147"/>
  <c r="AV17" i="147"/>
  <c r="AV16" i="147"/>
  <c r="AV15" i="147"/>
  <c r="AV14" i="147"/>
  <c r="AV13" i="147"/>
  <c r="AV12" i="147"/>
  <c r="W207" i="148"/>
  <c r="W206" i="148"/>
  <c r="W205" i="148"/>
  <c r="W204" i="148"/>
  <c r="W203" i="148"/>
  <c r="W202" i="148"/>
  <c r="W201" i="148"/>
  <c r="W200" i="148"/>
  <c r="W199" i="148"/>
  <c r="W198" i="148"/>
  <c r="W197" i="148"/>
  <c r="W196" i="148"/>
  <c r="W195" i="148"/>
  <c r="W194" i="148"/>
  <c r="W193" i="148"/>
  <c r="W192" i="148"/>
  <c r="W191" i="148"/>
  <c r="W190" i="148"/>
  <c r="W189" i="148"/>
  <c r="W188" i="148"/>
  <c r="W187" i="148"/>
  <c r="W186" i="148"/>
  <c r="W185" i="148"/>
  <c r="W184" i="148"/>
  <c r="W183" i="148"/>
  <c r="W182" i="148"/>
  <c r="W181" i="148"/>
  <c r="W180" i="148"/>
  <c r="W179" i="148"/>
  <c r="W178" i="148"/>
  <c r="W177" i="148"/>
  <c r="W176" i="148"/>
  <c r="W175" i="148"/>
  <c r="W174" i="148"/>
  <c r="W173" i="148"/>
  <c r="W172" i="148"/>
  <c r="W171" i="148"/>
  <c r="W170" i="148"/>
  <c r="W169" i="148"/>
  <c r="W168" i="148"/>
  <c r="W167" i="148"/>
  <c r="W166" i="148"/>
  <c r="W165" i="148"/>
  <c r="W164" i="148"/>
  <c r="W163" i="148"/>
  <c r="W162" i="148"/>
  <c r="W161" i="148"/>
  <c r="W160" i="148"/>
  <c r="W159" i="148"/>
  <c r="W158" i="148"/>
  <c r="W157" i="148"/>
  <c r="W156" i="148"/>
  <c r="W155" i="148"/>
  <c r="W154" i="148"/>
  <c r="W153" i="148"/>
  <c r="W152" i="148"/>
  <c r="W151" i="148"/>
  <c r="W150" i="148"/>
  <c r="W149" i="148"/>
  <c r="W148" i="148"/>
  <c r="W147" i="148"/>
  <c r="W146" i="148"/>
  <c r="W145" i="148"/>
  <c r="W144" i="148"/>
  <c r="W143" i="148"/>
  <c r="W142" i="148"/>
  <c r="W141" i="148"/>
  <c r="W140" i="148"/>
  <c r="W139" i="148"/>
  <c r="W138" i="148"/>
  <c r="W137" i="148"/>
  <c r="W136" i="148"/>
  <c r="W135" i="148"/>
  <c r="W134" i="148"/>
  <c r="W133" i="148"/>
  <c r="W132" i="148"/>
  <c r="W131" i="148"/>
  <c r="W130" i="148"/>
  <c r="W129" i="148"/>
  <c r="W128" i="148"/>
  <c r="W127" i="148"/>
  <c r="W126" i="148"/>
  <c r="W125" i="148"/>
  <c r="W124" i="148"/>
  <c r="W123" i="148"/>
  <c r="W122" i="148"/>
  <c r="W121" i="148"/>
  <c r="W120" i="148"/>
  <c r="W119" i="148"/>
  <c r="W118" i="148"/>
  <c r="W117" i="148"/>
  <c r="W116" i="148"/>
  <c r="W115" i="148"/>
  <c r="W114" i="148"/>
  <c r="W113" i="148"/>
  <c r="W112" i="148"/>
  <c r="W111" i="148"/>
  <c r="W110" i="148"/>
  <c r="W109" i="148"/>
  <c r="W108" i="148"/>
  <c r="W107" i="148"/>
  <c r="W106" i="148"/>
  <c r="W105" i="148"/>
  <c r="W104" i="148"/>
  <c r="W103" i="148"/>
  <c r="W102" i="148"/>
  <c r="W101" i="148"/>
  <c r="W100" i="148"/>
  <c r="W99" i="148"/>
  <c r="W98" i="148"/>
  <c r="W97" i="148"/>
  <c r="W96" i="148"/>
  <c r="W95" i="148"/>
  <c r="W94" i="148"/>
  <c r="W93" i="148"/>
  <c r="W92" i="148"/>
  <c r="W91" i="148"/>
  <c r="W90" i="148"/>
  <c r="W89" i="148"/>
  <c r="W88" i="148"/>
  <c r="W87" i="148"/>
  <c r="W86" i="148"/>
  <c r="W85" i="148"/>
  <c r="W84" i="148"/>
  <c r="W83" i="148"/>
  <c r="W82" i="148"/>
  <c r="W81" i="148"/>
  <c r="W80" i="148"/>
  <c r="W79" i="148"/>
  <c r="W78" i="148"/>
  <c r="W77" i="148"/>
  <c r="W76" i="148"/>
  <c r="W75" i="148"/>
  <c r="W74" i="148"/>
  <c r="W73" i="148"/>
  <c r="W72" i="148"/>
  <c r="W71" i="148"/>
  <c r="W70" i="148"/>
  <c r="W69" i="148"/>
  <c r="W68" i="148"/>
  <c r="W67" i="148"/>
  <c r="W66" i="148"/>
  <c r="W65" i="148"/>
  <c r="W64" i="148"/>
  <c r="W63" i="148"/>
  <c r="W62" i="148"/>
  <c r="W61" i="148"/>
  <c r="W60" i="148"/>
  <c r="W59" i="148"/>
  <c r="W58" i="148"/>
  <c r="W57" i="148"/>
  <c r="W56" i="148"/>
  <c r="W55" i="148"/>
  <c r="W54" i="148"/>
  <c r="W53" i="148"/>
  <c r="W52" i="148"/>
  <c r="W51" i="148"/>
  <c r="W50" i="148"/>
  <c r="W49" i="148"/>
  <c r="W48" i="148"/>
  <c r="W47" i="148"/>
  <c r="W46" i="148"/>
  <c r="W45" i="148"/>
  <c r="W44" i="148"/>
  <c r="W43" i="148"/>
  <c r="W42" i="148"/>
  <c r="W41" i="148"/>
  <c r="W40" i="148"/>
  <c r="W39" i="148"/>
  <c r="W38" i="148"/>
  <c r="W37" i="148"/>
  <c r="W36" i="148"/>
  <c r="W35" i="148"/>
  <c r="W34" i="148"/>
  <c r="W33" i="148"/>
  <c r="W32" i="148"/>
  <c r="W31" i="148"/>
  <c r="W30" i="148"/>
  <c r="W29" i="148"/>
  <c r="W28" i="148"/>
  <c r="W27" i="148"/>
  <c r="W26" i="148"/>
  <c r="W25" i="148"/>
  <c r="W24" i="148"/>
  <c r="W23" i="148"/>
  <c r="W22" i="148"/>
  <c r="W21" i="148"/>
  <c r="W20" i="148"/>
  <c r="W19" i="148"/>
  <c r="W18" i="148"/>
  <c r="W17" i="148"/>
  <c r="W16" i="148"/>
  <c r="W15" i="148"/>
  <c r="W14" i="148"/>
  <c r="W13" i="148"/>
  <c r="W12" i="148"/>
  <c r="W11" i="148"/>
  <c r="W10" i="148"/>
  <c r="M207" i="148"/>
  <c r="M206" i="148"/>
  <c r="M205" i="148"/>
  <c r="M204" i="148"/>
  <c r="M203" i="148"/>
  <c r="M202" i="148"/>
  <c r="M201" i="148"/>
  <c r="M200" i="148"/>
  <c r="M199" i="148"/>
  <c r="M198" i="148"/>
  <c r="M197" i="148"/>
  <c r="M196" i="148"/>
  <c r="M195" i="148"/>
  <c r="M194" i="148"/>
  <c r="M193" i="148"/>
  <c r="M192" i="148"/>
  <c r="M191" i="148"/>
  <c r="M190" i="148"/>
  <c r="M189" i="148"/>
  <c r="M188" i="148"/>
  <c r="M187" i="148"/>
  <c r="M186" i="148"/>
  <c r="M185" i="148"/>
  <c r="M184" i="148"/>
  <c r="M183" i="148"/>
  <c r="M182" i="148"/>
  <c r="M181" i="148"/>
  <c r="M180" i="148"/>
  <c r="M179" i="148"/>
  <c r="M178" i="148"/>
  <c r="M177" i="148"/>
  <c r="M176" i="148"/>
  <c r="M175" i="148"/>
  <c r="M174" i="148"/>
  <c r="M173" i="148"/>
  <c r="M172" i="148"/>
  <c r="M171" i="148"/>
  <c r="M170" i="148"/>
  <c r="M169" i="148"/>
  <c r="M168" i="148"/>
  <c r="M167" i="148"/>
  <c r="M166" i="148"/>
  <c r="M165" i="148"/>
  <c r="M164" i="148"/>
  <c r="M163" i="148"/>
  <c r="M162" i="148"/>
  <c r="M161" i="148"/>
  <c r="M160" i="148"/>
  <c r="M159" i="148"/>
  <c r="M158" i="148"/>
  <c r="M157" i="148"/>
  <c r="M156" i="148"/>
  <c r="M155" i="148"/>
  <c r="M154" i="148"/>
  <c r="M153" i="148"/>
  <c r="M152" i="148"/>
  <c r="M151" i="148"/>
  <c r="M150" i="148"/>
  <c r="M149" i="148"/>
  <c r="M148" i="148"/>
  <c r="M147" i="148"/>
  <c r="M146" i="148"/>
  <c r="M145" i="148"/>
  <c r="M144" i="148"/>
  <c r="M143" i="148"/>
  <c r="M142" i="148"/>
  <c r="M141" i="148"/>
  <c r="M140" i="148"/>
  <c r="M139" i="148"/>
  <c r="M138" i="148"/>
  <c r="M137" i="148"/>
  <c r="M136" i="148"/>
  <c r="M135" i="148"/>
  <c r="M134" i="148"/>
  <c r="M133" i="148"/>
  <c r="M132" i="148"/>
  <c r="M131" i="148"/>
  <c r="M130" i="148"/>
  <c r="M129" i="148"/>
  <c r="M128" i="148"/>
  <c r="M127" i="148"/>
  <c r="M126" i="148"/>
  <c r="M125" i="148"/>
  <c r="M124" i="148"/>
  <c r="M123" i="148"/>
  <c r="M122" i="148"/>
  <c r="M121" i="148"/>
  <c r="M120" i="148"/>
  <c r="M119" i="148"/>
  <c r="M118" i="148"/>
  <c r="M117" i="148"/>
  <c r="M116" i="148"/>
  <c r="M115" i="148"/>
  <c r="M114" i="148"/>
  <c r="M113" i="148"/>
  <c r="M112" i="148"/>
  <c r="M111" i="148"/>
  <c r="M110" i="148"/>
  <c r="M109" i="148"/>
  <c r="M108" i="148"/>
  <c r="M107" i="148"/>
  <c r="M106" i="148"/>
  <c r="M105" i="148"/>
  <c r="M104" i="148"/>
  <c r="M103" i="148"/>
  <c r="M102" i="148"/>
  <c r="M101" i="148"/>
  <c r="M100" i="148"/>
  <c r="M99" i="148"/>
  <c r="M98" i="148"/>
  <c r="M97" i="148"/>
  <c r="M96" i="148"/>
  <c r="M95" i="148"/>
  <c r="M94" i="148"/>
  <c r="M93" i="148"/>
  <c r="M92" i="148"/>
  <c r="M91" i="148"/>
  <c r="M90" i="148"/>
  <c r="M89" i="148"/>
  <c r="M88" i="148"/>
  <c r="M87" i="148"/>
  <c r="M86" i="148"/>
  <c r="M85" i="148"/>
  <c r="M84" i="148"/>
  <c r="M83" i="148"/>
  <c r="M82" i="148"/>
  <c r="M81" i="148"/>
  <c r="M80" i="148"/>
  <c r="M79" i="148"/>
  <c r="M78" i="148"/>
  <c r="M77" i="148"/>
  <c r="M76" i="148"/>
  <c r="M75" i="148"/>
  <c r="M74" i="148"/>
  <c r="M73" i="148"/>
  <c r="M72" i="148"/>
  <c r="M71" i="148"/>
  <c r="M70" i="148"/>
  <c r="M69" i="148"/>
  <c r="M68" i="148"/>
  <c r="M67" i="148"/>
  <c r="M66" i="148"/>
  <c r="M65" i="148"/>
  <c r="M64" i="148"/>
  <c r="M63" i="148"/>
  <c r="M62" i="148"/>
  <c r="M61" i="148"/>
  <c r="M60" i="148"/>
  <c r="M59" i="148"/>
  <c r="M58" i="148"/>
  <c r="M57" i="148"/>
  <c r="M56" i="148"/>
  <c r="M55" i="148"/>
  <c r="M54" i="148"/>
  <c r="M53" i="148"/>
  <c r="M52" i="148"/>
  <c r="M51" i="148"/>
  <c r="M50" i="148"/>
  <c r="M49" i="148"/>
  <c r="M48" i="148"/>
  <c r="M47" i="148"/>
  <c r="M46" i="148"/>
  <c r="M45" i="148"/>
  <c r="M44" i="148"/>
  <c r="M43" i="148"/>
  <c r="M42" i="148"/>
  <c r="M41" i="148"/>
  <c r="M40" i="148"/>
  <c r="M39" i="148"/>
  <c r="M38" i="148"/>
  <c r="M37" i="148"/>
  <c r="M36" i="148"/>
  <c r="M35" i="148"/>
  <c r="M34" i="148"/>
  <c r="M33" i="148"/>
  <c r="M32" i="148"/>
  <c r="M31" i="148"/>
  <c r="M30" i="148"/>
  <c r="M29" i="148"/>
  <c r="M28" i="148"/>
  <c r="M27" i="148"/>
  <c r="M26" i="148"/>
  <c r="M25" i="148"/>
  <c r="M24" i="148"/>
  <c r="M23" i="148"/>
  <c r="M22" i="148"/>
  <c r="M21" i="148"/>
  <c r="M20" i="148"/>
  <c r="M19" i="148"/>
  <c r="M18" i="148"/>
  <c r="M17" i="148"/>
  <c r="M16" i="148"/>
  <c r="M15" i="148"/>
  <c r="M14" i="148"/>
  <c r="M13" i="148"/>
  <c r="M12" i="148"/>
  <c r="M11" i="148"/>
  <c r="M10" i="148"/>
  <c r="M9" i="148"/>
  <c r="M8" i="148"/>
  <c r="S207" i="148"/>
  <c r="S206" i="148"/>
  <c r="S205" i="148"/>
  <c r="S204" i="148"/>
  <c r="S203" i="148"/>
  <c r="S202" i="148"/>
  <c r="S201" i="148"/>
  <c r="S200" i="148"/>
  <c r="S199" i="148"/>
  <c r="S198" i="148"/>
  <c r="S197" i="148"/>
  <c r="S196" i="148"/>
  <c r="S195" i="148"/>
  <c r="S194" i="148"/>
  <c r="S193" i="148"/>
  <c r="S192" i="148"/>
  <c r="S191" i="148"/>
  <c r="S190" i="148"/>
  <c r="S189" i="148"/>
  <c r="S188" i="148"/>
  <c r="S187" i="148"/>
  <c r="S186" i="148"/>
  <c r="S185" i="148"/>
  <c r="S184" i="148"/>
  <c r="S183" i="148"/>
  <c r="S182" i="148"/>
  <c r="S181" i="148"/>
  <c r="S180" i="148"/>
  <c r="S179" i="148"/>
  <c r="S178" i="148"/>
  <c r="S177" i="148"/>
  <c r="S176" i="148"/>
  <c r="S175" i="148"/>
  <c r="S174" i="148"/>
  <c r="S173" i="148"/>
  <c r="S172" i="148"/>
  <c r="S171" i="148"/>
  <c r="S170" i="148"/>
  <c r="S169" i="148"/>
  <c r="S168" i="148"/>
  <c r="S167" i="148"/>
  <c r="S166" i="148"/>
  <c r="S165" i="148"/>
  <c r="S164" i="148"/>
  <c r="S163" i="148"/>
  <c r="S162" i="148"/>
  <c r="S161" i="148"/>
  <c r="S160" i="148"/>
  <c r="S159" i="148"/>
  <c r="S158" i="148"/>
  <c r="S157" i="148"/>
  <c r="S156" i="148"/>
  <c r="S155" i="148"/>
  <c r="S154" i="148"/>
  <c r="S153" i="148"/>
  <c r="S152" i="148"/>
  <c r="S151" i="148"/>
  <c r="S150" i="148"/>
  <c r="S149" i="148"/>
  <c r="S148" i="148"/>
  <c r="S147" i="148"/>
  <c r="S146" i="148"/>
  <c r="S145" i="148"/>
  <c r="S144" i="148"/>
  <c r="S143" i="148"/>
  <c r="S142" i="148"/>
  <c r="S141" i="148"/>
  <c r="S140" i="148"/>
  <c r="S139" i="148"/>
  <c r="S138" i="148"/>
  <c r="S137" i="148"/>
  <c r="S136" i="148"/>
  <c r="S135" i="148"/>
  <c r="S134" i="148"/>
  <c r="S133" i="148"/>
  <c r="S132" i="148"/>
  <c r="S131" i="148"/>
  <c r="S130" i="148"/>
  <c r="S129" i="148"/>
  <c r="S128" i="148"/>
  <c r="S127" i="148"/>
  <c r="S126" i="148"/>
  <c r="S125" i="148"/>
  <c r="S124" i="148"/>
  <c r="S123" i="148"/>
  <c r="S122" i="148"/>
  <c r="S121" i="148"/>
  <c r="S120" i="148"/>
  <c r="S119" i="148"/>
  <c r="S118" i="148"/>
  <c r="S117" i="148"/>
  <c r="S116" i="148"/>
  <c r="S115" i="148"/>
  <c r="S114" i="148"/>
  <c r="S113" i="148"/>
  <c r="S112" i="148"/>
  <c r="S111" i="148"/>
  <c r="S110" i="148"/>
  <c r="S109" i="148"/>
  <c r="S108" i="148"/>
  <c r="S107" i="148"/>
  <c r="S106" i="148"/>
  <c r="S105" i="148"/>
  <c r="S104" i="148"/>
  <c r="S103" i="148"/>
  <c r="S102" i="148"/>
  <c r="S101" i="148"/>
  <c r="S100" i="148"/>
  <c r="S99" i="148"/>
  <c r="S98" i="148"/>
  <c r="S97" i="148"/>
  <c r="S96" i="148"/>
  <c r="S95" i="148"/>
  <c r="S94" i="148"/>
  <c r="S93" i="148"/>
  <c r="S92" i="148"/>
  <c r="S91" i="148"/>
  <c r="S90" i="148"/>
  <c r="S89" i="148"/>
  <c r="S88" i="148"/>
  <c r="S87" i="148"/>
  <c r="S86" i="148"/>
  <c r="S85" i="148"/>
  <c r="S84" i="148"/>
  <c r="S83" i="148"/>
  <c r="S82" i="148"/>
  <c r="S81" i="148"/>
  <c r="S80" i="148"/>
  <c r="S79" i="148"/>
  <c r="S78" i="148"/>
  <c r="S77" i="148"/>
  <c r="S76" i="148"/>
  <c r="S75" i="148"/>
  <c r="S74" i="148"/>
  <c r="S73" i="148"/>
  <c r="S72" i="148"/>
  <c r="S71" i="148"/>
  <c r="S70" i="148"/>
  <c r="S69" i="148"/>
  <c r="S68" i="148"/>
  <c r="S67" i="148"/>
  <c r="S66" i="148"/>
  <c r="S65" i="148"/>
  <c r="S64" i="148"/>
  <c r="S63" i="148"/>
  <c r="S62" i="148"/>
  <c r="S61" i="148"/>
  <c r="S60" i="148"/>
  <c r="S59" i="148"/>
  <c r="S58" i="148"/>
  <c r="S57" i="148"/>
  <c r="S56" i="148"/>
  <c r="S55" i="148"/>
  <c r="S54" i="148"/>
  <c r="S53" i="148"/>
  <c r="S52" i="148"/>
  <c r="S51" i="148"/>
  <c r="S50" i="148"/>
  <c r="S49" i="148"/>
  <c r="S48" i="148"/>
  <c r="S47" i="148"/>
  <c r="S46" i="148"/>
  <c r="S45" i="148"/>
  <c r="S44" i="148"/>
  <c r="S43" i="148"/>
  <c r="S42" i="148"/>
  <c r="S41" i="148"/>
  <c r="S40" i="148"/>
  <c r="S39" i="148"/>
  <c r="S38" i="148"/>
  <c r="S37" i="148"/>
  <c r="S36" i="148"/>
  <c r="S35" i="148"/>
  <c r="S34" i="148"/>
  <c r="S33" i="148"/>
  <c r="S32" i="148"/>
  <c r="S31" i="148"/>
  <c r="S30" i="148"/>
  <c r="S29" i="148"/>
  <c r="S28" i="148"/>
  <c r="S27" i="148"/>
  <c r="S26" i="148"/>
  <c r="S25" i="148"/>
  <c r="S24" i="148"/>
  <c r="S23" i="148"/>
  <c r="S22" i="148"/>
  <c r="S21" i="148"/>
  <c r="S20" i="148"/>
  <c r="S19" i="148"/>
  <c r="S18" i="148"/>
  <c r="S17" i="148"/>
  <c r="S16" i="148"/>
  <c r="S15" i="148"/>
  <c r="S14" i="148"/>
  <c r="S13" i="148"/>
  <c r="S12" i="148"/>
  <c r="S11" i="148"/>
  <c r="O188" i="148" a="1"/>
  <c r="O188" i="148" s="1"/>
  <c r="O187" i="148" a="1"/>
  <c r="O187" i="148" s="1"/>
  <c r="N187" i="148" a="1"/>
  <c r="N187" i="148" s="1"/>
  <c r="O186" i="148" a="1"/>
  <c r="O186" i="148" s="1"/>
  <c r="N186" i="148" a="1"/>
  <c r="N186" i="148" s="1"/>
  <c r="O185" i="148" a="1"/>
  <c r="O185" i="148" s="1"/>
  <c r="N185" i="148" a="1"/>
  <c r="N185" i="148" s="1"/>
  <c r="O184" i="148" a="1"/>
  <c r="O184" i="148" s="1"/>
  <c r="N184" i="148" a="1"/>
  <c r="N184" i="148" s="1"/>
  <c r="O183" i="148" a="1"/>
  <c r="O183" i="148" s="1"/>
  <c r="N183" i="148" a="1"/>
  <c r="N183" i="148" s="1"/>
  <c r="O182" i="148" a="1"/>
  <c r="O182" i="148" s="1"/>
  <c r="N182" i="148" a="1"/>
  <c r="N182" i="148" s="1"/>
  <c r="O181" i="148" a="1"/>
  <c r="O181" i="148" s="1"/>
  <c r="N181" i="148" a="1"/>
  <c r="N181" i="148" s="1"/>
  <c r="O180" i="148" a="1"/>
  <c r="O180" i="148" s="1"/>
  <c r="N180" i="148" a="1"/>
  <c r="N180" i="148" s="1"/>
  <c r="O179" i="148" a="1"/>
  <c r="O179" i="148" s="1"/>
  <c r="N179" i="148" a="1"/>
  <c r="N179" i="148" s="1"/>
  <c r="O178" i="148" a="1"/>
  <c r="O178" i="148" s="1"/>
  <c r="N178" i="148" a="1"/>
  <c r="N178" i="148" s="1"/>
  <c r="O177" i="148" a="1"/>
  <c r="O177" i="148" s="1"/>
  <c r="N177" i="148" a="1"/>
  <c r="N177" i="148" s="1"/>
  <c r="O176" i="148" a="1"/>
  <c r="O176" i="148" s="1"/>
  <c r="N176" i="148" a="1"/>
  <c r="N176" i="148" s="1"/>
  <c r="O175" i="148" a="1"/>
  <c r="O175" i="148" s="1"/>
  <c r="N175" i="148" a="1"/>
  <c r="N175" i="148" s="1"/>
  <c r="O174" i="148" a="1"/>
  <c r="O174" i="148" s="1"/>
  <c r="N174" i="148" a="1"/>
  <c r="N174" i="148" s="1"/>
  <c r="O173" i="148" a="1"/>
  <c r="O173" i="148" s="1"/>
  <c r="N173" i="148" a="1"/>
  <c r="N173" i="148" s="1"/>
  <c r="O172" i="148" a="1"/>
  <c r="O172" i="148" s="1"/>
  <c r="N172" i="148" a="1"/>
  <c r="N172" i="148" s="1"/>
  <c r="O171" i="148" a="1"/>
  <c r="O171" i="148" s="1"/>
  <c r="N171" i="148" a="1"/>
  <c r="N171" i="148" s="1"/>
  <c r="O170" i="148" a="1"/>
  <c r="O170" i="148" s="1"/>
  <c r="N170" i="148" a="1"/>
  <c r="N170" i="148" s="1"/>
  <c r="O169" i="148" a="1"/>
  <c r="O169" i="148" s="1"/>
  <c r="N169" i="148" a="1"/>
  <c r="N169" i="148" s="1"/>
  <c r="O168" i="148" a="1"/>
  <c r="O168" i="148" s="1"/>
  <c r="N168" i="148" a="1"/>
  <c r="N168" i="148" s="1"/>
  <c r="O167" i="148" a="1"/>
  <c r="O167" i="148" s="1"/>
  <c r="N167" i="148" a="1"/>
  <c r="N167" i="148" s="1"/>
  <c r="O166" i="148" a="1"/>
  <c r="O166" i="148" s="1"/>
  <c r="N166" i="148" a="1"/>
  <c r="N166" i="148" s="1"/>
  <c r="O165" i="148" a="1"/>
  <c r="O165" i="148" s="1"/>
  <c r="N165" i="148" a="1"/>
  <c r="N165" i="148" s="1"/>
  <c r="O164" i="148" a="1"/>
  <c r="O164" i="148" s="1"/>
  <c r="N164" i="148" a="1"/>
  <c r="N164" i="148" s="1"/>
  <c r="O163" i="148" a="1"/>
  <c r="O163" i="148" s="1"/>
  <c r="N163" i="148" a="1"/>
  <c r="N163" i="148" s="1"/>
  <c r="O162" i="148" a="1"/>
  <c r="O162" i="148" s="1"/>
  <c r="N162" i="148" a="1"/>
  <c r="N162" i="148" s="1"/>
  <c r="O161" i="148" a="1"/>
  <c r="O161" i="148" s="1"/>
  <c r="N161" i="148" a="1"/>
  <c r="N161" i="148" s="1"/>
  <c r="O160" i="148" a="1"/>
  <c r="O160" i="148" s="1"/>
  <c r="N160" i="148" a="1"/>
  <c r="N160" i="148" s="1"/>
  <c r="O159" i="148" a="1"/>
  <c r="O159" i="148" s="1"/>
  <c r="N159" i="148" a="1"/>
  <c r="N159" i="148" s="1"/>
  <c r="O158" i="148" a="1"/>
  <c r="O158" i="148" s="1"/>
  <c r="N158" i="148" a="1"/>
  <c r="N158" i="148" s="1"/>
  <c r="O157" i="148" a="1"/>
  <c r="O157" i="148" s="1"/>
  <c r="N157" i="148" a="1"/>
  <c r="N157" i="148" s="1"/>
  <c r="O156" i="148" a="1"/>
  <c r="O156" i="148" s="1"/>
  <c r="N156" i="148" a="1"/>
  <c r="N156" i="148" s="1"/>
  <c r="O155" i="148" a="1"/>
  <c r="O155" i="148" s="1"/>
  <c r="N155" i="148" a="1"/>
  <c r="N155" i="148" s="1"/>
  <c r="O154" i="148" a="1"/>
  <c r="O154" i="148" s="1"/>
  <c r="N154" i="148" a="1"/>
  <c r="N154" i="148" s="1"/>
  <c r="O153" i="148" a="1"/>
  <c r="O153" i="148" s="1"/>
  <c r="N153" i="148" a="1"/>
  <c r="N153" i="148" s="1"/>
  <c r="O152" i="148" a="1"/>
  <c r="O152" i="148" s="1"/>
  <c r="N152" i="148" a="1"/>
  <c r="N152" i="148" s="1"/>
  <c r="O151" i="148" a="1"/>
  <c r="O151" i="148" s="1"/>
  <c r="N151" i="148" a="1"/>
  <c r="N151" i="148" s="1"/>
  <c r="O150" i="148" a="1"/>
  <c r="O150" i="148" s="1"/>
  <c r="N150" i="148" a="1"/>
  <c r="N150" i="148" s="1"/>
  <c r="O149" i="148" a="1"/>
  <c r="O149" i="148" s="1"/>
  <c r="N149" i="148" a="1"/>
  <c r="N149" i="148" s="1"/>
  <c r="O148" i="148" a="1"/>
  <c r="O148" i="148" s="1"/>
  <c r="N148" i="148" a="1"/>
  <c r="N148" i="148" s="1"/>
  <c r="O147" i="148" a="1"/>
  <c r="O147" i="148" s="1"/>
  <c r="N147" i="148" a="1"/>
  <c r="N147" i="148" s="1"/>
  <c r="O146" i="148" a="1"/>
  <c r="O146" i="148" s="1"/>
  <c r="N146" i="148" a="1"/>
  <c r="N146" i="148" s="1"/>
  <c r="O145" i="148" a="1"/>
  <c r="O145" i="148" s="1"/>
  <c r="N145" i="148" a="1"/>
  <c r="N145" i="148" s="1"/>
  <c r="O144" i="148" a="1"/>
  <c r="O144" i="148" s="1"/>
  <c r="N144" i="148" a="1"/>
  <c r="N144" i="148" s="1"/>
  <c r="O143" i="148" a="1"/>
  <c r="O143" i="148" s="1"/>
  <c r="N143" i="148" a="1"/>
  <c r="N143" i="148" s="1"/>
  <c r="O142" i="148" a="1"/>
  <c r="O142" i="148" s="1"/>
  <c r="N142" i="148" a="1"/>
  <c r="N142" i="148" s="1"/>
  <c r="O141" i="148" a="1"/>
  <c r="O141" i="148" s="1"/>
  <c r="N141" i="148" a="1"/>
  <c r="N141" i="148" s="1"/>
  <c r="O140" i="148" a="1"/>
  <c r="O140" i="148" s="1"/>
  <c r="N140" i="148" a="1"/>
  <c r="N140" i="148" s="1"/>
  <c r="O139" i="148" a="1"/>
  <c r="O139" i="148" s="1"/>
  <c r="N139" i="148" a="1"/>
  <c r="N139" i="148" s="1"/>
  <c r="O138" i="148" a="1"/>
  <c r="O138" i="148" s="1"/>
  <c r="N138" i="148" a="1"/>
  <c r="N138" i="148" s="1"/>
  <c r="O137" i="148" a="1"/>
  <c r="O137" i="148" s="1"/>
  <c r="N137" i="148" a="1"/>
  <c r="N137" i="148" s="1"/>
  <c r="O136" i="148" a="1"/>
  <c r="O136" i="148" s="1"/>
  <c r="N136" i="148" a="1"/>
  <c r="N136" i="148" s="1"/>
  <c r="O135" i="148" a="1"/>
  <c r="O135" i="148" s="1"/>
  <c r="N135" i="148" a="1"/>
  <c r="N135" i="148" s="1"/>
  <c r="O134" i="148" a="1"/>
  <c r="O134" i="148" s="1"/>
  <c r="N134" i="148" a="1"/>
  <c r="N134" i="148" s="1"/>
  <c r="O133" i="148" a="1"/>
  <c r="O133" i="148" s="1"/>
  <c r="N133" i="148" a="1"/>
  <c r="N133" i="148" s="1"/>
  <c r="O132" i="148" a="1"/>
  <c r="O132" i="148" s="1"/>
  <c r="N132" i="148" a="1"/>
  <c r="N132" i="148" s="1"/>
  <c r="O131" i="148" a="1"/>
  <c r="O131" i="148" s="1"/>
  <c r="N131" i="148" a="1"/>
  <c r="N131" i="148" s="1"/>
  <c r="O130" i="148" a="1"/>
  <c r="O130" i="148" s="1"/>
  <c r="N130" i="148" a="1"/>
  <c r="N130" i="148" s="1"/>
  <c r="O129" i="148" a="1"/>
  <c r="O129" i="148" s="1"/>
  <c r="N129" i="148" a="1"/>
  <c r="N129" i="148" s="1"/>
  <c r="O128" i="148" a="1"/>
  <c r="O128" i="148" s="1"/>
  <c r="N128" i="148" a="1"/>
  <c r="N128" i="148" s="1"/>
  <c r="O127" i="148" a="1"/>
  <c r="O127" i="148" s="1"/>
  <c r="N127" i="148" a="1"/>
  <c r="N127" i="148" s="1"/>
  <c r="O126" i="148" a="1"/>
  <c r="O126" i="148" s="1"/>
  <c r="N126" i="148" a="1"/>
  <c r="N126" i="148" s="1"/>
  <c r="O125" i="148" a="1"/>
  <c r="O125" i="148" s="1"/>
  <c r="N125" i="148" a="1"/>
  <c r="N125" i="148" s="1"/>
  <c r="O124" i="148" a="1"/>
  <c r="O124" i="148" s="1"/>
  <c r="N124" i="148" a="1"/>
  <c r="N124" i="148" s="1"/>
  <c r="O123" i="148" a="1"/>
  <c r="O123" i="148" s="1"/>
  <c r="N123" i="148" a="1"/>
  <c r="N123" i="148" s="1"/>
  <c r="O122" i="148" a="1"/>
  <c r="O122" i="148" s="1"/>
  <c r="N122" i="148" a="1"/>
  <c r="N122" i="148" s="1"/>
  <c r="O121" i="148" a="1"/>
  <c r="O121" i="148" s="1"/>
  <c r="N121" i="148" a="1"/>
  <c r="N121" i="148" s="1"/>
  <c r="O120" i="148" a="1"/>
  <c r="O120" i="148" s="1"/>
  <c r="N120" i="148" a="1"/>
  <c r="N120" i="148" s="1"/>
  <c r="O119" i="148" a="1"/>
  <c r="O119" i="148" s="1"/>
  <c r="N119" i="148" a="1"/>
  <c r="N119" i="148" s="1"/>
  <c r="O118" i="148" a="1"/>
  <c r="O118" i="148" s="1"/>
  <c r="N118" i="148" a="1"/>
  <c r="N118" i="148" s="1"/>
  <c r="O117" i="148" a="1"/>
  <c r="O117" i="148" s="1"/>
  <c r="N117" i="148" a="1"/>
  <c r="N117" i="148" s="1"/>
  <c r="O116" i="148" a="1"/>
  <c r="O116" i="148" s="1"/>
  <c r="N116" i="148" a="1"/>
  <c r="N116" i="148" s="1"/>
  <c r="O115" i="148" a="1"/>
  <c r="O115" i="148" s="1"/>
  <c r="N115" i="148" a="1"/>
  <c r="N115" i="148" s="1"/>
  <c r="O114" i="148" a="1"/>
  <c r="O114" i="148" s="1"/>
  <c r="N114" i="148" a="1"/>
  <c r="N114" i="148" s="1"/>
  <c r="O113" i="148" a="1"/>
  <c r="O113" i="148" s="1"/>
  <c r="N113" i="148" a="1"/>
  <c r="N113" i="148" s="1"/>
  <c r="O112" i="148" a="1"/>
  <c r="O112" i="148" s="1"/>
  <c r="N112" i="148" a="1"/>
  <c r="N112" i="148" s="1"/>
  <c r="O111" i="148" a="1"/>
  <c r="O111" i="148" s="1"/>
  <c r="N111" i="148" a="1"/>
  <c r="N111" i="148" s="1"/>
  <c r="O110" i="148" a="1"/>
  <c r="O110" i="148" s="1"/>
  <c r="N110" i="148" a="1"/>
  <c r="N110" i="148" s="1"/>
  <c r="O109" i="148" a="1"/>
  <c r="O109" i="148" s="1"/>
  <c r="N109" i="148" a="1"/>
  <c r="N109" i="148" s="1"/>
  <c r="O108" i="148" a="1"/>
  <c r="O108" i="148" s="1"/>
  <c r="N108" i="148" a="1"/>
  <c r="N108" i="148" s="1"/>
  <c r="O107" i="148" a="1"/>
  <c r="O107" i="148" s="1"/>
  <c r="N107" i="148" a="1"/>
  <c r="N107" i="148" s="1"/>
  <c r="O106" i="148" a="1"/>
  <c r="O106" i="148" s="1"/>
  <c r="N106" i="148" a="1"/>
  <c r="N106" i="148" s="1"/>
  <c r="O105" i="148" a="1"/>
  <c r="O105" i="148" s="1"/>
  <c r="N105" i="148" a="1"/>
  <c r="N105" i="148" s="1"/>
  <c r="O104" i="148" a="1"/>
  <c r="O104" i="148" s="1"/>
  <c r="N104" i="148" a="1"/>
  <c r="N104" i="148" s="1"/>
  <c r="O103" i="148" a="1"/>
  <c r="O103" i="148" s="1"/>
  <c r="N103" i="148" a="1"/>
  <c r="N103" i="148" s="1"/>
  <c r="O102" i="148" a="1"/>
  <c r="O102" i="148" s="1"/>
  <c r="N102" i="148" a="1"/>
  <c r="N102" i="148" s="1"/>
  <c r="O101" i="148" a="1"/>
  <c r="O101" i="148" s="1"/>
  <c r="N101" i="148" a="1"/>
  <c r="N101" i="148" s="1"/>
  <c r="O100" i="148" a="1"/>
  <c r="O100" i="148" s="1"/>
  <c r="N100" i="148" a="1"/>
  <c r="N100" i="148" s="1"/>
  <c r="O99" i="148" a="1"/>
  <c r="O99" i="148" s="1"/>
  <c r="N99" i="148" a="1"/>
  <c r="N99" i="148" s="1"/>
  <c r="O98" i="148" a="1"/>
  <c r="O98" i="148" s="1"/>
  <c r="N98" i="148" a="1"/>
  <c r="N98" i="148" s="1"/>
  <c r="O97" i="148" a="1"/>
  <c r="O97" i="148" s="1"/>
  <c r="N97" i="148" a="1"/>
  <c r="N97" i="148" s="1"/>
  <c r="O96" i="148" a="1"/>
  <c r="O96" i="148" s="1"/>
  <c r="N96" i="148" a="1"/>
  <c r="N96" i="148" s="1"/>
  <c r="O95" i="148" a="1"/>
  <c r="O95" i="148" s="1"/>
  <c r="N95" i="148" a="1"/>
  <c r="N95" i="148" s="1"/>
  <c r="O94" i="148" a="1"/>
  <c r="O94" i="148" s="1"/>
  <c r="N94" i="148" a="1"/>
  <c r="N94" i="148" s="1"/>
  <c r="O93" i="148" a="1"/>
  <c r="O93" i="148" s="1"/>
  <c r="N93" i="148" a="1"/>
  <c r="N93" i="148" s="1"/>
  <c r="O92" i="148" a="1"/>
  <c r="O92" i="148" s="1"/>
  <c r="N92" i="148" a="1"/>
  <c r="N92" i="148" s="1"/>
  <c r="O91" i="148" a="1"/>
  <c r="O91" i="148" s="1"/>
  <c r="N91" i="148" a="1"/>
  <c r="N91" i="148" s="1"/>
  <c r="O90" i="148" a="1"/>
  <c r="O90" i="148" s="1"/>
  <c r="N90" i="148" a="1"/>
  <c r="N90" i="148" s="1"/>
  <c r="O89" i="148" a="1"/>
  <c r="O89" i="148" s="1"/>
  <c r="N89" i="148" a="1"/>
  <c r="N89" i="148" s="1"/>
  <c r="O88" i="148" a="1"/>
  <c r="O88" i="148" s="1"/>
  <c r="N88" i="148" a="1"/>
  <c r="N88" i="148" s="1"/>
  <c r="O87" i="148" a="1"/>
  <c r="O87" i="148" s="1"/>
  <c r="N87" i="148" a="1"/>
  <c r="N87" i="148" s="1"/>
  <c r="O86" i="148" a="1"/>
  <c r="O86" i="148" s="1"/>
  <c r="N86" i="148" a="1"/>
  <c r="N86" i="148" s="1"/>
  <c r="O85" i="148" a="1"/>
  <c r="O85" i="148" s="1"/>
  <c r="N85" i="148" a="1"/>
  <c r="N85" i="148" s="1"/>
  <c r="O84" i="148" a="1"/>
  <c r="O84" i="148" s="1"/>
  <c r="N84" i="148" a="1"/>
  <c r="N84" i="148" s="1"/>
  <c r="O83" i="148" a="1"/>
  <c r="O83" i="148" s="1"/>
  <c r="N83" i="148" a="1"/>
  <c r="N83" i="148" s="1"/>
  <c r="O82" i="148" a="1"/>
  <c r="O82" i="148" s="1"/>
  <c r="N82" i="148" a="1"/>
  <c r="N82" i="148" s="1"/>
  <c r="O81" i="148" a="1"/>
  <c r="O81" i="148" s="1"/>
  <c r="N81" i="148" a="1"/>
  <c r="N81" i="148" s="1"/>
  <c r="O80" i="148" a="1"/>
  <c r="O80" i="148" s="1"/>
  <c r="N80" i="148" a="1"/>
  <c r="N80" i="148" s="1"/>
  <c r="O79" i="148" a="1"/>
  <c r="O79" i="148" s="1"/>
  <c r="N79" i="148" a="1"/>
  <c r="N79" i="148" s="1"/>
  <c r="O78" i="148" a="1"/>
  <c r="O78" i="148" s="1"/>
  <c r="N78" i="148" a="1"/>
  <c r="N78" i="148" s="1"/>
  <c r="O77" i="148" a="1"/>
  <c r="O77" i="148" s="1"/>
  <c r="N77" i="148" a="1"/>
  <c r="N77" i="148" s="1"/>
  <c r="O76" i="148" a="1"/>
  <c r="O76" i="148" s="1"/>
  <c r="N76" i="148" a="1"/>
  <c r="N76" i="148" s="1"/>
  <c r="O75" i="148" a="1"/>
  <c r="O75" i="148" s="1"/>
  <c r="N75" i="148" a="1"/>
  <c r="N75" i="148" s="1"/>
  <c r="O74" i="148" a="1"/>
  <c r="O74" i="148" s="1"/>
  <c r="N74" i="148" a="1"/>
  <c r="N74" i="148" s="1"/>
  <c r="O73" i="148" a="1"/>
  <c r="O73" i="148" s="1"/>
  <c r="N73" i="148" a="1"/>
  <c r="N73" i="148" s="1"/>
  <c r="O72" i="148" a="1"/>
  <c r="O72" i="148" s="1"/>
  <c r="N72" i="148" a="1"/>
  <c r="N72" i="148" s="1"/>
  <c r="O71" i="148" a="1"/>
  <c r="O71" i="148" s="1"/>
  <c r="N71" i="148" a="1"/>
  <c r="N71" i="148" s="1"/>
  <c r="O70" i="148" a="1"/>
  <c r="O70" i="148" s="1"/>
  <c r="N70" i="148" a="1"/>
  <c r="N70" i="148" s="1"/>
  <c r="O69" i="148" a="1"/>
  <c r="O69" i="148" s="1"/>
  <c r="N69" i="148" a="1"/>
  <c r="N69" i="148" s="1"/>
  <c r="O68" i="148" a="1"/>
  <c r="O68" i="148" s="1"/>
  <c r="N68" i="148" a="1"/>
  <c r="N68" i="148" s="1"/>
  <c r="O67" i="148" a="1"/>
  <c r="O67" i="148" s="1"/>
  <c r="N67" i="148" a="1"/>
  <c r="N67" i="148" s="1"/>
  <c r="O66" i="148" a="1"/>
  <c r="O66" i="148" s="1"/>
  <c r="N66" i="148" a="1"/>
  <c r="N66" i="148" s="1"/>
  <c r="O65" i="148" a="1"/>
  <c r="O65" i="148" s="1"/>
  <c r="N65" i="148" a="1"/>
  <c r="N65" i="148" s="1"/>
  <c r="O64" i="148" a="1"/>
  <c r="O64" i="148" s="1"/>
  <c r="N64" i="148" a="1"/>
  <c r="N64" i="148" s="1"/>
  <c r="O63" i="148" a="1"/>
  <c r="O63" i="148" s="1"/>
  <c r="N63" i="148" a="1"/>
  <c r="N63" i="148" s="1"/>
  <c r="O62" i="148" a="1"/>
  <c r="O62" i="148" s="1"/>
  <c r="N62" i="148" a="1"/>
  <c r="N62" i="148" s="1"/>
  <c r="O61" i="148" a="1"/>
  <c r="O61" i="148" s="1"/>
  <c r="N61" i="148" a="1"/>
  <c r="N61" i="148" s="1"/>
  <c r="O60" i="148" a="1"/>
  <c r="O60" i="148" s="1"/>
  <c r="N60" i="148" a="1"/>
  <c r="N60" i="148" s="1"/>
  <c r="O59" i="148" a="1"/>
  <c r="O59" i="148" s="1"/>
  <c r="N59" i="148" a="1"/>
  <c r="N59" i="148" s="1"/>
  <c r="O58" i="148" a="1"/>
  <c r="O58" i="148" s="1"/>
  <c r="N58" i="148" a="1"/>
  <c r="N58" i="148" s="1"/>
  <c r="O57" i="148" a="1"/>
  <c r="O57" i="148" s="1"/>
  <c r="N57" i="148" a="1"/>
  <c r="N57" i="148" s="1"/>
  <c r="O56" i="148" a="1"/>
  <c r="O56" i="148" s="1"/>
  <c r="N56" i="148" a="1"/>
  <c r="N56" i="148" s="1"/>
  <c r="O55" i="148" a="1"/>
  <c r="O55" i="148" s="1"/>
  <c r="N55" i="148" a="1"/>
  <c r="N55" i="148" s="1"/>
  <c r="O54" i="148" a="1"/>
  <c r="O54" i="148" s="1"/>
  <c r="N54" i="148" a="1"/>
  <c r="N54" i="148" s="1"/>
  <c r="O53" i="148" a="1"/>
  <c r="O53" i="148" s="1"/>
  <c r="N53" i="148" a="1"/>
  <c r="N53" i="148" s="1"/>
  <c r="O52" i="148" a="1"/>
  <c r="O52" i="148" s="1"/>
  <c r="N52" i="148" a="1"/>
  <c r="N52" i="148" s="1"/>
  <c r="O51" i="148" a="1"/>
  <c r="O51" i="148" s="1"/>
  <c r="N51" i="148" a="1"/>
  <c r="N51" i="148" s="1"/>
  <c r="O50" i="148" a="1"/>
  <c r="O50" i="148" s="1"/>
  <c r="N50" i="148" a="1"/>
  <c r="N50" i="148" s="1"/>
  <c r="O49" i="148" a="1"/>
  <c r="O49" i="148" s="1"/>
  <c r="N49" i="148" a="1"/>
  <c r="N49" i="148" s="1"/>
  <c r="O48" i="148" a="1"/>
  <c r="O48" i="148" s="1"/>
  <c r="N48" i="148" a="1"/>
  <c r="N48" i="148" s="1"/>
  <c r="O47" i="148" a="1"/>
  <c r="O47" i="148" s="1"/>
  <c r="N47" i="148" a="1"/>
  <c r="N47" i="148" s="1"/>
  <c r="O46" i="148" a="1"/>
  <c r="O46" i="148" s="1"/>
  <c r="N46" i="148" a="1"/>
  <c r="N46" i="148" s="1"/>
  <c r="O45" i="148" a="1"/>
  <c r="O45" i="148" s="1"/>
  <c r="N45" i="148" a="1"/>
  <c r="N45" i="148" s="1"/>
  <c r="O44" i="148" a="1"/>
  <c r="O44" i="148" s="1"/>
  <c r="N44" i="148" a="1"/>
  <c r="N44" i="148" s="1"/>
  <c r="O43" i="148" a="1"/>
  <c r="O43" i="148" s="1"/>
  <c r="N43" i="148" a="1"/>
  <c r="N43" i="148" s="1"/>
  <c r="O42" i="148" a="1"/>
  <c r="O42" i="148" s="1"/>
  <c r="N42" i="148" a="1"/>
  <c r="N42" i="148" s="1"/>
  <c r="O41" i="148" a="1"/>
  <c r="O41" i="148" s="1"/>
  <c r="N41" i="148" a="1"/>
  <c r="N41" i="148" s="1"/>
  <c r="O40" i="148" a="1"/>
  <c r="O40" i="148" s="1"/>
  <c r="N40" i="148" a="1"/>
  <c r="N40" i="148" s="1"/>
  <c r="O39" i="148" a="1"/>
  <c r="O39" i="148" s="1"/>
  <c r="N39" i="148" a="1"/>
  <c r="N39" i="148" s="1"/>
  <c r="O38" i="148" a="1"/>
  <c r="O38" i="148" s="1"/>
  <c r="N38" i="148" a="1"/>
  <c r="N38" i="148" s="1"/>
  <c r="O37" i="148" a="1"/>
  <c r="O37" i="148" s="1"/>
  <c r="N37" i="148" a="1"/>
  <c r="N37" i="148" s="1"/>
  <c r="O36" i="148" a="1"/>
  <c r="O36" i="148" s="1"/>
  <c r="N36" i="148" a="1"/>
  <c r="N36" i="148" s="1"/>
  <c r="O35" i="148" a="1"/>
  <c r="O35" i="148" s="1"/>
  <c r="N35" i="148" a="1"/>
  <c r="N35" i="148" s="1"/>
  <c r="O34" i="148" a="1"/>
  <c r="O34" i="148" s="1"/>
  <c r="N34" i="148" a="1"/>
  <c r="N34" i="148" s="1"/>
  <c r="O33" i="148" a="1"/>
  <c r="O33" i="148" s="1"/>
  <c r="N33" i="148" a="1"/>
  <c r="N33" i="148" s="1"/>
  <c r="O32" i="148" a="1"/>
  <c r="O32" i="148" s="1"/>
  <c r="N32" i="148" a="1"/>
  <c r="N32" i="148" s="1"/>
  <c r="O31" i="148" a="1"/>
  <c r="O31" i="148" s="1"/>
  <c r="N31" i="148" a="1"/>
  <c r="N31" i="148" s="1"/>
  <c r="O30" i="148" a="1"/>
  <c r="O30" i="148" s="1"/>
  <c r="N30" i="148" a="1"/>
  <c r="N30" i="148" s="1"/>
  <c r="O29" i="148" a="1"/>
  <c r="O29" i="148" s="1"/>
  <c r="N29" i="148" a="1"/>
  <c r="N29" i="148" s="1"/>
  <c r="O28" i="148" a="1"/>
  <c r="O28" i="148" s="1"/>
  <c r="N28" i="148" a="1"/>
  <c r="N28" i="148" s="1"/>
  <c r="O27" i="148" a="1"/>
  <c r="O27" i="148" s="1"/>
  <c r="N27" i="148" a="1"/>
  <c r="N27" i="148" s="1"/>
  <c r="O26" i="148" a="1"/>
  <c r="O26" i="148" s="1"/>
  <c r="N26" i="148" a="1"/>
  <c r="N26" i="148" s="1"/>
  <c r="O25" i="148" a="1"/>
  <c r="O25" i="148" s="1"/>
  <c r="N25" i="148" a="1"/>
  <c r="N25" i="148" s="1"/>
  <c r="O24" i="148" a="1"/>
  <c r="O24" i="148" s="1"/>
  <c r="N24" i="148" a="1"/>
  <c r="N24" i="148" s="1"/>
  <c r="O23" i="148" a="1"/>
  <c r="O23" i="148" s="1"/>
  <c r="N23" i="148" a="1"/>
  <c r="N23" i="148" s="1"/>
  <c r="O22" i="148" a="1"/>
  <c r="O22" i="148" s="1"/>
  <c r="N22" i="148" a="1"/>
  <c r="N22" i="148" s="1"/>
  <c r="O21" i="148" a="1"/>
  <c r="O21" i="148" s="1"/>
  <c r="N21" i="148" a="1"/>
  <c r="N21" i="148" s="1"/>
  <c r="O20" i="148" a="1"/>
  <c r="O20" i="148" s="1"/>
  <c r="N20" i="148" a="1"/>
  <c r="N20" i="148" s="1"/>
  <c r="O19" i="148" a="1"/>
  <c r="O19" i="148" s="1"/>
  <c r="N19" i="148" a="1"/>
  <c r="N19" i="148" s="1"/>
  <c r="O18" i="148" a="1"/>
  <c r="O18" i="148" s="1"/>
  <c r="N18" i="148" a="1"/>
  <c r="N18" i="148" s="1"/>
  <c r="O17" i="148" a="1"/>
  <c r="O17" i="148" s="1"/>
  <c r="N17" i="148" a="1"/>
  <c r="N17" i="148" s="1"/>
  <c r="O16" i="148" a="1"/>
  <c r="O16" i="148" s="1"/>
  <c r="N16" i="148" a="1"/>
  <c r="N16" i="148" s="1"/>
  <c r="O15" i="148" a="1"/>
  <c r="O15" i="148" s="1"/>
  <c r="N15" i="148" a="1"/>
  <c r="N15" i="148" s="1"/>
  <c r="O14" i="148" a="1"/>
  <c r="O14" i="148" s="1"/>
  <c r="N14" i="148" a="1"/>
  <c r="N14" i="148" s="1"/>
  <c r="O13" i="148" a="1"/>
  <c r="O13" i="148" s="1"/>
  <c r="N13" i="148" a="1"/>
  <c r="N13" i="148" s="1"/>
  <c r="O12" i="148" a="1"/>
  <c r="O12" i="148" s="1"/>
  <c r="N12" i="148" a="1"/>
  <c r="N12" i="148" s="1"/>
  <c r="O11" i="148" a="1"/>
  <c r="O11" i="148" s="1"/>
  <c r="N11" i="148" a="1"/>
  <c r="N11" i="148" s="1"/>
  <c r="O10" i="148" a="1"/>
  <c r="O10" i="148" s="1"/>
  <c r="N10" i="148" a="1"/>
  <c r="N10" i="148" s="1"/>
  <c r="S10" i="148" s="1"/>
  <c r="H12" i="147"/>
  <c r="H13" i="147"/>
  <c r="H14" i="147"/>
  <c r="H15" i="147"/>
  <c r="H16" i="147"/>
  <c r="H17" i="147"/>
  <c r="H18" i="147"/>
  <c r="H19" i="147"/>
  <c r="H20" i="147"/>
  <c r="H21" i="147"/>
  <c r="H22" i="147"/>
  <c r="H23" i="147"/>
  <c r="H24" i="147"/>
  <c r="H25" i="147"/>
  <c r="H26" i="147"/>
  <c r="H27" i="147"/>
  <c r="H28" i="147"/>
  <c r="H29" i="147"/>
  <c r="H30" i="147"/>
  <c r="H31" i="147"/>
  <c r="H32" i="147"/>
  <c r="H33" i="147"/>
  <c r="H34" i="147"/>
  <c r="H35" i="147"/>
  <c r="H36" i="147"/>
  <c r="H37" i="147"/>
  <c r="H38" i="147"/>
  <c r="H39" i="147"/>
  <c r="H40" i="147"/>
  <c r="H41" i="147"/>
  <c r="H42" i="147"/>
  <c r="H43" i="147"/>
  <c r="H44" i="147"/>
  <c r="H45" i="147"/>
  <c r="H46" i="147"/>
  <c r="H47" i="147"/>
  <c r="H48" i="147"/>
  <c r="H49" i="147"/>
  <c r="H50" i="147"/>
  <c r="H51" i="147"/>
  <c r="H52" i="147"/>
  <c r="H53" i="147"/>
  <c r="H54" i="147"/>
  <c r="H55" i="147"/>
  <c r="H56" i="147"/>
  <c r="H57" i="147"/>
  <c r="H58" i="147"/>
  <c r="H59" i="147"/>
  <c r="H60" i="147"/>
  <c r="H61" i="147"/>
  <c r="H62" i="147"/>
  <c r="H63" i="147"/>
  <c r="H64" i="147"/>
  <c r="H65" i="147"/>
  <c r="H66" i="147"/>
  <c r="H67" i="147"/>
  <c r="H68" i="147"/>
  <c r="H69" i="147"/>
  <c r="H70" i="147"/>
  <c r="H71" i="147"/>
  <c r="H72" i="147"/>
  <c r="H73" i="147"/>
  <c r="H74" i="147"/>
  <c r="H75" i="147"/>
  <c r="H76" i="147"/>
  <c r="H77" i="147"/>
  <c r="H78" i="147"/>
  <c r="H79" i="147"/>
  <c r="H80" i="147"/>
  <c r="H81" i="147"/>
  <c r="H82" i="147"/>
  <c r="H83" i="147"/>
  <c r="H84" i="147"/>
  <c r="H85" i="147"/>
  <c r="H86" i="147"/>
  <c r="H87" i="147"/>
  <c r="H88" i="147"/>
  <c r="H89" i="147"/>
  <c r="H90" i="147"/>
  <c r="H91" i="147"/>
  <c r="H92" i="147"/>
  <c r="H93" i="147"/>
  <c r="H94" i="147"/>
  <c r="H95" i="147"/>
  <c r="H96" i="147"/>
  <c r="H97" i="147"/>
  <c r="H98" i="147"/>
  <c r="H99" i="147"/>
  <c r="H100" i="147"/>
  <c r="H101" i="147"/>
  <c r="H102" i="147"/>
  <c r="H103" i="147"/>
  <c r="H104" i="147"/>
  <c r="H105" i="147"/>
  <c r="H106" i="147"/>
  <c r="H107" i="147"/>
  <c r="H108" i="147"/>
  <c r="H109" i="147"/>
  <c r="H110" i="147"/>
  <c r="H111" i="147"/>
  <c r="H112" i="147"/>
  <c r="H113" i="147"/>
  <c r="H114" i="147"/>
  <c r="H115" i="147"/>
  <c r="H116" i="147"/>
  <c r="H117" i="147"/>
  <c r="H118" i="147"/>
  <c r="H119" i="147"/>
  <c r="H120" i="147"/>
  <c r="H121" i="147"/>
  <c r="H122" i="147"/>
  <c r="H125" i="147"/>
  <c r="H126" i="147"/>
  <c r="H127" i="147"/>
  <c r="H128" i="147"/>
  <c r="H129" i="147"/>
  <c r="H130" i="147"/>
  <c r="H131" i="147"/>
  <c r="H132" i="147"/>
  <c r="H133" i="147"/>
  <c r="H134" i="147"/>
  <c r="H135" i="147"/>
  <c r="H136" i="147"/>
  <c r="H137" i="147"/>
  <c r="H138" i="147"/>
  <c r="H139" i="147"/>
  <c r="H140" i="147"/>
  <c r="H141" i="147"/>
  <c r="H142" i="147"/>
  <c r="H143" i="147"/>
  <c r="H144" i="147"/>
  <c r="H145" i="147"/>
  <c r="H146" i="147"/>
  <c r="H147" i="147"/>
  <c r="H148" i="147"/>
  <c r="H149" i="147"/>
  <c r="H150" i="147"/>
  <c r="H151" i="147"/>
  <c r="H152" i="147"/>
  <c r="H153" i="147"/>
  <c r="H154" i="147"/>
  <c r="H155" i="147"/>
  <c r="H156" i="147"/>
  <c r="H157" i="147"/>
  <c r="H158" i="147"/>
  <c r="H159" i="147"/>
  <c r="H160" i="147"/>
  <c r="H161" i="147"/>
  <c r="H162" i="147"/>
  <c r="H163" i="147"/>
  <c r="H164" i="147"/>
  <c r="H165" i="147"/>
  <c r="H166" i="147"/>
  <c r="H167" i="147"/>
  <c r="H168" i="147"/>
  <c r="H169" i="147"/>
  <c r="H170" i="147"/>
  <c r="H171" i="147"/>
  <c r="H172" i="147"/>
  <c r="H173" i="147"/>
  <c r="H174" i="147"/>
  <c r="H175" i="147"/>
  <c r="H176" i="147"/>
  <c r="H177" i="147"/>
  <c r="H178" i="147"/>
  <c r="H179" i="147"/>
  <c r="H180" i="147"/>
  <c r="H181" i="147"/>
  <c r="H182" i="147"/>
  <c r="H183" i="147"/>
  <c r="H184" i="147"/>
  <c r="H185" i="147"/>
  <c r="H186" i="147"/>
  <c r="H187" i="147"/>
  <c r="H188" i="147"/>
  <c r="H189" i="147"/>
  <c r="H190" i="147"/>
  <c r="H191" i="147"/>
  <c r="H192" i="147"/>
  <c r="H193" i="147"/>
  <c r="H194" i="147"/>
  <c r="H195" i="147"/>
  <c r="H196" i="147"/>
  <c r="H197" i="147"/>
  <c r="H198" i="147"/>
  <c r="H199" i="147"/>
  <c r="H200" i="147"/>
  <c r="H201" i="147"/>
  <c r="H202" i="147"/>
  <c r="H203" i="147"/>
  <c r="H204" i="147"/>
  <c r="H205" i="147"/>
  <c r="H206" i="147"/>
  <c r="H207" i="147"/>
  <c r="U207" i="148"/>
  <c r="T207" i="148"/>
  <c r="R207" i="148"/>
  <c r="L207" i="148"/>
  <c r="J207" i="148"/>
  <c r="I207" i="148"/>
  <c r="G207" i="148"/>
  <c r="F207" i="148"/>
  <c r="D207" i="148"/>
  <c r="C207" i="148"/>
  <c r="U206" i="148"/>
  <c r="T206" i="148"/>
  <c r="R206" i="148"/>
  <c r="L206" i="148"/>
  <c r="J206" i="148"/>
  <c r="I206" i="148"/>
  <c r="G206" i="148"/>
  <c r="F206" i="148"/>
  <c r="D206" i="148"/>
  <c r="C206" i="148"/>
  <c r="U205" i="148"/>
  <c r="T205" i="148"/>
  <c r="R205" i="148"/>
  <c r="L205" i="148"/>
  <c r="J205" i="148"/>
  <c r="I205" i="148"/>
  <c r="G205" i="148"/>
  <c r="F205" i="148"/>
  <c r="D205" i="148"/>
  <c r="C205" i="148"/>
  <c r="U204" i="148"/>
  <c r="T204" i="148"/>
  <c r="R204" i="148"/>
  <c r="L204" i="148"/>
  <c r="J204" i="148"/>
  <c r="I204" i="148"/>
  <c r="G204" i="148"/>
  <c r="F204" i="148"/>
  <c r="D204" i="148"/>
  <c r="C204" i="148"/>
  <c r="U203" i="148"/>
  <c r="T203" i="148"/>
  <c r="R203" i="148"/>
  <c r="L203" i="148"/>
  <c r="J203" i="148"/>
  <c r="I203" i="148"/>
  <c r="G203" i="148"/>
  <c r="F203" i="148"/>
  <c r="D203" i="148"/>
  <c r="C203" i="148"/>
  <c r="U202" i="148"/>
  <c r="T202" i="148"/>
  <c r="R202" i="148"/>
  <c r="L202" i="148"/>
  <c r="J202" i="148"/>
  <c r="I202" i="148"/>
  <c r="G202" i="148"/>
  <c r="F202" i="148"/>
  <c r="D202" i="148"/>
  <c r="C202" i="148"/>
  <c r="U201" i="148"/>
  <c r="T201" i="148"/>
  <c r="R201" i="148"/>
  <c r="L201" i="148"/>
  <c r="J201" i="148"/>
  <c r="I201" i="148"/>
  <c r="G201" i="148"/>
  <c r="F201" i="148"/>
  <c r="D201" i="148"/>
  <c r="C201" i="148"/>
  <c r="U200" i="148"/>
  <c r="T200" i="148"/>
  <c r="R200" i="148"/>
  <c r="L200" i="148"/>
  <c r="J200" i="148"/>
  <c r="I200" i="148"/>
  <c r="G200" i="148"/>
  <c r="F200" i="148"/>
  <c r="D200" i="148"/>
  <c r="C200" i="148"/>
  <c r="U199" i="148"/>
  <c r="T199" i="148"/>
  <c r="R199" i="148"/>
  <c r="L199" i="148"/>
  <c r="J199" i="148"/>
  <c r="I199" i="148"/>
  <c r="G199" i="148"/>
  <c r="F199" i="148"/>
  <c r="D199" i="148"/>
  <c r="C199" i="148"/>
  <c r="U198" i="148"/>
  <c r="T198" i="148"/>
  <c r="R198" i="148"/>
  <c r="L198" i="148"/>
  <c r="J198" i="148"/>
  <c r="I198" i="148"/>
  <c r="G198" i="148"/>
  <c r="F198" i="148"/>
  <c r="D198" i="148"/>
  <c r="C198" i="148"/>
  <c r="U197" i="148"/>
  <c r="T197" i="148"/>
  <c r="R197" i="148"/>
  <c r="L197" i="148"/>
  <c r="J197" i="148"/>
  <c r="I197" i="148"/>
  <c r="G197" i="148"/>
  <c r="F197" i="148"/>
  <c r="D197" i="148"/>
  <c r="C197" i="148"/>
  <c r="U196" i="148"/>
  <c r="T196" i="148"/>
  <c r="R196" i="148"/>
  <c r="L196" i="148"/>
  <c r="J196" i="148"/>
  <c r="I196" i="148"/>
  <c r="G196" i="148"/>
  <c r="F196" i="148"/>
  <c r="D196" i="148"/>
  <c r="C196" i="148"/>
  <c r="U195" i="148"/>
  <c r="T195" i="148"/>
  <c r="R195" i="148"/>
  <c r="L195" i="148"/>
  <c r="J195" i="148"/>
  <c r="I195" i="148"/>
  <c r="G195" i="148"/>
  <c r="F195" i="148"/>
  <c r="D195" i="148"/>
  <c r="C195" i="148"/>
  <c r="U194" i="148"/>
  <c r="T194" i="148"/>
  <c r="R194" i="148"/>
  <c r="L194" i="148"/>
  <c r="J194" i="148"/>
  <c r="I194" i="148"/>
  <c r="G194" i="148"/>
  <c r="F194" i="148"/>
  <c r="D194" i="148"/>
  <c r="C194" i="148"/>
  <c r="U193" i="148"/>
  <c r="T193" i="148"/>
  <c r="R193" i="148"/>
  <c r="L193" i="148"/>
  <c r="J193" i="148"/>
  <c r="I193" i="148"/>
  <c r="G193" i="148"/>
  <c r="F193" i="148"/>
  <c r="D193" i="148"/>
  <c r="C193" i="148"/>
  <c r="U192" i="148"/>
  <c r="T192" i="148"/>
  <c r="R192" i="148"/>
  <c r="L192" i="148"/>
  <c r="J192" i="148"/>
  <c r="I192" i="148"/>
  <c r="G192" i="148"/>
  <c r="F192" i="148"/>
  <c r="D192" i="148"/>
  <c r="C192" i="148"/>
  <c r="U191" i="148"/>
  <c r="T191" i="148"/>
  <c r="R191" i="148"/>
  <c r="L191" i="148"/>
  <c r="J191" i="148"/>
  <c r="I191" i="148"/>
  <c r="G191" i="148"/>
  <c r="F191" i="148"/>
  <c r="D191" i="148"/>
  <c r="C191" i="148"/>
  <c r="U190" i="148"/>
  <c r="T190" i="148"/>
  <c r="R190" i="148"/>
  <c r="L190" i="148"/>
  <c r="J190" i="148"/>
  <c r="I190" i="148"/>
  <c r="G190" i="148"/>
  <c r="F190" i="148"/>
  <c r="D190" i="148"/>
  <c r="C190" i="148"/>
  <c r="U189" i="148"/>
  <c r="T189" i="148"/>
  <c r="R189" i="148"/>
  <c r="L189" i="148"/>
  <c r="J189" i="148"/>
  <c r="I189" i="148"/>
  <c r="G189" i="148"/>
  <c r="F189" i="148"/>
  <c r="D189" i="148"/>
  <c r="C189" i="148"/>
  <c r="U188" i="148"/>
  <c r="T188" i="148"/>
  <c r="R188" i="148"/>
  <c r="N188" i="148" a="1"/>
  <c r="N188" i="148" s="1"/>
  <c r="L188" i="148"/>
  <c r="J188" i="148"/>
  <c r="I188" i="148"/>
  <c r="G188" i="148"/>
  <c r="F188" i="148"/>
  <c r="D188" i="148"/>
  <c r="C188" i="148"/>
  <c r="U187" i="148"/>
  <c r="T187" i="148"/>
  <c r="R187" i="148"/>
  <c r="L187" i="148"/>
  <c r="J187" i="148"/>
  <c r="I187" i="148"/>
  <c r="G187" i="148"/>
  <c r="F187" i="148"/>
  <c r="D187" i="148"/>
  <c r="C187" i="148"/>
  <c r="U186" i="148"/>
  <c r="T186" i="148"/>
  <c r="R186" i="148"/>
  <c r="L186" i="148"/>
  <c r="J186" i="148"/>
  <c r="I186" i="148"/>
  <c r="G186" i="148"/>
  <c r="F186" i="148"/>
  <c r="D186" i="148"/>
  <c r="C186" i="148"/>
  <c r="U185" i="148"/>
  <c r="T185" i="148"/>
  <c r="R185" i="148"/>
  <c r="L185" i="148"/>
  <c r="J185" i="148"/>
  <c r="I185" i="148"/>
  <c r="G185" i="148"/>
  <c r="F185" i="148"/>
  <c r="D185" i="148"/>
  <c r="C185" i="148"/>
  <c r="U184" i="148"/>
  <c r="T184" i="148"/>
  <c r="R184" i="148"/>
  <c r="L184" i="148"/>
  <c r="J184" i="148"/>
  <c r="I184" i="148"/>
  <c r="G184" i="148"/>
  <c r="F184" i="148"/>
  <c r="D184" i="148"/>
  <c r="C184" i="148"/>
  <c r="U183" i="148"/>
  <c r="T183" i="148"/>
  <c r="R183" i="148"/>
  <c r="L183" i="148"/>
  <c r="J183" i="148"/>
  <c r="I183" i="148"/>
  <c r="G183" i="148"/>
  <c r="F183" i="148"/>
  <c r="D183" i="148"/>
  <c r="C183" i="148"/>
  <c r="U182" i="148"/>
  <c r="T182" i="148"/>
  <c r="R182" i="148"/>
  <c r="L182" i="148"/>
  <c r="J182" i="148"/>
  <c r="I182" i="148"/>
  <c r="G182" i="148"/>
  <c r="F182" i="148"/>
  <c r="D182" i="148"/>
  <c r="C182" i="148"/>
  <c r="U181" i="148"/>
  <c r="T181" i="148"/>
  <c r="R181" i="148"/>
  <c r="L181" i="148"/>
  <c r="J181" i="148"/>
  <c r="I181" i="148"/>
  <c r="G181" i="148"/>
  <c r="F181" i="148"/>
  <c r="D181" i="148"/>
  <c r="C181" i="148"/>
  <c r="U180" i="148"/>
  <c r="T180" i="148"/>
  <c r="R180" i="148"/>
  <c r="L180" i="148"/>
  <c r="J180" i="148"/>
  <c r="I180" i="148"/>
  <c r="G180" i="148"/>
  <c r="F180" i="148"/>
  <c r="D180" i="148"/>
  <c r="C180" i="148"/>
  <c r="U179" i="148"/>
  <c r="T179" i="148"/>
  <c r="R179" i="148"/>
  <c r="L179" i="148"/>
  <c r="J179" i="148"/>
  <c r="I179" i="148"/>
  <c r="G179" i="148"/>
  <c r="F179" i="148"/>
  <c r="D179" i="148"/>
  <c r="C179" i="148"/>
  <c r="U178" i="148"/>
  <c r="T178" i="148"/>
  <c r="R178" i="148"/>
  <c r="L178" i="148"/>
  <c r="J178" i="148"/>
  <c r="I178" i="148"/>
  <c r="G178" i="148"/>
  <c r="F178" i="148"/>
  <c r="D178" i="148"/>
  <c r="C178" i="148"/>
  <c r="U177" i="148"/>
  <c r="T177" i="148"/>
  <c r="R177" i="148"/>
  <c r="L177" i="148"/>
  <c r="J177" i="148"/>
  <c r="I177" i="148"/>
  <c r="G177" i="148"/>
  <c r="F177" i="148"/>
  <c r="D177" i="148"/>
  <c r="C177" i="148"/>
  <c r="U176" i="148"/>
  <c r="T176" i="148"/>
  <c r="R176" i="148"/>
  <c r="L176" i="148"/>
  <c r="J176" i="148"/>
  <c r="I176" i="148"/>
  <c r="G176" i="148"/>
  <c r="F176" i="148"/>
  <c r="D176" i="148"/>
  <c r="C176" i="148"/>
  <c r="U175" i="148"/>
  <c r="T175" i="148"/>
  <c r="R175" i="148"/>
  <c r="L175" i="148"/>
  <c r="J175" i="148"/>
  <c r="I175" i="148"/>
  <c r="G175" i="148"/>
  <c r="F175" i="148"/>
  <c r="D175" i="148"/>
  <c r="C175" i="148"/>
  <c r="U174" i="148"/>
  <c r="T174" i="148"/>
  <c r="R174" i="148"/>
  <c r="L174" i="148"/>
  <c r="J174" i="148"/>
  <c r="I174" i="148"/>
  <c r="G174" i="148"/>
  <c r="F174" i="148"/>
  <c r="D174" i="148"/>
  <c r="C174" i="148"/>
  <c r="U173" i="148"/>
  <c r="T173" i="148"/>
  <c r="R173" i="148"/>
  <c r="L173" i="148"/>
  <c r="J173" i="148"/>
  <c r="I173" i="148"/>
  <c r="G173" i="148"/>
  <c r="F173" i="148"/>
  <c r="D173" i="148"/>
  <c r="C173" i="148"/>
  <c r="U172" i="148"/>
  <c r="T172" i="148"/>
  <c r="R172" i="148"/>
  <c r="L172" i="148"/>
  <c r="J172" i="148"/>
  <c r="I172" i="148"/>
  <c r="G172" i="148"/>
  <c r="F172" i="148"/>
  <c r="D172" i="148"/>
  <c r="C172" i="148"/>
  <c r="U171" i="148"/>
  <c r="T171" i="148"/>
  <c r="R171" i="148"/>
  <c r="L171" i="148"/>
  <c r="J171" i="148"/>
  <c r="I171" i="148"/>
  <c r="G171" i="148"/>
  <c r="F171" i="148"/>
  <c r="D171" i="148"/>
  <c r="C171" i="148"/>
  <c r="U170" i="148"/>
  <c r="T170" i="148"/>
  <c r="R170" i="148"/>
  <c r="L170" i="148"/>
  <c r="J170" i="148"/>
  <c r="I170" i="148"/>
  <c r="G170" i="148"/>
  <c r="F170" i="148"/>
  <c r="D170" i="148"/>
  <c r="C170" i="148"/>
  <c r="U169" i="148"/>
  <c r="T169" i="148"/>
  <c r="R169" i="148"/>
  <c r="L169" i="148"/>
  <c r="J169" i="148"/>
  <c r="I169" i="148"/>
  <c r="G169" i="148"/>
  <c r="F169" i="148"/>
  <c r="D169" i="148"/>
  <c r="C169" i="148"/>
  <c r="U168" i="148"/>
  <c r="T168" i="148"/>
  <c r="R168" i="148"/>
  <c r="L168" i="148"/>
  <c r="J168" i="148"/>
  <c r="I168" i="148"/>
  <c r="G168" i="148"/>
  <c r="F168" i="148"/>
  <c r="D168" i="148"/>
  <c r="C168" i="148"/>
  <c r="U167" i="148"/>
  <c r="T167" i="148"/>
  <c r="R167" i="148"/>
  <c r="L167" i="148"/>
  <c r="J167" i="148"/>
  <c r="I167" i="148"/>
  <c r="G167" i="148"/>
  <c r="F167" i="148"/>
  <c r="D167" i="148"/>
  <c r="C167" i="148"/>
  <c r="U166" i="148"/>
  <c r="T166" i="148"/>
  <c r="R166" i="148"/>
  <c r="L166" i="148"/>
  <c r="J166" i="148"/>
  <c r="I166" i="148"/>
  <c r="G166" i="148"/>
  <c r="F166" i="148"/>
  <c r="D166" i="148"/>
  <c r="C166" i="148"/>
  <c r="U165" i="148"/>
  <c r="T165" i="148"/>
  <c r="R165" i="148"/>
  <c r="L165" i="148"/>
  <c r="J165" i="148"/>
  <c r="I165" i="148"/>
  <c r="G165" i="148"/>
  <c r="F165" i="148"/>
  <c r="D165" i="148"/>
  <c r="C165" i="148"/>
  <c r="U164" i="148"/>
  <c r="T164" i="148"/>
  <c r="R164" i="148"/>
  <c r="L164" i="148"/>
  <c r="J164" i="148"/>
  <c r="I164" i="148"/>
  <c r="G164" i="148"/>
  <c r="F164" i="148"/>
  <c r="D164" i="148"/>
  <c r="C164" i="148"/>
  <c r="U163" i="148"/>
  <c r="T163" i="148"/>
  <c r="R163" i="148"/>
  <c r="L163" i="148"/>
  <c r="J163" i="148"/>
  <c r="I163" i="148"/>
  <c r="G163" i="148"/>
  <c r="F163" i="148"/>
  <c r="D163" i="148"/>
  <c r="C163" i="148"/>
  <c r="U162" i="148"/>
  <c r="T162" i="148"/>
  <c r="R162" i="148"/>
  <c r="L162" i="148"/>
  <c r="J162" i="148"/>
  <c r="I162" i="148"/>
  <c r="G162" i="148"/>
  <c r="F162" i="148"/>
  <c r="D162" i="148"/>
  <c r="C162" i="148"/>
  <c r="U161" i="148"/>
  <c r="T161" i="148"/>
  <c r="R161" i="148"/>
  <c r="L161" i="148"/>
  <c r="J161" i="148"/>
  <c r="I161" i="148"/>
  <c r="G161" i="148"/>
  <c r="F161" i="148"/>
  <c r="D161" i="148"/>
  <c r="C161" i="148"/>
  <c r="U160" i="148"/>
  <c r="T160" i="148"/>
  <c r="R160" i="148"/>
  <c r="L160" i="148"/>
  <c r="J160" i="148"/>
  <c r="I160" i="148"/>
  <c r="G160" i="148"/>
  <c r="F160" i="148"/>
  <c r="D160" i="148"/>
  <c r="C160" i="148"/>
  <c r="U159" i="148"/>
  <c r="T159" i="148"/>
  <c r="R159" i="148"/>
  <c r="L159" i="148"/>
  <c r="J159" i="148"/>
  <c r="I159" i="148"/>
  <c r="G159" i="148"/>
  <c r="F159" i="148"/>
  <c r="D159" i="148"/>
  <c r="C159" i="148"/>
  <c r="U158" i="148"/>
  <c r="T158" i="148"/>
  <c r="R158" i="148"/>
  <c r="L158" i="148"/>
  <c r="J158" i="148"/>
  <c r="I158" i="148"/>
  <c r="G158" i="148"/>
  <c r="F158" i="148"/>
  <c r="D158" i="148"/>
  <c r="C158" i="148"/>
  <c r="U157" i="148"/>
  <c r="T157" i="148"/>
  <c r="R157" i="148"/>
  <c r="L157" i="148"/>
  <c r="J157" i="148"/>
  <c r="I157" i="148"/>
  <c r="G157" i="148"/>
  <c r="F157" i="148"/>
  <c r="D157" i="148"/>
  <c r="C157" i="148"/>
  <c r="U156" i="148"/>
  <c r="T156" i="148"/>
  <c r="R156" i="148"/>
  <c r="L156" i="148"/>
  <c r="J156" i="148"/>
  <c r="I156" i="148"/>
  <c r="G156" i="148"/>
  <c r="F156" i="148"/>
  <c r="D156" i="148"/>
  <c r="C156" i="148"/>
  <c r="U155" i="148"/>
  <c r="T155" i="148"/>
  <c r="R155" i="148"/>
  <c r="L155" i="148"/>
  <c r="J155" i="148"/>
  <c r="I155" i="148"/>
  <c r="G155" i="148"/>
  <c r="F155" i="148"/>
  <c r="D155" i="148"/>
  <c r="C155" i="148"/>
  <c r="U154" i="148"/>
  <c r="T154" i="148"/>
  <c r="R154" i="148"/>
  <c r="L154" i="148"/>
  <c r="J154" i="148"/>
  <c r="I154" i="148"/>
  <c r="G154" i="148"/>
  <c r="F154" i="148"/>
  <c r="D154" i="148"/>
  <c r="C154" i="148"/>
  <c r="U153" i="148"/>
  <c r="T153" i="148"/>
  <c r="R153" i="148"/>
  <c r="L153" i="148"/>
  <c r="J153" i="148"/>
  <c r="I153" i="148"/>
  <c r="G153" i="148"/>
  <c r="F153" i="148"/>
  <c r="D153" i="148"/>
  <c r="C153" i="148"/>
  <c r="U152" i="148"/>
  <c r="T152" i="148"/>
  <c r="R152" i="148"/>
  <c r="L152" i="148"/>
  <c r="J152" i="148"/>
  <c r="I152" i="148"/>
  <c r="G152" i="148"/>
  <c r="F152" i="148"/>
  <c r="D152" i="148"/>
  <c r="C152" i="148"/>
  <c r="U151" i="148"/>
  <c r="T151" i="148"/>
  <c r="R151" i="148"/>
  <c r="L151" i="148"/>
  <c r="J151" i="148"/>
  <c r="I151" i="148"/>
  <c r="G151" i="148"/>
  <c r="F151" i="148"/>
  <c r="D151" i="148"/>
  <c r="C151" i="148"/>
  <c r="U150" i="148"/>
  <c r="T150" i="148"/>
  <c r="R150" i="148"/>
  <c r="L150" i="148"/>
  <c r="J150" i="148"/>
  <c r="I150" i="148"/>
  <c r="G150" i="148"/>
  <c r="F150" i="148"/>
  <c r="D150" i="148"/>
  <c r="C150" i="148"/>
  <c r="U149" i="148"/>
  <c r="T149" i="148"/>
  <c r="R149" i="148"/>
  <c r="L149" i="148"/>
  <c r="J149" i="148"/>
  <c r="I149" i="148"/>
  <c r="G149" i="148"/>
  <c r="F149" i="148"/>
  <c r="D149" i="148"/>
  <c r="C149" i="148"/>
  <c r="U148" i="148"/>
  <c r="T148" i="148"/>
  <c r="R148" i="148"/>
  <c r="L148" i="148"/>
  <c r="J148" i="148"/>
  <c r="I148" i="148"/>
  <c r="G148" i="148"/>
  <c r="F148" i="148"/>
  <c r="D148" i="148"/>
  <c r="C148" i="148"/>
  <c r="U147" i="148"/>
  <c r="T147" i="148"/>
  <c r="R147" i="148"/>
  <c r="L147" i="148"/>
  <c r="J147" i="148"/>
  <c r="I147" i="148"/>
  <c r="G147" i="148"/>
  <c r="F147" i="148"/>
  <c r="D147" i="148"/>
  <c r="C147" i="148"/>
  <c r="U146" i="148"/>
  <c r="T146" i="148"/>
  <c r="R146" i="148"/>
  <c r="L146" i="148"/>
  <c r="J146" i="148"/>
  <c r="I146" i="148"/>
  <c r="G146" i="148"/>
  <c r="F146" i="148"/>
  <c r="D146" i="148"/>
  <c r="C146" i="148"/>
  <c r="U145" i="148"/>
  <c r="T145" i="148"/>
  <c r="R145" i="148"/>
  <c r="L145" i="148"/>
  <c r="J145" i="148"/>
  <c r="I145" i="148"/>
  <c r="G145" i="148"/>
  <c r="F145" i="148"/>
  <c r="D145" i="148"/>
  <c r="C145" i="148"/>
  <c r="U144" i="148"/>
  <c r="T144" i="148"/>
  <c r="R144" i="148"/>
  <c r="L144" i="148"/>
  <c r="J144" i="148"/>
  <c r="I144" i="148"/>
  <c r="G144" i="148"/>
  <c r="F144" i="148"/>
  <c r="D144" i="148"/>
  <c r="C144" i="148"/>
  <c r="U143" i="148"/>
  <c r="T143" i="148"/>
  <c r="R143" i="148"/>
  <c r="L143" i="148"/>
  <c r="J143" i="148"/>
  <c r="I143" i="148"/>
  <c r="G143" i="148"/>
  <c r="F143" i="148"/>
  <c r="D143" i="148"/>
  <c r="C143" i="148"/>
  <c r="U142" i="148"/>
  <c r="T142" i="148"/>
  <c r="R142" i="148"/>
  <c r="L142" i="148"/>
  <c r="J142" i="148"/>
  <c r="I142" i="148"/>
  <c r="G142" i="148"/>
  <c r="F142" i="148"/>
  <c r="D142" i="148"/>
  <c r="C142" i="148"/>
  <c r="U141" i="148"/>
  <c r="T141" i="148"/>
  <c r="R141" i="148"/>
  <c r="L141" i="148"/>
  <c r="J141" i="148"/>
  <c r="I141" i="148"/>
  <c r="G141" i="148"/>
  <c r="F141" i="148"/>
  <c r="D141" i="148"/>
  <c r="C141" i="148"/>
  <c r="U140" i="148"/>
  <c r="T140" i="148"/>
  <c r="R140" i="148"/>
  <c r="L140" i="148"/>
  <c r="J140" i="148"/>
  <c r="I140" i="148"/>
  <c r="G140" i="148"/>
  <c r="F140" i="148"/>
  <c r="D140" i="148"/>
  <c r="C140" i="148"/>
  <c r="U139" i="148"/>
  <c r="T139" i="148"/>
  <c r="R139" i="148"/>
  <c r="L139" i="148"/>
  <c r="J139" i="148"/>
  <c r="I139" i="148"/>
  <c r="G139" i="148"/>
  <c r="F139" i="148"/>
  <c r="D139" i="148"/>
  <c r="C139" i="148"/>
  <c r="U138" i="148"/>
  <c r="T138" i="148"/>
  <c r="R138" i="148"/>
  <c r="L138" i="148"/>
  <c r="J138" i="148"/>
  <c r="I138" i="148"/>
  <c r="G138" i="148"/>
  <c r="F138" i="148"/>
  <c r="D138" i="148"/>
  <c r="C138" i="148"/>
  <c r="U137" i="148"/>
  <c r="T137" i="148"/>
  <c r="R137" i="148"/>
  <c r="L137" i="148"/>
  <c r="J137" i="148"/>
  <c r="I137" i="148"/>
  <c r="G137" i="148"/>
  <c r="F137" i="148"/>
  <c r="D137" i="148"/>
  <c r="C137" i="148"/>
  <c r="U136" i="148"/>
  <c r="T136" i="148"/>
  <c r="R136" i="148"/>
  <c r="L136" i="148"/>
  <c r="J136" i="148"/>
  <c r="I136" i="148"/>
  <c r="G136" i="148"/>
  <c r="F136" i="148"/>
  <c r="D136" i="148"/>
  <c r="C136" i="148"/>
  <c r="U135" i="148"/>
  <c r="T135" i="148"/>
  <c r="R135" i="148"/>
  <c r="L135" i="148"/>
  <c r="J135" i="148"/>
  <c r="I135" i="148"/>
  <c r="G135" i="148"/>
  <c r="F135" i="148"/>
  <c r="D135" i="148"/>
  <c r="C135" i="148"/>
  <c r="U134" i="148"/>
  <c r="T134" i="148"/>
  <c r="R134" i="148"/>
  <c r="L134" i="148"/>
  <c r="J134" i="148"/>
  <c r="I134" i="148"/>
  <c r="G134" i="148"/>
  <c r="F134" i="148"/>
  <c r="D134" i="148"/>
  <c r="C134" i="148"/>
  <c r="U133" i="148"/>
  <c r="T133" i="148"/>
  <c r="R133" i="148"/>
  <c r="L133" i="148"/>
  <c r="J133" i="148"/>
  <c r="I133" i="148"/>
  <c r="G133" i="148"/>
  <c r="F133" i="148"/>
  <c r="D133" i="148"/>
  <c r="C133" i="148"/>
  <c r="U132" i="148"/>
  <c r="T132" i="148"/>
  <c r="R132" i="148"/>
  <c r="L132" i="148"/>
  <c r="J132" i="148"/>
  <c r="I132" i="148"/>
  <c r="G132" i="148"/>
  <c r="F132" i="148"/>
  <c r="D132" i="148"/>
  <c r="C132" i="148"/>
  <c r="U131" i="148"/>
  <c r="T131" i="148"/>
  <c r="R131" i="148"/>
  <c r="L131" i="148"/>
  <c r="J131" i="148"/>
  <c r="I131" i="148"/>
  <c r="G131" i="148"/>
  <c r="F131" i="148"/>
  <c r="D131" i="148"/>
  <c r="C131" i="148"/>
  <c r="U130" i="148"/>
  <c r="T130" i="148"/>
  <c r="R130" i="148"/>
  <c r="L130" i="148"/>
  <c r="J130" i="148"/>
  <c r="I130" i="148"/>
  <c r="G130" i="148"/>
  <c r="F130" i="148"/>
  <c r="D130" i="148"/>
  <c r="C130" i="148"/>
  <c r="U129" i="148"/>
  <c r="T129" i="148"/>
  <c r="R129" i="148"/>
  <c r="L129" i="148"/>
  <c r="J129" i="148"/>
  <c r="I129" i="148"/>
  <c r="G129" i="148"/>
  <c r="F129" i="148"/>
  <c r="D129" i="148"/>
  <c r="C129" i="148"/>
  <c r="U128" i="148"/>
  <c r="T128" i="148"/>
  <c r="R128" i="148"/>
  <c r="L128" i="148"/>
  <c r="J128" i="148"/>
  <c r="I128" i="148"/>
  <c r="G128" i="148"/>
  <c r="F128" i="148"/>
  <c r="D128" i="148"/>
  <c r="C128" i="148"/>
  <c r="U127" i="148"/>
  <c r="T127" i="148"/>
  <c r="R127" i="148"/>
  <c r="L127" i="148"/>
  <c r="J127" i="148"/>
  <c r="I127" i="148"/>
  <c r="G127" i="148"/>
  <c r="F127" i="148"/>
  <c r="D127" i="148"/>
  <c r="C127" i="148"/>
  <c r="U126" i="148"/>
  <c r="T126" i="148"/>
  <c r="R126" i="148"/>
  <c r="L126" i="148"/>
  <c r="J126" i="148"/>
  <c r="I126" i="148"/>
  <c r="G126" i="148"/>
  <c r="F126" i="148"/>
  <c r="D126" i="148"/>
  <c r="C126" i="148"/>
  <c r="U125" i="148"/>
  <c r="T125" i="148"/>
  <c r="R125" i="148"/>
  <c r="L125" i="148"/>
  <c r="J125" i="148"/>
  <c r="I125" i="148"/>
  <c r="G125" i="148"/>
  <c r="F125" i="148"/>
  <c r="D125" i="148"/>
  <c r="C125" i="148"/>
  <c r="U124" i="148"/>
  <c r="T124" i="148"/>
  <c r="R124" i="148"/>
  <c r="L124" i="148"/>
  <c r="J124" i="148"/>
  <c r="I124" i="148"/>
  <c r="G124" i="148"/>
  <c r="F124" i="148"/>
  <c r="D124" i="148"/>
  <c r="C124" i="148"/>
  <c r="U123" i="148"/>
  <c r="T123" i="148"/>
  <c r="R123" i="148"/>
  <c r="L123" i="148"/>
  <c r="J123" i="148"/>
  <c r="I123" i="148"/>
  <c r="G123" i="148"/>
  <c r="F123" i="148"/>
  <c r="D123" i="148"/>
  <c r="C123" i="148"/>
  <c r="U122" i="148"/>
  <c r="T122" i="148"/>
  <c r="R122" i="148"/>
  <c r="L122" i="148"/>
  <c r="J122" i="148"/>
  <c r="I122" i="148"/>
  <c r="G122" i="148"/>
  <c r="F122" i="148"/>
  <c r="D122" i="148"/>
  <c r="C122" i="148"/>
  <c r="U121" i="148"/>
  <c r="T121" i="148"/>
  <c r="R121" i="148"/>
  <c r="L121" i="148"/>
  <c r="J121" i="148"/>
  <c r="I121" i="148"/>
  <c r="G121" i="148"/>
  <c r="F121" i="148"/>
  <c r="D121" i="148"/>
  <c r="C121" i="148"/>
  <c r="U120" i="148"/>
  <c r="T120" i="148"/>
  <c r="R120" i="148"/>
  <c r="L120" i="148"/>
  <c r="J120" i="148"/>
  <c r="I120" i="148"/>
  <c r="G120" i="148"/>
  <c r="F120" i="148"/>
  <c r="D120" i="148"/>
  <c r="C120" i="148"/>
  <c r="U119" i="148"/>
  <c r="T119" i="148"/>
  <c r="R119" i="148"/>
  <c r="L119" i="148"/>
  <c r="J119" i="148"/>
  <c r="I119" i="148"/>
  <c r="G119" i="148"/>
  <c r="F119" i="148"/>
  <c r="D119" i="148"/>
  <c r="C119" i="148"/>
  <c r="U118" i="148"/>
  <c r="T118" i="148"/>
  <c r="R118" i="148"/>
  <c r="L118" i="148"/>
  <c r="J118" i="148"/>
  <c r="I118" i="148"/>
  <c r="G118" i="148"/>
  <c r="F118" i="148"/>
  <c r="D118" i="148"/>
  <c r="C118" i="148"/>
  <c r="U117" i="148"/>
  <c r="T117" i="148"/>
  <c r="R117" i="148"/>
  <c r="L117" i="148"/>
  <c r="J117" i="148"/>
  <c r="I117" i="148"/>
  <c r="G117" i="148"/>
  <c r="F117" i="148"/>
  <c r="D117" i="148"/>
  <c r="C117" i="148"/>
  <c r="U116" i="148"/>
  <c r="T116" i="148"/>
  <c r="R116" i="148"/>
  <c r="L116" i="148"/>
  <c r="J116" i="148"/>
  <c r="I116" i="148"/>
  <c r="G116" i="148"/>
  <c r="F116" i="148"/>
  <c r="D116" i="148"/>
  <c r="C116" i="148"/>
  <c r="U115" i="148"/>
  <c r="T115" i="148"/>
  <c r="R115" i="148"/>
  <c r="L115" i="148"/>
  <c r="J115" i="148"/>
  <c r="I115" i="148"/>
  <c r="G115" i="148"/>
  <c r="F115" i="148"/>
  <c r="D115" i="148"/>
  <c r="C115" i="148"/>
  <c r="U114" i="148"/>
  <c r="T114" i="148"/>
  <c r="R114" i="148"/>
  <c r="L114" i="148"/>
  <c r="J114" i="148"/>
  <c r="I114" i="148"/>
  <c r="G114" i="148"/>
  <c r="F114" i="148"/>
  <c r="D114" i="148"/>
  <c r="C114" i="148"/>
  <c r="U113" i="148"/>
  <c r="T113" i="148"/>
  <c r="R113" i="148"/>
  <c r="L113" i="148"/>
  <c r="J113" i="148"/>
  <c r="I113" i="148"/>
  <c r="G113" i="148"/>
  <c r="F113" i="148"/>
  <c r="D113" i="148"/>
  <c r="C113" i="148"/>
  <c r="U112" i="148"/>
  <c r="T112" i="148"/>
  <c r="R112" i="148"/>
  <c r="L112" i="148"/>
  <c r="J112" i="148"/>
  <c r="I112" i="148"/>
  <c r="G112" i="148"/>
  <c r="F112" i="148"/>
  <c r="D112" i="148"/>
  <c r="C112" i="148"/>
  <c r="U111" i="148"/>
  <c r="T111" i="148"/>
  <c r="R111" i="148"/>
  <c r="L111" i="148"/>
  <c r="J111" i="148"/>
  <c r="I111" i="148"/>
  <c r="G111" i="148"/>
  <c r="F111" i="148"/>
  <c r="D111" i="148"/>
  <c r="C111" i="148"/>
  <c r="U110" i="148"/>
  <c r="T110" i="148"/>
  <c r="R110" i="148"/>
  <c r="L110" i="148"/>
  <c r="J110" i="148"/>
  <c r="I110" i="148"/>
  <c r="G110" i="148"/>
  <c r="F110" i="148"/>
  <c r="D110" i="148"/>
  <c r="C110" i="148"/>
  <c r="U109" i="148"/>
  <c r="T109" i="148"/>
  <c r="R109" i="148"/>
  <c r="L109" i="148"/>
  <c r="J109" i="148"/>
  <c r="I109" i="148"/>
  <c r="G109" i="148"/>
  <c r="F109" i="148"/>
  <c r="D109" i="148"/>
  <c r="C109" i="148"/>
  <c r="U108" i="148"/>
  <c r="T108" i="148"/>
  <c r="R108" i="148"/>
  <c r="L108" i="148"/>
  <c r="J108" i="148"/>
  <c r="I108" i="148"/>
  <c r="G108" i="148"/>
  <c r="F108" i="148"/>
  <c r="D108" i="148"/>
  <c r="C108" i="148"/>
  <c r="U107" i="148"/>
  <c r="T107" i="148"/>
  <c r="R107" i="148"/>
  <c r="L107" i="148"/>
  <c r="J107" i="148"/>
  <c r="I107" i="148"/>
  <c r="G107" i="148"/>
  <c r="F107" i="148"/>
  <c r="D107" i="148"/>
  <c r="C107" i="148"/>
  <c r="U106" i="148"/>
  <c r="T106" i="148"/>
  <c r="R106" i="148"/>
  <c r="L106" i="148"/>
  <c r="J106" i="148"/>
  <c r="I106" i="148"/>
  <c r="G106" i="148"/>
  <c r="F106" i="148"/>
  <c r="D106" i="148"/>
  <c r="C106" i="148"/>
  <c r="U105" i="148"/>
  <c r="T105" i="148"/>
  <c r="R105" i="148"/>
  <c r="L105" i="148"/>
  <c r="J105" i="148"/>
  <c r="I105" i="148"/>
  <c r="G105" i="148"/>
  <c r="F105" i="148"/>
  <c r="D105" i="148"/>
  <c r="C105" i="148"/>
  <c r="U104" i="148"/>
  <c r="T104" i="148"/>
  <c r="R104" i="148"/>
  <c r="L104" i="148"/>
  <c r="J104" i="148"/>
  <c r="I104" i="148"/>
  <c r="G104" i="148"/>
  <c r="F104" i="148"/>
  <c r="D104" i="148"/>
  <c r="C104" i="148"/>
  <c r="U103" i="148"/>
  <c r="T103" i="148"/>
  <c r="R103" i="148"/>
  <c r="L103" i="148"/>
  <c r="J103" i="148"/>
  <c r="I103" i="148"/>
  <c r="G103" i="148"/>
  <c r="F103" i="148"/>
  <c r="D103" i="148"/>
  <c r="C103" i="148"/>
  <c r="U102" i="148"/>
  <c r="T102" i="148"/>
  <c r="R102" i="148"/>
  <c r="L102" i="148"/>
  <c r="J102" i="148"/>
  <c r="I102" i="148"/>
  <c r="G102" i="148"/>
  <c r="F102" i="148"/>
  <c r="D102" i="148"/>
  <c r="C102" i="148"/>
  <c r="U101" i="148"/>
  <c r="T101" i="148"/>
  <c r="R101" i="148"/>
  <c r="L101" i="148"/>
  <c r="J101" i="148"/>
  <c r="I101" i="148"/>
  <c r="G101" i="148"/>
  <c r="F101" i="148"/>
  <c r="D101" i="148"/>
  <c r="C101" i="148"/>
  <c r="U100" i="148"/>
  <c r="T100" i="148"/>
  <c r="R100" i="148"/>
  <c r="L100" i="148"/>
  <c r="J100" i="148"/>
  <c r="I100" i="148"/>
  <c r="G100" i="148"/>
  <c r="F100" i="148"/>
  <c r="D100" i="148"/>
  <c r="C100" i="148"/>
  <c r="U99" i="148"/>
  <c r="T99" i="148"/>
  <c r="R99" i="148"/>
  <c r="L99" i="148"/>
  <c r="J99" i="148"/>
  <c r="I99" i="148"/>
  <c r="G99" i="148"/>
  <c r="F99" i="148"/>
  <c r="D99" i="148"/>
  <c r="C99" i="148"/>
  <c r="U98" i="148"/>
  <c r="T98" i="148"/>
  <c r="R98" i="148"/>
  <c r="L98" i="148"/>
  <c r="J98" i="148"/>
  <c r="I98" i="148"/>
  <c r="G98" i="148"/>
  <c r="F98" i="148"/>
  <c r="D98" i="148"/>
  <c r="C98" i="148"/>
  <c r="U97" i="148"/>
  <c r="T97" i="148"/>
  <c r="R97" i="148"/>
  <c r="L97" i="148"/>
  <c r="J97" i="148"/>
  <c r="I97" i="148"/>
  <c r="G97" i="148"/>
  <c r="F97" i="148"/>
  <c r="D97" i="148"/>
  <c r="C97" i="148"/>
  <c r="U96" i="148"/>
  <c r="T96" i="148"/>
  <c r="R96" i="148"/>
  <c r="L96" i="148"/>
  <c r="J96" i="148"/>
  <c r="I96" i="148"/>
  <c r="G96" i="148"/>
  <c r="F96" i="148"/>
  <c r="D96" i="148"/>
  <c r="C96" i="148"/>
  <c r="U95" i="148"/>
  <c r="T95" i="148"/>
  <c r="R95" i="148"/>
  <c r="L95" i="148"/>
  <c r="J95" i="148"/>
  <c r="I95" i="148"/>
  <c r="G95" i="148"/>
  <c r="F95" i="148"/>
  <c r="D95" i="148"/>
  <c r="C95" i="148"/>
  <c r="U94" i="148"/>
  <c r="T94" i="148"/>
  <c r="R94" i="148"/>
  <c r="L94" i="148"/>
  <c r="J94" i="148"/>
  <c r="I94" i="148"/>
  <c r="G94" i="148"/>
  <c r="F94" i="148"/>
  <c r="D94" i="148"/>
  <c r="C94" i="148"/>
  <c r="U93" i="148"/>
  <c r="T93" i="148"/>
  <c r="R93" i="148"/>
  <c r="L93" i="148"/>
  <c r="J93" i="148"/>
  <c r="I93" i="148"/>
  <c r="G93" i="148"/>
  <c r="F93" i="148"/>
  <c r="D93" i="148"/>
  <c r="C93" i="148"/>
  <c r="U92" i="148"/>
  <c r="T92" i="148"/>
  <c r="R92" i="148"/>
  <c r="L92" i="148"/>
  <c r="J92" i="148"/>
  <c r="I92" i="148"/>
  <c r="G92" i="148"/>
  <c r="F92" i="148"/>
  <c r="D92" i="148"/>
  <c r="C92" i="148"/>
  <c r="U91" i="148"/>
  <c r="T91" i="148"/>
  <c r="R91" i="148"/>
  <c r="L91" i="148"/>
  <c r="J91" i="148"/>
  <c r="I91" i="148"/>
  <c r="G91" i="148"/>
  <c r="F91" i="148"/>
  <c r="D91" i="148"/>
  <c r="C91" i="148"/>
  <c r="U90" i="148"/>
  <c r="T90" i="148"/>
  <c r="R90" i="148"/>
  <c r="L90" i="148"/>
  <c r="J90" i="148"/>
  <c r="I90" i="148"/>
  <c r="G90" i="148"/>
  <c r="F90" i="148"/>
  <c r="D90" i="148"/>
  <c r="C90" i="148"/>
  <c r="U89" i="148"/>
  <c r="T89" i="148"/>
  <c r="R89" i="148"/>
  <c r="L89" i="148"/>
  <c r="J89" i="148"/>
  <c r="I89" i="148"/>
  <c r="G89" i="148"/>
  <c r="F89" i="148"/>
  <c r="D89" i="148"/>
  <c r="C89" i="148"/>
  <c r="U88" i="148"/>
  <c r="T88" i="148"/>
  <c r="R88" i="148"/>
  <c r="L88" i="148"/>
  <c r="J88" i="148"/>
  <c r="I88" i="148"/>
  <c r="G88" i="148"/>
  <c r="F88" i="148"/>
  <c r="D88" i="148"/>
  <c r="C88" i="148"/>
  <c r="U87" i="148"/>
  <c r="T87" i="148"/>
  <c r="R87" i="148"/>
  <c r="L87" i="148"/>
  <c r="J87" i="148"/>
  <c r="I87" i="148"/>
  <c r="G87" i="148"/>
  <c r="F87" i="148"/>
  <c r="D87" i="148"/>
  <c r="C87" i="148"/>
  <c r="U86" i="148"/>
  <c r="T86" i="148"/>
  <c r="R86" i="148"/>
  <c r="L86" i="148"/>
  <c r="J86" i="148"/>
  <c r="I86" i="148"/>
  <c r="G86" i="148"/>
  <c r="F86" i="148"/>
  <c r="D86" i="148"/>
  <c r="C86" i="148"/>
  <c r="U85" i="148"/>
  <c r="T85" i="148"/>
  <c r="R85" i="148"/>
  <c r="L85" i="148"/>
  <c r="J85" i="148"/>
  <c r="I85" i="148"/>
  <c r="G85" i="148"/>
  <c r="F85" i="148"/>
  <c r="D85" i="148"/>
  <c r="C85" i="148"/>
  <c r="U84" i="148"/>
  <c r="T84" i="148"/>
  <c r="R84" i="148"/>
  <c r="L84" i="148"/>
  <c r="J84" i="148"/>
  <c r="I84" i="148"/>
  <c r="G84" i="148"/>
  <c r="F84" i="148"/>
  <c r="D84" i="148"/>
  <c r="C84" i="148"/>
  <c r="U83" i="148"/>
  <c r="T83" i="148"/>
  <c r="R83" i="148"/>
  <c r="L83" i="148"/>
  <c r="J83" i="148"/>
  <c r="I83" i="148"/>
  <c r="G83" i="148"/>
  <c r="F83" i="148"/>
  <c r="D83" i="148"/>
  <c r="C83" i="148"/>
  <c r="U82" i="148"/>
  <c r="T82" i="148"/>
  <c r="R82" i="148"/>
  <c r="L82" i="148"/>
  <c r="J82" i="148"/>
  <c r="I82" i="148"/>
  <c r="G82" i="148"/>
  <c r="F82" i="148"/>
  <c r="D82" i="148"/>
  <c r="C82" i="148"/>
  <c r="U81" i="148"/>
  <c r="T81" i="148"/>
  <c r="R81" i="148"/>
  <c r="L81" i="148"/>
  <c r="J81" i="148"/>
  <c r="I81" i="148"/>
  <c r="G81" i="148"/>
  <c r="F81" i="148"/>
  <c r="D81" i="148"/>
  <c r="C81" i="148"/>
  <c r="U80" i="148"/>
  <c r="T80" i="148"/>
  <c r="R80" i="148"/>
  <c r="L80" i="148"/>
  <c r="J80" i="148"/>
  <c r="I80" i="148"/>
  <c r="G80" i="148"/>
  <c r="F80" i="148"/>
  <c r="D80" i="148"/>
  <c r="C80" i="148"/>
  <c r="U79" i="148"/>
  <c r="T79" i="148"/>
  <c r="R79" i="148"/>
  <c r="L79" i="148"/>
  <c r="J79" i="148"/>
  <c r="I79" i="148"/>
  <c r="G79" i="148"/>
  <c r="F79" i="148"/>
  <c r="D79" i="148"/>
  <c r="C79" i="148"/>
  <c r="U78" i="148"/>
  <c r="T78" i="148"/>
  <c r="R78" i="148"/>
  <c r="L78" i="148"/>
  <c r="J78" i="148"/>
  <c r="I78" i="148"/>
  <c r="G78" i="148"/>
  <c r="F78" i="148"/>
  <c r="D78" i="148"/>
  <c r="C78" i="148"/>
  <c r="U77" i="148"/>
  <c r="T77" i="148"/>
  <c r="R77" i="148"/>
  <c r="L77" i="148"/>
  <c r="J77" i="148"/>
  <c r="I77" i="148"/>
  <c r="G77" i="148"/>
  <c r="F77" i="148"/>
  <c r="D77" i="148"/>
  <c r="C77" i="148"/>
  <c r="U76" i="148"/>
  <c r="T76" i="148"/>
  <c r="R76" i="148"/>
  <c r="L76" i="148"/>
  <c r="J76" i="148"/>
  <c r="I76" i="148"/>
  <c r="G76" i="148"/>
  <c r="F76" i="148"/>
  <c r="D76" i="148"/>
  <c r="C76" i="148"/>
  <c r="U75" i="148"/>
  <c r="T75" i="148"/>
  <c r="R75" i="148"/>
  <c r="L75" i="148"/>
  <c r="J75" i="148"/>
  <c r="I75" i="148"/>
  <c r="G75" i="148"/>
  <c r="F75" i="148"/>
  <c r="D75" i="148"/>
  <c r="C75" i="148"/>
  <c r="U74" i="148"/>
  <c r="T74" i="148"/>
  <c r="R74" i="148"/>
  <c r="L74" i="148"/>
  <c r="J74" i="148"/>
  <c r="I74" i="148"/>
  <c r="G74" i="148"/>
  <c r="F74" i="148"/>
  <c r="D74" i="148"/>
  <c r="C74" i="148"/>
  <c r="U73" i="148"/>
  <c r="T73" i="148"/>
  <c r="R73" i="148"/>
  <c r="L73" i="148"/>
  <c r="J73" i="148"/>
  <c r="I73" i="148"/>
  <c r="G73" i="148"/>
  <c r="F73" i="148"/>
  <c r="D73" i="148"/>
  <c r="C73" i="148"/>
  <c r="U72" i="148"/>
  <c r="T72" i="148"/>
  <c r="R72" i="148"/>
  <c r="L72" i="148"/>
  <c r="J72" i="148"/>
  <c r="I72" i="148"/>
  <c r="G72" i="148"/>
  <c r="F72" i="148"/>
  <c r="D72" i="148"/>
  <c r="C72" i="148"/>
  <c r="U71" i="148"/>
  <c r="T71" i="148"/>
  <c r="R71" i="148"/>
  <c r="L71" i="148"/>
  <c r="J71" i="148"/>
  <c r="I71" i="148"/>
  <c r="G71" i="148"/>
  <c r="F71" i="148"/>
  <c r="D71" i="148"/>
  <c r="C71" i="148"/>
  <c r="U70" i="148"/>
  <c r="T70" i="148"/>
  <c r="R70" i="148"/>
  <c r="L70" i="148"/>
  <c r="J70" i="148"/>
  <c r="I70" i="148"/>
  <c r="G70" i="148"/>
  <c r="F70" i="148"/>
  <c r="D70" i="148"/>
  <c r="C70" i="148"/>
  <c r="U69" i="148"/>
  <c r="T69" i="148"/>
  <c r="R69" i="148"/>
  <c r="L69" i="148"/>
  <c r="J69" i="148"/>
  <c r="I69" i="148"/>
  <c r="G69" i="148"/>
  <c r="F69" i="148"/>
  <c r="D69" i="148"/>
  <c r="C69" i="148"/>
  <c r="U68" i="148"/>
  <c r="T68" i="148"/>
  <c r="R68" i="148"/>
  <c r="L68" i="148"/>
  <c r="J68" i="148"/>
  <c r="I68" i="148"/>
  <c r="G68" i="148"/>
  <c r="F68" i="148"/>
  <c r="D68" i="148"/>
  <c r="C68" i="148"/>
  <c r="U67" i="148"/>
  <c r="T67" i="148"/>
  <c r="R67" i="148"/>
  <c r="L67" i="148"/>
  <c r="J67" i="148"/>
  <c r="I67" i="148"/>
  <c r="G67" i="148"/>
  <c r="F67" i="148"/>
  <c r="D67" i="148"/>
  <c r="C67" i="148"/>
  <c r="U66" i="148"/>
  <c r="T66" i="148"/>
  <c r="R66" i="148"/>
  <c r="L66" i="148"/>
  <c r="J66" i="148"/>
  <c r="I66" i="148"/>
  <c r="G66" i="148"/>
  <c r="F66" i="148"/>
  <c r="D66" i="148"/>
  <c r="C66" i="148"/>
  <c r="U65" i="148"/>
  <c r="T65" i="148"/>
  <c r="R65" i="148"/>
  <c r="L65" i="148"/>
  <c r="J65" i="148"/>
  <c r="I65" i="148"/>
  <c r="G65" i="148"/>
  <c r="F65" i="148"/>
  <c r="D65" i="148"/>
  <c r="C65" i="148"/>
  <c r="U64" i="148"/>
  <c r="T64" i="148"/>
  <c r="R64" i="148"/>
  <c r="L64" i="148"/>
  <c r="J64" i="148"/>
  <c r="I64" i="148"/>
  <c r="G64" i="148"/>
  <c r="F64" i="148"/>
  <c r="D64" i="148"/>
  <c r="C64" i="148"/>
  <c r="U63" i="148"/>
  <c r="T63" i="148"/>
  <c r="R63" i="148"/>
  <c r="L63" i="148"/>
  <c r="J63" i="148"/>
  <c r="I63" i="148"/>
  <c r="G63" i="148"/>
  <c r="F63" i="148"/>
  <c r="D63" i="148"/>
  <c r="C63" i="148"/>
  <c r="U62" i="148"/>
  <c r="T62" i="148"/>
  <c r="R62" i="148"/>
  <c r="L62" i="148"/>
  <c r="J62" i="148"/>
  <c r="I62" i="148"/>
  <c r="G62" i="148"/>
  <c r="F62" i="148"/>
  <c r="D62" i="148"/>
  <c r="C62" i="148"/>
  <c r="U61" i="148"/>
  <c r="T61" i="148"/>
  <c r="R61" i="148"/>
  <c r="L61" i="148"/>
  <c r="J61" i="148"/>
  <c r="I61" i="148"/>
  <c r="G61" i="148"/>
  <c r="F61" i="148"/>
  <c r="D61" i="148"/>
  <c r="C61" i="148"/>
  <c r="U60" i="148"/>
  <c r="T60" i="148"/>
  <c r="R60" i="148"/>
  <c r="L60" i="148"/>
  <c r="J60" i="148"/>
  <c r="I60" i="148"/>
  <c r="G60" i="148"/>
  <c r="F60" i="148"/>
  <c r="D60" i="148"/>
  <c r="C60" i="148"/>
  <c r="U59" i="148"/>
  <c r="T59" i="148"/>
  <c r="R59" i="148"/>
  <c r="L59" i="148"/>
  <c r="J59" i="148"/>
  <c r="I59" i="148"/>
  <c r="G59" i="148"/>
  <c r="F59" i="148"/>
  <c r="D59" i="148"/>
  <c r="C59" i="148"/>
  <c r="U58" i="148"/>
  <c r="T58" i="148"/>
  <c r="R58" i="148"/>
  <c r="L58" i="148"/>
  <c r="J58" i="148"/>
  <c r="I58" i="148"/>
  <c r="G58" i="148"/>
  <c r="F58" i="148"/>
  <c r="D58" i="148"/>
  <c r="C58" i="148"/>
  <c r="U57" i="148"/>
  <c r="T57" i="148"/>
  <c r="R57" i="148"/>
  <c r="L57" i="148"/>
  <c r="J57" i="148"/>
  <c r="I57" i="148"/>
  <c r="G57" i="148"/>
  <c r="F57" i="148"/>
  <c r="D57" i="148"/>
  <c r="C57" i="148"/>
  <c r="U56" i="148"/>
  <c r="T56" i="148"/>
  <c r="R56" i="148"/>
  <c r="L56" i="148"/>
  <c r="J56" i="148"/>
  <c r="I56" i="148"/>
  <c r="G56" i="148"/>
  <c r="F56" i="148"/>
  <c r="D56" i="148"/>
  <c r="C56" i="148"/>
  <c r="U55" i="148"/>
  <c r="T55" i="148"/>
  <c r="R55" i="148"/>
  <c r="L55" i="148"/>
  <c r="J55" i="148"/>
  <c r="I55" i="148"/>
  <c r="G55" i="148"/>
  <c r="F55" i="148"/>
  <c r="D55" i="148"/>
  <c r="C55" i="148"/>
  <c r="U54" i="148"/>
  <c r="T54" i="148"/>
  <c r="R54" i="148"/>
  <c r="L54" i="148"/>
  <c r="J54" i="148"/>
  <c r="I54" i="148"/>
  <c r="G54" i="148"/>
  <c r="F54" i="148"/>
  <c r="D54" i="148"/>
  <c r="C54" i="148"/>
  <c r="U53" i="148"/>
  <c r="T53" i="148"/>
  <c r="R53" i="148"/>
  <c r="L53" i="148"/>
  <c r="J53" i="148"/>
  <c r="I53" i="148"/>
  <c r="G53" i="148"/>
  <c r="F53" i="148"/>
  <c r="D53" i="148"/>
  <c r="C53" i="148"/>
  <c r="U52" i="148"/>
  <c r="T52" i="148"/>
  <c r="R52" i="148"/>
  <c r="L52" i="148"/>
  <c r="J52" i="148"/>
  <c r="I52" i="148"/>
  <c r="G52" i="148"/>
  <c r="F52" i="148"/>
  <c r="D52" i="148"/>
  <c r="C52" i="148"/>
  <c r="U51" i="148"/>
  <c r="T51" i="148"/>
  <c r="R51" i="148"/>
  <c r="L51" i="148"/>
  <c r="J51" i="148"/>
  <c r="I51" i="148"/>
  <c r="G51" i="148"/>
  <c r="F51" i="148"/>
  <c r="D51" i="148"/>
  <c r="C51" i="148"/>
  <c r="U50" i="148"/>
  <c r="T50" i="148"/>
  <c r="R50" i="148"/>
  <c r="L50" i="148"/>
  <c r="J50" i="148"/>
  <c r="I50" i="148"/>
  <c r="G50" i="148"/>
  <c r="F50" i="148"/>
  <c r="D50" i="148"/>
  <c r="C50" i="148"/>
  <c r="U49" i="148"/>
  <c r="T49" i="148"/>
  <c r="R49" i="148"/>
  <c r="L49" i="148"/>
  <c r="J49" i="148"/>
  <c r="I49" i="148"/>
  <c r="G49" i="148"/>
  <c r="F49" i="148"/>
  <c r="D49" i="148"/>
  <c r="C49" i="148"/>
  <c r="U48" i="148"/>
  <c r="T48" i="148"/>
  <c r="R48" i="148"/>
  <c r="L48" i="148"/>
  <c r="J48" i="148"/>
  <c r="I48" i="148"/>
  <c r="G48" i="148"/>
  <c r="F48" i="148"/>
  <c r="D48" i="148"/>
  <c r="C48" i="148"/>
  <c r="U47" i="148"/>
  <c r="T47" i="148"/>
  <c r="R47" i="148"/>
  <c r="L47" i="148"/>
  <c r="J47" i="148"/>
  <c r="I47" i="148"/>
  <c r="G47" i="148"/>
  <c r="F47" i="148"/>
  <c r="D47" i="148"/>
  <c r="C47" i="148"/>
  <c r="U46" i="148"/>
  <c r="T46" i="148"/>
  <c r="R46" i="148"/>
  <c r="L46" i="148"/>
  <c r="J46" i="148"/>
  <c r="I46" i="148"/>
  <c r="G46" i="148"/>
  <c r="F46" i="148"/>
  <c r="D46" i="148"/>
  <c r="C46" i="148"/>
  <c r="U45" i="148"/>
  <c r="T45" i="148"/>
  <c r="R45" i="148"/>
  <c r="L45" i="148"/>
  <c r="J45" i="148"/>
  <c r="I45" i="148"/>
  <c r="G45" i="148"/>
  <c r="F45" i="148"/>
  <c r="D45" i="148"/>
  <c r="C45" i="148"/>
  <c r="U44" i="148"/>
  <c r="T44" i="148"/>
  <c r="R44" i="148"/>
  <c r="L44" i="148"/>
  <c r="J44" i="148"/>
  <c r="I44" i="148"/>
  <c r="G44" i="148"/>
  <c r="F44" i="148"/>
  <c r="D44" i="148"/>
  <c r="C44" i="148"/>
  <c r="U43" i="148"/>
  <c r="T43" i="148"/>
  <c r="R43" i="148"/>
  <c r="L43" i="148"/>
  <c r="J43" i="148"/>
  <c r="I43" i="148"/>
  <c r="G43" i="148"/>
  <c r="F43" i="148"/>
  <c r="D43" i="148"/>
  <c r="C43" i="148"/>
  <c r="U42" i="148"/>
  <c r="T42" i="148"/>
  <c r="R42" i="148"/>
  <c r="L42" i="148"/>
  <c r="J42" i="148"/>
  <c r="I42" i="148"/>
  <c r="G42" i="148"/>
  <c r="F42" i="148"/>
  <c r="D42" i="148"/>
  <c r="C42" i="148"/>
  <c r="U41" i="148"/>
  <c r="T41" i="148"/>
  <c r="R41" i="148"/>
  <c r="L41" i="148"/>
  <c r="J41" i="148"/>
  <c r="I41" i="148"/>
  <c r="G41" i="148"/>
  <c r="F41" i="148"/>
  <c r="D41" i="148"/>
  <c r="C41" i="148"/>
  <c r="U40" i="148"/>
  <c r="T40" i="148"/>
  <c r="R40" i="148"/>
  <c r="L40" i="148"/>
  <c r="J40" i="148"/>
  <c r="I40" i="148"/>
  <c r="G40" i="148"/>
  <c r="F40" i="148"/>
  <c r="D40" i="148"/>
  <c r="C40" i="148"/>
  <c r="U39" i="148"/>
  <c r="T39" i="148"/>
  <c r="R39" i="148"/>
  <c r="L39" i="148"/>
  <c r="J39" i="148"/>
  <c r="I39" i="148"/>
  <c r="G39" i="148"/>
  <c r="F39" i="148"/>
  <c r="D39" i="148"/>
  <c r="C39" i="148"/>
  <c r="U38" i="148"/>
  <c r="T38" i="148"/>
  <c r="R38" i="148"/>
  <c r="L38" i="148"/>
  <c r="J38" i="148"/>
  <c r="I38" i="148"/>
  <c r="G38" i="148"/>
  <c r="F38" i="148"/>
  <c r="D38" i="148"/>
  <c r="C38" i="148"/>
  <c r="U37" i="148"/>
  <c r="T37" i="148"/>
  <c r="R37" i="148"/>
  <c r="L37" i="148"/>
  <c r="J37" i="148"/>
  <c r="I37" i="148"/>
  <c r="G37" i="148"/>
  <c r="F37" i="148"/>
  <c r="D37" i="148"/>
  <c r="C37" i="148"/>
  <c r="U36" i="148"/>
  <c r="T36" i="148"/>
  <c r="R36" i="148"/>
  <c r="L36" i="148"/>
  <c r="J36" i="148"/>
  <c r="I36" i="148"/>
  <c r="G36" i="148"/>
  <c r="F36" i="148"/>
  <c r="D36" i="148"/>
  <c r="C36" i="148"/>
  <c r="U35" i="148"/>
  <c r="T35" i="148"/>
  <c r="R35" i="148"/>
  <c r="L35" i="148"/>
  <c r="J35" i="148"/>
  <c r="I35" i="148"/>
  <c r="G35" i="148"/>
  <c r="F35" i="148"/>
  <c r="D35" i="148"/>
  <c r="C35" i="148"/>
  <c r="U34" i="148"/>
  <c r="T34" i="148"/>
  <c r="R34" i="148"/>
  <c r="L34" i="148"/>
  <c r="J34" i="148"/>
  <c r="I34" i="148"/>
  <c r="G34" i="148"/>
  <c r="F34" i="148"/>
  <c r="D34" i="148"/>
  <c r="C34" i="148"/>
  <c r="U33" i="148"/>
  <c r="T33" i="148"/>
  <c r="R33" i="148"/>
  <c r="L33" i="148"/>
  <c r="J33" i="148"/>
  <c r="I33" i="148"/>
  <c r="G33" i="148"/>
  <c r="F33" i="148"/>
  <c r="D33" i="148"/>
  <c r="C33" i="148"/>
  <c r="U32" i="148"/>
  <c r="T32" i="148"/>
  <c r="R32" i="148"/>
  <c r="L32" i="148"/>
  <c r="J32" i="148"/>
  <c r="I32" i="148"/>
  <c r="G32" i="148"/>
  <c r="F32" i="148"/>
  <c r="D32" i="148"/>
  <c r="C32" i="148"/>
  <c r="U31" i="148"/>
  <c r="T31" i="148"/>
  <c r="R31" i="148"/>
  <c r="L31" i="148"/>
  <c r="J31" i="148"/>
  <c r="I31" i="148"/>
  <c r="G31" i="148"/>
  <c r="F31" i="148"/>
  <c r="D31" i="148"/>
  <c r="C31" i="148"/>
  <c r="U30" i="148"/>
  <c r="T30" i="148"/>
  <c r="R30" i="148"/>
  <c r="L30" i="148"/>
  <c r="J30" i="148"/>
  <c r="I30" i="148"/>
  <c r="G30" i="148"/>
  <c r="F30" i="148"/>
  <c r="D30" i="148"/>
  <c r="C30" i="148"/>
  <c r="U29" i="148"/>
  <c r="T29" i="148"/>
  <c r="R29" i="148"/>
  <c r="L29" i="148"/>
  <c r="J29" i="148"/>
  <c r="I29" i="148"/>
  <c r="G29" i="148"/>
  <c r="F29" i="148"/>
  <c r="D29" i="148"/>
  <c r="C29" i="148"/>
  <c r="U28" i="148"/>
  <c r="T28" i="148"/>
  <c r="R28" i="148"/>
  <c r="L28" i="148"/>
  <c r="J28" i="148"/>
  <c r="I28" i="148"/>
  <c r="G28" i="148"/>
  <c r="F28" i="148"/>
  <c r="D28" i="148"/>
  <c r="C28" i="148"/>
  <c r="U27" i="148"/>
  <c r="T27" i="148"/>
  <c r="R27" i="148"/>
  <c r="L27" i="148"/>
  <c r="J27" i="148"/>
  <c r="I27" i="148"/>
  <c r="G27" i="148"/>
  <c r="F27" i="148"/>
  <c r="D27" i="148"/>
  <c r="C27" i="148"/>
  <c r="U26" i="148"/>
  <c r="T26" i="148"/>
  <c r="R26" i="148"/>
  <c r="L26" i="148"/>
  <c r="J26" i="148"/>
  <c r="I26" i="148"/>
  <c r="G26" i="148"/>
  <c r="F26" i="148"/>
  <c r="D26" i="148"/>
  <c r="C26" i="148"/>
  <c r="U25" i="148"/>
  <c r="T25" i="148"/>
  <c r="R25" i="148"/>
  <c r="L25" i="148"/>
  <c r="J25" i="148"/>
  <c r="I25" i="148"/>
  <c r="G25" i="148"/>
  <c r="F25" i="148"/>
  <c r="D25" i="148"/>
  <c r="C25" i="148"/>
  <c r="U24" i="148"/>
  <c r="T24" i="148"/>
  <c r="R24" i="148"/>
  <c r="L24" i="148"/>
  <c r="J24" i="148"/>
  <c r="I24" i="148"/>
  <c r="G24" i="148"/>
  <c r="F24" i="148"/>
  <c r="D24" i="148"/>
  <c r="C24" i="148"/>
  <c r="U23" i="148"/>
  <c r="T23" i="148"/>
  <c r="R23" i="148"/>
  <c r="L23" i="148"/>
  <c r="J23" i="148"/>
  <c r="I23" i="148"/>
  <c r="G23" i="148"/>
  <c r="F23" i="148"/>
  <c r="D23" i="148"/>
  <c r="C23" i="148"/>
  <c r="U22" i="148"/>
  <c r="T22" i="148"/>
  <c r="R22" i="148"/>
  <c r="L22" i="148"/>
  <c r="J22" i="148"/>
  <c r="I22" i="148"/>
  <c r="G22" i="148"/>
  <c r="F22" i="148"/>
  <c r="D22" i="148"/>
  <c r="C22" i="148"/>
  <c r="U21" i="148"/>
  <c r="T21" i="148"/>
  <c r="R21" i="148"/>
  <c r="L21" i="148"/>
  <c r="J21" i="148"/>
  <c r="I21" i="148"/>
  <c r="G21" i="148"/>
  <c r="F21" i="148"/>
  <c r="D21" i="148"/>
  <c r="C21" i="148"/>
  <c r="U20" i="148"/>
  <c r="T20" i="148"/>
  <c r="R20" i="148"/>
  <c r="L20" i="148"/>
  <c r="J20" i="148"/>
  <c r="I20" i="148"/>
  <c r="G20" i="148"/>
  <c r="F20" i="148"/>
  <c r="D20" i="148"/>
  <c r="C20" i="148"/>
  <c r="U19" i="148"/>
  <c r="T19" i="148"/>
  <c r="R19" i="148"/>
  <c r="L19" i="148"/>
  <c r="J19" i="148"/>
  <c r="I19" i="148"/>
  <c r="G19" i="148"/>
  <c r="F19" i="148"/>
  <c r="D19" i="148"/>
  <c r="C19" i="148"/>
  <c r="U18" i="148"/>
  <c r="T18" i="148"/>
  <c r="R18" i="148"/>
  <c r="L18" i="148"/>
  <c r="J18" i="148"/>
  <c r="I18" i="148"/>
  <c r="G18" i="148"/>
  <c r="F18" i="148"/>
  <c r="D18" i="148"/>
  <c r="C18" i="148"/>
  <c r="U17" i="148"/>
  <c r="T17" i="148"/>
  <c r="R17" i="148"/>
  <c r="L17" i="148"/>
  <c r="J17" i="148"/>
  <c r="I17" i="148"/>
  <c r="G17" i="148"/>
  <c r="F17" i="148"/>
  <c r="D17" i="148"/>
  <c r="C17" i="148"/>
  <c r="U16" i="148"/>
  <c r="T16" i="148"/>
  <c r="R16" i="148"/>
  <c r="L16" i="148"/>
  <c r="J16" i="148"/>
  <c r="I16" i="148"/>
  <c r="G16" i="148"/>
  <c r="F16" i="148"/>
  <c r="D16" i="148"/>
  <c r="C16" i="148"/>
  <c r="U15" i="148"/>
  <c r="T15" i="148"/>
  <c r="R15" i="148"/>
  <c r="L15" i="148"/>
  <c r="J15" i="148"/>
  <c r="I15" i="148"/>
  <c r="G15" i="148"/>
  <c r="F15" i="148"/>
  <c r="D15" i="148"/>
  <c r="C15" i="148"/>
  <c r="U14" i="148"/>
  <c r="T14" i="148"/>
  <c r="R14" i="148"/>
  <c r="L14" i="148"/>
  <c r="J14" i="148"/>
  <c r="I14" i="148"/>
  <c r="G14" i="148"/>
  <c r="F14" i="148"/>
  <c r="D14" i="148"/>
  <c r="C14" i="148"/>
  <c r="U13" i="148"/>
  <c r="T13" i="148"/>
  <c r="R13" i="148"/>
  <c r="L13" i="148"/>
  <c r="J13" i="148"/>
  <c r="I13" i="148"/>
  <c r="G13" i="148"/>
  <c r="F13" i="148"/>
  <c r="D13" i="148"/>
  <c r="C13" i="148"/>
  <c r="U12" i="148"/>
  <c r="T12" i="148"/>
  <c r="R12" i="148"/>
  <c r="L12" i="148"/>
  <c r="J12" i="148"/>
  <c r="I12" i="148"/>
  <c r="G12" i="148"/>
  <c r="F12" i="148"/>
  <c r="D12" i="148"/>
  <c r="C12" i="148"/>
  <c r="U11" i="148"/>
  <c r="T11" i="148"/>
  <c r="R11" i="148"/>
  <c r="L11" i="148"/>
  <c r="J11" i="148"/>
  <c r="I11" i="148"/>
  <c r="G11" i="148"/>
  <c r="F11" i="148"/>
  <c r="D11" i="148"/>
  <c r="C11" i="148"/>
  <c r="U10" i="148"/>
  <c r="T10" i="148"/>
  <c r="R10" i="148"/>
  <c r="L10" i="148"/>
  <c r="J10" i="148"/>
  <c r="I10" i="148"/>
  <c r="F10" i="148"/>
  <c r="G10" i="148" s="1"/>
  <c r="D10" i="148"/>
  <c r="C10" i="148"/>
  <c r="U9" i="148"/>
  <c r="T9" i="148"/>
  <c r="D9" i="148"/>
  <c r="AT207" i="147"/>
  <c r="AS207" i="147"/>
  <c r="AR207" i="147"/>
  <c r="AO207" i="147"/>
  <c r="S207" i="147"/>
  <c r="R207" i="147"/>
  <c r="P207" i="147"/>
  <c r="Q207" i="147" s="1"/>
  <c r="K207" i="147"/>
  <c r="J207" i="147"/>
  <c r="F207" i="147"/>
  <c r="D207" i="147"/>
  <c r="C207" i="147"/>
  <c r="AT206" i="147"/>
  <c r="AS206" i="147"/>
  <c r="AR206" i="147"/>
  <c r="AO206" i="147"/>
  <c r="S206" i="147"/>
  <c r="R206" i="147"/>
  <c r="P206" i="147"/>
  <c r="K206" i="147"/>
  <c r="J206" i="147"/>
  <c r="F206" i="147"/>
  <c r="D206" i="147"/>
  <c r="C206" i="147"/>
  <c r="AL206" i="147" s="1"/>
  <c r="AM206" i="147" s="1"/>
  <c r="AQ206" i="147" s="1"/>
  <c r="AT205" i="147"/>
  <c r="AS205" i="147"/>
  <c r="AR205" i="147"/>
  <c r="AO205" i="147"/>
  <c r="S205" i="147"/>
  <c r="R205" i="147"/>
  <c r="P205" i="147"/>
  <c r="K205" i="147"/>
  <c r="J205" i="147"/>
  <c r="F205" i="147"/>
  <c r="D205" i="147"/>
  <c r="C205" i="147"/>
  <c r="AT204" i="147"/>
  <c r="AS204" i="147"/>
  <c r="AR204" i="147"/>
  <c r="AO204" i="147"/>
  <c r="S204" i="147"/>
  <c r="R204" i="147"/>
  <c r="P204" i="147"/>
  <c r="Q204" i="147" s="1"/>
  <c r="K204" i="147"/>
  <c r="J204" i="147"/>
  <c r="F204" i="147"/>
  <c r="D204" i="147"/>
  <c r="C204" i="147"/>
  <c r="AT203" i="147"/>
  <c r="AS203" i="147"/>
  <c r="AR203" i="147"/>
  <c r="AO203" i="147"/>
  <c r="S203" i="147"/>
  <c r="R203" i="147"/>
  <c r="P203" i="147"/>
  <c r="K203" i="147"/>
  <c r="J203" i="147"/>
  <c r="F203" i="147"/>
  <c r="D203" i="147"/>
  <c r="C203" i="147"/>
  <c r="AL203" i="147" s="1"/>
  <c r="AM203" i="147" s="1"/>
  <c r="AT202" i="147"/>
  <c r="AS202" i="147"/>
  <c r="AR202" i="147"/>
  <c r="AO202" i="147"/>
  <c r="S202" i="147"/>
  <c r="R202" i="147"/>
  <c r="P202" i="147"/>
  <c r="Q202" i="147" s="1"/>
  <c r="K202" i="147"/>
  <c r="J202" i="147"/>
  <c r="F202" i="147"/>
  <c r="D202" i="147"/>
  <c r="C202" i="147"/>
  <c r="AL202" i="147" s="1"/>
  <c r="AM202" i="147" s="1"/>
  <c r="AQ202" i="147" s="1"/>
  <c r="AT201" i="147"/>
  <c r="AS201" i="147"/>
  <c r="AR201" i="147"/>
  <c r="AO201" i="147"/>
  <c r="S201" i="147"/>
  <c r="R201" i="147"/>
  <c r="P201" i="147"/>
  <c r="K201" i="147"/>
  <c r="J201" i="147"/>
  <c r="F201" i="147"/>
  <c r="D201" i="147"/>
  <c r="C201" i="147"/>
  <c r="AT200" i="147"/>
  <c r="AS200" i="147"/>
  <c r="AR200" i="147"/>
  <c r="AO200" i="147"/>
  <c r="S200" i="147"/>
  <c r="R200" i="147"/>
  <c r="P200" i="147"/>
  <c r="Q200" i="147" s="1"/>
  <c r="K200" i="147"/>
  <c r="J200" i="147"/>
  <c r="F200" i="147"/>
  <c r="D200" i="147"/>
  <c r="C200" i="147"/>
  <c r="AT199" i="147"/>
  <c r="AS199" i="147"/>
  <c r="AR199" i="147"/>
  <c r="AO199" i="147"/>
  <c r="S199" i="147"/>
  <c r="R199" i="147"/>
  <c r="P199" i="147"/>
  <c r="K199" i="147"/>
  <c r="J199" i="147"/>
  <c r="F199" i="147"/>
  <c r="D199" i="147"/>
  <c r="C199" i="147"/>
  <c r="AL199" i="147" s="1"/>
  <c r="AM199" i="147" s="1"/>
  <c r="AT198" i="147"/>
  <c r="AS198" i="147"/>
  <c r="AR198" i="147"/>
  <c r="AO198" i="147"/>
  <c r="S198" i="147"/>
  <c r="R198" i="147"/>
  <c r="P198" i="147"/>
  <c r="K198" i="147"/>
  <c r="J198" i="147"/>
  <c r="F198" i="147"/>
  <c r="D198" i="147"/>
  <c r="C198" i="147"/>
  <c r="AT197" i="147"/>
  <c r="AS197" i="147"/>
  <c r="AR197" i="147"/>
  <c r="AO197" i="147"/>
  <c r="S197" i="147"/>
  <c r="R197" i="147"/>
  <c r="P197" i="147"/>
  <c r="K197" i="147"/>
  <c r="J197" i="147"/>
  <c r="F197" i="147"/>
  <c r="D197" i="147"/>
  <c r="C197" i="147"/>
  <c r="AT196" i="147"/>
  <c r="AS196" i="147"/>
  <c r="AR196" i="147"/>
  <c r="AO196" i="147"/>
  <c r="S196" i="147"/>
  <c r="R196" i="147"/>
  <c r="P196" i="147"/>
  <c r="Q196" i="147" s="1"/>
  <c r="K196" i="147"/>
  <c r="J196" i="147"/>
  <c r="F196" i="147"/>
  <c r="D196" i="147"/>
  <c r="C196" i="147"/>
  <c r="AT195" i="147"/>
  <c r="AS195" i="147"/>
  <c r="AR195" i="147"/>
  <c r="AO195" i="147"/>
  <c r="S195" i="147"/>
  <c r="R195" i="147"/>
  <c r="P195" i="147"/>
  <c r="Q195" i="147" s="1"/>
  <c r="K195" i="147"/>
  <c r="J195" i="147"/>
  <c r="F195" i="147"/>
  <c r="D195" i="147"/>
  <c r="C195" i="147"/>
  <c r="AT194" i="147"/>
  <c r="AS194" i="147"/>
  <c r="AR194" i="147"/>
  <c r="AO194" i="147"/>
  <c r="S194" i="147"/>
  <c r="R194" i="147"/>
  <c r="P194" i="147"/>
  <c r="K194" i="147"/>
  <c r="J194" i="147"/>
  <c r="F194" i="147"/>
  <c r="D194" i="147"/>
  <c r="C194" i="147"/>
  <c r="AL194" i="147" s="1"/>
  <c r="AM194" i="147" s="1"/>
  <c r="AQ194" i="147" s="1"/>
  <c r="AT193" i="147"/>
  <c r="AS193" i="147"/>
  <c r="AR193" i="147"/>
  <c r="AO193" i="147"/>
  <c r="S193" i="147"/>
  <c r="R193" i="147"/>
  <c r="P193" i="147"/>
  <c r="K193" i="147"/>
  <c r="J193" i="147"/>
  <c r="F193" i="147"/>
  <c r="D193" i="147"/>
  <c r="C193" i="147"/>
  <c r="AT192" i="147"/>
  <c r="AS192" i="147"/>
  <c r="AR192" i="147"/>
  <c r="AO192" i="147"/>
  <c r="S192" i="147"/>
  <c r="R192" i="147"/>
  <c r="P192" i="147"/>
  <c r="Q192" i="147" s="1"/>
  <c r="K192" i="147"/>
  <c r="J192" i="147"/>
  <c r="F192" i="147"/>
  <c r="D192" i="147"/>
  <c r="C192" i="147"/>
  <c r="AT191" i="147"/>
  <c r="AS191" i="147"/>
  <c r="AR191" i="147"/>
  <c r="AO191" i="147"/>
  <c r="S191" i="147"/>
  <c r="R191" i="147"/>
  <c r="P191" i="147"/>
  <c r="Q191" i="147" s="1"/>
  <c r="K191" i="147"/>
  <c r="J191" i="147"/>
  <c r="F191" i="147"/>
  <c r="D191" i="147"/>
  <c r="C191" i="147"/>
  <c r="AT190" i="147"/>
  <c r="AS190" i="147"/>
  <c r="AR190" i="147"/>
  <c r="AO190" i="147"/>
  <c r="S190" i="147"/>
  <c r="R190" i="147"/>
  <c r="P190" i="147"/>
  <c r="K190" i="147"/>
  <c r="J190" i="147"/>
  <c r="F190" i="147"/>
  <c r="D190" i="147"/>
  <c r="C190" i="147"/>
  <c r="AL190" i="147" s="1"/>
  <c r="AM190" i="147" s="1"/>
  <c r="AQ190" i="147" s="1"/>
  <c r="AT189" i="147"/>
  <c r="AS189" i="147"/>
  <c r="AR189" i="147"/>
  <c r="AO189" i="147"/>
  <c r="S189" i="147"/>
  <c r="R189" i="147"/>
  <c r="P189" i="147"/>
  <c r="K189" i="147"/>
  <c r="J189" i="147"/>
  <c r="F189" i="147"/>
  <c r="D189" i="147"/>
  <c r="C189" i="147"/>
  <c r="AT188" i="147"/>
  <c r="AS188" i="147"/>
  <c r="AR188" i="147"/>
  <c r="AO188" i="147"/>
  <c r="S188" i="147"/>
  <c r="R188" i="147"/>
  <c r="P188" i="147"/>
  <c r="Q188" i="147" s="1"/>
  <c r="K188" i="147"/>
  <c r="J188" i="147"/>
  <c r="F188" i="147"/>
  <c r="D188" i="147"/>
  <c r="C188" i="147"/>
  <c r="AL188" i="147" s="1"/>
  <c r="AM188" i="147" s="1"/>
  <c r="AT187" i="147"/>
  <c r="AS187" i="147"/>
  <c r="AR187" i="147"/>
  <c r="AO187" i="147"/>
  <c r="S187" i="147"/>
  <c r="R187" i="147"/>
  <c r="P187" i="147"/>
  <c r="Q187" i="147" s="1"/>
  <c r="K187" i="147"/>
  <c r="J187" i="147"/>
  <c r="F187" i="147"/>
  <c r="D187" i="147"/>
  <c r="C187" i="147"/>
  <c r="AT186" i="147"/>
  <c r="AS186" i="147"/>
  <c r="AR186" i="147"/>
  <c r="AO186" i="147"/>
  <c r="S186" i="147"/>
  <c r="R186" i="147"/>
  <c r="P186" i="147"/>
  <c r="Q186" i="147" s="1"/>
  <c r="K186" i="147"/>
  <c r="J186" i="147"/>
  <c r="F186" i="147"/>
  <c r="D186" i="147"/>
  <c r="C186" i="147"/>
  <c r="AT185" i="147"/>
  <c r="AS185" i="147"/>
  <c r="AR185" i="147"/>
  <c r="AO185" i="147"/>
  <c r="S185" i="147"/>
  <c r="R185" i="147"/>
  <c r="P185" i="147"/>
  <c r="K185" i="147"/>
  <c r="J185" i="147"/>
  <c r="F185" i="147"/>
  <c r="D185" i="147"/>
  <c r="C185" i="147"/>
  <c r="AT184" i="147"/>
  <c r="AS184" i="147"/>
  <c r="AR184" i="147"/>
  <c r="AO184" i="147"/>
  <c r="S184" i="147"/>
  <c r="R184" i="147"/>
  <c r="P184" i="147"/>
  <c r="Q184" i="147" s="1"/>
  <c r="K184" i="147"/>
  <c r="J184" i="147"/>
  <c r="F184" i="147"/>
  <c r="D184" i="147"/>
  <c r="C184" i="147"/>
  <c r="AT183" i="147"/>
  <c r="AS183" i="147"/>
  <c r="AR183" i="147"/>
  <c r="AO183" i="147"/>
  <c r="S183" i="147"/>
  <c r="R183" i="147"/>
  <c r="P183" i="147"/>
  <c r="Q183" i="147" s="1"/>
  <c r="K183" i="147"/>
  <c r="J183" i="147"/>
  <c r="F183" i="147"/>
  <c r="D183" i="147"/>
  <c r="C183" i="147"/>
  <c r="AT182" i="147"/>
  <c r="AS182" i="147"/>
  <c r="AR182" i="147"/>
  <c r="AO182" i="147"/>
  <c r="S182" i="147"/>
  <c r="R182" i="147"/>
  <c r="P182" i="147"/>
  <c r="K182" i="147"/>
  <c r="J182" i="147"/>
  <c r="F182" i="147"/>
  <c r="D182" i="147"/>
  <c r="C182" i="147"/>
  <c r="AT181" i="147"/>
  <c r="AS181" i="147"/>
  <c r="AR181" i="147"/>
  <c r="AO181" i="147"/>
  <c r="S181" i="147"/>
  <c r="R181" i="147"/>
  <c r="P181" i="147"/>
  <c r="Q181" i="147" s="1"/>
  <c r="K181" i="147"/>
  <c r="J181" i="147"/>
  <c r="F181" i="147"/>
  <c r="D181" i="147"/>
  <c r="C181" i="147"/>
  <c r="AL181" i="147" s="1"/>
  <c r="AM181" i="147" s="1"/>
  <c r="AQ181" i="147" s="1"/>
  <c r="AT180" i="147"/>
  <c r="AS180" i="147"/>
  <c r="AR180" i="147"/>
  <c r="AO180" i="147"/>
  <c r="S180" i="147"/>
  <c r="R180" i="147"/>
  <c r="P180" i="147"/>
  <c r="Q180" i="147" s="1"/>
  <c r="K180" i="147"/>
  <c r="J180" i="147"/>
  <c r="F180" i="147"/>
  <c r="D180" i="147"/>
  <c r="C180" i="147"/>
  <c r="AT179" i="147"/>
  <c r="AS179" i="147"/>
  <c r="AR179" i="147"/>
  <c r="AO179" i="147"/>
  <c r="S179" i="147"/>
  <c r="R179" i="147"/>
  <c r="P179" i="147"/>
  <c r="K179" i="147"/>
  <c r="J179" i="147"/>
  <c r="F179" i="147"/>
  <c r="D179" i="147"/>
  <c r="C179" i="147"/>
  <c r="AL179" i="147" s="1"/>
  <c r="AM179" i="147" s="1"/>
  <c r="AT178" i="147"/>
  <c r="AS178" i="147"/>
  <c r="AR178" i="147"/>
  <c r="AO178" i="147"/>
  <c r="S178" i="147"/>
  <c r="R178" i="147"/>
  <c r="P178" i="147"/>
  <c r="K178" i="147"/>
  <c r="J178" i="147"/>
  <c r="F178" i="147"/>
  <c r="D178" i="147"/>
  <c r="C178" i="147"/>
  <c r="AL178" i="147" s="1"/>
  <c r="AM178" i="147" s="1"/>
  <c r="AQ178" i="147" s="1"/>
  <c r="AT177" i="147"/>
  <c r="AS177" i="147"/>
  <c r="AR177" i="147"/>
  <c r="AO177" i="147"/>
  <c r="S177" i="147"/>
  <c r="R177" i="147"/>
  <c r="P177" i="147"/>
  <c r="K177" i="147"/>
  <c r="J177" i="147"/>
  <c r="F177" i="147"/>
  <c r="D177" i="147"/>
  <c r="C177" i="147"/>
  <c r="AT176" i="147"/>
  <c r="AS176" i="147"/>
  <c r="AR176" i="147"/>
  <c r="AO176" i="147"/>
  <c r="S176" i="147"/>
  <c r="R176" i="147"/>
  <c r="P176" i="147"/>
  <c r="Q176" i="147" s="1"/>
  <c r="K176" i="147"/>
  <c r="J176" i="147"/>
  <c r="F176" i="147"/>
  <c r="D176" i="147"/>
  <c r="C176" i="147"/>
  <c r="AT175" i="147"/>
  <c r="AS175" i="147"/>
  <c r="AR175" i="147"/>
  <c r="AO175" i="147"/>
  <c r="S175" i="147"/>
  <c r="R175" i="147"/>
  <c r="P175" i="147"/>
  <c r="Q175" i="147" s="1"/>
  <c r="K175" i="147"/>
  <c r="J175" i="147"/>
  <c r="F175" i="147"/>
  <c r="D175" i="147"/>
  <c r="C175" i="147"/>
  <c r="AL175" i="147" s="1"/>
  <c r="AM175" i="147" s="1"/>
  <c r="AQ175" i="147" s="1"/>
  <c r="AT174" i="147"/>
  <c r="AS174" i="147"/>
  <c r="AR174" i="147"/>
  <c r="AO174" i="147"/>
  <c r="S174" i="147"/>
  <c r="R174" i="147"/>
  <c r="P174" i="147"/>
  <c r="K174" i="147"/>
  <c r="J174" i="147"/>
  <c r="F174" i="147"/>
  <c r="D174" i="147"/>
  <c r="C174" i="147"/>
  <c r="AT173" i="147"/>
  <c r="AS173" i="147"/>
  <c r="AR173" i="147"/>
  <c r="AO173" i="147"/>
  <c r="S173" i="147"/>
  <c r="R173" i="147"/>
  <c r="P173" i="147"/>
  <c r="Q173" i="147" s="1"/>
  <c r="K173" i="147"/>
  <c r="J173" i="147"/>
  <c r="F173" i="147"/>
  <c r="D173" i="147"/>
  <c r="C173" i="147"/>
  <c r="AT172" i="147"/>
  <c r="AS172" i="147"/>
  <c r="AR172" i="147"/>
  <c r="AO172" i="147"/>
  <c r="S172" i="147"/>
  <c r="R172" i="147"/>
  <c r="P172" i="147"/>
  <c r="Q172" i="147" s="1"/>
  <c r="K172" i="147"/>
  <c r="J172" i="147"/>
  <c r="F172" i="147"/>
  <c r="D172" i="147"/>
  <c r="C172" i="147"/>
  <c r="AT171" i="147"/>
  <c r="AS171" i="147"/>
  <c r="AR171" i="147"/>
  <c r="AO171" i="147"/>
  <c r="S171" i="147"/>
  <c r="R171" i="147"/>
  <c r="P171" i="147"/>
  <c r="K171" i="147"/>
  <c r="J171" i="147"/>
  <c r="F171" i="147"/>
  <c r="D171" i="147"/>
  <c r="C171" i="147"/>
  <c r="AT170" i="147"/>
  <c r="AS170" i="147"/>
  <c r="AR170" i="147"/>
  <c r="AO170" i="147"/>
  <c r="S170" i="147"/>
  <c r="R170" i="147"/>
  <c r="P170" i="147"/>
  <c r="K170" i="147"/>
  <c r="J170" i="147"/>
  <c r="F170" i="147"/>
  <c r="D170" i="147"/>
  <c r="C170" i="147"/>
  <c r="AT169" i="147"/>
  <c r="AS169" i="147"/>
  <c r="AR169" i="147"/>
  <c r="AO169" i="147"/>
  <c r="S169" i="147"/>
  <c r="R169" i="147"/>
  <c r="P169" i="147"/>
  <c r="Q169" i="147" s="1"/>
  <c r="K169" i="147"/>
  <c r="J169" i="147"/>
  <c r="F169" i="147"/>
  <c r="D169" i="147"/>
  <c r="C169" i="147"/>
  <c r="AT168" i="147"/>
  <c r="AS168" i="147"/>
  <c r="AR168" i="147"/>
  <c r="AO168" i="147"/>
  <c r="S168" i="147"/>
  <c r="R168" i="147"/>
  <c r="P168" i="147"/>
  <c r="Q168" i="147" s="1"/>
  <c r="K168" i="147"/>
  <c r="J168" i="147"/>
  <c r="F168" i="147"/>
  <c r="D168" i="147"/>
  <c r="C168" i="147"/>
  <c r="AT167" i="147"/>
  <c r="AS167" i="147"/>
  <c r="AR167" i="147"/>
  <c r="AO167" i="147"/>
  <c r="S167" i="147"/>
  <c r="R167" i="147"/>
  <c r="P167" i="147"/>
  <c r="Q167" i="147" s="1"/>
  <c r="K167" i="147"/>
  <c r="J167" i="147"/>
  <c r="F167" i="147"/>
  <c r="D167" i="147"/>
  <c r="C167" i="147"/>
  <c r="AT166" i="147"/>
  <c r="AS166" i="147"/>
  <c r="AR166" i="147"/>
  <c r="AO166" i="147"/>
  <c r="S166" i="147"/>
  <c r="R166" i="147"/>
  <c r="P166" i="147"/>
  <c r="K166" i="147"/>
  <c r="J166" i="147"/>
  <c r="F166" i="147"/>
  <c r="D166" i="147"/>
  <c r="C166" i="147"/>
  <c r="AT165" i="147"/>
  <c r="AS165" i="147"/>
  <c r="AR165" i="147"/>
  <c r="AO165" i="147"/>
  <c r="S165" i="147"/>
  <c r="R165" i="147"/>
  <c r="P165" i="147"/>
  <c r="Q165" i="147" s="1"/>
  <c r="K165" i="147"/>
  <c r="J165" i="147"/>
  <c r="F165" i="147"/>
  <c r="D165" i="147"/>
  <c r="C165" i="147"/>
  <c r="AT164" i="147"/>
  <c r="AS164" i="147"/>
  <c r="AR164" i="147"/>
  <c r="AO164" i="147"/>
  <c r="S164" i="147"/>
  <c r="R164" i="147"/>
  <c r="P164" i="147"/>
  <c r="Q164" i="147" s="1"/>
  <c r="K164" i="147"/>
  <c r="J164" i="147"/>
  <c r="F164" i="147"/>
  <c r="D164" i="147"/>
  <c r="C164" i="147"/>
  <c r="AL164" i="147" s="1"/>
  <c r="AM164" i="147" s="1"/>
  <c r="AT163" i="147"/>
  <c r="AS163" i="147"/>
  <c r="AR163" i="147"/>
  <c r="AO163" i="147"/>
  <c r="S163" i="147"/>
  <c r="R163" i="147"/>
  <c r="P163" i="147"/>
  <c r="K163" i="147"/>
  <c r="J163" i="147"/>
  <c r="F163" i="147"/>
  <c r="D163" i="147"/>
  <c r="C163" i="147"/>
  <c r="AT162" i="147"/>
  <c r="AS162" i="147"/>
  <c r="AR162" i="147"/>
  <c r="AO162" i="147"/>
  <c r="S162" i="147"/>
  <c r="R162" i="147"/>
  <c r="P162" i="147"/>
  <c r="K162" i="147"/>
  <c r="J162" i="147"/>
  <c r="F162" i="147"/>
  <c r="D162" i="147"/>
  <c r="C162" i="147"/>
  <c r="AT161" i="147"/>
  <c r="AS161" i="147"/>
  <c r="AR161" i="147"/>
  <c r="AO161" i="147"/>
  <c r="S161" i="147"/>
  <c r="R161" i="147"/>
  <c r="P161" i="147"/>
  <c r="K161" i="147"/>
  <c r="J161" i="147"/>
  <c r="F161" i="147"/>
  <c r="D161" i="147"/>
  <c r="C161" i="147"/>
  <c r="AT160" i="147"/>
  <c r="AS160" i="147"/>
  <c r="AR160" i="147"/>
  <c r="AO160" i="147"/>
  <c r="S160" i="147"/>
  <c r="R160" i="147"/>
  <c r="P160" i="147"/>
  <c r="K160" i="147"/>
  <c r="J160" i="147"/>
  <c r="F160" i="147"/>
  <c r="D160" i="147"/>
  <c r="C160" i="147"/>
  <c r="AT159" i="147"/>
  <c r="AS159" i="147"/>
  <c r="AR159" i="147"/>
  <c r="AO159" i="147"/>
  <c r="S159" i="147"/>
  <c r="R159" i="147"/>
  <c r="P159" i="147"/>
  <c r="Q159" i="147" s="1"/>
  <c r="K159" i="147"/>
  <c r="J159" i="147"/>
  <c r="F159" i="147"/>
  <c r="D159" i="147"/>
  <c r="C159" i="147"/>
  <c r="AT158" i="147"/>
  <c r="AS158" i="147"/>
  <c r="AR158" i="147"/>
  <c r="AO158" i="147"/>
  <c r="S158" i="147"/>
  <c r="R158" i="147"/>
  <c r="P158" i="147"/>
  <c r="K158" i="147"/>
  <c r="J158" i="147"/>
  <c r="F158" i="147"/>
  <c r="D158" i="147"/>
  <c r="C158" i="147"/>
  <c r="AL158" i="147" s="1"/>
  <c r="AM158" i="147" s="1"/>
  <c r="AT157" i="147"/>
  <c r="AS157" i="147"/>
  <c r="AR157" i="147"/>
  <c r="AO157" i="147"/>
  <c r="S157" i="147"/>
  <c r="R157" i="147"/>
  <c r="P157" i="147"/>
  <c r="K157" i="147"/>
  <c r="J157" i="147"/>
  <c r="F157" i="147"/>
  <c r="D157" i="147"/>
  <c r="C157" i="147"/>
  <c r="AP157" i="147" s="1" a="1"/>
  <c r="AP157" i="147" s="1"/>
  <c r="AT156" i="147"/>
  <c r="AS156" i="147"/>
  <c r="AR156" i="147"/>
  <c r="AO156" i="147"/>
  <c r="S156" i="147"/>
  <c r="R156" i="147"/>
  <c r="P156" i="147"/>
  <c r="K156" i="147"/>
  <c r="J156" i="147"/>
  <c r="F156" i="147"/>
  <c r="D156" i="147"/>
  <c r="C156" i="147"/>
  <c r="AT155" i="147"/>
  <c r="AS155" i="147"/>
  <c r="AR155" i="147"/>
  <c r="AO155" i="147"/>
  <c r="S155" i="147"/>
  <c r="R155" i="147"/>
  <c r="P155" i="147"/>
  <c r="Q155" i="147" s="1"/>
  <c r="K155" i="147"/>
  <c r="J155" i="147"/>
  <c r="F155" i="147"/>
  <c r="D155" i="147"/>
  <c r="C155" i="147"/>
  <c r="AL155" i="147" s="1"/>
  <c r="AM155" i="147" s="1"/>
  <c r="AQ155" i="147" s="1"/>
  <c r="AT154" i="147"/>
  <c r="AS154" i="147"/>
  <c r="AR154" i="147"/>
  <c r="AO154" i="147"/>
  <c r="S154" i="147"/>
  <c r="R154" i="147"/>
  <c r="P154" i="147"/>
  <c r="Q154" i="147" s="1"/>
  <c r="K154" i="147"/>
  <c r="J154" i="147"/>
  <c r="F154" i="147"/>
  <c r="D154" i="147"/>
  <c r="C154" i="147"/>
  <c r="AL154" i="147" s="1"/>
  <c r="AM154" i="147" s="1"/>
  <c r="AT153" i="147"/>
  <c r="AS153" i="147"/>
  <c r="AR153" i="147"/>
  <c r="AO153" i="147"/>
  <c r="S153" i="147"/>
  <c r="R153" i="147"/>
  <c r="P153" i="147"/>
  <c r="K153" i="147"/>
  <c r="J153" i="147"/>
  <c r="F153" i="147"/>
  <c r="D153" i="147"/>
  <c r="C153" i="147"/>
  <c r="AL153" i="147" s="1"/>
  <c r="AM153" i="147" s="1"/>
  <c r="AQ153" i="147" s="1"/>
  <c r="AT152" i="147"/>
  <c r="AS152" i="147"/>
  <c r="AR152" i="147"/>
  <c r="AO152" i="147"/>
  <c r="S152" i="147"/>
  <c r="R152" i="147"/>
  <c r="P152" i="147"/>
  <c r="K152" i="147"/>
  <c r="J152" i="147"/>
  <c r="F152" i="147"/>
  <c r="D152" i="147"/>
  <c r="C152" i="147"/>
  <c r="AT151" i="147"/>
  <c r="AS151" i="147"/>
  <c r="AR151" i="147"/>
  <c r="AO151" i="147"/>
  <c r="S151" i="147"/>
  <c r="R151" i="147"/>
  <c r="P151" i="147"/>
  <c r="Q151" i="147" s="1"/>
  <c r="K151" i="147"/>
  <c r="J151" i="147"/>
  <c r="F151" i="147"/>
  <c r="D151" i="147"/>
  <c r="C151" i="147"/>
  <c r="AL151" i="147" s="1"/>
  <c r="AM151" i="147" s="1"/>
  <c r="AT150" i="147"/>
  <c r="AS150" i="147"/>
  <c r="AR150" i="147"/>
  <c r="AO150" i="147"/>
  <c r="S150" i="147"/>
  <c r="R150" i="147"/>
  <c r="P150" i="147"/>
  <c r="K150" i="147"/>
  <c r="J150" i="147"/>
  <c r="F150" i="147"/>
  <c r="D150" i="147"/>
  <c r="C150" i="147"/>
  <c r="AL150" i="147" s="1"/>
  <c r="AM150" i="147" s="1"/>
  <c r="AT149" i="147"/>
  <c r="AS149" i="147"/>
  <c r="AR149" i="147"/>
  <c r="AO149" i="147"/>
  <c r="S149" i="147"/>
  <c r="R149" i="147"/>
  <c r="P149" i="147"/>
  <c r="Q149" i="147" s="1"/>
  <c r="K149" i="147"/>
  <c r="J149" i="147"/>
  <c r="F149" i="147"/>
  <c r="D149" i="147"/>
  <c r="C149" i="147"/>
  <c r="AT148" i="147"/>
  <c r="AS148" i="147"/>
  <c r="AR148" i="147"/>
  <c r="AO148" i="147"/>
  <c r="S148" i="147"/>
  <c r="R148" i="147"/>
  <c r="P148" i="147"/>
  <c r="K148" i="147"/>
  <c r="J148" i="147"/>
  <c r="F148" i="147"/>
  <c r="D148" i="147"/>
  <c r="C148" i="147"/>
  <c r="AT147" i="147"/>
  <c r="AS147" i="147"/>
  <c r="AR147" i="147"/>
  <c r="AO147" i="147"/>
  <c r="S147" i="147"/>
  <c r="R147" i="147"/>
  <c r="P147" i="147"/>
  <c r="Q147" i="147" s="1"/>
  <c r="K147" i="147"/>
  <c r="J147" i="147"/>
  <c r="F147" i="147"/>
  <c r="D147" i="147"/>
  <c r="C147" i="147"/>
  <c r="AT146" i="147"/>
  <c r="AS146" i="147"/>
  <c r="AR146" i="147"/>
  <c r="AO146" i="147"/>
  <c r="S146" i="147"/>
  <c r="R146" i="147"/>
  <c r="P146" i="147"/>
  <c r="Q146" i="147" s="1"/>
  <c r="K146" i="147"/>
  <c r="J146" i="147"/>
  <c r="F146" i="147"/>
  <c r="D146" i="147"/>
  <c r="C146" i="147"/>
  <c r="AL146" i="147" s="1"/>
  <c r="AM146" i="147" s="1"/>
  <c r="AT145" i="147"/>
  <c r="AS145" i="147"/>
  <c r="AR145" i="147"/>
  <c r="AO145" i="147"/>
  <c r="S145" i="147"/>
  <c r="R145" i="147"/>
  <c r="P145" i="147"/>
  <c r="Q145" i="147" s="1"/>
  <c r="K145" i="147"/>
  <c r="J145" i="147"/>
  <c r="F145" i="147"/>
  <c r="D145" i="147"/>
  <c r="C145" i="147"/>
  <c r="AT144" i="147"/>
  <c r="AS144" i="147"/>
  <c r="AR144" i="147"/>
  <c r="AO144" i="147"/>
  <c r="S144" i="147"/>
  <c r="R144" i="147"/>
  <c r="P144" i="147"/>
  <c r="K144" i="147"/>
  <c r="J144" i="147"/>
  <c r="F144" i="147"/>
  <c r="D144" i="147"/>
  <c r="C144" i="147"/>
  <c r="AT143" i="147"/>
  <c r="AS143" i="147"/>
  <c r="AR143" i="147"/>
  <c r="AO143" i="147"/>
  <c r="S143" i="147"/>
  <c r="R143" i="147"/>
  <c r="P143" i="147"/>
  <c r="Q143" i="147" s="1"/>
  <c r="K143" i="147"/>
  <c r="J143" i="147"/>
  <c r="F143" i="147"/>
  <c r="D143" i="147"/>
  <c r="C143" i="147"/>
  <c r="AT142" i="147"/>
  <c r="AS142" i="147"/>
  <c r="AR142" i="147"/>
  <c r="AO142" i="147"/>
  <c r="S142" i="147"/>
  <c r="R142" i="147"/>
  <c r="P142" i="147"/>
  <c r="K142" i="147"/>
  <c r="J142" i="147"/>
  <c r="F142" i="147"/>
  <c r="D142" i="147"/>
  <c r="C142" i="147"/>
  <c r="AT141" i="147"/>
  <c r="AS141" i="147"/>
  <c r="AR141" i="147"/>
  <c r="AO141" i="147"/>
  <c r="S141" i="147"/>
  <c r="R141" i="147"/>
  <c r="P141" i="147"/>
  <c r="Q141" i="147" s="1"/>
  <c r="K141" i="147"/>
  <c r="J141" i="147"/>
  <c r="F141" i="147"/>
  <c r="D141" i="147"/>
  <c r="C141" i="147"/>
  <c r="AL141" i="147" s="1"/>
  <c r="AM141" i="147" s="1"/>
  <c r="AQ141" i="147" s="1"/>
  <c r="AT140" i="147"/>
  <c r="AS140" i="147"/>
  <c r="AR140" i="147"/>
  <c r="AO140" i="147"/>
  <c r="S140" i="147"/>
  <c r="R140" i="147"/>
  <c r="P140" i="147"/>
  <c r="K140" i="147"/>
  <c r="J140" i="147"/>
  <c r="F140" i="147"/>
  <c r="D140" i="147"/>
  <c r="C140" i="147"/>
  <c r="AT139" i="147"/>
  <c r="AS139" i="147"/>
  <c r="AR139" i="147"/>
  <c r="AO139" i="147"/>
  <c r="S139" i="147"/>
  <c r="R139" i="147"/>
  <c r="P139" i="147"/>
  <c r="Q139" i="147" s="1"/>
  <c r="K139" i="147"/>
  <c r="J139" i="147"/>
  <c r="F139" i="147"/>
  <c r="D139" i="147"/>
  <c r="C139" i="147"/>
  <c r="AT138" i="147"/>
  <c r="AS138" i="147"/>
  <c r="AR138" i="147"/>
  <c r="AO138" i="147"/>
  <c r="S138" i="147"/>
  <c r="R138" i="147"/>
  <c r="P138" i="147"/>
  <c r="K138" i="147"/>
  <c r="J138" i="147"/>
  <c r="F138" i="147"/>
  <c r="D138" i="147"/>
  <c r="C138" i="147"/>
  <c r="AT137" i="147"/>
  <c r="AS137" i="147"/>
  <c r="AR137" i="147"/>
  <c r="AO137" i="147"/>
  <c r="S137" i="147"/>
  <c r="R137" i="147"/>
  <c r="P137" i="147"/>
  <c r="Q137" i="147" s="1"/>
  <c r="K137" i="147"/>
  <c r="J137" i="147"/>
  <c r="F137" i="147"/>
  <c r="D137" i="147"/>
  <c r="C137" i="147"/>
  <c r="AL137" i="147" s="1"/>
  <c r="AM137" i="147" s="1"/>
  <c r="AQ137" i="147" s="1"/>
  <c r="AT136" i="147"/>
  <c r="AS136" i="147"/>
  <c r="AR136" i="147"/>
  <c r="AO136" i="147"/>
  <c r="S136" i="147"/>
  <c r="R136" i="147"/>
  <c r="P136" i="147"/>
  <c r="K136" i="147"/>
  <c r="J136" i="147"/>
  <c r="F136" i="147"/>
  <c r="D136" i="147"/>
  <c r="C136" i="147"/>
  <c r="AT135" i="147"/>
  <c r="AS135" i="147"/>
  <c r="AR135" i="147"/>
  <c r="AO135" i="147"/>
  <c r="S135" i="147"/>
  <c r="R135" i="147"/>
  <c r="P135" i="147"/>
  <c r="Q135" i="147" s="1"/>
  <c r="K135" i="147"/>
  <c r="J135" i="147"/>
  <c r="F135" i="147"/>
  <c r="D135" i="147"/>
  <c r="C135" i="147"/>
  <c r="AL135" i="147" s="1"/>
  <c r="AM135" i="147" s="1"/>
  <c r="AT134" i="147"/>
  <c r="AS134" i="147"/>
  <c r="AR134" i="147"/>
  <c r="AO134" i="147"/>
  <c r="S134" i="147"/>
  <c r="R134" i="147"/>
  <c r="P134" i="147"/>
  <c r="K134" i="147"/>
  <c r="J134" i="147"/>
  <c r="F134" i="147"/>
  <c r="D134" i="147"/>
  <c r="C134" i="147"/>
  <c r="AT133" i="147"/>
  <c r="AS133" i="147"/>
  <c r="AR133" i="147"/>
  <c r="AO133" i="147"/>
  <c r="S133" i="147"/>
  <c r="R133" i="147"/>
  <c r="P133" i="147"/>
  <c r="Q133" i="147" s="1"/>
  <c r="K133" i="147"/>
  <c r="J133" i="147"/>
  <c r="F133" i="147"/>
  <c r="D133" i="147"/>
  <c r="C133" i="147"/>
  <c r="AL133" i="147" s="1"/>
  <c r="AM133" i="147" s="1"/>
  <c r="AQ133" i="147" s="1"/>
  <c r="AT132" i="147"/>
  <c r="AS132" i="147"/>
  <c r="AR132" i="147"/>
  <c r="AO132" i="147"/>
  <c r="S132" i="147"/>
  <c r="R132" i="147"/>
  <c r="P132" i="147"/>
  <c r="K132" i="147"/>
  <c r="J132" i="147"/>
  <c r="F132" i="147"/>
  <c r="D132" i="147"/>
  <c r="C132" i="147"/>
  <c r="AT131" i="147"/>
  <c r="AS131" i="147"/>
  <c r="AR131" i="147"/>
  <c r="AO131" i="147"/>
  <c r="S131" i="147"/>
  <c r="R131" i="147"/>
  <c r="P131" i="147"/>
  <c r="K131" i="147"/>
  <c r="J131" i="147"/>
  <c r="F131" i="147"/>
  <c r="D131" i="147"/>
  <c r="C131" i="147"/>
  <c r="AT130" i="147"/>
  <c r="AS130" i="147"/>
  <c r="AR130" i="147"/>
  <c r="AO130" i="147"/>
  <c r="S130" i="147"/>
  <c r="R130" i="147"/>
  <c r="P130" i="147"/>
  <c r="Q130" i="147" s="1"/>
  <c r="K130" i="147"/>
  <c r="J130" i="147"/>
  <c r="F130" i="147"/>
  <c r="D130" i="147"/>
  <c r="C130" i="147"/>
  <c r="AL130" i="147" s="1"/>
  <c r="AM130" i="147" s="1"/>
  <c r="AQ130" i="147" s="1"/>
  <c r="AT129" i="147"/>
  <c r="AS129" i="147"/>
  <c r="AR129" i="147"/>
  <c r="AO129" i="147"/>
  <c r="S129" i="147"/>
  <c r="R129" i="147"/>
  <c r="P129" i="147"/>
  <c r="K129" i="147"/>
  <c r="J129" i="147"/>
  <c r="F129" i="147"/>
  <c r="D129" i="147"/>
  <c r="C129" i="147"/>
  <c r="AT128" i="147"/>
  <c r="AS128" i="147"/>
  <c r="AR128" i="147"/>
  <c r="AO128" i="147"/>
  <c r="S128" i="147"/>
  <c r="R128" i="147"/>
  <c r="P128" i="147"/>
  <c r="Q128" i="147" s="1"/>
  <c r="K128" i="147"/>
  <c r="J128" i="147"/>
  <c r="F128" i="147"/>
  <c r="D128" i="147"/>
  <c r="C128" i="147"/>
  <c r="AT127" i="147"/>
  <c r="AS127" i="147"/>
  <c r="AR127" i="147"/>
  <c r="AO127" i="147"/>
  <c r="S127" i="147"/>
  <c r="R127" i="147"/>
  <c r="P127" i="147"/>
  <c r="K127" i="147"/>
  <c r="J127" i="147"/>
  <c r="F127" i="147"/>
  <c r="D127" i="147"/>
  <c r="C127" i="147"/>
  <c r="AP127" i="147" s="1" a="1"/>
  <c r="AP127" i="147" s="1"/>
  <c r="AT126" i="147"/>
  <c r="AS126" i="147"/>
  <c r="AR126" i="147"/>
  <c r="AO126" i="147"/>
  <c r="S126" i="147"/>
  <c r="R126" i="147"/>
  <c r="P126" i="147"/>
  <c r="Q126" i="147" s="1"/>
  <c r="K126" i="147"/>
  <c r="J126" i="147"/>
  <c r="F126" i="147"/>
  <c r="D126" i="147"/>
  <c r="C126" i="147"/>
  <c r="AL126" i="147" s="1"/>
  <c r="AM126" i="147" s="1"/>
  <c r="AQ126" i="147" s="1"/>
  <c r="AT125" i="147"/>
  <c r="AS125" i="147"/>
  <c r="AR125" i="147"/>
  <c r="AO125" i="147"/>
  <c r="S125" i="147"/>
  <c r="R125" i="147"/>
  <c r="P125" i="147"/>
  <c r="K125" i="147"/>
  <c r="J125" i="147"/>
  <c r="F125" i="147"/>
  <c r="D125" i="147"/>
  <c r="C125" i="147"/>
  <c r="AT124" i="147"/>
  <c r="AS124" i="147"/>
  <c r="S124" i="147"/>
  <c r="R124" i="147"/>
  <c r="P124" i="147"/>
  <c r="Q124" i="147" s="1"/>
  <c r="K124" i="147"/>
  <c r="J124" i="147"/>
  <c r="F124" i="147"/>
  <c r="D124" i="147"/>
  <c r="C124" i="147"/>
  <c r="AT123" i="147"/>
  <c r="AS123" i="147"/>
  <c r="R123" i="147"/>
  <c r="S123" i="147" s="1"/>
  <c r="P123" i="147"/>
  <c r="K123" i="147"/>
  <c r="J123" i="147"/>
  <c r="F123" i="147"/>
  <c r="D123" i="147"/>
  <c r="C123" i="147"/>
  <c r="AL123" i="147" s="1"/>
  <c r="AM123" i="147" s="1"/>
  <c r="AT122" i="147"/>
  <c r="AS122" i="147"/>
  <c r="AR122" i="147"/>
  <c r="AO122" i="147"/>
  <c r="S122" i="147"/>
  <c r="R122" i="147"/>
  <c r="P122" i="147"/>
  <c r="Q122" i="147" s="1"/>
  <c r="K122" i="147"/>
  <c r="J122" i="147"/>
  <c r="F122" i="147"/>
  <c r="D122" i="147"/>
  <c r="C122" i="147"/>
  <c r="AL122" i="147" s="1"/>
  <c r="AM122" i="147" s="1"/>
  <c r="AQ122" i="147" s="1"/>
  <c r="AT121" i="147"/>
  <c r="AS121" i="147"/>
  <c r="AR121" i="147"/>
  <c r="AO121" i="147"/>
  <c r="S121" i="147"/>
  <c r="R121" i="147"/>
  <c r="P121" i="147"/>
  <c r="K121" i="147"/>
  <c r="J121" i="147"/>
  <c r="F121" i="147"/>
  <c r="D121" i="147"/>
  <c r="C121" i="147"/>
  <c r="AT120" i="147"/>
  <c r="AS120" i="147"/>
  <c r="AR120" i="147"/>
  <c r="AO120" i="147"/>
  <c r="S120" i="147"/>
  <c r="R120" i="147"/>
  <c r="P120" i="147"/>
  <c r="Q120" i="147" s="1"/>
  <c r="K120" i="147"/>
  <c r="J120" i="147"/>
  <c r="F120" i="147"/>
  <c r="D120" i="147"/>
  <c r="C120" i="147"/>
  <c r="AL120" i="147" s="1"/>
  <c r="AM120" i="147" s="1"/>
  <c r="AT119" i="147"/>
  <c r="AS119" i="147"/>
  <c r="AR119" i="147"/>
  <c r="AO119" i="147"/>
  <c r="S119" i="147"/>
  <c r="R119" i="147"/>
  <c r="P119" i="147"/>
  <c r="K119" i="147"/>
  <c r="J119" i="147"/>
  <c r="F119" i="147"/>
  <c r="D119" i="147"/>
  <c r="C119" i="147"/>
  <c r="AL119" i="147" s="1"/>
  <c r="AM119" i="147" s="1"/>
  <c r="AT118" i="147"/>
  <c r="AS118" i="147"/>
  <c r="AR118" i="147"/>
  <c r="AO118" i="147"/>
  <c r="S118" i="147"/>
  <c r="R118" i="147"/>
  <c r="P118" i="147"/>
  <c r="Q118" i="147" s="1"/>
  <c r="K118" i="147"/>
  <c r="J118" i="147"/>
  <c r="F118" i="147"/>
  <c r="D118" i="147"/>
  <c r="C118" i="147"/>
  <c r="AL118" i="147" s="1"/>
  <c r="AM118" i="147" s="1"/>
  <c r="AQ118" i="147" s="1"/>
  <c r="AT117" i="147"/>
  <c r="AS117" i="147"/>
  <c r="AR117" i="147"/>
  <c r="AO117" i="147"/>
  <c r="S117" i="147"/>
  <c r="R117" i="147"/>
  <c r="P117" i="147"/>
  <c r="K117" i="147"/>
  <c r="J117" i="147"/>
  <c r="F117" i="147"/>
  <c r="D117" i="147"/>
  <c r="C117" i="147"/>
  <c r="AT116" i="147"/>
  <c r="AS116" i="147"/>
  <c r="AR116" i="147"/>
  <c r="AO116" i="147"/>
  <c r="S116" i="147"/>
  <c r="R116" i="147"/>
  <c r="P116" i="147"/>
  <c r="Q116" i="147" s="1"/>
  <c r="K116" i="147"/>
  <c r="J116" i="147"/>
  <c r="F116" i="147"/>
  <c r="C116" i="147"/>
  <c r="AT115" i="147"/>
  <c r="AS115" i="147"/>
  <c r="AR115" i="147"/>
  <c r="AO115" i="147"/>
  <c r="S115" i="147"/>
  <c r="R115" i="147"/>
  <c r="P115" i="147"/>
  <c r="K115" i="147"/>
  <c r="J115" i="147"/>
  <c r="F115" i="147"/>
  <c r="D115" i="147"/>
  <c r="C115" i="147"/>
  <c r="AT114" i="147"/>
  <c r="AS114" i="147"/>
  <c r="AR114" i="147"/>
  <c r="AO114" i="147"/>
  <c r="S114" i="147"/>
  <c r="R114" i="147"/>
  <c r="P114" i="147"/>
  <c r="Q114" i="147" s="1"/>
  <c r="K114" i="147"/>
  <c r="J114" i="147"/>
  <c r="F114" i="147"/>
  <c r="D114" i="147"/>
  <c r="C114" i="147"/>
  <c r="AT113" i="147"/>
  <c r="AS113" i="147"/>
  <c r="AR113" i="147"/>
  <c r="AO113" i="147"/>
  <c r="S113" i="147"/>
  <c r="R113" i="147"/>
  <c r="P113" i="147"/>
  <c r="K113" i="147"/>
  <c r="J113" i="147"/>
  <c r="F113" i="147"/>
  <c r="D113" i="147"/>
  <c r="C113" i="147"/>
  <c r="AT112" i="147"/>
  <c r="AS112" i="147"/>
  <c r="AR112" i="147"/>
  <c r="AO112" i="147"/>
  <c r="S112" i="147"/>
  <c r="R112" i="147"/>
  <c r="P112" i="147"/>
  <c r="Q112" i="147" s="1"/>
  <c r="K112" i="147"/>
  <c r="J112" i="147"/>
  <c r="F112" i="147"/>
  <c r="D112" i="147"/>
  <c r="C112" i="147"/>
  <c r="AT111" i="147"/>
  <c r="AS111" i="147"/>
  <c r="AR111" i="147"/>
  <c r="AO111" i="147"/>
  <c r="S111" i="147"/>
  <c r="R111" i="147"/>
  <c r="P111" i="147"/>
  <c r="K111" i="147"/>
  <c r="J111" i="147"/>
  <c r="F111" i="147"/>
  <c r="D111" i="147"/>
  <c r="C111" i="147"/>
  <c r="AP111" i="147" s="1" a="1"/>
  <c r="AP111" i="147" s="1"/>
  <c r="AT110" i="147"/>
  <c r="AS110" i="147"/>
  <c r="AR110" i="147"/>
  <c r="AO110" i="147"/>
  <c r="S110" i="147"/>
  <c r="R110" i="147"/>
  <c r="P110" i="147"/>
  <c r="Q110" i="147" s="1"/>
  <c r="K110" i="147"/>
  <c r="J110" i="147"/>
  <c r="F110" i="147"/>
  <c r="D110" i="147"/>
  <c r="C110" i="147"/>
  <c r="AL110" i="147" s="1"/>
  <c r="AM110" i="147" s="1"/>
  <c r="AQ110" i="147" s="1"/>
  <c r="AT109" i="147"/>
  <c r="AS109" i="147"/>
  <c r="AR109" i="147"/>
  <c r="AO109" i="147"/>
  <c r="S109" i="147"/>
  <c r="R109" i="147"/>
  <c r="P109" i="147"/>
  <c r="K109" i="147"/>
  <c r="J109" i="147"/>
  <c r="F109" i="147"/>
  <c r="D109" i="147"/>
  <c r="C109" i="147"/>
  <c r="AT108" i="147"/>
  <c r="AS108" i="147"/>
  <c r="AR108" i="147"/>
  <c r="AO108" i="147"/>
  <c r="S108" i="147"/>
  <c r="R108" i="147"/>
  <c r="P108" i="147"/>
  <c r="Q108" i="147" s="1"/>
  <c r="K108" i="147"/>
  <c r="J108" i="147"/>
  <c r="F108" i="147"/>
  <c r="D108" i="147"/>
  <c r="C108" i="147"/>
  <c r="AT107" i="147"/>
  <c r="AS107" i="147"/>
  <c r="AR107" i="147"/>
  <c r="AO107" i="147"/>
  <c r="S107" i="147"/>
  <c r="R107" i="147"/>
  <c r="P107" i="147"/>
  <c r="Q107" i="147" s="1"/>
  <c r="K107" i="147"/>
  <c r="J107" i="147"/>
  <c r="F107" i="147"/>
  <c r="D107" i="147"/>
  <c r="C107" i="147"/>
  <c r="AP107" i="147" s="1" a="1"/>
  <c r="AP107" i="147" s="1"/>
  <c r="AT106" i="147"/>
  <c r="AS106" i="147"/>
  <c r="AR106" i="147"/>
  <c r="AO106" i="147"/>
  <c r="S106" i="147"/>
  <c r="R106" i="147"/>
  <c r="P106" i="147"/>
  <c r="K106" i="147"/>
  <c r="J106" i="147"/>
  <c r="F106" i="147"/>
  <c r="D106" i="147"/>
  <c r="C106" i="147"/>
  <c r="AT105" i="147"/>
  <c r="AS105" i="147"/>
  <c r="AR105" i="147"/>
  <c r="AO105" i="147"/>
  <c r="S105" i="147"/>
  <c r="R105" i="147"/>
  <c r="P105" i="147"/>
  <c r="K105" i="147"/>
  <c r="J105" i="147"/>
  <c r="F105" i="147"/>
  <c r="D105" i="147"/>
  <c r="C105" i="147"/>
  <c r="AT104" i="147"/>
  <c r="AS104" i="147"/>
  <c r="AR104" i="147"/>
  <c r="AO104" i="147"/>
  <c r="S104" i="147"/>
  <c r="R104" i="147"/>
  <c r="P104" i="147"/>
  <c r="Q104" i="147" s="1"/>
  <c r="K104" i="147"/>
  <c r="J104" i="147"/>
  <c r="F104" i="147"/>
  <c r="D104" i="147"/>
  <c r="C104" i="147"/>
  <c r="AL104" i="147" s="1"/>
  <c r="AM104" i="147" s="1"/>
  <c r="AT103" i="147"/>
  <c r="AS103" i="147"/>
  <c r="AR103" i="147"/>
  <c r="AO103" i="147"/>
  <c r="S103" i="147"/>
  <c r="R103" i="147"/>
  <c r="P103" i="147"/>
  <c r="Q103" i="147" s="1"/>
  <c r="K103" i="147"/>
  <c r="J103" i="147"/>
  <c r="F103" i="147"/>
  <c r="D103" i="147"/>
  <c r="C103" i="147"/>
  <c r="AT102" i="147"/>
  <c r="AS102" i="147"/>
  <c r="AR102" i="147"/>
  <c r="AO102" i="147"/>
  <c r="S102" i="147"/>
  <c r="R102" i="147"/>
  <c r="P102" i="147"/>
  <c r="K102" i="147"/>
  <c r="J102" i="147"/>
  <c r="F102" i="147"/>
  <c r="D102" i="147"/>
  <c r="C102" i="147"/>
  <c r="AL102" i="147" s="1"/>
  <c r="AM102" i="147" s="1"/>
  <c r="AQ102" i="147" s="1"/>
  <c r="AT101" i="147"/>
  <c r="AS101" i="147"/>
  <c r="AR101" i="147"/>
  <c r="AO101" i="147"/>
  <c r="S101" i="147"/>
  <c r="R101" i="147"/>
  <c r="P101" i="147"/>
  <c r="K101" i="147"/>
  <c r="J101" i="147"/>
  <c r="F101" i="147"/>
  <c r="D101" i="147"/>
  <c r="C101" i="147"/>
  <c r="AT100" i="147"/>
  <c r="AS100" i="147"/>
  <c r="AR100" i="147"/>
  <c r="AO100" i="147"/>
  <c r="S100" i="147"/>
  <c r="R100" i="147"/>
  <c r="P100" i="147"/>
  <c r="Q100" i="147" s="1"/>
  <c r="K100" i="147"/>
  <c r="J100" i="147"/>
  <c r="F100" i="147"/>
  <c r="D100" i="147"/>
  <c r="C100" i="147"/>
  <c r="AT99" i="147"/>
  <c r="AS99" i="147"/>
  <c r="AR99" i="147"/>
  <c r="AO99" i="147"/>
  <c r="S99" i="147"/>
  <c r="R99" i="147"/>
  <c r="P99" i="147"/>
  <c r="Q99" i="147" s="1"/>
  <c r="K99" i="147"/>
  <c r="J99" i="147"/>
  <c r="F99" i="147"/>
  <c r="D99" i="147"/>
  <c r="C99" i="147"/>
  <c r="AT98" i="147"/>
  <c r="AS98" i="147"/>
  <c r="AR98" i="147"/>
  <c r="AO98" i="147"/>
  <c r="S98" i="147"/>
  <c r="R98" i="147"/>
  <c r="P98" i="147"/>
  <c r="K98" i="147"/>
  <c r="J98" i="147"/>
  <c r="F98" i="147"/>
  <c r="D98" i="147"/>
  <c r="C98" i="147"/>
  <c r="AL98" i="147" s="1"/>
  <c r="AM98" i="147" s="1"/>
  <c r="AT97" i="147"/>
  <c r="AS97" i="147"/>
  <c r="AR97" i="147"/>
  <c r="AO97" i="147"/>
  <c r="S97" i="147"/>
  <c r="R97" i="147"/>
  <c r="P97" i="147"/>
  <c r="K97" i="147"/>
  <c r="J97" i="147"/>
  <c r="F97" i="147"/>
  <c r="D97" i="147"/>
  <c r="C97" i="147"/>
  <c r="AT96" i="147"/>
  <c r="AS96" i="147"/>
  <c r="AR96" i="147"/>
  <c r="AO96" i="147"/>
  <c r="S96" i="147"/>
  <c r="R96" i="147"/>
  <c r="P96" i="147"/>
  <c r="Q96" i="147" s="1"/>
  <c r="K96" i="147"/>
  <c r="J96" i="147"/>
  <c r="F96" i="147"/>
  <c r="D96" i="147"/>
  <c r="C96" i="147"/>
  <c r="AT95" i="147"/>
  <c r="AS95" i="147"/>
  <c r="AR95" i="147"/>
  <c r="AO95" i="147"/>
  <c r="S95" i="147"/>
  <c r="R95" i="147"/>
  <c r="P95" i="147"/>
  <c r="Q95" i="147" s="1"/>
  <c r="K95" i="147"/>
  <c r="J95" i="147"/>
  <c r="F95" i="147"/>
  <c r="D95" i="147"/>
  <c r="C95" i="147"/>
  <c r="AT94" i="147"/>
  <c r="AS94" i="147"/>
  <c r="AR94" i="147"/>
  <c r="AO94" i="147"/>
  <c r="S94" i="147"/>
  <c r="R94" i="147"/>
  <c r="P94" i="147"/>
  <c r="K94" i="147"/>
  <c r="J94" i="147"/>
  <c r="F94" i="147"/>
  <c r="D94" i="147"/>
  <c r="C94" i="147"/>
  <c r="AL94" i="147" s="1"/>
  <c r="AM94" i="147" s="1"/>
  <c r="AQ94" i="147" s="1"/>
  <c r="AT93" i="147"/>
  <c r="AS93" i="147"/>
  <c r="AR93" i="147"/>
  <c r="AO93" i="147"/>
  <c r="S93" i="147"/>
  <c r="R93" i="147"/>
  <c r="P93" i="147"/>
  <c r="K93" i="147"/>
  <c r="J93" i="147"/>
  <c r="F93" i="147"/>
  <c r="D93" i="147"/>
  <c r="C93" i="147"/>
  <c r="AT92" i="147"/>
  <c r="AS92" i="147"/>
  <c r="AR92" i="147"/>
  <c r="AO92" i="147"/>
  <c r="S92" i="147"/>
  <c r="R92" i="147"/>
  <c r="P92" i="147"/>
  <c r="Q92" i="147" s="1"/>
  <c r="K92" i="147"/>
  <c r="J92" i="147"/>
  <c r="F92" i="147"/>
  <c r="D92" i="147"/>
  <c r="C92" i="147"/>
  <c r="AT91" i="147"/>
  <c r="AS91" i="147"/>
  <c r="AR91" i="147"/>
  <c r="AO91" i="147"/>
  <c r="S91" i="147"/>
  <c r="R91" i="147"/>
  <c r="P91" i="147"/>
  <c r="Q91" i="147" s="1"/>
  <c r="K91" i="147"/>
  <c r="J91" i="147"/>
  <c r="F91" i="147"/>
  <c r="D91" i="147"/>
  <c r="C91" i="147"/>
  <c r="AT90" i="147"/>
  <c r="AS90" i="147"/>
  <c r="AR90" i="147"/>
  <c r="AO90" i="147"/>
  <c r="S90" i="147"/>
  <c r="R90" i="147"/>
  <c r="P90" i="147"/>
  <c r="Q90" i="147" s="1"/>
  <c r="K90" i="147"/>
  <c r="J90" i="147"/>
  <c r="F90" i="147"/>
  <c r="D90" i="147"/>
  <c r="C90" i="147"/>
  <c r="AL90" i="147" s="1"/>
  <c r="AM90" i="147" s="1"/>
  <c r="AQ90" i="147" s="1"/>
  <c r="AT89" i="147"/>
  <c r="AS89" i="147"/>
  <c r="AR89" i="147"/>
  <c r="AO89" i="147"/>
  <c r="S89" i="147"/>
  <c r="R89" i="147"/>
  <c r="P89" i="147"/>
  <c r="K89" i="147"/>
  <c r="J89" i="147"/>
  <c r="F89" i="147"/>
  <c r="D89" i="147"/>
  <c r="C89" i="147"/>
  <c r="AT88" i="147"/>
  <c r="AS88" i="147"/>
  <c r="AR88" i="147"/>
  <c r="AO88" i="147"/>
  <c r="S88" i="147"/>
  <c r="R88" i="147"/>
  <c r="P88" i="147"/>
  <c r="Q88" i="147" s="1"/>
  <c r="K88" i="147"/>
  <c r="J88" i="147"/>
  <c r="F88" i="147"/>
  <c r="D88" i="147"/>
  <c r="C88" i="147"/>
  <c r="AT87" i="147"/>
  <c r="AS87" i="147"/>
  <c r="AR87" i="147"/>
  <c r="AO87" i="147"/>
  <c r="S87" i="147"/>
  <c r="R87" i="147"/>
  <c r="P87" i="147"/>
  <c r="Q87" i="147" s="1"/>
  <c r="K87" i="147"/>
  <c r="J87" i="147"/>
  <c r="F87" i="147"/>
  <c r="D87" i="147"/>
  <c r="C87" i="147"/>
  <c r="AP87" i="147" s="1" a="1"/>
  <c r="AP87" i="147" s="1"/>
  <c r="AT86" i="147"/>
  <c r="AS86" i="147"/>
  <c r="AR86" i="147"/>
  <c r="AO86" i="147"/>
  <c r="S86" i="147"/>
  <c r="R86" i="147"/>
  <c r="P86" i="147"/>
  <c r="K86" i="147"/>
  <c r="J86" i="147"/>
  <c r="F86" i="147"/>
  <c r="D86" i="147"/>
  <c r="C86" i="147"/>
  <c r="AT85" i="147"/>
  <c r="AS85" i="147"/>
  <c r="AR85" i="147"/>
  <c r="AO85" i="147"/>
  <c r="S85" i="147"/>
  <c r="R85" i="147"/>
  <c r="P85" i="147"/>
  <c r="K85" i="147"/>
  <c r="J85" i="147"/>
  <c r="F85" i="147"/>
  <c r="D85" i="147"/>
  <c r="C85" i="147"/>
  <c r="AT84" i="147"/>
  <c r="AS84" i="147"/>
  <c r="AR84" i="147"/>
  <c r="AO84" i="147"/>
  <c r="S84" i="147"/>
  <c r="R84" i="147"/>
  <c r="P84" i="147"/>
  <c r="Q84" i="147" s="1"/>
  <c r="K84" i="147"/>
  <c r="J84" i="147"/>
  <c r="F84" i="147"/>
  <c r="D84" i="147"/>
  <c r="C84" i="147"/>
  <c r="AT83" i="147"/>
  <c r="AS83" i="147"/>
  <c r="AR83" i="147"/>
  <c r="AO83" i="147"/>
  <c r="S83" i="147"/>
  <c r="R83" i="147"/>
  <c r="P83" i="147"/>
  <c r="Q83" i="147" s="1"/>
  <c r="K83" i="147"/>
  <c r="J83" i="147"/>
  <c r="F83" i="147"/>
  <c r="D83" i="147"/>
  <c r="C83" i="147"/>
  <c r="AT82" i="147"/>
  <c r="AS82" i="147"/>
  <c r="AR82" i="147"/>
  <c r="AO82" i="147"/>
  <c r="S82" i="147"/>
  <c r="R82" i="147"/>
  <c r="P82" i="147"/>
  <c r="K82" i="147"/>
  <c r="J82" i="147"/>
  <c r="F82" i="147"/>
  <c r="D82" i="147"/>
  <c r="C82" i="147"/>
  <c r="AL82" i="147" s="1"/>
  <c r="AM82" i="147" s="1"/>
  <c r="AQ82" i="147" s="1"/>
  <c r="AT81" i="147"/>
  <c r="AS81" i="147"/>
  <c r="AR81" i="147"/>
  <c r="AO81" i="147"/>
  <c r="S81" i="147"/>
  <c r="R81" i="147"/>
  <c r="P81" i="147"/>
  <c r="K81" i="147"/>
  <c r="J81" i="147"/>
  <c r="F81" i="147"/>
  <c r="D81" i="147"/>
  <c r="C81" i="147"/>
  <c r="AT80" i="147"/>
  <c r="AS80" i="147"/>
  <c r="AR80" i="147"/>
  <c r="AO80" i="147"/>
  <c r="S80" i="147"/>
  <c r="R80" i="147"/>
  <c r="P80" i="147"/>
  <c r="Q80" i="147" s="1"/>
  <c r="K80" i="147"/>
  <c r="J80" i="147"/>
  <c r="F80" i="147"/>
  <c r="D80" i="147"/>
  <c r="C80" i="147"/>
  <c r="AT79" i="147"/>
  <c r="AS79" i="147"/>
  <c r="AR79" i="147"/>
  <c r="AO79" i="147"/>
  <c r="S79" i="147"/>
  <c r="R79" i="147"/>
  <c r="P79" i="147"/>
  <c r="Q79" i="147" s="1"/>
  <c r="K79" i="147"/>
  <c r="J79" i="147"/>
  <c r="F79" i="147"/>
  <c r="D79" i="147"/>
  <c r="C79" i="147"/>
  <c r="AP79" i="147" s="1" a="1"/>
  <c r="AP79" i="147" s="1"/>
  <c r="AT78" i="147"/>
  <c r="AS78" i="147"/>
  <c r="AR78" i="147"/>
  <c r="AO78" i="147"/>
  <c r="S78" i="147"/>
  <c r="R78" i="147"/>
  <c r="P78" i="147"/>
  <c r="K78" i="147"/>
  <c r="J78" i="147"/>
  <c r="F78" i="147"/>
  <c r="D78" i="147"/>
  <c r="C78" i="147"/>
  <c r="AL78" i="147" s="1"/>
  <c r="AM78" i="147" s="1"/>
  <c r="AQ78" i="147" s="1"/>
  <c r="AT77" i="147"/>
  <c r="AS77" i="147"/>
  <c r="AR77" i="147"/>
  <c r="AO77" i="147"/>
  <c r="S77" i="147"/>
  <c r="R77" i="147"/>
  <c r="P77" i="147"/>
  <c r="K77" i="147"/>
  <c r="J77" i="147"/>
  <c r="F77" i="147"/>
  <c r="D77" i="147"/>
  <c r="C77" i="147"/>
  <c r="AT76" i="147"/>
  <c r="AS76" i="147"/>
  <c r="AR76" i="147"/>
  <c r="AO76" i="147"/>
  <c r="S76" i="147"/>
  <c r="R76" i="147"/>
  <c r="P76" i="147"/>
  <c r="Q76" i="147" s="1"/>
  <c r="K76" i="147"/>
  <c r="J76" i="147"/>
  <c r="F76" i="147"/>
  <c r="D76" i="147"/>
  <c r="C76" i="147"/>
  <c r="AT75" i="147"/>
  <c r="AS75" i="147"/>
  <c r="AR75" i="147"/>
  <c r="AO75" i="147"/>
  <c r="S75" i="147"/>
  <c r="R75" i="147"/>
  <c r="P75" i="147"/>
  <c r="Q75" i="147" s="1"/>
  <c r="K75" i="147"/>
  <c r="J75" i="147"/>
  <c r="F75" i="147"/>
  <c r="D75" i="147"/>
  <c r="C75" i="147"/>
  <c r="AT74" i="147"/>
  <c r="AS74" i="147"/>
  <c r="AR74" i="147"/>
  <c r="AO74" i="147"/>
  <c r="S74" i="147"/>
  <c r="R74" i="147"/>
  <c r="P74" i="147"/>
  <c r="Q74" i="147" s="1"/>
  <c r="K74" i="147"/>
  <c r="J74" i="147"/>
  <c r="F74" i="147"/>
  <c r="D74" i="147"/>
  <c r="C74" i="147"/>
  <c r="AL74" i="147" s="1"/>
  <c r="AM74" i="147" s="1"/>
  <c r="AQ74" i="147" s="1"/>
  <c r="AT73" i="147"/>
  <c r="AS73" i="147"/>
  <c r="AR73" i="147"/>
  <c r="AO73" i="147"/>
  <c r="S73" i="147"/>
  <c r="R73" i="147"/>
  <c r="P73" i="147"/>
  <c r="K73" i="147"/>
  <c r="J73" i="147"/>
  <c r="F73" i="147"/>
  <c r="D73" i="147"/>
  <c r="C73" i="147"/>
  <c r="AT72" i="147"/>
  <c r="AS72" i="147"/>
  <c r="AR72" i="147"/>
  <c r="AO72" i="147"/>
  <c r="S72" i="147"/>
  <c r="R72" i="147"/>
  <c r="P72" i="147"/>
  <c r="Q72" i="147" s="1"/>
  <c r="K72" i="147"/>
  <c r="J72" i="147"/>
  <c r="F72" i="147"/>
  <c r="D72" i="147"/>
  <c r="C72" i="147"/>
  <c r="AT71" i="147"/>
  <c r="AS71" i="147"/>
  <c r="AR71" i="147"/>
  <c r="AO71" i="147"/>
  <c r="S71" i="147"/>
  <c r="R71" i="147"/>
  <c r="P71" i="147"/>
  <c r="Q71" i="147" s="1"/>
  <c r="K71" i="147"/>
  <c r="J71" i="147"/>
  <c r="F71" i="147"/>
  <c r="D71" i="147"/>
  <c r="C71" i="147"/>
  <c r="AT70" i="147"/>
  <c r="AS70" i="147"/>
  <c r="AR70" i="147"/>
  <c r="AO70" i="147"/>
  <c r="S70" i="147"/>
  <c r="R70" i="147"/>
  <c r="P70" i="147"/>
  <c r="K70" i="147"/>
  <c r="J70" i="147"/>
  <c r="F70" i="147"/>
  <c r="D70" i="147"/>
  <c r="C70" i="147"/>
  <c r="AL70" i="147" s="1"/>
  <c r="AM70" i="147" s="1"/>
  <c r="AQ70" i="147" s="1"/>
  <c r="AT69" i="147"/>
  <c r="AS69" i="147"/>
  <c r="AR69" i="147"/>
  <c r="AO69" i="147"/>
  <c r="S69" i="147"/>
  <c r="R69" i="147"/>
  <c r="P69" i="147"/>
  <c r="K69" i="147"/>
  <c r="J69" i="147"/>
  <c r="F69" i="147"/>
  <c r="D69" i="147"/>
  <c r="C69" i="147"/>
  <c r="AT68" i="147"/>
  <c r="AS68" i="147"/>
  <c r="AR68" i="147"/>
  <c r="AO68" i="147"/>
  <c r="S68" i="147"/>
  <c r="R68" i="147"/>
  <c r="P68" i="147"/>
  <c r="Q68" i="147" s="1"/>
  <c r="K68" i="147"/>
  <c r="J68" i="147"/>
  <c r="F68" i="147"/>
  <c r="D68" i="147"/>
  <c r="C68" i="147"/>
  <c r="AL68" i="147" s="1"/>
  <c r="AM68" i="147" s="1"/>
  <c r="AT67" i="147"/>
  <c r="AS67" i="147"/>
  <c r="AR67" i="147"/>
  <c r="AO67" i="147"/>
  <c r="S67" i="147"/>
  <c r="R67" i="147"/>
  <c r="P67" i="147"/>
  <c r="Q67" i="147" s="1"/>
  <c r="K67" i="147"/>
  <c r="J67" i="147"/>
  <c r="F67" i="147"/>
  <c r="D67" i="147"/>
  <c r="C67" i="147"/>
  <c r="AT66" i="147"/>
  <c r="AS66" i="147"/>
  <c r="AR66" i="147"/>
  <c r="AO66" i="147"/>
  <c r="S66" i="147"/>
  <c r="R66" i="147"/>
  <c r="P66" i="147"/>
  <c r="Q66" i="147" s="1"/>
  <c r="K66" i="147"/>
  <c r="J66" i="147"/>
  <c r="F66" i="147"/>
  <c r="D66" i="147"/>
  <c r="C66" i="147"/>
  <c r="AT65" i="147"/>
  <c r="AS65" i="147"/>
  <c r="AR65" i="147"/>
  <c r="AO65" i="147"/>
  <c r="S65" i="147"/>
  <c r="R65" i="147"/>
  <c r="P65" i="147"/>
  <c r="K65" i="147"/>
  <c r="J65" i="147"/>
  <c r="F65" i="147"/>
  <c r="D65" i="147"/>
  <c r="C65" i="147"/>
  <c r="AT64" i="147"/>
  <c r="AS64" i="147"/>
  <c r="AR64" i="147"/>
  <c r="AO64" i="147"/>
  <c r="S64" i="147"/>
  <c r="R64" i="147"/>
  <c r="P64" i="147"/>
  <c r="Q64" i="147" s="1"/>
  <c r="K64" i="147"/>
  <c r="J64" i="147"/>
  <c r="F64" i="147"/>
  <c r="D64" i="147"/>
  <c r="C64" i="147"/>
  <c r="AL64" i="147" s="1"/>
  <c r="AM64" i="147" s="1"/>
  <c r="AQ64" i="147" s="1"/>
  <c r="AT63" i="147"/>
  <c r="AS63" i="147"/>
  <c r="AR63" i="147"/>
  <c r="AO63" i="147"/>
  <c r="S63" i="147"/>
  <c r="R63" i="147"/>
  <c r="P63" i="147"/>
  <c r="Q63" i="147" s="1"/>
  <c r="K63" i="147"/>
  <c r="J63" i="147"/>
  <c r="F63" i="147"/>
  <c r="D63" i="147"/>
  <c r="C63" i="147"/>
  <c r="AT62" i="147"/>
  <c r="AS62" i="147"/>
  <c r="AR62" i="147"/>
  <c r="AO62" i="147"/>
  <c r="S62" i="147"/>
  <c r="R62" i="147"/>
  <c r="P62" i="147"/>
  <c r="K62" i="147"/>
  <c r="J62" i="147"/>
  <c r="F62" i="147"/>
  <c r="D62" i="147"/>
  <c r="C62" i="147"/>
  <c r="AL62" i="147" s="1"/>
  <c r="AM62" i="147" s="1"/>
  <c r="AQ62" i="147" s="1"/>
  <c r="AT61" i="147"/>
  <c r="AS61" i="147"/>
  <c r="AR61" i="147"/>
  <c r="AO61" i="147"/>
  <c r="S61" i="147"/>
  <c r="R61" i="147"/>
  <c r="P61" i="147"/>
  <c r="K61" i="147"/>
  <c r="J61" i="147"/>
  <c r="F61" i="147"/>
  <c r="D61" i="147"/>
  <c r="C61" i="147"/>
  <c r="AT60" i="147"/>
  <c r="AS60" i="147"/>
  <c r="AR60" i="147"/>
  <c r="AO60" i="147"/>
  <c r="S60" i="147"/>
  <c r="R60" i="147"/>
  <c r="P60" i="147"/>
  <c r="Q60" i="147" s="1"/>
  <c r="K60" i="147"/>
  <c r="J60" i="147"/>
  <c r="F60" i="147"/>
  <c r="D60" i="147"/>
  <c r="C60" i="147"/>
  <c r="AT59" i="147"/>
  <c r="AS59" i="147"/>
  <c r="AR59" i="147"/>
  <c r="AO59" i="147"/>
  <c r="S59" i="147"/>
  <c r="R59" i="147"/>
  <c r="P59" i="147"/>
  <c r="Q59" i="147" s="1"/>
  <c r="K59" i="147"/>
  <c r="J59" i="147"/>
  <c r="F59" i="147"/>
  <c r="D59" i="147"/>
  <c r="C59" i="147"/>
  <c r="AT58" i="147"/>
  <c r="AS58" i="147"/>
  <c r="AR58" i="147"/>
  <c r="AO58" i="147"/>
  <c r="S58" i="147"/>
  <c r="R58" i="147"/>
  <c r="P58" i="147"/>
  <c r="K58" i="147"/>
  <c r="J58" i="147"/>
  <c r="F58" i="147"/>
  <c r="D58" i="147"/>
  <c r="C58" i="147"/>
  <c r="AL58" i="147" s="1"/>
  <c r="AM58" i="147" s="1"/>
  <c r="AQ58" i="147" s="1"/>
  <c r="AT57" i="147"/>
  <c r="AS57" i="147"/>
  <c r="AR57" i="147"/>
  <c r="AO57" i="147"/>
  <c r="S57" i="147"/>
  <c r="R57" i="147"/>
  <c r="P57" i="147"/>
  <c r="K57" i="147"/>
  <c r="J57" i="147"/>
  <c r="F57" i="147"/>
  <c r="D57" i="147"/>
  <c r="C57" i="147"/>
  <c r="AT56" i="147"/>
  <c r="AS56" i="147"/>
  <c r="AR56" i="147"/>
  <c r="AO56" i="147"/>
  <c r="S56" i="147"/>
  <c r="R56" i="147"/>
  <c r="P56" i="147"/>
  <c r="Q56" i="147" s="1"/>
  <c r="K56" i="147"/>
  <c r="J56" i="147"/>
  <c r="F56" i="147"/>
  <c r="D56" i="147"/>
  <c r="C56" i="147"/>
  <c r="AT55" i="147"/>
  <c r="AS55" i="147"/>
  <c r="AR55" i="147"/>
  <c r="AO55" i="147"/>
  <c r="S55" i="147"/>
  <c r="R55" i="147"/>
  <c r="P55" i="147"/>
  <c r="Q55" i="147" s="1"/>
  <c r="K55" i="147"/>
  <c r="J55" i="147"/>
  <c r="F55" i="147"/>
  <c r="D55" i="147"/>
  <c r="C55" i="147"/>
  <c r="AT54" i="147"/>
  <c r="AS54" i="147"/>
  <c r="AR54" i="147"/>
  <c r="AO54" i="147"/>
  <c r="S54" i="147"/>
  <c r="R54" i="147"/>
  <c r="P54" i="147"/>
  <c r="Q54" i="147" s="1"/>
  <c r="K54" i="147"/>
  <c r="J54" i="147"/>
  <c r="F54" i="147"/>
  <c r="D54" i="147"/>
  <c r="C54" i="147"/>
  <c r="AL54" i="147" s="1"/>
  <c r="AM54" i="147" s="1"/>
  <c r="AQ54" i="147" s="1"/>
  <c r="AT53" i="147"/>
  <c r="AS53" i="147"/>
  <c r="AR53" i="147"/>
  <c r="AO53" i="147"/>
  <c r="S53" i="147"/>
  <c r="R53" i="147"/>
  <c r="P53" i="147"/>
  <c r="K53" i="147"/>
  <c r="J53" i="147"/>
  <c r="F53" i="147"/>
  <c r="D53" i="147"/>
  <c r="C53" i="147"/>
  <c r="AT52" i="147"/>
  <c r="AS52" i="147"/>
  <c r="AR52" i="147"/>
  <c r="AO52" i="147"/>
  <c r="S52" i="147"/>
  <c r="R52" i="147"/>
  <c r="P52" i="147"/>
  <c r="Q52" i="147" s="1"/>
  <c r="K52" i="147"/>
  <c r="J52" i="147"/>
  <c r="F52" i="147"/>
  <c r="D52" i="147"/>
  <c r="C52" i="147"/>
  <c r="AT51" i="147"/>
  <c r="AS51" i="147"/>
  <c r="AR51" i="147"/>
  <c r="AO51" i="147"/>
  <c r="S51" i="147"/>
  <c r="R51" i="147"/>
  <c r="P51" i="147"/>
  <c r="K51" i="147"/>
  <c r="J51" i="147"/>
  <c r="F51" i="147"/>
  <c r="D51" i="147"/>
  <c r="C51" i="147"/>
  <c r="AT50" i="147"/>
  <c r="AS50" i="147"/>
  <c r="AR50" i="147"/>
  <c r="AO50" i="147"/>
  <c r="S50" i="147"/>
  <c r="R50" i="147"/>
  <c r="P50" i="147"/>
  <c r="Q50" i="147" s="1"/>
  <c r="K50" i="147"/>
  <c r="J50" i="147"/>
  <c r="F50" i="147"/>
  <c r="D50" i="147"/>
  <c r="C50" i="147"/>
  <c r="AT49" i="147"/>
  <c r="AS49" i="147"/>
  <c r="AR49" i="147"/>
  <c r="AO49" i="147"/>
  <c r="S49" i="147"/>
  <c r="R49" i="147"/>
  <c r="P49" i="147"/>
  <c r="K49" i="147"/>
  <c r="J49" i="147"/>
  <c r="F49" i="147"/>
  <c r="D49" i="147"/>
  <c r="C49" i="147"/>
  <c r="AT48" i="147"/>
  <c r="AS48" i="147"/>
  <c r="AR48" i="147"/>
  <c r="AO48" i="147"/>
  <c r="S48" i="147"/>
  <c r="R48" i="147"/>
  <c r="P48" i="147"/>
  <c r="Q48" i="147" s="1"/>
  <c r="K48" i="147"/>
  <c r="J48" i="147"/>
  <c r="F48" i="147"/>
  <c r="D48" i="147"/>
  <c r="C48" i="147"/>
  <c r="AL48" i="147" s="1"/>
  <c r="AM48" i="147" s="1"/>
  <c r="AT47" i="147"/>
  <c r="AS47" i="147"/>
  <c r="AR47" i="147"/>
  <c r="AO47" i="147"/>
  <c r="S47" i="147"/>
  <c r="R47" i="147"/>
  <c r="P47" i="147"/>
  <c r="K47" i="147"/>
  <c r="J47" i="147"/>
  <c r="F47" i="147"/>
  <c r="D47" i="147"/>
  <c r="C47" i="147"/>
  <c r="AP47" i="147" s="1" a="1"/>
  <c r="AP47" i="147" s="1"/>
  <c r="AT46" i="147"/>
  <c r="AS46" i="147"/>
  <c r="AR46" i="147"/>
  <c r="AO46" i="147"/>
  <c r="S46" i="147"/>
  <c r="R46" i="147"/>
  <c r="P46" i="147"/>
  <c r="Q46" i="147" s="1"/>
  <c r="K46" i="147"/>
  <c r="J46" i="147"/>
  <c r="F46" i="147"/>
  <c r="D46" i="147"/>
  <c r="C46" i="147"/>
  <c r="AL46" i="147" s="1"/>
  <c r="AM46" i="147" s="1"/>
  <c r="AQ46" i="147" s="1"/>
  <c r="AT45" i="147"/>
  <c r="AS45" i="147"/>
  <c r="AR45" i="147"/>
  <c r="AO45" i="147"/>
  <c r="S45" i="147"/>
  <c r="R45" i="147"/>
  <c r="P45" i="147"/>
  <c r="K45" i="147"/>
  <c r="J45" i="147"/>
  <c r="F45" i="147"/>
  <c r="D45" i="147"/>
  <c r="C45" i="147"/>
  <c r="AT44" i="147"/>
  <c r="AS44" i="147"/>
  <c r="AR44" i="147"/>
  <c r="AO44" i="147"/>
  <c r="S44" i="147"/>
  <c r="R44" i="147"/>
  <c r="P44" i="147"/>
  <c r="Q44" i="147" s="1"/>
  <c r="K44" i="147"/>
  <c r="J44" i="147"/>
  <c r="F44" i="147"/>
  <c r="D44" i="147"/>
  <c r="C44" i="147"/>
  <c r="AL44" i="147" s="1"/>
  <c r="AM44" i="147" s="1"/>
  <c r="AT43" i="147"/>
  <c r="AS43" i="147"/>
  <c r="AR43" i="147"/>
  <c r="AO43" i="147"/>
  <c r="S43" i="147"/>
  <c r="R43" i="147"/>
  <c r="P43" i="147"/>
  <c r="K43" i="147"/>
  <c r="J43" i="147"/>
  <c r="F43" i="147"/>
  <c r="D43" i="147"/>
  <c r="C43" i="147"/>
  <c r="AT42" i="147"/>
  <c r="AS42" i="147"/>
  <c r="AR42" i="147"/>
  <c r="AO42" i="147"/>
  <c r="S42" i="147"/>
  <c r="R42" i="147"/>
  <c r="P42" i="147"/>
  <c r="Q42" i="147" s="1"/>
  <c r="K42" i="147"/>
  <c r="J42" i="147"/>
  <c r="F42" i="147"/>
  <c r="D42" i="147"/>
  <c r="C42" i="147"/>
  <c r="AL42" i="147" s="1"/>
  <c r="AM42" i="147" s="1"/>
  <c r="AQ42" i="147" s="1"/>
  <c r="AT41" i="147"/>
  <c r="AS41" i="147"/>
  <c r="AR41" i="147"/>
  <c r="AO41" i="147"/>
  <c r="S41" i="147"/>
  <c r="R41" i="147"/>
  <c r="P41" i="147"/>
  <c r="K41" i="147"/>
  <c r="J41" i="147"/>
  <c r="F41" i="147"/>
  <c r="D41" i="147"/>
  <c r="C41" i="147"/>
  <c r="AT40" i="147"/>
  <c r="AS40" i="147"/>
  <c r="AR40" i="147"/>
  <c r="AO40" i="147"/>
  <c r="S40" i="147"/>
  <c r="R40" i="147"/>
  <c r="P40" i="147"/>
  <c r="Q40" i="147" s="1"/>
  <c r="K40" i="147"/>
  <c r="J40" i="147"/>
  <c r="F40" i="147"/>
  <c r="D40" i="147"/>
  <c r="C40" i="147"/>
  <c r="AL40" i="147" s="1"/>
  <c r="AM40" i="147" s="1"/>
  <c r="AT39" i="147"/>
  <c r="AS39" i="147"/>
  <c r="AR39" i="147"/>
  <c r="AO39" i="147"/>
  <c r="S39" i="147"/>
  <c r="R39" i="147"/>
  <c r="P39" i="147"/>
  <c r="K39" i="147"/>
  <c r="J39" i="147"/>
  <c r="F39" i="147"/>
  <c r="D39" i="147"/>
  <c r="C39" i="147"/>
  <c r="AT38" i="147"/>
  <c r="AS38" i="147"/>
  <c r="AR38" i="147"/>
  <c r="AO38" i="147"/>
  <c r="S38" i="147"/>
  <c r="R38" i="147"/>
  <c r="P38" i="147"/>
  <c r="Q38" i="147" s="1"/>
  <c r="K38" i="147"/>
  <c r="J38" i="147"/>
  <c r="F38" i="147"/>
  <c r="D38" i="147"/>
  <c r="C38" i="147"/>
  <c r="AL38" i="147" s="1"/>
  <c r="AM38" i="147" s="1"/>
  <c r="AQ38" i="147" s="1"/>
  <c r="AT37" i="147"/>
  <c r="AS37" i="147"/>
  <c r="AR37" i="147"/>
  <c r="AO37" i="147"/>
  <c r="S37" i="147"/>
  <c r="R37" i="147"/>
  <c r="P37" i="147"/>
  <c r="K37" i="147"/>
  <c r="J37" i="147"/>
  <c r="F37" i="147"/>
  <c r="D37" i="147"/>
  <c r="C37" i="147"/>
  <c r="AT36" i="147"/>
  <c r="AS36" i="147"/>
  <c r="AR36" i="147"/>
  <c r="AO36" i="147"/>
  <c r="S36" i="147"/>
  <c r="R36" i="147"/>
  <c r="P36" i="147"/>
  <c r="Q36" i="147" s="1"/>
  <c r="K36" i="147"/>
  <c r="J36" i="147"/>
  <c r="F36" i="147"/>
  <c r="D36" i="147"/>
  <c r="C36" i="147"/>
  <c r="AL36" i="147" s="1"/>
  <c r="AM36" i="147" s="1"/>
  <c r="AT35" i="147"/>
  <c r="AS35" i="147"/>
  <c r="AR35" i="147"/>
  <c r="AO35" i="147"/>
  <c r="S35" i="147"/>
  <c r="R35" i="147"/>
  <c r="P35" i="147"/>
  <c r="K35" i="147"/>
  <c r="J35" i="147"/>
  <c r="F35" i="147"/>
  <c r="D35" i="147"/>
  <c r="C35" i="147"/>
  <c r="AT34" i="147"/>
  <c r="AS34" i="147"/>
  <c r="AR34" i="147"/>
  <c r="AO34" i="147"/>
  <c r="S34" i="147"/>
  <c r="R34" i="147"/>
  <c r="P34" i="147"/>
  <c r="Q34" i="147" s="1"/>
  <c r="K34" i="147"/>
  <c r="J34" i="147"/>
  <c r="F34" i="147"/>
  <c r="D34" i="147"/>
  <c r="C34" i="147"/>
  <c r="AL34" i="147" s="1"/>
  <c r="AM34" i="147" s="1"/>
  <c r="AQ34" i="147" s="1"/>
  <c r="AT33" i="147"/>
  <c r="AS33" i="147"/>
  <c r="AR33" i="147"/>
  <c r="AO33" i="147"/>
  <c r="S33" i="147"/>
  <c r="R33" i="147"/>
  <c r="P33" i="147"/>
  <c r="K33" i="147"/>
  <c r="J33" i="147"/>
  <c r="F33" i="147"/>
  <c r="D33" i="147"/>
  <c r="C33" i="147"/>
  <c r="AT32" i="147"/>
  <c r="AS32" i="147"/>
  <c r="AR32" i="147"/>
  <c r="AO32" i="147"/>
  <c r="S32" i="147"/>
  <c r="R32" i="147"/>
  <c r="P32" i="147"/>
  <c r="Q32" i="147" s="1"/>
  <c r="K32" i="147"/>
  <c r="J32" i="147"/>
  <c r="F32" i="147"/>
  <c r="D32" i="147"/>
  <c r="C32" i="147"/>
  <c r="AL32" i="147" s="1"/>
  <c r="AM32" i="147" s="1"/>
  <c r="AT31" i="147"/>
  <c r="AS31" i="147"/>
  <c r="AR31" i="147"/>
  <c r="AO31" i="147"/>
  <c r="S31" i="147"/>
  <c r="R31" i="147"/>
  <c r="P31" i="147"/>
  <c r="K31" i="147"/>
  <c r="J31" i="147"/>
  <c r="F31" i="147"/>
  <c r="D31" i="147"/>
  <c r="C31" i="147"/>
  <c r="AT30" i="147"/>
  <c r="AS30" i="147"/>
  <c r="AR30" i="147"/>
  <c r="AO30" i="147"/>
  <c r="S30" i="147"/>
  <c r="R30" i="147"/>
  <c r="P30" i="147"/>
  <c r="Q30" i="147" s="1"/>
  <c r="K30" i="147"/>
  <c r="J30" i="147"/>
  <c r="F30" i="147"/>
  <c r="D30" i="147"/>
  <c r="C30" i="147"/>
  <c r="AL30" i="147" s="1"/>
  <c r="AM30" i="147" s="1"/>
  <c r="AQ30" i="147" s="1"/>
  <c r="AT29" i="147"/>
  <c r="AS29" i="147"/>
  <c r="AR29" i="147"/>
  <c r="AO29" i="147"/>
  <c r="S29" i="147"/>
  <c r="R29" i="147"/>
  <c r="P29" i="147"/>
  <c r="K29" i="147"/>
  <c r="J29" i="147"/>
  <c r="F29" i="147"/>
  <c r="D29" i="147"/>
  <c r="C29" i="147"/>
  <c r="AT28" i="147"/>
  <c r="AS28" i="147"/>
  <c r="AR28" i="147"/>
  <c r="AO28" i="147"/>
  <c r="S28" i="147"/>
  <c r="R28" i="147"/>
  <c r="P28" i="147"/>
  <c r="Q28" i="147" s="1"/>
  <c r="K28" i="147"/>
  <c r="J28" i="147"/>
  <c r="F28" i="147"/>
  <c r="D28" i="147"/>
  <c r="C28" i="147"/>
  <c r="AL28" i="147" s="1"/>
  <c r="AM28" i="147" s="1"/>
  <c r="AT27" i="147"/>
  <c r="AS27" i="147"/>
  <c r="AR27" i="147"/>
  <c r="AO27" i="147"/>
  <c r="S27" i="147"/>
  <c r="R27" i="147"/>
  <c r="P27" i="147"/>
  <c r="K27" i="147"/>
  <c r="J27" i="147"/>
  <c r="F27" i="147"/>
  <c r="D27" i="147"/>
  <c r="C27" i="147"/>
  <c r="AT26" i="147"/>
  <c r="AS26" i="147"/>
  <c r="AR26" i="147"/>
  <c r="AO26" i="147"/>
  <c r="S26" i="147"/>
  <c r="R26" i="147"/>
  <c r="P26" i="147"/>
  <c r="Q26" i="147" s="1"/>
  <c r="K26" i="147"/>
  <c r="J26" i="147"/>
  <c r="F26" i="147"/>
  <c r="D26" i="147"/>
  <c r="C26" i="147"/>
  <c r="AL26" i="147" s="1"/>
  <c r="AM26" i="147" s="1"/>
  <c r="AQ26" i="147" s="1"/>
  <c r="AT25" i="147"/>
  <c r="AS25" i="147"/>
  <c r="AR25" i="147"/>
  <c r="AO25" i="147"/>
  <c r="S25" i="147"/>
  <c r="R25" i="147"/>
  <c r="P25" i="147"/>
  <c r="K25" i="147"/>
  <c r="J25" i="147"/>
  <c r="F25" i="147"/>
  <c r="D25" i="147"/>
  <c r="C25" i="147"/>
  <c r="AT24" i="147"/>
  <c r="AS24" i="147"/>
  <c r="AR24" i="147"/>
  <c r="AO24" i="147"/>
  <c r="S24" i="147"/>
  <c r="R24" i="147"/>
  <c r="P24" i="147"/>
  <c r="Q24" i="147" s="1"/>
  <c r="K24" i="147"/>
  <c r="J24" i="147"/>
  <c r="F24" i="147"/>
  <c r="D24" i="147"/>
  <c r="C24" i="147"/>
  <c r="AT23" i="147"/>
  <c r="AS23" i="147"/>
  <c r="AR23" i="147"/>
  <c r="AO23" i="147"/>
  <c r="S23" i="147"/>
  <c r="R23" i="147"/>
  <c r="P23" i="147"/>
  <c r="K23" i="147"/>
  <c r="J23" i="147"/>
  <c r="F23" i="147"/>
  <c r="D23" i="147"/>
  <c r="C23" i="147"/>
  <c r="AT22" i="147"/>
  <c r="AS22" i="147"/>
  <c r="AR22" i="147"/>
  <c r="AO22" i="147"/>
  <c r="S22" i="147"/>
  <c r="R22" i="147"/>
  <c r="P22" i="147"/>
  <c r="Q22" i="147" s="1"/>
  <c r="K22" i="147"/>
  <c r="J22" i="147"/>
  <c r="F22" i="147"/>
  <c r="D22" i="147"/>
  <c r="C22" i="147"/>
  <c r="AL22" i="147" s="1"/>
  <c r="AM22" i="147" s="1"/>
  <c r="AQ22" i="147" s="1"/>
  <c r="AT21" i="147"/>
  <c r="AS21" i="147"/>
  <c r="AR21" i="147"/>
  <c r="AO21" i="147"/>
  <c r="S21" i="147"/>
  <c r="R21" i="147"/>
  <c r="P21" i="147"/>
  <c r="K21" i="147"/>
  <c r="J21" i="147"/>
  <c r="F21" i="147"/>
  <c r="D21" i="147"/>
  <c r="C21" i="147"/>
  <c r="AT20" i="147"/>
  <c r="AS20" i="147"/>
  <c r="AR20" i="147"/>
  <c r="AO20" i="147"/>
  <c r="S20" i="147"/>
  <c r="R20" i="147"/>
  <c r="P20" i="147"/>
  <c r="Q20" i="147" s="1"/>
  <c r="K20" i="147"/>
  <c r="J20" i="147"/>
  <c r="F20" i="147"/>
  <c r="D20" i="147"/>
  <c r="C20" i="147"/>
  <c r="AT19" i="147"/>
  <c r="AS19" i="147"/>
  <c r="AR19" i="147"/>
  <c r="AO19" i="147"/>
  <c r="S19" i="147"/>
  <c r="R19" i="147"/>
  <c r="P19" i="147"/>
  <c r="K19" i="147"/>
  <c r="J19" i="147"/>
  <c r="F19" i="147"/>
  <c r="D19" i="147"/>
  <c r="C19" i="147"/>
  <c r="AT18" i="147"/>
  <c r="AS18" i="147"/>
  <c r="AR18" i="147"/>
  <c r="AO18" i="147"/>
  <c r="S18" i="147"/>
  <c r="R18" i="147"/>
  <c r="P18" i="147"/>
  <c r="Q18" i="147" s="1"/>
  <c r="K18" i="147"/>
  <c r="J18" i="147"/>
  <c r="F18" i="147"/>
  <c r="D18" i="147"/>
  <c r="C18" i="147"/>
  <c r="AL18" i="147" s="1"/>
  <c r="AM18" i="147" s="1"/>
  <c r="AQ18" i="147" s="1"/>
  <c r="AT17" i="147"/>
  <c r="AS17" i="147"/>
  <c r="AR17" i="147"/>
  <c r="AO17" i="147"/>
  <c r="S17" i="147"/>
  <c r="R17" i="147"/>
  <c r="P17" i="147"/>
  <c r="K17" i="147"/>
  <c r="J17" i="147"/>
  <c r="F17" i="147"/>
  <c r="D17" i="147"/>
  <c r="C17" i="147"/>
  <c r="AT16" i="147"/>
  <c r="AS16" i="147"/>
  <c r="AR16" i="147"/>
  <c r="AO16" i="147"/>
  <c r="S16" i="147"/>
  <c r="R16" i="147"/>
  <c r="P16" i="147"/>
  <c r="Q16" i="147" s="1"/>
  <c r="K16" i="147"/>
  <c r="J16" i="147"/>
  <c r="F16" i="147"/>
  <c r="D16" i="147"/>
  <c r="C16" i="147"/>
  <c r="AT15" i="147"/>
  <c r="AS15" i="147"/>
  <c r="AR15" i="147"/>
  <c r="AO15" i="147"/>
  <c r="S15" i="147"/>
  <c r="R15" i="147"/>
  <c r="P15" i="147"/>
  <c r="K15" i="147"/>
  <c r="J15" i="147"/>
  <c r="F15" i="147"/>
  <c r="D15" i="147"/>
  <c r="C15" i="147"/>
  <c r="AT14" i="147"/>
  <c r="AS14" i="147"/>
  <c r="AR14" i="147"/>
  <c r="AO14" i="147"/>
  <c r="S14" i="147"/>
  <c r="R14" i="147"/>
  <c r="P14" i="147"/>
  <c r="Q14" i="147" s="1"/>
  <c r="K14" i="147"/>
  <c r="J14" i="147"/>
  <c r="F14" i="147"/>
  <c r="D14" i="147"/>
  <c r="C14" i="147"/>
  <c r="AL14" i="147" s="1"/>
  <c r="AM14" i="147" s="1"/>
  <c r="AQ14" i="147" s="1"/>
  <c r="AT13" i="147"/>
  <c r="AS13" i="147"/>
  <c r="AR13" i="147"/>
  <c r="AO13" i="147"/>
  <c r="S13" i="147"/>
  <c r="R13" i="147"/>
  <c r="P13" i="147"/>
  <c r="K13" i="147"/>
  <c r="J13" i="147"/>
  <c r="F13" i="147"/>
  <c r="D13" i="147"/>
  <c r="C13" i="147"/>
  <c r="AT12" i="147"/>
  <c r="AS12" i="147"/>
  <c r="S12" i="147"/>
  <c r="R12" i="147"/>
  <c r="P12" i="147"/>
  <c r="Q12" i="147" s="1"/>
  <c r="K12" i="147"/>
  <c r="J12" i="147"/>
  <c r="F12" i="147"/>
  <c r="D12" i="147"/>
  <c r="C12" i="147"/>
  <c r="AT11" i="147"/>
  <c r="AS11" i="147"/>
  <c r="S11" i="147"/>
  <c r="R11" i="147"/>
  <c r="P11" i="147"/>
  <c r="K11" i="147"/>
  <c r="J11" i="147"/>
  <c r="F11" i="147"/>
  <c r="D11" i="147"/>
  <c r="C11" i="147"/>
  <c r="AT10" i="147"/>
  <c r="AS10" i="147"/>
  <c r="R10" i="147"/>
  <c r="S10" i="147" s="1"/>
  <c r="P10" i="147"/>
  <c r="Q10" i="147" s="1"/>
  <c r="K10" i="147"/>
  <c r="J10" i="147"/>
  <c r="F10" i="147"/>
  <c r="D10" i="147"/>
  <c r="C10" i="147"/>
  <c r="AL10" i="147" s="1"/>
  <c r="AM10" i="147" s="1"/>
  <c r="AQ10" i="147" s="1"/>
  <c r="AT9" i="147"/>
  <c r="AS9" i="147"/>
  <c r="D9" i="147"/>
  <c r="R9" i="148"/>
  <c r="L9" i="148"/>
  <c r="J9" i="148"/>
  <c r="I9" i="148"/>
  <c r="F9" i="148"/>
  <c r="G9" i="148" s="1"/>
  <c r="C9" i="148"/>
  <c r="U8" i="148"/>
  <c r="T8" i="148"/>
  <c r="R8" i="148"/>
  <c r="L8" i="148"/>
  <c r="J8" i="148"/>
  <c r="I8" i="148"/>
  <c r="F8" i="148"/>
  <c r="G8" i="148" s="1"/>
  <c r="D8" i="148"/>
  <c r="C8" i="148"/>
  <c r="R9" i="147"/>
  <c r="S9" i="147" s="1"/>
  <c r="P9" i="147"/>
  <c r="Q9" i="147" s="1"/>
  <c r="K9" i="147"/>
  <c r="J9" i="147"/>
  <c r="F9" i="147"/>
  <c r="C9" i="147"/>
  <c r="AT8" i="147"/>
  <c r="AS8" i="147"/>
  <c r="R8" i="147"/>
  <c r="S8" i="147" s="1"/>
  <c r="P8" i="147"/>
  <c r="Q8" i="147" s="1"/>
  <c r="K8" i="147"/>
  <c r="J8" i="147"/>
  <c r="F8" i="147"/>
  <c r="D8" i="147"/>
  <c r="C8" i="147"/>
  <c r="AL8" i="147" s="1"/>
  <c r="AM8" i="147" s="1"/>
  <c r="AL198" i="147" l="1"/>
  <c r="AM198" i="147" s="1"/>
  <c r="AQ198" i="147" s="1"/>
  <c r="AP198" i="147" a="1"/>
  <c r="AP198" i="147" s="1"/>
  <c r="AL171" i="147"/>
  <c r="AM171" i="147" s="1"/>
  <c r="AQ171" i="147" s="1"/>
  <c r="AP171" i="147" a="1"/>
  <c r="AP171" i="147" s="1"/>
  <c r="AL161" i="147"/>
  <c r="AM161" i="147" s="1"/>
  <c r="AQ161" i="147" s="1"/>
  <c r="AP161" i="147" a="1"/>
  <c r="AP161" i="147" s="1"/>
  <c r="AL157" i="147"/>
  <c r="AM157" i="147" s="1"/>
  <c r="AQ157" i="147"/>
  <c r="AL134" i="147"/>
  <c r="AM134" i="147" s="1"/>
  <c r="AP134" i="147" a="1"/>
  <c r="AP134" i="147" s="1"/>
  <c r="AL114" i="147"/>
  <c r="AM114" i="147" s="1"/>
  <c r="AQ114" i="147" s="1"/>
  <c r="AP114" i="147" a="1"/>
  <c r="AP114" i="147" s="1"/>
  <c r="AL92" i="147"/>
  <c r="AM92" i="147" s="1"/>
  <c r="AQ92" i="147" s="1"/>
  <c r="AP92" i="147" a="1"/>
  <c r="AP92" i="147" s="1"/>
  <c r="AL86" i="147"/>
  <c r="AM86" i="147" s="1"/>
  <c r="AQ86" i="147"/>
  <c r="AL50" i="147"/>
  <c r="AM50" i="147" s="1"/>
  <c r="AQ50" i="147" s="1"/>
  <c r="AP50" i="147" a="1"/>
  <c r="AP50" i="147" s="1"/>
  <c r="V8" i="148"/>
  <c r="V3" i="148" s="1"/>
  <c r="AP123" i="147" a="1"/>
  <c r="AP123" i="147" s="1"/>
  <c r="O9" i="148" a="1"/>
  <c r="O9" i="148" s="1"/>
  <c r="N9" i="148" a="1"/>
  <c r="N9" i="148" s="1"/>
  <c r="S9" i="148" s="1"/>
  <c r="W9" i="148" s="1"/>
  <c r="O8" i="148" a="1"/>
  <c r="O8" i="148" s="1"/>
  <c r="N8" i="148" a="1"/>
  <c r="N8" i="148" s="1"/>
  <c r="O207" i="148" a="1"/>
  <c r="O207" i="148" s="1"/>
  <c r="N207" i="148" a="1"/>
  <c r="N207" i="148" s="1"/>
  <c r="O206" i="148" a="1"/>
  <c r="O206" i="148" s="1"/>
  <c r="N206" i="148" a="1"/>
  <c r="N206" i="148" s="1"/>
  <c r="O205" i="148" a="1"/>
  <c r="O205" i="148" s="1"/>
  <c r="N205" i="148" a="1"/>
  <c r="N205" i="148" s="1"/>
  <c r="O204" i="148" a="1"/>
  <c r="O204" i="148" s="1"/>
  <c r="N204" i="148" a="1"/>
  <c r="N204" i="148" s="1"/>
  <c r="O203" i="148" a="1"/>
  <c r="O203" i="148" s="1"/>
  <c r="N203" i="148" a="1"/>
  <c r="N203" i="148" s="1"/>
  <c r="O202" i="148" a="1"/>
  <c r="O202" i="148" s="1"/>
  <c r="N202" i="148" a="1"/>
  <c r="N202" i="148" s="1"/>
  <c r="O201" i="148" a="1"/>
  <c r="O201" i="148" s="1"/>
  <c r="N201" i="148" a="1"/>
  <c r="N201" i="148" s="1"/>
  <c r="O200" i="148" a="1"/>
  <c r="O200" i="148" s="1"/>
  <c r="N200" i="148" a="1"/>
  <c r="N200" i="148" s="1"/>
  <c r="O199" i="148" a="1"/>
  <c r="O199" i="148" s="1"/>
  <c r="N199" i="148" a="1"/>
  <c r="N199" i="148" s="1"/>
  <c r="O198" i="148" a="1"/>
  <c r="O198" i="148" s="1"/>
  <c r="N198" i="148" a="1"/>
  <c r="N198" i="148" s="1"/>
  <c r="O197" i="148" a="1"/>
  <c r="O197" i="148" s="1"/>
  <c r="N197" i="148" a="1"/>
  <c r="N197" i="148" s="1"/>
  <c r="O196" i="148" a="1"/>
  <c r="O196" i="148" s="1"/>
  <c r="N196" i="148" a="1"/>
  <c r="N196" i="148" s="1"/>
  <c r="O195" i="148" a="1"/>
  <c r="O195" i="148" s="1"/>
  <c r="N195" i="148" a="1"/>
  <c r="N195" i="148" s="1"/>
  <c r="O194" i="148" a="1"/>
  <c r="O194" i="148" s="1"/>
  <c r="N194" i="148" a="1"/>
  <c r="N194" i="148" s="1"/>
  <c r="O193" i="148" a="1"/>
  <c r="O193" i="148" s="1"/>
  <c r="N193" i="148" a="1"/>
  <c r="N193" i="148" s="1"/>
  <c r="O192" i="148" a="1"/>
  <c r="O192" i="148" s="1"/>
  <c r="N192" i="148" a="1"/>
  <c r="N192" i="148" s="1"/>
  <c r="O191" i="148" a="1"/>
  <c r="O191" i="148" s="1"/>
  <c r="N191" i="148" a="1"/>
  <c r="N191" i="148" s="1"/>
  <c r="O190" i="148" a="1"/>
  <c r="O190" i="148" s="1"/>
  <c r="N190" i="148" a="1"/>
  <c r="N190" i="148" s="1"/>
  <c r="O189" i="148" a="1"/>
  <c r="O189" i="148" s="1"/>
  <c r="N189" i="148" a="1"/>
  <c r="N189" i="148" s="1"/>
  <c r="AP98" i="147" a="1"/>
  <c r="AP98" i="147" s="1"/>
  <c r="AP62" i="147" a="1"/>
  <c r="AP62" i="147" s="1"/>
  <c r="AP102" i="147" a="1"/>
  <c r="AP102" i="147" s="1"/>
  <c r="AQ104" i="147"/>
  <c r="AL159" i="147"/>
  <c r="AM159" i="147" s="1"/>
  <c r="AQ159" i="147" s="1"/>
  <c r="AP31" i="147" a="1"/>
  <c r="AP31" i="147" s="1"/>
  <c r="AP36" i="147" a="1"/>
  <c r="AP36" i="147" s="1"/>
  <c r="AP163" i="147" a="1"/>
  <c r="AP163" i="147" s="1"/>
  <c r="AP39" i="147" a="1"/>
  <c r="AP39" i="147" s="1"/>
  <c r="AP40" i="147" a="1"/>
  <c r="AP40" i="147" s="1"/>
  <c r="AP51" i="147" a="1"/>
  <c r="AP51" i="147" s="1"/>
  <c r="AP54" i="147" a="1"/>
  <c r="AP54" i="147" s="1"/>
  <c r="AP59" i="147" a="1"/>
  <c r="AP59" i="147" s="1"/>
  <c r="AP66" i="147" a="1"/>
  <c r="AP66" i="147" s="1"/>
  <c r="AP71" i="147" a="1"/>
  <c r="AP71" i="147" s="1"/>
  <c r="AP90" i="147" a="1"/>
  <c r="AP90" i="147" s="1"/>
  <c r="AP168" i="147" a="1"/>
  <c r="AP168" i="147" s="1"/>
  <c r="AL108" i="147"/>
  <c r="AM108" i="147" s="1"/>
  <c r="AQ108" i="147" s="1"/>
  <c r="AP108" i="147" a="1"/>
  <c r="AP108" i="147" s="1"/>
  <c r="AP30" i="147" a="1"/>
  <c r="AP30" i="147" s="1"/>
  <c r="AP35" i="147" a="1"/>
  <c r="AP35" i="147" s="1"/>
  <c r="AP141" i="147" a="1"/>
  <c r="AP141" i="147" s="1"/>
  <c r="AL167" i="147"/>
  <c r="AM167" i="147" s="1"/>
  <c r="AQ167" i="147" s="1"/>
  <c r="AP167" i="147" a="1"/>
  <c r="AP167" i="147" s="1"/>
  <c r="AL186" i="147"/>
  <c r="AM186" i="147" s="1"/>
  <c r="AQ186" i="147"/>
  <c r="AL142" i="147"/>
  <c r="AM142" i="147" s="1"/>
  <c r="AP142" i="147" a="1"/>
  <c r="AP142" i="147" s="1"/>
  <c r="AP34" i="147" a="1"/>
  <c r="AP34" i="147" s="1"/>
  <c r="AP52" i="147" a="1"/>
  <c r="AP52" i="147" s="1"/>
  <c r="AL52" i="147"/>
  <c r="AM52" i="147" s="1"/>
  <c r="AP38" i="147" a="1"/>
  <c r="AP38" i="147" s="1"/>
  <c r="AP46" i="147" a="1"/>
  <c r="AP46" i="147" s="1"/>
  <c r="AL100" i="147"/>
  <c r="AM100" i="147" s="1"/>
  <c r="AQ100" i="147" s="1"/>
  <c r="AP100" i="147" a="1"/>
  <c r="AP100" i="147" s="1"/>
  <c r="AL106" i="147"/>
  <c r="AM106" i="147" s="1"/>
  <c r="AQ106" i="147" s="1"/>
  <c r="AP116" i="147" a="1"/>
  <c r="AP116" i="147" s="1"/>
  <c r="AL145" i="147"/>
  <c r="AM145" i="147" s="1"/>
  <c r="AQ145" i="147" s="1"/>
  <c r="AP145" i="147" a="1"/>
  <c r="AP145" i="147" s="1"/>
  <c r="AP151" i="147" a="1"/>
  <c r="AP151" i="147" s="1"/>
  <c r="AQ151" i="147"/>
  <c r="AP155" i="147" a="1"/>
  <c r="AP155" i="147" s="1"/>
  <c r="AP194" i="147" a="1"/>
  <c r="AP194" i="147" s="1"/>
  <c r="AP196" i="147" a="1"/>
  <c r="AP196" i="147" s="1"/>
  <c r="AP74" i="147" a="1"/>
  <c r="AP74" i="147" s="1"/>
  <c r="AP80" i="147" a="1"/>
  <c r="AP80" i="147" s="1"/>
  <c r="AP96" i="147" a="1"/>
  <c r="AP96" i="147" s="1"/>
  <c r="AP42" i="147" a="1"/>
  <c r="AP42" i="147" s="1"/>
  <c r="AP44" i="147" a="1"/>
  <c r="AP44" i="147" s="1"/>
  <c r="AL66" i="147"/>
  <c r="AM66" i="147" s="1"/>
  <c r="AQ66" i="147" s="1"/>
  <c r="AP67" i="147" a="1"/>
  <c r="AP67" i="147" s="1"/>
  <c r="AP72" i="147" a="1"/>
  <c r="AP72" i="147" s="1"/>
  <c r="AP94" i="147" a="1"/>
  <c r="AP94" i="147" s="1"/>
  <c r="AL96" i="147"/>
  <c r="AM96" i="147" s="1"/>
  <c r="AQ96" i="147" s="1"/>
  <c r="AQ98" i="147"/>
  <c r="AP99" i="147" a="1"/>
  <c r="AP99" i="147" s="1"/>
  <c r="AP106" i="147" a="1"/>
  <c r="AP106" i="147" s="1"/>
  <c r="AP110" i="147" a="1"/>
  <c r="AP110" i="147" s="1"/>
  <c r="AL116" i="147"/>
  <c r="AM116" i="147" s="1"/>
  <c r="AP126" i="147" a="1"/>
  <c r="AP126" i="147" s="1"/>
  <c r="AP135" i="147" a="1"/>
  <c r="AP135" i="147" s="1"/>
  <c r="AP139" i="147" a="1"/>
  <c r="AP139" i="147" s="1"/>
  <c r="AL149" i="147"/>
  <c r="AM149" i="147" s="1"/>
  <c r="AQ149" i="147" s="1"/>
  <c r="AL163" i="147"/>
  <c r="AM163" i="147" s="1"/>
  <c r="AQ163" i="147" s="1"/>
  <c r="AL183" i="147"/>
  <c r="AM183" i="147" s="1"/>
  <c r="AQ183" i="147" s="1"/>
  <c r="AL196" i="147"/>
  <c r="AM196" i="147" s="1"/>
  <c r="AQ196" i="147" s="1"/>
  <c r="AP206" i="147" a="1"/>
  <c r="AP206" i="147" s="1"/>
  <c r="AP60" i="147" a="1"/>
  <c r="AP60" i="147" s="1"/>
  <c r="AP82" i="147" a="1"/>
  <c r="AP82" i="147" s="1"/>
  <c r="AP104" i="147" a="1"/>
  <c r="AP104" i="147" s="1"/>
  <c r="AP153" i="147" a="1"/>
  <c r="AP153" i="147" s="1"/>
  <c r="AP159" i="147" a="1"/>
  <c r="AP159" i="147" s="1"/>
  <c r="AP178" i="147" a="1"/>
  <c r="AP178" i="147" s="1"/>
  <c r="AP184" i="147" a="1"/>
  <c r="AP184" i="147" s="1"/>
  <c r="AP207" i="147" a="1"/>
  <c r="AP207" i="147" s="1"/>
  <c r="AP33" i="147" a="1"/>
  <c r="AP33" i="147" s="1"/>
  <c r="AL33" i="147"/>
  <c r="AM33" i="147" s="1"/>
  <c r="AL55" i="147"/>
  <c r="AM55" i="147" s="1"/>
  <c r="AQ55" i="147" s="1"/>
  <c r="AP55" i="147" a="1"/>
  <c r="AP55" i="147" s="1"/>
  <c r="AP57" i="147" a="1"/>
  <c r="AP57" i="147" s="1"/>
  <c r="AL57" i="147"/>
  <c r="AM57" i="147" s="1"/>
  <c r="Q58" i="147"/>
  <c r="AL63" i="147"/>
  <c r="AM63" i="147" s="1"/>
  <c r="AQ63" i="147" s="1"/>
  <c r="AP63" i="147" a="1"/>
  <c r="AP63" i="147" s="1"/>
  <c r="AP65" i="147" a="1"/>
  <c r="AP65" i="147" s="1"/>
  <c r="AL65" i="147"/>
  <c r="AM65" i="147" s="1"/>
  <c r="AL91" i="147"/>
  <c r="AM91" i="147" s="1"/>
  <c r="AQ91" i="147" s="1"/>
  <c r="AP37" i="147" a="1"/>
  <c r="AP37" i="147" s="1"/>
  <c r="AL37" i="147"/>
  <c r="AM37" i="147" s="1"/>
  <c r="AP11" i="147" a="1"/>
  <c r="AP11" i="147" s="1"/>
  <c r="AL12" i="147"/>
  <c r="AM12" i="147" s="1"/>
  <c r="AQ12" i="147" s="1"/>
  <c r="AP12" i="147" a="1"/>
  <c r="AP12" i="147" s="1"/>
  <c r="AP13" i="147" a="1"/>
  <c r="AP13" i="147" s="1"/>
  <c r="AL13" i="147"/>
  <c r="AM13" i="147" s="1"/>
  <c r="AQ13" i="147" s="1"/>
  <c r="Q13" i="147"/>
  <c r="AP15" i="147" a="1"/>
  <c r="AP15" i="147" s="1"/>
  <c r="AL16" i="147"/>
  <c r="AM16" i="147" s="1"/>
  <c r="AQ16" i="147" s="1"/>
  <c r="AP16" i="147" a="1"/>
  <c r="AP16" i="147" s="1"/>
  <c r="AP17" i="147" a="1"/>
  <c r="AP17" i="147" s="1"/>
  <c r="AL17" i="147"/>
  <c r="AM17" i="147" s="1"/>
  <c r="AQ17" i="147" s="1"/>
  <c r="Q17" i="147"/>
  <c r="AP19" i="147" a="1"/>
  <c r="AP19" i="147" s="1"/>
  <c r="AL20" i="147"/>
  <c r="AM20" i="147" s="1"/>
  <c r="AQ20" i="147" s="1"/>
  <c r="AP20" i="147" a="1"/>
  <c r="AP20" i="147" s="1"/>
  <c r="AP21" i="147" a="1"/>
  <c r="AP21" i="147" s="1"/>
  <c r="AL21" i="147"/>
  <c r="AM21" i="147" s="1"/>
  <c r="AQ21" i="147" s="1"/>
  <c r="Q21" i="147"/>
  <c r="AP23" i="147" a="1"/>
  <c r="AP23" i="147" s="1"/>
  <c r="AL24" i="147"/>
  <c r="AM24" i="147" s="1"/>
  <c r="AQ24" i="147" s="1"/>
  <c r="AP24" i="147" a="1"/>
  <c r="AP24" i="147" s="1"/>
  <c r="AP25" i="147" a="1"/>
  <c r="AP25" i="147" s="1"/>
  <c r="AL25" i="147"/>
  <c r="AM25" i="147" s="1"/>
  <c r="AQ25" i="147" s="1"/>
  <c r="Q25" i="147"/>
  <c r="Q27" i="147"/>
  <c r="AQ28" i="147"/>
  <c r="Q29" i="147"/>
  <c r="AP49" i="147" a="1"/>
  <c r="AP49" i="147" s="1"/>
  <c r="AL49" i="147"/>
  <c r="AM49" i="147" s="1"/>
  <c r="AP10" i="147" a="1"/>
  <c r="AP10" i="147" s="1"/>
  <c r="AL11" i="147"/>
  <c r="AM11" i="147" s="1"/>
  <c r="AQ11" i="147" s="1"/>
  <c r="AP14" i="147" a="1"/>
  <c r="AP14" i="147" s="1"/>
  <c r="AL15" i="147"/>
  <c r="AM15" i="147" s="1"/>
  <c r="AQ15" i="147" s="1"/>
  <c r="AP18" i="147" a="1"/>
  <c r="AP18" i="147" s="1"/>
  <c r="AL19" i="147"/>
  <c r="AM19" i="147" s="1"/>
  <c r="AQ19" i="147" s="1"/>
  <c r="AP22" i="147" a="1"/>
  <c r="AP22" i="147" s="1"/>
  <c r="AL23" i="147"/>
  <c r="AM23" i="147" s="1"/>
  <c r="AQ23" i="147" s="1"/>
  <c r="AP26" i="147" a="1"/>
  <c r="AP26" i="147" s="1"/>
  <c r="AP27" i="147" a="1"/>
  <c r="AP27" i="147" s="1"/>
  <c r="AP29" i="147" a="1"/>
  <c r="AP29" i="147" s="1"/>
  <c r="AL29" i="147"/>
  <c r="AM29" i="147" s="1"/>
  <c r="AQ29" i="147" s="1"/>
  <c r="AP32" i="147" a="1"/>
  <c r="AP32" i="147" s="1"/>
  <c r="AQ33" i="147"/>
  <c r="AL35" i="147"/>
  <c r="AM35" i="147" s="1"/>
  <c r="AQ35" i="147" s="1"/>
  <c r="Q39" i="147"/>
  <c r="AQ40" i="147"/>
  <c r="Q41" i="147"/>
  <c r="AP43" i="147" a="1"/>
  <c r="AP43" i="147" s="1"/>
  <c r="AP45" i="147" a="1"/>
  <c r="AP45" i="147" s="1"/>
  <c r="AL45" i="147"/>
  <c r="AM45" i="147" s="1"/>
  <c r="AP48" i="147" a="1"/>
  <c r="AP48" i="147" s="1"/>
  <c r="AQ49" i="147"/>
  <c r="AL51" i="147"/>
  <c r="AM51" i="147" s="1"/>
  <c r="AQ51" i="147" s="1"/>
  <c r="AL60" i="147"/>
  <c r="AM60" i="147" s="1"/>
  <c r="AQ60" i="147"/>
  <c r="Q69" i="147"/>
  <c r="Q11" i="147"/>
  <c r="Q15" i="147"/>
  <c r="Q19" i="147"/>
  <c r="Q23" i="147"/>
  <c r="AP28" i="147" a="1"/>
  <c r="AP28" i="147" s="1"/>
  <c r="AL31" i="147"/>
  <c r="AM31" i="147" s="1"/>
  <c r="AQ31" i="147" s="1"/>
  <c r="Q35" i="147"/>
  <c r="AQ36" i="147"/>
  <c r="Q37" i="147"/>
  <c r="AP41" i="147" a="1"/>
  <c r="AP41" i="147" s="1"/>
  <c r="AL41" i="147"/>
  <c r="AM41" i="147" s="1"/>
  <c r="AQ41" i="147" s="1"/>
  <c r="AQ45" i="147"/>
  <c r="AL47" i="147"/>
  <c r="AM47" i="147" s="1"/>
  <c r="AQ47" i="147" s="1"/>
  <c r="Q51" i="147"/>
  <c r="AQ52" i="147"/>
  <c r="Q53" i="147"/>
  <c r="AL56" i="147"/>
  <c r="AM56" i="147" s="1"/>
  <c r="AQ56" i="147" s="1"/>
  <c r="AP56" i="147" a="1"/>
  <c r="AP56" i="147" s="1"/>
  <c r="AQ57" i="147"/>
  <c r="AP58" i="147" a="1"/>
  <c r="AP58" i="147" s="1"/>
  <c r="AP75" i="147" a="1"/>
  <c r="AP75" i="147" s="1"/>
  <c r="AP91" i="147" a="1"/>
  <c r="AP91" i="147" s="1"/>
  <c r="AL43" i="147"/>
  <c r="AM43" i="147" s="1"/>
  <c r="AQ43" i="147" s="1"/>
  <c r="Q47" i="147"/>
  <c r="AQ48" i="147"/>
  <c r="Q49" i="147"/>
  <c r="AP53" i="147" a="1"/>
  <c r="AP53" i="147" s="1"/>
  <c r="AL53" i="147"/>
  <c r="AM53" i="147" s="1"/>
  <c r="AQ53" i="147" s="1"/>
  <c r="Q57" i="147"/>
  <c r="Q62" i="147"/>
  <c r="Q65" i="147"/>
  <c r="AQ65" i="147"/>
  <c r="AP77" i="147" a="1"/>
  <c r="AP77" i="147" s="1"/>
  <c r="AL77" i="147"/>
  <c r="AM77" i="147" s="1"/>
  <c r="AQ77" i="147"/>
  <c r="Q78" i="147"/>
  <c r="AL27" i="147"/>
  <c r="AM27" i="147" s="1"/>
  <c r="AQ27" i="147" s="1"/>
  <c r="Q31" i="147"/>
  <c r="AQ32" i="147"/>
  <c r="Q33" i="147"/>
  <c r="AQ37" i="147"/>
  <c r="AL39" i="147"/>
  <c r="AM39" i="147" s="1"/>
  <c r="AQ39" i="147" s="1"/>
  <c r="Q43" i="147"/>
  <c r="AQ44" i="147"/>
  <c r="Q45" i="147"/>
  <c r="AL75" i="147"/>
  <c r="AM75" i="147" s="1"/>
  <c r="AQ75" i="147" s="1"/>
  <c r="AP88" i="147" a="1"/>
  <c r="AP88" i="147" s="1"/>
  <c r="AL88" i="147"/>
  <c r="AM88" i="147" s="1"/>
  <c r="AQ88" i="147" s="1"/>
  <c r="AL95" i="147"/>
  <c r="AM95" i="147" s="1"/>
  <c r="AQ95" i="147" s="1"/>
  <c r="AP95" i="147" a="1"/>
  <c r="AP95" i="147" s="1"/>
  <c r="AP101" i="147" a="1"/>
  <c r="AP101" i="147" s="1"/>
  <c r="AL101" i="147"/>
  <c r="AM101" i="147" s="1"/>
  <c r="AQ101" i="147" s="1"/>
  <c r="AP64" i="147" a="1"/>
  <c r="AP64" i="147" s="1"/>
  <c r="AP69" i="147" a="1"/>
  <c r="AP69" i="147" s="1"/>
  <c r="AL69" i="147"/>
  <c r="AM69" i="147" s="1"/>
  <c r="AQ69" i="147" s="1"/>
  <c r="Q70" i="147"/>
  <c r="AL80" i="147"/>
  <c r="AM80" i="147" s="1"/>
  <c r="AQ80" i="147" s="1"/>
  <c r="AL84" i="147"/>
  <c r="AM84" i="147" s="1"/>
  <c r="AQ84" i="147" s="1"/>
  <c r="AP84" i="147" a="1"/>
  <c r="AP84" i="147" s="1"/>
  <c r="AP86" i="147" a="1"/>
  <c r="AP86" i="147" s="1"/>
  <c r="Q105" i="147"/>
  <c r="Q106" i="147"/>
  <c r="Q123" i="147"/>
  <c r="AL59" i="147"/>
  <c r="AM59" i="147" s="1"/>
  <c r="AQ59" i="147" s="1"/>
  <c r="AP61" i="147" a="1"/>
  <c r="AP61" i="147" s="1"/>
  <c r="AL61" i="147"/>
  <c r="AM61" i="147" s="1"/>
  <c r="AQ61" i="147" s="1"/>
  <c r="Q61" i="147"/>
  <c r="AL67" i="147"/>
  <c r="AM67" i="147" s="1"/>
  <c r="AQ67" i="147" s="1"/>
  <c r="AL72" i="147"/>
  <c r="AM72" i="147" s="1"/>
  <c r="AQ72" i="147" s="1"/>
  <c r="AL76" i="147"/>
  <c r="AM76" i="147" s="1"/>
  <c r="AQ76" i="147" s="1"/>
  <c r="AP76" i="147" a="1"/>
  <c r="AP76" i="147" s="1"/>
  <c r="AP78" i="147" a="1"/>
  <c r="AP78" i="147" s="1"/>
  <c r="Q85" i="147"/>
  <c r="AP93" i="147" a="1"/>
  <c r="AP93" i="147" s="1"/>
  <c r="AL93" i="147"/>
  <c r="AM93" i="147" s="1"/>
  <c r="AQ93" i="147" s="1"/>
  <c r="AL103" i="147"/>
  <c r="AM103" i="147" s="1"/>
  <c r="AQ103" i="147" s="1"/>
  <c r="AP103" i="147" a="1"/>
  <c r="AP103" i="147" s="1"/>
  <c r="AP109" i="147" a="1"/>
  <c r="AP109" i="147" s="1"/>
  <c r="AL109" i="147"/>
  <c r="AM109" i="147" s="1"/>
  <c r="AQ109" i="147" s="1"/>
  <c r="AQ68" i="147"/>
  <c r="AP68" i="147" a="1"/>
  <c r="AP68" i="147" s="1"/>
  <c r="AP70" i="147" a="1"/>
  <c r="AP70" i="147" s="1"/>
  <c r="Q77" i="147"/>
  <c r="Q82" i="147"/>
  <c r="AL83" i="147"/>
  <c r="AM83" i="147" s="1"/>
  <c r="AQ83" i="147" s="1"/>
  <c r="AP83" i="147" a="1"/>
  <c r="AP83" i="147" s="1"/>
  <c r="AP85" i="147" a="1"/>
  <c r="AP85" i="147" s="1"/>
  <c r="AL85" i="147"/>
  <c r="AM85" i="147" s="1"/>
  <c r="AQ85" i="147" s="1"/>
  <c r="Q86" i="147"/>
  <c r="Q97" i="147"/>
  <c r="Q98" i="147"/>
  <c r="Q102" i="147"/>
  <c r="AP105" i="147" a="1"/>
  <c r="AP105" i="147" s="1"/>
  <c r="AL105" i="147"/>
  <c r="AM105" i="147" s="1"/>
  <c r="AQ105" i="147" s="1"/>
  <c r="AP147" i="147" a="1"/>
  <c r="AP147" i="147" s="1"/>
  <c r="AL147" i="147"/>
  <c r="AM147" i="147" s="1"/>
  <c r="AQ147" i="147" s="1"/>
  <c r="Q94" i="147"/>
  <c r="AP97" i="147" a="1"/>
  <c r="AP97" i="147" s="1"/>
  <c r="AL97" i="147"/>
  <c r="AM97" i="147" s="1"/>
  <c r="AQ97" i="147" s="1"/>
  <c r="AL71" i="147"/>
  <c r="AM71" i="147" s="1"/>
  <c r="AQ71" i="147" s="1"/>
  <c r="AP73" i="147" a="1"/>
  <c r="AP73" i="147" s="1"/>
  <c r="AL73" i="147"/>
  <c r="AM73" i="147" s="1"/>
  <c r="AQ73" i="147" s="1"/>
  <c r="Q73" i="147"/>
  <c r="AL79" i="147"/>
  <c r="AM79" i="147" s="1"/>
  <c r="AQ79" i="147" s="1"/>
  <c r="AP81" i="147" a="1"/>
  <c r="AP81" i="147" s="1"/>
  <c r="AL81" i="147"/>
  <c r="AM81" i="147" s="1"/>
  <c r="AQ81" i="147" s="1"/>
  <c r="Q81" i="147"/>
  <c r="AL87" i="147"/>
  <c r="AM87" i="147" s="1"/>
  <c r="AQ87" i="147" s="1"/>
  <c r="AP89" i="147" a="1"/>
  <c r="AP89" i="147" s="1"/>
  <c r="AL89" i="147"/>
  <c r="AM89" i="147" s="1"/>
  <c r="AQ89" i="147" s="1"/>
  <c r="Q89" i="147"/>
  <c r="Q93" i="147"/>
  <c r="AL99" i="147"/>
  <c r="AM99" i="147" s="1"/>
  <c r="AQ99" i="147" s="1"/>
  <c r="Q101" i="147"/>
  <c r="AL107" i="147"/>
  <c r="AM107" i="147" s="1"/>
  <c r="AQ107" i="147" s="1"/>
  <c r="AP115" i="147" a="1"/>
  <c r="AP115" i="147" s="1"/>
  <c r="AL115" i="147"/>
  <c r="AM115" i="147" s="1"/>
  <c r="AQ115" i="147" s="1"/>
  <c r="AP118" i="147" a="1"/>
  <c r="AP118" i="147" s="1"/>
  <c r="AQ120" i="147"/>
  <c r="AP120" i="147" a="1"/>
  <c r="AP120" i="147" s="1"/>
  <c r="AP122" i="147" a="1"/>
  <c r="AP122" i="147" s="1"/>
  <c r="AP125" i="147" a="1"/>
  <c r="AP125" i="147" s="1"/>
  <c r="AL125" i="147"/>
  <c r="AM125" i="147" s="1"/>
  <c r="AQ125" i="147"/>
  <c r="Q119" i="147"/>
  <c r="AP124" i="147" a="1"/>
  <c r="AP124" i="147" s="1"/>
  <c r="AL124" i="147"/>
  <c r="AM124" i="147" s="1"/>
  <c r="AQ124" i="147" s="1"/>
  <c r="AL131" i="147"/>
  <c r="AM131" i="147" s="1"/>
  <c r="AQ131" i="147" s="1"/>
  <c r="AP131" i="147" a="1"/>
  <c r="AP131" i="147" s="1"/>
  <c r="Q111" i="147"/>
  <c r="AL112" i="147"/>
  <c r="AM112" i="147" s="1"/>
  <c r="AQ112" i="147" s="1"/>
  <c r="AP113" i="147" a="1"/>
  <c r="AP113" i="147" s="1"/>
  <c r="AL113" i="147"/>
  <c r="AM113" i="147" s="1"/>
  <c r="AQ113" i="147" s="1"/>
  <c r="Q121" i="147"/>
  <c r="AQ123" i="147"/>
  <c r="Q127" i="147"/>
  <c r="AL128" i="147"/>
  <c r="AM128" i="147" s="1"/>
  <c r="AQ128" i="147" s="1"/>
  <c r="AP129" i="147" a="1"/>
  <c r="AP129" i="147" s="1"/>
  <c r="AL129" i="147"/>
  <c r="AM129" i="147" s="1"/>
  <c r="AQ129" i="147" s="1"/>
  <c r="Q132" i="147"/>
  <c r="AP138" i="147" a="1"/>
  <c r="AP138" i="147" s="1"/>
  <c r="AL138" i="147"/>
  <c r="AM138" i="147" s="1"/>
  <c r="AQ138" i="147" s="1"/>
  <c r="Q158" i="147"/>
  <c r="AP130" i="147" a="1"/>
  <c r="AP130" i="147" s="1"/>
  <c r="Q109" i="147"/>
  <c r="AP112" i="147" a="1"/>
  <c r="AP112" i="147" s="1"/>
  <c r="Q113" i="147"/>
  <c r="AP117" i="147" a="1"/>
  <c r="AP117" i="147" s="1"/>
  <c r="AL117" i="147"/>
  <c r="AM117" i="147" s="1"/>
  <c r="AQ117" i="147" s="1"/>
  <c r="AQ119" i="147"/>
  <c r="AP119" i="147" a="1"/>
  <c r="AP119" i="147" s="1"/>
  <c r="Q125" i="147"/>
  <c r="AP128" i="147" a="1"/>
  <c r="AP128" i="147" s="1"/>
  <c r="Q129" i="147"/>
  <c r="AP132" i="147" a="1"/>
  <c r="AP132" i="147" s="1"/>
  <c r="AL132" i="147"/>
  <c r="AM132" i="147" s="1"/>
  <c r="AQ132" i="147" s="1"/>
  <c r="AP133" i="147" a="1"/>
  <c r="AP133" i="147" s="1"/>
  <c r="AP136" i="147" a="1"/>
  <c r="AP136" i="147" s="1"/>
  <c r="AL136" i="147"/>
  <c r="AM136" i="147" s="1"/>
  <c r="AQ136" i="147" s="1"/>
  <c r="Q157" i="147"/>
  <c r="AL111" i="147"/>
  <c r="AM111" i="147" s="1"/>
  <c r="AQ111" i="147" s="1"/>
  <c r="Q115" i="147"/>
  <c r="AQ116" i="147"/>
  <c r="Q117" i="147"/>
  <c r="AP121" i="147" a="1"/>
  <c r="AP121" i="147" s="1"/>
  <c r="AL121" i="147"/>
  <c r="AM121" i="147" s="1"/>
  <c r="AQ121" i="147" s="1"/>
  <c r="AL127" i="147"/>
  <c r="AM127" i="147" s="1"/>
  <c r="AQ127" i="147" s="1"/>
  <c r="Q131" i="147"/>
  <c r="AQ134" i="147"/>
  <c r="AP137" i="147" a="1"/>
  <c r="AP137" i="147" s="1"/>
  <c r="Q138" i="147"/>
  <c r="AL139" i="147"/>
  <c r="AM139" i="147" s="1"/>
  <c r="AQ139" i="147" s="1"/>
  <c r="Q142" i="147"/>
  <c r="AP143" i="147" a="1"/>
  <c r="AP143" i="147" s="1"/>
  <c r="AL143" i="147"/>
  <c r="AM143" i="147" s="1"/>
  <c r="AQ143" i="147" s="1"/>
  <c r="Q153" i="147"/>
  <c r="Q162" i="147"/>
  <c r="Q140" i="147"/>
  <c r="AQ142" i="147"/>
  <c r="Q150" i="147"/>
  <c r="Q163" i="147"/>
  <c r="Q134" i="147"/>
  <c r="AQ135" i="147"/>
  <c r="Q136" i="147"/>
  <c r="AP140" i="147" a="1"/>
  <c r="AP140" i="147" s="1"/>
  <c r="AL140" i="147"/>
  <c r="AM140" i="147" s="1"/>
  <c r="AQ140" i="147" s="1"/>
  <c r="AP175" i="147" a="1"/>
  <c r="AP175" i="147" s="1"/>
  <c r="Q161" i="147"/>
  <c r="AQ164" i="147"/>
  <c r="AP164" i="147" a="1"/>
  <c r="AP164" i="147" s="1"/>
  <c r="AP173" i="147" a="1"/>
  <c r="AP173" i="147" s="1"/>
  <c r="AL173" i="147"/>
  <c r="AM173" i="147" s="1"/>
  <c r="AQ173" i="147" s="1"/>
  <c r="AP149" i="147" a="1"/>
  <c r="AP149" i="147" s="1"/>
  <c r="AP144" i="147" a="1"/>
  <c r="AP144" i="147" s="1"/>
  <c r="AL144" i="147"/>
  <c r="AM144" i="147" s="1"/>
  <c r="AQ144" i="147" s="1"/>
  <c r="Q144" i="147"/>
  <c r="AQ146" i="147"/>
  <c r="AP146" i="147" a="1"/>
  <c r="AP146" i="147" s="1"/>
  <c r="AP148" i="147" a="1"/>
  <c r="AP148" i="147" s="1"/>
  <c r="AL148" i="147"/>
  <c r="AM148" i="147" s="1"/>
  <c r="AQ148" i="147" s="1"/>
  <c r="Q148" i="147"/>
  <c r="AQ150" i="147"/>
  <c r="AP150" i="147" a="1"/>
  <c r="AP150" i="147" s="1"/>
  <c r="AP152" i="147" a="1"/>
  <c r="AP152" i="147" s="1"/>
  <c r="AL152" i="147"/>
  <c r="AM152" i="147" s="1"/>
  <c r="AQ152" i="147" s="1"/>
  <c r="Q152" i="147"/>
  <c r="AQ154" i="147"/>
  <c r="AP154" i="147" a="1"/>
  <c r="AP154" i="147" s="1"/>
  <c r="AP156" i="147" a="1"/>
  <c r="AP156" i="147" s="1"/>
  <c r="AL156" i="147"/>
  <c r="AM156" i="147" s="1"/>
  <c r="AQ156" i="147" s="1"/>
  <c r="Q156" i="147"/>
  <c r="AQ158" i="147"/>
  <c r="AP158" i="147" a="1"/>
  <c r="AP158" i="147" s="1"/>
  <c r="AP160" i="147" a="1"/>
  <c r="AP160" i="147" s="1"/>
  <c r="AL160" i="147"/>
  <c r="AM160" i="147" s="1"/>
  <c r="AQ160" i="147" s="1"/>
  <c r="Q160" i="147"/>
  <c r="AP162" i="147" a="1"/>
  <c r="AP162" i="147" s="1"/>
  <c r="AL162" i="147"/>
  <c r="AM162" i="147" s="1"/>
  <c r="AQ162" i="147" s="1"/>
  <c r="AL168" i="147"/>
  <c r="AM168" i="147" s="1"/>
  <c r="AQ168" i="147" s="1"/>
  <c r="Q170" i="147"/>
  <c r="AP176" i="147" a="1"/>
  <c r="AP176" i="147" s="1"/>
  <c r="AL176" i="147"/>
  <c r="AM176" i="147" s="1"/>
  <c r="AQ176" i="147" s="1"/>
  <c r="Q182" i="147"/>
  <c r="AP172" i="147" a="1"/>
  <c r="AP172" i="147" s="1"/>
  <c r="AL172" i="147"/>
  <c r="AM172" i="147" s="1"/>
  <c r="AQ172" i="147" s="1"/>
  <c r="Q174" i="147"/>
  <c r="Q179" i="147"/>
  <c r="AP165" i="147" a="1"/>
  <c r="AP165" i="147" s="1"/>
  <c r="AL165" i="147"/>
  <c r="AM165" i="147" s="1"/>
  <c r="AQ165" i="147" s="1"/>
  <c r="AP169" i="147" a="1"/>
  <c r="AP169" i="147" s="1"/>
  <c r="AL169" i="147"/>
  <c r="AM169" i="147" s="1"/>
  <c r="AQ169" i="147"/>
  <c r="Q171" i="147"/>
  <c r="AP183" i="147" a="1"/>
  <c r="AP183" i="147" s="1"/>
  <c r="Q166" i="147"/>
  <c r="Q178" i="147"/>
  <c r="AL180" i="147"/>
  <c r="AM180" i="147" s="1"/>
  <c r="AQ180" i="147" s="1"/>
  <c r="AP180" i="147" a="1"/>
  <c r="AP180" i="147" s="1"/>
  <c r="AP182" i="147" a="1"/>
  <c r="AP182" i="147" s="1"/>
  <c r="AL182" i="147"/>
  <c r="AM182" i="147" s="1"/>
  <c r="AQ182" i="147" s="1"/>
  <c r="AQ188" i="147"/>
  <c r="AP188" i="147" a="1"/>
  <c r="AP188" i="147" s="1"/>
  <c r="AL166" i="147"/>
  <c r="AM166" i="147" s="1"/>
  <c r="AQ166" i="147" s="1"/>
  <c r="AP166" i="147" a="1"/>
  <c r="AP166" i="147" s="1"/>
  <c r="AL170" i="147"/>
  <c r="AM170" i="147" s="1"/>
  <c r="AQ170" i="147" s="1"/>
  <c r="AP170" i="147" a="1"/>
  <c r="AP170" i="147" s="1"/>
  <c r="AL174" i="147"/>
  <c r="AM174" i="147" s="1"/>
  <c r="AQ174" i="147" s="1"/>
  <c r="AP174" i="147" a="1"/>
  <c r="AP174" i="147" s="1"/>
  <c r="AP181" i="147" a="1"/>
  <c r="AP181" i="147" s="1"/>
  <c r="AL184" i="147"/>
  <c r="AM184" i="147" s="1"/>
  <c r="AQ184" i="147" s="1"/>
  <c r="AP192" i="147" a="1"/>
  <c r="AP192" i="147" s="1"/>
  <c r="AL192" i="147"/>
  <c r="AM192" i="147" s="1"/>
  <c r="AQ192" i="147" s="1"/>
  <c r="AP177" i="147" a="1"/>
  <c r="AP177" i="147" s="1"/>
  <c r="AL177" i="147"/>
  <c r="AM177" i="147" s="1"/>
  <c r="AQ177" i="147" s="1"/>
  <c r="Q177" i="147"/>
  <c r="AP179" i="147" a="1"/>
  <c r="AP179" i="147" s="1"/>
  <c r="AQ179" i="147"/>
  <c r="Q198" i="147"/>
  <c r="AP185" i="147" a="1"/>
  <c r="AP185" i="147" s="1"/>
  <c r="AL185" i="147"/>
  <c r="AM185" i="147" s="1"/>
  <c r="AQ185" i="147" s="1"/>
  <c r="Q185" i="147"/>
  <c r="AP186" i="147" a="1"/>
  <c r="AP186" i="147" s="1"/>
  <c r="AL187" i="147"/>
  <c r="AM187" i="147" s="1"/>
  <c r="AQ187" i="147" s="1"/>
  <c r="AP187" i="147" a="1"/>
  <c r="AP187" i="147" s="1"/>
  <c r="AP190" i="147" a="1"/>
  <c r="AP190" i="147" s="1"/>
  <c r="Q190" i="147"/>
  <c r="Q194" i="147"/>
  <c r="AP202" i="147" a="1"/>
  <c r="AP202" i="147" s="1"/>
  <c r="Q203" i="147"/>
  <c r="AP189" i="147" a="1"/>
  <c r="AP189" i="147" s="1"/>
  <c r="AL189" i="147"/>
  <c r="AM189" i="147" s="1"/>
  <c r="AQ189" i="147" s="1"/>
  <c r="Q189" i="147"/>
  <c r="AP191" i="147" a="1"/>
  <c r="AP191" i="147" s="1"/>
  <c r="AP193" i="147" a="1"/>
  <c r="AP193" i="147" s="1"/>
  <c r="AL193" i="147"/>
  <c r="AM193" i="147" s="1"/>
  <c r="AQ193" i="147" s="1"/>
  <c r="Q193" i="147"/>
  <c r="AP195" i="147" a="1"/>
  <c r="AP195" i="147" s="1"/>
  <c r="AP197" i="147" a="1"/>
  <c r="AP197" i="147" s="1"/>
  <c r="AL197" i="147"/>
  <c r="AM197" i="147" s="1"/>
  <c r="AQ197" i="147" s="1"/>
  <c r="Q197" i="147"/>
  <c r="Q206" i="147"/>
  <c r="AL191" i="147"/>
  <c r="AM191" i="147" s="1"/>
  <c r="AQ191" i="147" s="1"/>
  <c r="AL195" i="147"/>
  <c r="AM195" i="147" s="1"/>
  <c r="AQ195" i="147" s="1"/>
  <c r="Q199" i="147"/>
  <c r="AP200" i="147" a="1"/>
  <c r="AP200" i="147" s="1"/>
  <c r="AL200" i="147"/>
  <c r="AM200" i="147" s="1"/>
  <c r="AQ200" i="147" s="1"/>
  <c r="AQ199" i="147"/>
  <c r="AP199" i="147" a="1"/>
  <c r="AP199" i="147" s="1"/>
  <c r="AP201" i="147" a="1"/>
  <c r="AP201" i="147" s="1"/>
  <c r="AL201" i="147"/>
  <c r="AM201" i="147" s="1"/>
  <c r="AQ201" i="147" s="1"/>
  <c r="Q201" i="147"/>
  <c r="AQ203" i="147"/>
  <c r="AP203" i="147" a="1"/>
  <c r="AP203" i="147" s="1"/>
  <c r="AL204" i="147"/>
  <c r="AM204" i="147" s="1"/>
  <c r="AQ204" i="147" s="1"/>
  <c r="AP204" i="147" a="1"/>
  <c r="AP204" i="147" s="1"/>
  <c r="AP205" i="147" a="1"/>
  <c r="AP205" i="147" s="1"/>
  <c r="AL205" i="147"/>
  <c r="AM205" i="147" s="1"/>
  <c r="AQ205" i="147" s="1"/>
  <c r="Q205" i="147"/>
  <c r="AL207" i="147"/>
  <c r="AM207" i="147" s="1"/>
  <c r="AQ207" i="147" s="1"/>
  <c r="AQ8" i="147"/>
  <c r="AP8" i="147" a="1"/>
  <c r="AP8" i="147" s="1"/>
  <c r="AP9" i="147" a="1"/>
  <c r="AP9" i="147" s="1"/>
  <c r="AL9" i="147"/>
  <c r="AM9" i="147" s="1"/>
  <c r="AQ9" i="147" s="1"/>
  <c r="S8" i="148" l="1"/>
  <c r="V4" i="148" l="1"/>
  <c r="W8" i="148"/>
  <c r="AR12" i="147"/>
  <c r="AO12" i="147"/>
  <c r="C2" i="135" l="1"/>
  <c r="D2" i="135" s="1"/>
  <c r="C3" i="135"/>
  <c r="D3" i="135" s="1"/>
  <c r="C4" i="135"/>
  <c r="D4" i="135" s="1"/>
  <c r="C5" i="135"/>
  <c r="D5" i="135" s="1"/>
  <c r="C6" i="135"/>
  <c r="D6" i="135" s="1"/>
  <c r="C7" i="135"/>
  <c r="D7" i="135" s="1"/>
  <c r="C8" i="135"/>
  <c r="D8" i="135" s="1"/>
  <c r="C9" i="135"/>
  <c r="D9" i="135" s="1"/>
  <c r="C10" i="135"/>
  <c r="D10" i="135" s="1"/>
  <c r="C11" i="135"/>
  <c r="D11" i="135" s="1"/>
  <c r="C12" i="135"/>
  <c r="D12" i="135" s="1"/>
  <c r="C13" i="135"/>
  <c r="D13" i="135" s="1"/>
  <c r="C14" i="135"/>
  <c r="D14" i="135" s="1"/>
  <c r="C15" i="135"/>
  <c r="D15" i="135" s="1"/>
  <c r="C16" i="135"/>
  <c r="D16" i="135" s="1"/>
  <c r="C17" i="135"/>
  <c r="D17" i="135" s="1"/>
  <c r="C18" i="135"/>
  <c r="D18" i="135" s="1"/>
  <c r="C19" i="135"/>
  <c r="D19" i="135" s="1"/>
  <c r="C20" i="135"/>
  <c r="D20" i="135" s="1"/>
  <c r="C21" i="135"/>
  <c r="D21" i="135" s="1"/>
  <c r="C22" i="135"/>
  <c r="D22" i="135" s="1"/>
  <c r="C23" i="135"/>
  <c r="D23" i="135" s="1"/>
  <c r="C24" i="135"/>
  <c r="D24" i="135" s="1"/>
  <c r="C25" i="135"/>
  <c r="D25" i="135" s="1"/>
  <c r="C26" i="135"/>
  <c r="D26" i="135" s="1"/>
  <c r="C27" i="135"/>
  <c r="D27" i="135" s="1"/>
  <c r="C28" i="135"/>
  <c r="D28" i="135" s="1"/>
  <c r="C29" i="135"/>
  <c r="D29" i="135" s="1"/>
  <c r="C30" i="135"/>
  <c r="D30" i="135" s="1"/>
  <c r="C31" i="135"/>
  <c r="D31" i="135" s="1"/>
  <c r="C32" i="135"/>
  <c r="D32" i="135" s="1"/>
  <c r="C33" i="135"/>
  <c r="D33" i="135" s="1"/>
  <c r="C34" i="135"/>
  <c r="D34" i="135" s="1"/>
  <c r="C35" i="135"/>
  <c r="D35" i="135" s="1"/>
  <c r="C36" i="135"/>
  <c r="D36" i="135" s="1"/>
  <c r="C37" i="135"/>
  <c r="D37" i="135" s="1"/>
  <c r="C38" i="135"/>
  <c r="D38" i="135" s="1"/>
  <c r="C39" i="135"/>
  <c r="D39" i="135" s="1"/>
  <c r="C40" i="135"/>
  <c r="D40" i="135" s="1"/>
  <c r="C41" i="135"/>
  <c r="D41" i="135" s="1"/>
  <c r="C42" i="135"/>
  <c r="D42" i="135" s="1"/>
  <c r="C43" i="135"/>
  <c r="D43" i="135" s="1"/>
  <c r="C44" i="135"/>
  <c r="D44" i="135" s="1"/>
  <c r="C45" i="135"/>
  <c r="D45" i="135" s="1"/>
  <c r="C46" i="135"/>
  <c r="D46" i="135" s="1"/>
  <c r="C47" i="135"/>
  <c r="D47" i="135" s="1"/>
  <c r="C48" i="135"/>
  <c r="D48" i="135" s="1"/>
  <c r="C49" i="135"/>
  <c r="D49" i="135" s="1"/>
  <c r="C50" i="135"/>
  <c r="D50" i="135" s="1"/>
  <c r="C51" i="135"/>
  <c r="D51" i="135" s="1"/>
  <c r="C52" i="135"/>
  <c r="D52" i="135" s="1"/>
  <c r="C53" i="135"/>
  <c r="D53" i="135" s="1"/>
  <c r="C54" i="135"/>
  <c r="D54" i="135" s="1"/>
  <c r="C55" i="135"/>
  <c r="D55" i="135" s="1"/>
  <c r="C56" i="135"/>
  <c r="D56" i="135" s="1"/>
  <c r="C57" i="135"/>
  <c r="D57" i="135" s="1"/>
  <c r="C58" i="135"/>
  <c r="D58" i="135" s="1"/>
  <c r="C59" i="135"/>
  <c r="D59" i="135" s="1"/>
  <c r="C60" i="135"/>
  <c r="D60" i="135" s="1"/>
  <c r="C61" i="135"/>
  <c r="D61" i="135" s="1"/>
  <c r="C62" i="135"/>
  <c r="D62" i="135" s="1"/>
  <c r="C63" i="135"/>
  <c r="D63" i="135" s="1"/>
  <c r="C64" i="135"/>
  <c r="D64" i="135" s="1"/>
  <c r="C65" i="135"/>
  <c r="D65" i="135" s="1"/>
  <c r="C66" i="135"/>
  <c r="D66" i="135" s="1"/>
  <c r="C67" i="135"/>
  <c r="D67" i="135" s="1"/>
  <c r="C68" i="135"/>
  <c r="D68" i="135" s="1"/>
  <c r="C69" i="135"/>
  <c r="D69" i="135" s="1"/>
  <c r="C70" i="135"/>
  <c r="D70" i="135" s="1"/>
  <c r="C71" i="135"/>
  <c r="D71" i="135" s="1"/>
  <c r="C72" i="135"/>
  <c r="D72" i="135" s="1"/>
  <c r="C73" i="135"/>
  <c r="D73" i="135" s="1"/>
  <c r="C74" i="135"/>
  <c r="D74" i="135" s="1"/>
  <c r="C75" i="135"/>
  <c r="D75" i="135" s="1"/>
  <c r="C76" i="135"/>
  <c r="D76" i="135" s="1"/>
  <c r="C77" i="135"/>
  <c r="D77" i="135" s="1"/>
  <c r="C78" i="135"/>
  <c r="D78" i="135" s="1"/>
  <c r="C79" i="135"/>
  <c r="D79" i="135" s="1"/>
  <c r="C80" i="135"/>
  <c r="D80" i="135" s="1"/>
  <c r="C81" i="135"/>
  <c r="D81" i="135" s="1"/>
  <c r="C82" i="135"/>
  <c r="D82" i="135" s="1"/>
  <c r="C83" i="135"/>
  <c r="D83" i="135" s="1"/>
  <c r="C84" i="135"/>
  <c r="D84" i="135" s="1"/>
  <c r="C85" i="135"/>
  <c r="D85" i="135" s="1"/>
  <c r="C86" i="135"/>
  <c r="D86" i="135" s="1"/>
  <c r="C87" i="135"/>
  <c r="D87" i="135" s="1"/>
  <c r="C88" i="135"/>
  <c r="D88" i="135" s="1"/>
  <c r="C89" i="135"/>
  <c r="D89" i="135" s="1"/>
  <c r="C90" i="135"/>
  <c r="D90" i="135" s="1"/>
  <c r="C91" i="135"/>
  <c r="D91" i="135" s="1"/>
  <c r="C92" i="135"/>
  <c r="D92" i="135" s="1"/>
  <c r="C93" i="135"/>
  <c r="D93" i="135" s="1"/>
  <c r="C94" i="135"/>
  <c r="D94" i="135" s="1"/>
  <c r="C95" i="135"/>
  <c r="D95" i="135" s="1"/>
  <c r="C96" i="135"/>
  <c r="D96" i="135" s="1"/>
  <c r="C97" i="135"/>
  <c r="D97" i="135" s="1"/>
  <c r="C98" i="135"/>
  <c r="D98" i="135" s="1"/>
  <c r="C99" i="135"/>
  <c r="D99" i="135" s="1"/>
  <c r="C100" i="135"/>
  <c r="D100" i="135" s="1"/>
  <c r="C101" i="135"/>
  <c r="D101" i="135" s="1"/>
  <c r="C102" i="135"/>
  <c r="D102" i="135" s="1"/>
  <c r="C103" i="135"/>
  <c r="D103" i="135" s="1"/>
  <c r="C104" i="135"/>
  <c r="D104" i="135" s="1"/>
  <c r="C105" i="135"/>
  <c r="D105" i="135" s="1"/>
  <c r="C106" i="135"/>
  <c r="D106" i="135" s="1"/>
  <c r="C107" i="135"/>
  <c r="D107" i="135" s="1"/>
  <c r="C108" i="135"/>
  <c r="D108" i="135" s="1"/>
  <c r="C109" i="135"/>
  <c r="D109" i="135" s="1"/>
  <c r="C110" i="135"/>
  <c r="D110" i="135" s="1"/>
  <c r="C111" i="135"/>
  <c r="D111" i="135" s="1"/>
  <c r="C112" i="135"/>
  <c r="D112" i="135" s="1"/>
  <c r="C113" i="135"/>
  <c r="D113" i="135" s="1"/>
  <c r="C114" i="135"/>
  <c r="D114" i="135" s="1"/>
  <c r="C115" i="135"/>
  <c r="D115" i="135" s="1"/>
  <c r="C116" i="135"/>
  <c r="D116" i="135" s="1"/>
  <c r="C117" i="135"/>
  <c r="D117" i="135" s="1"/>
  <c r="C118" i="135"/>
  <c r="D118" i="135" s="1"/>
  <c r="C119" i="135"/>
  <c r="D119" i="135" s="1"/>
  <c r="C120" i="135"/>
  <c r="D120" i="135" s="1"/>
  <c r="C121" i="135"/>
  <c r="D121" i="135" s="1"/>
  <c r="C122" i="135"/>
  <c r="D122" i="135" s="1"/>
  <c r="C123" i="135"/>
  <c r="D123" i="135" s="1"/>
  <c r="C124" i="135"/>
  <c r="D124" i="135" s="1"/>
  <c r="C125" i="135"/>
  <c r="D125" i="135" s="1"/>
  <c r="C126" i="135"/>
  <c r="D126" i="135" s="1"/>
  <c r="C127" i="135"/>
  <c r="D127" i="135" s="1"/>
  <c r="C128" i="135"/>
  <c r="D128" i="135" s="1"/>
  <c r="C129" i="135"/>
  <c r="D129" i="135" s="1"/>
  <c r="C130" i="135"/>
  <c r="D130" i="135" s="1"/>
  <c r="C131" i="135"/>
  <c r="D131" i="135" s="1"/>
  <c r="C132" i="135"/>
  <c r="D132" i="135" s="1"/>
  <c r="C133" i="135"/>
  <c r="D133" i="135" s="1"/>
  <c r="C134" i="135"/>
  <c r="D134" i="135" s="1"/>
  <c r="C135" i="135"/>
  <c r="D135" i="135" s="1"/>
  <c r="C136" i="135"/>
  <c r="D136" i="135" s="1"/>
  <c r="C137" i="135"/>
  <c r="D137" i="135" s="1"/>
  <c r="C138" i="135"/>
  <c r="D138" i="135" s="1"/>
  <c r="C139" i="135"/>
  <c r="D139" i="135" s="1"/>
  <c r="C140" i="135"/>
  <c r="D140" i="135" s="1"/>
  <c r="C141" i="135"/>
  <c r="D141" i="135" s="1"/>
  <c r="C142" i="135"/>
  <c r="D142" i="135" s="1"/>
  <c r="C143" i="135"/>
  <c r="D143" i="135" s="1"/>
  <c r="C144" i="135"/>
  <c r="D144" i="135" s="1"/>
  <c r="C145" i="135"/>
  <c r="D145" i="135" s="1"/>
  <c r="C146" i="135"/>
  <c r="D146" i="135" s="1"/>
  <c r="C147" i="135"/>
  <c r="D147" i="135" s="1"/>
  <c r="C148" i="135"/>
  <c r="D148" i="135" s="1"/>
  <c r="C149" i="135"/>
  <c r="D149" i="135" s="1"/>
  <c r="C150" i="135"/>
  <c r="D150" i="135" s="1"/>
  <c r="C151" i="135"/>
  <c r="D151" i="135" s="1"/>
  <c r="C152" i="135"/>
  <c r="D152" i="135" s="1"/>
  <c r="C153" i="135"/>
  <c r="D153" i="135" s="1"/>
  <c r="C154" i="135"/>
  <c r="D154" i="135" s="1"/>
  <c r="C155" i="135"/>
  <c r="D155" i="135" s="1"/>
  <c r="C156" i="135"/>
  <c r="D156" i="135" s="1"/>
  <c r="C157" i="135"/>
  <c r="D157" i="135" s="1"/>
  <c r="C158" i="135"/>
  <c r="D158" i="135" s="1"/>
  <c r="C159" i="135"/>
  <c r="D159" i="135" s="1"/>
  <c r="C160" i="135"/>
  <c r="D160" i="135" s="1"/>
  <c r="C161" i="135"/>
  <c r="D161" i="135" s="1"/>
  <c r="C162" i="135"/>
  <c r="D162" i="135" s="1"/>
  <c r="C163" i="135"/>
  <c r="D163" i="135" s="1"/>
  <c r="C164" i="135"/>
  <c r="D164" i="135" s="1"/>
  <c r="C165" i="135"/>
  <c r="D165" i="135" s="1"/>
  <c r="C166" i="135"/>
  <c r="D166" i="135" s="1"/>
  <c r="C167" i="135"/>
  <c r="D167" i="135" s="1"/>
  <c r="C168" i="135"/>
  <c r="D168" i="135" s="1"/>
  <c r="C169" i="135"/>
  <c r="D169" i="135" s="1"/>
  <c r="C170" i="135"/>
  <c r="D170" i="135" s="1"/>
  <c r="C171" i="135"/>
  <c r="D171" i="135" s="1"/>
  <c r="C172" i="135"/>
  <c r="D172" i="135" s="1"/>
  <c r="C173" i="135"/>
  <c r="D173" i="135" s="1"/>
  <c r="C174" i="135"/>
  <c r="D174" i="135" s="1"/>
  <c r="C175" i="135"/>
  <c r="D175" i="135" s="1"/>
  <c r="C176" i="135"/>
  <c r="D176" i="135" s="1"/>
  <c r="C177" i="135"/>
  <c r="D177" i="135" s="1"/>
  <c r="C178" i="135"/>
  <c r="D178" i="135" s="1"/>
  <c r="C179" i="135"/>
  <c r="D179" i="135" s="1"/>
  <c r="C180" i="135"/>
  <c r="D180" i="135" s="1"/>
  <c r="C181" i="135"/>
  <c r="D181" i="135" s="1"/>
  <c r="C182" i="135"/>
  <c r="D182" i="135" s="1"/>
  <c r="C183" i="135"/>
  <c r="D183" i="135" s="1"/>
  <c r="C184" i="135"/>
  <c r="D184" i="135" s="1"/>
  <c r="C185" i="135"/>
  <c r="D185" i="135" s="1"/>
  <c r="C186" i="135"/>
  <c r="D186" i="135" s="1"/>
  <c r="C187" i="135"/>
  <c r="D187" i="135" s="1"/>
  <c r="C188" i="135"/>
  <c r="D188" i="135" s="1"/>
  <c r="C189" i="135"/>
  <c r="D189" i="135" s="1"/>
  <c r="C190" i="135"/>
  <c r="D190" i="135" s="1"/>
  <c r="C191" i="135"/>
  <c r="D191" i="135" s="1"/>
  <c r="C192" i="135"/>
  <c r="D192" i="135" s="1"/>
  <c r="C193" i="135"/>
  <c r="D193" i="135" s="1"/>
  <c r="C194" i="135"/>
  <c r="D194" i="135" s="1"/>
  <c r="C195" i="135"/>
  <c r="D195" i="135" s="1"/>
  <c r="C196" i="135"/>
  <c r="D196" i="135" s="1"/>
  <c r="C197" i="135"/>
  <c r="D197" i="135" s="1"/>
  <c r="C198" i="135"/>
  <c r="D198" i="135" s="1"/>
  <c r="C199" i="135"/>
  <c r="D199" i="135" s="1"/>
  <c r="C200" i="135"/>
  <c r="D200" i="135" s="1"/>
  <c r="C201" i="135"/>
  <c r="D201" i="135" s="1"/>
  <c r="C202" i="135"/>
  <c r="D202" i="135" s="1"/>
  <c r="C203" i="135"/>
  <c r="D203" i="135" s="1"/>
  <c r="C204" i="135"/>
  <c r="D204" i="135" s="1"/>
  <c r="C205" i="135"/>
  <c r="D205" i="135" s="1"/>
  <c r="C206" i="135"/>
  <c r="D206" i="135" s="1"/>
  <c r="C207" i="135"/>
  <c r="D207" i="135" s="1"/>
  <c r="C208" i="135"/>
  <c r="D208" i="135" s="1"/>
  <c r="C209" i="135"/>
  <c r="D209" i="135" s="1"/>
  <c r="C210" i="135"/>
  <c r="D210" i="135" s="1"/>
  <c r="C211" i="135"/>
  <c r="D211" i="135" s="1"/>
  <c r="C212" i="135"/>
  <c r="D212" i="135" s="1"/>
  <c r="C213" i="135"/>
  <c r="D213" i="135" s="1"/>
  <c r="C214" i="135"/>
  <c r="D214" i="135" s="1"/>
  <c r="C215" i="135"/>
  <c r="D215" i="135" s="1"/>
  <c r="C216" i="135"/>
  <c r="D216" i="135" s="1"/>
  <c r="C217" i="135"/>
  <c r="D217" i="135" s="1"/>
  <c r="C218" i="135"/>
  <c r="D218" i="135" s="1"/>
  <c r="C219" i="135"/>
  <c r="D219" i="135" s="1"/>
  <c r="C220" i="135"/>
  <c r="D220" i="135" s="1"/>
  <c r="C221" i="135"/>
  <c r="D221" i="135" s="1"/>
  <c r="C222" i="135"/>
  <c r="D222" i="135" s="1"/>
  <c r="C223" i="135"/>
  <c r="D223" i="135" s="1"/>
  <c r="C224" i="135"/>
  <c r="D224" i="135" s="1"/>
  <c r="C225" i="135"/>
  <c r="D225" i="135" s="1"/>
  <c r="C226" i="135"/>
  <c r="D226" i="135" s="1"/>
  <c r="C227" i="135"/>
  <c r="D227" i="135" s="1"/>
  <c r="C228" i="135"/>
  <c r="D228" i="135" s="1"/>
  <c r="C229" i="135"/>
  <c r="D229" i="135" s="1"/>
  <c r="C230" i="135"/>
  <c r="D230" i="135" s="1"/>
  <c r="C231" i="135"/>
  <c r="D231" i="135" s="1"/>
  <c r="C232" i="135"/>
  <c r="D232" i="135" s="1"/>
  <c r="C233" i="135"/>
  <c r="D233" i="135" s="1"/>
  <c r="C234" i="135"/>
  <c r="D234" i="135" s="1"/>
  <c r="C235" i="135"/>
  <c r="D235" i="135" s="1"/>
  <c r="C236" i="135"/>
  <c r="D236" i="135" s="1"/>
  <c r="C237" i="135"/>
  <c r="D237" i="135" s="1"/>
  <c r="C238" i="135"/>
  <c r="D238" i="135" s="1"/>
  <c r="C239" i="135"/>
  <c r="D239" i="135" s="1"/>
  <c r="C240" i="135"/>
  <c r="D240" i="135" s="1"/>
  <c r="C241" i="135"/>
  <c r="D241" i="135" s="1"/>
  <c r="C242" i="135"/>
  <c r="D242" i="135" s="1"/>
  <c r="C243" i="135"/>
  <c r="D243" i="135" s="1"/>
  <c r="C244" i="135"/>
  <c r="D244" i="135" s="1"/>
  <c r="C245" i="135"/>
  <c r="D245" i="135" s="1"/>
  <c r="C246" i="135"/>
  <c r="D246" i="135" s="1"/>
  <c r="C247" i="135"/>
  <c r="D247" i="135" s="1"/>
  <c r="C248" i="135"/>
  <c r="D248" i="135" s="1"/>
  <c r="C249" i="135"/>
  <c r="D249" i="135" s="1"/>
  <c r="C250" i="135"/>
  <c r="D250" i="135" s="1"/>
  <c r="C251" i="135"/>
  <c r="D251" i="135" s="1"/>
  <c r="C252" i="135"/>
  <c r="D252" i="135" s="1"/>
  <c r="C253" i="135"/>
  <c r="D253" i="135" s="1"/>
  <c r="C254" i="135"/>
  <c r="D254" i="135" s="1"/>
  <c r="C255" i="135"/>
  <c r="D255" i="135" s="1"/>
  <c r="C256" i="135"/>
  <c r="D256" i="135" s="1"/>
  <c r="C257" i="135"/>
  <c r="D257" i="135" s="1"/>
  <c r="C258" i="135"/>
  <c r="D258" i="135" s="1"/>
  <c r="C259" i="135"/>
  <c r="D259" i="135" s="1"/>
  <c r="C260" i="135"/>
  <c r="D260" i="135" s="1"/>
  <c r="C261" i="135"/>
  <c r="D261" i="135" s="1"/>
  <c r="C262" i="135"/>
  <c r="D262" i="135" s="1"/>
  <c r="C263" i="135"/>
  <c r="D263" i="135" s="1"/>
  <c r="C264" i="135"/>
  <c r="D264" i="135" s="1"/>
  <c r="C265" i="135"/>
  <c r="D265" i="135" s="1"/>
  <c r="C266" i="135"/>
  <c r="D266" i="135" s="1"/>
  <c r="C267" i="135"/>
  <c r="D267" i="135" s="1"/>
  <c r="C268" i="135"/>
  <c r="D268" i="135" s="1"/>
  <c r="C269" i="135"/>
  <c r="D269" i="135" s="1"/>
  <c r="C270" i="135"/>
  <c r="D270" i="135" s="1"/>
  <c r="C271" i="135"/>
  <c r="D271" i="135" s="1"/>
  <c r="C272" i="135"/>
  <c r="D272" i="135" s="1"/>
  <c r="C273" i="135"/>
  <c r="D273" i="135" s="1"/>
  <c r="C274" i="135"/>
  <c r="D274" i="135" s="1"/>
  <c r="C275" i="135"/>
  <c r="D275" i="135" s="1"/>
  <c r="C276" i="135"/>
  <c r="D276" i="135" s="1"/>
  <c r="C277" i="135"/>
  <c r="D277" i="135" s="1"/>
  <c r="C278" i="135"/>
  <c r="D278" i="135" s="1"/>
  <c r="C279" i="135"/>
  <c r="D279" i="135" s="1"/>
  <c r="C280" i="135"/>
  <c r="D280" i="135" s="1"/>
  <c r="C281" i="135"/>
  <c r="D281" i="135" s="1"/>
  <c r="C282" i="135"/>
  <c r="D282" i="135" s="1"/>
  <c r="C283" i="135"/>
  <c r="D283" i="135" s="1"/>
  <c r="C284" i="135"/>
  <c r="D284" i="135" s="1"/>
  <c r="C285" i="135"/>
  <c r="D285" i="135" s="1"/>
  <c r="C286" i="135"/>
  <c r="D286" i="135" s="1"/>
  <c r="C287" i="135"/>
  <c r="D287" i="135" s="1"/>
  <c r="C288" i="135"/>
  <c r="D288" i="135" s="1"/>
  <c r="C289" i="135"/>
  <c r="D289" i="135" s="1"/>
  <c r="C290" i="135"/>
  <c r="D290" i="135" s="1"/>
  <c r="C291" i="135"/>
  <c r="D291" i="135" s="1"/>
  <c r="C292" i="135"/>
  <c r="D292" i="135" s="1"/>
  <c r="C293" i="135"/>
  <c r="D293" i="135" s="1"/>
  <c r="C294" i="135"/>
  <c r="D294" i="135" s="1"/>
  <c r="C295" i="135"/>
  <c r="D295" i="135" s="1"/>
  <c r="C296" i="135"/>
  <c r="D296" i="135" s="1"/>
  <c r="C297" i="135"/>
  <c r="D297" i="135" s="1"/>
  <c r="C298" i="135"/>
  <c r="D298" i="135" s="1"/>
  <c r="C299" i="135"/>
  <c r="D299" i="135" s="1"/>
  <c r="C300" i="135"/>
  <c r="D300" i="135" s="1"/>
  <c r="C301" i="135"/>
  <c r="D301" i="135" s="1"/>
  <c r="C302" i="135"/>
  <c r="D302" i="135" s="1"/>
  <c r="C303" i="135"/>
  <c r="D303" i="135" s="1"/>
  <c r="C304" i="135"/>
  <c r="D304" i="135" s="1"/>
  <c r="C305" i="135"/>
  <c r="D305" i="135" s="1"/>
  <c r="C306" i="135"/>
  <c r="D306" i="135" s="1"/>
  <c r="C307" i="135"/>
  <c r="D307" i="135" s="1"/>
  <c r="C308" i="135"/>
  <c r="D308" i="135" s="1"/>
  <c r="C309" i="135"/>
  <c r="D309" i="135" s="1"/>
  <c r="C310" i="135"/>
  <c r="D310" i="135" s="1"/>
  <c r="C311" i="135"/>
  <c r="D311" i="135" s="1"/>
  <c r="C312" i="135"/>
  <c r="D312" i="135" s="1"/>
  <c r="C313" i="135"/>
  <c r="D313" i="135" s="1"/>
  <c r="C314" i="135"/>
  <c r="D314" i="135" s="1"/>
  <c r="C315" i="135"/>
  <c r="D315" i="135" s="1"/>
  <c r="C316" i="135"/>
  <c r="D316" i="135" s="1"/>
  <c r="C317" i="135"/>
  <c r="D317" i="135" s="1"/>
  <c r="C318" i="135"/>
  <c r="D318" i="135" s="1"/>
  <c r="C319" i="135"/>
  <c r="D319" i="135" s="1"/>
  <c r="C320" i="135"/>
  <c r="D320" i="135" s="1"/>
  <c r="C321" i="135"/>
  <c r="D321" i="135" s="1"/>
  <c r="C322" i="135"/>
  <c r="D322" i="135" s="1"/>
  <c r="C323" i="135"/>
  <c r="D323" i="135" s="1"/>
  <c r="C324" i="135"/>
  <c r="D324" i="135" s="1"/>
  <c r="C325" i="135"/>
  <c r="D325" i="135" s="1"/>
  <c r="C326" i="135"/>
  <c r="D326" i="135" s="1"/>
  <c r="C327" i="135"/>
  <c r="D327" i="135" s="1"/>
  <c r="C328" i="135"/>
  <c r="D328" i="135" s="1"/>
  <c r="C329" i="135"/>
  <c r="D329" i="135" s="1"/>
  <c r="C330" i="135"/>
  <c r="D330" i="135" s="1"/>
  <c r="C331" i="135"/>
  <c r="D331" i="135" s="1"/>
  <c r="C332" i="135"/>
  <c r="D332" i="135" s="1"/>
  <c r="C333" i="135"/>
  <c r="D333" i="135" s="1"/>
  <c r="C334" i="135"/>
  <c r="D334" i="135" s="1"/>
  <c r="C335" i="135"/>
  <c r="D335" i="135" s="1"/>
  <c r="C336" i="135"/>
  <c r="D336" i="135" s="1"/>
  <c r="C337" i="135"/>
  <c r="D337" i="135" s="1"/>
  <c r="C338" i="135"/>
  <c r="D338" i="135" s="1"/>
  <c r="C339" i="135"/>
  <c r="D339" i="135" s="1"/>
  <c r="C340" i="135"/>
  <c r="D340" i="135" s="1"/>
  <c r="C341" i="135"/>
  <c r="D341" i="135" s="1"/>
  <c r="C342" i="135"/>
  <c r="D342" i="135" s="1"/>
  <c r="C343" i="135"/>
  <c r="D343" i="135" s="1"/>
  <c r="C344" i="135"/>
  <c r="D344" i="135" s="1"/>
  <c r="C345" i="135"/>
  <c r="D345" i="135" s="1"/>
  <c r="C346" i="135"/>
  <c r="D346" i="135" s="1"/>
  <c r="C347" i="135"/>
  <c r="D347" i="135" s="1"/>
  <c r="C348" i="135"/>
  <c r="D348" i="135" s="1"/>
  <c r="C349" i="135"/>
  <c r="D349" i="135" s="1"/>
  <c r="C350" i="135"/>
  <c r="D350" i="135" s="1"/>
  <c r="C351" i="135"/>
  <c r="D351" i="135" s="1"/>
  <c r="C352" i="135"/>
  <c r="D352" i="135" s="1"/>
  <c r="C353" i="135"/>
  <c r="D353" i="135" s="1"/>
  <c r="C354" i="135"/>
  <c r="D354" i="135" s="1"/>
  <c r="C355" i="135"/>
  <c r="D355" i="135" s="1"/>
  <c r="C356" i="135"/>
  <c r="D356" i="135" s="1"/>
  <c r="C357" i="135"/>
  <c r="D357" i="135" s="1"/>
  <c r="C358" i="135"/>
  <c r="D358" i="135" s="1"/>
  <c r="C359" i="135"/>
  <c r="D359" i="135" s="1"/>
  <c r="C360" i="135"/>
  <c r="D360" i="135" s="1"/>
  <c r="C361" i="135"/>
  <c r="D361" i="135" s="1"/>
  <c r="C362" i="135"/>
  <c r="D362" i="135" s="1"/>
  <c r="C363" i="135"/>
  <c r="D363" i="135" s="1"/>
  <c r="C364" i="135"/>
  <c r="D364" i="135" s="1"/>
  <c r="C365" i="135"/>
  <c r="D365" i="135" s="1"/>
  <c r="C366" i="135"/>
  <c r="D366" i="135" s="1"/>
  <c r="C367" i="135"/>
  <c r="D367" i="135" s="1"/>
  <c r="C368" i="135"/>
  <c r="D368" i="135" s="1"/>
  <c r="C369" i="135"/>
  <c r="D369" i="135" s="1"/>
  <c r="C370" i="135"/>
  <c r="D370" i="135" s="1"/>
  <c r="C371" i="135"/>
  <c r="D371" i="135" s="1"/>
  <c r="C372" i="135"/>
  <c r="D372" i="135" s="1"/>
  <c r="C373" i="135"/>
  <c r="D373" i="135" s="1"/>
  <c r="C374" i="135"/>
  <c r="D374" i="135" s="1"/>
  <c r="C375" i="135"/>
  <c r="D375" i="135" s="1"/>
  <c r="C376" i="135"/>
  <c r="D376" i="135" s="1"/>
  <c r="C377" i="135"/>
  <c r="D377" i="135" s="1"/>
  <c r="C378" i="135"/>
  <c r="D378" i="135" s="1"/>
  <c r="C379" i="135"/>
  <c r="D379" i="135" s="1"/>
  <c r="C380" i="135"/>
  <c r="D380" i="135" s="1"/>
  <c r="C381" i="135"/>
  <c r="D381" i="135" s="1"/>
  <c r="C382" i="135"/>
  <c r="D382" i="135" s="1"/>
  <c r="C383" i="135"/>
  <c r="D383" i="135" s="1"/>
  <c r="C384" i="135"/>
  <c r="D384" i="135" s="1"/>
  <c r="C385" i="135"/>
  <c r="D385" i="135" s="1"/>
  <c r="C386" i="135"/>
  <c r="D386" i="135" s="1"/>
  <c r="C387" i="135"/>
  <c r="D387" i="135" s="1"/>
  <c r="C388" i="135"/>
  <c r="D388" i="135" s="1"/>
  <c r="C389" i="135"/>
  <c r="D389" i="135" s="1"/>
  <c r="C390" i="135"/>
  <c r="D390" i="135" s="1"/>
  <c r="C391" i="135"/>
  <c r="D391" i="135" s="1"/>
  <c r="C392" i="135"/>
  <c r="D392" i="135" s="1"/>
  <c r="C393" i="135"/>
  <c r="D393" i="135" s="1"/>
  <c r="C394" i="135"/>
  <c r="D394" i="135" s="1"/>
  <c r="C395" i="135"/>
  <c r="D395" i="135" s="1"/>
  <c r="C396" i="135"/>
  <c r="D396" i="135" s="1"/>
  <c r="C397" i="135"/>
  <c r="D397" i="135" s="1"/>
  <c r="C398" i="135"/>
  <c r="D398" i="135" s="1"/>
  <c r="C399" i="135"/>
  <c r="D399" i="135" s="1"/>
  <c r="C400" i="135"/>
  <c r="D400" i="135" s="1"/>
  <c r="C401" i="135"/>
  <c r="D401" i="135" s="1"/>
  <c r="C402" i="135"/>
  <c r="D402" i="135" s="1"/>
  <c r="C403" i="135"/>
  <c r="D403" i="135" s="1"/>
  <c r="C404" i="135"/>
  <c r="D404" i="135" s="1"/>
  <c r="C405" i="135"/>
  <c r="D405" i="135" s="1"/>
  <c r="C406" i="135"/>
  <c r="D406" i="135" s="1"/>
  <c r="C407" i="135"/>
  <c r="D407" i="135" s="1"/>
  <c r="C408" i="135"/>
  <c r="D408" i="135" s="1"/>
  <c r="C409" i="135"/>
  <c r="D409" i="135" s="1"/>
  <c r="C410" i="135"/>
  <c r="D410" i="135" s="1"/>
  <c r="C411" i="135"/>
  <c r="D411" i="135" s="1"/>
  <c r="C412" i="135"/>
  <c r="D412" i="135" s="1"/>
  <c r="C413" i="135"/>
  <c r="D413" i="135" s="1"/>
  <c r="C414" i="135"/>
  <c r="D414" i="135" s="1"/>
  <c r="C415" i="135"/>
  <c r="D415" i="135" s="1"/>
  <c r="C416" i="135"/>
  <c r="D416" i="135" s="1"/>
  <c r="C417" i="135"/>
  <c r="D417" i="135" s="1"/>
  <c r="C418" i="135"/>
  <c r="D418" i="135" s="1"/>
  <c r="C419" i="135"/>
  <c r="D419" i="135" s="1"/>
  <c r="C420" i="135"/>
  <c r="D420" i="135" s="1"/>
  <c r="C421" i="135"/>
  <c r="D421" i="135" s="1"/>
  <c r="C422" i="135"/>
  <c r="D422" i="135" s="1"/>
  <c r="C423" i="135"/>
  <c r="D423" i="135" s="1"/>
  <c r="C424" i="135"/>
  <c r="D424" i="135" s="1"/>
  <c r="C425" i="135"/>
  <c r="D425" i="135" s="1"/>
  <c r="C426" i="135"/>
  <c r="D426" i="135" s="1"/>
  <c r="C427" i="135"/>
  <c r="D427" i="135" s="1"/>
  <c r="C428" i="135"/>
  <c r="D428" i="135" s="1"/>
  <c r="C429" i="135"/>
  <c r="D429" i="135" s="1"/>
  <c r="C430" i="135"/>
  <c r="D430" i="135" s="1"/>
  <c r="C431" i="135"/>
  <c r="D431" i="135" s="1"/>
  <c r="C432" i="135"/>
  <c r="D432" i="135" s="1"/>
  <c r="C433" i="135"/>
  <c r="D433" i="135" s="1"/>
  <c r="C434" i="135"/>
  <c r="D434" i="135" s="1"/>
  <c r="C435" i="135"/>
  <c r="D435" i="135" s="1"/>
  <c r="C436" i="135"/>
  <c r="D436" i="135" s="1"/>
  <c r="C437" i="135"/>
  <c r="D437" i="135" s="1"/>
  <c r="C438" i="135"/>
  <c r="D438" i="135" s="1"/>
  <c r="C439" i="135"/>
  <c r="D439" i="135" s="1"/>
  <c r="C440" i="135"/>
  <c r="D440" i="135" s="1"/>
  <c r="C441" i="135"/>
  <c r="D441" i="135" s="1"/>
  <c r="C442" i="135"/>
  <c r="D442" i="135" s="1"/>
  <c r="C443" i="135"/>
  <c r="D443" i="135" s="1"/>
  <c r="C444" i="135"/>
  <c r="D444" i="135" s="1"/>
  <c r="C445" i="135"/>
  <c r="D445" i="135" s="1"/>
  <c r="C446" i="135"/>
  <c r="D446" i="135" s="1"/>
  <c r="C447" i="135"/>
  <c r="D447" i="135" s="1"/>
  <c r="C448" i="135"/>
  <c r="D448" i="135" s="1"/>
  <c r="C449" i="135"/>
  <c r="D449" i="135" s="1"/>
  <c r="C450" i="135"/>
  <c r="D450" i="135" s="1"/>
  <c r="C451" i="135"/>
  <c r="D451" i="135" s="1"/>
  <c r="C452" i="135"/>
  <c r="D452" i="135" s="1"/>
  <c r="C453" i="135"/>
  <c r="D453" i="135" s="1"/>
  <c r="C454" i="135"/>
  <c r="D454" i="135" s="1"/>
  <c r="C455" i="135"/>
  <c r="D455" i="135" s="1"/>
  <c r="C456" i="135"/>
  <c r="D456" i="135" s="1"/>
  <c r="C457" i="135"/>
  <c r="D457" i="135" s="1"/>
  <c r="C458" i="135"/>
  <c r="D458" i="135" s="1"/>
  <c r="C459" i="135"/>
  <c r="D459" i="135" s="1"/>
  <c r="C460" i="135"/>
  <c r="D460" i="135" s="1"/>
  <c r="C461" i="135"/>
  <c r="D461" i="135" s="1"/>
  <c r="C462" i="135"/>
  <c r="D462" i="135" s="1"/>
  <c r="C463" i="135"/>
  <c r="D463" i="135" s="1"/>
  <c r="C464" i="135"/>
  <c r="D464" i="135" s="1"/>
  <c r="C465" i="135"/>
  <c r="D465" i="135" s="1"/>
  <c r="C466" i="135"/>
  <c r="D466" i="135" s="1"/>
  <c r="C467" i="135"/>
  <c r="D467" i="135" s="1"/>
  <c r="C468" i="135"/>
  <c r="D468" i="135" s="1"/>
  <c r="C469" i="135"/>
  <c r="D469" i="135" s="1"/>
  <c r="C470" i="135"/>
  <c r="D470" i="135" s="1"/>
  <c r="C471" i="135"/>
  <c r="D471" i="135" s="1"/>
  <c r="C472" i="135"/>
  <c r="D472" i="135" s="1"/>
  <c r="C473" i="135"/>
  <c r="D473" i="135" s="1"/>
  <c r="C474" i="135"/>
  <c r="D474" i="135" s="1"/>
  <c r="C475" i="135"/>
  <c r="D475" i="135" s="1"/>
  <c r="C476" i="135"/>
  <c r="D476" i="135" s="1"/>
  <c r="C477" i="135"/>
  <c r="D477" i="135" s="1"/>
  <c r="C478" i="135"/>
  <c r="D478" i="135" s="1"/>
  <c r="C479" i="135"/>
  <c r="D479" i="135" s="1"/>
  <c r="C480" i="135"/>
  <c r="D480" i="135" s="1"/>
  <c r="C481" i="135"/>
  <c r="D481" i="135" s="1"/>
  <c r="C482" i="135"/>
  <c r="D482" i="135" s="1"/>
  <c r="C483" i="135"/>
  <c r="D483" i="135" s="1"/>
  <c r="C484" i="135"/>
  <c r="D484" i="135" s="1"/>
  <c r="C485" i="135"/>
  <c r="D485" i="135" s="1"/>
  <c r="C486" i="135"/>
  <c r="D486" i="135" s="1"/>
  <c r="C487" i="135"/>
  <c r="D487" i="135" s="1"/>
  <c r="C488" i="135"/>
  <c r="D488" i="135" s="1"/>
  <c r="C489" i="135"/>
  <c r="D489" i="135" s="1"/>
  <c r="C490" i="135"/>
  <c r="D490" i="135" s="1"/>
  <c r="C491" i="135"/>
  <c r="D491" i="135" s="1"/>
  <c r="C492" i="135"/>
  <c r="D492" i="135" s="1"/>
  <c r="C493" i="135"/>
  <c r="D493" i="135" s="1"/>
  <c r="C494" i="135"/>
  <c r="D494" i="135" s="1"/>
  <c r="C495" i="135"/>
  <c r="D495" i="135" s="1"/>
  <c r="C496" i="135"/>
  <c r="D496" i="135" s="1"/>
  <c r="C497" i="135"/>
  <c r="D497" i="135" s="1"/>
  <c r="C498" i="135"/>
  <c r="D498" i="135" s="1"/>
  <c r="C499" i="135"/>
  <c r="D499" i="135" s="1"/>
  <c r="C500" i="135"/>
  <c r="D500" i="135" s="1"/>
  <c r="C501" i="135"/>
  <c r="D501" i="135" s="1"/>
  <c r="C502" i="135"/>
  <c r="D502" i="135" s="1"/>
  <c r="C503" i="135"/>
  <c r="D503" i="135" s="1"/>
  <c r="C504" i="135"/>
  <c r="D504" i="135" s="1"/>
  <c r="C505" i="135"/>
  <c r="D505" i="135" s="1"/>
  <c r="C506" i="135"/>
  <c r="D506" i="135" s="1"/>
  <c r="C507" i="135"/>
  <c r="D507" i="135" s="1"/>
  <c r="C508" i="135"/>
  <c r="D508" i="135" s="1"/>
  <c r="C509" i="135"/>
  <c r="D509" i="135" s="1"/>
  <c r="C510" i="135"/>
  <c r="D510" i="135" s="1"/>
  <c r="C511" i="135"/>
  <c r="D511" i="135" s="1"/>
  <c r="C512" i="135"/>
  <c r="D512" i="135" s="1"/>
  <c r="C513" i="135"/>
  <c r="D513" i="135" s="1"/>
  <c r="C514" i="135"/>
  <c r="D514" i="135" s="1"/>
  <c r="C515" i="135"/>
  <c r="D515" i="135" s="1"/>
  <c r="C516" i="135"/>
  <c r="D516" i="135" s="1"/>
  <c r="C517" i="135"/>
  <c r="D517" i="135" s="1"/>
  <c r="C518" i="135"/>
  <c r="D518" i="135" s="1"/>
  <c r="C519" i="135"/>
  <c r="D519" i="135" s="1"/>
  <c r="C520" i="135"/>
  <c r="D520" i="135" s="1"/>
  <c r="C521" i="135"/>
  <c r="D521" i="135" s="1"/>
  <c r="C522" i="135"/>
  <c r="D522" i="135" s="1"/>
  <c r="C523" i="135"/>
  <c r="D523" i="135" s="1"/>
  <c r="C524" i="135"/>
  <c r="D524" i="135" s="1"/>
  <c r="C525" i="135"/>
  <c r="D525" i="135" s="1"/>
  <c r="C526" i="135"/>
  <c r="D526" i="135" s="1"/>
  <c r="C527" i="135"/>
  <c r="D527" i="135" s="1"/>
  <c r="C528" i="135"/>
  <c r="D528" i="135" s="1"/>
  <c r="C529" i="135"/>
  <c r="D529" i="135" s="1"/>
  <c r="C530" i="135"/>
  <c r="D530" i="135" s="1"/>
  <c r="C531" i="135"/>
  <c r="D531" i="135" s="1"/>
  <c r="C532" i="135"/>
  <c r="D532" i="135" s="1"/>
  <c r="C533" i="135"/>
  <c r="D533" i="135" s="1"/>
  <c r="C534" i="135"/>
  <c r="D534" i="135" s="1"/>
  <c r="C535" i="135"/>
  <c r="D535" i="135" s="1"/>
  <c r="C536" i="135"/>
  <c r="D536" i="135" s="1"/>
  <c r="C537" i="135"/>
  <c r="D537" i="135" s="1"/>
  <c r="C538" i="135"/>
  <c r="D538" i="135" s="1"/>
  <c r="C539" i="135"/>
  <c r="D539" i="135" s="1"/>
  <c r="C540" i="135"/>
  <c r="D540" i="135" s="1"/>
  <c r="C541" i="135"/>
  <c r="D541" i="135" s="1"/>
  <c r="C542" i="135"/>
  <c r="D542" i="135" s="1"/>
  <c r="C543" i="135"/>
  <c r="D543" i="135" s="1"/>
  <c r="C544" i="135"/>
  <c r="D544" i="135" s="1"/>
  <c r="C545" i="135"/>
  <c r="D545" i="135" s="1"/>
  <c r="C546" i="135"/>
  <c r="D546" i="135" s="1"/>
  <c r="C547" i="135"/>
  <c r="D547" i="135" s="1"/>
  <c r="C548" i="135"/>
  <c r="D548" i="135" s="1"/>
  <c r="C549" i="135"/>
  <c r="D549" i="135" s="1"/>
  <c r="C550" i="135"/>
  <c r="D550" i="135" s="1"/>
  <c r="C551" i="135"/>
  <c r="D551" i="135" s="1"/>
  <c r="C552" i="135"/>
  <c r="D552" i="135" s="1"/>
  <c r="C553" i="135"/>
  <c r="D553" i="135" s="1"/>
  <c r="C554" i="135"/>
  <c r="D554" i="135" s="1"/>
  <c r="C555" i="135"/>
  <c r="D555" i="135" s="1"/>
  <c r="C556" i="135"/>
  <c r="D556" i="135" s="1"/>
  <c r="C557" i="135"/>
  <c r="D557" i="135" s="1"/>
  <c r="C558" i="135"/>
  <c r="D558" i="135" s="1"/>
  <c r="C559" i="135"/>
  <c r="D559" i="135" s="1"/>
  <c r="C560" i="135"/>
  <c r="D560" i="135" s="1"/>
  <c r="C561" i="135"/>
  <c r="D561" i="135" s="1"/>
  <c r="C562" i="135"/>
  <c r="D562" i="135" s="1"/>
  <c r="C563" i="135"/>
  <c r="D563" i="135" s="1"/>
  <c r="C564" i="135"/>
  <c r="D564" i="135" s="1"/>
  <c r="C565" i="135"/>
  <c r="D565" i="135" s="1"/>
  <c r="C566" i="135"/>
  <c r="D566" i="135" s="1"/>
  <c r="C567" i="135"/>
  <c r="D567" i="135" s="1"/>
  <c r="C568" i="135"/>
  <c r="D568" i="135" s="1"/>
  <c r="C569" i="135"/>
  <c r="D569" i="135" s="1"/>
  <c r="C570" i="135"/>
  <c r="D570" i="135" s="1"/>
  <c r="C571" i="135"/>
  <c r="D571" i="135" s="1"/>
  <c r="C572" i="135"/>
  <c r="D572" i="135" s="1"/>
  <c r="C573" i="135"/>
  <c r="D573" i="135" s="1"/>
  <c r="C574" i="135"/>
  <c r="D574" i="135" s="1"/>
  <c r="C575" i="135"/>
  <c r="D575" i="135" s="1"/>
  <c r="C576" i="135"/>
  <c r="D576" i="135" s="1"/>
  <c r="C577" i="135"/>
  <c r="D577" i="135" s="1"/>
  <c r="C578" i="135"/>
  <c r="D578" i="135" s="1"/>
  <c r="C579" i="135"/>
  <c r="D579" i="135" s="1"/>
  <c r="C580" i="135"/>
  <c r="D580" i="135" s="1"/>
  <c r="C581" i="135"/>
  <c r="D581" i="135" s="1"/>
  <c r="C582" i="135"/>
  <c r="D582" i="135" s="1"/>
  <c r="C583" i="135"/>
  <c r="D583" i="135" s="1"/>
  <c r="C584" i="135"/>
  <c r="D584" i="135" s="1"/>
  <c r="C585" i="135"/>
  <c r="D585" i="135" s="1"/>
  <c r="C586" i="135"/>
  <c r="D586" i="135" s="1"/>
  <c r="C587" i="135"/>
  <c r="D587" i="135" s="1"/>
  <c r="C588" i="135"/>
  <c r="D588" i="135" s="1"/>
  <c r="C589" i="135"/>
  <c r="D589" i="135" s="1"/>
  <c r="C590" i="135"/>
  <c r="D590" i="135" s="1"/>
  <c r="C591" i="135"/>
  <c r="D591" i="135" s="1"/>
  <c r="C592" i="135"/>
  <c r="D592" i="135" s="1"/>
  <c r="C593" i="135"/>
  <c r="D593" i="135" s="1"/>
  <c r="C594" i="135"/>
  <c r="D594" i="135" s="1"/>
  <c r="C595" i="135"/>
  <c r="D595" i="135" s="1"/>
  <c r="C596" i="135"/>
  <c r="D596" i="135" s="1"/>
  <c r="C597" i="135"/>
  <c r="D597" i="135" s="1"/>
  <c r="C598" i="135"/>
  <c r="D598" i="135" s="1"/>
  <c r="C599" i="135"/>
  <c r="D599" i="135" s="1"/>
  <c r="C600" i="135"/>
  <c r="D600" i="135" s="1"/>
  <c r="C601" i="135"/>
  <c r="D601" i="135" s="1"/>
  <c r="C602" i="135"/>
  <c r="D602" i="135" s="1"/>
  <c r="C603" i="135"/>
  <c r="D603" i="135" s="1"/>
  <c r="C604" i="135"/>
  <c r="D604" i="135" s="1"/>
  <c r="C605" i="135"/>
  <c r="D605" i="135" s="1"/>
  <c r="C606" i="135"/>
  <c r="D606" i="135" s="1"/>
  <c r="C607" i="135"/>
  <c r="D607" i="135" s="1"/>
  <c r="C608" i="135"/>
  <c r="D608" i="135" s="1"/>
  <c r="C609" i="135"/>
  <c r="D609" i="135" s="1"/>
  <c r="C610" i="135"/>
  <c r="D610" i="135" s="1"/>
  <c r="C611" i="135"/>
  <c r="D611" i="135" s="1"/>
  <c r="C612" i="135"/>
  <c r="D612" i="135" s="1"/>
  <c r="C613" i="135"/>
  <c r="D613" i="135" s="1"/>
  <c r="C614" i="135"/>
  <c r="D614" i="135" s="1"/>
  <c r="C615" i="135"/>
  <c r="D615" i="135" s="1"/>
  <c r="C616" i="135"/>
  <c r="D616" i="135" s="1"/>
  <c r="C617" i="135"/>
  <c r="D617" i="135" s="1"/>
  <c r="C618" i="135"/>
  <c r="D618" i="135" s="1"/>
  <c r="C619" i="135"/>
  <c r="D619" i="135" s="1"/>
  <c r="C620" i="135"/>
  <c r="D620" i="135" s="1"/>
  <c r="C621" i="135"/>
  <c r="D621" i="135" s="1"/>
  <c r="C622" i="135"/>
  <c r="D622" i="135" s="1"/>
  <c r="C623" i="135"/>
  <c r="D623" i="135" s="1"/>
  <c r="C624" i="135"/>
  <c r="D624" i="135" s="1"/>
  <c r="C625" i="135"/>
  <c r="D625" i="135" s="1"/>
  <c r="C626" i="135"/>
  <c r="D626" i="135" s="1"/>
  <c r="C627" i="135"/>
  <c r="D627" i="135" s="1"/>
  <c r="C628" i="135"/>
  <c r="D628" i="135" s="1"/>
  <c r="C629" i="135"/>
  <c r="D629" i="135" s="1"/>
  <c r="C630" i="135"/>
  <c r="D630" i="135" s="1"/>
  <c r="C631" i="135"/>
  <c r="D631" i="135" s="1"/>
  <c r="C632" i="135"/>
  <c r="D632" i="135" s="1"/>
  <c r="C633" i="135"/>
  <c r="D633" i="135" s="1"/>
  <c r="C634" i="135"/>
  <c r="D634" i="135" s="1"/>
  <c r="C635" i="135"/>
  <c r="D635" i="135" s="1"/>
  <c r="C636" i="135"/>
  <c r="D636" i="135" s="1"/>
  <c r="C637" i="135"/>
  <c r="D637" i="135" s="1"/>
  <c r="C638" i="135"/>
  <c r="D638" i="135" s="1"/>
  <c r="C639" i="135"/>
  <c r="D639" i="135" s="1"/>
  <c r="C640" i="135"/>
  <c r="D640" i="135" s="1"/>
  <c r="C641" i="135"/>
  <c r="D641" i="135" s="1"/>
  <c r="C642" i="135"/>
  <c r="D642" i="135" s="1"/>
  <c r="C643" i="135"/>
  <c r="D643" i="135" s="1"/>
  <c r="C644" i="135"/>
  <c r="D644" i="135" s="1"/>
  <c r="C645" i="135"/>
  <c r="D645" i="135" s="1"/>
  <c r="C646" i="135"/>
  <c r="D646" i="135" s="1"/>
  <c r="C647" i="135"/>
  <c r="D647" i="135" s="1"/>
  <c r="C648" i="135"/>
  <c r="D648" i="135" s="1"/>
  <c r="C649" i="135"/>
  <c r="D649" i="135" s="1"/>
  <c r="C650" i="135"/>
  <c r="D650" i="135" s="1"/>
  <c r="C651" i="135"/>
  <c r="D651" i="135" s="1"/>
  <c r="C652" i="135"/>
  <c r="D652" i="135" s="1"/>
  <c r="C653" i="135"/>
  <c r="D653" i="135" s="1"/>
  <c r="C654" i="135"/>
  <c r="D654" i="135" s="1"/>
  <c r="C655" i="135"/>
  <c r="D655" i="135" s="1"/>
  <c r="C656" i="135"/>
  <c r="D656" i="135" s="1"/>
  <c r="C657" i="135"/>
  <c r="D657" i="135" s="1"/>
  <c r="C658" i="135"/>
  <c r="D658" i="135" s="1"/>
  <c r="C659" i="135"/>
  <c r="D659" i="135" s="1"/>
  <c r="C660" i="135"/>
  <c r="D660" i="135" s="1"/>
  <c r="C661" i="135"/>
  <c r="D661" i="135" s="1"/>
  <c r="C662" i="135"/>
  <c r="D662" i="135" s="1"/>
  <c r="C663" i="135"/>
  <c r="D663" i="135" s="1"/>
  <c r="C664" i="135"/>
  <c r="D664" i="135" s="1"/>
  <c r="C665" i="135"/>
  <c r="D665" i="135" s="1"/>
  <c r="C666" i="135"/>
  <c r="D666" i="135" s="1"/>
  <c r="C667" i="135"/>
  <c r="D667" i="135" s="1"/>
  <c r="C668" i="135"/>
  <c r="D668" i="135" s="1"/>
  <c r="C669" i="135"/>
  <c r="D669" i="135" s="1"/>
  <c r="C670" i="135"/>
  <c r="D670" i="135" s="1"/>
  <c r="C671" i="135"/>
  <c r="D671" i="135" s="1"/>
  <c r="C672" i="135"/>
  <c r="D672" i="135" s="1"/>
  <c r="C673" i="135"/>
  <c r="D673" i="135" s="1"/>
  <c r="C674" i="135"/>
  <c r="D674" i="135" s="1"/>
  <c r="C675" i="135"/>
  <c r="D675" i="135" s="1"/>
  <c r="C676" i="135"/>
  <c r="D676" i="135" s="1"/>
  <c r="C677" i="135"/>
  <c r="D677" i="135" s="1"/>
  <c r="C678" i="135"/>
  <c r="D678" i="135" s="1"/>
  <c r="C679" i="135"/>
  <c r="D679" i="135" s="1"/>
  <c r="C680" i="135"/>
  <c r="D680" i="135" s="1"/>
  <c r="C681" i="135"/>
  <c r="D681" i="135" s="1"/>
  <c r="C682" i="135"/>
  <c r="D682" i="135" s="1"/>
  <c r="C683" i="135"/>
  <c r="D683" i="135" s="1"/>
  <c r="C684" i="135"/>
  <c r="D684" i="135" s="1"/>
  <c r="C685" i="135"/>
  <c r="D685" i="135" s="1"/>
  <c r="C686" i="135"/>
  <c r="D686" i="135" s="1"/>
  <c r="C687" i="135"/>
  <c r="D687" i="135" s="1"/>
  <c r="C688" i="135"/>
  <c r="D688" i="135" s="1"/>
  <c r="C689" i="135"/>
  <c r="D689" i="135" s="1"/>
  <c r="C690" i="135"/>
  <c r="D690" i="135" s="1"/>
  <c r="C691" i="135"/>
  <c r="D691" i="135" s="1"/>
  <c r="C692" i="135"/>
  <c r="D692" i="135" s="1"/>
  <c r="C693" i="135"/>
  <c r="D693" i="135" s="1"/>
  <c r="C694" i="135"/>
  <c r="D694" i="135" s="1"/>
  <c r="C695" i="135"/>
  <c r="D695" i="135" s="1"/>
  <c r="C696" i="135"/>
  <c r="D696" i="135" s="1"/>
  <c r="C697" i="135"/>
  <c r="D697" i="135" s="1"/>
  <c r="C698" i="135"/>
  <c r="D698" i="135" s="1"/>
  <c r="C699" i="135"/>
  <c r="D699" i="135" s="1"/>
  <c r="C700" i="135"/>
  <c r="D700" i="135" s="1"/>
  <c r="C701" i="135"/>
  <c r="D701" i="135" s="1"/>
  <c r="C702" i="135"/>
  <c r="D702" i="135" s="1"/>
  <c r="C703" i="135"/>
  <c r="D703" i="135" s="1"/>
  <c r="C704" i="135"/>
  <c r="D704" i="135" s="1"/>
  <c r="C705" i="135"/>
  <c r="D705" i="135" s="1"/>
  <c r="C706" i="135"/>
  <c r="D706" i="135" s="1"/>
  <c r="C707" i="135"/>
  <c r="D707" i="135" s="1"/>
  <c r="C708" i="135"/>
  <c r="D708" i="135" s="1"/>
  <c r="C709" i="135"/>
  <c r="D709" i="135" s="1"/>
  <c r="C710" i="135"/>
  <c r="D710" i="135" s="1"/>
  <c r="C711" i="135"/>
  <c r="D711" i="135" s="1"/>
  <c r="C712" i="135"/>
  <c r="D712" i="135" s="1"/>
  <c r="C713" i="135"/>
  <c r="D713" i="135" s="1"/>
  <c r="C714" i="135"/>
  <c r="D714" i="135" s="1"/>
  <c r="C715" i="135"/>
  <c r="D715" i="135" s="1"/>
  <c r="C716" i="135"/>
  <c r="D716" i="135" s="1"/>
  <c r="C717" i="135"/>
  <c r="D717" i="135" s="1"/>
  <c r="C718" i="135"/>
  <c r="D718" i="135" s="1"/>
  <c r="C719" i="135"/>
  <c r="D719" i="135" s="1"/>
  <c r="C720" i="135"/>
  <c r="D720" i="135" s="1"/>
  <c r="C721" i="135"/>
  <c r="D721" i="135" s="1"/>
  <c r="C722" i="135"/>
  <c r="D722" i="135" s="1"/>
  <c r="C723" i="135"/>
  <c r="D723" i="135" s="1"/>
  <c r="C724" i="135"/>
  <c r="D724" i="135" s="1"/>
  <c r="C725" i="135"/>
  <c r="D725" i="135" s="1"/>
  <c r="C726" i="135"/>
  <c r="D726" i="135" s="1"/>
  <c r="C727" i="135"/>
  <c r="D727" i="135" s="1"/>
  <c r="C728" i="135"/>
  <c r="D728" i="135" s="1"/>
  <c r="C729" i="135"/>
  <c r="D729" i="135" s="1"/>
  <c r="C730" i="135"/>
  <c r="D730" i="135" s="1"/>
  <c r="C731" i="135"/>
  <c r="D731" i="135" s="1"/>
  <c r="C732" i="135"/>
  <c r="D732" i="135" s="1"/>
  <c r="C733" i="135"/>
  <c r="D733" i="135" s="1"/>
  <c r="C734" i="135"/>
  <c r="D734" i="135" s="1"/>
  <c r="C735" i="135"/>
  <c r="D735" i="135" s="1"/>
  <c r="C736" i="135"/>
  <c r="D736" i="135" s="1"/>
  <c r="C737" i="135"/>
  <c r="D737" i="135" s="1"/>
  <c r="C738" i="135"/>
  <c r="D738" i="135" s="1"/>
  <c r="C739" i="135"/>
  <c r="D739" i="135" s="1"/>
  <c r="C740" i="135"/>
  <c r="D740" i="135" s="1"/>
  <c r="C741" i="135"/>
  <c r="D741" i="135" s="1"/>
  <c r="C742" i="135"/>
  <c r="D742" i="135" s="1"/>
  <c r="C743" i="135"/>
  <c r="D743" i="135" s="1"/>
  <c r="C744" i="135"/>
  <c r="D744" i="135" s="1"/>
  <c r="C745" i="135"/>
  <c r="D745" i="135" s="1"/>
  <c r="C746" i="135"/>
  <c r="D746" i="135" s="1"/>
  <c r="C747" i="135"/>
  <c r="D747" i="135" s="1"/>
  <c r="C748" i="135"/>
  <c r="D748" i="135" s="1"/>
  <c r="C749" i="135"/>
  <c r="D749" i="135" s="1"/>
  <c r="C750" i="135"/>
  <c r="D750" i="135" s="1"/>
  <c r="C751" i="135"/>
  <c r="D751" i="135" s="1"/>
  <c r="C752" i="135"/>
  <c r="D752" i="135" s="1"/>
  <c r="C753" i="135"/>
  <c r="D753" i="135" s="1"/>
  <c r="C754" i="135"/>
  <c r="D754" i="135" s="1"/>
  <c r="C755" i="135"/>
  <c r="D755" i="135" s="1"/>
  <c r="C756" i="135"/>
  <c r="D756" i="135" s="1"/>
  <c r="C757" i="135"/>
  <c r="D757" i="135" s="1"/>
  <c r="C758" i="135"/>
  <c r="D758" i="135" s="1"/>
  <c r="C759" i="135"/>
  <c r="D759" i="135" s="1"/>
  <c r="C760" i="135"/>
  <c r="D760" i="135" s="1"/>
  <c r="C761" i="135"/>
  <c r="D761" i="135" s="1"/>
  <c r="C762" i="135"/>
  <c r="D762" i="135" s="1"/>
  <c r="C763" i="135"/>
  <c r="D763" i="135" s="1"/>
  <c r="C764" i="135"/>
  <c r="D764" i="135" s="1"/>
  <c r="B2" i="122" l="1"/>
  <c r="A2" i="129"/>
  <c r="B2" i="129"/>
  <c r="B3" i="129" s="1"/>
  <c r="B6" i="129"/>
  <c r="B10" i="129"/>
  <c r="B12" i="129"/>
  <c r="B13" i="129" s="1"/>
  <c r="B15" i="129"/>
  <c r="B31" i="129"/>
  <c r="B44" i="129"/>
  <c r="B54" i="129"/>
  <c r="B56" i="129"/>
  <c r="B58" i="129"/>
  <c r="B60" i="129"/>
  <c r="B62" i="129"/>
  <c r="B64" i="129"/>
  <c r="B66" i="129"/>
  <c r="B68" i="129"/>
  <c r="B70" i="129"/>
  <c r="B74" i="129"/>
  <c r="B75" i="129" s="1"/>
  <c r="B77" i="129"/>
  <c r="B78" i="129" s="1"/>
  <c r="B79" i="129" s="1"/>
  <c r="B80" i="129" s="1"/>
  <c r="B81" i="129" s="1"/>
  <c r="B82" i="129" s="1"/>
  <c r="B83" i="129" s="1"/>
  <c r="B85" i="129"/>
  <c r="B86" i="129" s="1"/>
  <c r="B88" i="129"/>
  <c r="B89" i="129" s="1"/>
  <c r="B91" i="129"/>
  <c r="B92" i="129" s="1"/>
  <c r="B94" i="129"/>
  <c r="B95" i="129"/>
  <c r="B97" i="129"/>
  <c r="B98" i="129" s="1"/>
  <c r="B100" i="129"/>
  <c r="B101" i="129" s="1"/>
  <c r="B103" i="129"/>
  <c r="B104" i="129" s="1"/>
  <c r="B106" i="129"/>
  <c r="B107" i="129"/>
  <c r="B109" i="129"/>
  <c r="B110" i="129" s="1"/>
  <c r="B112" i="129"/>
  <c r="B113" i="129" s="1"/>
  <c r="B115" i="129"/>
  <c r="B116" i="129" s="1"/>
  <c r="B118" i="129"/>
  <c r="B119" i="129"/>
  <c r="B121" i="129"/>
  <c r="B122" i="129" s="1"/>
  <c r="B124" i="129"/>
  <c r="B125" i="129" s="1"/>
  <c r="B127" i="129"/>
  <c r="B128" i="129" s="1"/>
  <c r="B130" i="129"/>
  <c r="B131" i="129"/>
  <c r="B133" i="129"/>
  <c r="B134" i="129" s="1"/>
  <c r="B136" i="129"/>
  <c r="B137" i="129" s="1"/>
  <c r="B139" i="129"/>
  <c r="B140" i="129" s="1"/>
  <c r="B142" i="129"/>
  <c r="B143" i="129"/>
  <c r="B145" i="129"/>
  <c r="B146" i="129" s="1"/>
  <c r="B148" i="129"/>
  <c r="B149" i="129" s="1"/>
  <c r="B151" i="129"/>
  <c r="B152" i="129" s="1"/>
  <c r="B154" i="129"/>
  <c r="B155" i="129"/>
  <c r="B157" i="129"/>
  <c r="B158" i="129" s="1"/>
  <c r="B160" i="129"/>
  <c r="B161" i="129" s="1"/>
  <c r="B163" i="129"/>
  <c r="B164" i="129" s="1"/>
  <c r="B166" i="129"/>
  <c r="B167" i="129"/>
  <c r="B169" i="129"/>
  <c r="B170" i="129" s="1"/>
  <c r="B172" i="129"/>
  <c r="B173" i="129" s="1"/>
  <c r="B175" i="129"/>
  <c r="B176" i="129" s="1"/>
  <c r="B178" i="129"/>
  <c r="B179" i="129"/>
  <c r="B181" i="129"/>
  <c r="B182" i="129" s="1"/>
  <c r="B184" i="129"/>
  <c r="B185" i="129" s="1"/>
  <c r="B187" i="129"/>
  <c r="B188" i="129" s="1"/>
  <c r="B190" i="129"/>
  <c r="B191" i="129"/>
  <c r="B193" i="129"/>
  <c r="B194" i="129" s="1"/>
  <c r="B196" i="129"/>
  <c r="B197" i="129" s="1"/>
  <c r="B199" i="129"/>
  <c r="B200" i="129" s="1"/>
  <c r="B202" i="129"/>
  <c r="B203" i="129" s="1"/>
  <c r="B205" i="129"/>
  <c r="B206" i="129" s="1"/>
  <c r="B208" i="129"/>
  <c r="B209" i="129" s="1"/>
  <c r="B211" i="129"/>
  <c r="B212" i="129" s="1"/>
  <c r="B214" i="129"/>
  <c r="B215" i="129" s="1"/>
  <c r="B217" i="129"/>
  <c r="B218" i="129" s="1"/>
  <c r="B220" i="129"/>
  <c r="B221" i="129" s="1"/>
  <c r="B223" i="129"/>
  <c r="B224" i="129" s="1"/>
  <c r="B226" i="129"/>
  <c r="B227" i="129" s="1"/>
  <c r="B229" i="129"/>
  <c r="B230" i="129" s="1"/>
  <c r="B232" i="129"/>
  <c r="B233" i="129" s="1"/>
  <c r="B235" i="129"/>
  <c r="B236" i="129" s="1"/>
  <c r="B238" i="129"/>
  <c r="B239" i="129" s="1"/>
  <c r="B241" i="129"/>
  <c r="B242" i="129" s="1"/>
  <c r="B244" i="129"/>
  <c r="B245" i="129" s="1"/>
  <c r="B247" i="129"/>
  <c r="B248" i="129" s="1"/>
  <c r="B250" i="129"/>
  <c r="B251" i="129" s="1"/>
  <c r="B253" i="129"/>
  <c r="B254" i="129" s="1"/>
  <c r="B256" i="129"/>
  <c r="B257" i="129" s="1"/>
  <c r="B259" i="129"/>
  <c r="B260" i="129" s="1"/>
  <c r="B262" i="129"/>
  <c r="B263" i="129" s="1"/>
  <c r="B265" i="129"/>
  <c r="B266" i="129" s="1"/>
  <c r="B268" i="129"/>
  <c r="B269" i="129" s="1"/>
  <c r="B271" i="129"/>
  <c r="B272" i="129" s="1"/>
  <c r="B274" i="129"/>
  <c r="B275" i="129" s="1"/>
  <c r="B277" i="129"/>
  <c r="B278" i="129" s="1"/>
  <c r="B280" i="129"/>
  <c r="B281" i="129" s="1"/>
  <c r="B283" i="129"/>
  <c r="B284" i="129" s="1"/>
  <c r="B286" i="129"/>
  <c r="B287" i="129" s="1"/>
  <c r="B289" i="129"/>
  <c r="B290" i="129" s="1"/>
  <c r="B292" i="129"/>
  <c r="B293" i="129" s="1"/>
  <c r="B295" i="129"/>
  <c r="B296" i="129" s="1"/>
  <c r="B298" i="129"/>
  <c r="B299" i="129" s="1"/>
  <c r="B301" i="129"/>
  <c r="B302" i="129" s="1"/>
  <c r="B304" i="129"/>
  <c r="B305" i="129" s="1"/>
  <c r="B307" i="129"/>
  <c r="B308" i="129" s="1"/>
  <c r="B310" i="129"/>
  <c r="B311" i="129" s="1"/>
  <c r="B313" i="129"/>
  <c r="B314" i="129" s="1"/>
  <c r="B316" i="129"/>
  <c r="B317" i="129" s="1"/>
  <c r="B319" i="129"/>
  <c r="B320" i="129" s="1"/>
  <c r="B322" i="129"/>
  <c r="B323" i="129" s="1"/>
  <c r="B325" i="129"/>
  <c r="B326" i="129" s="1"/>
  <c r="B328" i="129"/>
  <c r="B329" i="129" s="1"/>
  <c r="B331" i="129"/>
  <c r="B332" i="129" s="1"/>
  <c r="B334" i="129"/>
  <c r="B335" i="129" s="1"/>
  <c r="B337" i="129"/>
  <c r="B338" i="129" s="1"/>
  <c r="B340" i="129"/>
  <c r="B341" i="129" s="1"/>
  <c r="B343" i="129"/>
  <c r="B344" i="129" s="1"/>
  <c r="B346" i="129"/>
  <c r="B347" i="129" s="1"/>
  <c r="B349" i="129"/>
  <c r="B350" i="129" s="1"/>
  <c r="B352" i="129"/>
  <c r="B353" i="129" s="1"/>
  <c r="B355" i="129"/>
  <c r="B356" i="129" s="1"/>
  <c r="B358" i="129"/>
  <c r="B359" i="129" s="1"/>
  <c r="B361" i="129"/>
  <c r="B362" i="129" s="1"/>
  <c r="B364" i="129"/>
  <c r="B365" i="129" s="1"/>
  <c r="B367" i="129"/>
  <c r="B368" i="129" s="1"/>
  <c r="B370" i="129"/>
  <c r="B371" i="129" s="1"/>
  <c r="B373" i="129"/>
  <c r="B374" i="129" s="1"/>
  <c r="B376" i="129"/>
  <c r="B377" i="129" s="1"/>
  <c r="B379" i="129"/>
  <c r="B380" i="129" s="1"/>
  <c r="B382" i="129"/>
  <c r="B383" i="129" s="1"/>
  <c r="B385" i="129"/>
  <c r="B386" i="129" s="1"/>
  <c r="B388" i="129"/>
  <c r="B389" i="129" s="1"/>
  <c r="B391" i="129"/>
  <c r="B392" i="129" s="1"/>
  <c r="B394" i="129"/>
  <c r="B395" i="129" s="1"/>
  <c r="B397" i="129"/>
  <c r="B398" i="129" s="1"/>
  <c r="B400" i="129"/>
  <c r="B401" i="129" s="1"/>
  <c r="B403" i="129"/>
  <c r="B404" i="129" s="1"/>
  <c r="B406" i="129"/>
  <c r="B407" i="129" s="1"/>
  <c r="B409" i="129"/>
  <c r="B410" i="129" s="1"/>
  <c r="B412" i="129"/>
  <c r="B413" i="129" s="1"/>
  <c r="B415" i="129"/>
  <c r="B416" i="129" s="1"/>
  <c r="B418" i="129"/>
  <c r="B419" i="129" s="1"/>
  <c r="B421" i="129"/>
  <c r="B422" i="129" s="1"/>
  <c r="B424" i="129"/>
  <c r="B425" i="129" s="1"/>
  <c r="B427" i="129"/>
  <c r="B428" i="129" s="1"/>
  <c r="B430" i="129"/>
  <c r="B431" i="129" s="1"/>
  <c r="B433" i="129"/>
  <c r="B434" i="129" s="1"/>
  <c r="B436" i="129"/>
  <c r="B437" i="129" s="1"/>
  <c r="B439" i="129"/>
  <c r="B440" i="129" s="1"/>
  <c r="B442" i="129"/>
  <c r="B443" i="129" s="1"/>
  <c r="B445" i="129"/>
  <c r="B446" i="129" s="1"/>
  <c r="B448" i="129"/>
  <c r="B449" i="129" s="1"/>
  <c r="B451" i="129"/>
  <c r="B452" i="129" s="1"/>
  <c r="B454" i="129"/>
  <c r="B455" i="129" s="1"/>
  <c r="B457" i="129"/>
  <c r="B458" i="129" s="1"/>
  <c r="B460" i="129"/>
  <c r="B461" i="129" s="1"/>
  <c r="B463" i="129"/>
  <c r="B464" i="129" s="1"/>
  <c r="B466" i="129"/>
  <c r="B467" i="129" s="1"/>
  <c r="B469" i="129"/>
  <c r="B470" i="129" s="1"/>
  <c r="B472" i="129"/>
  <c r="B473" i="129" s="1"/>
  <c r="B475" i="129"/>
  <c r="B476" i="129" s="1"/>
  <c r="B478" i="129"/>
  <c r="B479" i="129" s="1"/>
  <c r="B481" i="129"/>
  <c r="B482" i="129" s="1"/>
  <c r="B484" i="129"/>
  <c r="B485" i="129" s="1"/>
  <c r="B487" i="129"/>
  <c r="B488" i="129" s="1"/>
  <c r="B490" i="129"/>
  <c r="B491" i="129" s="1"/>
  <c r="B493" i="129"/>
  <c r="B494" i="129" s="1"/>
  <c r="B496" i="129"/>
  <c r="B497" i="129" s="1"/>
  <c r="B499" i="129"/>
  <c r="B500" i="129" s="1"/>
  <c r="B502" i="129"/>
  <c r="B503" i="129" s="1"/>
  <c r="B505" i="129"/>
  <c r="B506" i="129" s="1"/>
  <c r="B508" i="129"/>
  <c r="B509" i="129" s="1"/>
  <c r="B511" i="129"/>
  <c r="B512" i="129" s="1"/>
  <c r="B514" i="129"/>
  <c r="B515" i="129" s="1"/>
  <c r="B517" i="129"/>
  <c r="B518" i="129" s="1"/>
  <c r="B520" i="129"/>
  <c r="B521" i="129" s="1"/>
  <c r="B523" i="129"/>
  <c r="B524" i="129" s="1"/>
  <c r="B526" i="129"/>
  <c r="B527" i="129"/>
  <c r="B529" i="129"/>
  <c r="B530" i="129" s="1"/>
  <c r="B532" i="129"/>
  <c r="B533" i="129" s="1"/>
  <c r="B535" i="129"/>
  <c r="B536" i="129" s="1"/>
  <c r="B538" i="129"/>
  <c r="B539" i="129" s="1"/>
  <c r="B541" i="129"/>
  <c r="B542" i="129" s="1"/>
  <c r="B544" i="129"/>
  <c r="B545" i="129" s="1"/>
  <c r="B547" i="129"/>
  <c r="B548" i="129" s="1"/>
  <c r="B550" i="129"/>
  <c r="B551" i="129" s="1"/>
  <c r="B553" i="129"/>
  <c r="B554" i="129" s="1"/>
  <c r="B556" i="129"/>
  <c r="B557" i="129" s="1"/>
  <c r="B559" i="129"/>
  <c r="B560" i="129" s="1"/>
  <c r="B562" i="129"/>
  <c r="B563" i="129" s="1"/>
  <c r="B565" i="129"/>
  <c r="B567" i="129"/>
  <c r="B569" i="129"/>
  <c r="B571" i="129"/>
  <c r="B573" i="129"/>
  <c r="B575" i="129"/>
  <c r="B577" i="129"/>
  <c r="B579" i="129"/>
  <c r="B581" i="129"/>
  <c r="B583" i="129"/>
  <c r="B585" i="129"/>
  <c r="B587" i="129"/>
  <c r="B589" i="129"/>
  <c r="B591" i="129"/>
  <c r="B593" i="129"/>
  <c r="B595" i="129"/>
  <c r="B597" i="129"/>
  <c r="B599" i="129"/>
  <c r="B601" i="129"/>
  <c r="B603" i="129"/>
  <c r="B605" i="129"/>
  <c r="B607" i="129"/>
  <c r="B609" i="129"/>
  <c r="B611" i="129"/>
  <c r="B613" i="129"/>
  <c r="B615" i="129"/>
  <c r="B617" i="129"/>
  <c r="B619" i="129"/>
  <c r="B621" i="129"/>
  <c r="B623" i="129"/>
  <c r="B625" i="129"/>
  <c r="B627" i="129"/>
  <c r="B629" i="129"/>
  <c r="B631" i="129"/>
  <c r="B633" i="129"/>
  <c r="B635" i="129"/>
  <c r="B637" i="129"/>
  <c r="B639" i="129"/>
  <c r="B641" i="129"/>
  <c r="B643" i="129"/>
  <c r="B645" i="129"/>
  <c r="B647" i="129"/>
  <c r="B649" i="129"/>
  <c r="B651" i="129"/>
  <c r="B653" i="129"/>
  <c r="B655" i="129"/>
  <c r="B657" i="129"/>
  <c r="B659" i="129"/>
  <c r="B661" i="129"/>
  <c r="B663" i="129"/>
  <c r="B665" i="129"/>
  <c r="B667" i="129"/>
  <c r="B669" i="129"/>
  <c r="B671" i="129"/>
  <c r="B673" i="129"/>
  <c r="B675" i="129"/>
  <c r="B677" i="129"/>
  <c r="B679" i="129"/>
  <c r="B681" i="129"/>
  <c r="B683" i="129"/>
  <c r="B685" i="129"/>
  <c r="B687" i="129"/>
  <c r="B689" i="129"/>
  <c r="B691" i="129"/>
  <c r="B693" i="129"/>
  <c r="B695" i="129"/>
  <c r="B697" i="129"/>
  <c r="B699" i="129"/>
  <c r="B700" i="129" s="1"/>
  <c r="B701" i="129" s="1"/>
  <c r="B702" i="129" s="1"/>
  <c r="B703" i="129" s="1"/>
  <c r="B704" i="129" s="1"/>
  <c r="B705" i="129" s="1"/>
  <c r="B707" i="129"/>
  <c r="B708" i="129"/>
  <c r="B709" i="129" s="1"/>
  <c r="B710" i="129" s="1"/>
  <c r="B711" i="129" s="1"/>
  <c r="B712" i="129" s="1"/>
  <c r="B713" i="129" s="1"/>
  <c r="B715" i="129"/>
  <c r="B716" i="129" s="1"/>
  <c r="B717" i="129" s="1"/>
  <c r="B718" i="129" s="1"/>
  <c r="B719" i="129" s="1"/>
  <c r="B720" i="129" s="1"/>
  <c r="B721" i="129" s="1"/>
  <c r="B723" i="129"/>
  <c r="B724" i="129" s="1"/>
  <c r="B725" i="129" s="1"/>
  <c r="B726" i="129" s="1"/>
  <c r="B727" i="129" s="1"/>
  <c r="B728" i="129" s="1"/>
  <c r="B729" i="129" s="1"/>
  <c r="B731" i="129"/>
  <c r="B732" i="129" s="1"/>
  <c r="B733" i="129" s="1"/>
  <c r="B734" i="129" s="1"/>
  <c r="B735" i="129" s="1"/>
  <c r="B736" i="129" s="1"/>
  <c r="B737" i="129" s="1"/>
  <c r="B739" i="129"/>
  <c r="B740" i="129" s="1"/>
  <c r="B741" i="129" s="1"/>
  <c r="B742" i="129" s="1"/>
  <c r="B743" i="129" s="1"/>
  <c r="B744" i="129" s="1"/>
  <c r="B745" i="129" s="1"/>
  <c r="B747" i="129"/>
  <c r="B748" i="129" s="1"/>
  <c r="B749" i="129" s="1"/>
  <c r="B750" i="129" s="1"/>
  <c r="B751" i="129" s="1"/>
  <c r="B752" i="129" s="1"/>
  <c r="B753" i="129" s="1"/>
  <c r="B755" i="129"/>
  <c r="B756" i="129"/>
  <c r="B757" i="129" s="1"/>
  <c r="B758" i="129" s="1"/>
  <c r="B759" i="129" s="1"/>
  <c r="B760" i="129" s="1"/>
  <c r="B761" i="129" s="1"/>
  <c r="B763" i="129"/>
  <c r="B764" i="129" s="1"/>
  <c r="B765" i="129" s="1"/>
  <c r="B766" i="129" s="1"/>
  <c r="B767" i="129" s="1"/>
  <c r="B768" i="129" s="1"/>
  <c r="B769" i="129" s="1"/>
  <c r="B771" i="129"/>
  <c r="B772" i="129" s="1"/>
  <c r="B773" i="129" s="1"/>
  <c r="B774" i="129" s="1"/>
  <c r="B775" i="129" s="1"/>
  <c r="B776" i="129" s="1"/>
  <c r="B777" i="129" s="1"/>
  <c r="B779" i="129"/>
  <c r="B780" i="129" s="1"/>
  <c r="B781" i="129"/>
  <c r="B782" i="129" s="1"/>
  <c r="B783" i="129" s="1"/>
  <c r="B784" i="129" s="1"/>
  <c r="B785" i="129" s="1"/>
  <c r="B787" i="129"/>
  <c r="B788" i="129" s="1"/>
  <c r="B790" i="129"/>
  <c r="B791" i="129" s="1"/>
  <c r="B793" i="129"/>
  <c r="B794" i="129" s="1"/>
  <c r="B796" i="129"/>
  <c r="B797" i="129"/>
  <c r="B798" i="129" s="1"/>
  <c r="B799" i="129" s="1"/>
  <c r="B800" i="129" s="1"/>
  <c r="B801" i="129" s="1"/>
  <c r="B802" i="129" s="1"/>
  <c r="B804" i="129"/>
  <c r="B805" i="129" s="1"/>
  <c r="B806" i="129" s="1"/>
  <c r="B807" i="129" s="1"/>
  <c r="B808" i="129" s="1"/>
  <c r="B809" i="129" s="1"/>
  <c r="B810" i="129" s="1"/>
  <c r="B812" i="129"/>
  <c r="B813" i="129" s="1"/>
  <c r="B814" i="129" s="1"/>
  <c r="B815" i="129" s="1"/>
  <c r="B816" i="129" s="1"/>
  <c r="B817" i="129" s="1"/>
  <c r="B818" i="129" s="1"/>
  <c r="B820" i="129"/>
  <c r="B821" i="129" s="1"/>
  <c r="B822" i="129" s="1"/>
  <c r="B823" i="129" s="1"/>
  <c r="B824" i="129" s="1"/>
  <c r="B825" i="129" s="1"/>
  <c r="B826" i="129" s="1"/>
  <c r="B828" i="129"/>
  <c r="B829" i="129" s="1"/>
  <c r="B830" i="129" s="1"/>
  <c r="B831" i="129" s="1"/>
  <c r="B832" i="129" s="1"/>
  <c r="B833" i="129" s="1"/>
  <c r="B834" i="129" s="1"/>
  <c r="B836" i="129"/>
  <c r="B837" i="129" s="1"/>
  <c r="B838" i="129" s="1"/>
  <c r="B839" i="129" s="1"/>
  <c r="B840" i="129" s="1"/>
  <c r="B841" i="129" s="1"/>
  <c r="B842" i="129" s="1"/>
  <c r="B844" i="129"/>
  <c r="B845" i="129" s="1"/>
  <c r="B846" i="129" s="1"/>
  <c r="B847" i="129" s="1"/>
  <c r="B848" i="129" s="1"/>
  <c r="B849" i="129" s="1"/>
  <c r="B850" i="129" s="1"/>
  <c r="B852" i="129"/>
  <c r="B853" i="129" s="1"/>
  <c r="B854" i="129" s="1"/>
  <c r="B855" i="129" s="1"/>
  <c r="B856" i="129" s="1"/>
  <c r="B857" i="129" s="1"/>
  <c r="B858" i="129" s="1"/>
  <c r="B860" i="129"/>
  <c r="B861" i="129" s="1"/>
  <c r="B862" i="129" s="1"/>
  <c r="B863" i="129" s="1"/>
  <c r="B864" i="129" s="1"/>
  <c r="B865" i="129" s="1"/>
  <c r="B866" i="129" s="1"/>
  <c r="B868" i="129"/>
  <c r="B869" i="129" s="1"/>
  <c r="B870" i="129" s="1"/>
  <c r="B871" i="129" s="1"/>
  <c r="B872" i="129" s="1"/>
  <c r="B873" i="129" s="1"/>
  <c r="B874" i="129" s="1"/>
  <c r="B876" i="129"/>
  <c r="B877" i="129" s="1"/>
  <c r="B878" i="129" s="1"/>
  <c r="B879" i="129" s="1"/>
  <c r="B880" i="129" s="1"/>
  <c r="B881" i="129" s="1"/>
  <c r="B882" i="129" s="1"/>
  <c r="B884" i="129"/>
  <c r="B885" i="129" s="1"/>
  <c r="B886" i="129" s="1"/>
  <c r="B887" i="129" s="1"/>
  <c r="B888" i="129" s="1"/>
  <c r="B889" i="129" s="1"/>
  <c r="B890" i="129" s="1"/>
  <c r="B892" i="129"/>
  <c r="B893" i="129" s="1"/>
  <c r="B894" i="129" s="1"/>
  <c r="B895" i="129" s="1"/>
  <c r="B896" i="129" s="1"/>
  <c r="B897" i="129" s="1"/>
  <c r="B898" i="129" s="1"/>
  <c r="B900" i="129"/>
  <c r="B901" i="129" s="1"/>
  <c r="B903" i="129"/>
  <c r="B904" i="129" s="1"/>
  <c r="B906" i="129"/>
  <c r="B907" i="129" s="1"/>
  <c r="B909" i="129"/>
  <c r="B910" i="129" s="1"/>
  <c r="B911" i="129" s="1"/>
  <c r="B912" i="129" s="1"/>
  <c r="B913" i="129" s="1"/>
  <c r="B914" i="129" s="1"/>
  <c r="B915" i="129" s="1"/>
  <c r="B917" i="129"/>
  <c r="B918" i="129" s="1"/>
  <c r="B919" i="129" s="1"/>
  <c r="B920" i="129" s="1"/>
  <c r="B921" i="129" s="1"/>
  <c r="B922" i="129" s="1"/>
  <c r="B923" i="129" s="1"/>
  <c r="B925" i="129"/>
  <c r="B926" i="129" s="1"/>
  <c r="B927" i="129" s="1"/>
  <c r="B928" i="129" s="1"/>
  <c r="B929" i="129" s="1"/>
  <c r="B930" i="129" s="1"/>
  <c r="B931" i="129" s="1"/>
  <c r="B933" i="129"/>
  <c r="B934" i="129" s="1"/>
  <c r="B935" i="129" s="1"/>
  <c r="B936" i="129" s="1"/>
  <c r="B937" i="129" s="1"/>
  <c r="B938" i="129" s="1"/>
  <c r="B939" i="129" s="1"/>
  <c r="B941" i="129"/>
  <c r="B942" i="129" s="1"/>
  <c r="B943" i="129" s="1"/>
  <c r="B944" i="129" s="1"/>
  <c r="B945" i="129" s="1"/>
  <c r="B946" i="129" s="1"/>
  <c r="B947" i="129" s="1"/>
  <c r="B949" i="129"/>
  <c r="B950" i="129" s="1"/>
  <c r="B951" i="129" s="1"/>
  <c r="B952" i="129" s="1"/>
  <c r="B953" i="129" s="1"/>
  <c r="B954" i="129" s="1"/>
  <c r="B955" i="129" s="1"/>
  <c r="B957" i="129"/>
  <c r="B958" i="129" s="1"/>
  <c r="B959" i="129" s="1"/>
  <c r="B960" i="129" s="1"/>
  <c r="B961" i="129" s="1"/>
  <c r="B962" i="129" s="1"/>
  <c r="B963" i="129" s="1"/>
  <c r="B965" i="129"/>
  <c r="B966" i="129" s="1"/>
  <c r="B967" i="129" s="1"/>
  <c r="B968" i="129" s="1"/>
  <c r="B969" i="129" s="1"/>
  <c r="B970" i="129" s="1"/>
  <c r="B971" i="129" s="1"/>
  <c r="B973" i="129"/>
  <c r="B974" i="129" s="1"/>
  <c r="B975" i="129" s="1"/>
  <c r="B976" i="129" s="1"/>
  <c r="B977" i="129" s="1"/>
  <c r="B978" i="129" s="1"/>
  <c r="B979" i="129" s="1"/>
  <c r="B981" i="129"/>
  <c r="B982" i="129" s="1"/>
  <c r="B983" i="129" s="1"/>
  <c r="B984" i="129" s="1"/>
  <c r="B985" i="129" s="1"/>
  <c r="B986" i="129" s="1"/>
  <c r="B987" i="129" s="1"/>
  <c r="B989" i="129"/>
  <c r="B990" i="129" s="1"/>
  <c r="B992" i="129"/>
  <c r="B993" i="129" s="1"/>
  <c r="B995" i="129"/>
  <c r="B996" i="129" s="1"/>
  <c r="B997" i="129" s="1"/>
  <c r="B998" i="129" s="1"/>
  <c r="B999" i="129" s="1"/>
  <c r="B1000" i="129" s="1"/>
  <c r="B1001" i="129" s="1"/>
  <c r="B1003" i="129"/>
  <c r="B1004" i="129" s="1"/>
  <c r="B1005" i="129" s="1"/>
  <c r="B1006" i="129" s="1"/>
  <c r="B1007" i="129" s="1"/>
  <c r="B1008" i="129" s="1"/>
  <c r="B1009" i="129" s="1"/>
  <c r="B1011" i="129"/>
  <c r="B1012" i="129" s="1"/>
  <c r="B1013" i="129" s="1"/>
  <c r="B1014" i="129" s="1"/>
  <c r="B1015" i="129" s="1"/>
  <c r="B1016" i="129" s="1"/>
  <c r="B1017" i="129" s="1"/>
  <c r="B1019" i="129"/>
  <c r="B1020" i="129" s="1"/>
  <c r="B1021" i="129" s="1"/>
  <c r="B1022" i="129" s="1"/>
  <c r="B1023" i="129" s="1"/>
  <c r="B1024" i="129" s="1"/>
  <c r="B1025" i="129" s="1"/>
  <c r="B1027" i="129"/>
  <c r="B1028" i="129" s="1"/>
  <c r="B1029" i="129" s="1"/>
  <c r="B1030" i="129" s="1"/>
  <c r="B1031" i="129" s="1"/>
  <c r="B1032" i="129" s="1"/>
  <c r="B1033" i="129" s="1"/>
  <c r="B1035" i="129"/>
  <c r="B1036" i="129"/>
  <c r="B1037" i="129" s="1"/>
  <c r="B1038" i="129" s="1"/>
  <c r="B1039" i="129" s="1"/>
  <c r="B1040" i="129" s="1"/>
  <c r="B1041" i="129" s="1"/>
  <c r="B1043" i="129"/>
  <c r="B1044" i="129" s="1"/>
  <c r="B1045" i="129" s="1"/>
  <c r="B1046" i="129" s="1"/>
  <c r="B1047" i="129" s="1"/>
  <c r="B1048" i="129" s="1"/>
  <c r="B1049" i="129" s="1"/>
  <c r="B1051" i="129"/>
  <c r="B1052" i="129" s="1"/>
  <c r="B1053" i="129" s="1"/>
  <c r="B1054" i="129" s="1"/>
  <c r="B1055" i="129" s="1"/>
  <c r="B1056" i="129" s="1"/>
  <c r="B1057" i="129" s="1"/>
  <c r="B1059" i="129"/>
  <c r="B1060" i="129" s="1"/>
  <c r="B1062" i="129"/>
  <c r="B1063" i="129" s="1"/>
  <c r="B1065" i="129"/>
  <c r="B1066" i="129" s="1"/>
  <c r="B1067" i="129" s="1"/>
  <c r="B1068" i="129" s="1"/>
  <c r="B1069" i="129" s="1"/>
  <c r="B1070" i="129" s="1"/>
  <c r="B1071" i="129" s="1"/>
  <c r="B1073" i="129"/>
  <c r="B1074" i="129" s="1"/>
  <c r="B1075" i="129" s="1"/>
  <c r="B1076" i="129" s="1"/>
  <c r="B1077" i="129" s="1"/>
  <c r="B1078" i="129" s="1"/>
  <c r="B1079" i="129" s="1"/>
  <c r="B1081" i="129"/>
  <c r="B1082" i="129" s="1"/>
  <c r="B1083" i="129" s="1"/>
  <c r="B1084" i="129" s="1"/>
  <c r="B1085" i="129" s="1"/>
  <c r="B1086" i="129" s="1"/>
  <c r="B1087" i="129" s="1"/>
  <c r="B1089" i="129"/>
  <c r="B1090" i="129" s="1"/>
  <c r="B1091" i="129" s="1"/>
  <c r="B1092" i="129" s="1"/>
  <c r="B1093" i="129" s="1"/>
  <c r="B1094" i="129" s="1"/>
  <c r="B1095" i="129" s="1"/>
  <c r="B1097" i="129"/>
  <c r="B1098" i="129" s="1"/>
  <c r="B1099" i="129" s="1"/>
  <c r="B1100" i="129" s="1"/>
  <c r="B1101" i="129" s="1"/>
  <c r="B1102" i="129" s="1"/>
  <c r="B1103" i="129" s="1"/>
  <c r="B1105" i="129"/>
  <c r="B1106" i="129" s="1"/>
  <c r="B1107" i="129" s="1"/>
  <c r="B1108" i="129" s="1"/>
  <c r="B1109" i="129" s="1"/>
  <c r="B1110" i="129" s="1"/>
  <c r="B1111" i="129" s="1"/>
  <c r="B1113" i="129"/>
  <c r="B1114" i="129" s="1"/>
  <c r="B1115" i="129" s="1"/>
  <c r="B1116" i="129" s="1"/>
  <c r="B1117" i="129" s="1"/>
  <c r="B1118" i="129" s="1"/>
  <c r="B1119" i="129" s="1"/>
  <c r="B1121" i="129"/>
  <c r="B1122" i="129" s="1"/>
  <c r="B1124" i="129"/>
  <c r="B1125" i="129" s="1"/>
  <c r="B1126" i="129" s="1"/>
  <c r="B1127" i="129" s="1"/>
  <c r="B1128" i="129" s="1"/>
  <c r="B1129" i="129" s="1"/>
  <c r="B1130" i="129" s="1"/>
  <c r="B1132" i="129"/>
  <c r="B1133" i="129" s="1"/>
  <c r="B1134" i="129" s="1"/>
  <c r="B1135" i="129" s="1"/>
  <c r="B1136" i="129" s="1"/>
  <c r="B1137" i="129" s="1"/>
  <c r="B1138" i="129" s="1"/>
  <c r="B1140" i="129"/>
  <c r="B1141" i="129" s="1"/>
  <c r="B1142" i="129" s="1"/>
  <c r="B1143" i="129" s="1"/>
  <c r="B1144" i="129" s="1"/>
  <c r="B1145" i="129" s="1"/>
  <c r="B1146" i="129" s="1"/>
  <c r="B1148" i="129"/>
  <c r="B1149" i="129" s="1"/>
  <c r="B1150" i="129" s="1"/>
  <c r="B1151" i="129" s="1"/>
  <c r="B1152" i="129" s="1"/>
  <c r="B1153" i="129" s="1"/>
  <c r="B1154" i="129" s="1"/>
  <c r="B1156" i="129"/>
  <c r="B1157" i="129" s="1"/>
  <c r="B1158" i="129" s="1"/>
  <c r="B1159" i="129" s="1"/>
  <c r="B1160" i="129" s="1"/>
  <c r="B1161" i="129" s="1"/>
  <c r="B1162" i="129" s="1"/>
  <c r="B1164" i="129"/>
  <c r="B1165" i="129" s="1"/>
  <c r="B1166" i="129" s="1"/>
  <c r="B1167" i="129" s="1"/>
  <c r="B1168" i="129" s="1"/>
  <c r="B1169" i="129" s="1"/>
  <c r="B1170" i="129" s="1"/>
  <c r="B1172" i="129"/>
  <c r="B1173" i="129" s="1"/>
  <c r="B1174" i="129" s="1"/>
  <c r="B1175" i="129" s="1"/>
  <c r="B1176" i="129" s="1"/>
  <c r="B1177" i="129" s="1"/>
  <c r="B1178" i="129" s="1"/>
  <c r="B1180" i="129"/>
  <c r="B1181" i="129" s="1"/>
  <c r="B1182" i="129" s="1"/>
  <c r="B1183" i="129" s="1"/>
  <c r="B1184" i="129" s="1"/>
  <c r="B1185" i="129" s="1"/>
  <c r="B1186" i="129" s="1"/>
  <c r="B1188" i="129"/>
  <c r="B1189" i="129" s="1"/>
  <c r="B1190" i="129" s="1"/>
  <c r="B1191" i="129" s="1"/>
  <c r="B1192" i="129" s="1"/>
  <c r="B1193" i="129" s="1"/>
  <c r="B1194" i="129" s="1"/>
  <c r="B1196" i="129"/>
  <c r="B1197" i="129" s="1"/>
  <c r="B1198" i="129" s="1"/>
  <c r="B1199" i="129" s="1"/>
  <c r="B1200" i="129" s="1"/>
  <c r="B1201" i="129" s="1"/>
  <c r="B1202" i="129" s="1"/>
  <c r="B1204" i="129"/>
  <c r="B1205" i="129" s="1"/>
  <c r="B1207" i="129"/>
  <c r="B1208" i="129"/>
  <c r="B1209" i="129" s="1"/>
  <c r="B1210" i="129" s="1"/>
  <c r="B1211" i="129" s="1"/>
  <c r="B1212" i="129" s="1"/>
  <c r="B1213" i="129" s="1"/>
  <c r="B1215" i="129"/>
  <c r="B1216" i="129" s="1"/>
  <c r="B1218" i="129"/>
  <c r="B1219" i="129" s="1"/>
  <c r="B1221" i="129"/>
  <c r="B1222" i="129"/>
  <c r="B1224" i="129"/>
  <c r="B1225" i="129" s="1"/>
  <c r="B1227" i="129"/>
  <c r="B1228" i="129" s="1"/>
  <c r="B1230" i="129"/>
  <c r="B1231" i="129" s="1"/>
  <c r="B1233" i="129"/>
  <c r="B1234" i="129" s="1"/>
  <c r="B1236" i="129"/>
  <c r="B1237" i="129" s="1"/>
  <c r="B1239" i="129"/>
  <c r="B1240" i="129" s="1"/>
  <c r="B1242" i="129"/>
  <c r="B1243" i="129" s="1"/>
  <c r="B1245" i="129"/>
  <c r="B1246" i="129" s="1"/>
  <c r="B1250" i="129"/>
  <c r="B1252" i="129"/>
  <c r="B1253" i="129" s="1"/>
  <c r="B1255" i="129"/>
  <c r="B1256" i="129" s="1"/>
  <c r="B1258" i="129"/>
  <c r="B1259" i="129" s="1"/>
  <c r="B1261" i="129"/>
  <c r="B1263" i="129"/>
  <c r="B1264" i="129" s="1"/>
  <c r="B1266" i="129"/>
  <c r="B1268" i="129"/>
  <c r="B1269" i="129" s="1"/>
  <c r="B1271" i="129"/>
  <c r="B1272" i="129" s="1"/>
  <c r="B1274" i="129"/>
  <c r="B1275" i="129" s="1"/>
  <c r="B1277" i="129"/>
  <c r="B1278" i="129" s="1"/>
  <c r="B1280" i="129"/>
  <c r="B1281" i="129" s="1"/>
  <c r="B1283" i="129"/>
  <c r="B1284" i="129" s="1"/>
  <c r="B1286" i="129"/>
  <c r="B1287" i="129" s="1"/>
  <c r="B1289" i="129"/>
  <c r="B1290" i="129" s="1"/>
  <c r="B1292" i="129"/>
  <c r="B1293" i="129" s="1"/>
  <c r="B1295" i="129"/>
  <c r="B1297" i="129"/>
  <c r="B1299" i="129"/>
  <c r="B1301" i="129"/>
  <c r="B1303" i="129"/>
  <c r="B1304" i="129" s="1"/>
  <c r="B1305" i="129" s="1"/>
  <c r="B1306" i="129" s="1"/>
  <c r="B1307" i="129" s="1"/>
  <c r="B1308" i="129" s="1"/>
  <c r="B1309" i="129" s="1"/>
  <c r="B1311" i="129"/>
  <c r="B1312" i="129" s="1"/>
  <c r="B1313" i="129" s="1"/>
  <c r="B1314" i="129" s="1"/>
  <c r="B1315" i="129" s="1"/>
  <c r="B1316" i="129" s="1"/>
  <c r="B1317" i="129" s="1"/>
  <c r="B1319" i="129"/>
  <c r="B1320" i="129" s="1"/>
  <c r="B1321" i="129" s="1"/>
  <c r="B1322" i="129" s="1"/>
  <c r="B1323" i="129" s="1"/>
  <c r="B1324" i="129" s="1"/>
  <c r="B1325" i="129" s="1"/>
  <c r="B1327" i="129"/>
  <c r="B1328" i="129" s="1"/>
  <c r="B1330" i="129"/>
  <c r="B1331" i="129" s="1"/>
  <c r="B1332" i="129" s="1"/>
  <c r="B1333" i="129" s="1"/>
  <c r="B1334" i="129" s="1"/>
  <c r="B1335" i="129" s="1"/>
  <c r="B1336" i="129" s="1"/>
  <c r="B1338" i="129"/>
  <c r="B1339" i="129" s="1"/>
  <c r="B1340" i="129" s="1"/>
  <c r="B1341" i="129" s="1"/>
  <c r="B1342" i="129" s="1"/>
  <c r="B1343" i="129" s="1"/>
  <c r="B1344" i="129" s="1"/>
  <c r="B1346" i="129"/>
  <c r="B1347" i="129" s="1"/>
  <c r="B1348" i="129" s="1"/>
  <c r="B1349" i="129" s="1"/>
  <c r="B1350" i="129" s="1"/>
  <c r="B1351" i="129" s="1"/>
  <c r="B1352" i="129" s="1"/>
  <c r="B1354" i="129"/>
  <c r="B1355" i="129" s="1"/>
  <c r="B1357" i="129"/>
  <c r="B1358" i="129" s="1"/>
  <c r="B1360" i="129"/>
  <c r="B1361" i="129" s="1"/>
  <c r="B1363" i="129"/>
  <c r="B1364" i="129" s="1"/>
  <c r="B1366" i="129"/>
  <c r="B1367" i="129" s="1"/>
  <c r="B1369" i="129"/>
  <c r="B1370" i="129" s="1"/>
  <c r="B1372" i="129"/>
  <c r="B1373" i="129" s="1"/>
  <c r="B1375" i="129"/>
  <c r="B1376" i="129" s="1"/>
  <c r="B1378" i="129"/>
  <c r="B1380" i="129"/>
  <c r="B1381" i="129" s="1"/>
  <c r="B1383" i="129"/>
  <c r="B1385" i="129"/>
  <c r="B1386" i="129" s="1"/>
  <c r="B1388" i="129"/>
  <c r="B1389" i="129" s="1"/>
  <c r="B1391" i="129"/>
  <c r="B1392" i="129" s="1"/>
  <c r="B1394" i="129"/>
  <c r="B1395" i="129" s="1"/>
  <c r="B1397" i="129"/>
  <c r="B1398" i="129" s="1"/>
  <c r="B1400" i="129"/>
  <c r="B1401" i="129" s="1"/>
  <c r="B1403" i="129"/>
  <c r="B1404" i="129" s="1"/>
  <c r="B1406" i="129"/>
  <c r="B1407" i="129" s="1"/>
  <c r="B1409" i="129"/>
  <c r="B1411" i="129"/>
  <c r="B1413" i="129"/>
  <c r="B1414" i="129" s="1"/>
  <c r="B1415" i="129" s="1"/>
  <c r="B1416" i="129" s="1"/>
  <c r="B1417" i="129" s="1"/>
  <c r="B1418" i="129" s="1"/>
  <c r="B1419" i="129" s="1"/>
  <c r="B1421" i="129"/>
  <c r="B1422" i="129" s="1"/>
  <c r="B1423" i="129" s="1"/>
  <c r="B1424" i="129" s="1"/>
  <c r="B1425" i="129" s="1"/>
  <c r="B1426" i="129" s="1"/>
  <c r="B1427" i="129" s="1"/>
  <c r="B1429" i="129"/>
  <c r="B1430" i="129" s="1"/>
  <c r="B1431" i="129" s="1"/>
  <c r="B1432" i="129" s="1"/>
  <c r="B1433" i="129" s="1"/>
  <c r="B1434" i="129" s="1"/>
  <c r="B1435" i="129" s="1"/>
  <c r="B1437" i="129"/>
  <c r="B1439" i="129"/>
  <c r="B1440" i="129" s="1"/>
  <c r="B1442" i="129"/>
  <c r="B1443" i="129" s="1"/>
  <c r="B1445" i="129"/>
  <c r="B1447" i="129"/>
  <c r="B1448" i="129" s="1"/>
  <c r="B1450" i="129"/>
  <c r="B1451" i="129" s="1"/>
  <c r="B1456" i="129"/>
  <c r="B1457" i="129" s="1"/>
  <c r="B1459" i="129"/>
  <c r="B1461" i="129"/>
  <c r="B1463" i="129"/>
  <c r="B1465" i="129"/>
  <c r="B1467" i="129"/>
  <c r="B1469" i="129"/>
  <c r="B1471" i="129"/>
  <c r="B1473" i="129"/>
  <c r="B1474" i="129" s="1"/>
  <c r="B1476" i="129"/>
  <c r="B1477" i="129" s="1"/>
  <c r="B1479" i="129"/>
  <c r="B1480" i="129" s="1"/>
  <c r="B1482" i="129"/>
  <c r="B1483" i="129" s="1"/>
  <c r="B1485" i="129"/>
  <c r="B1486" i="129" s="1"/>
  <c r="B1488" i="129"/>
  <c r="B1489" i="129" s="1"/>
  <c r="B1491" i="129"/>
  <c r="B1492" i="129" s="1"/>
  <c r="B1494" i="129"/>
  <c r="B1495" i="129" s="1"/>
  <c r="B1497" i="129"/>
  <c r="B1498" i="129" s="1"/>
  <c r="B1500" i="129"/>
  <c r="B1501" i="129" s="1"/>
  <c r="B1503" i="129"/>
  <c r="B1504" i="129" s="1"/>
  <c r="B1506" i="129"/>
  <c r="B1507" i="129" s="1"/>
  <c r="B1509" i="129"/>
  <c r="B1510" i="129" s="1"/>
  <c r="B1512" i="129"/>
  <c r="B1513" i="129" s="1"/>
  <c r="B1515" i="129"/>
  <c r="B1516" i="129" s="1"/>
  <c r="B1518" i="129"/>
  <c r="B1519" i="129" s="1"/>
  <c r="B1521" i="129"/>
  <c r="B1522" i="129" s="1"/>
  <c r="B1524" i="129"/>
  <c r="B1525" i="129" s="1"/>
  <c r="B1527" i="129"/>
  <c r="B1528" i="129" s="1"/>
  <c r="B1530" i="129"/>
  <c r="B1531" i="129" s="1"/>
  <c r="B1533" i="129"/>
  <c r="B1534" i="129" s="1"/>
  <c r="B1536" i="129"/>
  <c r="B1537" i="129" s="1"/>
  <c r="B1539" i="129"/>
  <c r="B1540" i="129" s="1"/>
  <c r="B1542" i="129"/>
  <c r="B1543" i="129" s="1"/>
  <c r="B1545" i="129"/>
  <c r="B1546" i="129" s="1"/>
  <c r="B1548" i="129"/>
  <c r="B1549" i="129" s="1"/>
  <c r="B1551" i="129"/>
  <c r="B1552" i="129" s="1"/>
  <c r="B1554" i="129"/>
  <c r="B1555" i="129" s="1"/>
  <c r="B1557" i="129"/>
  <c r="B1558" i="129" s="1"/>
  <c r="B1560" i="129"/>
  <c r="B1561" i="129" s="1"/>
  <c r="B1563" i="129"/>
  <c r="B1564" i="129" s="1"/>
  <c r="B1566" i="129"/>
  <c r="B1567" i="129" s="1"/>
  <c r="B1569" i="129"/>
  <c r="B1570" i="129" s="1"/>
  <c r="B1572" i="129"/>
  <c r="B1573" i="129" s="1"/>
  <c r="B1575" i="129"/>
  <c r="B1576" i="129" s="1"/>
  <c r="B1578" i="129"/>
  <c r="B1580" i="129"/>
  <c r="B1581" i="129"/>
  <c r="B1583" i="129"/>
  <c r="B1584" i="129" s="1"/>
  <c r="B1586" i="129"/>
  <c r="B1588" i="129"/>
  <c r="B1589" i="129"/>
  <c r="B1591" i="129"/>
  <c r="B1592" i="129" s="1"/>
  <c r="B1594" i="129"/>
  <c r="B1595" i="129" s="1"/>
  <c r="B1597" i="129"/>
  <c r="B1599" i="129"/>
  <c r="B1600" i="129" s="1"/>
  <c r="B1602" i="129"/>
  <c r="B1603" i="129" s="1"/>
  <c r="B1605" i="129"/>
  <c r="B1607" i="129"/>
  <c r="B1608" i="129" s="1"/>
  <c r="B1610" i="129"/>
  <c r="B1612" i="129"/>
  <c r="B1613" i="129"/>
  <c r="B1615" i="129"/>
  <c r="B1617" i="129"/>
  <c r="B1618" i="129" s="1"/>
  <c r="B1620" i="129"/>
  <c r="B1621" i="129" s="1"/>
  <c r="B1623" i="129"/>
  <c r="B1624" i="129"/>
  <c r="B1626" i="129"/>
  <c r="B1628" i="129"/>
  <c r="B1630" i="129"/>
  <c r="B1631" i="129"/>
  <c r="B1633" i="129"/>
  <c r="B1634" i="129" s="1"/>
  <c r="B1636" i="129"/>
  <c r="B1637" i="129" s="1"/>
  <c r="B1639" i="129"/>
  <c r="B1640" i="129" s="1"/>
  <c r="B1642" i="129"/>
  <c r="B1643" i="129"/>
  <c r="B1645" i="129"/>
  <c r="B1646" i="129" s="1"/>
  <c r="B1648" i="129"/>
  <c r="B1649" i="129" s="1"/>
  <c r="B1651" i="129"/>
  <c r="B1652" i="129" s="1"/>
  <c r="B1654" i="129"/>
  <c r="B1655" i="129"/>
  <c r="B1657" i="129"/>
  <c r="B1658" i="129" s="1"/>
  <c r="B1660" i="129"/>
  <c r="B1661" i="129" s="1"/>
  <c r="B1663" i="129"/>
  <c r="B1664" i="129" s="1"/>
  <c r="B1666" i="129"/>
  <c r="B1667" i="129"/>
  <c r="B1669" i="129"/>
  <c r="B1670" i="129" s="1"/>
  <c r="B1672" i="129"/>
  <c r="B1673" i="129" s="1"/>
  <c r="B1675" i="129"/>
  <c r="B1676" i="129" s="1"/>
  <c r="B1678" i="129"/>
  <c r="B1679" i="129"/>
  <c r="B1681" i="129"/>
  <c r="B1682" i="129" s="1"/>
  <c r="B1684" i="129"/>
  <c r="B1685" i="129" s="1"/>
  <c r="B1687" i="129"/>
  <c r="B1688" i="129" s="1"/>
  <c r="B1690" i="129"/>
  <c r="B1691" i="129"/>
  <c r="B1693" i="129"/>
  <c r="B1694" i="129" s="1"/>
  <c r="B1695" i="129" s="1"/>
  <c r="B1697" i="129"/>
  <c r="B1699" i="129"/>
  <c r="B1701" i="129"/>
  <c r="B1703" i="129"/>
  <c r="B1705" i="129"/>
  <c r="B1707" i="129"/>
  <c r="B1709" i="129"/>
  <c r="B1711" i="129"/>
  <c r="B1713" i="129"/>
  <c r="B1715" i="129"/>
  <c r="B1717" i="129"/>
  <c r="B1719" i="129"/>
  <c r="B1721" i="129"/>
  <c r="B1723" i="129"/>
  <c r="B1725" i="129"/>
  <c r="B1727" i="129"/>
  <c r="B1729" i="129"/>
  <c r="B1731" i="129"/>
  <c r="B1733" i="129"/>
  <c r="B1735" i="129"/>
  <c r="B1737" i="129"/>
  <c r="B1739" i="129"/>
  <c r="B1741" i="129"/>
  <c r="B1743" i="129"/>
  <c r="B1745" i="129"/>
  <c r="B1747" i="129"/>
  <c r="B1749" i="129"/>
  <c r="B1751" i="129"/>
  <c r="B1753" i="129"/>
  <c r="B1755" i="129"/>
  <c r="B1757" i="129"/>
  <c r="B1759" i="129"/>
  <c r="B1761" i="129"/>
  <c r="B1763" i="129"/>
  <c r="B1765" i="129"/>
  <c r="B1767" i="129"/>
  <c r="B1769" i="129"/>
  <c r="B1771" i="129"/>
  <c r="B1773" i="129"/>
  <c r="B1775" i="129"/>
  <c r="B1777" i="129"/>
  <c r="B1779" i="129"/>
  <c r="B1781" i="129"/>
  <c r="B1783" i="129"/>
  <c r="B1785" i="129"/>
  <c r="B1787" i="129"/>
  <c r="B1789" i="129"/>
  <c r="B1791" i="129"/>
  <c r="B1793" i="129"/>
  <c r="B1795" i="129"/>
  <c r="B1797" i="129"/>
  <c r="B1799" i="129"/>
  <c r="B1801" i="129"/>
  <c r="B1803" i="129"/>
  <c r="B1805" i="129"/>
  <c r="B1807" i="129"/>
  <c r="B1809" i="129"/>
  <c r="B1811" i="129"/>
  <c r="M156" i="147" l="1"/>
  <c r="Z73" i="147"/>
  <c r="N143" i="147"/>
  <c r="V38" i="147"/>
  <c r="M72" i="147"/>
  <c r="L47" i="147"/>
  <c r="AA117" i="147"/>
  <c r="U148" i="147"/>
  <c r="L104" i="147"/>
  <c r="AA190" i="147"/>
  <c r="AA155" i="147"/>
  <c r="M205" i="147"/>
  <c r="N86" i="147"/>
  <c r="N121" i="147"/>
  <c r="L15" i="147"/>
  <c r="N124" i="147"/>
  <c r="M157" i="147"/>
  <c r="N90" i="147"/>
  <c r="AB165" i="147"/>
  <c r="W151" i="147"/>
  <c r="AB50" i="147"/>
  <c r="AB204" i="147"/>
  <c r="M163" i="147"/>
  <c r="M193" i="147"/>
  <c r="M133" i="147"/>
  <c r="AF143" i="147" a="1"/>
  <c r="L126" i="147"/>
  <c r="U162" i="147"/>
  <c r="AB172" i="147"/>
  <c r="V167" i="147"/>
  <c r="M149" i="147"/>
  <c r="AB14" i="147"/>
  <c r="AH10" i="147" a="1"/>
  <c r="AB140" i="147"/>
  <c r="W71" i="147"/>
  <c r="W15" i="147"/>
  <c r="V100" i="147"/>
  <c r="N175" i="147"/>
  <c r="W67" i="147"/>
  <c r="AH38" i="147" a="1"/>
  <c r="Z205" i="147"/>
  <c r="Z113" i="147"/>
  <c r="M137" i="147"/>
  <c r="U189" i="147"/>
  <c r="N68" i="147"/>
  <c r="M186" i="147"/>
  <c r="L64" i="147"/>
  <c r="N206" i="147"/>
  <c r="Z189" i="147"/>
  <c r="U73" i="147"/>
  <c r="Z191" i="147"/>
  <c r="W97" i="147"/>
  <c r="N70" i="147"/>
  <c r="W155" i="147"/>
  <c r="L191" i="147"/>
  <c r="AF151" i="147" a="1"/>
  <c r="L19" i="147"/>
  <c r="L42" i="147"/>
  <c r="N169" i="147"/>
  <c r="N69" i="147"/>
  <c r="M38" i="147"/>
  <c r="N17" i="147"/>
  <c r="AH34" i="147" a="1"/>
  <c r="L119" i="147"/>
  <c r="M22" i="147"/>
  <c r="L82" i="147"/>
  <c r="AH146" i="147" a="1"/>
  <c r="AA133" i="147"/>
  <c r="W196" i="147"/>
  <c r="L22" i="147"/>
  <c r="M174" i="147"/>
  <c r="W87" i="147"/>
  <c r="AF91" i="147" a="1"/>
  <c r="AB205" i="147"/>
  <c r="W79" i="147"/>
  <c r="W191" i="147"/>
  <c r="N60" i="147"/>
  <c r="M106" i="147"/>
  <c r="AF50" i="147" a="1"/>
  <c r="V50" i="147"/>
  <c r="M14" i="147"/>
  <c r="L202" i="147"/>
  <c r="L46" i="147"/>
  <c r="AF104" i="147" a="1"/>
  <c r="M167" i="147"/>
  <c r="AA137" i="147"/>
  <c r="L145" i="147"/>
  <c r="AA38" i="147"/>
  <c r="AA126" i="147"/>
  <c r="Z116" i="147"/>
  <c r="W11" i="147"/>
  <c r="AB102" i="147"/>
  <c r="L207" i="147"/>
  <c r="N22" i="147"/>
  <c r="AF34" i="147" a="1"/>
  <c r="AA45" i="147"/>
  <c r="AB155" i="147"/>
  <c r="M98" i="147"/>
  <c r="L151" i="147"/>
  <c r="L11" i="147"/>
  <c r="Z25" i="147"/>
  <c r="AA151" i="147"/>
  <c r="M161" i="147"/>
  <c r="AB171" i="147"/>
  <c r="AB42" i="147"/>
  <c r="L122" i="147"/>
  <c r="N196" i="147"/>
  <c r="N52" i="147"/>
  <c r="N89" i="147"/>
  <c r="AA118" i="147"/>
  <c r="L83" i="147"/>
  <c r="AA181" i="147"/>
  <c r="W129" i="147"/>
  <c r="L183" i="147"/>
  <c r="Z146" i="147"/>
  <c r="L34" i="147"/>
  <c r="M86" i="147"/>
  <c r="V10" i="147"/>
  <c r="W203" i="147"/>
  <c r="AB34" i="147"/>
  <c r="M66" i="147"/>
  <c r="AF56" i="147" a="1"/>
  <c r="AB128" i="147"/>
  <c r="AA196" i="147"/>
  <c r="M50" i="147"/>
  <c r="U115" i="147"/>
  <c r="L94" i="147"/>
  <c r="AF172" i="147" a="1"/>
  <c r="AB142" i="147"/>
  <c r="V126" i="147"/>
  <c r="W19" i="147"/>
  <c r="L118" i="147"/>
  <c r="M201" i="147"/>
  <c r="N159" i="147"/>
  <c r="Z44" i="147"/>
  <c r="AH24" i="147" a="1"/>
  <c r="AH133" i="147" a="1"/>
  <c r="AF88" i="147" a="1"/>
  <c r="U131" i="147"/>
  <c r="L157" i="147"/>
  <c r="M197" i="147"/>
  <c r="U178" i="147"/>
  <c r="L171" i="147"/>
  <c r="AB15" i="147"/>
  <c r="N18" i="147"/>
  <c r="N94" i="147"/>
  <c r="AF155" i="147" a="1"/>
  <c r="AA46" i="147"/>
  <c r="AF122" i="147" a="1"/>
  <c r="V146" i="147"/>
  <c r="Z107" i="147"/>
  <c r="L196" i="147"/>
  <c r="W113" i="147"/>
  <c r="M46" i="147"/>
  <c r="M36" i="147"/>
  <c r="L181" i="147"/>
  <c r="M70" i="147"/>
  <c r="AB130" i="147"/>
  <c r="U185" i="147"/>
  <c r="N100" i="147"/>
  <c r="M185" i="147"/>
  <c r="N50" i="147"/>
  <c r="U17" i="147"/>
  <c r="V34" i="147"/>
  <c r="V204" i="147"/>
  <c r="AA143" i="147"/>
  <c r="N185" i="147"/>
  <c r="W105" i="147"/>
  <c r="W96" i="147"/>
  <c r="L188" i="147"/>
  <c r="L203" i="147"/>
  <c r="AB92" i="147"/>
  <c r="AF195" i="147" a="1"/>
  <c r="L66" i="147"/>
  <c r="V22" i="147"/>
  <c r="L31" i="147"/>
  <c r="AB62" i="147"/>
  <c r="N82" i="147"/>
  <c r="Z89" i="147"/>
  <c r="AA170" i="147"/>
  <c r="U201" i="147"/>
  <c r="AB66" i="147"/>
  <c r="N98" i="147"/>
  <c r="M62" i="147"/>
  <c r="AA74" i="147"/>
  <c r="V108" i="147"/>
  <c r="N92" i="147"/>
  <c r="AB133" i="147"/>
  <c r="M178" i="147"/>
  <c r="U205" i="147"/>
  <c r="N186" i="147"/>
  <c r="N202" i="147"/>
  <c r="N21" i="147"/>
  <c r="N104" i="147"/>
  <c r="N205" i="147"/>
  <c r="Z52" i="147"/>
  <c r="M34" i="147"/>
  <c r="AF149" i="147" a="1"/>
  <c r="N36" i="147"/>
  <c r="N135" i="147"/>
  <c r="AB38" i="147"/>
  <c r="AH74" i="147" a="1"/>
  <c r="N161" i="147"/>
  <c r="L199" i="147"/>
  <c r="N106" i="147"/>
  <c r="L90" i="147"/>
  <c r="L92" i="147"/>
  <c r="L114" i="147"/>
  <c r="M54" i="147"/>
  <c r="V71" i="147"/>
  <c r="L84" i="147"/>
  <c r="AB19" i="147"/>
  <c r="V154" i="147"/>
  <c r="W68" i="147"/>
  <c r="W159" i="147"/>
  <c r="Z36" i="147"/>
  <c r="U89" i="147"/>
  <c r="V66" i="147"/>
  <c r="L96" i="147"/>
  <c r="AB152" i="147"/>
  <c r="V149" i="147"/>
  <c r="AH22" i="147" a="1"/>
  <c r="N118" i="147"/>
  <c r="M90" i="147"/>
  <c r="AB186" i="147"/>
  <c r="N116" i="147"/>
  <c r="V128" i="147"/>
  <c r="M194" i="147"/>
  <c r="N14" i="147"/>
  <c r="AB114" i="147"/>
  <c r="AA81" i="147"/>
  <c r="M192" i="147"/>
  <c r="W173" i="147"/>
  <c r="M78" i="147"/>
  <c r="M166" i="147"/>
  <c r="AB183" i="147"/>
  <c r="M99" i="147"/>
  <c r="V18" i="147"/>
  <c r="V104" i="147"/>
  <c r="Z99" i="147"/>
  <c r="L39" i="147"/>
  <c r="V187" i="147"/>
  <c r="AH130" i="147" a="1"/>
  <c r="AA73" i="147"/>
  <c r="N38" i="147"/>
  <c r="L175" i="147"/>
  <c r="U102" i="147"/>
  <c r="U70" i="147"/>
  <c r="AA34" i="147"/>
  <c r="N28" i="147"/>
  <c r="V196" i="147"/>
  <c r="V87" i="147"/>
  <c r="AB160" i="147"/>
  <c r="M171" i="147"/>
  <c r="AF146" i="147" a="1"/>
  <c r="AB166" i="147"/>
  <c r="V184" i="147"/>
  <c r="N155" i="147"/>
  <c r="M168" i="147"/>
  <c r="V118" i="147"/>
  <c r="V195" i="147"/>
  <c r="L74" i="147"/>
  <c r="Z28" i="147"/>
  <c r="AA192" i="147"/>
  <c r="AF191" i="147" a="1"/>
  <c r="Z53" i="147"/>
  <c r="Z140" i="147"/>
  <c r="AB31" i="147"/>
  <c r="L141" i="147"/>
  <c r="AB110" i="147"/>
  <c r="Z172" i="147"/>
  <c r="L51" i="147"/>
  <c r="AB137" i="147"/>
  <c r="AA22" i="147"/>
  <c r="AB141" i="147"/>
  <c r="AB126" i="147"/>
  <c r="L102" i="147"/>
  <c r="AF108" i="147" a="1"/>
  <c r="V99" i="147"/>
  <c r="W64" i="147"/>
  <c r="Z193" i="147"/>
  <c r="N85" i="147"/>
  <c r="Z139" i="147"/>
  <c r="AA141" i="147"/>
  <c r="N151" i="147"/>
  <c r="L108" i="147"/>
  <c r="AB71" i="147"/>
  <c r="AF54" i="147" a="1"/>
  <c r="AA104" i="147"/>
  <c r="M141" i="147"/>
  <c r="N110" i="147"/>
  <c r="V130" i="147"/>
  <c r="AF196" i="147" a="1"/>
  <c r="AA53" i="147"/>
  <c r="V42" i="147"/>
  <c r="AB46" i="147"/>
  <c r="V14" i="147"/>
  <c r="Z45" i="147"/>
  <c r="M189" i="147"/>
  <c r="AB191" i="147"/>
  <c r="AB120" i="147"/>
  <c r="AF188" i="147" a="1"/>
  <c r="V183" i="147"/>
  <c r="Z201" i="147"/>
  <c r="AH149" i="147" a="1"/>
  <c r="W104" i="147"/>
  <c r="AA42" i="147"/>
  <c r="U194" i="147"/>
  <c r="U85" i="147"/>
  <c r="V122" i="147"/>
  <c r="AA64" i="147"/>
  <c r="N189" i="147"/>
  <c r="L59" i="147"/>
  <c r="M177" i="147"/>
  <c r="N145" i="147"/>
  <c r="N170" i="147"/>
  <c r="AA108" i="147"/>
  <c r="Z197" i="147"/>
  <c r="AB108" i="147"/>
  <c r="AH114" i="147" a="1"/>
  <c r="V143" i="147"/>
  <c r="U13" i="147"/>
  <c r="AH26" i="147" a="1"/>
  <c r="AH202" i="147" a="1"/>
  <c r="AB123" i="147"/>
  <c r="M52" i="147"/>
  <c r="V202" i="147"/>
  <c r="N58" i="147"/>
  <c r="V79" i="147"/>
  <c r="AA50" i="147"/>
  <c r="AA199" i="147"/>
  <c r="U41" i="147"/>
  <c r="W181" i="147"/>
  <c r="AB122" i="147"/>
  <c r="L87" i="147"/>
  <c r="Z40" i="147"/>
  <c r="L186" i="147"/>
  <c r="U29" i="147"/>
  <c r="AF126" i="147" a="1"/>
  <c r="AA86" i="147"/>
  <c r="N81" i="147"/>
  <c r="AF110" i="147" a="1"/>
  <c r="N25" i="147"/>
  <c r="U81" i="147"/>
  <c r="N64" i="147"/>
  <c r="AA68" i="147"/>
  <c r="Z21" i="147"/>
  <c r="Z155" i="147"/>
  <c r="AB134" i="147"/>
  <c r="L178" i="147"/>
  <c r="AB47" i="147"/>
  <c r="L190" i="147"/>
  <c r="N163" i="147"/>
  <c r="L68" i="147"/>
  <c r="M116" i="147"/>
  <c r="L38" i="147"/>
  <c r="N73" i="147"/>
  <c r="Z204" i="147"/>
  <c r="V107" i="147"/>
  <c r="L86" i="147"/>
  <c r="N61" i="147"/>
  <c r="N183" i="147"/>
  <c r="AA30" i="147"/>
  <c r="N174" i="147"/>
  <c r="M165" i="147"/>
  <c r="W204" i="147"/>
  <c r="L194" i="147"/>
  <c r="U166" i="147"/>
  <c r="AA85" i="147"/>
  <c r="L167" i="147"/>
  <c r="M139" i="147"/>
  <c r="AB104" i="147"/>
  <c r="AH46" i="147" a="1"/>
  <c r="AA90" i="147"/>
  <c r="AB156" i="147"/>
  <c r="L78" i="147"/>
  <c r="AH54" i="147" a="1"/>
  <c r="AB10" i="147"/>
  <c r="N30" i="147"/>
  <c r="AA62" i="147"/>
  <c r="Z187" i="147"/>
  <c r="M145" i="147"/>
  <c r="L180" i="147"/>
  <c r="L159" i="147"/>
  <c r="U150" i="147"/>
  <c r="M40" i="147"/>
  <c r="L56" i="147"/>
  <c r="Z144" i="147"/>
  <c r="AA185" i="147"/>
  <c r="AF100" i="147" a="1"/>
  <c r="AF167" i="147" a="1"/>
  <c r="L149" i="147"/>
  <c r="AB79" i="147"/>
  <c r="M202" i="147"/>
  <c r="L58" i="147"/>
  <c r="Z104" i="147"/>
  <c r="AA130" i="147"/>
  <c r="L111" i="147"/>
  <c r="M130" i="147"/>
  <c r="AF90" i="147" a="1"/>
  <c r="V133" i="147"/>
  <c r="AB121" i="147"/>
  <c r="AA61" i="147"/>
  <c r="U174" i="147"/>
  <c r="M144" i="147"/>
  <c r="L134" i="147"/>
  <c r="N66" i="147"/>
  <c r="AB177" i="147"/>
  <c r="N178" i="147"/>
  <c r="N126" i="147"/>
  <c r="M107" i="147"/>
  <c r="AB23" i="147"/>
  <c r="AB179" i="147"/>
  <c r="AH16" i="147" a="1"/>
  <c r="Z150" i="147"/>
  <c r="AH18" i="147" a="1"/>
  <c r="V120" i="147"/>
  <c r="W23" i="147"/>
  <c r="M153" i="147"/>
  <c r="W184" i="147"/>
  <c r="AB100" i="147"/>
  <c r="N201" i="147"/>
  <c r="N198" i="147"/>
  <c r="M170" i="147"/>
  <c r="N190" i="147"/>
  <c r="AA49" i="147"/>
  <c r="AB143" i="147"/>
  <c r="N117" i="147"/>
  <c r="AB151" i="147"/>
  <c r="M183" i="147"/>
  <c r="AF46" i="147" a="1"/>
  <c r="N102" i="147"/>
  <c r="M114" i="147"/>
  <c r="V46" i="147"/>
  <c r="AB11" i="147"/>
  <c r="AA14" i="147"/>
  <c r="V114" i="147"/>
  <c r="N141" i="147"/>
  <c r="M61" i="147"/>
  <c r="AH20" i="147" a="1"/>
  <c r="N44" i="147"/>
  <c r="W100" i="147"/>
  <c r="U121" i="147"/>
  <c r="AF202" i="147" a="1"/>
  <c r="L23" i="147"/>
  <c r="AA140" i="147"/>
  <c r="AB75" i="147"/>
  <c r="Z121" i="147"/>
  <c r="AA188" i="147"/>
  <c r="L14" i="147"/>
  <c r="L30" i="147"/>
  <c r="AA41" i="147"/>
  <c r="L163" i="147"/>
  <c r="L10" i="147"/>
  <c r="AH126" i="147" a="1"/>
  <c r="M82" i="147"/>
  <c r="AB87" i="147"/>
  <c r="V175" i="147"/>
  <c r="Z185" i="147"/>
  <c r="L198" i="147"/>
  <c r="M206" i="147"/>
  <c r="AF92" i="147" a="1"/>
  <c r="V92" i="147"/>
  <c r="V172" i="147"/>
  <c r="L54" i="147"/>
  <c r="U161" i="147"/>
  <c r="Z100" i="147"/>
  <c r="Z136" i="147"/>
  <c r="N122" i="147"/>
  <c r="N181" i="147"/>
  <c r="AH50" i="147" a="1"/>
  <c r="AA203" i="147"/>
  <c r="M148" i="147"/>
  <c r="M58" i="147"/>
  <c r="M115" i="147"/>
  <c r="W59" i="147"/>
  <c r="V103" i="147"/>
  <c r="Z195" i="147"/>
  <c r="W69" i="147"/>
  <c r="AB196" i="147"/>
  <c r="N144" i="147"/>
  <c r="AH167" i="147" a="1"/>
  <c r="N157" i="147"/>
  <c r="AH12" i="147" a="1"/>
  <c r="L138" i="147"/>
  <c r="L110" i="147"/>
  <c r="M81" i="147"/>
  <c r="AB18" i="147"/>
  <c r="U190" i="147"/>
  <c r="AB184" i="147"/>
  <c r="V145" i="147"/>
  <c r="U144" i="147"/>
  <c r="V90" i="147"/>
  <c r="V159" i="147"/>
  <c r="Z180" i="147"/>
  <c r="U21" i="147"/>
  <c r="N166" i="147"/>
  <c r="M175" i="147"/>
  <c r="N148" i="147"/>
  <c r="AF74" i="147" a="1"/>
  <c r="M102" i="147"/>
  <c r="L146" i="147"/>
  <c r="L130" i="147"/>
  <c r="W199" i="147"/>
  <c r="N133" i="147"/>
  <c r="AB59" i="147"/>
  <c r="L76" i="147"/>
  <c r="L172" i="147"/>
  <c r="Z135" i="147"/>
  <c r="U25" i="147"/>
  <c r="L50" i="147"/>
  <c r="AB201" i="147"/>
  <c r="AA10" i="147"/>
  <c r="AB187" i="147"/>
  <c r="N137" i="147"/>
  <c r="AA166" i="147"/>
  <c r="AA169" i="147"/>
  <c r="L150" i="147"/>
  <c r="AH141" i="147" a="1"/>
  <c r="AH66" i="147" a="1"/>
  <c r="AB118" i="147"/>
  <c r="M26" i="147"/>
  <c r="N108" i="147"/>
  <c r="M118" i="147"/>
  <c r="M142" i="147"/>
  <c r="U142" i="147"/>
  <c r="M187" i="147"/>
  <c r="AA204" i="147"/>
  <c r="AB148" i="147"/>
  <c r="L137" i="147"/>
  <c r="L26" i="147"/>
  <c r="N139" i="147"/>
  <c r="AB174" i="147"/>
  <c r="M10" i="147"/>
  <c r="AA159" i="147"/>
  <c r="M73" i="147"/>
  <c r="AB30" i="147"/>
  <c r="Z13" i="147"/>
  <c r="AA122" i="147"/>
  <c r="N130" i="147"/>
  <c r="N42" i="147"/>
  <c r="V83" i="147"/>
  <c r="L71" i="147"/>
  <c r="Z151" i="147"/>
  <c r="L100" i="147"/>
  <c r="N125" i="147"/>
  <c r="Z41" i="147"/>
  <c r="N74" i="147"/>
  <c r="M105" i="147"/>
  <c r="N182" i="147"/>
  <c r="N167" i="147"/>
  <c r="AA92" i="147"/>
  <c r="N54" i="147"/>
  <c r="U45" i="147"/>
  <c r="N45" i="147"/>
  <c r="W92" i="147"/>
  <c r="AH90" i="147" a="1"/>
  <c r="N26" i="147"/>
  <c r="W165" i="147"/>
  <c r="M152" i="147"/>
  <c r="AA26" i="147"/>
  <c r="AB94" i="147"/>
  <c r="L161" i="147"/>
  <c r="W108" i="147"/>
  <c r="V186" i="147"/>
  <c r="V30" i="147"/>
  <c r="L133" i="147"/>
  <c r="M126" i="147"/>
  <c r="N34" i="147"/>
  <c r="L155" i="147"/>
  <c r="AF96" i="147" a="1"/>
  <c r="AB112" i="147"/>
  <c r="AA110" i="147"/>
  <c r="L106" i="147"/>
  <c r="AB22" i="147"/>
  <c r="M18" i="147"/>
  <c r="N40" i="147"/>
  <c r="U125" i="147"/>
  <c r="N41" i="147"/>
  <c r="M74" i="147"/>
  <c r="AF83" i="147" a="1"/>
  <c r="AA114" i="147"/>
  <c r="AH42" i="147" a="1"/>
  <c r="Z96" i="147"/>
  <c r="M94" i="147"/>
  <c r="N46" i="147"/>
  <c r="V137" i="147"/>
  <c r="N153" i="147"/>
  <c r="AB96" i="147"/>
  <c r="AA70" i="147"/>
  <c r="W119" i="147"/>
  <c r="V74" i="147"/>
  <c r="AA33" i="147"/>
  <c r="AB26" i="147"/>
  <c r="M190" i="147"/>
  <c r="Z9" i="147"/>
  <c r="L98" i="147"/>
  <c r="U206" i="147"/>
  <c r="Z159" i="147"/>
  <c r="Z108" i="147"/>
  <c r="M42" i="147"/>
  <c r="N80" i="147"/>
  <c r="AA100" i="147"/>
  <c r="AH154" i="147" a="1"/>
  <c r="AB159" i="147"/>
  <c r="V141" i="147"/>
  <c r="M110" i="147"/>
  <c r="AA72" i="147"/>
  <c r="L70" i="147"/>
  <c r="L200" i="147"/>
  <c r="V155" i="147"/>
  <c r="L206" i="147"/>
  <c r="N78" i="147"/>
  <c r="Z165" i="147"/>
  <c r="V59" i="147"/>
  <c r="AF30" i="147" a="1"/>
  <c r="U94" i="147"/>
  <c r="Z17" i="147"/>
  <c r="N114" i="147"/>
  <c r="N140" i="147"/>
  <c r="V164" i="147"/>
  <c r="M122" i="147"/>
  <c r="N29" i="147"/>
  <c r="M30" i="147"/>
  <c r="Z168" i="147"/>
  <c r="W127" i="147"/>
  <c r="Z81" i="147"/>
  <c r="L62" i="147"/>
  <c r="AA54" i="147"/>
  <c r="Z177" i="147"/>
  <c r="AF204" i="147" a="1"/>
  <c r="AA18" i="147"/>
  <c r="L153" i="147"/>
  <c r="L79" i="147"/>
  <c r="V207" i="147"/>
  <c r="Z61" i="147"/>
  <c r="AF159" i="147" a="1"/>
  <c r="AA89" i="147"/>
  <c r="V110" i="147"/>
  <c r="M120" i="147"/>
  <c r="L204" i="147"/>
  <c r="V54" i="147"/>
  <c r="V96" i="147"/>
  <c r="Z83" i="147"/>
  <c r="W111" i="147"/>
  <c r="AA82" i="147"/>
  <c r="V26" i="147"/>
  <c r="AB169" i="147"/>
  <c r="N171" i="147"/>
  <c r="AA29" i="147"/>
  <c r="L18" i="147"/>
  <c r="U171" i="147"/>
  <c r="M97" i="147"/>
  <c r="N96" i="147"/>
  <c r="Z148" i="147"/>
  <c r="W132" i="147"/>
  <c r="U61" i="147"/>
  <c r="L127" i="147"/>
  <c r="Z196" i="147"/>
  <c r="V191" i="147"/>
  <c r="N10" i="147"/>
  <c r="W169" i="147"/>
  <c r="Z92" i="147"/>
  <c r="N13" i="147"/>
  <c r="N62" i="147"/>
  <c r="M89" i="147"/>
  <c r="M135" i="147"/>
  <c r="L35" i="147"/>
  <c r="M160" i="147"/>
  <c r="AF76" i="147" a="1"/>
  <c r="V151" i="147"/>
  <c r="AH30" i="147" a="1"/>
  <c r="V112" i="147"/>
  <c r="W200" i="147"/>
  <c r="Z129" i="147"/>
  <c r="AA96" i="147"/>
  <c r="AH14" i="147" a="1"/>
  <c r="L179" i="147"/>
  <c r="N194" i="147"/>
  <c r="U117" i="147"/>
  <c r="U86" i="147"/>
  <c r="AB144" i="147"/>
  <c r="N149" i="147"/>
  <c r="AH110" i="147" a="1"/>
  <c r="AH133" i="147" l="1"/>
  <c r="AH22" i="147"/>
  <c r="AH34" i="147"/>
  <c r="AH202" i="147"/>
  <c r="AH26" i="147"/>
  <c r="AC92" i="147"/>
  <c r="AF151" i="147"/>
  <c r="AG151" i="147" s="1"/>
  <c r="AI151" i="147" s="1"/>
  <c r="AH114" i="147"/>
  <c r="AF90" i="147"/>
  <c r="AG90" i="147" s="1"/>
  <c r="AI90" i="147" s="1"/>
  <c r="AC196" i="147"/>
  <c r="AH20" i="147"/>
  <c r="AH130" i="147"/>
  <c r="AH24" i="147"/>
  <c r="AH90" i="147"/>
  <c r="AC104" i="147"/>
  <c r="AH110" i="147"/>
  <c r="AF167" i="147"/>
  <c r="AG167" i="147" s="1"/>
  <c r="AI167" i="147" s="1"/>
  <c r="AF46" i="147"/>
  <c r="AG46" i="147" s="1"/>
  <c r="AI46" i="147" s="1"/>
  <c r="AF100" i="147"/>
  <c r="AG100" i="147" s="1"/>
  <c r="AI100" i="147" s="1"/>
  <c r="AH74" i="147"/>
  <c r="AF172" i="147"/>
  <c r="AG172" i="147" s="1"/>
  <c r="AI172" i="147" s="1"/>
  <c r="AH149" i="147"/>
  <c r="AF149" i="147"/>
  <c r="AG149" i="147" s="1"/>
  <c r="AI149" i="147" s="1"/>
  <c r="AH42" i="147"/>
  <c r="AC151" i="147"/>
  <c r="AF188" i="147"/>
  <c r="AG188" i="147" s="1"/>
  <c r="AI188" i="147" s="1"/>
  <c r="AF56" i="147"/>
  <c r="AG56" i="147" s="1"/>
  <c r="AI56" i="147" s="1"/>
  <c r="AF83" i="147"/>
  <c r="AG83" i="147" s="1"/>
  <c r="AI83" i="147" s="1"/>
  <c r="AF159" i="147"/>
  <c r="AG159" i="147" s="1"/>
  <c r="AI159" i="147" s="1"/>
  <c r="AH54" i="147"/>
  <c r="AH12" i="147"/>
  <c r="AF196" i="147"/>
  <c r="AG196" i="147" s="1"/>
  <c r="AI196" i="147" s="1"/>
  <c r="AH18" i="147"/>
  <c r="AH46" i="147"/>
  <c r="AF96" i="147"/>
  <c r="AG96" i="147" s="1"/>
  <c r="AI96" i="147" s="1"/>
  <c r="AH38" i="147"/>
  <c r="AF204" i="147"/>
  <c r="AG204" i="147" s="1"/>
  <c r="AI204" i="147" s="1"/>
  <c r="AH167" i="147"/>
  <c r="AF54" i="147"/>
  <c r="AG54" i="147" s="1"/>
  <c r="AI54" i="147" s="1"/>
  <c r="AH14" i="147"/>
  <c r="AH16" i="147"/>
  <c r="AF195" i="147"/>
  <c r="AG195" i="147" s="1"/>
  <c r="AI195" i="147" s="1"/>
  <c r="AH30" i="147"/>
  <c r="AH66" i="147"/>
  <c r="AF108" i="147"/>
  <c r="AG108" i="147" s="1"/>
  <c r="AI108" i="147" s="1"/>
  <c r="AH141" i="147"/>
  <c r="AC204" i="147"/>
  <c r="AF76" i="147"/>
  <c r="AG76" i="147" s="1"/>
  <c r="AI76" i="147" s="1"/>
  <c r="AH10" i="147"/>
  <c r="AF30" i="147"/>
  <c r="AG30" i="147" s="1"/>
  <c r="AI30" i="147" s="1"/>
  <c r="AF34" i="147"/>
  <c r="AG34" i="147" s="1"/>
  <c r="AI34" i="147" s="1"/>
  <c r="AH50" i="147"/>
  <c r="AC100" i="147"/>
  <c r="AF143" i="147"/>
  <c r="AG143" i="147" s="1"/>
  <c r="AI143" i="147" s="1"/>
  <c r="AC155" i="147"/>
  <c r="AC140" i="147"/>
  <c r="AF92" i="147"/>
  <c r="AG92" i="147" s="1"/>
  <c r="AI92" i="147" s="1"/>
  <c r="AF191" i="147"/>
  <c r="AG191" i="147" s="1"/>
  <c r="AI191" i="147" s="1"/>
  <c r="AF104" i="147"/>
  <c r="AG104" i="147" s="1"/>
  <c r="AI104" i="147" s="1"/>
  <c r="AH154" i="147"/>
  <c r="AF110" i="147"/>
  <c r="AG110" i="147" s="1"/>
  <c r="AI110" i="147" s="1"/>
  <c r="AC108" i="147"/>
  <c r="AF50" i="147"/>
  <c r="AG50" i="147" s="1"/>
  <c r="AI50" i="147" s="1"/>
  <c r="AC159" i="147"/>
  <c r="AF74" i="147"/>
  <c r="AG74" i="147" s="1"/>
  <c r="AI74" i="147" s="1"/>
  <c r="AH126" i="147"/>
  <c r="AF126" i="147"/>
  <c r="AG126" i="147" s="1"/>
  <c r="AI126" i="147" s="1"/>
  <c r="AF146" i="147"/>
  <c r="AG146" i="147" s="1"/>
  <c r="AI146" i="147" s="1"/>
  <c r="AF122" i="147"/>
  <c r="AG122" i="147" s="1"/>
  <c r="AI122" i="147" s="1"/>
  <c r="AF155" i="147"/>
  <c r="AG155" i="147" s="1"/>
  <c r="AI155" i="147" s="1"/>
  <c r="AF91" i="147"/>
  <c r="AG91" i="147" s="1"/>
  <c r="AI91" i="147" s="1"/>
  <c r="AF202" i="147"/>
  <c r="AG202" i="147" s="1"/>
  <c r="AI202" i="147" s="1"/>
  <c r="AH146" i="147"/>
  <c r="AF88" i="147"/>
  <c r="AG88" i="147" s="1"/>
  <c r="AI88" i="147" s="1"/>
  <c r="AC96" i="147"/>
  <c r="AB8" i="147" l="1"/>
  <c r="AB193" i="147"/>
  <c r="W26" i="147"/>
  <c r="V178" i="147"/>
  <c r="AH143" i="147" a="1"/>
  <c r="W25" i="147"/>
  <c r="AB91" i="147"/>
  <c r="U47" i="147"/>
  <c r="W144" i="147"/>
  <c r="L52" i="147"/>
  <c r="W163" i="147"/>
  <c r="AF21" i="147" a="1"/>
  <c r="V32" i="147"/>
  <c r="U183" i="147"/>
  <c r="V29" i="147"/>
  <c r="U129" i="147"/>
  <c r="AB24" i="147"/>
  <c r="M28" i="147"/>
  <c r="U170" i="147"/>
  <c r="N99" i="147"/>
  <c r="M87" i="147"/>
  <c r="AF26" i="147" a="1"/>
  <c r="AB17" i="147"/>
  <c r="L13" i="147"/>
  <c r="M132" i="147"/>
  <c r="AF97" i="147" a="1"/>
  <c r="L164" i="147"/>
  <c r="AH132" i="147" a="1"/>
  <c r="AF144" i="147" a="1"/>
  <c r="N131" i="147"/>
  <c r="Z94" i="147"/>
  <c r="W182" i="147"/>
  <c r="AH169" i="147" a="1"/>
  <c r="U12" i="147"/>
  <c r="L192" i="147"/>
  <c r="U96" i="147"/>
  <c r="V44" i="147"/>
  <c r="AH168" i="147" a="1"/>
  <c r="L123" i="147"/>
  <c r="AA206" i="147"/>
  <c r="M195" i="147"/>
  <c r="L65" i="147"/>
  <c r="AH65" i="147" a="1"/>
  <c r="AF11" i="147" a="1"/>
  <c r="Z38" i="147"/>
  <c r="AA163" i="147"/>
  <c r="AD104" i="147" a="1"/>
  <c r="Z75" i="147"/>
  <c r="V70" i="147"/>
  <c r="AB12" i="147"/>
  <c r="AF171" i="147" a="1"/>
  <c r="Z153" i="147"/>
  <c r="AH48" i="147" a="1"/>
  <c r="W63" i="147"/>
  <c r="Z30" i="147"/>
  <c r="AH21" i="147" a="1"/>
  <c r="AA138" i="147"/>
  <c r="W179" i="147"/>
  <c r="AF128" i="147" a="1"/>
  <c r="L158" i="147"/>
  <c r="AH75" i="147" a="1"/>
  <c r="AB73" i="147"/>
  <c r="L174" i="147"/>
  <c r="AF117" i="147" a="1"/>
  <c r="M45" i="147"/>
  <c r="AH164" i="147" a="1"/>
  <c r="W120" i="147"/>
  <c r="AF182" i="147" a="1"/>
  <c r="AB182" i="147"/>
  <c r="M108" i="147"/>
  <c r="U109" i="147"/>
  <c r="U154" i="147"/>
  <c r="N173" i="147"/>
  <c r="N156" i="147"/>
  <c r="AB65" i="147"/>
  <c r="AF168" i="147" a="1"/>
  <c r="L33" i="147"/>
  <c r="AF19" i="147" a="1"/>
  <c r="N39" i="147"/>
  <c r="U36" i="147"/>
  <c r="AA57" i="147"/>
  <c r="AF13" i="147" a="1"/>
  <c r="N37" i="147"/>
  <c r="AF105" i="147" a="1"/>
  <c r="L144" i="147"/>
  <c r="U93" i="147"/>
  <c r="AB175" i="147"/>
  <c r="M200" i="147"/>
  <c r="AH68" i="147" a="1"/>
  <c r="Z188" i="147"/>
  <c r="V194" i="147"/>
  <c r="W10" i="147"/>
  <c r="AF16" i="147" a="1"/>
  <c r="U16" i="147"/>
  <c r="AB129" i="147"/>
  <c r="N199" i="147"/>
  <c r="Z87" i="147"/>
  <c r="Z58" i="147"/>
  <c r="W148" i="147"/>
  <c r="W194" i="147"/>
  <c r="V53" i="147"/>
  <c r="N48" i="147"/>
  <c r="AD100" i="147" a="1"/>
  <c r="M179" i="147"/>
  <c r="AH13" i="147" a="1"/>
  <c r="L25" i="147"/>
  <c r="AH37" i="147" a="1"/>
  <c r="AF15" i="147" a="1"/>
  <c r="AA168" i="147"/>
  <c r="V117" i="147"/>
  <c r="V136" i="147"/>
  <c r="AH195" i="147" a="1"/>
  <c r="Z127" i="147"/>
  <c r="Z164" i="147"/>
  <c r="W43" i="147"/>
  <c r="U110" i="147"/>
  <c r="N23" i="147"/>
  <c r="AH184" i="147" a="1"/>
  <c r="AB61" i="147"/>
  <c r="L91" i="147"/>
  <c r="M101" i="147"/>
  <c r="U122" i="147"/>
  <c r="L95" i="147"/>
  <c r="AF42" i="147" a="1"/>
  <c r="U158" i="147"/>
  <c r="AA144" i="147"/>
  <c r="M12" i="147"/>
  <c r="U179" i="147"/>
  <c r="V200" i="147"/>
  <c r="AF161" i="147" a="1"/>
  <c r="U64" i="147"/>
  <c r="L140" i="147"/>
  <c r="Z173" i="147"/>
  <c r="M150" i="147"/>
  <c r="AF77" i="147" a="1"/>
  <c r="N97" i="147"/>
  <c r="AF63" i="147" a="1"/>
  <c r="N71" i="147"/>
  <c r="AF201" i="147" a="1"/>
  <c r="Z102" i="147"/>
  <c r="U48" i="147"/>
  <c r="AF163" i="147" a="1"/>
  <c r="AF141" i="147" a="1"/>
  <c r="AB32" i="147"/>
  <c r="U195" i="147"/>
  <c r="V28" i="147"/>
  <c r="V174" i="147"/>
  <c r="AF113" i="147" a="1"/>
  <c r="N19" i="147"/>
  <c r="L147" i="147"/>
  <c r="AB103" i="147"/>
  <c r="AD204" i="147" a="1"/>
  <c r="AF206" i="147" a="1"/>
  <c r="M198" i="147"/>
  <c r="AF57" i="147" a="1"/>
  <c r="AA88" i="147"/>
  <c r="U151" i="147"/>
  <c r="Z85" i="147"/>
  <c r="AF62" i="147" a="1"/>
  <c r="AH60" i="147" a="1"/>
  <c r="L136" i="147"/>
  <c r="M129" i="147"/>
  <c r="M83" i="147"/>
  <c r="W42" i="147"/>
  <c r="U39" i="147"/>
  <c r="AA87" i="147"/>
  <c r="AF45" i="147" a="1"/>
  <c r="Z24" i="147"/>
  <c r="U10" i="147"/>
  <c r="M121" i="147"/>
  <c r="U67" i="147"/>
  <c r="L63" i="147"/>
  <c r="AB106" i="147"/>
  <c r="AB163" i="147"/>
  <c r="M49" i="147"/>
  <c r="AF39" i="147" a="1"/>
  <c r="AF114" i="147" a="1"/>
  <c r="M32" i="147"/>
  <c r="AF86" i="147" a="1"/>
  <c r="AB167" i="147"/>
  <c r="AF165" i="147" a="1"/>
  <c r="Z183" i="147"/>
  <c r="U91" i="147"/>
  <c r="V20" i="147"/>
  <c r="W17" i="147"/>
  <c r="AF81" i="147" a="1"/>
  <c r="U68" i="147"/>
  <c r="U113" i="147"/>
  <c r="V31" i="147"/>
  <c r="L128" i="147"/>
  <c r="N195" i="147"/>
  <c r="AB89" i="147"/>
  <c r="Z37" i="147"/>
  <c r="N172" i="147"/>
  <c r="AF43" i="147" a="1"/>
  <c r="U92" i="147"/>
  <c r="AB95" i="147"/>
  <c r="M117" i="147"/>
  <c r="Z137" i="147"/>
  <c r="W158" i="147"/>
  <c r="W32" i="147"/>
  <c r="AB135" i="147"/>
  <c r="N204" i="147"/>
  <c r="U175" i="147"/>
  <c r="W51" i="147"/>
  <c r="W24" i="147"/>
  <c r="Z147" i="147"/>
  <c r="N77" i="147"/>
  <c r="Z207" i="147"/>
  <c r="V165" i="147"/>
  <c r="AB84" i="147"/>
  <c r="W189" i="147"/>
  <c r="V169" i="147"/>
  <c r="AB105" i="147"/>
  <c r="L75" i="147"/>
  <c r="AH185" i="147" a="1"/>
  <c r="U95" i="147"/>
  <c r="Z23" i="147"/>
  <c r="V125" i="147"/>
  <c r="AF67" i="147" a="1"/>
  <c r="AA69" i="147"/>
  <c r="AB117" i="147"/>
  <c r="AH125" i="147" a="1"/>
  <c r="U182" i="147"/>
  <c r="AA173" i="147"/>
  <c r="Z128" i="147"/>
  <c r="V166" i="147"/>
  <c r="AF40" i="147" a="1"/>
  <c r="V105" i="147"/>
  <c r="W56" i="147"/>
  <c r="AB78" i="147"/>
  <c r="L21" i="147"/>
  <c r="N120" i="147"/>
  <c r="Z74" i="147"/>
  <c r="U23" i="147"/>
  <c r="AF131" i="147" a="1"/>
  <c r="N197" i="147"/>
  <c r="N152" i="147"/>
  <c r="AH56" i="147" a="1"/>
  <c r="W131" i="147"/>
  <c r="Z42" i="147"/>
  <c r="AF153" i="147" a="1"/>
  <c r="U78" i="147"/>
  <c r="M147" i="147"/>
  <c r="M184" i="147"/>
  <c r="U133" i="147"/>
  <c r="L48" i="147"/>
  <c r="AF140" i="147" a="1"/>
  <c r="AF38" i="147" a="1"/>
  <c r="L117" i="147"/>
  <c r="AF12" i="147" a="1"/>
  <c r="AA48" i="147"/>
  <c r="AB146" i="147"/>
  <c r="V144" i="147"/>
  <c r="AF66" i="147" a="1"/>
  <c r="M67" i="147"/>
  <c r="L37" i="147"/>
  <c r="L17" i="147"/>
  <c r="W76" i="147"/>
  <c r="AA193" i="147"/>
  <c r="AF203" i="147" a="1"/>
  <c r="M23" i="147"/>
  <c r="AF65" i="147" a="1"/>
  <c r="Z130" i="147"/>
  <c r="N20" i="147"/>
  <c r="AA172" i="147"/>
  <c r="AD159" i="147" a="1"/>
  <c r="AH112" i="147" a="1"/>
  <c r="AA131" i="147"/>
  <c r="AH174" i="147" a="1"/>
  <c r="L152" i="147"/>
  <c r="W168" i="147"/>
  <c r="W161" i="147"/>
  <c r="N79" i="147"/>
  <c r="W187" i="147"/>
  <c r="Z109" i="147"/>
  <c r="V131" i="147"/>
  <c r="AB13" i="147"/>
  <c r="AH144" i="147" a="1"/>
  <c r="AA112" i="147"/>
  <c r="V132" i="147"/>
  <c r="AA148" i="147"/>
  <c r="M125" i="147"/>
  <c r="AA186" i="147"/>
  <c r="AB154" i="147"/>
  <c r="AA105" i="147"/>
  <c r="W180" i="147"/>
  <c r="AA109" i="147"/>
  <c r="AA75" i="147"/>
  <c r="V205" i="147"/>
  <c r="L166" i="147"/>
  <c r="V163" i="147"/>
  <c r="Z111" i="147"/>
  <c r="AF98" i="147" a="1"/>
  <c r="AA77" i="147"/>
  <c r="V85" i="147"/>
  <c r="M65" i="147"/>
  <c r="AF10" i="147" a="1"/>
  <c r="AA198" i="147"/>
  <c r="Z149" i="147"/>
  <c r="U172" i="147"/>
  <c r="L32" i="147"/>
  <c r="U193" i="147"/>
  <c r="AA127" i="147"/>
  <c r="V75" i="147"/>
  <c r="AB198" i="147"/>
  <c r="AF187" i="147" a="1"/>
  <c r="N83" i="147"/>
  <c r="L69" i="147"/>
  <c r="V94" i="147"/>
  <c r="AH101" i="147" a="1"/>
  <c r="AH190" i="147" a="1"/>
  <c r="N160" i="147"/>
  <c r="AF156" i="147" a="1"/>
  <c r="AF157" i="147" a="1"/>
  <c r="U38" i="147"/>
  <c r="U168" i="147"/>
  <c r="U180" i="147"/>
  <c r="AA176" i="147"/>
  <c r="AB74" i="147"/>
  <c r="AA21" i="147"/>
  <c r="AA115" i="147"/>
  <c r="AH189" i="147" a="1"/>
  <c r="AB202" i="147"/>
  <c r="M103" i="147"/>
  <c r="M75" i="147"/>
  <c r="AH124" i="147" a="1"/>
  <c r="AF166" i="147" a="1"/>
  <c r="V150" i="147"/>
  <c r="M79" i="147"/>
  <c r="AB185" i="147"/>
  <c r="U59" i="147"/>
  <c r="AF51" i="147" a="1"/>
  <c r="U167" i="147"/>
  <c r="V173" i="147"/>
  <c r="AF189" i="147" a="1"/>
  <c r="AH173" i="147" a="1"/>
  <c r="W116" i="147"/>
  <c r="AB99" i="147"/>
  <c r="AF160" i="147" a="1"/>
  <c r="W81" i="147"/>
  <c r="U57" i="147"/>
  <c r="AA36" i="147"/>
  <c r="AB21" i="147"/>
  <c r="AA25" i="147"/>
  <c r="V109" i="147"/>
  <c r="W128" i="147"/>
  <c r="U173" i="147"/>
  <c r="W37" i="147"/>
  <c r="U163" i="147"/>
  <c r="AB54" i="147"/>
  <c r="W35" i="147"/>
  <c r="AB194" i="147"/>
  <c r="U15" i="147"/>
  <c r="W90" i="147"/>
  <c r="V77" i="147"/>
  <c r="N129" i="147"/>
  <c r="N180" i="147"/>
  <c r="AH103" i="147" a="1"/>
  <c r="AF205" i="147" a="1"/>
  <c r="M63" i="147"/>
  <c r="W13" i="147"/>
  <c r="M203" i="147"/>
  <c r="AF60" i="147" a="1"/>
  <c r="M204" i="147"/>
  <c r="AA142" i="147"/>
  <c r="M112" i="147"/>
  <c r="Z67" i="147"/>
  <c r="L24" i="147"/>
  <c r="W143" i="147"/>
  <c r="W130" i="147"/>
  <c r="U56" i="147"/>
  <c r="V68" i="147"/>
  <c r="N193" i="147"/>
  <c r="V160" i="147"/>
  <c r="L12" i="147"/>
  <c r="M124" i="147"/>
  <c r="W207" i="147"/>
  <c r="V111" i="147"/>
  <c r="W164" i="147"/>
  <c r="AD92" i="147" a="1"/>
  <c r="AH153" i="147" a="1"/>
  <c r="L131" i="147"/>
  <c r="U88" i="147"/>
  <c r="W21" i="147"/>
  <c r="U27" i="147"/>
  <c r="U127" i="147"/>
  <c r="AA195" i="147"/>
  <c r="AH97" i="147" a="1"/>
  <c r="AA121" i="147"/>
  <c r="Z203" i="147"/>
  <c r="V55" i="147"/>
  <c r="Z46" i="147"/>
  <c r="AA200" i="147"/>
  <c r="M60" i="147"/>
  <c r="W133" i="147"/>
  <c r="U84" i="147"/>
  <c r="W156" i="147"/>
  <c r="N53" i="147"/>
  <c r="W83" i="147"/>
  <c r="Z158" i="147"/>
  <c r="N177" i="147"/>
  <c r="AF33" i="147" a="1"/>
  <c r="W126" i="147"/>
  <c r="Z15" i="147"/>
  <c r="AF123" i="147" a="1"/>
  <c r="W54" i="147"/>
  <c r="N168" i="147"/>
  <c r="V33" i="147"/>
  <c r="Z98" i="147"/>
  <c r="AB83" i="147"/>
  <c r="N15" i="147"/>
  <c r="W49" i="147"/>
  <c r="Z161" i="147"/>
  <c r="AA58" i="147"/>
  <c r="AB127" i="147"/>
  <c r="L36" i="147"/>
  <c r="U112" i="147"/>
  <c r="W20" i="147"/>
  <c r="AA145" i="147"/>
  <c r="AF32" i="147" a="1"/>
  <c r="W142" i="147"/>
  <c r="L60" i="147"/>
  <c r="V57" i="147"/>
  <c r="AF14" i="147" a="1"/>
  <c r="AA187" i="147"/>
  <c r="AA97" i="147"/>
  <c r="AA162" i="147"/>
  <c r="U49" i="147"/>
  <c r="AB35" i="147"/>
  <c r="L160" i="147"/>
  <c r="AH84" i="147" a="1"/>
  <c r="AA84" i="147"/>
  <c r="Z68" i="147"/>
  <c r="V156" i="147"/>
  <c r="V67" i="147"/>
  <c r="AB180" i="147"/>
  <c r="W47" i="147"/>
  <c r="AF20" i="147" a="1"/>
  <c r="M91" i="147"/>
  <c r="M181" i="147"/>
  <c r="U54" i="147"/>
  <c r="U140" i="147"/>
  <c r="L115" i="147"/>
  <c r="V36" i="147"/>
  <c r="W62" i="147"/>
  <c r="Z82" i="147"/>
  <c r="Z47" i="147"/>
  <c r="L154" i="147"/>
  <c r="W123" i="147"/>
  <c r="AA184" i="147"/>
  <c r="N59" i="147"/>
  <c r="U9" i="147"/>
  <c r="U63" i="147"/>
  <c r="AH138" i="147" a="1"/>
  <c r="AH35" i="147" a="1"/>
  <c r="AF25" i="147" a="1"/>
  <c r="U192" i="147"/>
  <c r="V147" i="147"/>
  <c r="AH165" i="147" a="1"/>
  <c r="V35" i="147"/>
  <c r="M56" i="147"/>
  <c r="AB29" i="147"/>
  <c r="AB161" i="147"/>
  <c r="Z16" i="147"/>
  <c r="U139" i="147"/>
  <c r="W70" i="147"/>
  <c r="AF139" i="147" a="1"/>
  <c r="Z11" i="147"/>
  <c r="U28" i="147"/>
  <c r="AF99" i="147" a="1"/>
  <c r="AF109" i="147" a="1"/>
  <c r="AF134" i="147" a="1"/>
  <c r="M27" i="147"/>
  <c r="AH73" i="147" a="1"/>
  <c r="AB178" i="147"/>
  <c r="U199" i="147"/>
  <c r="AB164" i="147"/>
  <c r="M136" i="147"/>
  <c r="M176" i="147"/>
  <c r="M188" i="147"/>
  <c r="AB131" i="147"/>
  <c r="AH17" i="147" a="1"/>
  <c r="AH57" i="147" a="1"/>
  <c r="Z77" i="147"/>
  <c r="Z69" i="147"/>
  <c r="AB9" i="147"/>
  <c r="Z84" i="147"/>
  <c r="AB97" i="147"/>
  <c r="AA183" i="147"/>
  <c r="U108" i="147"/>
  <c r="V84" i="147"/>
  <c r="AA167" i="147"/>
  <c r="AB153" i="147"/>
  <c r="AA120" i="147"/>
  <c r="M17" i="147"/>
  <c r="V16" i="147"/>
  <c r="AH78" i="147" a="1"/>
  <c r="Z123" i="147"/>
  <c r="V106" i="147"/>
  <c r="AH123" i="147" a="1"/>
  <c r="U196" i="147"/>
  <c r="U169" i="147"/>
  <c r="AH31" i="147" a="1"/>
  <c r="V45" i="147"/>
  <c r="AF193" i="147" a="1"/>
  <c r="AH100" i="147" a="1"/>
  <c r="AA66" i="147"/>
  <c r="AF31" i="147" a="1"/>
  <c r="U35" i="147"/>
  <c r="U120" i="147"/>
  <c r="AF138" i="147" a="1"/>
  <c r="U90" i="147"/>
  <c r="AH29" i="147" a="1"/>
  <c r="V51" i="147"/>
  <c r="N109" i="147"/>
  <c r="W185" i="147"/>
  <c r="V121" i="147"/>
  <c r="L197" i="147"/>
  <c r="W60" i="147"/>
  <c r="W36" i="147"/>
  <c r="AF94" i="147" a="1"/>
  <c r="U136" i="147"/>
  <c r="U191" i="147"/>
  <c r="M119" i="147"/>
  <c r="AA59" i="147"/>
  <c r="U40" i="147"/>
  <c r="V168" i="147"/>
  <c r="Z35" i="147"/>
  <c r="AB41" i="147"/>
  <c r="Z160" i="147"/>
  <c r="L112" i="147"/>
  <c r="Z157" i="147"/>
  <c r="AB150" i="147"/>
  <c r="Z10" i="147"/>
  <c r="Z167" i="147"/>
  <c r="AB55" i="147"/>
  <c r="V25" i="147"/>
  <c r="U202" i="147"/>
  <c r="AF170" i="147" a="1"/>
  <c r="AB52" i="147"/>
  <c r="AH188" i="147" a="1"/>
  <c r="AA135" i="147"/>
  <c r="M37" i="147"/>
  <c r="AB181" i="147"/>
  <c r="N105" i="147"/>
  <c r="W74" i="147"/>
  <c r="W150" i="147"/>
  <c r="M19" i="147"/>
  <c r="V13" i="147"/>
  <c r="AB147" i="147"/>
  <c r="V162" i="147"/>
  <c r="V148" i="147"/>
  <c r="AB68" i="147"/>
  <c r="Z93" i="147"/>
  <c r="AH150" i="147" a="1"/>
  <c r="W16" i="147"/>
  <c r="AA139" i="147"/>
  <c r="N127" i="147"/>
  <c r="AH44" i="147" a="1"/>
  <c r="V123" i="147"/>
  <c r="Z90" i="147"/>
  <c r="AA174" i="147"/>
  <c r="AB207" i="147"/>
  <c r="W45" i="147"/>
  <c r="AA103" i="147"/>
  <c r="Z20" i="147"/>
  <c r="AH61" i="147" a="1"/>
  <c r="AA98" i="147"/>
  <c r="AH131" i="147" a="1"/>
  <c r="L97" i="147"/>
  <c r="AB139" i="147"/>
  <c r="L139" i="147"/>
  <c r="AA99" i="147"/>
  <c r="V193" i="147"/>
  <c r="U62" i="147"/>
  <c r="AA205" i="147"/>
  <c r="W88" i="147"/>
  <c r="AF177" i="147" a="1"/>
  <c r="U87" i="147"/>
  <c r="U101" i="147"/>
  <c r="AB125" i="147"/>
  <c r="M143" i="147"/>
  <c r="AA78" i="147"/>
  <c r="Z51" i="147"/>
  <c r="AH19" i="147" a="1"/>
  <c r="W117" i="147"/>
  <c r="U200" i="147"/>
  <c r="AF194" i="147" a="1"/>
  <c r="AH183" i="147" a="1"/>
  <c r="M96" i="147"/>
  <c r="L124" i="147"/>
  <c r="AF52" i="147" a="1"/>
  <c r="V62" i="147"/>
  <c r="W140" i="147"/>
  <c r="L67" i="147"/>
  <c r="Z163" i="147"/>
  <c r="W121" i="147"/>
  <c r="L41" i="147"/>
  <c r="L195" i="147"/>
  <c r="L40" i="147"/>
  <c r="AA149" i="147"/>
  <c r="W33" i="147"/>
  <c r="W167" i="147"/>
  <c r="AA146" i="147"/>
  <c r="V102" i="147"/>
  <c r="W103" i="147"/>
  <c r="N101" i="147"/>
  <c r="Z152" i="147"/>
  <c r="Z39" i="147"/>
  <c r="L81" i="147"/>
  <c r="V95" i="147"/>
  <c r="Z19" i="147"/>
  <c r="AF73" i="147" a="1"/>
  <c r="W75" i="147"/>
  <c r="Z27" i="147"/>
  <c r="AF18" i="147" a="1"/>
  <c r="AF70" i="147" a="1"/>
  <c r="L125" i="147"/>
  <c r="AB138" i="147"/>
  <c r="AB81" i="147"/>
  <c r="U46" i="147"/>
  <c r="N111" i="147"/>
  <c r="AH108" i="147" a="1"/>
  <c r="W145" i="147"/>
  <c r="Z63" i="147"/>
  <c r="AH176" i="147" a="1"/>
  <c r="V170" i="147"/>
  <c r="AH51" i="147" a="1"/>
  <c r="AB57" i="147"/>
  <c r="AH59" i="147" a="1"/>
  <c r="V177" i="147"/>
  <c r="AB28" i="147"/>
  <c r="U147" i="147"/>
  <c r="U143" i="147"/>
  <c r="AA80" i="147"/>
  <c r="W48" i="147"/>
  <c r="V72" i="147"/>
  <c r="V17" i="147"/>
  <c r="L170" i="147"/>
  <c r="U207" i="147"/>
  <c r="L142" i="147"/>
  <c r="M24" i="147"/>
  <c r="Z29" i="147"/>
  <c r="AH53" i="147" a="1"/>
  <c r="W136" i="147"/>
  <c r="AA15" i="147"/>
  <c r="AA52" i="147"/>
  <c r="AH113" i="147" a="1"/>
  <c r="L176" i="147"/>
  <c r="N9" i="147"/>
  <c r="M76" i="147"/>
  <c r="AB63" i="147"/>
  <c r="AA197" i="147"/>
  <c r="AB36" i="147"/>
  <c r="U111" i="147"/>
  <c r="W72" i="147"/>
  <c r="W112" i="147"/>
  <c r="Z97" i="147"/>
  <c r="AB98" i="147"/>
  <c r="W50" i="147"/>
  <c r="L177" i="147"/>
  <c r="AA116" i="147"/>
  <c r="W171" i="147"/>
  <c r="V86" i="147"/>
  <c r="L20" i="147"/>
  <c r="U20" i="147"/>
  <c r="M155" i="147"/>
  <c r="N63" i="147"/>
  <c r="N188" i="147"/>
  <c r="V199" i="147"/>
  <c r="V61" i="147"/>
  <c r="AB16" i="147"/>
  <c r="AH83" i="147" a="1"/>
  <c r="V139" i="147"/>
  <c r="AH187" i="147" a="1"/>
  <c r="Z199" i="147"/>
  <c r="AB203" i="147"/>
  <c r="AH162" i="147" a="1"/>
  <c r="M15" i="147"/>
  <c r="M191" i="147"/>
  <c r="AF106" i="147" a="1"/>
  <c r="V98" i="147"/>
  <c r="W138" i="147"/>
  <c r="W80" i="147"/>
  <c r="AA79" i="147"/>
  <c r="L49" i="147"/>
  <c r="N191" i="147"/>
  <c r="V88" i="147"/>
  <c r="V157" i="147"/>
  <c r="M64" i="147"/>
  <c r="Z114" i="147"/>
  <c r="AB168" i="147"/>
  <c r="M59" i="147"/>
  <c r="AH161" i="147" a="1"/>
  <c r="AF47" i="147" a="1"/>
  <c r="AF147" i="147" a="1"/>
  <c r="Z57" i="147"/>
  <c r="Z95" i="147"/>
  <c r="V49" i="147"/>
  <c r="AF78" i="147" a="1"/>
  <c r="U77" i="147"/>
  <c r="AB72" i="147"/>
  <c r="V58" i="147"/>
  <c r="W192" i="147"/>
  <c r="AF75" i="147" a="1"/>
  <c r="M29" i="147"/>
  <c r="M88" i="147"/>
  <c r="N88" i="147"/>
  <c r="W197" i="147"/>
  <c r="Z78" i="147"/>
  <c r="AH160" i="147" a="1"/>
  <c r="V116" i="147"/>
  <c r="U19" i="147"/>
  <c r="Z22" i="147"/>
  <c r="AB86" i="147"/>
  <c r="U50" i="147"/>
  <c r="N32" i="147"/>
  <c r="U33" i="147"/>
  <c r="AA94" i="147"/>
  <c r="V19" i="147"/>
  <c r="Z170" i="147"/>
  <c r="AF132" i="147" a="1"/>
  <c r="AH137" i="147" a="1"/>
  <c r="V140" i="147"/>
  <c r="W18" i="147"/>
  <c r="L113" i="147"/>
  <c r="AH85" i="147" a="1"/>
  <c r="U164" i="147"/>
  <c r="AA134" i="147"/>
  <c r="AH11" i="147" a="1"/>
  <c r="AH196" i="147" a="1"/>
  <c r="Z12" i="147"/>
  <c r="M68" i="147"/>
  <c r="AF23" i="147" a="1"/>
  <c r="AA129" i="147"/>
  <c r="AH139" i="147" a="1"/>
  <c r="AF197" i="147" a="1"/>
  <c r="AF150" i="147" a="1"/>
  <c r="AH40" i="147" a="1"/>
  <c r="N51" i="147"/>
  <c r="U58" i="147"/>
  <c r="N203" i="147"/>
  <c r="AA67" i="147"/>
  <c r="N11" i="147"/>
  <c r="W193" i="147"/>
  <c r="AB49" i="147"/>
  <c r="N47" i="147"/>
  <c r="Z71" i="147"/>
  <c r="N67" i="147"/>
  <c r="L57" i="147"/>
  <c r="AF116" i="147" a="1"/>
  <c r="AA119" i="147"/>
  <c r="N31" i="147"/>
  <c r="U26" i="147"/>
  <c r="AF124" i="147" a="1"/>
  <c r="AF119" i="147" a="1"/>
  <c r="V89" i="147"/>
  <c r="N27" i="147"/>
  <c r="AH67" i="147" a="1"/>
  <c r="AH193" i="147" a="1"/>
  <c r="AF137" i="147" a="1"/>
  <c r="W115" i="147"/>
  <c r="AH120" i="147" a="1"/>
  <c r="AB69" i="147"/>
  <c r="AF174" i="147" a="1"/>
  <c r="W28" i="147"/>
  <c r="U204" i="147"/>
  <c r="L93" i="147"/>
  <c r="M158" i="147"/>
  <c r="Z134" i="147"/>
  <c r="U82" i="147"/>
  <c r="AH180" i="147" a="1"/>
  <c r="U34" i="147"/>
  <c r="Z72" i="147"/>
  <c r="AF53" i="147" a="1"/>
  <c r="AA51" i="147"/>
  <c r="AD151" i="147" a="1"/>
  <c r="N76" i="147"/>
  <c r="Z112" i="147"/>
  <c r="M95" i="147"/>
  <c r="V182" i="147"/>
  <c r="AD140" i="147" a="1"/>
  <c r="Z18" i="147"/>
  <c r="W22" i="147"/>
  <c r="N72" i="147"/>
  <c r="AB101" i="147"/>
  <c r="AH33" i="147" a="1"/>
  <c r="Z184" i="147"/>
  <c r="Z59" i="147"/>
  <c r="AH52" i="147" a="1"/>
  <c r="Z26" i="147"/>
  <c r="W98" i="147"/>
  <c r="W141" i="147"/>
  <c r="N95" i="147"/>
  <c r="AF71" i="147" a="1"/>
  <c r="W149" i="147"/>
  <c r="AB170" i="147"/>
  <c r="N43" i="147"/>
  <c r="Z119" i="147"/>
  <c r="U79" i="147"/>
  <c r="AB27" i="147"/>
  <c r="AH64" i="147" a="1"/>
  <c r="AH127" i="147" a="1"/>
  <c r="AH36" i="147" a="1"/>
  <c r="N187" i="147"/>
  <c r="AH142" i="147" a="1"/>
  <c r="M71" i="147"/>
  <c r="W57" i="147"/>
  <c r="W12" i="147"/>
  <c r="AH191" i="147" a="1"/>
  <c r="AH136" i="147" a="1"/>
  <c r="U118" i="147"/>
  <c r="Z76" i="147"/>
  <c r="U124" i="147"/>
  <c r="M51" i="147"/>
  <c r="M77" i="147"/>
  <c r="AF173" i="147" a="1"/>
  <c r="AF181" i="147" a="1"/>
  <c r="U187" i="147"/>
  <c r="AB200" i="147"/>
  <c r="AH92" i="147" a="1"/>
  <c r="N200" i="147"/>
  <c r="AA177" i="147"/>
  <c r="U128" i="147"/>
  <c r="U137" i="147"/>
  <c r="N154" i="147"/>
  <c r="AH95" i="147" a="1"/>
  <c r="AA28" i="147"/>
  <c r="W84" i="147"/>
  <c r="AB93" i="147"/>
  <c r="U188" i="147"/>
  <c r="L28" i="147"/>
  <c r="AB109" i="147"/>
  <c r="V78" i="147"/>
  <c r="W109" i="147"/>
  <c r="AA106" i="147"/>
  <c r="V69" i="147"/>
  <c r="AF115" i="147" a="1"/>
  <c r="AB70" i="147"/>
  <c r="Z43" i="147"/>
  <c r="AB40" i="147"/>
  <c r="AA107" i="147"/>
  <c r="AB20" i="147"/>
  <c r="AA12" i="147"/>
  <c r="M57" i="147"/>
  <c r="AH148" i="147" a="1"/>
  <c r="Z198" i="147"/>
  <c r="Z124" i="147"/>
  <c r="AH129" i="147" a="1"/>
  <c r="V39" i="147"/>
  <c r="AA24" i="147"/>
  <c r="U149" i="147"/>
  <c r="AA55" i="147"/>
  <c r="AA111" i="147"/>
  <c r="V81" i="147"/>
  <c r="Z206" i="147"/>
  <c r="Z49" i="147"/>
  <c r="AB58" i="147"/>
  <c r="Z101" i="147"/>
  <c r="M11" i="147"/>
  <c r="AF148" i="147" a="1"/>
  <c r="AH89" i="147" a="1"/>
  <c r="M154" i="147"/>
  <c r="M111" i="147"/>
  <c r="U152" i="147"/>
  <c r="Z48" i="147"/>
  <c r="AA27" i="147"/>
  <c r="U83" i="147"/>
  <c r="M21" i="147"/>
  <c r="AF64" i="147" a="1"/>
  <c r="AA93" i="147"/>
  <c r="N103" i="147"/>
  <c r="W44" i="147"/>
  <c r="AA178" i="147"/>
  <c r="AF127" i="147" a="1"/>
  <c r="AA202" i="147"/>
  <c r="W174" i="147"/>
  <c r="AB44" i="147"/>
  <c r="AA9" i="147"/>
  <c r="W85" i="147"/>
  <c r="Z181" i="147"/>
  <c r="AB115" i="147"/>
  <c r="AD108" i="147" a="1"/>
  <c r="L185" i="147"/>
  <c r="L135" i="147"/>
  <c r="AH151" i="147" a="1"/>
  <c r="N35" i="147"/>
  <c r="AH80" i="147" a="1"/>
  <c r="W166" i="147"/>
  <c r="AF136" i="147" a="1"/>
  <c r="Z120" i="147"/>
  <c r="AF17" i="147" a="1"/>
  <c r="V37" i="147"/>
  <c r="AB85" i="147"/>
  <c r="AB145" i="147"/>
  <c r="AA160" i="147"/>
  <c r="N84" i="147"/>
  <c r="N150" i="147"/>
  <c r="Z166" i="147"/>
  <c r="L143" i="147"/>
  <c r="L44" i="147"/>
  <c r="U176" i="147"/>
  <c r="AA20" i="147"/>
  <c r="L173" i="147"/>
  <c r="N49" i="147"/>
  <c r="AA171" i="147"/>
  <c r="U99" i="147"/>
  <c r="Z169" i="147"/>
  <c r="W41" i="147"/>
  <c r="M207" i="147"/>
  <c r="M31" i="147"/>
  <c r="AA39" i="147"/>
  <c r="V52" i="147"/>
  <c r="AF22" i="147" a="1"/>
  <c r="V21" i="147"/>
  <c r="AD96" i="147" a="1"/>
  <c r="W82" i="147"/>
  <c r="M92" i="147"/>
  <c r="AH170" i="147" a="1"/>
  <c r="N138" i="147"/>
  <c r="AH86" i="147" a="1"/>
  <c r="AF200" i="147" a="1"/>
  <c r="AD155" i="147" a="1"/>
  <c r="V12" i="147"/>
  <c r="AF121" i="147" a="1"/>
  <c r="AB77" i="147"/>
  <c r="M140" i="147"/>
  <c r="L99" i="147"/>
  <c r="AF198" i="147" a="1"/>
  <c r="AF192" i="147" a="1"/>
  <c r="U153" i="147"/>
  <c r="AH155" i="147" a="1"/>
  <c r="AF101" i="147" a="1"/>
  <c r="AH204" i="147" a="1"/>
  <c r="W118" i="147"/>
  <c r="V47" i="147"/>
  <c r="AB107" i="147"/>
  <c r="M41" i="147"/>
  <c r="AA180" i="147"/>
  <c r="W31" i="147"/>
  <c r="Z60" i="147"/>
  <c r="V41" i="147"/>
  <c r="U11" i="147"/>
  <c r="AH145" i="147" a="1"/>
  <c r="AA40" i="147"/>
  <c r="U198" i="147"/>
  <c r="V124" i="147"/>
  <c r="V189" i="147"/>
  <c r="W102" i="147"/>
  <c r="W125" i="147"/>
  <c r="N107" i="147"/>
  <c r="M131" i="147"/>
  <c r="L101" i="147"/>
  <c r="AA83" i="147"/>
  <c r="AA123" i="147"/>
  <c r="Z175" i="147"/>
  <c r="M9" i="147"/>
  <c r="M104" i="147"/>
  <c r="Z154" i="147"/>
  <c r="V153" i="147"/>
  <c r="N179" i="147"/>
  <c r="N132" i="147"/>
  <c r="U186" i="147"/>
  <c r="M35" i="147"/>
  <c r="AA102" i="147"/>
  <c r="AB132" i="147"/>
  <c r="AF8" i="147" a="1"/>
  <c r="AB195" i="147"/>
  <c r="N158" i="147"/>
  <c r="V56" i="147"/>
  <c r="W9" i="147"/>
  <c r="M159" i="147"/>
  <c r="AF186" i="147" a="1"/>
  <c r="AF176" i="147" a="1"/>
  <c r="W61" i="147"/>
  <c r="U105" i="147"/>
  <c r="V73" i="147"/>
  <c r="V15" i="147"/>
  <c r="M138" i="147"/>
  <c r="W114" i="147"/>
  <c r="M123" i="147"/>
  <c r="L9" i="147"/>
  <c r="L88" i="147"/>
  <c r="U107" i="147"/>
  <c r="N164" i="147"/>
  <c r="Z202" i="147"/>
  <c r="M39" i="147"/>
  <c r="U76" i="147"/>
  <c r="AF107" i="147" a="1"/>
  <c r="AF111" i="147" a="1"/>
  <c r="N12" i="147"/>
  <c r="Z162" i="147"/>
  <c r="AA63" i="147"/>
  <c r="W14" i="147"/>
  <c r="U135" i="147"/>
  <c r="AH186" i="147" a="1"/>
  <c r="AF185" i="147" a="1"/>
  <c r="L77" i="147"/>
  <c r="Z190" i="147"/>
  <c r="AF49" i="147" a="1"/>
  <c r="AH109" i="147" a="1"/>
  <c r="W190" i="147"/>
  <c r="Z33" i="147"/>
  <c r="AB39" i="147"/>
  <c r="U74" i="147"/>
  <c r="N115" i="147"/>
  <c r="L205" i="147"/>
  <c r="W160" i="147"/>
  <c r="AH23" i="147" a="1"/>
  <c r="U159" i="147"/>
  <c r="AB67" i="147"/>
  <c r="Z182" i="147"/>
  <c r="AB53" i="147"/>
  <c r="W157" i="147"/>
  <c r="L27" i="147"/>
  <c r="AH98" i="147" a="1"/>
  <c r="AF79" i="147" a="1"/>
  <c r="AB60" i="147"/>
  <c r="N113" i="147"/>
  <c r="AF95" i="147" a="1"/>
  <c r="L129" i="147"/>
  <c r="AF85" i="147" a="1"/>
  <c r="AH77" i="147" a="1"/>
  <c r="AF120" i="147" a="1"/>
  <c r="W101" i="147"/>
  <c r="W65" i="147"/>
  <c r="Z31" i="147"/>
  <c r="L61" i="147"/>
  <c r="W34" i="147"/>
  <c r="AH118" i="147" a="1"/>
  <c r="L16" i="147"/>
  <c r="AH200" i="147" a="1"/>
  <c r="Z106" i="147"/>
  <c r="AA161" i="147"/>
  <c r="AH152" i="147" a="1"/>
  <c r="N123" i="147"/>
  <c r="V76" i="147"/>
  <c r="U116" i="147"/>
  <c r="V192" i="147"/>
  <c r="AB189" i="147"/>
  <c r="U126" i="147"/>
  <c r="U66" i="147"/>
  <c r="AH181" i="147" a="1"/>
  <c r="V171" i="147"/>
  <c r="AH81" i="147" a="1"/>
  <c r="AA23" i="147"/>
  <c r="AF24" i="147" a="1"/>
  <c r="AF82" i="147" a="1"/>
  <c r="AF87" i="147" a="1"/>
  <c r="W152" i="147"/>
  <c r="AA11" i="147"/>
  <c r="AA182" i="147"/>
  <c r="AH156" i="147" a="1"/>
  <c r="W198" i="147"/>
  <c r="AB37" i="147"/>
  <c r="N112" i="147"/>
  <c r="AA152" i="147"/>
  <c r="Z54" i="147"/>
  <c r="AA91" i="147"/>
  <c r="V97" i="147"/>
  <c r="N142" i="147"/>
  <c r="M69" i="147"/>
  <c r="Z171" i="147"/>
  <c r="U72" i="147"/>
  <c r="U55" i="147"/>
  <c r="AH107" i="147" a="1"/>
  <c r="AA128" i="147"/>
  <c r="U160" i="147"/>
  <c r="U18" i="147"/>
  <c r="AB157" i="147"/>
  <c r="AH178" i="147" a="1"/>
  <c r="AH91" i="147" a="1"/>
  <c r="V185" i="147"/>
  <c r="W206" i="147"/>
  <c r="AF199" i="147" a="1"/>
  <c r="AA47" i="147"/>
  <c r="AB149" i="147"/>
  <c r="AF48" i="147" a="1"/>
  <c r="Z56" i="147"/>
  <c r="W38" i="147"/>
  <c r="W195" i="147"/>
  <c r="AF35" i="147" a="1"/>
  <c r="AB25" i="147"/>
  <c r="AB88" i="147"/>
  <c r="AF93" i="147" a="1"/>
  <c r="U51" i="147"/>
  <c r="L72" i="147"/>
  <c r="N91" i="147"/>
  <c r="V127" i="147"/>
  <c r="W91" i="147"/>
  <c r="U52" i="147"/>
  <c r="N93" i="147"/>
  <c r="AB192" i="147"/>
  <c r="AF162" i="147" a="1"/>
  <c r="AF180" i="147" a="1"/>
  <c r="U53" i="147"/>
  <c r="W52" i="147"/>
  <c r="Z179" i="147"/>
  <c r="L45" i="147"/>
  <c r="AH15" i="147" a="1"/>
  <c r="V179" i="147"/>
  <c r="AH140" i="147" a="1"/>
  <c r="AA124" i="147"/>
  <c r="AA136" i="147"/>
  <c r="AF130" i="147" a="1"/>
  <c r="AB45" i="147"/>
  <c r="V40" i="147"/>
  <c r="U60" i="147"/>
  <c r="AB64" i="147"/>
  <c r="Z117" i="147"/>
  <c r="W30" i="147"/>
  <c r="V113" i="147"/>
  <c r="AA147" i="147"/>
  <c r="N8" i="147"/>
  <c r="L73" i="147"/>
  <c r="V11" i="147"/>
  <c r="U157" i="147"/>
  <c r="AF80" i="147" a="1"/>
  <c r="AH104" i="147" a="1"/>
  <c r="N162" i="147"/>
  <c r="U75" i="147"/>
  <c r="AF58" i="147" a="1"/>
  <c r="W94" i="147"/>
  <c r="V134" i="147"/>
  <c r="AB206" i="147"/>
  <c r="Z131" i="147"/>
  <c r="AH197" i="147" a="1"/>
  <c r="AH199" i="147" a="1"/>
  <c r="Z141" i="147"/>
  <c r="W27" i="147"/>
  <c r="AF184" i="147" a="1"/>
  <c r="AH207" i="147" a="1"/>
  <c r="V203" i="147"/>
  <c r="AB199" i="147"/>
  <c r="AH62" i="147" a="1"/>
  <c r="AF129" i="147" a="1"/>
  <c r="U156" i="147"/>
  <c r="V93" i="147"/>
  <c r="AH119" i="147" a="1"/>
  <c r="N207" i="147"/>
  <c r="AH128" i="147" a="1"/>
  <c r="W147" i="147"/>
  <c r="AH76" i="147" a="1"/>
  <c r="U31" i="147"/>
  <c r="AB113" i="147"/>
  <c r="AA35" i="147"/>
  <c r="L189" i="147"/>
  <c r="V65" i="147"/>
  <c r="AA201" i="147"/>
  <c r="M47" i="147"/>
  <c r="AH41" i="147" a="1"/>
  <c r="AA8" i="147"/>
  <c r="AB48" i="147"/>
  <c r="U100" i="147"/>
  <c r="AB82" i="147"/>
  <c r="AA32" i="147"/>
  <c r="M151" i="147"/>
  <c r="N184" i="147"/>
  <c r="AF36" i="147" a="1"/>
  <c r="U43" i="147"/>
  <c r="AH159" i="147" a="1"/>
  <c r="W146" i="147"/>
  <c r="AH182" i="147" a="1"/>
  <c r="Z192" i="147"/>
  <c r="V8" i="147"/>
  <c r="Z178" i="147"/>
  <c r="AH45" i="147" a="1"/>
  <c r="Z50" i="147"/>
  <c r="N33" i="147"/>
  <c r="AH72" i="147" a="1"/>
  <c r="W58" i="147"/>
  <c r="Z132" i="147"/>
  <c r="V91" i="147"/>
  <c r="Z115" i="147"/>
  <c r="W110" i="147"/>
  <c r="Z32" i="147"/>
  <c r="AH201" i="147" a="1"/>
  <c r="Z64" i="147"/>
  <c r="AH166" i="147" a="1"/>
  <c r="AB119" i="147"/>
  <c r="AH93" i="147" a="1"/>
  <c r="M128" i="147"/>
  <c r="W172" i="147"/>
  <c r="M127" i="147"/>
  <c r="AF125" i="147" a="1"/>
  <c r="L193" i="147"/>
  <c r="L8" i="147"/>
  <c r="U80" i="147"/>
  <c r="Z118" i="147"/>
  <c r="V9" i="147"/>
  <c r="AF37" i="147" a="1"/>
  <c r="AH96" i="147" a="1"/>
  <c r="M162" i="147"/>
  <c r="N134" i="147"/>
  <c r="Z200" i="147"/>
  <c r="L103" i="147"/>
  <c r="V152" i="147"/>
  <c r="W99" i="147"/>
  <c r="L156" i="147"/>
  <c r="M25" i="147"/>
  <c r="W135" i="147"/>
  <c r="AB33" i="147"/>
  <c r="M199" i="147"/>
  <c r="V24" i="147"/>
  <c r="AH121" i="147" a="1"/>
  <c r="AF9" i="147" a="1"/>
  <c r="L121" i="147"/>
  <c r="AA43" i="147"/>
  <c r="AH69" i="147" a="1"/>
  <c r="V161" i="147"/>
  <c r="V80" i="147"/>
  <c r="AA125" i="147"/>
  <c r="AB162" i="147"/>
  <c r="Z174" i="147"/>
  <c r="AF59" i="147" a="1"/>
  <c r="U130" i="147"/>
  <c r="Z34" i="147"/>
  <c r="N57" i="147"/>
  <c r="AA65" i="147"/>
  <c r="AH99" i="147" a="1"/>
  <c r="AF84" i="147" a="1"/>
  <c r="U32" i="147"/>
  <c r="U98" i="147"/>
  <c r="N56" i="147"/>
  <c r="AF169" i="147" a="1"/>
  <c r="N87" i="147"/>
  <c r="W93" i="147"/>
  <c r="U184" i="147"/>
  <c r="AF68" i="147" a="1"/>
  <c r="AA60" i="147"/>
  <c r="N176" i="147"/>
  <c r="Z133" i="147"/>
  <c r="W186" i="147"/>
  <c r="W107" i="147"/>
  <c r="W29" i="147"/>
  <c r="AF178" i="147" a="1"/>
  <c r="M53" i="147"/>
  <c r="AA157" i="147"/>
  <c r="V180" i="147"/>
  <c r="AH32" i="147" a="1"/>
  <c r="M20" i="147"/>
  <c r="AB51" i="147"/>
  <c r="AH28" i="147" a="1"/>
  <c r="AB124" i="147"/>
  <c r="V60" i="147"/>
  <c r="M93" i="147"/>
  <c r="AH158" i="147" a="1"/>
  <c r="U30" i="147"/>
  <c r="Z86" i="147"/>
  <c r="AB188" i="147"/>
  <c r="N128" i="147"/>
  <c r="U69" i="147"/>
  <c r="M44" i="147"/>
  <c r="AF102" i="147" a="1"/>
  <c r="AH25" i="147" a="1"/>
  <c r="AF27" i="147" a="1"/>
  <c r="V129" i="147"/>
  <c r="U44" i="147"/>
  <c r="AF179" i="147" a="1"/>
  <c r="W89" i="147"/>
  <c r="W122" i="147"/>
  <c r="V48" i="147"/>
  <c r="W53" i="147"/>
  <c r="U177" i="147"/>
  <c r="U71" i="147"/>
  <c r="L55" i="147"/>
  <c r="Z122" i="147"/>
  <c r="V115" i="147"/>
  <c r="V27" i="147"/>
  <c r="M80" i="147"/>
  <c r="V64" i="147"/>
  <c r="AA154" i="147"/>
  <c r="AB111" i="147"/>
  <c r="AA207" i="147"/>
  <c r="V158" i="147"/>
  <c r="V135" i="147"/>
  <c r="AH8" i="147" a="1"/>
  <c r="AH49" i="147" a="1"/>
  <c r="V63" i="147"/>
  <c r="Z66" i="147"/>
  <c r="AA17" i="147"/>
  <c r="AF158" i="147" a="1"/>
  <c r="Z176" i="147"/>
  <c r="Z142" i="147"/>
  <c r="AA16" i="147"/>
  <c r="AF89" i="147" a="1"/>
  <c r="AB158" i="147"/>
  <c r="W40" i="147"/>
  <c r="AB190" i="147"/>
  <c r="W78" i="147"/>
  <c r="M85" i="147"/>
  <c r="AH157" i="147" a="1"/>
  <c r="M182" i="147"/>
  <c r="AA95" i="147"/>
  <c r="AB116" i="147"/>
  <c r="W139" i="147"/>
  <c r="U138" i="147"/>
  <c r="V181" i="147"/>
  <c r="AF142" i="147" a="1"/>
  <c r="M164" i="147"/>
  <c r="Z79" i="147"/>
  <c r="AF29" i="147" a="1"/>
  <c r="W46" i="147"/>
  <c r="U22" i="147"/>
  <c r="AB173" i="147"/>
  <c r="AA76" i="147"/>
  <c r="U132" i="147"/>
  <c r="V101" i="147"/>
  <c r="M109" i="147"/>
  <c r="V43" i="147"/>
  <c r="Z126" i="147"/>
  <c r="V201" i="147"/>
  <c r="W55" i="147"/>
  <c r="L43" i="147"/>
  <c r="AB176" i="147"/>
  <c r="L80" i="147"/>
  <c r="V176" i="147"/>
  <c r="AH79" i="147" a="1"/>
  <c r="Z62" i="147"/>
  <c r="L53" i="147"/>
  <c r="M146" i="147"/>
  <c r="L184" i="147"/>
  <c r="Z80" i="147"/>
  <c r="W134" i="147"/>
  <c r="V190" i="147"/>
  <c r="L29" i="147"/>
  <c r="L168" i="147"/>
  <c r="Z105" i="147"/>
  <c r="W170" i="147"/>
  <c r="W154" i="147"/>
  <c r="AH115" i="147" a="1"/>
  <c r="AA132" i="147"/>
  <c r="Z156" i="147"/>
  <c r="W124" i="147"/>
  <c r="AH55" i="147" a="1"/>
  <c r="M13" i="147"/>
  <c r="Z125" i="147"/>
  <c r="AH9" i="147" a="1"/>
  <c r="AA150" i="147"/>
  <c r="AD196" i="147" a="1"/>
  <c r="M16" i="147"/>
  <c r="Z138" i="147"/>
  <c r="L165" i="147"/>
  <c r="AF145" i="147" a="1"/>
  <c r="AH88" i="147" a="1"/>
  <c r="Z143" i="147"/>
  <c r="AH71" i="147" a="1"/>
  <c r="AH105" i="147" a="1"/>
  <c r="AF41" i="147" a="1"/>
  <c r="L120" i="147"/>
  <c r="Z14" i="147"/>
  <c r="U197" i="147"/>
  <c r="L116" i="147"/>
  <c r="W201" i="147"/>
  <c r="W178" i="147"/>
  <c r="M173" i="147"/>
  <c r="W162" i="147"/>
  <c r="U37" i="147"/>
  <c r="U106" i="147"/>
  <c r="AA179" i="147"/>
  <c r="N65" i="147"/>
  <c r="AA101" i="147"/>
  <c r="V197" i="147"/>
  <c r="AF103" i="147" a="1"/>
  <c r="AH87" i="147" a="1"/>
  <c r="L89" i="147"/>
  <c r="M172" i="147"/>
  <c r="U97" i="147"/>
  <c r="AF55" i="147" a="1"/>
  <c r="AH116" i="147" a="1"/>
  <c r="W106" i="147"/>
  <c r="M33" i="147"/>
  <c r="M180" i="147"/>
  <c r="W8" i="147"/>
  <c r="M43" i="147"/>
  <c r="AH122" i="147" a="1"/>
  <c r="AA153" i="147"/>
  <c r="AA156" i="147"/>
  <c r="U42" i="147"/>
  <c r="M113" i="147"/>
  <c r="Z8" i="147"/>
  <c r="AH134" i="147" a="1"/>
  <c r="AF118" i="147" a="1"/>
  <c r="Z145" i="147"/>
  <c r="W205" i="147"/>
  <c r="AA44" i="147"/>
  <c r="AF183" i="147" a="1"/>
  <c r="AF175" i="147" a="1"/>
  <c r="AF44" i="147" a="1"/>
  <c r="U119" i="147"/>
  <c r="L169" i="147"/>
  <c r="U145" i="147"/>
  <c r="AH194" i="147" a="1"/>
  <c r="AA164" i="147"/>
  <c r="Z65" i="147"/>
  <c r="W95" i="147"/>
  <c r="AF207" i="147" a="1"/>
  <c r="Z110" i="147"/>
  <c r="AA165" i="147"/>
  <c r="L182" i="147"/>
  <c r="AA189" i="147"/>
  <c r="Z70" i="147"/>
  <c r="AF72" i="147" a="1"/>
  <c r="AA19" i="147"/>
  <c r="V188" i="147"/>
  <c r="U65" i="147"/>
  <c r="AH63" i="147" a="1"/>
  <c r="M84" i="147"/>
  <c r="AF69" i="147" a="1"/>
  <c r="N146" i="147"/>
  <c r="U24" i="147"/>
  <c r="M48" i="147"/>
  <c r="AF164" i="147" a="1"/>
  <c r="V119" i="147"/>
  <c r="AB90" i="147"/>
  <c r="W175" i="147"/>
  <c r="U114" i="147"/>
  <c r="AB80" i="147"/>
  <c r="N75" i="147"/>
  <c r="W39" i="147"/>
  <c r="AH147" i="147" a="1"/>
  <c r="U141" i="147"/>
  <c r="V82" i="147"/>
  <c r="V138" i="147"/>
  <c r="N55" i="147"/>
  <c r="N24" i="147"/>
  <c r="AB76" i="147"/>
  <c r="U104" i="147"/>
  <c r="AH27" i="147" a="1"/>
  <c r="AB197" i="147"/>
  <c r="AF135" i="147" a="1"/>
  <c r="AH198" i="147" a="1"/>
  <c r="AH205" i="147" a="1"/>
  <c r="U134" i="147"/>
  <c r="AH163" i="147" a="1"/>
  <c r="AH58" i="147" a="1"/>
  <c r="AA158" i="147"/>
  <c r="AH135" i="147" a="1"/>
  <c r="AH177" i="147" a="1"/>
  <c r="L85" i="147"/>
  <c r="W66" i="147"/>
  <c r="V198" i="147"/>
  <c r="M169" i="147"/>
  <c r="W183" i="147"/>
  <c r="AA175" i="147"/>
  <c r="V206" i="147"/>
  <c r="AH179" i="147" a="1"/>
  <c r="AA71" i="147"/>
  <c r="AH175" i="147" a="1"/>
  <c r="AH203" i="147" a="1"/>
  <c r="L162" i="147"/>
  <c r="L148" i="147"/>
  <c r="L132" i="147"/>
  <c r="N16" i="147"/>
  <c r="AH192" i="147" a="1"/>
  <c r="M196" i="147"/>
  <c r="N147" i="147"/>
  <c r="AA191" i="147"/>
  <c r="L109" i="147"/>
  <c r="AF154" i="147" a="1"/>
  <c r="L105" i="147"/>
  <c r="U123" i="147"/>
  <c r="W202" i="147"/>
  <c r="N119" i="147"/>
  <c r="M100" i="147"/>
  <c r="AH111" i="147" a="1"/>
  <c r="U165" i="147"/>
  <c r="AF133" i="147" a="1"/>
  <c r="U181" i="147"/>
  <c r="AH82" i="147" a="1"/>
  <c r="AH102" i="147" a="1"/>
  <c r="AH43" i="147" a="1"/>
  <c r="W177" i="147"/>
  <c r="AA194" i="147"/>
  <c r="AB43" i="147"/>
  <c r="AF190" i="147" a="1"/>
  <c r="AA56" i="147"/>
  <c r="Z55" i="147"/>
  <c r="AH171" i="147" a="1"/>
  <c r="AF152" i="147" a="1"/>
  <c r="U155" i="147"/>
  <c r="W176" i="147"/>
  <c r="W77" i="147"/>
  <c r="Z194" i="147"/>
  <c r="U146" i="147"/>
  <c r="W137" i="147"/>
  <c r="AA31" i="147"/>
  <c r="W73" i="147"/>
  <c r="L187" i="147"/>
  <c r="M55" i="147"/>
  <c r="N136" i="147"/>
  <c r="AH206" i="147" a="1"/>
  <c r="V142" i="147"/>
  <c r="L201" i="147"/>
  <c r="AA13" i="147"/>
  <c r="V23" i="147"/>
  <c r="AA37" i="147"/>
  <c r="AF61" i="147" a="1"/>
  <c r="AH172" i="147" a="1"/>
  <c r="AB136" i="147"/>
  <c r="W153" i="147"/>
  <c r="U14" i="147"/>
  <c r="N192" i="147"/>
  <c r="W188" i="147"/>
  <c r="U203" i="147"/>
  <c r="U103" i="147"/>
  <c r="AF28" i="147" a="1"/>
  <c r="AH39" i="147" a="1"/>
  <c r="AH94" i="147" a="1"/>
  <c r="AB56" i="147"/>
  <c r="W86" i="147"/>
  <c r="AH70" i="147" a="1"/>
  <c r="N165" i="147"/>
  <c r="L107" i="147"/>
  <c r="Z91" i="147"/>
  <c r="M134" i="147"/>
  <c r="Z103" i="147"/>
  <c r="Z88" i="147"/>
  <c r="AH117" i="147" a="1"/>
  <c r="AA113" i="147"/>
  <c r="AF112" i="147" a="1"/>
  <c r="M8" i="147"/>
  <c r="AH106" i="147" a="1"/>
  <c r="AH47" i="147" a="1"/>
  <c r="Z186" i="147"/>
  <c r="AC186" i="147" l="1"/>
  <c r="AH47" i="147"/>
  <c r="AH106" i="147"/>
  <c r="AF112" i="147"/>
  <c r="AG112" i="147" s="1"/>
  <c r="AI112" i="147" s="1"/>
  <c r="AC113" i="147"/>
  <c r="AH117" i="147"/>
  <c r="AC88" i="147"/>
  <c r="AC103" i="147"/>
  <c r="AC91" i="147"/>
  <c r="AH70" i="147"/>
  <c r="AH94" i="147"/>
  <c r="AH39" i="147"/>
  <c r="AF28" i="147"/>
  <c r="AG28" i="147" s="1"/>
  <c r="AI28" i="147" s="1"/>
  <c r="X103" i="147"/>
  <c r="X203" i="147"/>
  <c r="X14" i="147"/>
  <c r="AH172" i="147"/>
  <c r="AF61" i="147"/>
  <c r="AG61" i="147" s="1"/>
  <c r="AI61" i="147" s="1"/>
  <c r="AC13" i="147"/>
  <c r="X142" i="147"/>
  <c r="AH206" i="147"/>
  <c r="X146" i="147"/>
  <c r="AC194" i="147"/>
  <c r="X155" i="147"/>
  <c r="AF152" i="147"/>
  <c r="AG152" i="147" s="1"/>
  <c r="AI152" i="147" s="1"/>
  <c r="AH171" i="147"/>
  <c r="AC55" i="147"/>
  <c r="AF190" i="147"/>
  <c r="AG190" i="147" s="1"/>
  <c r="AI190" i="147" s="1"/>
  <c r="AH43" i="147"/>
  <c r="AH102" i="147"/>
  <c r="AH82" i="147"/>
  <c r="X181" i="147"/>
  <c r="AF133" i="147"/>
  <c r="AG133" i="147" s="1"/>
  <c r="AI133" i="147" s="1"/>
  <c r="X165" i="147"/>
  <c r="AH111" i="147"/>
  <c r="X123" i="147"/>
  <c r="AF154" i="147"/>
  <c r="AG154" i="147" s="1"/>
  <c r="AI154" i="147" s="1"/>
  <c r="AC191" i="147"/>
  <c r="AH192" i="147"/>
  <c r="AH203" i="147"/>
  <c r="AH175" i="147"/>
  <c r="AH179" i="147"/>
  <c r="X206" i="147"/>
  <c r="AH177" i="147"/>
  <c r="AH135" i="147"/>
  <c r="AH58" i="147"/>
  <c r="AH163" i="147"/>
  <c r="X134" i="147"/>
  <c r="AH205" i="147"/>
  <c r="AH198" i="147"/>
  <c r="AF135" i="147"/>
  <c r="AG135" i="147" s="1"/>
  <c r="AI135" i="147" s="1"/>
  <c r="AH27" i="147"/>
  <c r="X104" i="147"/>
  <c r="X141" i="147"/>
  <c r="AH147" i="147"/>
  <c r="X114" i="147"/>
  <c r="AF164" i="147"/>
  <c r="AG164" i="147" s="1"/>
  <c r="AI164" i="147" s="1"/>
  <c r="X24" i="147"/>
  <c r="AF69" i="147"/>
  <c r="AG69" i="147" s="1"/>
  <c r="AI69" i="147" s="1"/>
  <c r="AH63" i="147"/>
  <c r="X65" i="147"/>
  <c r="AF72" i="147"/>
  <c r="AG72" i="147" s="1"/>
  <c r="AI72" i="147" s="1"/>
  <c r="AC70" i="147"/>
  <c r="AC189" i="147"/>
  <c r="AC165" i="147"/>
  <c r="AC110" i="147"/>
  <c r="AF207" i="147"/>
  <c r="AG207" i="147" s="1"/>
  <c r="AI207" i="147" s="1"/>
  <c r="AC65" i="147"/>
  <c r="AH194" i="147"/>
  <c r="X145" i="147"/>
  <c r="X119" i="147"/>
  <c r="AF44" i="147"/>
  <c r="AG44" i="147" s="1"/>
  <c r="AI44" i="147" s="1"/>
  <c r="AF175" i="147"/>
  <c r="AG175" i="147" s="1"/>
  <c r="AI175" i="147" s="1"/>
  <c r="AF183" i="147"/>
  <c r="AG183" i="147" s="1"/>
  <c r="AI183" i="147" s="1"/>
  <c r="AC44" i="147"/>
  <c r="AC145" i="147"/>
  <c r="AF118" i="147"/>
  <c r="AG118" i="147" s="1"/>
  <c r="AI118" i="147" s="1"/>
  <c r="AH134" i="147"/>
  <c r="AC8" i="147"/>
  <c r="X42" i="147"/>
  <c r="AH122" i="147"/>
  <c r="AH116" i="147"/>
  <c r="AF55" i="147"/>
  <c r="AG55" i="147" s="1"/>
  <c r="AI55" i="147" s="1"/>
  <c r="X97" i="147"/>
  <c r="AH87" i="147"/>
  <c r="AF103" i="147"/>
  <c r="AG103" i="147" s="1"/>
  <c r="AI103" i="147" s="1"/>
  <c r="X106" i="147"/>
  <c r="X37" i="147"/>
  <c r="X197" i="147"/>
  <c r="AC14" i="147"/>
  <c r="AF41" i="147"/>
  <c r="AG41" i="147" s="1"/>
  <c r="AI41" i="147" s="1"/>
  <c r="AH105" i="147"/>
  <c r="AH71" i="147"/>
  <c r="AC143" i="147"/>
  <c r="AH88" i="147"/>
  <c r="AF145" i="147"/>
  <c r="AG145" i="147" s="1"/>
  <c r="AI145" i="147" s="1"/>
  <c r="AC138" i="147"/>
  <c r="AD196" i="147"/>
  <c r="AE196" i="147" s="1"/>
  <c r="AC150" i="147"/>
  <c r="AH9" i="147"/>
  <c r="AC125" i="147"/>
  <c r="AH55" i="147"/>
  <c r="AC156" i="147"/>
  <c r="AD156" i="147" s="1" a="1"/>
  <c r="AH115" i="147"/>
  <c r="AC105" i="147"/>
  <c r="X190" i="147"/>
  <c r="AC80" i="147"/>
  <c r="AC62" i="147"/>
  <c r="AH79" i="147"/>
  <c r="X201" i="147"/>
  <c r="AC126" i="147"/>
  <c r="X132" i="147"/>
  <c r="X22" i="147"/>
  <c r="AF29" i="147"/>
  <c r="AG29" i="147" s="1"/>
  <c r="AI29" i="147" s="1"/>
  <c r="AC79" i="147"/>
  <c r="AF142" i="147"/>
  <c r="AG142" i="147" s="1"/>
  <c r="AI142" i="147" s="1"/>
  <c r="X138" i="147"/>
  <c r="AH157" i="147"/>
  <c r="AF89" i="147"/>
  <c r="AG89" i="147" s="1"/>
  <c r="AI89" i="147" s="1"/>
  <c r="AC142" i="147"/>
  <c r="AC176" i="147"/>
  <c r="AF158" i="147"/>
  <c r="AG158" i="147" s="1"/>
  <c r="AI158" i="147" s="1"/>
  <c r="AC17" i="147"/>
  <c r="AC66" i="147"/>
  <c r="AH49" i="147"/>
  <c r="AH8" i="147"/>
  <c r="X115" i="147"/>
  <c r="AC122" i="147"/>
  <c r="X71" i="147"/>
  <c r="X177" i="147"/>
  <c r="AF179" i="147"/>
  <c r="AG179" i="147" s="1"/>
  <c r="AI179" i="147" s="1"/>
  <c r="X44" i="147"/>
  <c r="AF27" i="147"/>
  <c r="AG27" i="147" s="1"/>
  <c r="AI27" i="147" s="1"/>
  <c r="AH25" i="147"/>
  <c r="AF102" i="147"/>
  <c r="AG102" i="147" s="1"/>
  <c r="AI102" i="147" s="1"/>
  <c r="X69" i="147"/>
  <c r="AC86" i="147"/>
  <c r="X30" i="147"/>
  <c r="AH158" i="147"/>
  <c r="AH28" i="147"/>
  <c r="AH32" i="147"/>
  <c r="AF178" i="147"/>
  <c r="AG178" i="147" s="1"/>
  <c r="AI178" i="147" s="1"/>
  <c r="AC133" i="147"/>
  <c r="AF68" i="147"/>
  <c r="AG68" i="147" s="1"/>
  <c r="AI68" i="147" s="1"/>
  <c r="X184" i="147"/>
  <c r="AF169" i="147"/>
  <c r="AG169" i="147" s="1"/>
  <c r="AI169" i="147" s="1"/>
  <c r="X98" i="147"/>
  <c r="X32" i="147"/>
  <c r="AF84" i="147"/>
  <c r="AG84" i="147" s="1"/>
  <c r="AI84" i="147" s="1"/>
  <c r="AH99" i="147"/>
  <c r="AC34" i="147"/>
  <c r="AD34" i="147" s="1" a="1"/>
  <c r="X130" i="147"/>
  <c r="AF59" i="147"/>
  <c r="AG59" i="147" s="1"/>
  <c r="AI59" i="147" s="1"/>
  <c r="AC174" i="147"/>
  <c r="AD174" i="147" s="1" a="1"/>
  <c r="X161" i="147"/>
  <c r="AH69" i="147"/>
  <c r="AF9" i="147"/>
  <c r="AG9" i="147" s="1"/>
  <c r="AH121" i="147"/>
  <c r="AC200" i="147"/>
  <c r="AH96" i="147"/>
  <c r="AF37" i="147"/>
  <c r="AG37" i="147" s="1"/>
  <c r="AI37" i="147" s="1"/>
  <c r="AC118" i="147"/>
  <c r="X80" i="147"/>
  <c r="AF125" i="147"/>
  <c r="AG125" i="147" s="1"/>
  <c r="AI125" i="147" s="1"/>
  <c r="AH93" i="147"/>
  <c r="AH166" i="147"/>
  <c r="AC64" i="147"/>
  <c r="AH201" i="147"/>
  <c r="AC32" i="147"/>
  <c r="AD32" i="147" s="1" a="1"/>
  <c r="AC115" i="147"/>
  <c r="AD115" i="147" s="1" a="1"/>
  <c r="AC132" i="147"/>
  <c r="AH72" i="147"/>
  <c r="AC50" i="147"/>
  <c r="AD50" i="147" s="1" a="1"/>
  <c r="AH45" i="147"/>
  <c r="AC178" i="147"/>
  <c r="AD178" i="147" s="1" a="1"/>
  <c r="AC192" i="147"/>
  <c r="AH182" i="147"/>
  <c r="AH159" i="147"/>
  <c r="X43" i="147"/>
  <c r="AF36" i="147"/>
  <c r="AG36" i="147" s="1"/>
  <c r="AI36" i="147" s="1"/>
  <c r="X100" i="147"/>
  <c r="AH41" i="147"/>
  <c r="AC201" i="147"/>
  <c r="X31" i="147"/>
  <c r="AH76" i="147"/>
  <c r="AH128" i="147"/>
  <c r="AH119" i="147"/>
  <c r="X156" i="147"/>
  <c r="AF129" i="147"/>
  <c r="AG129" i="147" s="1"/>
  <c r="AI129" i="147" s="1"/>
  <c r="AH62" i="147"/>
  <c r="AH207" i="147"/>
  <c r="AF184" i="147"/>
  <c r="AG184" i="147" s="1"/>
  <c r="AI184" i="147" s="1"/>
  <c r="AC141" i="147"/>
  <c r="AD141" i="147" s="1" a="1"/>
  <c r="AH199" i="147"/>
  <c r="AH197" i="147"/>
  <c r="AC131" i="147"/>
  <c r="AF58" i="147"/>
  <c r="AG58" i="147" s="1"/>
  <c r="AI58" i="147" s="1"/>
  <c r="X75" i="147"/>
  <c r="AH104" i="147"/>
  <c r="AF80" i="147"/>
  <c r="AG80" i="147" s="1"/>
  <c r="AI80" i="147" s="1"/>
  <c r="X157" i="147"/>
  <c r="AC117" i="147"/>
  <c r="X60" i="147"/>
  <c r="AC45" i="147"/>
  <c r="AF130" i="147"/>
  <c r="AG130" i="147" s="1"/>
  <c r="AI130" i="147" s="1"/>
  <c r="AC136" i="147"/>
  <c r="AD136" i="147" s="1" a="1"/>
  <c r="AH140" i="147"/>
  <c r="AH15" i="147"/>
  <c r="AC179" i="147"/>
  <c r="AD179" i="147" s="1" a="1"/>
  <c r="X53" i="147"/>
  <c r="AF180" i="147"/>
  <c r="AG180" i="147" s="1"/>
  <c r="AI180" i="147" s="1"/>
  <c r="AF162" i="147"/>
  <c r="AG162" i="147" s="1"/>
  <c r="AI162" i="147" s="1"/>
  <c r="X52" i="147"/>
  <c r="X51" i="147"/>
  <c r="AF93" i="147"/>
  <c r="AG93" i="147" s="1"/>
  <c r="AI93" i="147" s="1"/>
  <c r="AF35" i="147"/>
  <c r="AG35" i="147" s="1"/>
  <c r="AI35" i="147" s="1"/>
  <c r="AC56" i="147"/>
  <c r="AD56" i="147" s="1" a="1"/>
  <c r="AF48" i="147"/>
  <c r="AG48" i="147" s="1"/>
  <c r="AI48" i="147" s="1"/>
  <c r="AF199" i="147"/>
  <c r="AG199" i="147" s="1"/>
  <c r="AI199" i="147" s="1"/>
  <c r="X185" i="147"/>
  <c r="AH91" i="147"/>
  <c r="AH178" i="147"/>
  <c r="X18" i="147"/>
  <c r="X160" i="147"/>
  <c r="AH107" i="147"/>
  <c r="X55" i="147"/>
  <c r="X72" i="147"/>
  <c r="AC171" i="147"/>
  <c r="AC54" i="147"/>
  <c r="AH156" i="147"/>
  <c r="AF87" i="147"/>
  <c r="AG87" i="147" s="1"/>
  <c r="AI87" i="147" s="1"/>
  <c r="AF82" i="147"/>
  <c r="AG82" i="147" s="1"/>
  <c r="AI82" i="147" s="1"/>
  <c r="AF24" i="147"/>
  <c r="AG24" i="147" s="1"/>
  <c r="AI24" i="147" s="1"/>
  <c r="AH81" i="147"/>
  <c r="X171" i="147"/>
  <c r="AH181" i="147"/>
  <c r="X66" i="147"/>
  <c r="X126" i="147"/>
  <c r="X116" i="147"/>
  <c r="AH152" i="147"/>
  <c r="AC106" i="147"/>
  <c r="AH200" i="147"/>
  <c r="AH118" i="147"/>
  <c r="AC31" i="147"/>
  <c r="AF120" i="147"/>
  <c r="AG120" i="147" s="1"/>
  <c r="AI120" i="147" s="1"/>
  <c r="AH77" i="147"/>
  <c r="AF85" i="147"/>
  <c r="AG85" i="147" s="1"/>
  <c r="AI85" i="147" s="1"/>
  <c r="AF95" i="147"/>
  <c r="AG95" i="147" s="1"/>
  <c r="AI95" i="147" s="1"/>
  <c r="AF79" i="147"/>
  <c r="AG79" i="147" s="1"/>
  <c r="AI79" i="147" s="1"/>
  <c r="AH98" i="147"/>
  <c r="AC53" i="147"/>
  <c r="AC182" i="147"/>
  <c r="X159" i="147"/>
  <c r="AH23" i="147"/>
  <c r="X74" i="147"/>
  <c r="AC33" i="147"/>
  <c r="AH109" i="147"/>
  <c r="AF49" i="147"/>
  <c r="AG49" i="147" s="1"/>
  <c r="AI49" i="147" s="1"/>
  <c r="AC190" i="147"/>
  <c r="AF185" i="147"/>
  <c r="AG185" i="147" s="1"/>
  <c r="AI185" i="147" s="1"/>
  <c r="AH186" i="147"/>
  <c r="X135" i="147"/>
  <c r="AC162" i="147"/>
  <c r="AF111" i="147"/>
  <c r="AG111" i="147" s="1"/>
  <c r="AI111" i="147" s="1"/>
  <c r="AF107" i="147"/>
  <c r="AG107" i="147" s="1"/>
  <c r="AI107" i="147" s="1"/>
  <c r="X76" i="147"/>
  <c r="AC202" i="147"/>
  <c r="X107" i="147"/>
  <c r="X73" i="147"/>
  <c r="X105" i="147"/>
  <c r="AF176" i="147"/>
  <c r="AG176" i="147" s="1"/>
  <c r="AI176" i="147" s="1"/>
  <c r="AF186" i="147"/>
  <c r="AG186" i="147" s="1"/>
  <c r="AI186" i="147" s="1"/>
  <c r="AF8" i="147"/>
  <c r="AG8" i="147" s="1"/>
  <c r="X186" i="147"/>
  <c r="AC154" i="147"/>
  <c r="AC175" i="147"/>
  <c r="AC83" i="147"/>
  <c r="X189" i="147"/>
  <c r="X198" i="147"/>
  <c r="AC40" i="147"/>
  <c r="AH145" i="147"/>
  <c r="X11" i="147"/>
  <c r="X41" i="147"/>
  <c r="AC60" i="147"/>
  <c r="AC180" i="147"/>
  <c r="AH204" i="147"/>
  <c r="AF101" i="147"/>
  <c r="AG101" i="147" s="1"/>
  <c r="AI101" i="147" s="1"/>
  <c r="AH155" i="147"/>
  <c r="X153" i="147"/>
  <c r="AF192" i="147"/>
  <c r="AG192" i="147" s="1"/>
  <c r="AI192" i="147" s="1"/>
  <c r="AF198" i="147"/>
  <c r="AG198" i="147" s="1"/>
  <c r="AI198" i="147" s="1"/>
  <c r="AF121" i="147"/>
  <c r="AG121" i="147" s="1"/>
  <c r="AI121" i="147" s="1"/>
  <c r="X8" i="147"/>
  <c r="AD155" i="147"/>
  <c r="AE155" i="147" s="1"/>
  <c r="AF200" i="147"/>
  <c r="AG200" i="147" s="1"/>
  <c r="AI200" i="147" s="1"/>
  <c r="AH86" i="147"/>
  <c r="AH170" i="147"/>
  <c r="AD96" i="147"/>
  <c r="AE96" i="147" s="1"/>
  <c r="X21" i="147"/>
  <c r="AF22" i="147"/>
  <c r="AG22" i="147" s="1"/>
  <c r="AI22" i="147" s="1"/>
  <c r="AC169" i="147"/>
  <c r="X99" i="147"/>
  <c r="X176" i="147"/>
  <c r="AC166" i="147"/>
  <c r="AF17" i="147"/>
  <c r="AG17" i="147" s="1"/>
  <c r="AI17" i="147" s="1"/>
  <c r="AC120" i="147"/>
  <c r="AF136" i="147"/>
  <c r="AG136" i="147" s="1"/>
  <c r="AI136" i="147" s="1"/>
  <c r="AH80" i="147"/>
  <c r="AH151" i="147"/>
  <c r="AD108" i="147"/>
  <c r="AE108" i="147" s="1"/>
  <c r="AC181" i="147"/>
  <c r="AC9" i="147"/>
  <c r="AF127" i="147"/>
  <c r="AG127" i="147" s="1"/>
  <c r="AI127" i="147" s="1"/>
  <c r="AF64" i="147"/>
  <c r="AG64" i="147" s="1"/>
  <c r="AI64" i="147" s="1"/>
  <c r="X83" i="147"/>
  <c r="AC48" i="147"/>
  <c r="X152" i="147"/>
  <c r="AH89" i="147"/>
  <c r="AF148" i="147"/>
  <c r="AG148" i="147" s="1"/>
  <c r="AI148" i="147" s="1"/>
  <c r="AC101" i="147"/>
  <c r="AD101" i="147" s="1" a="1"/>
  <c r="AC49" i="147"/>
  <c r="AC206" i="147"/>
  <c r="X81" i="147"/>
  <c r="X149" i="147"/>
  <c r="AH129" i="147"/>
  <c r="AC124" i="147"/>
  <c r="AC198" i="147"/>
  <c r="AH148" i="147"/>
  <c r="AC107" i="147"/>
  <c r="AC43" i="147"/>
  <c r="AF115" i="147"/>
  <c r="AG115" i="147" s="1"/>
  <c r="AI115" i="147" s="1"/>
  <c r="X188" i="147"/>
  <c r="AC28" i="147"/>
  <c r="AH95" i="147"/>
  <c r="X137" i="147"/>
  <c r="X128" i="147"/>
  <c r="AC177" i="147"/>
  <c r="AH92" i="147"/>
  <c r="X187" i="147"/>
  <c r="AF181" i="147"/>
  <c r="AG181" i="147" s="1"/>
  <c r="AI181" i="147" s="1"/>
  <c r="AF173" i="147"/>
  <c r="AG173" i="147" s="1"/>
  <c r="AI173" i="147" s="1"/>
  <c r="X124" i="147"/>
  <c r="AC76" i="147"/>
  <c r="AD76" i="147" s="1" a="1"/>
  <c r="X118" i="147"/>
  <c r="AH136" i="147"/>
  <c r="AH191" i="147"/>
  <c r="AH142" i="147"/>
  <c r="AH36" i="147"/>
  <c r="AH127" i="147"/>
  <c r="AH64" i="147"/>
  <c r="X79" i="147"/>
  <c r="AC119" i="147"/>
  <c r="AF71" i="147"/>
  <c r="AG71" i="147" s="1"/>
  <c r="AI71" i="147" s="1"/>
  <c r="AC26" i="147"/>
  <c r="AH52" i="147"/>
  <c r="AC59" i="147"/>
  <c r="AC184" i="147"/>
  <c r="AD184" i="147" s="1" a="1"/>
  <c r="AH33" i="147"/>
  <c r="AC18" i="147"/>
  <c r="AD140" i="147"/>
  <c r="AE140" i="147" s="1"/>
  <c r="AC112" i="147"/>
  <c r="AD151" i="147"/>
  <c r="AE151" i="147" s="1"/>
  <c r="AF53" i="147"/>
  <c r="AG53" i="147" s="1"/>
  <c r="AI53" i="147" s="1"/>
  <c r="AC72" i="147"/>
  <c r="AD72" i="147" s="1" a="1"/>
  <c r="X34" i="147"/>
  <c r="AH180" i="147"/>
  <c r="X82" i="147"/>
  <c r="AC134" i="147"/>
  <c r="X204" i="147"/>
  <c r="AF174" i="147"/>
  <c r="AG174" i="147" s="1"/>
  <c r="AI174" i="147" s="1"/>
  <c r="AH120" i="147"/>
  <c r="AF137" i="147"/>
  <c r="AG137" i="147" s="1"/>
  <c r="AI137" i="147" s="1"/>
  <c r="AH193" i="147"/>
  <c r="AH67" i="147"/>
  <c r="X89" i="147"/>
  <c r="AF119" i="147"/>
  <c r="AG119" i="147" s="1"/>
  <c r="AI119" i="147" s="1"/>
  <c r="AF124" i="147"/>
  <c r="AG124" i="147" s="1"/>
  <c r="AI124" i="147" s="1"/>
  <c r="X26" i="147"/>
  <c r="AF116" i="147"/>
  <c r="AG116" i="147" s="1"/>
  <c r="AI116" i="147" s="1"/>
  <c r="AC71" i="147"/>
  <c r="X58" i="147"/>
  <c r="AH40" i="147"/>
  <c r="AF150" i="147"/>
  <c r="AG150" i="147" s="1"/>
  <c r="AI150" i="147" s="1"/>
  <c r="AF197" i="147"/>
  <c r="AG197" i="147" s="1"/>
  <c r="AI197" i="147" s="1"/>
  <c r="AH139" i="147"/>
  <c r="AC129" i="147"/>
  <c r="AF23" i="147"/>
  <c r="AG23" i="147" s="1"/>
  <c r="AI23" i="147" s="1"/>
  <c r="AC12" i="147"/>
  <c r="AH196" i="147"/>
  <c r="AH11" i="147"/>
  <c r="X164" i="147"/>
  <c r="AH85" i="147"/>
  <c r="AH137" i="147"/>
  <c r="AF132" i="147"/>
  <c r="AG132" i="147" s="1"/>
  <c r="AI132" i="147" s="1"/>
  <c r="AC170" i="147"/>
  <c r="X33" i="147"/>
  <c r="X50" i="147"/>
  <c r="AC22" i="147"/>
  <c r="AD22" i="147" s="1" a="1"/>
  <c r="X19" i="147"/>
  <c r="AH160" i="147"/>
  <c r="AC78" i="147"/>
  <c r="AF75" i="147"/>
  <c r="AG75" i="147" s="1"/>
  <c r="AI75" i="147" s="1"/>
  <c r="X77" i="147"/>
  <c r="AF78" i="147"/>
  <c r="AG78" i="147" s="1"/>
  <c r="AI78" i="147" s="1"/>
  <c r="AC95" i="147"/>
  <c r="AC57" i="147"/>
  <c r="AF147" i="147"/>
  <c r="AG147" i="147" s="1"/>
  <c r="AI147" i="147" s="1"/>
  <c r="AF47" i="147"/>
  <c r="AG47" i="147" s="1"/>
  <c r="AI47" i="147" s="1"/>
  <c r="AH161" i="147"/>
  <c r="AC114" i="147"/>
  <c r="AD114" i="147" s="1" a="1"/>
  <c r="AF106" i="147"/>
  <c r="AG106" i="147" s="1"/>
  <c r="AI106" i="147" s="1"/>
  <c r="AH162" i="147"/>
  <c r="AC199" i="147"/>
  <c r="AD199" i="147" s="1" a="1"/>
  <c r="AH187" i="147"/>
  <c r="AH83" i="147"/>
  <c r="X61" i="147"/>
  <c r="X20" i="147"/>
  <c r="X86" i="147"/>
  <c r="AC116" i="147"/>
  <c r="AC97" i="147"/>
  <c r="AD97" i="147" s="1" a="1"/>
  <c r="X111" i="147"/>
  <c r="AC197" i="147"/>
  <c r="AH113" i="147"/>
  <c r="AC52" i="147"/>
  <c r="AH53" i="147"/>
  <c r="AC29" i="147"/>
  <c r="X207" i="147"/>
  <c r="X17" i="147"/>
  <c r="X143" i="147"/>
  <c r="X147" i="147"/>
  <c r="AH59" i="147"/>
  <c r="AH51" i="147"/>
  <c r="AH176" i="147"/>
  <c r="AC63" i="147"/>
  <c r="AH108" i="147"/>
  <c r="X46" i="147"/>
  <c r="AC81" i="147"/>
  <c r="AF70" i="147"/>
  <c r="AG70" i="147" s="1"/>
  <c r="AI70" i="147" s="1"/>
  <c r="AF18" i="147"/>
  <c r="AG18" i="147" s="1"/>
  <c r="AI18" i="147" s="1"/>
  <c r="AC27" i="147"/>
  <c r="AF73" i="147"/>
  <c r="AG73" i="147" s="1"/>
  <c r="AI73" i="147" s="1"/>
  <c r="AC19" i="147"/>
  <c r="AC39" i="147"/>
  <c r="AC152" i="147"/>
  <c r="X102" i="147"/>
  <c r="AC146" i="147"/>
  <c r="AC163" i="147"/>
  <c r="AF52" i="147"/>
  <c r="AG52" i="147" s="1"/>
  <c r="AI52" i="147" s="1"/>
  <c r="AH183" i="147"/>
  <c r="AF194" i="147"/>
  <c r="AG194" i="147" s="1"/>
  <c r="AI194" i="147" s="1"/>
  <c r="X200" i="147"/>
  <c r="AH19" i="147"/>
  <c r="AC51" i="147"/>
  <c r="X101" i="147"/>
  <c r="X87" i="147"/>
  <c r="AF177" i="147"/>
  <c r="AG177" i="147" s="1"/>
  <c r="AI177" i="147" s="1"/>
  <c r="AC205" i="147"/>
  <c r="X62" i="147"/>
  <c r="AC99" i="147"/>
  <c r="AH131" i="147"/>
  <c r="AH61" i="147"/>
  <c r="AC20" i="147"/>
  <c r="AC90" i="147"/>
  <c r="AH44" i="147"/>
  <c r="AC139" i="147"/>
  <c r="AH150" i="147"/>
  <c r="AC93" i="147"/>
  <c r="X148" i="147"/>
  <c r="X162" i="147"/>
  <c r="X13" i="147"/>
  <c r="AC135" i="147"/>
  <c r="AH188" i="147"/>
  <c r="AF170" i="147"/>
  <c r="AG170" i="147" s="1"/>
  <c r="AI170" i="147" s="1"/>
  <c r="X202" i="147"/>
  <c r="X25" i="147"/>
  <c r="AC167" i="147"/>
  <c r="AC10" i="147"/>
  <c r="AC157" i="147"/>
  <c r="AC160" i="147"/>
  <c r="AC41" i="147"/>
  <c r="AC35" i="147"/>
  <c r="X40" i="147"/>
  <c r="X191" i="147"/>
  <c r="X136" i="147"/>
  <c r="AF94" i="147"/>
  <c r="AG94" i="147" s="1"/>
  <c r="AI94" i="147" s="1"/>
  <c r="X121" i="147"/>
  <c r="AH29" i="147"/>
  <c r="X90" i="147"/>
  <c r="AF138" i="147"/>
  <c r="AG138" i="147" s="1"/>
  <c r="AI138" i="147" s="1"/>
  <c r="X120" i="147"/>
  <c r="X35" i="147"/>
  <c r="AF31" i="147"/>
  <c r="AG31" i="147" s="1"/>
  <c r="AI31" i="147" s="1"/>
  <c r="AH100" i="147"/>
  <c r="AF193" i="147"/>
  <c r="AG193" i="147" s="1"/>
  <c r="AI193" i="147" s="1"/>
  <c r="X45" i="147"/>
  <c r="AH31" i="147"/>
  <c r="X169" i="147"/>
  <c r="X196" i="147"/>
  <c r="AH123" i="147"/>
  <c r="AC123" i="147"/>
  <c r="AH78" i="147"/>
  <c r="X108" i="147"/>
  <c r="AC84" i="147"/>
  <c r="AC69" i="147"/>
  <c r="AC77" i="147"/>
  <c r="AH57" i="147"/>
  <c r="AH17" i="147"/>
  <c r="X199" i="147"/>
  <c r="AH73" i="147"/>
  <c r="AF134" i="147"/>
  <c r="AG134" i="147" s="1"/>
  <c r="AI134" i="147" s="1"/>
  <c r="AF109" i="147"/>
  <c r="AG109" i="147" s="1"/>
  <c r="AI109" i="147" s="1"/>
  <c r="AF99" i="147"/>
  <c r="AG99" i="147" s="1"/>
  <c r="AI99" i="147" s="1"/>
  <c r="X28" i="147"/>
  <c r="AC11" i="147"/>
  <c r="AF139" i="147"/>
  <c r="AG139" i="147" s="1"/>
  <c r="AI139" i="147" s="1"/>
  <c r="X139" i="147"/>
  <c r="AC16" i="147"/>
  <c r="AH165" i="147"/>
  <c r="X192" i="147"/>
  <c r="AF25" i="147"/>
  <c r="AG25" i="147" s="1"/>
  <c r="AI25" i="147" s="1"/>
  <c r="AH35" i="147"/>
  <c r="AH138" i="147"/>
  <c r="X63" i="147"/>
  <c r="X9" i="147"/>
  <c r="AC47" i="147"/>
  <c r="AC82" i="147"/>
  <c r="X140" i="147"/>
  <c r="X54" i="147"/>
  <c r="AF20" i="147"/>
  <c r="AG20" i="147" s="1"/>
  <c r="AI20" i="147" s="1"/>
  <c r="AC68" i="147"/>
  <c r="AH84" i="147"/>
  <c r="X49" i="147"/>
  <c r="AC187" i="147"/>
  <c r="AF14" i="147"/>
  <c r="AG14" i="147" s="1"/>
  <c r="AI14" i="147" s="1"/>
  <c r="AF32" i="147"/>
  <c r="AG32" i="147" s="1"/>
  <c r="AI32" i="147" s="1"/>
  <c r="X112" i="147"/>
  <c r="AC161" i="147"/>
  <c r="AC98" i="147"/>
  <c r="AF123" i="147"/>
  <c r="AG123" i="147" s="1"/>
  <c r="AI123" i="147" s="1"/>
  <c r="AC15" i="147"/>
  <c r="AF33" i="147"/>
  <c r="AG33" i="147" s="1"/>
  <c r="AI33" i="147" s="1"/>
  <c r="AC158" i="147"/>
  <c r="X84" i="147"/>
  <c r="AC46" i="147"/>
  <c r="AC203" i="147"/>
  <c r="AC121" i="147"/>
  <c r="AH97" i="147"/>
  <c r="AC195" i="147"/>
  <c r="X127" i="147"/>
  <c r="X27" i="147"/>
  <c r="X88" i="147"/>
  <c r="AH153" i="147"/>
  <c r="AD92" i="147"/>
  <c r="AE92" i="147" s="1"/>
  <c r="X56" i="147"/>
  <c r="AC67" i="147"/>
  <c r="AF60" i="147"/>
  <c r="AG60" i="147" s="1"/>
  <c r="AI60" i="147" s="1"/>
  <c r="AF205" i="147"/>
  <c r="AG205" i="147" s="1"/>
  <c r="AI205" i="147" s="1"/>
  <c r="AH103" i="147"/>
  <c r="X15" i="147"/>
  <c r="X163" i="147"/>
  <c r="X173" i="147"/>
  <c r="AC25" i="147"/>
  <c r="AD25" i="147" s="1" a="1"/>
  <c r="AC36" i="147"/>
  <c r="X57" i="147"/>
  <c r="AF160" i="147"/>
  <c r="AG160" i="147" s="1"/>
  <c r="AI160" i="147" s="1"/>
  <c r="AH173" i="147"/>
  <c r="AF189" i="147"/>
  <c r="AG189" i="147" s="1"/>
  <c r="AI189" i="147" s="1"/>
  <c r="X167" i="147"/>
  <c r="AF51" i="147"/>
  <c r="AG51" i="147" s="1"/>
  <c r="AI51" i="147" s="1"/>
  <c r="X59" i="147"/>
  <c r="AC185" i="147"/>
  <c r="X150" i="147"/>
  <c r="AF166" i="147"/>
  <c r="AG166" i="147" s="1"/>
  <c r="AI166" i="147" s="1"/>
  <c r="AH124" i="147"/>
  <c r="AH189" i="147"/>
  <c r="AC21" i="147"/>
  <c r="X180" i="147"/>
  <c r="X168" i="147"/>
  <c r="X38" i="147"/>
  <c r="AF157" i="147"/>
  <c r="AG157" i="147" s="1"/>
  <c r="AI157" i="147" s="1"/>
  <c r="AF156" i="147"/>
  <c r="AG156" i="147" s="1"/>
  <c r="AI156" i="147" s="1"/>
  <c r="AH190" i="147"/>
  <c r="AH101" i="147"/>
  <c r="X94" i="147"/>
  <c r="AF187" i="147"/>
  <c r="AG187" i="147" s="1"/>
  <c r="AI187" i="147" s="1"/>
  <c r="X193" i="147"/>
  <c r="X172" i="147"/>
  <c r="AC149" i="147"/>
  <c r="AD149" i="147" s="1" a="1"/>
  <c r="AF10" i="147"/>
  <c r="AG10" i="147" s="1"/>
  <c r="AI10" i="147" s="1"/>
  <c r="X85" i="147"/>
  <c r="AF98" i="147"/>
  <c r="AG98" i="147" s="1"/>
  <c r="AI98" i="147" s="1"/>
  <c r="AC111" i="147"/>
  <c r="X205" i="147"/>
  <c r="AC148" i="147"/>
  <c r="AD148" i="147" s="1" a="1"/>
  <c r="AH144" i="147"/>
  <c r="X131" i="147"/>
  <c r="AC109" i="147"/>
  <c r="AH174" i="147"/>
  <c r="AH112" i="147"/>
  <c r="AD159" i="147"/>
  <c r="AE159" i="147" s="1"/>
  <c r="AC172" i="147"/>
  <c r="AC130" i="147"/>
  <c r="AF65" i="147"/>
  <c r="AG65" i="147" s="1"/>
  <c r="AI65" i="147" s="1"/>
  <c r="AF203" i="147"/>
  <c r="AG203" i="147" s="1"/>
  <c r="AI203" i="147" s="1"/>
  <c r="AC193" i="147"/>
  <c r="AF66" i="147"/>
  <c r="AG66" i="147" s="1"/>
  <c r="AI66" i="147" s="1"/>
  <c r="X144" i="147"/>
  <c r="AF12" i="147"/>
  <c r="AG12" i="147" s="1"/>
  <c r="AI12" i="147" s="1"/>
  <c r="AF38" i="147"/>
  <c r="AG38" i="147" s="1"/>
  <c r="AI38" i="147" s="1"/>
  <c r="AF140" i="147"/>
  <c r="AG140" i="147" s="1"/>
  <c r="AI140" i="147" s="1"/>
  <c r="X133" i="147"/>
  <c r="X78" i="147"/>
  <c r="AF153" i="147"/>
  <c r="AG153" i="147" s="1"/>
  <c r="AI153" i="147" s="1"/>
  <c r="AC42" i="147"/>
  <c r="AD42" i="147" s="1" a="1"/>
  <c r="AH56" i="147"/>
  <c r="AF131" i="147"/>
  <c r="AG131" i="147" s="1"/>
  <c r="AI131" i="147" s="1"/>
  <c r="X23" i="147"/>
  <c r="AC74" i="147"/>
  <c r="AF40" i="147"/>
  <c r="AG40" i="147" s="1"/>
  <c r="AI40" i="147" s="1"/>
  <c r="X166" i="147"/>
  <c r="AC128" i="147"/>
  <c r="AD128" i="147" s="1" a="1"/>
  <c r="X182" i="147"/>
  <c r="AH125" i="147"/>
  <c r="AF67" i="147"/>
  <c r="AG67" i="147" s="1"/>
  <c r="AI67" i="147" s="1"/>
  <c r="X125" i="147"/>
  <c r="AC23" i="147"/>
  <c r="AD23" i="147" s="1" a="1"/>
  <c r="X95" i="147"/>
  <c r="AH185" i="147"/>
  <c r="AC207" i="147"/>
  <c r="AC147" i="147"/>
  <c r="AD147" i="147" s="1" a="1"/>
  <c r="X175" i="147"/>
  <c r="AC137" i="147"/>
  <c r="X92" i="147"/>
  <c r="AF43" i="147"/>
  <c r="AG43" i="147" s="1"/>
  <c r="AI43" i="147" s="1"/>
  <c r="AC37" i="147"/>
  <c r="AC89" i="147"/>
  <c r="AD89" i="147" s="1" a="1"/>
  <c r="X113" i="147"/>
  <c r="X68" i="147"/>
  <c r="AF81" i="147"/>
  <c r="AG81" i="147" s="1"/>
  <c r="AI81" i="147" s="1"/>
  <c r="X91" i="147"/>
  <c r="AC183" i="147"/>
  <c r="AF165" i="147"/>
  <c r="AG165" i="147" s="1"/>
  <c r="AI165" i="147" s="1"/>
  <c r="AF86" i="147"/>
  <c r="AG86" i="147" s="1"/>
  <c r="AI86" i="147" s="1"/>
  <c r="AF114" i="147"/>
  <c r="AG114" i="147" s="1"/>
  <c r="AI114" i="147" s="1"/>
  <c r="AF39" i="147"/>
  <c r="AG39" i="147" s="1"/>
  <c r="AI39" i="147" s="1"/>
  <c r="X67" i="147"/>
  <c r="X10" i="147"/>
  <c r="AC24" i="147"/>
  <c r="AD24" i="147" s="1" a="1"/>
  <c r="AF45" i="147"/>
  <c r="AG45" i="147" s="1"/>
  <c r="AI45" i="147" s="1"/>
  <c r="X39" i="147"/>
  <c r="AH60" i="147"/>
  <c r="AF62" i="147"/>
  <c r="AG62" i="147" s="1"/>
  <c r="AI62" i="147" s="1"/>
  <c r="AC85" i="147"/>
  <c r="AD85" i="147" s="1" a="1"/>
  <c r="X151" i="147"/>
  <c r="AF57" i="147"/>
  <c r="AG57" i="147" s="1"/>
  <c r="AI57" i="147" s="1"/>
  <c r="AF206" i="147"/>
  <c r="AG206" i="147" s="1"/>
  <c r="AI206" i="147" s="1"/>
  <c r="AD204" i="147"/>
  <c r="AE204" i="147" s="1"/>
  <c r="AF113" i="147"/>
  <c r="AG113" i="147" s="1"/>
  <c r="AI113" i="147" s="1"/>
  <c r="X174" i="147"/>
  <c r="X195" i="147"/>
  <c r="AF141" i="147"/>
  <c r="AG141" i="147" s="1"/>
  <c r="AI141" i="147" s="1"/>
  <c r="AF163" i="147"/>
  <c r="AG163" i="147" s="1"/>
  <c r="AI163" i="147" s="1"/>
  <c r="X48" i="147"/>
  <c r="AC102" i="147"/>
  <c r="AF201" i="147"/>
  <c r="AG201" i="147" s="1"/>
  <c r="AI201" i="147" s="1"/>
  <c r="AF63" i="147"/>
  <c r="AG63" i="147" s="1"/>
  <c r="AI63" i="147" s="1"/>
  <c r="AF77" i="147"/>
  <c r="AG77" i="147" s="1"/>
  <c r="AI77" i="147" s="1"/>
  <c r="AC173" i="147"/>
  <c r="X64" i="147"/>
  <c r="AF161" i="147"/>
  <c r="AG161" i="147" s="1"/>
  <c r="AI161" i="147" s="1"/>
  <c r="X179" i="147"/>
  <c r="AC144" i="147"/>
  <c r="X158" i="147"/>
  <c r="AF42" i="147"/>
  <c r="AG42" i="147" s="1"/>
  <c r="AI42" i="147" s="1"/>
  <c r="X122" i="147"/>
  <c r="AC61" i="147"/>
  <c r="AH184" i="147"/>
  <c r="X110" i="147"/>
  <c r="AC164" i="147"/>
  <c r="AC127" i="147"/>
  <c r="AH195" i="147"/>
  <c r="X117" i="147"/>
  <c r="AC168" i="147"/>
  <c r="AF15" i="147"/>
  <c r="AG15" i="147" s="1"/>
  <c r="AI15" i="147" s="1"/>
  <c r="AH37" i="147"/>
  <c r="AH13" i="147"/>
  <c r="AD100" i="147"/>
  <c r="AE100" i="147" s="1"/>
  <c r="AC58" i="147"/>
  <c r="AC87" i="147"/>
  <c r="X16" i="147"/>
  <c r="AF16" i="147"/>
  <c r="AG16" i="147" s="1"/>
  <c r="AI16" i="147" s="1"/>
  <c r="X194" i="147"/>
  <c r="AC188" i="147"/>
  <c r="AH68" i="147"/>
  <c r="X93" i="147"/>
  <c r="AF105" i="147"/>
  <c r="AG105" i="147" s="1"/>
  <c r="AI105" i="147" s="1"/>
  <c r="AF13" i="147"/>
  <c r="AG13" i="147" s="1"/>
  <c r="AI13" i="147" s="1"/>
  <c r="X36" i="147"/>
  <c r="AF19" i="147"/>
  <c r="AG19" i="147" s="1"/>
  <c r="AI19" i="147" s="1"/>
  <c r="AF168" i="147"/>
  <c r="AG168" i="147" s="1"/>
  <c r="AI168" i="147" s="1"/>
  <c r="X154" i="147"/>
  <c r="X109" i="147"/>
  <c r="AF182" i="147"/>
  <c r="AG182" i="147" s="1"/>
  <c r="AI182" i="147" s="1"/>
  <c r="AH164" i="147"/>
  <c r="AF117" i="147"/>
  <c r="AG117" i="147" s="1"/>
  <c r="AI117" i="147" s="1"/>
  <c r="AC73" i="147"/>
  <c r="AH75" i="147"/>
  <c r="AF128" i="147"/>
  <c r="AG128" i="147" s="1"/>
  <c r="AI128" i="147" s="1"/>
  <c r="AH21" i="147"/>
  <c r="AC30" i="147"/>
  <c r="AH48" i="147"/>
  <c r="AC153" i="147"/>
  <c r="AF171" i="147"/>
  <c r="AG171" i="147" s="1"/>
  <c r="AI171" i="147" s="1"/>
  <c r="X70" i="147"/>
  <c r="AC75" i="147"/>
  <c r="AD104" i="147"/>
  <c r="AE104" i="147" s="1"/>
  <c r="AC38" i="147"/>
  <c r="AF11" i="147"/>
  <c r="AG11" i="147" s="1"/>
  <c r="AI11" i="147" s="1"/>
  <c r="AH65" i="147"/>
  <c r="AH168" i="147"/>
  <c r="X96" i="147"/>
  <c r="X12" i="147"/>
  <c r="AH169" i="147"/>
  <c r="AC94" i="147"/>
  <c r="AF144" i="147"/>
  <c r="AG144" i="147" s="1"/>
  <c r="AI144" i="147" s="1"/>
  <c r="AH132" i="147"/>
  <c r="AF97" i="147"/>
  <c r="AG97" i="147" s="1"/>
  <c r="AI97" i="147" s="1"/>
  <c r="AF26" i="147"/>
  <c r="AG26" i="147" s="1"/>
  <c r="AI26" i="147" s="1"/>
  <c r="X170" i="147"/>
  <c r="X129" i="147"/>
  <c r="X29" i="147"/>
  <c r="X183" i="147"/>
  <c r="AF21" i="147"/>
  <c r="AG21" i="147" s="1"/>
  <c r="AI21" i="147" s="1"/>
  <c r="X47" i="147"/>
  <c r="AH143" i="147"/>
  <c r="X178" i="147"/>
  <c r="AD186" i="147" a="1"/>
  <c r="AD189" i="147" a="1"/>
  <c r="AD171" i="147" a="1"/>
  <c r="AD166" i="147" a="1"/>
  <c r="AD157" i="147" a="1"/>
  <c r="AD77" i="147" a="1"/>
  <c r="AD82" i="147" a="1"/>
  <c r="AD61" i="147" a="1"/>
  <c r="AD88" i="147" a="1"/>
  <c r="AD55" i="147" a="1"/>
  <c r="AD70" i="147" a="1"/>
  <c r="AD65" i="147" a="1"/>
  <c r="AD44" i="147" a="1"/>
  <c r="AD8" i="147" a="1"/>
  <c r="AD80" i="147" a="1"/>
  <c r="AD126" i="147" a="1"/>
  <c r="AD142" i="147" a="1"/>
  <c r="AD53" i="147" a="1"/>
  <c r="AD202" i="147" a="1"/>
  <c r="AD20" i="147" a="1"/>
  <c r="AD160" i="147" a="1"/>
  <c r="AD123" i="147" a="1"/>
  <c r="AD158" i="147" a="1"/>
  <c r="AD195" i="147" a="1"/>
  <c r="AD73" i="147" a="1"/>
  <c r="AD75" i="147" a="1"/>
  <c r="AD143" i="147" a="1"/>
  <c r="AD150" i="147" a="1"/>
  <c r="AD105" i="147" a="1"/>
  <c r="AD176" i="147" a="1"/>
  <c r="AD122" i="147" a="1"/>
  <c r="AD133" i="147" a="1"/>
  <c r="AD106" i="147" a="1"/>
  <c r="AD60" i="147" a="1"/>
  <c r="AD120" i="147" a="1"/>
  <c r="AD181" i="147" a="1"/>
  <c r="AD107" i="147" a="1"/>
  <c r="AD177" i="147" a="1"/>
  <c r="AD95" i="147" a="1"/>
  <c r="AD19" i="147" a="1"/>
  <c r="AD90" i="147" a="1"/>
  <c r="AD41" i="147" a="1"/>
  <c r="AD36" i="147" a="1"/>
  <c r="AD172" i="147" a="1"/>
  <c r="AD188" i="147" a="1"/>
  <c r="AD144" i="147" a="1"/>
  <c r="AD103" i="147" a="1"/>
  <c r="AD165" i="147" a="1"/>
  <c r="AD14" i="147" a="1"/>
  <c r="AD200" i="147" a="1"/>
  <c r="AD132" i="147" a="1"/>
  <c r="AD192" i="147" a="1"/>
  <c r="AD54" i="147" a="1"/>
  <c r="AD33" i="147" a="1"/>
  <c r="AD154" i="147" a="1"/>
  <c r="AD180" i="147" a="1"/>
  <c r="AD169" i="147" a="1"/>
  <c r="AD48" i="147" a="1"/>
  <c r="AD49" i="147" a="1"/>
  <c r="AD119" i="147" a="1"/>
  <c r="AD18" i="147" a="1"/>
  <c r="AD57" i="147" a="1"/>
  <c r="AD29" i="147" a="1"/>
  <c r="AD81" i="147" a="1"/>
  <c r="AD39" i="147" a="1"/>
  <c r="AD205" i="147" a="1"/>
  <c r="AD35" i="147" a="1"/>
  <c r="AD11" i="147" a="1"/>
  <c r="AD161" i="147" a="1"/>
  <c r="AD130" i="147" a="1"/>
  <c r="AD207" i="147" a="1"/>
  <c r="AD183" i="147" a="1"/>
  <c r="AD164" i="147" a="1"/>
  <c r="AD102" i="147" a="1"/>
  <c r="AD146" i="147" a="1"/>
  <c r="AD185" i="147" a="1"/>
  <c r="AD113" i="147" a="1"/>
  <c r="AD131" i="147" a="1"/>
  <c r="AD162" i="147" a="1"/>
  <c r="AD175" i="147" a="1"/>
  <c r="AD206" i="147" a="1"/>
  <c r="AD124" i="147" a="1"/>
  <c r="AD43" i="147" a="1"/>
  <c r="AD134" i="147" a="1"/>
  <c r="AD71" i="147" a="1"/>
  <c r="AD129" i="147" a="1"/>
  <c r="AD78" i="147" a="1"/>
  <c r="AD197" i="147" a="1"/>
  <c r="AD152" i="147" a="1"/>
  <c r="AD139" i="147" a="1"/>
  <c r="AD68" i="147" a="1"/>
  <c r="AD98" i="147" a="1"/>
  <c r="AD21" i="147" a="1"/>
  <c r="AD111" i="147" a="1"/>
  <c r="AD109" i="147" a="1"/>
  <c r="AD38" i="147" a="1"/>
  <c r="AD63" i="147" a="1"/>
  <c r="AD15" i="147" a="1"/>
  <c r="AD87" i="147" a="1"/>
  <c r="AD13" i="147" a="1"/>
  <c r="AD194" i="147" a="1"/>
  <c r="AD191" i="147" a="1"/>
  <c r="AD110" i="147" a="1"/>
  <c r="AD145" i="147" a="1"/>
  <c r="AD62" i="147" a="1"/>
  <c r="AD17" i="147" a="1"/>
  <c r="AD117" i="147" a="1"/>
  <c r="AD31" i="147" a="1"/>
  <c r="AD40" i="147" a="1"/>
  <c r="AD9" i="147" a="1"/>
  <c r="AD198" i="147" a="1"/>
  <c r="AD26" i="147" a="1"/>
  <c r="AD112" i="147" a="1"/>
  <c r="AD99" i="147" a="1"/>
  <c r="AD46" i="147" a="1"/>
  <c r="AD67" i="147" a="1"/>
  <c r="AD74" i="147" a="1"/>
  <c r="AD37" i="147" a="1"/>
  <c r="AD127" i="147" a="1"/>
  <c r="AD58" i="147" a="1"/>
  <c r="AD30" i="147" a="1"/>
  <c r="AD170" i="147" a="1"/>
  <c r="AD94" i="147" a="1"/>
  <c r="AD91" i="147" a="1"/>
  <c r="AD66" i="147" a="1"/>
  <c r="AD86" i="147" a="1"/>
  <c r="AD64" i="147" a="1"/>
  <c r="AD182" i="147" a="1"/>
  <c r="AD190" i="147" a="1"/>
  <c r="AD83" i="147" a="1"/>
  <c r="AD28" i="147" a="1"/>
  <c r="AD84" i="147" a="1"/>
  <c r="AD138" i="147" a="1"/>
  <c r="AD125" i="147" a="1"/>
  <c r="AD79" i="147" a="1"/>
  <c r="AD118" i="147" a="1"/>
  <c r="AD201" i="147" a="1"/>
  <c r="AD45" i="147" a="1"/>
  <c r="AD59" i="147" a="1"/>
  <c r="AD12" i="147" a="1"/>
  <c r="AD116" i="147" a="1"/>
  <c r="AD52" i="147" a="1"/>
  <c r="AD27" i="147" a="1"/>
  <c r="AD163" i="147" a="1"/>
  <c r="AD51" i="147" a="1"/>
  <c r="AD93" i="147" a="1"/>
  <c r="AD135" i="147" a="1"/>
  <c r="AD10" i="147" a="1"/>
  <c r="AD69" i="147" a="1"/>
  <c r="AD16" i="147" a="1"/>
  <c r="AD47" i="147" a="1"/>
  <c r="AD187" i="147" a="1"/>
  <c r="AD121" i="147" a="1"/>
  <c r="AD193" i="147" a="1"/>
  <c r="AD137" i="147" a="1"/>
  <c r="AD153" i="147" a="1"/>
  <c r="AD173" i="147" a="1"/>
  <c r="AD168" i="147" a="1"/>
  <c r="AD167" i="147" a="1"/>
  <c r="AD203" i="147" a="1"/>
  <c r="AI8" i="147" l="1"/>
  <c r="AD203" i="147"/>
  <c r="AE203" i="147" s="1"/>
  <c r="AD167" i="147"/>
  <c r="AE167" i="147" s="1"/>
  <c r="AD168" i="147"/>
  <c r="AE168" i="147" s="1"/>
  <c r="AD173" i="147"/>
  <c r="AE173" i="147" s="1"/>
  <c r="AD153" i="147"/>
  <c r="AE153" i="147" s="1"/>
  <c r="AD137" i="147"/>
  <c r="AE137" i="147" s="1"/>
  <c r="AD193" i="147"/>
  <c r="AE193" i="147" s="1"/>
  <c r="AD121" i="147"/>
  <c r="AE121" i="147" s="1"/>
  <c r="AD187" i="147"/>
  <c r="AE187" i="147" s="1"/>
  <c r="AD47" i="147"/>
  <c r="AE47" i="147" s="1"/>
  <c r="AD16" i="147"/>
  <c r="AE16" i="147" s="1"/>
  <c r="AD69" i="147"/>
  <c r="AE69" i="147" s="1"/>
  <c r="AD10" i="147"/>
  <c r="AE10" i="147" s="1"/>
  <c r="AD135" i="147"/>
  <c r="AE135" i="147" s="1"/>
  <c r="AD93" i="147"/>
  <c r="AE93" i="147" s="1"/>
  <c r="AD51" i="147"/>
  <c r="AE51" i="147" s="1"/>
  <c r="AD163" i="147"/>
  <c r="AE163" i="147" s="1"/>
  <c r="AD27" i="147"/>
  <c r="AE27" i="147" s="1"/>
  <c r="AD52" i="147"/>
  <c r="AE52" i="147" s="1"/>
  <c r="AD116" i="147"/>
  <c r="AE116" i="147" s="1"/>
  <c r="AD12" i="147"/>
  <c r="AE12" i="147" s="1"/>
  <c r="AD59" i="147"/>
  <c r="AE59" i="147" s="1"/>
  <c r="AD45" i="147"/>
  <c r="AE45" i="147" s="1"/>
  <c r="AD201" i="147"/>
  <c r="AE201" i="147" s="1"/>
  <c r="AD118" i="147"/>
  <c r="AE118" i="147" s="1"/>
  <c r="AD79" i="147"/>
  <c r="AE79" i="147" s="1"/>
  <c r="AD125" i="147"/>
  <c r="AE125" i="147" s="1"/>
  <c r="AD138" i="147"/>
  <c r="AE138" i="147" s="1"/>
  <c r="AD84" i="147"/>
  <c r="AE84" i="147" s="1"/>
  <c r="AD28" i="147"/>
  <c r="AE28" i="147" s="1"/>
  <c r="AD83" i="147"/>
  <c r="AE83" i="147" s="1"/>
  <c r="AD190" i="147"/>
  <c r="AE190" i="147" s="1"/>
  <c r="AD182" i="147"/>
  <c r="AE182" i="147" s="1"/>
  <c r="AD64" i="147"/>
  <c r="AE64" i="147" s="1"/>
  <c r="AD86" i="147"/>
  <c r="AE86" i="147" s="1"/>
  <c r="AD66" i="147"/>
  <c r="AE66" i="147" s="1"/>
  <c r="AD91" i="147"/>
  <c r="AE91" i="147" s="1"/>
  <c r="AD94" i="147"/>
  <c r="AE94" i="147" s="1"/>
  <c r="AD170" i="147"/>
  <c r="AE170" i="147" s="1"/>
  <c r="AD30" i="147"/>
  <c r="AE30" i="147" s="1"/>
  <c r="AD58" i="147"/>
  <c r="AE58" i="147" s="1"/>
  <c r="AD127" i="147"/>
  <c r="AE127" i="147" s="1"/>
  <c r="AD37" i="147"/>
  <c r="AE37" i="147" s="1"/>
  <c r="AD74" i="147"/>
  <c r="AE74" i="147" s="1"/>
  <c r="AD67" i="147"/>
  <c r="AE67" i="147" s="1"/>
  <c r="AD46" i="147"/>
  <c r="AE46" i="147" s="1"/>
  <c r="AD99" i="147"/>
  <c r="AE99" i="147" s="1"/>
  <c r="AD112" i="147"/>
  <c r="AE112" i="147" s="1"/>
  <c r="AD26" i="147"/>
  <c r="AE26" i="147" s="1"/>
  <c r="AD198" i="147"/>
  <c r="AE198" i="147" s="1"/>
  <c r="AD9" i="147"/>
  <c r="AE9" i="147" s="1"/>
  <c r="AD40" i="147"/>
  <c r="AE40" i="147" s="1"/>
  <c r="AD31" i="147"/>
  <c r="AE31" i="147" s="1"/>
  <c r="AD117" i="147"/>
  <c r="AE117" i="147" s="1"/>
  <c r="AD17" i="147"/>
  <c r="AE17" i="147" s="1"/>
  <c r="AD62" i="147"/>
  <c r="AE62" i="147" s="1"/>
  <c r="AD145" i="147"/>
  <c r="AE145" i="147" s="1"/>
  <c r="AD110" i="147"/>
  <c r="AE110" i="147" s="1"/>
  <c r="AD191" i="147"/>
  <c r="AE191" i="147" s="1"/>
  <c r="AD194" i="147"/>
  <c r="AE194" i="147" s="1"/>
  <c r="AD13" i="147"/>
  <c r="AE13" i="147" s="1"/>
  <c r="AD87" i="147"/>
  <c r="AE87" i="147" s="1"/>
  <c r="AD15" i="147"/>
  <c r="AE15" i="147" s="1"/>
  <c r="AD63" i="147"/>
  <c r="AE63" i="147" s="1"/>
  <c r="AD38" i="147"/>
  <c r="AE38" i="147" s="1"/>
  <c r="AD109" i="147"/>
  <c r="AE109" i="147" s="1"/>
  <c r="AD111" i="147"/>
  <c r="AE111" i="147" s="1"/>
  <c r="AD21" i="147"/>
  <c r="AE21" i="147" s="1"/>
  <c r="AD98" i="147"/>
  <c r="AE98" i="147" s="1"/>
  <c r="AD68" i="147"/>
  <c r="AE68" i="147" s="1"/>
  <c r="AD139" i="147"/>
  <c r="AE139" i="147" s="1"/>
  <c r="AD152" i="147"/>
  <c r="AE152" i="147" s="1"/>
  <c r="AD197" i="147"/>
  <c r="AE197" i="147" s="1"/>
  <c r="AD78" i="147"/>
  <c r="AE78" i="147" s="1"/>
  <c r="AD129" i="147"/>
  <c r="AE129" i="147" s="1"/>
  <c r="AD71" i="147"/>
  <c r="AE71" i="147" s="1"/>
  <c r="AD134" i="147"/>
  <c r="AE134" i="147" s="1"/>
  <c r="AD43" i="147"/>
  <c r="AE43" i="147" s="1"/>
  <c r="AD124" i="147"/>
  <c r="AE124" i="147" s="1"/>
  <c r="AD206" i="147"/>
  <c r="AE206" i="147" s="1"/>
  <c r="AD175" i="147"/>
  <c r="AE175" i="147" s="1"/>
  <c r="AD162" i="147"/>
  <c r="AE162" i="147" s="1"/>
  <c r="AD131" i="147"/>
  <c r="AE131" i="147" s="1"/>
  <c r="AD113" i="147"/>
  <c r="AE113" i="147" s="1"/>
  <c r="AD185" i="147"/>
  <c r="AE185" i="147" s="1"/>
  <c r="AD146" i="147"/>
  <c r="AE146" i="147" s="1"/>
  <c r="AD102" i="147"/>
  <c r="AE102" i="147" s="1"/>
  <c r="AD164" i="147"/>
  <c r="AE164" i="147" s="1"/>
  <c r="AD24" i="147"/>
  <c r="AE24" i="147" s="1"/>
  <c r="AD183" i="147"/>
  <c r="AE183" i="147" s="1"/>
  <c r="AD207" i="147"/>
  <c r="AE207" i="147" s="1"/>
  <c r="AD130" i="147"/>
  <c r="AE130" i="147" s="1"/>
  <c r="AD161" i="147"/>
  <c r="AE161" i="147" s="1"/>
  <c r="AD11" i="147"/>
  <c r="AE11" i="147" s="1"/>
  <c r="AD35" i="147"/>
  <c r="AE35" i="147" s="1"/>
  <c r="AD205" i="147"/>
  <c r="AE205" i="147" s="1"/>
  <c r="AD39" i="147"/>
  <c r="AE39" i="147" s="1"/>
  <c r="AD81" i="147"/>
  <c r="AE81" i="147" s="1"/>
  <c r="AD29" i="147"/>
  <c r="AE29" i="147" s="1"/>
  <c r="AD57" i="147"/>
  <c r="AE57" i="147" s="1"/>
  <c r="AD18" i="147"/>
  <c r="AE18" i="147" s="1"/>
  <c r="AD119" i="147"/>
  <c r="AE119" i="147" s="1"/>
  <c r="AD49" i="147"/>
  <c r="AE49" i="147" s="1"/>
  <c r="AD48" i="147"/>
  <c r="AE48" i="147" s="1"/>
  <c r="AD169" i="147"/>
  <c r="AE169" i="147" s="1"/>
  <c r="AD180" i="147"/>
  <c r="AE180" i="147" s="1"/>
  <c r="AD154" i="147"/>
  <c r="AE154" i="147" s="1"/>
  <c r="AD33" i="147"/>
  <c r="AE33" i="147" s="1"/>
  <c r="AD54" i="147"/>
  <c r="AE54" i="147" s="1"/>
  <c r="AD56" i="147"/>
  <c r="AE56" i="147" s="1"/>
  <c r="AD179" i="147"/>
  <c r="AE179" i="147" s="1"/>
  <c r="AD136" i="147"/>
  <c r="AE136" i="147" s="1"/>
  <c r="AD192" i="147"/>
  <c r="AE192" i="147" s="1"/>
  <c r="AD132" i="147"/>
  <c r="AE132" i="147" s="1"/>
  <c r="AD200" i="147"/>
  <c r="AE200" i="147" s="1"/>
  <c r="AD14" i="147"/>
  <c r="AE14" i="147" s="1"/>
  <c r="AD165" i="147"/>
  <c r="AE165" i="147" s="1"/>
  <c r="AD103" i="147"/>
  <c r="AE103" i="147" s="1"/>
  <c r="AD144" i="147"/>
  <c r="AE144" i="147" s="1"/>
  <c r="AD147" i="147"/>
  <c r="AE147" i="147" s="1"/>
  <c r="AD188" i="147"/>
  <c r="AE188" i="147" s="1"/>
  <c r="AD128" i="147"/>
  <c r="AE128" i="147" s="1"/>
  <c r="AD172" i="147"/>
  <c r="AE172" i="147" s="1"/>
  <c r="AD36" i="147"/>
  <c r="AE36" i="147" s="1"/>
  <c r="AD41" i="147"/>
  <c r="AE41" i="147" s="1"/>
  <c r="AD90" i="147"/>
  <c r="AE90" i="147" s="1"/>
  <c r="AD19" i="147"/>
  <c r="AE19" i="147" s="1"/>
  <c r="AD95" i="147"/>
  <c r="AE95" i="147" s="1"/>
  <c r="AD177" i="147"/>
  <c r="AE177" i="147" s="1"/>
  <c r="AD107" i="147"/>
  <c r="AE107" i="147" s="1"/>
  <c r="AD181" i="147"/>
  <c r="AE181" i="147" s="1"/>
  <c r="AD120" i="147"/>
  <c r="AE120" i="147" s="1"/>
  <c r="AD60" i="147"/>
  <c r="AE60" i="147" s="1"/>
  <c r="AD106" i="147"/>
  <c r="AE106" i="147" s="1"/>
  <c r="AD178" i="147"/>
  <c r="AE178" i="147" s="1"/>
  <c r="AD115" i="147"/>
  <c r="AE115" i="147" s="1"/>
  <c r="AD133" i="147"/>
  <c r="AE133" i="147" s="1"/>
  <c r="AD122" i="147"/>
  <c r="AE122" i="147" s="1"/>
  <c r="AD176" i="147"/>
  <c r="AE176" i="147" s="1"/>
  <c r="AD105" i="147"/>
  <c r="AE105" i="147" s="1"/>
  <c r="AD150" i="147"/>
  <c r="AE150" i="147" s="1"/>
  <c r="AD143" i="147"/>
  <c r="AE143" i="147" s="1"/>
  <c r="AD89" i="147"/>
  <c r="AE89" i="147" s="1"/>
  <c r="AD75" i="147"/>
  <c r="AE75" i="147" s="1"/>
  <c r="AD73" i="147"/>
  <c r="AE73" i="147" s="1"/>
  <c r="AD195" i="147"/>
  <c r="AE195" i="147" s="1"/>
  <c r="AD158" i="147"/>
  <c r="AE158" i="147" s="1"/>
  <c r="AD123" i="147"/>
  <c r="AE123" i="147" s="1"/>
  <c r="AD160" i="147"/>
  <c r="AE160" i="147" s="1"/>
  <c r="AD20" i="147"/>
  <c r="AE20" i="147" s="1"/>
  <c r="AD114" i="147"/>
  <c r="AE114" i="147" s="1"/>
  <c r="AD22" i="147"/>
  <c r="AE22" i="147" s="1"/>
  <c r="AD202" i="147"/>
  <c r="AE202" i="147" s="1"/>
  <c r="AD53" i="147"/>
  <c r="AE53" i="147" s="1"/>
  <c r="AD141" i="147"/>
  <c r="AE141" i="147" s="1"/>
  <c r="AD32" i="147"/>
  <c r="AE32" i="147" s="1"/>
  <c r="AD34" i="147"/>
  <c r="AE34" i="147" s="1"/>
  <c r="AD142" i="147"/>
  <c r="AE142" i="147" s="1"/>
  <c r="AD126" i="147"/>
  <c r="AE126" i="147" s="1"/>
  <c r="AD80" i="147"/>
  <c r="AE80" i="147" s="1"/>
  <c r="AD8" i="147"/>
  <c r="AE8" i="147" s="1"/>
  <c r="AD44" i="147"/>
  <c r="AE44" i="147" s="1"/>
  <c r="AD65" i="147"/>
  <c r="AE65" i="147" s="1"/>
  <c r="AD70" i="147"/>
  <c r="AE70" i="147" s="1"/>
  <c r="AD55" i="147"/>
  <c r="AE55" i="147" s="1"/>
  <c r="AD88" i="147"/>
  <c r="AE88" i="147" s="1"/>
  <c r="AD61" i="147"/>
  <c r="AE61" i="147" s="1"/>
  <c r="AD85" i="147"/>
  <c r="AE85" i="147" s="1"/>
  <c r="AD23" i="147"/>
  <c r="AE23" i="147" s="1"/>
  <c r="AD42" i="147"/>
  <c r="AE42" i="147" s="1"/>
  <c r="AD148" i="147"/>
  <c r="AE148" i="147" s="1"/>
  <c r="AD149" i="147"/>
  <c r="AE149" i="147" s="1"/>
  <c r="AD25" i="147"/>
  <c r="AE25" i="147" s="1"/>
  <c r="AD82" i="147"/>
  <c r="AE82" i="147" s="1"/>
  <c r="AD77" i="147"/>
  <c r="AE77" i="147" s="1"/>
  <c r="AD157" i="147"/>
  <c r="AE157" i="147" s="1"/>
  <c r="AD97" i="147"/>
  <c r="AE97" i="147" s="1"/>
  <c r="AD199" i="147"/>
  <c r="AE199" i="147" s="1"/>
  <c r="AD72" i="147"/>
  <c r="AE72" i="147" s="1"/>
  <c r="AD184" i="147"/>
  <c r="AE184" i="147" s="1"/>
  <c r="AD76" i="147"/>
  <c r="AE76" i="147" s="1"/>
  <c r="AD101" i="147"/>
  <c r="AE101" i="147" s="1"/>
  <c r="AD166" i="147"/>
  <c r="AE166" i="147" s="1"/>
  <c r="AD171" i="147"/>
  <c r="AE171" i="147" s="1"/>
  <c r="AD50" i="147"/>
  <c r="AE50" i="147" s="1"/>
  <c r="AD174" i="147"/>
  <c r="AE174" i="147" s="1"/>
  <c r="AD156" i="147"/>
  <c r="AE156" i="147" s="1"/>
  <c r="AD189" i="147"/>
  <c r="AE189" i="147" s="1"/>
  <c r="AD186" i="147"/>
  <c r="AE186" i="147" s="1"/>
  <c r="AJ143" i="147"/>
  <c r="AJ36" i="147"/>
  <c r="AJ68" i="147"/>
  <c r="AJ183" i="147"/>
  <c r="AJ16" i="147"/>
  <c r="AJ117" i="147"/>
  <c r="AJ122" i="147"/>
  <c r="AJ195" i="147"/>
  <c r="AJ113" i="147"/>
  <c r="AJ125" i="147"/>
  <c r="AJ172" i="147"/>
  <c r="AJ38" i="147"/>
  <c r="AJ150" i="147"/>
  <c r="AJ196" i="147"/>
  <c r="AJ120" i="147"/>
  <c r="AJ147" i="147"/>
  <c r="AJ33" i="147"/>
  <c r="AJ124" i="147"/>
  <c r="AJ21" i="147"/>
  <c r="AJ11" i="147"/>
  <c r="AJ189" i="147"/>
  <c r="AJ76" i="147"/>
  <c r="AJ72" i="147"/>
  <c r="AJ75" i="147"/>
  <c r="AJ184" i="147"/>
  <c r="AJ30" i="147"/>
  <c r="AJ177" i="147"/>
  <c r="AJ138" i="147"/>
  <c r="AJ190" i="147"/>
  <c r="AJ65" i="147"/>
  <c r="AJ14" i="147"/>
  <c r="AJ173" i="147"/>
  <c r="AJ81" i="147"/>
  <c r="AJ176" i="147"/>
  <c r="AJ55" i="147"/>
  <c r="AJ185" i="147"/>
  <c r="AJ53" i="147"/>
  <c r="AJ60" i="147"/>
  <c r="AJ43" i="147"/>
  <c r="AJ44" i="147"/>
  <c r="AJ71" i="147"/>
  <c r="AJ37" i="147"/>
  <c r="AJ97" i="147"/>
  <c r="AJ145" i="147"/>
  <c r="AJ141" i="147"/>
  <c r="AJ165" i="147"/>
  <c r="AJ142" i="147"/>
  <c r="AJ174" i="147"/>
  <c r="AJ175" i="147"/>
  <c r="AJ205" i="147"/>
  <c r="AJ139" i="147"/>
  <c r="AJ129" i="147"/>
  <c r="AJ109" i="147"/>
  <c r="AJ158" i="147"/>
  <c r="AJ39" i="147"/>
  <c r="AJ133" i="147"/>
  <c r="AJ180" i="147"/>
  <c r="AJ163" i="147"/>
  <c r="AJ88" i="147"/>
  <c r="AJ63" i="147"/>
  <c r="AJ90" i="147"/>
  <c r="AJ191" i="147"/>
  <c r="AJ25" i="147"/>
  <c r="AJ102" i="147"/>
  <c r="AJ17" i="147"/>
  <c r="AJ20" i="147"/>
  <c r="AJ204" i="147"/>
  <c r="AJ105" i="147"/>
  <c r="AJ51" i="147"/>
  <c r="AI9" i="147"/>
  <c r="AJ22" i="147"/>
  <c r="AJ119" i="147"/>
  <c r="AJ169" i="147"/>
  <c r="AJ23" i="147"/>
  <c r="AJ94" i="147"/>
  <c r="AJ59" i="147"/>
  <c r="AJ199" i="147"/>
  <c r="AJ108" i="147"/>
  <c r="AJ45" i="147"/>
  <c r="AJ40" i="147"/>
  <c r="AJ13" i="147"/>
  <c r="AJ62" i="147"/>
  <c r="AJ200" i="147"/>
  <c r="AJ207" i="147"/>
  <c r="AJ89" i="147"/>
  <c r="AJ187" i="147"/>
  <c r="AJ188" i="147"/>
  <c r="AJ152" i="147"/>
  <c r="AJ99" i="147"/>
  <c r="AJ116" i="147"/>
  <c r="AJ160" i="147"/>
  <c r="AJ69" i="147"/>
  <c r="AJ106" i="147"/>
  <c r="AJ114" i="147"/>
  <c r="AJ206" i="147"/>
  <c r="AJ155" i="147"/>
  <c r="AJ146" i="147"/>
  <c r="AJ29" i="147"/>
  <c r="AJ86" i="147"/>
  <c r="AJ93" i="147"/>
  <c r="AJ178" i="147"/>
  <c r="AJ12" i="147"/>
  <c r="AJ179" i="147"/>
  <c r="AJ182" i="147"/>
  <c r="AJ131" i="147"/>
  <c r="AJ57" i="147"/>
  <c r="AJ15" i="147"/>
  <c r="AJ56" i="147"/>
  <c r="AJ27" i="147"/>
  <c r="AJ121" i="147"/>
  <c r="AJ202" i="147"/>
  <c r="AJ111" i="147"/>
  <c r="AJ61" i="147"/>
  <c r="AJ82" i="147"/>
  <c r="AJ73" i="147"/>
  <c r="AJ126" i="147"/>
  <c r="AJ18" i="147"/>
  <c r="AJ157" i="147"/>
  <c r="AJ132" i="147"/>
  <c r="AJ42" i="147"/>
  <c r="AJ24" i="147"/>
  <c r="AJ104" i="147"/>
  <c r="AJ78" i="147"/>
  <c r="AJ168" i="147"/>
  <c r="AJ170" i="147"/>
  <c r="AJ154" i="147"/>
  <c r="AJ110" i="147"/>
  <c r="AJ48" i="147"/>
  <c r="AJ10" i="147"/>
  <c r="AJ91" i="147"/>
  <c r="AJ85" i="147"/>
  <c r="AJ167" i="147"/>
  <c r="AJ127" i="147"/>
  <c r="AJ84" i="147"/>
  <c r="AJ112" i="147"/>
  <c r="AJ54" i="147"/>
  <c r="AJ28" i="147"/>
  <c r="AJ162" i="147"/>
  <c r="AJ46" i="147"/>
  <c r="AJ19" i="147"/>
  <c r="AJ164" i="147"/>
  <c r="AJ79" i="147"/>
  <c r="AJ149" i="147"/>
  <c r="AJ153" i="147"/>
  <c r="AJ198" i="147"/>
  <c r="AJ107" i="147"/>
  <c r="AJ74" i="147"/>
  <c r="AJ159" i="147"/>
  <c r="AJ66" i="147"/>
  <c r="AJ52" i="147"/>
  <c r="AJ161" i="147"/>
  <c r="AJ130" i="147"/>
  <c r="AJ32" i="147"/>
  <c r="AJ134" i="147"/>
  <c r="AJ181" i="147"/>
  <c r="AJ203" i="147"/>
  <c r="AJ193" i="147"/>
  <c r="AJ49" i="147"/>
  <c r="AJ58" i="147"/>
  <c r="AJ47" i="147"/>
  <c r="AJ96" i="147"/>
  <c r="AJ70" i="147"/>
  <c r="AJ194" i="147"/>
  <c r="AJ64" i="147"/>
  <c r="AJ151" i="147"/>
  <c r="AJ67" i="147"/>
  <c r="AJ92" i="147"/>
  <c r="AJ95" i="147"/>
  <c r="AJ166" i="147"/>
  <c r="AJ144" i="147"/>
  <c r="AJ140" i="147"/>
  <c r="AJ192" i="147"/>
  <c r="AJ148" i="147"/>
  <c r="AJ87" i="147"/>
  <c r="AJ34" i="147"/>
  <c r="AJ118" i="147"/>
  <c r="AJ128" i="147"/>
  <c r="AJ41" i="147"/>
  <c r="AJ186" i="147"/>
  <c r="AJ135" i="147"/>
  <c r="AJ98" i="147"/>
  <c r="AJ197" i="147"/>
  <c r="AJ123" i="147"/>
  <c r="AJ9" i="147"/>
  <c r="AJ136" i="147"/>
  <c r="AJ35" i="147"/>
  <c r="AJ101" i="147"/>
  <c r="AJ77" i="147"/>
  <c r="AJ50" i="147"/>
  <c r="AJ26" i="147"/>
  <c r="AJ137" i="147"/>
  <c r="AJ83" i="147"/>
  <c r="AJ8" i="147"/>
  <c r="AJ171" i="147"/>
  <c r="AJ156" i="147"/>
  <c r="AJ31" i="147"/>
  <c r="AJ100" i="147"/>
  <c r="AJ80" i="147"/>
  <c r="AJ115" i="147"/>
  <c r="AJ201" i="147"/>
  <c r="AJ103" i="147"/>
  <c r="Y143" i="147" a="1"/>
  <c r="Y196" i="147" a="1"/>
  <c r="Y173" i="147" a="1"/>
  <c r="Y185" i="147" a="1"/>
  <c r="Y39" i="147" a="1"/>
  <c r="Y63" i="147" a="1"/>
  <c r="Y102" i="147" a="1"/>
  <c r="Y204" i="147" a="1"/>
  <c r="Y27" i="147" a="1"/>
  <c r="Y79" i="147" a="1"/>
  <c r="Y70" i="147" a="1"/>
  <c r="Y80" i="147" a="1"/>
  <c r="Y135" i="147" a="1"/>
  <c r="Y195" i="147" a="1"/>
  <c r="Y172" i="147" a="1"/>
  <c r="Y21" i="147" a="1"/>
  <c r="Y76" i="147" a="1"/>
  <c r="Y177" i="147" a="1"/>
  <c r="Y14" i="147" a="1"/>
  <c r="Y43" i="147" a="1"/>
  <c r="Y17" i="147" a="1"/>
  <c r="Y22" i="147" a="1"/>
  <c r="Y23" i="147" a="1"/>
  <c r="Y199" i="147" a="1"/>
  <c r="Y13" i="147" a="1"/>
  <c r="Y89" i="147" a="1"/>
  <c r="Y116" i="147" a="1"/>
  <c r="Y86" i="147" a="1"/>
  <c r="Y179" i="147" a="1"/>
  <c r="Y131" i="147" a="1"/>
  <c r="Y82" i="147" a="1"/>
  <c r="Y73" i="147" a="1"/>
  <c r="Y154" i="147" a="1"/>
  <c r="Y91" i="147" a="1"/>
  <c r="Y84" i="147" a="1"/>
  <c r="Y162" i="147" a="1"/>
  <c r="Y66" i="147" a="1"/>
  <c r="Y161" i="147" a="1"/>
  <c r="Y134" i="147" a="1"/>
  <c r="Y181" i="147" a="1"/>
  <c r="Y128" i="147" a="1"/>
  <c r="Y9" i="147" a="1"/>
  <c r="Y194" i="147" a="1"/>
  <c r="Y186" i="147" a="1"/>
  <c r="Y53" i="147" a="1"/>
  <c r="Y175" i="147" a="1"/>
  <c r="Y129" i="147" a="1"/>
  <c r="Y180" i="147" a="1"/>
  <c r="Y90" i="147" a="1"/>
  <c r="Y62" i="147" a="1"/>
  <c r="Y187" i="147" a="1"/>
  <c r="Y155" i="147" a="1"/>
  <c r="Y24" i="147" a="1"/>
  <c r="Y112" i="147" a="1"/>
  <c r="Y46" i="147" a="1"/>
  <c r="Y149" i="147" a="1"/>
  <c r="Y58" i="147" a="1"/>
  <c r="Y8" i="147" a="1"/>
  <c r="Y36" i="147" a="1"/>
  <c r="Y16" i="147" a="1"/>
  <c r="Y113" i="147" a="1"/>
  <c r="Y38" i="147" a="1"/>
  <c r="Y120" i="147" a="1"/>
  <c r="Y33" i="147" a="1"/>
  <c r="Y11" i="147" a="1"/>
  <c r="Y138" i="147" a="1"/>
  <c r="Y65" i="147" a="1"/>
  <c r="Y81" i="147" a="1"/>
  <c r="Y44" i="147" a="1"/>
  <c r="Y37" i="147" a="1"/>
  <c r="Y165" i="147" a="1"/>
  <c r="Y51" i="147" a="1"/>
  <c r="Y94" i="147" a="1"/>
  <c r="Y108" i="147" a="1"/>
  <c r="Y93" i="147" a="1"/>
  <c r="Y57" i="147" a="1"/>
  <c r="Y111" i="147" a="1"/>
  <c r="Y126" i="147" a="1"/>
  <c r="Y132" i="147" a="1"/>
  <c r="Y78" i="147" a="1"/>
  <c r="Y110" i="147" a="1"/>
  <c r="Y85" i="147" a="1"/>
  <c r="Y130" i="147" a="1"/>
  <c r="Y47" i="147" a="1"/>
  <c r="Y26" i="147" a="1"/>
  <c r="Y150" i="147" a="1"/>
  <c r="Y72" i="147" a="1"/>
  <c r="Y184" i="147" a="1"/>
  <c r="Y205" i="147" a="1"/>
  <c r="Y109" i="147" a="1"/>
  <c r="Y163" i="147" a="1"/>
  <c r="Y191" i="147" a="1"/>
  <c r="Y20" i="147" a="1"/>
  <c r="Y200" i="147" a="1"/>
  <c r="Y188" i="147" a="1"/>
  <c r="Y178" i="147" a="1"/>
  <c r="Y121" i="147" a="1"/>
  <c r="Y61" i="147" a="1"/>
  <c r="Y74" i="147" a="1"/>
  <c r="Y193" i="147" a="1"/>
  <c r="Y64" i="147" a="1"/>
  <c r="Y95" i="147" a="1"/>
  <c r="Y87" i="147" a="1"/>
  <c r="Y197" i="147" a="1"/>
  <c r="Y136" i="147" a="1"/>
  <c r="Y156" i="147" a="1"/>
  <c r="Y115" i="147" a="1"/>
  <c r="Y103" i="147" a="1"/>
  <c r="Y50" i="147" a="1"/>
  <c r="Y107" i="147" a="1"/>
  <c r="Y98" i="147" a="1"/>
  <c r="Y68" i="147" a="1"/>
  <c r="Y117" i="147" a="1"/>
  <c r="Y125" i="147" a="1"/>
  <c r="Y124" i="147" a="1"/>
  <c r="Y189" i="147" a="1"/>
  <c r="Y176" i="147" a="1"/>
  <c r="Y97" i="147" a="1"/>
  <c r="Y105" i="147" a="1"/>
  <c r="Y169" i="147" a="1"/>
  <c r="Y59" i="147" a="1"/>
  <c r="Y45" i="147" a="1"/>
  <c r="Y99" i="147" a="1"/>
  <c r="Y160" i="147" a="1"/>
  <c r="Y106" i="147" a="1"/>
  <c r="Y15" i="147" a="1"/>
  <c r="Y18" i="147" a="1"/>
  <c r="Y168" i="147" a="1"/>
  <c r="Y48" i="147" a="1"/>
  <c r="Y167" i="147" a="1"/>
  <c r="Y54" i="147" a="1"/>
  <c r="Y19" i="147" a="1"/>
  <c r="Y153" i="147" a="1"/>
  <c r="Y32" i="147" a="1"/>
  <c r="Y166" i="147" a="1"/>
  <c r="Y140" i="147" a="1"/>
  <c r="Y31" i="147" a="1"/>
  <c r="Y49" i="147" a="1"/>
  <c r="Y151" i="147" a="1"/>
  <c r="Y34" i="147" a="1"/>
  <c r="Y35" i="147" a="1"/>
  <c r="Y137" i="147" a="1"/>
  <c r="Y192" i="147" a="1"/>
  <c r="Y41" i="147" a="1"/>
  <c r="Y123" i="147" a="1"/>
  <c r="Y83" i="147" a="1"/>
  <c r="Y101" i="147" a="1"/>
  <c r="Y55" i="147" a="1"/>
  <c r="Y60" i="147" a="1"/>
  <c r="Y71" i="147" a="1"/>
  <c r="Y141" i="147" a="1"/>
  <c r="Y142" i="147" a="1"/>
  <c r="Y139" i="147" a="1"/>
  <c r="Y158" i="147" a="1"/>
  <c r="Y133" i="147" a="1"/>
  <c r="Y88" i="147" a="1"/>
  <c r="Y25" i="147" a="1"/>
  <c r="Y40" i="147" a="1"/>
  <c r="Y152" i="147" a="1"/>
  <c r="Y69" i="147" a="1"/>
  <c r="Y42" i="147" a="1"/>
  <c r="Y10" i="147" a="1"/>
  <c r="Y159" i="147" a="1"/>
  <c r="Y96" i="147" a="1"/>
  <c r="Y118" i="147" a="1"/>
  <c r="Y67" i="147" a="1"/>
  <c r="Y77" i="147" a="1"/>
  <c r="Y171" i="147" a="1"/>
  <c r="Y100" i="147" a="1"/>
  <c r="Y148" i="147" a="1"/>
  <c r="Y52" i="147" a="1"/>
  <c r="Y183" i="147" a="1"/>
  <c r="Y122" i="147" a="1"/>
  <c r="Y147" i="147" a="1"/>
  <c r="Y75" i="147" a="1"/>
  <c r="Y30" i="147" a="1"/>
  <c r="Y190" i="147" a="1"/>
  <c r="Y145" i="147" a="1"/>
  <c r="Y174" i="147" a="1"/>
  <c r="Y119" i="147" a="1"/>
  <c r="Y207" i="147" a="1"/>
  <c r="Y114" i="147" a="1"/>
  <c r="Y206" i="147" a="1"/>
  <c r="Y146" i="147" a="1"/>
  <c r="Y29" i="147" a="1"/>
  <c r="Y12" i="147" a="1"/>
  <c r="Y182" i="147" a="1"/>
  <c r="Y56" i="147" a="1"/>
  <c r="Y202" i="147" a="1"/>
  <c r="Y157" i="147" a="1"/>
  <c r="Y104" i="147" a="1"/>
  <c r="Y170" i="147" a="1"/>
  <c r="Y127" i="147" a="1"/>
  <c r="Y28" i="147" a="1"/>
  <c r="Y164" i="147" a="1"/>
  <c r="Y198" i="147" a="1"/>
  <c r="Y203" i="147" a="1"/>
  <c r="Y201" i="147" a="1"/>
  <c r="Y144" i="147" a="1"/>
  <c r="Y92" i="147" a="1"/>
  <c r="Y92" i="147" l="1"/>
  <c r="AK92" i="147" s="1"/>
  <c r="G92" i="147" s="1"/>
  <c r="AN92" i="147" s="1"/>
  <c r="Y144" i="147"/>
  <c r="AK144" i="147" s="1"/>
  <c r="G144" i="147" s="1"/>
  <c r="AN144" i="147" s="1"/>
  <c r="Y201" i="147"/>
  <c r="AK201" i="147" s="1"/>
  <c r="G201" i="147" s="1"/>
  <c r="AN201" i="147" s="1"/>
  <c r="Y203" i="147"/>
  <c r="AK203" i="147" s="1"/>
  <c r="G203" i="147" s="1"/>
  <c r="AN203" i="147" s="1"/>
  <c r="Y198" i="147"/>
  <c r="AK198" i="147" s="1"/>
  <c r="G198" i="147" s="1"/>
  <c r="AN198" i="147" s="1"/>
  <c r="Y164" i="147"/>
  <c r="AK164" i="147" s="1"/>
  <c r="G164" i="147" s="1"/>
  <c r="AN164" i="147" s="1"/>
  <c r="Y28" i="147"/>
  <c r="AK28" i="147" s="1"/>
  <c r="G28" i="147" s="1"/>
  <c r="AN28" i="147" s="1"/>
  <c r="Y127" i="147"/>
  <c r="AK127" i="147" s="1"/>
  <c r="G127" i="147" s="1"/>
  <c r="AN127" i="147" s="1"/>
  <c r="Y170" i="147"/>
  <c r="AK170" i="147" s="1"/>
  <c r="G170" i="147" s="1"/>
  <c r="AN170" i="147" s="1"/>
  <c r="Y104" i="147"/>
  <c r="AK104" i="147" s="1"/>
  <c r="G104" i="147" s="1"/>
  <c r="AN104" i="147" s="1"/>
  <c r="Y157" i="147"/>
  <c r="AK157" i="147" s="1"/>
  <c r="G157" i="147" s="1"/>
  <c r="AN157" i="147" s="1"/>
  <c r="Y202" i="147"/>
  <c r="AK202" i="147" s="1"/>
  <c r="G202" i="147" s="1"/>
  <c r="AN202" i="147" s="1"/>
  <c r="Y56" i="147"/>
  <c r="AK56" i="147" s="1"/>
  <c r="G56" i="147" s="1"/>
  <c r="AN56" i="147" s="1"/>
  <c r="Y182" i="147"/>
  <c r="AK182" i="147" s="1"/>
  <c r="G182" i="147" s="1"/>
  <c r="AN182" i="147" s="1"/>
  <c r="Y12" i="147"/>
  <c r="AK12" i="147" s="1"/>
  <c r="G12" i="147" s="1"/>
  <c r="AN12" i="147" s="1"/>
  <c r="Y29" i="147"/>
  <c r="AK29" i="147" s="1"/>
  <c r="G29" i="147" s="1"/>
  <c r="AN29" i="147" s="1"/>
  <c r="Y146" i="147"/>
  <c r="AK146" i="147" s="1"/>
  <c r="G146" i="147" s="1"/>
  <c r="AN146" i="147" s="1"/>
  <c r="Y206" i="147"/>
  <c r="AK206" i="147" s="1"/>
  <c r="G206" i="147" s="1"/>
  <c r="AN206" i="147" s="1"/>
  <c r="Y114" i="147"/>
  <c r="AK114" i="147" s="1"/>
  <c r="G114" i="147" s="1"/>
  <c r="AN114" i="147" s="1"/>
  <c r="Y207" i="147"/>
  <c r="AK207" i="147" s="1"/>
  <c r="G207" i="147" s="1"/>
  <c r="AN207" i="147" s="1"/>
  <c r="Y119" i="147"/>
  <c r="AK119" i="147" s="1"/>
  <c r="G119" i="147" s="1"/>
  <c r="AN119" i="147" s="1"/>
  <c r="Y174" i="147"/>
  <c r="AK174" i="147" s="1"/>
  <c r="G174" i="147" s="1"/>
  <c r="AN174" i="147" s="1"/>
  <c r="Y145" i="147"/>
  <c r="AK145" i="147" s="1"/>
  <c r="G145" i="147" s="1"/>
  <c r="AN145" i="147" s="1"/>
  <c r="Y190" i="147"/>
  <c r="AK190" i="147" s="1"/>
  <c r="G190" i="147" s="1"/>
  <c r="AN190" i="147" s="1"/>
  <c r="Y30" i="147"/>
  <c r="AK30" i="147" s="1"/>
  <c r="G30" i="147" s="1"/>
  <c r="AN30" i="147" s="1"/>
  <c r="Y75" i="147"/>
  <c r="AK75" i="147" s="1"/>
  <c r="G75" i="147" s="1"/>
  <c r="AN75" i="147" s="1"/>
  <c r="Y147" i="147"/>
  <c r="AK147" i="147" s="1"/>
  <c r="G147" i="147" s="1"/>
  <c r="AN147" i="147" s="1"/>
  <c r="Y122" i="147"/>
  <c r="AK122" i="147" s="1"/>
  <c r="G122" i="147" s="1"/>
  <c r="AN122" i="147" s="1"/>
  <c r="Y183" i="147"/>
  <c r="AK183" i="147" s="1"/>
  <c r="G183" i="147" s="1"/>
  <c r="AN183" i="147" s="1"/>
  <c r="Y52" i="147"/>
  <c r="AK52" i="147" s="1"/>
  <c r="G52" i="147" s="1"/>
  <c r="AN52" i="147" s="1"/>
  <c r="Y148" i="147"/>
  <c r="AK148" i="147" s="1"/>
  <c r="G148" i="147" s="1"/>
  <c r="AN148" i="147" s="1"/>
  <c r="Y100" i="147"/>
  <c r="AK100" i="147" s="1"/>
  <c r="G100" i="147" s="1"/>
  <c r="AN100" i="147" s="1"/>
  <c r="Y171" i="147"/>
  <c r="AK171" i="147" s="1"/>
  <c r="G171" i="147" s="1"/>
  <c r="AN171" i="147" s="1"/>
  <c r="Y77" i="147"/>
  <c r="AK77" i="147" s="1"/>
  <c r="G77" i="147" s="1"/>
  <c r="AN77" i="147" s="1"/>
  <c r="Y67" i="147"/>
  <c r="AK67" i="147" s="1"/>
  <c r="G67" i="147" s="1"/>
  <c r="AN67" i="147" s="1"/>
  <c r="Y118" i="147"/>
  <c r="AK118" i="147" s="1"/>
  <c r="G118" i="147" s="1"/>
  <c r="AN118" i="147" s="1"/>
  <c r="Y96" i="147"/>
  <c r="AK96" i="147" s="1"/>
  <c r="G96" i="147" s="1"/>
  <c r="AN96" i="147" s="1"/>
  <c r="Y159" i="147"/>
  <c r="AK159" i="147" s="1"/>
  <c r="G159" i="147" s="1"/>
  <c r="AN159" i="147" s="1"/>
  <c r="Y10" i="147"/>
  <c r="AK10" i="147" s="1"/>
  <c r="G10" i="147" s="1"/>
  <c r="Y42" i="147"/>
  <c r="AK42" i="147" s="1"/>
  <c r="G42" i="147" s="1"/>
  <c r="AN42" i="147" s="1"/>
  <c r="Y69" i="147"/>
  <c r="AK69" i="147" s="1"/>
  <c r="G69" i="147" s="1"/>
  <c r="AN69" i="147" s="1"/>
  <c r="Y152" i="147"/>
  <c r="AK152" i="147" s="1"/>
  <c r="G152" i="147" s="1"/>
  <c r="AN152" i="147" s="1"/>
  <c r="Y40" i="147"/>
  <c r="AK40" i="147" s="1"/>
  <c r="G40" i="147" s="1"/>
  <c r="AN40" i="147" s="1"/>
  <c r="Y25" i="147"/>
  <c r="AK25" i="147" s="1"/>
  <c r="G25" i="147" s="1"/>
  <c r="AN25" i="147" s="1"/>
  <c r="Y88" i="147"/>
  <c r="AK88" i="147" s="1"/>
  <c r="G88" i="147" s="1"/>
  <c r="AN88" i="147" s="1"/>
  <c r="Y133" i="147"/>
  <c r="AK133" i="147" s="1"/>
  <c r="G133" i="147" s="1"/>
  <c r="AN133" i="147" s="1"/>
  <c r="Y158" i="147"/>
  <c r="AK158" i="147" s="1"/>
  <c r="G158" i="147" s="1"/>
  <c r="AN158" i="147" s="1"/>
  <c r="Y139" i="147"/>
  <c r="AK139" i="147" s="1"/>
  <c r="G139" i="147" s="1"/>
  <c r="AN139" i="147" s="1"/>
  <c r="Y142" i="147"/>
  <c r="AK142" i="147" s="1"/>
  <c r="G142" i="147" s="1"/>
  <c r="AN142" i="147" s="1"/>
  <c r="Y141" i="147"/>
  <c r="AK141" i="147" s="1"/>
  <c r="G141" i="147" s="1"/>
  <c r="AN141" i="147" s="1"/>
  <c r="Y71" i="147"/>
  <c r="AK71" i="147" s="1"/>
  <c r="G71" i="147" s="1"/>
  <c r="AN71" i="147" s="1"/>
  <c r="Y60" i="147"/>
  <c r="AK60" i="147" s="1"/>
  <c r="G60" i="147" s="1"/>
  <c r="AN60" i="147" s="1"/>
  <c r="Y55" i="147"/>
  <c r="AK55" i="147" s="1"/>
  <c r="G55" i="147" s="1"/>
  <c r="AN55" i="147" s="1"/>
  <c r="Y101" i="147"/>
  <c r="AK101" i="147" s="1"/>
  <c r="G101" i="147" s="1"/>
  <c r="AN101" i="147" s="1"/>
  <c r="Y83" i="147"/>
  <c r="AK83" i="147" s="1"/>
  <c r="G83" i="147" s="1"/>
  <c r="AN83" i="147" s="1"/>
  <c r="Y123" i="147"/>
  <c r="AK123" i="147" s="1"/>
  <c r="G123" i="147" s="1"/>
  <c r="Y41" i="147"/>
  <c r="AK41" i="147" s="1"/>
  <c r="G41" i="147" s="1"/>
  <c r="AN41" i="147" s="1"/>
  <c r="Y192" i="147"/>
  <c r="AK192" i="147" s="1"/>
  <c r="G192" i="147" s="1"/>
  <c r="AN192" i="147" s="1"/>
  <c r="Y137" i="147"/>
  <c r="AK137" i="147" s="1"/>
  <c r="G137" i="147" s="1"/>
  <c r="AN137" i="147" s="1"/>
  <c r="Y35" i="147"/>
  <c r="AK35" i="147" s="1"/>
  <c r="G35" i="147" s="1"/>
  <c r="AN35" i="147" s="1"/>
  <c r="Y34" i="147"/>
  <c r="AK34" i="147" s="1"/>
  <c r="G34" i="147" s="1"/>
  <c r="AN34" i="147" s="1"/>
  <c r="Y151" i="147"/>
  <c r="AK151" i="147" s="1"/>
  <c r="G151" i="147" s="1"/>
  <c r="AN151" i="147" s="1"/>
  <c r="Y49" i="147"/>
  <c r="AK49" i="147" s="1"/>
  <c r="G49" i="147" s="1"/>
  <c r="AN49" i="147" s="1"/>
  <c r="Y31" i="147"/>
  <c r="AK31" i="147" s="1"/>
  <c r="G31" i="147" s="1"/>
  <c r="AN31" i="147" s="1"/>
  <c r="Y140" i="147"/>
  <c r="AK140" i="147" s="1"/>
  <c r="G140" i="147" s="1"/>
  <c r="AN140" i="147" s="1"/>
  <c r="Y166" i="147"/>
  <c r="AK166" i="147" s="1"/>
  <c r="G166" i="147" s="1"/>
  <c r="AN166" i="147" s="1"/>
  <c r="Y32" i="147"/>
  <c r="AK32" i="147" s="1"/>
  <c r="G32" i="147" s="1"/>
  <c r="AN32" i="147" s="1"/>
  <c r="Y153" i="147"/>
  <c r="AK153" i="147" s="1"/>
  <c r="G153" i="147" s="1"/>
  <c r="AN153" i="147" s="1"/>
  <c r="Y19" i="147"/>
  <c r="AK19" i="147" s="1"/>
  <c r="G19" i="147" s="1"/>
  <c r="AN19" i="147" s="1"/>
  <c r="Y54" i="147"/>
  <c r="AK54" i="147" s="1"/>
  <c r="G54" i="147" s="1"/>
  <c r="AN54" i="147" s="1"/>
  <c r="Y167" i="147"/>
  <c r="AK167" i="147" s="1"/>
  <c r="G167" i="147" s="1"/>
  <c r="AN167" i="147" s="1"/>
  <c r="Y48" i="147"/>
  <c r="AK48" i="147" s="1"/>
  <c r="G48" i="147" s="1"/>
  <c r="AN48" i="147" s="1"/>
  <c r="Y168" i="147"/>
  <c r="AK168" i="147" s="1"/>
  <c r="G168" i="147" s="1"/>
  <c r="AN168" i="147" s="1"/>
  <c r="Y18" i="147"/>
  <c r="AK18" i="147" s="1"/>
  <c r="G18" i="147" s="1"/>
  <c r="AN18" i="147" s="1"/>
  <c r="Y15" i="147"/>
  <c r="AK15" i="147" s="1"/>
  <c r="G15" i="147" s="1"/>
  <c r="AN15" i="147" s="1"/>
  <c r="Y106" i="147"/>
  <c r="AK106" i="147" s="1"/>
  <c r="G106" i="147" s="1"/>
  <c r="AN106" i="147" s="1"/>
  <c r="Y160" i="147"/>
  <c r="AK160" i="147" s="1"/>
  <c r="G160" i="147" s="1"/>
  <c r="AN160" i="147" s="1"/>
  <c r="Y99" i="147"/>
  <c r="AK99" i="147" s="1"/>
  <c r="G99" i="147" s="1"/>
  <c r="AN99" i="147" s="1"/>
  <c r="Y45" i="147"/>
  <c r="AK45" i="147" s="1"/>
  <c r="G45" i="147" s="1"/>
  <c r="AN45" i="147" s="1"/>
  <c r="Y59" i="147"/>
  <c r="AK59" i="147" s="1"/>
  <c r="G59" i="147" s="1"/>
  <c r="AN59" i="147" s="1"/>
  <c r="Y169" i="147"/>
  <c r="AK169" i="147" s="1"/>
  <c r="G169" i="147" s="1"/>
  <c r="AN169" i="147" s="1"/>
  <c r="Y105" i="147"/>
  <c r="AK105" i="147" s="1"/>
  <c r="G105" i="147" s="1"/>
  <c r="AN105" i="147" s="1"/>
  <c r="Y97" i="147"/>
  <c r="AK97" i="147" s="1"/>
  <c r="G97" i="147" s="1"/>
  <c r="AN97" i="147" s="1"/>
  <c r="Y176" i="147"/>
  <c r="AK176" i="147" s="1"/>
  <c r="G176" i="147" s="1"/>
  <c r="AN176" i="147" s="1"/>
  <c r="Y189" i="147"/>
  <c r="AK189" i="147" s="1"/>
  <c r="G189" i="147" s="1"/>
  <c r="AN189" i="147" s="1"/>
  <c r="Y124" i="147"/>
  <c r="AK124" i="147" s="1"/>
  <c r="G124" i="147" s="1"/>
  <c r="Y125" i="147"/>
  <c r="AK125" i="147" s="1"/>
  <c r="G125" i="147" s="1"/>
  <c r="AN125" i="147" s="1"/>
  <c r="Y117" i="147"/>
  <c r="AK117" i="147" s="1"/>
  <c r="G117" i="147" s="1"/>
  <c r="AN117" i="147" s="1"/>
  <c r="Y68" i="147"/>
  <c r="AK68" i="147" s="1"/>
  <c r="G68" i="147" s="1"/>
  <c r="AN68" i="147" s="1"/>
  <c r="Y98" i="147"/>
  <c r="AK98" i="147" s="1"/>
  <c r="G98" i="147" s="1"/>
  <c r="AN98" i="147" s="1"/>
  <c r="Y107" i="147"/>
  <c r="AK107" i="147" s="1"/>
  <c r="G107" i="147" s="1"/>
  <c r="AN107" i="147" s="1"/>
  <c r="Y50" i="147"/>
  <c r="AK50" i="147" s="1"/>
  <c r="G50" i="147" s="1"/>
  <c r="AN50" i="147" s="1"/>
  <c r="Y103" i="147"/>
  <c r="AK103" i="147" s="1"/>
  <c r="G103" i="147" s="1"/>
  <c r="AN103" i="147" s="1"/>
  <c r="Y115" i="147"/>
  <c r="AK115" i="147" s="1"/>
  <c r="G115" i="147" s="1"/>
  <c r="AN115" i="147" s="1"/>
  <c r="Y156" i="147"/>
  <c r="AK156" i="147" s="1"/>
  <c r="G156" i="147" s="1"/>
  <c r="AN156" i="147" s="1"/>
  <c r="Y136" i="147"/>
  <c r="AK136" i="147" s="1"/>
  <c r="G136" i="147" s="1"/>
  <c r="AN136" i="147" s="1"/>
  <c r="Y197" i="147"/>
  <c r="AK197" i="147" s="1"/>
  <c r="G197" i="147" s="1"/>
  <c r="AN197" i="147" s="1"/>
  <c r="Y87" i="147"/>
  <c r="AK87" i="147" s="1"/>
  <c r="G87" i="147" s="1"/>
  <c r="AN87" i="147" s="1"/>
  <c r="Y95" i="147"/>
  <c r="AK95" i="147" s="1"/>
  <c r="G95" i="147" s="1"/>
  <c r="AN95" i="147" s="1"/>
  <c r="Y64" i="147"/>
  <c r="AK64" i="147" s="1"/>
  <c r="G64" i="147" s="1"/>
  <c r="AN64" i="147" s="1"/>
  <c r="Y193" i="147"/>
  <c r="AK193" i="147" s="1"/>
  <c r="G193" i="147" s="1"/>
  <c r="AN193" i="147" s="1"/>
  <c r="Y74" i="147"/>
  <c r="AK74" i="147" s="1"/>
  <c r="G74" i="147" s="1"/>
  <c r="AN74" i="147" s="1"/>
  <c r="Y61" i="147"/>
  <c r="AK61" i="147" s="1"/>
  <c r="G61" i="147" s="1"/>
  <c r="AN61" i="147" s="1"/>
  <c r="Y121" i="147"/>
  <c r="AK121" i="147" s="1"/>
  <c r="G121" i="147" s="1"/>
  <c r="AN121" i="147" s="1"/>
  <c r="Y178" i="147"/>
  <c r="AK178" i="147" s="1"/>
  <c r="G178" i="147" s="1"/>
  <c r="AN178" i="147" s="1"/>
  <c r="Y188" i="147"/>
  <c r="AK188" i="147" s="1"/>
  <c r="G188" i="147" s="1"/>
  <c r="AN188" i="147" s="1"/>
  <c r="Y200" i="147"/>
  <c r="AK200" i="147" s="1"/>
  <c r="G200" i="147" s="1"/>
  <c r="AN200" i="147" s="1"/>
  <c r="Y20" i="147"/>
  <c r="AK20" i="147" s="1"/>
  <c r="G20" i="147" s="1"/>
  <c r="AN20" i="147" s="1"/>
  <c r="Y191" i="147"/>
  <c r="AK191" i="147" s="1"/>
  <c r="G191" i="147" s="1"/>
  <c r="AN191" i="147" s="1"/>
  <c r="Y163" i="147"/>
  <c r="AK163" i="147" s="1"/>
  <c r="G163" i="147" s="1"/>
  <c r="AN163" i="147" s="1"/>
  <c r="Y109" i="147"/>
  <c r="AK109" i="147" s="1"/>
  <c r="G109" i="147" s="1"/>
  <c r="AN109" i="147" s="1"/>
  <c r="Y205" i="147"/>
  <c r="AK205" i="147" s="1"/>
  <c r="G205" i="147" s="1"/>
  <c r="AN205" i="147" s="1"/>
  <c r="Y184" i="147"/>
  <c r="AK184" i="147" s="1"/>
  <c r="G184" i="147" s="1"/>
  <c r="AN184" i="147" s="1"/>
  <c r="Y72" i="147"/>
  <c r="AK72" i="147" s="1"/>
  <c r="G72" i="147" s="1"/>
  <c r="AN72" i="147" s="1"/>
  <c r="Y150" i="147"/>
  <c r="AK150" i="147" s="1"/>
  <c r="G150" i="147" s="1"/>
  <c r="AN150" i="147" s="1"/>
  <c r="Y26" i="147"/>
  <c r="AK26" i="147" s="1"/>
  <c r="G26" i="147" s="1"/>
  <c r="AN26" i="147" s="1"/>
  <c r="Y47" i="147"/>
  <c r="AK47" i="147" s="1"/>
  <c r="G47" i="147" s="1"/>
  <c r="AN47" i="147" s="1"/>
  <c r="Y130" i="147"/>
  <c r="AK130" i="147" s="1"/>
  <c r="G130" i="147" s="1"/>
  <c r="AN130" i="147" s="1"/>
  <c r="Y85" i="147"/>
  <c r="AK85" i="147" s="1"/>
  <c r="G85" i="147" s="1"/>
  <c r="AN85" i="147" s="1"/>
  <c r="Y110" i="147"/>
  <c r="AK110" i="147" s="1"/>
  <c r="G110" i="147" s="1"/>
  <c r="AN110" i="147" s="1"/>
  <c r="Y78" i="147"/>
  <c r="AK78" i="147" s="1"/>
  <c r="G78" i="147" s="1"/>
  <c r="AN78" i="147" s="1"/>
  <c r="Y132" i="147"/>
  <c r="AK132" i="147" s="1"/>
  <c r="G132" i="147" s="1"/>
  <c r="AN132" i="147" s="1"/>
  <c r="Y126" i="147"/>
  <c r="AK126" i="147" s="1"/>
  <c r="G126" i="147" s="1"/>
  <c r="AN126" i="147" s="1"/>
  <c r="Y111" i="147"/>
  <c r="AK111" i="147" s="1"/>
  <c r="G111" i="147" s="1"/>
  <c r="AN111" i="147" s="1"/>
  <c r="Y57" i="147"/>
  <c r="AK57" i="147" s="1"/>
  <c r="G57" i="147" s="1"/>
  <c r="AN57" i="147" s="1"/>
  <c r="Y93" i="147"/>
  <c r="AK93" i="147" s="1"/>
  <c r="G93" i="147" s="1"/>
  <c r="AN93" i="147" s="1"/>
  <c r="Y108" i="147"/>
  <c r="AK108" i="147" s="1"/>
  <c r="G108" i="147" s="1"/>
  <c r="AN108" i="147" s="1"/>
  <c r="Y94" i="147"/>
  <c r="AK94" i="147" s="1"/>
  <c r="G94" i="147" s="1"/>
  <c r="AN94" i="147" s="1"/>
  <c r="Y51" i="147"/>
  <c r="AK51" i="147" s="1"/>
  <c r="G51" i="147" s="1"/>
  <c r="AN51" i="147" s="1"/>
  <c r="Y165" i="147"/>
  <c r="AK165" i="147" s="1"/>
  <c r="G165" i="147" s="1"/>
  <c r="AN165" i="147" s="1"/>
  <c r="Y37" i="147"/>
  <c r="AK37" i="147" s="1"/>
  <c r="G37" i="147" s="1"/>
  <c r="AN37" i="147" s="1"/>
  <c r="Y44" i="147"/>
  <c r="AK44" i="147" s="1"/>
  <c r="G44" i="147" s="1"/>
  <c r="AN44" i="147" s="1"/>
  <c r="Y81" i="147"/>
  <c r="AK81" i="147" s="1"/>
  <c r="G81" i="147" s="1"/>
  <c r="AN81" i="147" s="1"/>
  <c r="Y65" i="147"/>
  <c r="AK65" i="147" s="1"/>
  <c r="G65" i="147" s="1"/>
  <c r="AN65" i="147" s="1"/>
  <c r="Y138" i="147"/>
  <c r="AK138" i="147" s="1"/>
  <c r="G138" i="147" s="1"/>
  <c r="AN138" i="147" s="1"/>
  <c r="Y11" i="147"/>
  <c r="AK11" i="147" s="1"/>
  <c r="G11" i="147" s="1"/>
  <c r="Y33" i="147"/>
  <c r="AK33" i="147" s="1"/>
  <c r="G33" i="147" s="1"/>
  <c r="AN33" i="147" s="1"/>
  <c r="Y120" i="147"/>
  <c r="AK120" i="147" s="1"/>
  <c r="G120" i="147" s="1"/>
  <c r="AN120" i="147" s="1"/>
  <c r="Y38" i="147"/>
  <c r="AK38" i="147" s="1"/>
  <c r="G38" i="147" s="1"/>
  <c r="AN38" i="147" s="1"/>
  <c r="Y113" i="147"/>
  <c r="AK113" i="147" s="1"/>
  <c r="G113" i="147" s="1"/>
  <c r="AN113" i="147" s="1"/>
  <c r="Y16" i="147"/>
  <c r="AK16" i="147" s="1"/>
  <c r="G16" i="147" s="1"/>
  <c r="AN16" i="147" s="1"/>
  <c r="Y36" i="147"/>
  <c r="AK36" i="147" s="1"/>
  <c r="G36" i="147" s="1"/>
  <c r="AN36" i="147" s="1"/>
  <c r="Y8" i="147"/>
  <c r="AK8" i="147" s="1"/>
  <c r="G8" i="147" s="1"/>
  <c r="AO8" i="147" s="1"/>
  <c r="Y58" i="147"/>
  <c r="AK58" i="147" s="1"/>
  <c r="G58" i="147" s="1"/>
  <c r="AN58" i="147" s="1"/>
  <c r="Y149" i="147"/>
  <c r="AK149" i="147" s="1"/>
  <c r="G149" i="147" s="1"/>
  <c r="AN149" i="147" s="1"/>
  <c r="Y46" i="147"/>
  <c r="AK46" i="147" s="1"/>
  <c r="G46" i="147" s="1"/>
  <c r="AN46" i="147" s="1"/>
  <c r="Y112" i="147"/>
  <c r="AK112" i="147" s="1"/>
  <c r="G112" i="147" s="1"/>
  <c r="AN112" i="147" s="1"/>
  <c r="Y24" i="147"/>
  <c r="AK24" i="147" s="1"/>
  <c r="G24" i="147" s="1"/>
  <c r="AN24" i="147" s="1"/>
  <c r="Y155" i="147"/>
  <c r="AK155" i="147" s="1"/>
  <c r="G155" i="147" s="1"/>
  <c r="AN155" i="147" s="1"/>
  <c r="Y187" i="147"/>
  <c r="AK187" i="147" s="1"/>
  <c r="G187" i="147" s="1"/>
  <c r="AN187" i="147" s="1"/>
  <c r="Y62" i="147"/>
  <c r="AK62" i="147" s="1"/>
  <c r="G62" i="147" s="1"/>
  <c r="AN62" i="147" s="1"/>
  <c r="Y90" i="147"/>
  <c r="AK90" i="147" s="1"/>
  <c r="G90" i="147" s="1"/>
  <c r="AN90" i="147" s="1"/>
  <c r="Y180" i="147"/>
  <c r="AK180" i="147" s="1"/>
  <c r="G180" i="147" s="1"/>
  <c r="AN180" i="147" s="1"/>
  <c r="Y129" i="147"/>
  <c r="AK129" i="147" s="1"/>
  <c r="G129" i="147" s="1"/>
  <c r="AN129" i="147" s="1"/>
  <c r="Y175" i="147"/>
  <c r="AK175" i="147" s="1"/>
  <c r="G175" i="147" s="1"/>
  <c r="AN175" i="147" s="1"/>
  <c r="Y53" i="147"/>
  <c r="AK53" i="147" s="1"/>
  <c r="G53" i="147" s="1"/>
  <c r="AN53" i="147" s="1"/>
  <c r="Y186" i="147"/>
  <c r="AK186" i="147" s="1"/>
  <c r="G186" i="147" s="1"/>
  <c r="AN186" i="147" s="1"/>
  <c r="Y194" i="147"/>
  <c r="AK194" i="147" s="1"/>
  <c r="G194" i="147" s="1"/>
  <c r="AN194" i="147" s="1"/>
  <c r="Y9" i="147"/>
  <c r="AK9" i="147" s="1"/>
  <c r="G9" i="147" s="1"/>
  <c r="Y128" i="147"/>
  <c r="AK128" i="147" s="1"/>
  <c r="G128" i="147" s="1"/>
  <c r="AN128" i="147" s="1"/>
  <c r="Y181" i="147"/>
  <c r="AK181" i="147" s="1"/>
  <c r="G181" i="147" s="1"/>
  <c r="AN181" i="147" s="1"/>
  <c r="Y134" i="147"/>
  <c r="AK134" i="147" s="1"/>
  <c r="G134" i="147" s="1"/>
  <c r="AN134" i="147" s="1"/>
  <c r="Y161" i="147"/>
  <c r="AK161" i="147" s="1"/>
  <c r="G161" i="147" s="1"/>
  <c r="AN161" i="147" s="1"/>
  <c r="Y66" i="147"/>
  <c r="AK66" i="147" s="1"/>
  <c r="G66" i="147" s="1"/>
  <c r="AN66" i="147" s="1"/>
  <c r="Y162" i="147"/>
  <c r="AK162" i="147" s="1"/>
  <c r="G162" i="147" s="1"/>
  <c r="AN162" i="147" s="1"/>
  <c r="Y84" i="147"/>
  <c r="AK84" i="147" s="1"/>
  <c r="G84" i="147" s="1"/>
  <c r="AN84" i="147" s="1"/>
  <c r="Y91" i="147"/>
  <c r="AK91" i="147" s="1"/>
  <c r="G91" i="147" s="1"/>
  <c r="AN91" i="147" s="1"/>
  <c r="Y154" i="147"/>
  <c r="AK154" i="147" s="1"/>
  <c r="G154" i="147" s="1"/>
  <c r="AN154" i="147" s="1"/>
  <c r="Y73" i="147"/>
  <c r="AK73" i="147" s="1"/>
  <c r="G73" i="147" s="1"/>
  <c r="AN73" i="147" s="1"/>
  <c r="Y82" i="147"/>
  <c r="AK82" i="147" s="1"/>
  <c r="G82" i="147" s="1"/>
  <c r="AN82" i="147" s="1"/>
  <c r="Y131" i="147"/>
  <c r="AK131" i="147" s="1"/>
  <c r="G131" i="147" s="1"/>
  <c r="AN131" i="147" s="1"/>
  <c r="Y179" i="147"/>
  <c r="AK179" i="147" s="1"/>
  <c r="G179" i="147" s="1"/>
  <c r="AN179" i="147" s="1"/>
  <c r="Y86" i="147"/>
  <c r="AK86" i="147" s="1"/>
  <c r="G86" i="147" s="1"/>
  <c r="AN86" i="147" s="1"/>
  <c r="Y116" i="147"/>
  <c r="AK116" i="147" s="1"/>
  <c r="G116" i="147" s="1"/>
  <c r="AN116" i="147" s="1"/>
  <c r="Y89" i="147"/>
  <c r="AK89" i="147" s="1"/>
  <c r="G89" i="147" s="1"/>
  <c r="AN89" i="147" s="1"/>
  <c r="Y13" i="147"/>
  <c r="AK13" i="147" s="1"/>
  <c r="G13" i="147" s="1"/>
  <c r="AN13" i="147" s="1"/>
  <c r="Y199" i="147"/>
  <c r="AK199" i="147" s="1"/>
  <c r="G199" i="147" s="1"/>
  <c r="AN199" i="147" s="1"/>
  <c r="Y23" i="147"/>
  <c r="AK23" i="147" s="1"/>
  <c r="G23" i="147" s="1"/>
  <c r="AN23" i="147" s="1"/>
  <c r="Y22" i="147"/>
  <c r="AK22" i="147" s="1"/>
  <c r="G22" i="147" s="1"/>
  <c r="AN22" i="147" s="1"/>
  <c r="Y17" i="147"/>
  <c r="AK17" i="147" s="1"/>
  <c r="G17" i="147" s="1"/>
  <c r="AN17" i="147" s="1"/>
  <c r="Y43" i="147"/>
  <c r="AK43" i="147" s="1"/>
  <c r="G43" i="147" s="1"/>
  <c r="AN43" i="147" s="1"/>
  <c r="Y14" i="147"/>
  <c r="AK14" i="147" s="1"/>
  <c r="G14" i="147" s="1"/>
  <c r="AN14" i="147" s="1"/>
  <c r="Y177" i="147"/>
  <c r="AK177" i="147" s="1"/>
  <c r="G177" i="147" s="1"/>
  <c r="AN177" i="147" s="1"/>
  <c r="Y76" i="147"/>
  <c r="AK76" i="147" s="1"/>
  <c r="G76" i="147" s="1"/>
  <c r="AN76" i="147" s="1"/>
  <c r="Y21" i="147"/>
  <c r="AK21" i="147" s="1"/>
  <c r="G21" i="147" s="1"/>
  <c r="AN21" i="147" s="1"/>
  <c r="Y172" i="147"/>
  <c r="AK172" i="147" s="1"/>
  <c r="G172" i="147" s="1"/>
  <c r="AN172" i="147" s="1"/>
  <c r="Y195" i="147"/>
  <c r="AK195" i="147" s="1"/>
  <c r="G195" i="147" s="1"/>
  <c r="AN195" i="147" s="1"/>
  <c r="Y135" i="147"/>
  <c r="AK135" i="147" s="1"/>
  <c r="G135" i="147" s="1"/>
  <c r="AN135" i="147" s="1"/>
  <c r="Y80" i="147"/>
  <c r="AK80" i="147" s="1"/>
  <c r="G80" i="147" s="1"/>
  <c r="AN80" i="147" s="1"/>
  <c r="Y70" i="147"/>
  <c r="AK70" i="147" s="1"/>
  <c r="G70" i="147" s="1"/>
  <c r="AN70" i="147" s="1"/>
  <c r="Y79" i="147"/>
  <c r="AK79" i="147" s="1"/>
  <c r="G79" i="147" s="1"/>
  <c r="AN79" i="147" s="1"/>
  <c r="Y27" i="147"/>
  <c r="AK27" i="147" s="1"/>
  <c r="G27" i="147" s="1"/>
  <c r="AN27" i="147" s="1"/>
  <c r="Y204" i="147"/>
  <c r="AK204" i="147" s="1"/>
  <c r="G204" i="147" s="1"/>
  <c r="AN204" i="147" s="1"/>
  <c r="Y102" i="147"/>
  <c r="AK102" i="147" s="1"/>
  <c r="G102" i="147" s="1"/>
  <c r="AN102" i="147" s="1"/>
  <c r="Y63" i="147"/>
  <c r="AK63" i="147" s="1"/>
  <c r="G63" i="147" s="1"/>
  <c r="AN63" i="147" s="1"/>
  <c r="Y39" i="147"/>
  <c r="AK39" i="147" s="1"/>
  <c r="G39" i="147" s="1"/>
  <c r="AN39" i="147" s="1"/>
  <c r="Y185" i="147"/>
  <c r="AK185" i="147" s="1"/>
  <c r="G185" i="147" s="1"/>
  <c r="AN185" i="147" s="1"/>
  <c r="Y173" i="147"/>
  <c r="AK173" i="147" s="1"/>
  <c r="G173" i="147" s="1"/>
  <c r="AN173" i="147" s="1"/>
  <c r="Y196" i="147"/>
  <c r="AK196" i="147" s="1"/>
  <c r="G196" i="147" s="1"/>
  <c r="AN196" i="147" s="1"/>
  <c r="Y143" i="147"/>
  <c r="AK143" i="147" s="1"/>
  <c r="G143" i="147" s="1"/>
  <c r="AN143" i="147" s="1"/>
  <c r="AO11" i="147" l="1"/>
  <c r="AR11" i="147"/>
  <c r="AN123" i="147"/>
  <c r="H123" i="147"/>
  <c r="AR123" i="147"/>
  <c r="AO123" i="147"/>
  <c r="AN124" i="147"/>
  <c r="AV124" i="147" s="1"/>
  <c r="H124" i="147"/>
  <c r="AR124" i="147"/>
  <c r="AO124" i="147"/>
  <c r="AN11" i="147"/>
  <c r="H11" i="147"/>
  <c r="AN9" i="147"/>
  <c r="H9" i="147"/>
  <c r="AR9" i="147"/>
  <c r="AO9" i="147"/>
  <c r="AU9" i="147" s="1"/>
  <c r="H8" i="147"/>
  <c r="AN8" i="147"/>
  <c r="AR8" i="147"/>
  <c r="AO10" i="147"/>
  <c r="AU10" i="147" s="1"/>
  <c r="AR10" i="147"/>
  <c r="H10" i="147"/>
  <c r="AN10" i="147"/>
  <c r="AU11" i="147" l="1"/>
  <c r="AV11" i="147" s="1"/>
  <c r="AV10" i="147"/>
  <c r="AU8" i="147"/>
  <c r="AV9" i="147"/>
  <c r="AV123" i="147"/>
  <c r="AU3" i="147" l="1"/>
  <c r="AU4" i="147" s="1"/>
  <c r="AV8" i="1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Mija Bon</author>
    <author>Gašper Petrovič (student)</author>
  </authors>
  <commentList>
    <comment ref="AS2" authorId="0" shapeId="0" xr:uid="{BE35D712-90DC-4D79-B3D0-3C3E1105A31F}">
      <text>
        <r>
          <rPr>
            <sz val="9"/>
            <color indexed="81"/>
            <rFont val="Segoe UI"/>
            <family val="2"/>
            <charset val="238"/>
          </rPr>
          <t>Cena kupona se bo v letu 2026 določala kot četrtletno povprečje končnih cen pravic na dražbi, od leta 2027 naprej pa na tedenski ravni. Cena bo objavljena prvi delovni dan koledarskega tedna, ki sledi tednu izračuna cene kuponov za posamezno obdobje. 
Kot orientacija lahko služi cena EUA Futures. Futures so finančne pogodbe, s katerimi se emisijske pravice trgujejo po vnaprej dogovorjeni ceni za dobavo v prihodnosti. Te cene dajejo vpogled v to, kako trg pričakuje gibanje cene kuponov CBAM v prihodnjem obdobju. Aktualno ceno EU ETS in ceno Futures lahko najdete na:
https://www.ice.com/products/197/EUA-Futures/data.</t>
        </r>
      </text>
    </comment>
    <comment ref="AV2" authorId="1" shapeId="0" xr:uid="{4CDD00D2-B2A4-48F6-9379-C13F3BC5F022}">
      <text>
        <r>
          <rPr>
            <sz val="9"/>
            <color indexed="81"/>
            <rFont val="Segoe UI"/>
            <family val="2"/>
            <charset val="238"/>
          </rPr>
          <t xml:space="preserve">Objava cene kupona CBAM je v letu 2026 predvidena: 
za Q1: 7. aprila 2026,
za Q2: 6. julija 2026,
za Q3: 5. oktobra 2026,
za Q4: 4. januarja 2027.
</t>
        </r>
      </text>
    </comment>
    <comment ref="B6" authorId="1" shapeId="0" xr:uid="{FABF47AE-8FD9-48CD-8D34-1EDAB4DF3ADF}">
      <text>
        <r>
          <rPr>
            <sz val="9"/>
            <color indexed="81"/>
            <rFont val="Segoe UI"/>
            <family val="2"/>
            <charset val="238"/>
          </rPr>
          <t xml:space="preserve">Oznaka kombinirane nomenklature blaga (8-mestna številka)
</t>
        </r>
      </text>
    </comment>
    <comment ref="D6" authorId="0" shapeId="0" xr:uid="{45D5CD3F-8BC7-4A9E-BCAF-5F883B3BF157}">
      <text>
        <r>
          <rPr>
            <sz val="9"/>
            <color indexed="81"/>
            <rFont val="Segoe UI"/>
            <family val="2"/>
            <charset val="238"/>
          </rPr>
          <t xml:space="preserve">Opis blaga 
</t>
        </r>
      </text>
    </comment>
    <comment ref="E6" authorId="0" shapeId="0" xr:uid="{C6AEF081-FE05-4CD4-AA38-DEF5E3A557F9}">
      <text>
        <r>
          <rPr>
            <sz val="9"/>
            <color indexed="81"/>
            <rFont val="Segoe UI"/>
            <family val="2"/>
            <charset val="238"/>
          </rPr>
          <t xml:space="preserve">Kadar se za izračun obveznosti CBAM uporablja privzete vrednosti, avtomatično izbere podatek za proizvodno pot, po kateri lahko nastane izbrano blago, z najvišjo vrednostjo, razen pri sektorju cement (KN 2523 10 00 in 2523 90 00), kjer se izbira med: 
(A) sivi klinker/cement,
(B) beli klinker/cement.
</t>
        </r>
      </text>
    </comment>
    <comment ref="I6" authorId="0" shapeId="0" xr:uid="{49CFB632-48E9-41EA-90ED-AAA61F8BCEA1}">
      <text>
        <r>
          <rPr>
            <sz val="9"/>
            <color indexed="81"/>
            <rFont val="Segoe UI"/>
            <family val="2"/>
            <charset val="238"/>
          </rPr>
          <t>Država porekla blaga. Določene države oz. ozemlja so izvzeta, to so: države Švica, Norveška, Islandija, Lihtenštajn ter ozemlja Büsingen, Helgoland, Livigno, Ceuta, Melilla.</t>
        </r>
      </text>
    </comment>
    <comment ref="O6" authorId="0" shapeId="0" xr:uid="{826CC6D4-5C50-4A22-AAD6-CBAEB7F11823}">
      <text>
        <r>
          <rPr>
            <sz val="9"/>
            <color indexed="81"/>
            <rFont val="Segoe UI"/>
            <family val="2"/>
            <charset val="238"/>
          </rPr>
          <t>Poročevalno obdobje, tj. koledarsko leto, v katerem je bilo blago uvoženo. Leto uvoza je pomemben podatek, ki vpliva na izbiro nekaterih drugih vrednosti, npr. RVb, MSKF, faktorja CBAM.</t>
        </r>
      </text>
    </comment>
    <comment ref="T6" authorId="0" shapeId="0" xr:uid="{C6176386-ACA8-445D-910F-9AE824460D03}">
      <text>
        <r>
          <rPr>
            <sz val="9"/>
            <color indexed="81"/>
            <rFont val="Segoe UI"/>
            <family val="2"/>
            <charset val="238"/>
          </rPr>
          <t>Uvožena količina blaga v tonah, kot je navedena v uvozni deklaraciji. Upošteva se skupna neto masa blaga.</t>
        </r>
      </text>
    </comment>
    <comment ref="AO6" authorId="0" shapeId="0" xr:uid="{C5B4A006-B50C-4CBF-87A5-300DAD8789E1}">
      <text>
        <r>
          <rPr>
            <sz val="9"/>
            <color indexed="81"/>
            <rFont val="Segoe UI"/>
            <family val="2"/>
            <charset val="238"/>
          </rPr>
          <t>Kadar se emisije, vgrajene v uvoženem blagu, določajo na podlagi privzetih vrednosti, se uporabijo privzete vrednosti iz Priloge 1 k Izvedbeni uredbi Komisije (EU) 2025/2621. Privzeto vrednost se izbere na podlagi KN in države porekla. Za države, ki jih ni na seznamu, oz. za tarifne oznake, za katere za posamezno državo ni podatka, se uporabi podatke iz tabele »Druge države in ozemlja«.
Privzete vrednosti za vgrajene emisije blaga vključujejo z namenom zagotovitve okoljske celovitosti CBAM še pribitek, s katerim se upošteva odstopanje posamezne naprave z ravnmi emisij, ki so višje od ustrezne povprečne intenzivnosti emisij države izdelave. Pribitek je za sektorje cementa, železa in jekla, aluminija in vodika: 
- v letu 2026: 10 %, 
- v letu 2027: 20 %, 
- od leta 2028 naprej: 30 %, 
za sektor gnojil pa vsa leta 1 %.</t>
        </r>
      </text>
    </comment>
    <comment ref="AR6" authorId="1" shapeId="0" xr:uid="{E9CE1844-A582-4C20-AA35-A2F6C24CFE1A}">
      <text>
        <r>
          <rPr>
            <sz val="9"/>
            <color indexed="81"/>
            <rFont val="Segoe UI"/>
            <family val="2"/>
            <charset val="238"/>
          </rPr>
          <t>Referenčna vrednost CBAM se določi na podlagi KN  in proizvodne poti.</t>
        </r>
      </text>
    </comment>
    <comment ref="AS6" authorId="0" shapeId="0" xr:uid="{83C9D720-D709-4917-B737-22332EDADEEF}">
      <text>
        <r>
          <rPr>
            <sz val="9"/>
            <color indexed="81"/>
            <rFont val="Segoe UI"/>
            <family val="2"/>
            <charset val="238"/>
          </rPr>
          <t>Medsektorski korelacijski faktor (angl. Cross-sectoral Correction Factor) izhaja iz EU ETS, za posamezno leto ga določi Komisija. Za leto 2026 znaša 100 % oz. 1,0.</t>
        </r>
      </text>
    </comment>
    <comment ref="AT6" authorId="0" shapeId="0" xr:uid="{A8E7159C-F669-454B-8E59-521148039A67}">
      <text>
        <r>
          <rPr>
            <sz val="9"/>
            <color indexed="81"/>
            <rFont val="Segoe UI"/>
            <family val="2"/>
            <charset val="238"/>
          </rPr>
          <t>Faktor CBAM za posamezno leto določi Komisija. Za leto 2026 znaša faktor CBAM: 97,5 % oz. 0,975. Z leti se bo postopno zmanjševal do leta 2034.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Mija Bon</author>
    <author>Gašper Petrovič (student)</author>
  </authors>
  <commentList>
    <comment ref="T2" authorId="0" shapeId="0" xr:uid="{764F72A8-4A34-4E47-8524-D5AB2B3F2215}">
      <text>
        <r>
          <rPr>
            <sz val="9"/>
            <color indexed="81"/>
            <rFont val="Segoe UI"/>
            <family val="2"/>
            <charset val="238"/>
          </rPr>
          <t>Cena kupona se bo v letu 2026 določala kot četrtletno povprečje končnih cen pravic na dražbi, od leta 2027 naprej pa na tedenski ravni. Cena bo objavljena prvi delovni dan koledarskega tedna, ki sledi tednu izračuna cene kuponov za posamezno obdobje. 
Kot orientacija lahko služi cena EUA Futures. Futures so finančne pogodbe, s katerimi se emisijske pravice trgujejo po vnaprej dogovorjeni ceni za dobavo v prihodnosti. Te cene dajejo vpogled v to, kako trg pričakuje gibanje cene kuponov CBAM v prihodnjem obdobju. Aktualno ceno EU ETS in ceno Futures lahko najdete na:
https://www.ice.com/products/197/EUA-Futures/data.</t>
        </r>
      </text>
    </comment>
    <comment ref="W2" authorId="1" shapeId="0" xr:uid="{7101BED4-B219-4A28-B260-92A20B99575B}">
      <text>
        <r>
          <rPr>
            <sz val="9"/>
            <color indexed="81"/>
            <rFont val="Segoe UI"/>
            <family val="2"/>
            <charset val="238"/>
          </rPr>
          <t xml:space="preserve">Objava cene kupona CBAM je v letu 2026 predvidena: 
za Q1: 7. aprila 2026,
za Q2: 6. julija 2026,
za Q3: 5. oktobra 2026,
za Q4: 4. januarja 2027
</t>
        </r>
      </text>
    </comment>
    <comment ref="B6" authorId="0" shapeId="0" xr:uid="{0961790C-9B98-471F-BC00-8C6345324CD8}">
      <text>
        <r>
          <rPr>
            <sz val="9"/>
            <color indexed="81"/>
            <rFont val="Segoe UI"/>
            <family val="2"/>
            <charset val="238"/>
          </rPr>
          <t>Oznaka kombinirane nomenklature blaga (8-mestna številka)</t>
        </r>
      </text>
    </comment>
    <comment ref="D6" authorId="0" shapeId="0" xr:uid="{FDFAAA36-6691-44DE-9E57-0E576E3C5D44}">
      <text>
        <r>
          <rPr>
            <sz val="9"/>
            <color indexed="81"/>
            <rFont val="Segoe UI"/>
            <family val="2"/>
            <charset val="238"/>
          </rPr>
          <t xml:space="preserve">Opis blaga </t>
        </r>
      </text>
    </comment>
    <comment ref="E6" authorId="0" shapeId="0" xr:uid="{8322FA95-A11B-416B-84AD-5C25FA4BCF42}">
      <text>
        <r>
          <rPr>
            <sz val="9"/>
            <color indexed="81"/>
            <rFont val="Segoe UI"/>
            <family val="2"/>
            <charset val="238"/>
          </rPr>
          <t>Proizvodna pot oz. tehnologija, ki se uporablja v proizvodnem procesu za proizvodnjo blaga: 
(A) sivi klinker/cement
(B) beli klinker/cement
(C) ogljikovo jeklo, pridobljeno z BF/BOF
(D) ogljikovo jeklo, pridobljeno z DRI/EAF
(E) ogljikovo jeklo, pridobljeno s Scrap/EAF
(F) nizkolegirano jeklo, pridobljeno z BF/BOF
(G) nizkolegirano jeklo, pridobljeno z DRI/EAF
(H) nizkolegirano jeklo, pridobljeno s Scrap/EAF
(J) visokolegirano jeklo (pridobljeno z EAF)
(K) primarni aluminij
(L) sekundarni aluminij</t>
        </r>
      </text>
    </comment>
    <comment ref="H6" authorId="0" shapeId="0" xr:uid="{672A8602-0780-4CDE-8D97-112184C43EE1}">
      <text>
        <r>
          <rPr>
            <sz val="9"/>
            <color indexed="81"/>
            <rFont val="Segoe UI"/>
            <family val="2"/>
            <charset val="238"/>
          </rPr>
          <t xml:space="preserve">Država porekla blaga. Določene države oz. ozemlja so izvzeta, to so: države Švica, Norveška, Islandija, Lihtenštajn ter ozemlja Büsingen, Helgoland, Livigno, Ceuta, Melilla.
</t>
        </r>
      </text>
    </comment>
    <comment ref="K6" authorId="0" shapeId="0" xr:uid="{E858E9AC-DA2D-47FA-AAE1-DCB3D8B18F78}">
      <text>
        <r>
          <rPr>
            <sz val="9"/>
            <color indexed="81"/>
            <rFont val="Segoe UI"/>
            <family val="2"/>
            <charset val="238"/>
          </rPr>
          <t>Dejansko obdobje, v katerem je bilo blago proizvedeno.</t>
        </r>
      </text>
    </comment>
    <comment ref="P6" authorId="0" shapeId="0" xr:uid="{9238E82B-AEA2-462F-81D7-9AA8728AC56E}">
      <text>
        <r>
          <rPr>
            <sz val="9"/>
            <color indexed="81"/>
            <rFont val="Segoe UI"/>
            <family val="2"/>
            <charset val="238"/>
          </rPr>
          <t>Uvožena količina blaga v tonah, kot je navedena v uvozni deklaraciji. Upošteva se skupna neto masa blaga.</t>
        </r>
      </text>
    </comment>
    <comment ref="Q6" authorId="0" shapeId="0" xr:uid="{7E98F966-EBF2-4C39-8C3E-55D03495E18D}">
      <text>
        <r>
          <rPr>
            <sz val="9"/>
            <color indexed="81"/>
            <rFont val="Segoe UI"/>
            <family val="2"/>
            <charset val="238"/>
          </rPr>
          <t>Dejanske skupne vgrajene emisije, kot so prijavljene v deklaraciji CBAM, ki morajo biti preverjene s strani akreditiranega preveritelja.</t>
        </r>
      </text>
    </comment>
    <comment ref="S6" authorId="1" shapeId="0" xr:uid="{339DB15F-564A-42AD-9EB9-8DB1CFD76F60}">
      <text>
        <r>
          <rPr>
            <sz val="9"/>
            <color indexed="81"/>
            <rFont val="Segoe UI"/>
            <family val="2"/>
            <charset val="238"/>
          </rPr>
          <t>Referenčna vrednost CBAM se določi na podlagi KN  in proizvodne poti.</t>
        </r>
      </text>
    </comment>
    <comment ref="T6" authorId="0" shapeId="0" xr:uid="{68CFA082-E653-41CF-A9B1-3E4592A70ACB}">
      <text>
        <r>
          <rPr>
            <sz val="9"/>
            <color indexed="81"/>
            <rFont val="Segoe UI"/>
            <family val="2"/>
            <charset val="238"/>
          </rPr>
          <t>Medsektorski korelacijski faktor (angl. Cross-sectoral Correction Factor) izhaja iz EU ETS, za posamezno leto ga določi Komisija. Za leto 2026 znaša 100 % oz. 1,0.</t>
        </r>
      </text>
    </comment>
    <comment ref="U6" authorId="0" shapeId="0" xr:uid="{046803B7-C93B-444E-9B34-9E3BE66BAA46}">
      <text>
        <r>
          <rPr>
            <sz val="9"/>
            <color indexed="81"/>
            <rFont val="Segoe UI"/>
            <family val="2"/>
            <charset val="238"/>
          </rPr>
          <t>Faktor CBAM za posamezno leto določi Komisija. Za leto 2026 znaša faktor CBAM: 97,5 % oz. 0,975. Z leti se bo postopno zmanjševal do leta 2034.</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<sst xmlns="http://schemas.openxmlformats.org/spreadsheetml/2006/main" count="44074" uniqueCount="4049">
  <si>
    <t>Oznaka KN</t>
  </si>
  <si>
    <t>Poimenovanje</t>
  </si>
  <si>
    <t>Privzeta vrednost (neposredne emisije)</t>
  </si>
  <si>
    <t>Privzeta vrednost (posredne emisije)</t>
  </si>
  <si>
    <t>Privzeta vrednost (skupne emisije)</t>
  </si>
  <si>
    <t>Privzeta vrednost za leto 2026 (vključno s pribitkom)</t>
  </si>
  <si>
    <t>Privzeta vrednost za leto 2027 (vključno s pribitkom)</t>
  </si>
  <si>
    <t>Privzeta vrednost od leta 2028 (vključno s pribitkom)</t>
  </si>
  <si>
    <t>Osnovna proizvodna pot za določitev RV CBAM</t>
  </si>
  <si>
    <t>2507 00 80</t>
  </si>
  <si>
    <t>2523 10 00</t>
  </si>
  <si>
    <t>2523 21 00</t>
  </si>
  <si>
    <t>2523 29 00</t>
  </si>
  <si>
    <t>2523 90 00</t>
  </si>
  <si>
    <t>2523 30 00</t>
  </si>
  <si>
    <t>2808 00 00</t>
  </si>
  <si>
    <t>2814 10 00</t>
  </si>
  <si>
    <t>2814 20 00</t>
  </si>
  <si>
    <t>2834 21 00</t>
  </si>
  <si>
    <t>3102</t>
  </si>
  <si>
    <t>3102 10 12</t>
  </si>
  <si>
    <t>3102 10 15</t>
  </si>
  <si>
    <t>3102 10 19</t>
  </si>
  <si>
    <t>3102 10 90</t>
  </si>
  <si>
    <t>3102 21 00</t>
  </si>
  <si>
    <t>3102 29 00</t>
  </si>
  <si>
    <t>3102 30 10</t>
  </si>
  <si>
    <t>3102 30 90</t>
  </si>
  <si>
    <t>3102 40 10</t>
  </si>
  <si>
    <t>3102 40 90</t>
  </si>
  <si>
    <t>3102 50 00</t>
  </si>
  <si>
    <t>3102 60 00</t>
  </si>
  <si>
    <t>3102 80 00</t>
  </si>
  <si>
    <t>3102 90 00</t>
  </si>
  <si>
    <t>3105</t>
  </si>
  <si>
    <t>3105 10 00</t>
  </si>
  <si>
    <t>3105 20 10</t>
  </si>
  <si>
    <t>3105 20 90</t>
  </si>
  <si>
    <t>3105 30 00</t>
  </si>
  <si>
    <t>3105 40 00</t>
  </si>
  <si>
    <t>3105 51 00</t>
  </si>
  <si>
    <t>3105 59 00</t>
  </si>
  <si>
    <t>3105 90 20</t>
  </si>
  <si>
    <t>3105 90 80</t>
  </si>
  <si>
    <t>2804 10 00</t>
  </si>
  <si>
    <t>Kalcinirana glinica</t>
  </si>
  <si>
    <t>Beli klinker</t>
  </si>
  <si>
    <t>Sivi klinker</t>
  </si>
  <si>
    <t>Beli portlandski cement</t>
  </si>
  <si>
    <t>Sivi portlandski cement</t>
  </si>
  <si>
    <t>Beli hidravlični cementi</t>
  </si>
  <si>
    <t>Sivi hidravlični cementi</t>
  </si>
  <si>
    <t>Aluminatni cement</t>
  </si>
  <si>
    <t>Solitrna kislina; sulfonitritne kisline</t>
  </si>
  <si>
    <t>Amoniak, brezvodni</t>
  </si>
  <si>
    <t>Amoniak, v vodni raztopini</t>
  </si>
  <si>
    <t>Nitrati kalija</t>
  </si>
  <si>
    <t>Dušikova gnojila, mineralna ali kemična</t>
  </si>
  <si>
    <t>Sečnina v vodni raztopini, ki vsebuje več kot 45 mas. % dušika glede na težo suhega proizvoda in vsebuje 31,8 mas. % ali več, vendar ne več kot 33,2 mas. % sečnine (razen v pakiranjih do vključno 10 kg bruto mase)</t>
  </si>
  <si>
    <t>Sečnina v vodni raztopini, ki vsebuje več kot 45 mas. % dušika glede na težo suhega proizvoda in več kot 33,2 mas. %, vendar ne več kot 55 mas. % sečnine (razen v pakiranjih do vključno 10 kg bruto mase)</t>
  </si>
  <si>
    <t>Sečnina, vključno s sečnino v vodni raztopini, ki vsebuje več kot 45 mas. % dušika glede na težo suhega proizvoda (razen v tabletah ali podobnih oblikah ali v pakiranjih do vključno 10 kg bruto mase ali v vodni raztopini, ki vsebuje 31,8 mas. % ali več, vendar ne več kot 55 mas. % sečnine)</t>
  </si>
  <si>
    <t>Sečnina, vključno s sečnino v vodni raztopini, ki vsebuje 45 mas. % ali manj dušika v suhem brezvodnem proizvodu (razen v blagu iz tega poglavje v tabletah ali podobnih oblikah ali v pakiranjih do vključno 10 kg bruto mase)</t>
  </si>
  <si>
    <t>Amonijev sulfat (razen v tabletah ali podobnih oblikah ali v pakiranjih do vključno 10 kg bruto mase)</t>
  </si>
  <si>
    <t>Dvojne soli in mešanice amonijevega sulfata in amonijevega nitrata</t>
  </si>
  <si>
    <t>Amonijev nitrat v vodni raztopini (razen v pakiranjih do vključno 10 kg bruto mase)</t>
  </si>
  <si>
    <t>Amonijev nitrat (razen amonijevega nitrata v vodni raztopini, v tabletah ali podobnih oblikah ali v pakiranjih do vključno 10 kg bruto mase)</t>
  </si>
  <si>
    <t>Mešanice amonijevega nitrata s kalcijevim karbonatom ali drugimi anorganskimi negnojilnimi snovmi, ki se uporabljajo kot gnojila in ki vsebujejo 28 mas. % ali manj dušika (razen v tabletah ali podobnih oblikah ali v pakiranjih do vključno 10 kg bruto mase)</t>
  </si>
  <si>
    <t>Mešanice amonijevega nitrata s kalcijevim karbonatom ali drugimi anorganskimi negnojilnimi snovmi, ki se uporabljajo kot gnojila in ki vsebujejo več kot 28 mas. % dušika (razen v tabletah ali podobnih oblikah ali v pakiranjih do vključno 10 kg bruto mase)</t>
  </si>
  <si>
    <t>Natrijev nitrat (razen v tabletah ali podobnih oblikah ali v pakiranjih do vključno 10 kg bruto mase)</t>
  </si>
  <si>
    <t>Dvojne soli in mešanice kalcijevega nitrata in amonijevega nitrata (razen v tabletah ali podobnih oblikah ali v pakiranjih do vključno 10 kg bruto mase)</t>
  </si>
  <si>
    <t>Mešanice sečnine in amonijevega nitrata v vodni ali amoniakalni raztopini (razen v pakiranjih do vključno 10 kg bruto mase)</t>
  </si>
  <si>
    <t>Dušikova gnojila, mineralna ali kemična (razen sečnine; amonijevega sulfata; amonijevega nitrata; natrijevega nitrata; dvojnih soli in mešanic amonijevega nitrata in amonijevega sulfata ali kalcija; mešanic sečnine in amonijevega nitrata v vodni ali amoniakalni raztopini; mešanic amonijevega nitrata s kalcijevim karbonatom ali drugimi anorganskimi negnojilnimi snovmi; v tabletah ali podobnih pakiranjih do vključno 10 kg)</t>
  </si>
  <si>
    <t>Mineralna ali kemična gnojila, ki vsebujejo dva ali tri gnojilne elemente – dušik, fosfor in kalij</t>
  </si>
  <si>
    <t>Mineralna ali kemična gnojila živalskega ali rastlinskega izvora v tabletah ali podobnih oblikah ali v pakiranjih do vključno 10 kg bruto mase</t>
  </si>
  <si>
    <t>Mineralna ali kemična gnojila, ki vsebujejo fosfor in kalij, delež dušika pa presega 10 mas. % v suhem brezvodnem proizvodu (razen v tabletah ali podobnih oblikah ali pakiranjih do vključno 10 kg bruto mase)</t>
  </si>
  <si>
    <t>Mineralna ali kemična gnojila, ki vsebujejo dušik, fosfor in kalij, delež dušika pa presega 10 mas. % v suhem brezvodnem proizvodu (razen v tabletah ali podobnih oblikah ali pakiranjih do vključno 10 kg bruto mase)</t>
  </si>
  <si>
    <t>Diamonijev hidrogenortofosfat (diamonijev fosfat) (razen v tabletah ali podobnih oblikah ali v pakiranjih do vključno 10 kg bruto mase)</t>
  </si>
  <si>
    <t>Amonijev dihidrogenortofosfat (monoamonijev fosfat), mešan z diamonijevim hidrogenortofosfatom (diamonijevim fosfatom) ali ne (razen v tabletah ali podobnih oblikah ali v pakiranjih do vključno 10 kg bruto mase)</t>
  </si>
  <si>
    <t>Druga mineralna in kemična gnojila, ki vsebujejo dva gnojilna elementa – dušik in fosfor (nitrati in fosfati)</t>
  </si>
  <si>
    <t>Druga mineralna in kemična gnojila, ki vsebujejo dva gnojilna elementa – dušik in fosfor (razen nitratov in fosfatov)</t>
  </si>
  <si>
    <t>Mineralna ali kemična gnojila, ki vsebujejo dva gnojilna elementa, tj. dušik in kalij, ali le en glavni gnojilni element, vključno z mešanicami gnojil živalskega ali rastlinskega izvora s kemičnimi ali mineralnimi gnojili, ki vsebujejo več kot 10 mas. % dušika (razen v tabletah ali podobnih oblikah ali v pakiranjih do vključno 10 kg bruto mase)</t>
  </si>
  <si>
    <t>Mineralna ali kemična gnojila, ki vsebujejo dva gnojilna elementa, tj. dušik in kalij, ali le en glavni gnojilni element, vključno z mešanicami gnojil živalskega ali rastlinskega izvora s kemičnimi ali mineralnimi gnojili, ki ne vsebujejo dušika ali ki vsebujejo 10 mas. % ali manj dušika (razen v tabletah ali podobnih oblikah ali v pakiranjih do vključno 10 kg bruto mase)</t>
  </si>
  <si>
    <t>Vodik</t>
  </si>
  <si>
    <t>(A)</t>
  </si>
  <si>
    <t>(B)</t>
  </si>
  <si>
    <t>7601</t>
  </si>
  <si>
    <t>7603</t>
  </si>
  <si>
    <t>7604 10 10</t>
  </si>
  <si>
    <t>7604 10 90</t>
  </si>
  <si>
    <t>7604 21 00</t>
  </si>
  <si>
    <t>7604 29 10</t>
  </si>
  <si>
    <t>7604 29 90</t>
  </si>
  <si>
    <t>7605</t>
  </si>
  <si>
    <t>7606</t>
  </si>
  <si>
    <t>7607</t>
  </si>
  <si>
    <t>7608</t>
  </si>
  <si>
    <t>7609 00 00</t>
  </si>
  <si>
    <t>7610 10 00</t>
  </si>
  <si>
    <t>7610 90</t>
  </si>
  <si>
    <t>7610 90 10</t>
  </si>
  <si>
    <t>7610 90 90</t>
  </si>
  <si>
    <t>7611 00 00</t>
  </si>
  <si>
    <t>7612</t>
  </si>
  <si>
    <t>7613 00 00</t>
  </si>
  <si>
    <t>7614</t>
  </si>
  <si>
    <t>7616 10 00</t>
  </si>
  <si>
    <t>7616 91 00</t>
  </si>
  <si>
    <t>7616 99 10</t>
  </si>
  <si>
    <t>7616 99 90</t>
  </si>
  <si>
    <t>2601 12 00</t>
  </si>
  <si>
    <t>7201</t>
  </si>
  <si>
    <t>7202 11</t>
  </si>
  <si>
    <t>7202 19</t>
  </si>
  <si>
    <t>7202 41</t>
  </si>
  <si>
    <t>7202 49</t>
  </si>
  <si>
    <t>7202 60 00</t>
  </si>
  <si>
    <t>7203</t>
  </si>
  <si>
    <t>7205</t>
  </si>
  <si>
    <t>7206</t>
  </si>
  <si>
    <t>7206 10 00</t>
  </si>
  <si>
    <t>7206 90 00</t>
  </si>
  <si>
    <t>7207</t>
  </si>
  <si>
    <t>7207 11 11</t>
  </si>
  <si>
    <t>7207 11 14</t>
  </si>
  <si>
    <t>7207 11 16</t>
  </si>
  <si>
    <t>7207 11 90</t>
  </si>
  <si>
    <t>7207 12 10</t>
  </si>
  <si>
    <t>7207 12 90</t>
  </si>
  <si>
    <t>7207 19 12</t>
  </si>
  <si>
    <t>7207 19 19</t>
  </si>
  <si>
    <t>7207 19 80</t>
  </si>
  <si>
    <t>7207 20 11</t>
  </si>
  <si>
    <t>7207 20 15</t>
  </si>
  <si>
    <t>7207 20 17</t>
  </si>
  <si>
    <t>7207 20 19</t>
  </si>
  <si>
    <t>7207 20 32</t>
  </si>
  <si>
    <t>7207 20 39</t>
  </si>
  <si>
    <t>7207 20 52</t>
  </si>
  <si>
    <t>7207 20 59</t>
  </si>
  <si>
    <t>7207 20 80</t>
  </si>
  <si>
    <t>7208</t>
  </si>
  <si>
    <t>7209</t>
  </si>
  <si>
    <t>7210</t>
  </si>
  <si>
    <t>7211</t>
  </si>
  <si>
    <t>7211 13 00</t>
  </si>
  <si>
    <t>7211 14 00</t>
  </si>
  <si>
    <t>7211 19 00</t>
  </si>
  <si>
    <t>7211 23</t>
  </si>
  <si>
    <t>7211 29 00</t>
  </si>
  <si>
    <t>7211 90</t>
  </si>
  <si>
    <t>7212</t>
  </si>
  <si>
    <t>7213</t>
  </si>
  <si>
    <t>7214</t>
  </si>
  <si>
    <t>7214 10 00</t>
  </si>
  <si>
    <t>7214 20 00</t>
  </si>
  <si>
    <t>7214 30 00</t>
  </si>
  <si>
    <t>7214 91</t>
  </si>
  <si>
    <t>7214 99</t>
  </si>
  <si>
    <t>7215</t>
  </si>
  <si>
    <t>7216</t>
  </si>
  <si>
    <t>7217</t>
  </si>
  <si>
    <t>7217 10</t>
  </si>
  <si>
    <t>7217 20</t>
  </si>
  <si>
    <t>7217 30</t>
  </si>
  <si>
    <t>7217 90</t>
  </si>
  <si>
    <t>7218</t>
  </si>
  <si>
    <t>7218 10 00</t>
  </si>
  <si>
    <t>7218 91</t>
  </si>
  <si>
    <t>7218 99 11</t>
  </si>
  <si>
    <t>7218 99 19</t>
  </si>
  <si>
    <t>7218 99 20</t>
  </si>
  <si>
    <t>7218 99 80</t>
  </si>
  <si>
    <t>7219</t>
  </si>
  <si>
    <t>7219 11 00</t>
  </si>
  <si>
    <t>7219 12</t>
  </si>
  <si>
    <t>7219 13</t>
  </si>
  <si>
    <t>7219 14</t>
  </si>
  <si>
    <t>7219 21</t>
  </si>
  <si>
    <t>7219 22</t>
  </si>
  <si>
    <t>7219 23 00</t>
  </si>
  <si>
    <t>7219 24 00</t>
  </si>
  <si>
    <t>7219 31 00</t>
  </si>
  <si>
    <t>7219 32</t>
  </si>
  <si>
    <t>7219 33</t>
  </si>
  <si>
    <t>7219 34</t>
  </si>
  <si>
    <t>7219 35</t>
  </si>
  <si>
    <t>7219 90</t>
  </si>
  <si>
    <t>7220</t>
  </si>
  <si>
    <t>7220 11 00</t>
  </si>
  <si>
    <t>7220 12 00</t>
  </si>
  <si>
    <t>7220 20</t>
  </si>
  <si>
    <t>7220 90</t>
  </si>
  <si>
    <t>7221</t>
  </si>
  <si>
    <t>7222</t>
  </si>
  <si>
    <t>7222 11</t>
  </si>
  <si>
    <t>7222 19</t>
  </si>
  <si>
    <t>7222 20</t>
  </si>
  <si>
    <t>7222 30</t>
  </si>
  <si>
    <t>7222 40</t>
  </si>
  <si>
    <t>7223</t>
  </si>
  <si>
    <t>7223 00</t>
  </si>
  <si>
    <t>7224</t>
  </si>
  <si>
    <t>7224 10</t>
  </si>
  <si>
    <t>7224 90 02</t>
  </si>
  <si>
    <t>7224 90 03</t>
  </si>
  <si>
    <t>7224 90 05</t>
  </si>
  <si>
    <t>7224 90 07</t>
  </si>
  <si>
    <t>7224 90 14</t>
  </si>
  <si>
    <t>7224 90 18</t>
  </si>
  <si>
    <t>7224 90 31</t>
  </si>
  <si>
    <t>7224 90 38</t>
  </si>
  <si>
    <t>7224 90 90</t>
  </si>
  <si>
    <t>7225</t>
  </si>
  <si>
    <t>7225 11 00</t>
  </si>
  <si>
    <t>7225 19 10</t>
  </si>
  <si>
    <t>7225 19 90</t>
  </si>
  <si>
    <t>7225 30</t>
  </si>
  <si>
    <t>7225 40</t>
  </si>
  <si>
    <t>7225 50</t>
  </si>
  <si>
    <t>7225 91 00</t>
  </si>
  <si>
    <t>7225 92 00</t>
  </si>
  <si>
    <t>7225 99 00</t>
  </si>
  <si>
    <t>7226</t>
  </si>
  <si>
    <t>7226 11 00</t>
  </si>
  <si>
    <t>7226 19 10</t>
  </si>
  <si>
    <t>7226 19 80</t>
  </si>
  <si>
    <t>7226 20 00</t>
  </si>
  <si>
    <t>7226 91</t>
  </si>
  <si>
    <t>7226 92 00</t>
  </si>
  <si>
    <t>7226 99</t>
  </si>
  <si>
    <t>7227</t>
  </si>
  <si>
    <t>7228</t>
  </si>
  <si>
    <t>7228 10 20</t>
  </si>
  <si>
    <t>7228 10 50</t>
  </si>
  <si>
    <t>7228 10 90</t>
  </si>
  <si>
    <t>7228 20</t>
  </si>
  <si>
    <t>7228 30</t>
  </si>
  <si>
    <t>7228 40</t>
  </si>
  <si>
    <t>7228 50</t>
  </si>
  <si>
    <t>7228 60</t>
  </si>
  <si>
    <t>7228 70</t>
  </si>
  <si>
    <t>7228 80 00</t>
  </si>
  <si>
    <t>7229</t>
  </si>
  <si>
    <t>7301</t>
  </si>
  <si>
    <t>7302</t>
  </si>
  <si>
    <t>7303</t>
  </si>
  <si>
    <t>7303 00</t>
  </si>
  <si>
    <t>7304</t>
  </si>
  <si>
    <t>7304 11 00</t>
  </si>
  <si>
    <t>7304 19</t>
  </si>
  <si>
    <t>7304 22 00</t>
  </si>
  <si>
    <t>7304 23 00</t>
  </si>
  <si>
    <t>7304 24 00</t>
  </si>
  <si>
    <t>7304 29</t>
  </si>
  <si>
    <t>7304 31</t>
  </si>
  <si>
    <t>7304 39</t>
  </si>
  <si>
    <t>7304 41 00</t>
  </si>
  <si>
    <t>7304 49</t>
  </si>
  <si>
    <t>7304 51</t>
  </si>
  <si>
    <t>7304 59</t>
  </si>
  <si>
    <t>7304 90 00</t>
  </si>
  <si>
    <t>7305</t>
  </si>
  <si>
    <t>7306</t>
  </si>
  <si>
    <t>7306 11 00</t>
  </si>
  <si>
    <t>7306 19 00</t>
  </si>
  <si>
    <t>7306 21 00</t>
  </si>
  <si>
    <t>7306 29 00</t>
  </si>
  <si>
    <t>7306 30 12</t>
  </si>
  <si>
    <t>7306 30 18</t>
  </si>
  <si>
    <t>7306 30 41</t>
  </si>
  <si>
    <t>7306 30 49</t>
  </si>
  <si>
    <t>7306 30 72</t>
  </si>
  <si>
    <t>7306 30 77</t>
  </si>
  <si>
    <t>7306 30 80</t>
  </si>
  <si>
    <t>7306 40 20</t>
  </si>
  <si>
    <t>7306 40 80</t>
  </si>
  <si>
    <t>7306 50 21</t>
  </si>
  <si>
    <t>7306 50 29</t>
  </si>
  <si>
    <t>7306 50 80</t>
  </si>
  <si>
    <t>7306 61 10</t>
  </si>
  <si>
    <t>7306 61 92</t>
  </si>
  <si>
    <t>7306 61 99</t>
  </si>
  <si>
    <t>7306 69 10</t>
  </si>
  <si>
    <t>7306 69 90</t>
  </si>
  <si>
    <t>7306 90 00</t>
  </si>
  <si>
    <t>7307</t>
  </si>
  <si>
    <t>7307 11</t>
  </si>
  <si>
    <t>7307 19 10</t>
  </si>
  <si>
    <t>7307 19 90</t>
  </si>
  <si>
    <t>7307 21 00</t>
  </si>
  <si>
    <t>7307 22</t>
  </si>
  <si>
    <t>7307 23</t>
  </si>
  <si>
    <t>7307 29</t>
  </si>
  <si>
    <t>7307 91 00</t>
  </si>
  <si>
    <t>7307 92</t>
  </si>
  <si>
    <t>7307 93</t>
  </si>
  <si>
    <t>7307 99</t>
  </si>
  <si>
    <t>7308</t>
  </si>
  <si>
    <t>7309</t>
  </si>
  <si>
    <t>7310</t>
  </si>
  <si>
    <t>7311</t>
  </si>
  <si>
    <t>7311 00</t>
  </si>
  <si>
    <t>7318</t>
  </si>
  <si>
    <t>7318 11 00</t>
  </si>
  <si>
    <t>7318 12 10</t>
  </si>
  <si>
    <t>7318 12 90</t>
  </si>
  <si>
    <t>7318 13 00</t>
  </si>
  <si>
    <t>7318 14 10</t>
  </si>
  <si>
    <t>7318 14 91</t>
  </si>
  <si>
    <t>7318 14 99</t>
  </si>
  <si>
    <t>7318 15</t>
  </si>
  <si>
    <t>7318 16</t>
  </si>
  <si>
    <t>7318 19 00</t>
  </si>
  <si>
    <t>7318 21 00</t>
  </si>
  <si>
    <t>7318 22 00</t>
  </si>
  <si>
    <t>7318 23 00</t>
  </si>
  <si>
    <t>7318 24 00</t>
  </si>
  <si>
    <t>7318 29 00</t>
  </si>
  <si>
    <t>7326</t>
  </si>
  <si>
    <t>7326 11 00</t>
  </si>
  <si>
    <t>7326 19</t>
  </si>
  <si>
    <t>7326 20 00</t>
  </si>
  <si>
    <t>7326 90 30</t>
  </si>
  <si>
    <t>7326 90 40</t>
  </si>
  <si>
    <t>7326 90 50</t>
  </si>
  <si>
    <t>7326 90 60</t>
  </si>
  <si>
    <t>7326 90 92</t>
  </si>
  <si>
    <t>7326 90 94</t>
  </si>
  <si>
    <t>7326 90 96</t>
  </si>
  <si>
    <t>7326 90 98</t>
  </si>
  <si>
    <t>Aluminij, surov</t>
  </si>
  <si>
    <t>Aluminijasti prah in luskine</t>
  </si>
  <si>
    <t>Palice</t>
  </si>
  <si>
    <t>Profili</t>
  </si>
  <si>
    <t>Votli profili</t>
  </si>
  <si>
    <t>Aluminijasta žica</t>
  </si>
  <si>
    <t>Plošče, pločevine in trakovi iz aluminija, debeline več kot 0,2 mm</t>
  </si>
  <si>
    <t>Aluminijaste folije (tudi tiskane ali s podlago iz papirja, kartona, plastične mase ali podobnih materialov), debeline do vključno 0,2 mm (merjeno brez podlage)</t>
  </si>
  <si>
    <t>Aluminijaste cevi</t>
  </si>
  <si>
    <t>Aluminijasti pribor (fitingi) za cevi (npr. spojnice, kolena, oglavki)</t>
  </si>
  <si>
    <t>Vrata, okna in njihovi okvirji ter pragovi za vrata</t>
  </si>
  <si>
    <t>Drugo</t>
  </si>
  <si>
    <t>Mostovi in deli mostov, stolpi in predalčni stebri</t>
  </si>
  <si>
    <t>Rezervoarji, cisterne, sodi in podobna posoda, iz aluminija, za kakršno koli snov (razen komprimiranih ali utekočinjenih plinov), s prostornino nad 300 litrov, z oblogo ali brez nje, s toplotno izolacijo ali brez nje, toda brez mehaničnih ali termičnih naprav</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</si>
  <si>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t>
  </si>
  <si>
    <t>Aluminijasti vsebniki za komprimirane ali utekočinjene pline</t>
  </si>
  <si>
    <t>Vpredena žica, vrvi, pleteni trakovi ipd. iz aluminija, električno neizolirani</t>
  </si>
  <si>
    <t>Žičniki, žeblji, žične sponke (razen tistih iz tarifne številke 8305), vijaki, sorniki, zatiči, matice, vijaki s kavljem, kovice, klini, razcepke, podložke in podobni izdelki</t>
  </si>
  <si>
    <t>Tkanine, rešetke, mreže (vključno mreže za ograje), iz aluminijaste žice</t>
  </si>
  <si>
    <t>Vliti</t>
  </si>
  <si>
    <t>Aglomerirane železove rude in koncentrati (razen praženih železovih piritov)</t>
  </si>
  <si>
    <t>Grodelj in zrcalovina, v štrucah, blokih in drugih primarnih oblikah</t>
  </si>
  <si>
    <t>Feromangan, ki vsebuje več kot 2 mas. % ogljika</t>
  </si>
  <si>
    <t>Feromangan, ki vsebuje do vključno 2 mas. % ogljika</t>
  </si>
  <si>
    <t>Ferokrom, ki vsebuje več kot 4 mas. % ogljika</t>
  </si>
  <si>
    <t>Ferokrom, ki vsebuje do vključno 4 mas. % ogljika</t>
  </si>
  <si>
    <t>Feronikelj</t>
  </si>
  <si>
    <t>Železo, dobljeno z direktno redukcijo železove rude, in gobasti izdelki iz železa, v kosih, peletih in podobnih oblikah; železo minimalne čistoče 99,94 mas. %, v kosih, peletih ali podobnih oblikah</t>
  </si>
  <si>
    <t>Granule in prah iz grodlja, zrcalovine, železa ali jekla (razen granul in prahu iz ferozlitin, ostružkov in odpadkov, nastalih pri piljenju železa ali jekla, radioaktivnih izotopov železovih prahov in nekaterih malokalibrskih krogel, ki ne dosegajo standarda, za kroglične ležaje)</t>
  </si>
  <si>
    <t>Železo in nelegirano jeklo, v ingotih ali drugih primarnih oblikah (razen odpadnih ingotov za pretaljevanje, kontinuirno vlitih izdelkov in železa iz tarifne številke 7203)</t>
  </si>
  <si>
    <t>Ingoti iz železa in nelegiranega jekla (razen pretaljenih odpadnih ingotov, kontinuirno vlitih izdelkov, železa iz tarifne številke 7203)</t>
  </si>
  <si>
    <t>Železo in nelegirano jeklo v pudlanih palicah ali drugih primarnih oblikah (razen ingotov, pretaljenih odpadnih ingotov, kontinuirno vlitih izdelkov, železa iz tarifne številke 7203)</t>
  </si>
  <si>
    <t>Polizdelki iz železa ali nelegiranega jekla</t>
  </si>
  <si>
    <t>Polizdelki iz nelegiranega avtomatnega jekla, ki vsebujejo manj kot 0,25 mas. % ogljika, s kvadratnim ali pravokotnim prečnim prerezom, širine, ki je manjša od dvojne debeline, valjani ali kontinuirno vliti</t>
  </si>
  <si>
    <t>Polizdelki iz železa ali nelegiranega jekla, ki vsebujejo manj kot 0,25 mas. % ogljika, s kvadratnim ali pravokotnim prečnim prerezom, širine, ki je manjša od dvojne debeline največ 130 mm, valjani ali kontinuirno vliti (razen avtomatnega jekla)</t>
  </si>
  <si>
    <t>Polizdelki iz železa ali nelegiranega jekla, ki vsebujejo manj kot 0,25 mas. % ogljika, s kvadratnim ali pravokotnim prečnim prerezom, širine, ki je manjša od dvojne debeline več kot 130 mm, valjani ali kontinuirno vliti (razen avtomatnega jekla)</t>
  </si>
  <si>
    <t>Polizdelki iz železa ali nelegiranega jekla, ki vsebujejo manj kot 0,25 mas. % ogljika, s pravokotnim prečnim prerezom, širine, ki je manjša od dvojne debeline, kovani</t>
  </si>
  <si>
    <t>Polizdelki iz železa ali nelegiranega jekla, ki vsebujejo manj kot 0,25 mas. % ogljika, s pravokotnim (razen kvadratnega) prečnim prerezom, širine, ki je enaka dvojni debelini ali večja, valjani ali kontinuirno vliti</t>
  </si>
  <si>
    <t>Polizdelki iz železa ali nelegiranega jekla, ki vsebujejo manj kot 0,25 mas. % ogljika, s pravokotnim (razen kvadratnega) prečnim prerezom, širine, ki je enaka dvojni debelini ali večja, kovani</t>
  </si>
  <si>
    <t>Polizdelki iz železa ali nelegiranega jekla, ki vsebujejo manj kot 0,25 mas. % ogljika, s krožnim ali mnogokotnim prečnim prerezom, valjani ali kontinuirno vliti</t>
  </si>
  <si>
    <t>Polizdelki iz železa ali nelegiranega jekla, ki vsebujejo manj kot 0,25 mas. % ogljika, s krožnim ali mnogokotnim prečnim prerezom, kovani</t>
  </si>
  <si>
    <t>Polizdelki iz železa ali nelegiranega jekla, ki vsebujejo manj kot 0,25 mas. % ogljika (razen polizdelkov s kvadratnim, pravokotnim, krožnim ali mnogokotnim prečnim prerezom)</t>
  </si>
  <si>
    <t>Polizdelki iz nelegiranega avtomatnega jekla, ki vsebujejo 0,25 mas. % ogljika ali več, s kvadratnim ali pravokotnim prečnim prerezom, širine, ki je manjša od dvojne debeline, valjani ali kontinuirno vliti</t>
  </si>
  <si>
    <t>Polizdelki iz železa ali nelegiranega jekla, ki vsebujejo 0,25 mas. % ali več, vendar manj kot 0,6 mas. % ogljika, s kvadratnim ali pravokotnim prečnim prerezom, širine, ki je manjša od dvojne debeline, valjani ali kontinuirno vliti (razen avtomatnega jekla)</t>
  </si>
  <si>
    <t>Polizdelki iz železa ali nelegiranega jekla, ki vsebujejo 0,6 mas. % ali več ogljika, s kvadratnim ali pravokotnim prečnim prerezom, širine, ki je manjša od dvojne debeline, valjani ali kontinuirno vliti (razen avtomatnega jekla)</t>
  </si>
  <si>
    <t>Polizdelki iz železa ali nelegiranega jekla, ki vsebujejo 0,25 mas. % ali več ogljika, s kvadratnim ali pravokotnim prečnim prerezom, širine, ki je manjša od dvojne debeline, kovani</t>
  </si>
  <si>
    <t>Polizdelki iz železa ali nelegiranega jekla, ki vsebujejo 0,25 mas. % ali več ogljika, s pravokotnim (razen kvadratnega) prečnim prerezom, širine, ki je enaka dvojni debelini ali večja, valjani ali kontinuirno vliti</t>
  </si>
  <si>
    <t>Polizdelki iz železa ali nelegiranega jekla, ki vsebujejo 0,25 mas. % ali več ogljika, s pravokotnim (razen kvadratnega) prečnim prerezom, širine, ki je enaka dvojni debelini ali večja, kovani</t>
  </si>
  <si>
    <t>Polizdelki iz železa ali nelegiranega jekla, ki vsebujejo 0,25 mas. % ali več ogljika, s krožnim ali mnogokotnim prečnim prerezom, valjani ali kontinuirno vliti</t>
  </si>
  <si>
    <t>Polizdelki iz železa ali nelegiranega jekla, ki vsebujejo manj kot 0,6 mas. % ogljika, s krožnim ali mnogokotnim prečnim prerezom, kovani</t>
  </si>
  <si>
    <t>Polizdelki iz železa ali nelegiranega jekla, ki vsebujejo 0,25 mas. % ali več ogljika (razen polizdelkov s kvadratnim, pravokotnim, krožnim ali mnogokotnim prečnim prerezom)</t>
  </si>
  <si>
    <t>Ploščati izdelki iz železa ali nelegiranega jekla, širine 600 mm ali več, vroče valjani, neplatirani, neprevlečeni ali neprekriti</t>
  </si>
  <si>
    <t>Ploščati izdelki iz železa ali nelegiranega jekla, širine 600 mm ali več, hladno valjani (hladno deformirani), neplatirani, neprevlečeni ali neprekriti</t>
  </si>
  <si>
    <t>Ploščati valjani izdelki iz železa ali nelegiranega jekla, širine 600 mm ali več, vroče valjani ali hladno valjani (hladno deformirani), platirani, prevlečeni ali prekriti</t>
  </si>
  <si>
    <t>Ploščati valjani izdelki iz železa ali nelegiranega jekla, širine manj kot 600 mm, vroče valjani ali hladno valjani (hladno deformirani), neplatirani, neprevlečeni ali neprekriti</t>
  </si>
  <si>
    <t>Ploščati valjani izdelki iz železa ali nelegiranega jekla, samo vroče valjani s štirih strani ali v zaprtem kalibru, neplatirani, neprevlečeni ali neprekriti, širine več kot 150 mm, vendar manj kot 600 mm, in debeline 4 mm ali več, ne v kolobarjih, brez reliefnih vzorcev, splošno znani kot „široke plošče“</t>
  </si>
  <si>
    <t>Ploščati valjani izdelki iz železa ali nelegiranega jekla, širine manj kot 600 mm, vroče valjani, brez nadaljnje obdelave, neplatirani, neprevlečeni ali neprekriti, debeline 4,75 mm ali več (razen „širokih plošč“)</t>
  </si>
  <si>
    <t>Ploščati valjani izdelki iz železa ali nelegiranega jekla, širine manj kot 600 mm, samo vroče valjani, neplatirani, neprevlečeni ali neprekriti, debeline manj kot 4,75 mm (razen „širokih plošč“)</t>
  </si>
  <si>
    <t>Ploščati valjani izdelki iz železa ali nelegiranega jekla, širine manj kot 600 mm, samo hladno valjani (hladno deformirani), neplatirani, neprevlečeni ali neprekriti, ki vsebujejo manj kot 0,25 mas. % ogljika</t>
  </si>
  <si>
    <t>Ploščati valjani izdelki iz železa ali nelegiranega jekla, širine manj kot 600 mm, samo hladno valjani (hladno deformirani), neplatirani, neprevlečeni ali neprekriti, ki vsebujejo 0,25 mas. % ali več ogljika</t>
  </si>
  <si>
    <t>Ploščati valjani izdelki iz železa ali nelegiranega jekla, širine manj kot 600 mm, vroče ali hladno valjani (hladno deformirani) in nadalje obdelani, vendar neplatirani, neprevlečeni ali neprekriti</t>
  </si>
  <si>
    <t>Ploščati valjani izdelki iz železa ali nelegiranega jekla, širine manj kot 600 mm, vroče valjani ali hladno valjani (hladno deformirani), platirani, prevlečeni ali prekriti</t>
  </si>
  <si>
    <t>Palice iz železa ali nelegiranega jekla, vroče valjane, v ohlapno navitih kolobarjih</t>
  </si>
  <si>
    <t>Palice iz železa ali nelegiranega jekla, kovane, vroče valjane, vroče vlečene ali vroče iztiskane, brez nadaljnje obdelave, vključno s tistimi, ki so spiralno zvite po valjanju (razen v ohlapno navitih kolobarjih)</t>
  </si>
  <si>
    <t>Palice iz železa ali nelegiranega jekla, kovane, brez nadaljnje obdelave (razen v ohlapno navitih kolobarjih)</t>
  </si>
  <si>
    <t>Palice iz železa ali nelegiranega jekla, z vtiski, rebri, žlebovi ali drugimi deformacijami, nastalimi med valjanjem</t>
  </si>
  <si>
    <t>Palice iz nelegiranega avtomatnega jekla, vroče valjane, vroče vlečene ali vroče iztiskane, brez nadaljnje obdelave (razen palic z vtiski, rebri, žlebovi ali drugimi deformacijami, nastalimi med valjanjem, ali palic, ki so spiralno zvite po valjanju)</t>
  </si>
  <si>
    <t>Palice iz železa ali nelegiranega jekla, vroče valjane, vroče vlečene ali vroče iztiskane, brez nadaljnje obdelave, s pravokotnim (razen kvadratnega) prečnim prerezom (razen palic z vtiski, rebri, žlebovi ali drugimi deformacijami, nastalimi med valjanjem, palic, ki so spiralno zvite po valjanju, in palic iz avtomatnega jekla)</t>
  </si>
  <si>
    <t>Palice, iz železa ali nelegiranega jekla, samo vroče valjane, vroče vlečene ali vroče iztiskane (razen palic s pravokotnim (razen kvadratnega) prečnim prerezom in palic z vtiski, rebri, žlebovi ali drugimi deformacijami, nastalimi med valjanjem, in palic iz nelegiranega avtomatnega jekla)</t>
  </si>
  <si>
    <t>Palice iz železa ali nelegiranega jekla, hladno oblikovane ali hladno dodelane, nadalje obdelane ali ne, ali toplo oblikovane in nadalje obdelane, ki niso navedene ali zajete na drugem mestu</t>
  </si>
  <si>
    <t>Kotni profili in drugi profili iz železa ali nelegiranega jekla, ki niso navedeni ali zajeti na drugem mestu</t>
  </si>
  <si>
    <t>Žica iz železa ali nelegiranega jekla, v kolobarjih (razen palic)</t>
  </si>
  <si>
    <t>Žica iz železa ali nelegiranega jekla, v kolobarjih, neprevlečena ali neprekrita, polirana ali ne (razen palic)</t>
  </si>
  <si>
    <t>Žica iz železa ali nelegiranega jekla, v kolobarjih, platirana ali prevlečena s cinkom (razen palic)</t>
  </si>
  <si>
    <t>Žica iz železa ali nelegiranega jekla, v kolobarjih, platirana ali prevlečena z navadnimi kovinami (razen platiranih ali prevlečenih s cinkom in palic)</t>
  </si>
  <si>
    <t>Žica iz železa ali nelegiranega jekla, v kolobarjih, platirana ali prevlečena (razen platiranih ali prevlečenih z navadnimi kovinami in palic)</t>
  </si>
  <si>
    <t>Nerjavno jeklo v ingotih ali drugih primarnih oblikah (razen odpadnih ingotov za pretaljevanje in kontinuirno vlitih izdelkov); polizdelki iz nerjavnega jekla</t>
  </si>
  <si>
    <t>Jeklo, nerjavno, v ingotih in drugih primarnih oblikah (razen odpadkov in ostankov v ingotih ter kontinuirno vlitih izdelkov)</t>
  </si>
  <si>
    <t>Polizdelki iz nerjavnega jekla, s pravokotnim (razen kvadratnega) prečnim prerezom</t>
  </si>
  <si>
    <t>Polizdelki iz nerjavnega jekla, s kvadratnim prečnim prerezom, valjani ali kontinuirno vliti</t>
  </si>
  <si>
    <t>Polizdelki iz nerjavnega jekla, s kvadratnim prečnim prerezom, kovani</t>
  </si>
  <si>
    <t>Polizdelki iz nerjavnega jekla, s krožnim prečnim prerezom ali s prečnim prerezom, ki ni krožen ali pravokoten, valjani ali kontinuirno vliti</t>
  </si>
  <si>
    <t>Polizdelki iz nerjavnega jekla, kovani (razen izdelkov s kvadratnim ali pravokotnim prečnim prerezom)</t>
  </si>
  <si>
    <t>Ploščati valjani izdelki iz nerjavnega jekla, širine 600 mm ali več, vroče valjani ali hladno valjani (hladno deformirani)</t>
  </si>
  <si>
    <t>Ploščati valjani izdelki iz nerjavnega jekla, širine 600 mm ali več, vroče valjani, brez nadaljnje obdelave, v kolobarjih, debeline več kot 10 mm</t>
  </si>
  <si>
    <t>Ploščati valjani izdelki iz nerjavnega jekla, širine 600 mm ali več, vroče valjani, brez nadaljnje obdelave, v kolobarjih, debeline 4,7 mm ali več in do vključno 10 mm</t>
  </si>
  <si>
    <t>Ploščati valjani izdelki iz nerjavnega jekla, širine 600 mm ali več, vroče valjani, brez nadaljnje obdelave, v kolobarjih, debeline 3 mm ali več in manj kot 4,75 mm</t>
  </si>
  <si>
    <t>Ploščati valjani izdelki iz nerjavnega jekla, širine 600 mm ali več, vroče valjani, brez nadaljnje obdelave, v kolobarjih, debeline manj kot 3 mm</t>
  </si>
  <si>
    <t>Ploščati valjani izdelki iz nerjavnega jekla, širine 600 mm ali več, vroče valjani, brez nadaljnje obdelave, ne v kolobarjih, debeline več kot 10 mm</t>
  </si>
  <si>
    <t>Ploščati valjani izdelki iz nerjavnega jekla, širine 600 mm ali več, vroče valjani, brez nadaljnje obdelave, ne v kolobarjih, debeline 4,75 mm ali več in do vključno 10 mm</t>
  </si>
  <si>
    <t>Ploščati valjani izdelki iz nerjavnega jekla, širine 600 mm ali več, vroče valjani, brez nadaljnje obdelave, ne v kolobarjih, debeline 3 mm ali več in manj kot 4,75 mm</t>
  </si>
  <si>
    <t>Ploščati valjani izdelki iz nerjavnega jekla, širine 600 mm ali več, vroče valjani, brez nadaljnje obdelave, ne v kolobarjih, debeline manj kot 3 mm</t>
  </si>
  <si>
    <t>Ploščati valjani izdelki iz nerjavnega jekla, širine 600 mm ali več, hladno valjani (hladno deformirani), brez nadaljnje obdelave, debeline 4,75 mm ali več</t>
  </si>
  <si>
    <t>Ploščati valjani izdelki iz nerjavnega jekla, širine 600 mm ali več, hladno valjani (hladno deformirani), brez nadaljnje obdelave, debeline 3 mm ali več, vendar manj kot 4,75 mm</t>
  </si>
  <si>
    <t>Ploščati valjani izdelki iz nerjavnega jekla, širine 600 mm ali več, hladno valjani (hladno deformirani), brez nadaljnje obdelave, debeline več kot 1 mm, vendar manj kot 3 mm</t>
  </si>
  <si>
    <t>Ploščati valjani izdelki iz nerjavnega jekla, širine 600 mm ali več, hladno valjani (hladno deformirani), brez nadaljnje obdelave, debeline 0,5 mm ali več, vendar ne več kot 1 mm</t>
  </si>
  <si>
    <t>Ploščati valjani izdelki iz nerjavnega jekla, širine 600 mm ali več, hladno valjani (hladno deformirani), brez nadaljnje obdelave, debeline manj kot 0,5 mm</t>
  </si>
  <si>
    <t>Ploščati valjani izdelki iz nerjavnega jekla, širine 600 mm ali več, vroče valjani ali hladno valjani (hladno deformirani) in nadalje obdelani</t>
  </si>
  <si>
    <t>Ploščati valjani izdelki iz nerjavnega jekla, širine manj kot 600 mm, vroče valjani ali hladno valjani (hladno deformirani)</t>
  </si>
  <si>
    <t>Ploščati valjani izdelki iz nerjavnega jekla, širine manj kot 600 mm, vroče valjani, brez nadaljnje obdelave, debeline 4,75 mm ali več</t>
  </si>
  <si>
    <t>Ploščati valjani izdelki iz nerjavnega jekla, širine manj kot 600 mm, vroče valjani, brez nadaljnje obdelave, debeline manj kot 4,75 mm</t>
  </si>
  <si>
    <t>Ploščati valjani izdelki iz nerjavnega jekla, širine manj kot 600 mm, hladno valjani (hladno deformirani), brez nadaljnje obdelave</t>
  </si>
  <si>
    <t>Ploščati valjani izdelki iz nerjavnega jekla, širine manj kot 600 mm, vroče valjani ali hladno valjani (hladno deformirani) in nadalje obdelani</t>
  </si>
  <si>
    <t>Palice iz nerjavnega jekla, vroče valjane, v ohlapno navitih kolobarjih</t>
  </si>
  <si>
    <t>Palice, kotni profili in drugi profili iz nerjavnega jekla, ki niso navedeni ali zajeti na drugem mestu</t>
  </si>
  <si>
    <t>Palice iz nerjavnega jekla, samo vroče valjane, vroče vlečene ali vroče iztiskane, s krožnim prečnim prerezom</t>
  </si>
  <si>
    <t>Palice iz nerjavnega jekla, samo vroče valjane, vroče vlečene ali iztiskane (razen s krožnim prečnim prerezom)</t>
  </si>
  <si>
    <t>Druge palice iz nerjavnega jekla, hladno oblikovane ali hladno dodelane, brez nadaljnje obdelave</t>
  </si>
  <si>
    <t>Druge palice iz nerjavnega jekla, hladno oblikovane ali hladno dodelane in nadalje obdelane, ali kovane in brez nadaljnje obdelave, ali kovane, ali toplo oblikovane na drug način in nadalje obdelane, ki niso navedene ali zajete na drugem mestu</t>
  </si>
  <si>
    <t>Kotni profili in drugi profili iz nerjavnega jekla, ki niso navedeni ali zajeti na drugem mestu</t>
  </si>
  <si>
    <t>Žica iz nerjavnega jekla, v kolobarjih (razen palic)</t>
  </si>
  <si>
    <t>Jeklo, legirano, razen nerjavnega, v ingotih in drugih primarnih oblikah, polizdelki iz legiranega jekla, razen nerjavnega (razen odpadkov in ostankov v ingotih ter kontinuirano vlitih izdelkov)</t>
  </si>
  <si>
    <t>Jeklo, legirano, razen nerjavnega, v ingotih in drugih primarnih oblikah (razen odpadkov in ostankov v ingotih ter kontinuirano vlitih izdelkov)</t>
  </si>
  <si>
    <t>Polizdelki iz orodnega jekla</t>
  </si>
  <si>
    <t>Polizdelki iz hitroreznega jekla, s kvadratnim ali pravokotnim prečnim prerezom, vroče valjani ali kontinuirno vliti, širine, ki je manjša od dvojne debeline</t>
  </si>
  <si>
    <t>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t>
  </si>
  <si>
    <t>Polizdelki iz legiranega jekla, razen iz nerjavnega jekla, s kvadratnim ali pravokotnim prečnim prerezom, vroče valjani ali kontinuirno vliti, širine, ki je manjša od dvojne debeline (razen iz orodnega jekla, hitroreznega jekla in izdelkov iz tarifne podštevilke 7224 90 05)</t>
  </si>
  <si>
    <t>Polizdelki iz legiranega jekla, razen iz nerjavnega jekla, s kvadratnim ali pravokotnim prečnim prerezom, vroče valjani ali kontinuirno vliti, širine, ki je enaka dvojni debelini ali večja (razen iz orodnega jekla)</t>
  </si>
  <si>
    <t>Polizdelki iz legiranega jekla, razen iz nerjavnega jekla, s kvadratnim ali pravokotnim prečnim prerezom, kovani (razen iz orodnega jekla)</t>
  </si>
  <si>
    <t>Polizdelki iz jekla, ki vsebuje od 0,9 mas. % do 1,15 mas. % ogljika, od 0,5 mas. % do 2 mas. % kroma, in, če je prisoten, največ 0,5 mas. % molibdena, razrezani v oblike, razen v pravokotne ali kvadratne, vroče valjani ali kontinuirno vliti</t>
  </si>
  <si>
    <t>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t>
  </si>
  <si>
    <t>Polizdelki iz legiranega jekla, razen iz nerjavnega jekla, kovani (razen iz orodnega jekla in izdelkov s kvadratnim, pravokotnim, krožnim ali mnogokotnim prečnim prerezom)</t>
  </si>
  <si>
    <t>Ploščati valjani izdelki iz legiranega jekla, razen nerjavnega, širine 600 mm ali več, vroče valjani ali hladno valjani (hladno deformirani)</t>
  </si>
  <si>
    <t>Ploščati valjani izdelki iz silicijevega jekla za elektropločevine, širine 600 mm ali več, zrnato usmerjeni</t>
  </si>
  <si>
    <t>Ploščati valjani izdelki iz silicijevega jekla za elektropločevine, širine 600 mm ali več, vroče valjani</t>
  </si>
  <si>
    <t>Ploščati valjani izdelki iz silicijevega jekla za elektropločevine, širine 600 mm ali več, hladno valjani (hladno deformirani), ne zrnato usmerjeni</t>
  </si>
  <si>
    <t>Ploščati valjani izdelki iz legiranega jekla, razen nerjavnega, širine 600 mm ali več, vroče valjani, brez nadaljnje obdelave, v kolobarjih (razen izdelkov iz silicijevega jekla za elektropločevine)</t>
  </si>
  <si>
    <t>Ploščati valjani izdelki iz legiranega jekla, razen nerjavnega, širine 600 mm ali več, vroče valjani, brez nadaljnje obdelave, ne v kolobarjih (razen izdelkov iz silicijevega jekla za elektropločevine)</t>
  </si>
  <si>
    <t>Ploščati valjani izdelki iz legiranega jekla, razen nerjavnega, širine 600 mm ali več, hladno valjani (hladno deformirani), brez nadaljnje obdelave (razen izdelkov iz silicijevega jekla za elektropločevine)</t>
  </si>
  <si>
    <t>Ploščati valjani izdelki iz legiranega jekla, razen nerjavnega, širine 600 mm ali več, vroče valjani ali hladno valjani (hladno deformirani) in elektrolitsko platirani ali prevlečeni s cinkom (razen izdelkov iz silicijevega jekla za elektropločevine)</t>
  </si>
  <si>
    <t>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t>
  </si>
  <si>
    <t>Ploščati valjani izdelki iz legiranega jekla, razen nerjavnega, širine 600 mm ali več, vroče valjani ali hladno valjani (hladno deformirani) in nadalje obdelani (razen platiranih ali prevlečenih s cinkom in izdelkov iz silicijevega jekla za elektropločevine)</t>
  </si>
  <si>
    <t>Ploščati valjani izdelki iz legiranega jekla, razen nerjavnega, širine manj kot 600 mm, vroče valjani ali hladno valjani (hladno deformirani)</t>
  </si>
  <si>
    <t>Ploščati valjani izdelki iz silicijevega jekla za elektropločevine, širine manj kot 600 mm, vroče valjani ali hladno valjani (hladno deformirani), zrnato usmerjeni</t>
  </si>
  <si>
    <t>Ploščati valjani izdelki iz silicijevega jekla za elektropločevine, širine manj kot 600 mm, vroče valjani, brez nadaljnje obdelave</t>
  </si>
  <si>
    <t>Ploščati valjani izdelki iz silicijevega jekla za elektropločevine, širine manj kot 600 mm, hladno valjani (hladno deformirani), nadalje obdelani ali ne, ali vroče valjani in nadalje obdelani, ne zrnato usmerjeni</t>
  </si>
  <si>
    <t>Ploščati valjani izdelki iz hitroreznega jekla za elektropločevine, širine do vključno 600 mm, vroče valjani ali hladno valjani (hladno deformirani)</t>
  </si>
  <si>
    <t>Ploščati valjani izdelki iz legiranega jekla, razen nerjavnega, širine manj kot 600 mm, vroče valjani, brez nadaljnje obdelave (razen izdelkov iz hitroreznega jekla ali silicijevega jekla za elektropločevine)</t>
  </si>
  <si>
    <t>Ploščati valjani izdelki iz legiranega jekla, razen nerjavnega, širine manj kot 600 mm, hladno valjani (hladno deformirani), brez nadaljnje obdelave (razen izdelkov iz hitroreznega jekla ali silicijevega jekla za elektropločevine)</t>
  </si>
  <si>
    <t>Ploščati valjani izdelki iz legiranega jekla, razen nerjavnega, širine manj kot 600 mm, vroče valjani ali hladno valjani (hladno deformirani) in nadalje obdelani (razen izdelkov iz hitroreznega jekla ali silicijevega jekla za elektropločevine)</t>
  </si>
  <si>
    <t>Palice iz legiranega jekla, razen nerjavnega, vroče valjane, v ohlapno navitih kolobarjih</t>
  </si>
  <si>
    <t>Palice iz legiranega jekla, razen nerjavnega, kotni profili in drugi profili iz legiranega jekla, razen nerjavnega, ki niso navedeni ali zajeti na drugem mestu; votle palice za svedre, iz legiranega ali nelegiranega jekla</t>
  </si>
  <si>
    <t>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t>
  </si>
  <si>
    <t>Palice iz hitroreznega jekla, kovane (razen polizdelkov, ploščatih valjanih izdelkov in vroče valjanih palic v ohlapno navitih kolobarjih)</t>
  </si>
  <si>
    <t>Palice iz hitroreznega jekla, hladno oblikovane ali hladno dodelane, brez nadaljnje obdelave, nadalje obdelane ali ne, ali toplo oblikovane in nadalje obdelane (razen kovanih izdelkov, polizdelkov, ploščatih valjanih izdelkov in vroče valjanih palic v ohlapno navitih kolobarjih)</t>
  </si>
  <si>
    <t>Palice iz silicij-manganovega jekla (razen polizdelkov, ploščatih valjanih izdelkov in vroče valjanih palic v ohlapno navitih kolobarjih)</t>
  </si>
  <si>
    <t>Palice iz legiranega jekla, razen nerjavnega jekla, vroče valjane, vroče vlečene ali iztiskane, brez nadaljnje obdelave (razen izdelkov iz hitroreznega jekla ali silicij-manganovega jekla, polizdelkov, ploščatih valjanih izdelkov in vroče valjanih palic v ohlapno navitih kolobarjih)</t>
  </si>
  <si>
    <t>Palice iz legiranega jekla, razen nerjavnega jekla, kovane, brez nadaljnje obdelave (razen izdelkov iz hitroreznega jekla ali silicij-manganovega jekla, polizdelkov, ploščatih valjanih izdelkov in vroče valjanih palic v ohlapno navitih kolobarjih)</t>
  </si>
  <si>
    <t>Palice iz legiranega jekla, razen nerjavnega jekla, hladno oblikovane ali hladno dodelane, brez nadaljnje obdelave (razen izdelkov iz hitroreznega jekla ali silicij-manganovega jekla, polizdelkov, ploščatih valjanih izdelkov in vroče valjanih palic v ohlapno navitih kolobarjih)</t>
  </si>
  <si>
    <t>Palice iz legiranega jekla, razen nerjavnega jekla, hladno oblikovane ali hladno dodelane in nadalje obdelane ali toplo oblikovane in nadalje obdelane, ki niso navedene ali zajete na drugem mestu (razen izdelkov iz hitroreznega jekla ali silicij-manganovega jekla, polizdelkov, ploščatih valjanih izdelkov in vroče valjanih palic v ohlapno navitih kolobarjih)</t>
  </si>
  <si>
    <t>Kotni profili in drugi profili iz legiranega jekla, razen nerjavnega jekla, ki niso navedeni ali zajeti na drugem mestu</t>
  </si>
  <si>
    <t>Votle palice za svedre, iz legiranega ali nelegiranega jekla</t>
  </si>
  <si>
    <t>Žica iz legiranega jekla, razen nerjavnega, v kolobarjih (razen palic)</t>
  </si>
  <si>
    <t>Piloti iz železa ali jekla, vključno z vrtanimi, prebitimi ali izdelanimi iz sestavljenih elementov; zvarjeni profili in kotni profili iz železa ali jekla</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</si>
  <si>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t>
  </si>
  <si>
    <t>Cevi in votli profili iz litega železa</t>
  </si>
  <si>
    <t>Cevi in votli profili, brezšivni, iz železa ali jekla (razen izdelkov iz litega železa)</t>
  </si>
  <si>
    <t>Cevi za naftovode ali plinovode, brezšivne, iz nerjavnega jekla</t>
  </si>
  <si>
    <t>Cevi za naftovode ali plinovode, brezšivne, iz železa ali jekla (razen izdelkov iz nerjavnega jekla ali litega železa)</t>
  </si>
  <si>
    <t>Vrtalne cevi, brezšivne, iz nerjavnega jekla, ki se uporabljajo pri vrtanju za pridobivanje nafte ali plina</t>
  </si>
  <si>
    <t>Vrtalne cevi, brezšivne, ki se uporabljajo pri vrtanju za pridobivanje nafte ali plina, iz železa ali jekla (razen izdelkov iz nerjavnega jekla ali litega železa)</t>
  </si>
  <si>
    <t>Zaščitne cevi („casing“) in proizvodne cevi („tubing“), brezšivne, ki se uporabljajo pri vrtanju za pridobivanje nafte ali plina, iz nerjavnega jekla</t>
  </si>
  <si>
    <t>Zaščitne cevi („casing“) in proizvodne cevi („tubing“), brezšivne, iz železa ali jekla, ki se uporabljajo pri vrtanju za pridobivanje nafte ali plina (razen izdelkov iz litega železa)</t>
  </si>
  <si>
    <t>Cevi in votli profili, brezšivni, s krožnim prečnim prerezom, iz železa ali nelegiranega jekla, hladno vlečeni ali hladno valjani (hladno deformirani) (razen izdelkov iz litega železa ter cevi za naftovode ali plinovode ali zaščitnih cevi („casing“) in proizvodnih cevi („tubing“), ki se uporabljajo pri vrtanju za pridobivanje nafte ali plina)</t>
  </si>
  <si>
    <t>Cevi in votli profili, brezšivni, s krožnim prečnim prerezom, iz železa ali nelegiranega jekla, ne hladno vlečeni ali hladno valjani (hladno deformirani) (razen izdelkov iz litega železa, cevi za naftovode ali plinovode, zaščitnih cevi („casing“) in proizvodnih cevi („tubing“), ki se uporabljajo pri vrtanju za pridobivanje nafte ali plina)</t>
  </si>
  <si>
    <t>Cevi in votli profili, brezšivni, s krožnim prečnim prerezom, iz nerjavnega jekla, hladno vlečeni ali hladno valjani (hladno deformirani) (razen cevi za naftovode ali plinovode, zaščitnih cevi („casing“) in proizvodnih cevi („tubing“), ki se uporabljajo pri vrtanju za pridobivanje nafte ali plina)</t>
  </si>
  <si>
    <t>Cevi in votli profili, brezšivni, s krožnim prečnim prerezom, iz nerjavnega jekla, ne hladno vlečeni ali hladno valjani (hladno deformirani) (razen cevi za naftovode ali plinovode ali ki se uporabljajo pri vrtanju za pridobivanje nafte ali plina)</t>
  </si>
  <si>
    <t>Cevi in votli profili, brezšivni, s krožnim prečnim prerezom, iz legiranega jekla, razen nerjavnega, hladno vlečeni ali hladno valjani (hladno deformirani) (razen cevi za naftovode ali plinovode, zaščitnih cevi („casing“) in proizvodnih cevi („tubing“), ki se uporabljajo pri vrtanju za pridobivanje nafte)</t>
  </si>
  <si>
    <t>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t>
  </si>
  <si>
    <t>Cevi in votli profili, brezšivni, z nekrožnim prečnim prerezom, iz železa ali jekla (razen izdelkov iz litega železa)</t>
  </si>
  <si>
    <t>Cevi s krožnim prečnim prerezom in zunanjim premerom več kot 406,4 mm, iz ploščato valjanih izdelkov iz železa ali jekla (npr. varjenih, kovičenih ali zaprtih na podoben način)</t>
  </si>
  <si>
    <t>Cevi in votli profili (npr. z odprtimi spoji ali varjeni, kovičeni ali zaprti na podoben način) iz železa ali jekla (razen cevi in votlih profilov iz litega železa, brezšivnih cevi ter cevi z notranjim in zunanjim krožnim prečnim prerezom ter zunanjim premerom več kot 406,4 mm)</t>
  </si>
  <si>
    <t>Cevi za naftovode ali plinovode, varjene, iz ploščatih valjanih izdelkov iz nerjavnega jekla, z zunanjim premerom do vključno 406,4 mm</t>
  </si>
  <si>
    <t>Cevi za naftovode ali plinovode, varjene, iz ploščatih valjanih izdelkov iz železa ali jekla, z zunanjim premerom do vključno 406,4 mm (razen izdelkov iz nerjavnega jekla ali litega železa)</t>
  </si>
  <si>
    <t>Zaščitne cevi („casing“) in proizvodne cevi („tubing“), ki se uporabljajo pri vrtanju za pridobivanje nafte ali plina, varjene, iz ploščatih valjanih izdelkov iz nerjavnega jekla, z zunanjim premerom do vključno 406,4 mm</t>
  </si>
  <si>
    <t>Zaščitne cevi („casing“) in proizvodne cevi („tubing“), ki se uporabljajo pri vrtanju za pridobivanje nafte ali plina, varjene, iz ploščatih valjanih izdelkov iz železa ali jekla, z zunanjim premerom do vključno 406,4 mm (razen izdelkov iz nerjavnega jekla ali litega železa)</t>
  </si>
  <si>
    <t>Precizne cevi, varjene, s krožnim prečnim prerezom, iz železa ali nelegiranega jekla, hladno vlečene ali hladno valjane (hladno deformirane)</t>
  </si>
  <si>
    <t>Precizne cevi, varjene, s krožnim prečnim prerezom, iz železa ali nelegiranega jekla (razen hladno vlečenih ali hladno valjanih)</t>
  </si>
  <si>
    <t>Navojne cevi (za plinovode), varjene, s krožnim prečnim prerezom, iz železa ali nelegiranega jekla, platirane ali prevlečene s cinkom</t>
  </si>
  <si>
    <t>Navojne cevi (za plinovode), varjene, s krožnim prečnim prerezom, iz železa ali nelegiranega jekla (razen izdelkov, platiranih ali prevlečenih s cinkom)</t>
  </si>
  <si>
    <t>Druge cevi in votli profili, varjeni, s krožnim prečnim prerezom, iz železa ali nelegiranega jekla, z zunanjim premerom do vključno 168,3 mm, platirani ali prevlečeni s cinkom (razen cevi za naftovode ali plinovode ali zaščitnih cevi („casing“) in proizvodnih cevi („tubing“), ki se uporabljajo pri vrtanju za pridobivanje nafte ali plina)</t>
  </si>
  <si>
    <t>Druge cevi in votli profili, varjeni, s krožnim prečnim prerezom, iz železa ali nelegiranega jekla, z zunanjim premerom do vključno 168,3 mm (razen platiranih ali prevlečenih s cinkom in cevi za naftovode ali plinovode, zaščitnih cevi („casing“) in proizvodnih cevi („tubing“), ki se uporabljajo pri vrtanju za pridobivanje nafte ali plina, preciznih cevi in navojnih cevi (za plinovode))</t>
  </si>
  <si>
    <t>Cevi in votli profili, varjeni, s krožnim prečnim prerezom, iz železa ali jekla, z zunanjim premerom več kot 168,3 mm, vendar do vključno 406,4 mm (razen cevi za naftovode ali plinovode ali zaščitnih cevi („casing“) in proizvodnih cevi („tubing“), ki se uporabljajo pri vrtanju za pridobivanje nafte ali plina, preciznih jeklenih cevi, cevi za električne vodnike in navojnih cevi (za plinovode))</t>
  </si>
  <si>
    <t>Cevi in votli profili, varjeni, s krožnim prečnim prerezom, iz nerjavnega jekla, hladno vlečeni ali hladno valjani (hladno deformirani) (razen izdelkov z notranjim in zunanjim krožnim prečnim prerezom ter zunanjim premerom več kot 406,4 mm, cevi za naftovode ali plinovode ali zaščitnih cevi („casing“) in proizvodnih cevi („tubing“), ki se uporabljajo pri vrtanju za pridobivanje nafte ali plina)</t>
  </si>
  <si>
    <t>Cevi in votli profili, varjeni, s krožnim prečnim prerezom, iz nerjavnega jekla (razen izdelkov, hladno vlečenih ali hladno valjanih (hladno deformiranih), cevi z notranjim in zunanjim krožnim prečnim prerezom ter zunanjim premerom več kot 406,4 mm, cevi za naftovode ali plinovode ali zaščitnih cevi („casing“) in proizvodnih cevi („tubing“), ki se uporabljajo pri vrtanju za pridobivanje nafte ali plina)</t>
  </si>
  <si>
    <t>Precizne jeklene cevi, varjene, s krožnim prečnim prerezom, iz legiranega jekla, razen iz nerjavnega jekla, hladno vlečene ali hladno valjane (hladno deformirane)</t>
  </si>
  <si>
    <t>Precizne jeklene cevi, varjene, s krožnim prečnim prerezom, iz legiranega jekla, razen iz nerjavnega jekla, (razen hladno vlečene ali hladno valjane)</t>
  </si>
  <si>
    <t>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t>
  </si>
  <si>
    <t>Cevi in votli profili, varjeni, s kvadratnim ali pravokotnim prečnim prerezom, iz nerjavnega jekla</t>
  </si>
  <si>
    <t>Cevi in votli profili, varjeni, s kvadratnim ali pravokotnim prečnim prerezom, iz železa ali jekla, razen nerjavnega, z debelino sten do vključno 2 mm</t>
  </si>
  <si>
    <t>Cevi in votli profili, varjeni, s kvadratnim ali pravokotnim prečnim prerezom, iz železa ali jekla, razen nerjavnega, z debelino sten več kot 2 mm</t>
  </si>
  <si>
    <t>Cevi in votli profili, varjeni, z nekrožnim prečnim prerezom, iz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t>
  </si>
  <si>
    <t>Cevi in votli profili, varjeni, z nekrožnim prečnim prerezom, iz železa ali jekla, razen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t>
  </si>
  <si>
    <t>Cevi in votli profili (npr. z odprtimi spoji, kovičeni ali zaprti na podoben način), iz železa ali jekla (razen iz litega železa, brezšivnih ali varjenih cevi, cevi z notranjim in zunanjim krožnim prečnim prerezom ter zunanjim premerom več kot 406,4 mm)</t>
  </si>
  <si>
    <t>Pribor (fitingi) za cevi (npr. spojnice, kolena, oglavki), iz železa ali jekla</t>
  </si>
  <si>
    <t>Pribor (fitingi) za cevi, iz netempranega litega železa</t>
  </si>
  <si>
    <t>Pribor (fitingi) za cevi, iz litega železa (razen iz netempranega litega železa)</t>
  </si>
  <si>
    <t>Liti pribor (fitingi) za cevi, iz jekla</t>
  </si>
  <si>
    <t>Prirobnice iz nerjavnega jekla (razen litih izdelkov)</t>
  </si>
  <si>
    <t>Kolena, loki in oglavki z navojem iz nerjavnega jekla (razen litih izdelkov)</t>
  </si>
  <si>
    <t>Pribor (fitingi) za cevi za soležno varjenje, iz nerjavnega jekla (razen litih izdelkov)</t>
  </si>
  <si>
    <t>Pribor (fitingi) za cevi, iz nerjavnega jekla (razen litih izdelkov, prirobnic, kolen, lokov in oglavkov z navojem ter pribora (fitingov) za soležno varjenje)</t>
  </si>
  <si>
    <t>Prirobnice iz železa ali jekla (razen litih ali nerjavnih izdelkov)</t>
  </si>
  <si>
    <t>Kolena, loki in oglavki z navojem, iz nerjavnega jekla (razen litih ali nerjavnih izdelkov)</t>
  </si>
  <si>
    <t>Pribor (fitingi) za soležno varjenje, iz železa ali jekla (razen izdelkov iz litega železa ali nerjavnega jekla in prirobnic)</t>
  </si>
  <si>
    <t>Pribor (fitingi) za cevi, iz železa ali jekla (razen izdelkov iz litega železa ali nerjavnega jekla; prirobnic; kolen, lokov in oglavkov z navojem; pribora (fitingov) za soležno varjenje)</t>
  </si>
  <si>
    <t>Konstrukcije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(razen montažnih zgradb iz tarifne številke 9406)</t>
  </si>
  <si>
    <t>Rezervoarji, cisterne, sodi in podobni vsebniki, iz železa ali jekla, za kakršen koli material (razen komprimiranih ali utekočinjenih plinov), s prostornino več kot 300 litrov, brez mehaničnih ali termičnih naprav, z oblogo ali brez nje, s toplotno izolacijo ali brez nje (razen vsebnikov, posebej izdelanih ali opremljenih za eno ali več vrst transporta)</t>
  </si>
  <si>
    <t>Cisterne, sodi, pločevinaste škatle in podobni vsebniki, za kakršen koli material (razen komprimiranih ali utekočinjenih plinov), iz železa ali jekla, s prostornino do vključno 300 litrov, z oblogo ali brez nje, s toplotno izolacijo ali brez nje, toda brez mehaničnih ali termičnih naprav, ki niso navedeni ali zajeti na drugem mestu</t>
  </si>
  <si>
    <t>Vsebniki iz železa ali jekla, za komprimirane ali utekočinjene pline (razen vsebnikov, posebej izdelanih ali opremljenih za eno ali več vrst transporta)</t>
  </si>
  <si>
    <t>Vijaki, sorniki, matice, tirni vijaki (tirfoni), vijaki s kavljem, kovice, klini za natezanje, razcepke, podložke (vključno vzmetne podložke) in podobni izdelki, iz železa ali jekla (razen vijakov s kvadratno ali šestrobo glavo, zamaškov, vložkov za vijak in podobno, z navojem)</t>
  </si>
  <si>
    <t>Tirni vijaki (tirfoni) iz železa ali jekla</t>
  </si>
  <si>
    <t>Lesni vijaki iz nerjavnega jekla (razen tirnih vijakov (tirfonov))</t>
  </si>
  <si>
    <t>Lesni vijaki iz železa ali jekla, razen nerjavnega (razen tirnih vijakov (tirfonov))</t>
  </si>
  <si>
    <t>Vijaki s kavljem in vijaki z obročem, iz železa ali jekla</t>
  </si>
  <si>
    <t>Samovrezni vijaki, iz nerjavnega jekla (razen lesnih vijakov)</t>
  </si>
  <si>
    <t>Vijaki za pločevino, z navoji in koničnim deblom po celi dolžini, iz železa ali jekla, razen nerjavnega</t>
  </si>
  <si>
    <t>Samovrezni vijaki, iz železa ali jekla, razen nerjavnega (razen vijakov za pločevino, z navoji in koničnim deblom po celi dolžini, ter lesnih vijakov)</t>
  </si>
  <si>
    <t>Vijaki in sorniki z navojem, iz železa ali jekla, s svojimi maticami ali podložkami ali brez njih (razen tirnih vijakov (tirfonov) in drugih lesnih vijakov, vijakov s kavljem in vijakov z obročem, samovreznih vijakov, vijakov s kvadratno ali šestrobo glavo, zamaškov, čepov in podobno, z navojem)</t>
  </si>
  <si>
    <t>Matice iz železa ali jekla</t>
  </si>
  <si>
    <t>Izdelki z navojem, iz železa ali jekla, ki niso navedeni ali zajeti na drugem mestu</t>
  </si>
  <si>
    <t>Vzmetne podložke in druge varnostne podložke iz železa ali jekla</t>
  </si>
  <si>
    <t>Podložke iz železa ali jekla (razen vzmetnih podložk in drugih varnostnih podložk)</t>
  </si>
  <si>
    <t>Kovice iz železa ali jekla (razen cevastih in razcepnih kovic za posebno uporabo)</t>
  </si>
  <si>
    <t>Zatiči in razcepke iz železa ali jekla</t>
  </si>
  <si>
    <t>Izdelki brez navoja, iz železa ali jekla</t>
  </si>
  <si>
    <t>Izdelki iz železa ali jekla, ki niso navedeni ali zajeti na drugem mestu (razen litih izdelkov)</t>
  </si>
  <si>
    <t>Krogle in podobni izdelki za mletje, iz železa ali jekla, kovane ali stiskane, vendar brez nadaljnje obdelave</t>
  </si>
  <si>
    <t>Izdelki iz železa ali jekla, odkovki in stiskanci, brez nadaljnje obdelave, ki niso navedeni ali zajeti na drugem mestu (razen krogel in podobnih izdelkov za mletje)</t>
  </si>
  <si>
    <t>Izdelki iz žice iz železa ali jekla, ki niso navedeni ali zajeti na drugem mestu</t>
  </si>
  <si>
    <t>Lestve in stopnice, iz železa ali jekla</t>
  </si>
  <si>
    <t>Palete in podobni podesti za prekladanje blaga, iz železa ali jekla</t>
  </si>
  <si>
    <t>Koluti za kable, cevi in podobno, iz železa ali jekla</t>
  </si>
  <si>
    <t>Ventilatorji, nemehanični, žlebovi, kljuke in podobni izdelki, ki se uporabljajo v gradbeništvu, ki niso navedeni ali zajeti na drugem mestu, iz železa ali jekla</t>
  </si>
  <si>
    <t>Izdelki iz železa ali jekla, kovani v odprti matrici, ki niso navedeni ali zajeti na drugem mestu</t>
  </si>
  <si>
    <t>Izdelki iz železa ali jekla, utopno kovani, ki niso navedeni ali zajeti na drugem mestu</t>
  </si>
  <si>
    <t>Sintrani izdelki iz železa ali jekla, ki niso navedeni ali zajeti na drugem mestu</t>
  </si>
  <si>
    <t>Izdelki iz železa ali jekla, ki niso navedeni ali zajeti na drugem mestu</t>
  </si>
  <si>
    <t>(L)</t>
  </si>
  <si>
    <t>(C)</t>
  </si>
  <si>
    <t>(F)</t>
  </si>
  <si>
    <t>(C)/(F)</t>
  </si>
  <si>
    <t>(K)</t>
  </si>
  <si>
    <t>(E)</t>
  </si>
  <si>
    <t>(H)</t>
  </si>
  <si>
    <t>(E)/(H)</t>
  </si>
  <si>
    <t>n. r.</t>
  </si>
  <si>
    <t>7615 10 10</t>
  </si>
  <si>
    <t>7615 10 30</t>
  </si>
  <si>
    <t>7615 10 80</t>
  </si>
  <si>
    <t>7615 20 00</t>
  </si>
  <si>
    <t>Izdelani iz folije z debelino največ 0,2 mm</t>
  </si>
  <si>
    <t>Sanitarni izdelki in njihovi deli</t>
  </si>
  <si>
    <t>Argentina</t>
  </si>
  <si>
    <t>Leto</t>
  </si>
  <si>
    <t>Zimbabve</t>
  </si>
  <si>
    <t>Združeno kraljestvo</t>
  </si>
  <si>
    <t>Združeni arabski emirati</t>
  </si>
  <si>
    <t>Združene države</t>
  </si>
  <si>
    <t>Zambija</t>
  </si>
  <si>
    <t>Zahodni Kongo</t>
  </si>
  <si>
    <t>Vzhodni Kongo</t>
  </si>
  <si>
    <t>Vietnam</t>
  </si>
  <si>
    <t>Venezuela</t>
  </si>
  <si>
    <t>Uzbekistan</t>
  </si>
  <si>
    <t>Urugvaj</t>
  </si>
  <si>
    <t>Ukrajina</t>
  </si>
  <si>
    <t>Uganda</t>
  </si>
  <si>
    <t>Turkmenistan</t>
  </si>
  <si>
    <t>Turčija</t>
  </si>
  <si>
    <t>Tunizija</t>
  </si>
  <si>
    <t>Trinidad in Tobago</t>
  </si>
  <si>
    <t>Togo</t>
  </si>
  <si>
    <t>Tanzanija</t>
  </si>
  <si>
    <t>Tajvan</t>
  </si>
  <si>
    <t>Tajska</t>
  </si>
  <si>
    <t>Tadžikistan</t>
  </si>
  <si>
    <t>Šrilanka</t>
  </si>
  <si>
    <t>Surinam</t>
  </si>
  <si>
    <t>Sudan</t>
  </si>
  <si>
    <t>Srbija</t>
  </si>
  <si>
    <t>Slonokoščena obala</t>
  </si>
  <si>
    <t>Sirija</t>
  </si>
  <si>
    <t>Singapur</t>
  </si>
  <si>
    <t>Sierra Leone</t>
  </si>
  <si>
    <t>Severna Makedonija</t>
  </si>
  <si>
    <t>Severna Koreja</t>
  </si>
  <si>
    <t>Senegal</t>
  </si>
  <si>
    <t>Saudova Arabija</t>
  </si>
  <si>
    <t>Salvador</t>
  </si>
  <si>
    <t>Rusija</t>
  </si>
  <si>
    <t>Ruanda</t>
  </si>
  <si>
    <t>Peru</t>
  </si>
  <si>
    <t>Paragvaj</t>
  </si>
  <si>
    <t>Papuanska Nova Gvineja</t>
  </si>
  <si>
    <t>Panama</t>
  </si>
  <si>
    <t>Pakistan</t>
  </si>
  <si>
    <t>Oman</t>
  </si>
  <si>
    <t>Nova Zelandija</t>
  </si>
  <si>
    <t>Nikaragva</t>
  </si>
  <si>
    <t>Nigerija</t>
  </si>
  <si>
    <t>Niger</t>
  </si>
  <si>
    <t>Nepal</t>
  </si>
  <si>
    <t>Namibija</t>
  </si>
  <si>
    <t>Mozambik</t>
  </si>
  <si>
    <t>Mongolija</t>
  </si>
  <si>
    <t>Moldavija</t>
  </si>
  <si>
    <t>Mjanmar/Burma</t>
  </si>
  <si>
    <t>Mehika</t>
  </si>
  <si>
    <t>Mavricij</t>
  </si>
  <si>
    <t>Mavretanija</t>
  </si>
  <si>
    <t>Maroko</t>
  </si>
  <si>
    <t>Mali</t>
  </si>
  <si>
    <t>Malezija</t>
  </si>
  <si>
    <t>Madagaskar</t>
  </si>
  <si>
    <t>Libija</t>
  </si>
  <si>
    <t>Libanon</t>
  </si>
  <si>
    <t>Laos</t>
  </si>
  <si>
    <t>Kuvajt</t>
  </si>
  <si>
    <t>Kuba</t>
  </si>
  <si>
    <t>Kostarika</t>
  </si>
  <si>
    <t>Kolumbija</t>
  </si>
  <si>
    <t>Kitajska</t>
  </si>
  <si>
    <t>Kirgizistan</t>
  </si>
  <si>
    <t>Kenija</t>
  </si>
  <si>
    <t>Kazahstan</t>
  </si>
  <si>
    <t>Katar</t>
  </si>
  <si>
    <t>Kanada</t>
  </si>
  <si>
    <t>Kamerun</t>
  </si>
  <si>
    <t>Kambodža</t>
  </si>
  <si>
    <t>Južna Koreja</t>
  </si>
  <si>
    <t>Južna Afrika</t>
  </si>
  <si>
    <t>Jordanija</t>
  </si>
  <si>
    <t>Jemen</t>
  </si>
  <si>
    <t>Japonska</t>
  </si>
  <si>
    <t>Jamajka</t>
  </si>
  <si>
    <t>Izrael</t>
  </si>
  <si>
    <t>Iran</t>
  </si>
  <si>
    <t>Irak</t>
  </si>
  <si>
    <t>Indonezija</t>
  </si>
  <si>
    <t>Indija</t>
  </si>
  <si>
    <t>Hongkong</t>
  </si>
  <si>
    <t>Honduras</t>
  </si>
  <si>
    <t>Haiti</t>
  </si>
  <si>
    <t>Gvatemala</t>
  </si>
  <si>
    <t>Gruzija</t>
  </si>
  <si>
    <t>Gana</t>
  </si>
  <si>
    <t>Gabon</t>
  </si>
  <si>
    <t>Filipini</t>
  </si>
  <si>
    <t>Etiopija</t>
  </si>
  <si>
    <t>Esvatini</t>
  </si>
  <si>
    <t>Eritreja</t>
  </si>
  <si>
    <t>Ekvatorialna Gvineja</t>
  </si>
  <si>
    <t>Ekvador</t>
  </si>
  <si>
    <t>Egipt</t>
  </si>
  <si>
    <t>Druge države in ozemlja</t>
  </si>
  <si>
    <t>Dominikanska republika</t>
  </si>
  <si>
    <t>Črna gora</t>
  </si>
  <si>
    <t>Čile</t>
  </si>
  <si>
    <t>Curaçao</t>
  </si>
  <si>
    <t>Brunej</t>
  </si>
  <si>
    <t>Brazilija</t>
  </si>
  <si>
    <t>Bosna in Hercegovina</t>
  </si>
  <si>
    <t>Bolivija</t>
  </si>
  <si>
    <t>Benin</t>
  </si>
  <si>
    <t>Belorusija</t>
  </si>
  <si>
    <t>Bangladeš</t>
  </si>
  <si>
    <t>Bahrajn</t>
  </si>
  <si>
    <t>Azerbajdžan</t>
  </si>
  <si>
    <t>Avstralija</t>
  </si>
  <si>
    <t>Armenija</t>
  </si>
  <si>
    <t>Angola</t>
  </si>
  <si>
    <t>Alžirija</t>
  </si>
  <si>
    <t>Albanija</t>
  </si>
  <si>
    <t>Leta</t>
  </si>
  <si>
    <t>Države</t>
  </si>
  <si>
    <t>F:F</t>
  </si>
  <si>
    <t>G:G</t>
  </si>
  <si>
    <t>H:H</t>
  </si>
  <si>
    <t>E:E</t>
  </si>
  <si>
    <t>MSKF</t>
  </si>
  <si>
    <t>CBAM</t>
  </si>
  <si>
    <t>Cement</t>
  </si>
  <si>
    <t>Gnojila</t>
  </si>
  <si>
    <t>Aluminij</t>
  </si>
  <si>
    <t>Specifične dejanske vgrajene emisije (SEE)</t>
  </si>
  <si>
    <t>sivi klinker / cement</t>
  </si>
  <si>
    <t>beli klinker / cement</t>
  </si>
  <si>
    <t>ogljikovo jeklo, pridobljeno z BF/BOF</t>
  </si>
  <si>
    <t>ogljikovo jeklo, pridobljeno z DRI/EAF</t>
  </si>
  <si>
    <t>ogljikovo jeklo, pridobljeno s Scrap/EAF</t>
  </si>
  <si>
    <t>nizkolegirano jeklo, pridobljeno z BF/BOF</t>
  </si>
  <si>
    <t>nizkolegirano jeklo, pridobljeno z DRI/EAF</t>
  </si>
  <si>
    <t>nizkolegirano jeklo, pridobljeno s Scrap/EAF</t>
  </si>
  <si>
    <t>visokolegirano jeklo (pridobljeno z EAF)</t>
  </si>
  <si>
    <t>primarni aluminij</t>
  </si>
  <si>
    <t>sekundarni aluminij</t>
  </si>
  <si>
    <t>RV CBAM Šifra</t>
  </si>
  <si>
    <t>Poimenovanje KN</t>
  </si>
  <si>
    <t>Stolpec A</t>
  </si>
  <si>
    <t>Stolpec B</t>
  </si>
  <si>
    <t>Kaolinske gline (razen kaolina)</t>
  </si>
  <si>
    <t>Cement v obliki klinkerja</t>
  </si>
  <si>
    <t>0,666 (A)</t>
  </si>
  <si>
    <t>0,859 (B)</t>
  </si>
  <si>
    <t>Beli portlandski cement, umetno barvan ali nebarvan</t>
  </si>
  <si>
    <t>Portlandski cement (razen belega, umetno barvanega ali nebarvanega)</t>
  </si>
  <si>
    <t>0,717 (1)</t>
  </si>
  <si>
    <t>0,686 (2)</t>
  </si>
  <si>
    <t>Cement, barvan ali nebarvan (razen portlandskega in aluminatnega cementa)</t>
  </si>
  <si>
    <t>0,000 (A)</t>
  </si>
  <si>
    <t>0,000 (B)</t>
  </si>
  <si>
    <t>0,847 (B)</t>
  </si>
  <si>
    <t>Dvojne soli in mešanice amonijevega sulfata in amonijevega nitrata (razen blaga iz tega poglavja v tabletah ali podobnih oblikah ali v pakiranjih do vključno 10 kg bruto mase)</t>
  </si>
  <si>
    <t>0,270 (1)</t>
  </si>
  <si>
    <t>0,254 (2)</t>
  </si>
  <si>
    <t>0,701 (1)</t>
  </si>
  <si>
    <t>0,685 (2)</t>
  </si>
  <si>
    <t>Mineralna ali kemična gnojila, ki vsebujejo nitrate in fosfate (razen amonijevega dihidrogenortofosfata (monoamonijevega fosfata), diamonijevega hidrogenortofosfata (diamonijevega fosfata), v tabletah ali podobnih oblikah ali v pakiranjih do vključno 10 kg bruto mase)</t>
  </si>
  <si>
    <t>Mineralna ali kemična gnojila, ki vsebujejo dva gnojilna elementa dušik (razen nitrata) in fosfor, vendar ne nitratov (razen amonijevega dihidrogenortofosfata (monoamonijevega fosfata), diamonijevega hidrogenortofosfata (diamonijevega fosfata), v tabletah ali podobnih oblikah ali v pakiranjih do vključno 10 kg bruto mase)</t>
  </si>
  <si>
    <t>Mineralna ali kemična gnojila, ki vsebujejo dva gnojilna elementa, tj. dušik in kalij, ali le en glavni gnojilni element, vključno z mešanicami gnojil živalskega ali rastlinskega izvora s kemičnimi ali mineralnimi gnojili, ki vsebujejo več kot 10 mas. % dušika (razen v tabletah ali podobnih oblikah ali v pakiranjih do vključno 10 kg bruto mase)</t>
  </si>
  <si>
    <t>7201 10 11</t>
  </si>
  <si>
    <t>Nelegirani grodelj, v štrucah, blokih in drugih primarnih oblikah, ki vsebuje 0,5 mas. % ali manj fosforja, najmanj 0,4 mas. % mangana in 1 mas. % ali manj silicija</t>
  </si>
  <si>
    <t>7201 10 19</t>
  </si>
  <si>
    <t>Nelegirani grodelj, v štrucah, blokih in drugih primarnih oblikah, ki vsebuje 0,5 mas. % ali manj fosforja, najmanj 0,4 mas. % mangana in več kot 1 mas. % silicija</t>
  </si>
  <si>
    <t>7201 10 30</t>
  </si>
  <si>
    <t>Nelegirani grodelj, v štrucah, blokih in drugih primarnih oblikah, ki vsebuje 0,5 mas. % ali manj fosforja in najmanj 0,1 mas. %, toda manj kot 0,4 mas. % mangana</t>
  </si>
  <si>
    <t>7201 10 90</t>
  </si>
  <si>
    <t>Nelegirani grodelj, v štrucah, blokih in drugih primarnih oblikah, ki vsebuje 0,5 mas. % ali manj fosforja in 0,1 mas. % ali manj mangana</t>
  </si>
  <si>
    <t>7201 20 00</t>
  </si>
  <si>
    <t>Nelegirani grodelj, v štrucah, blokih in drugih primarnih oblikah, ki vsebuje 0,5 ali več mas. % fosforja</t>
  </si>
  <si>
    <t>7201 50 10</t>
  </si>
  <si>
    <t>Legirani grodelj, v štrucah, blokih in drugih primarnih oblikah, ki vsebuje najmanj 0,3 mas. %, vendar največ 1 mas. % titana in najmanj 0,5 mas. %, vendar največ 1 mas. % vanadija</t>
  </si>
  <si>
    <t>7201 50 90</t>
  </si>
  <si>
    <t>Legirani grodelj in zrcalovina, v štrucah, blokih in drugih primarnih oblikah (razen legiranega grodlja, ki vsebuje najmanj 0,3 mas. %, vendar največ 1 mas. % titana in najmanj 0,5 mas. %, vendar največ 1 mas. % vanadija)</t>
  </si>
  <si>
    <t>7202 11 20</t>
  </si>
  <si>
    <t>Feromangan, ki vsebuje več kot 2 mas. % ogljika, z granulacijo, ki ne presega 5 mm, in vsebnostjo mangana več kot 65 mas. %</t>
  </si>
  <si>
    <t>1,361 (1)</t>
  </si>
  <si>
    <t>1,277 (2)</t>
  </si>
  <si>
    <t>7202 11 80</t>
  </si>
  <si>
    <t>Feromangan, ki vsebuje več kot 2 mas. % ogljika (razen feromangana z granulacijo, ki ne presega 5 mm, in ki vsebuje več kot 65 mas. % mangana)</t>
  </si>
  <si>
    <t>7202 19 00</t>
  </si>
  <si>
    <t>7202 41 10</t>
  </si>
  <si>
    <t>Ferokrom, ki vsebuje več kot 4 mas. %, vendar največ 6 mas. % ogljika</t>
  </si>
  <si>
    <t>1,142 (1)</t>
  </si>
  <si>
    <t>1,106 (2)</t>
  </si>
  <si>
    <t>7202 41 90</t>
  </si>
  <si>
    <t>Ferokrom, ki vsebuje več kot 6 mas. % ogljika</t>
  </si>
  <si>
    <t>7202 49 10</t>
  </si>
  <si>
    <t>Ferokrom, ki vsebuje največ 0,05 mas. % ogljika</t>
  </si>
  <si>
    <t>7202 49 50</t>
  </si>
  <si>
    <t>Ferokrom, ki vsebuje več kot 0,05 mas. %, vendar največ 0,5 mas. % ogljika</t>
  </si>
  <si>
    <t>7202 49 90</t>
  </si>
  <si>
    <t>Ferokrom, ki vsebuje več kot 0,5 mas. %, vendar največ 4 mas. % ogljika</t>
  </si>
  <si>
    <t>2,390 (1)</t>
  </si>
  <si>
    <t>2,295 (2)</t>
  </si>
  <si>
    <t>7203 10 00</t>
  </si>
  <si>
    <t>Železo, dobljeno z direktno redukcijo železove rude, v kosih, peletih ali podobnih oblikah</t>
  </si>
  <si>
    <t>7203 90 00</t>
  </si>
  <si>
    <t>Gobasti izdelki iz železa, dobljeni iz staljenega gredlja z atomizacijo, železo čistosti vsaj 99,94 %, v kosih, peletih ali podobnih oblikah</t>
  </si>
  <si>
    <t>7205 10 00</t>
  </si>
  <si>
    <t>Granule iz grodlja, zrcalovine, železa ali jekla (razen granul iz ferozlitin, ostružkov in odpadkov, nastalih pri piljenju železa ali jekla, nekaterih malokalibrskih predmetov in pomanjkljivih krogel za kroglične ležaje)</t>
  </si>
  <si>
    <t>1,288 (C)</t>
  </si>
  <si>
    <t>0,424 (D)</t>
  </si>
  <si>
    <t>0,027 (E)</t>
  </si>
  <si>
    <t>7205 21 00</t>
  </si>
  <si>
    <t>Prah iz legiranega jekla (razen prahov iz ferozlitin in radioaktivnih izotopov železnih prahov)</t>
  </si>
  <si>
    <t>1,460 (F)(1)</t>
  </si>
  <si>
    <t>0,659 (G)(1)</t>
  </si>
  <si>
    <t>0,328 (H)(1)</t>
  </si>
  <si>
    <t>0,852 (J)(1)</t>
  </si>
  <si>
    <t>1,298 (F)(2)</t>
  </si>
  <si>
    <t>0,647 (G)(2)</t>
  </si>
  <si>
    <t>0,315 (H)(2)</t>
  </si>
  <si>
    <t>0,820 (J)(2)</t>
  </si>
  <si>
    <t>7205 29 00</t>
  </si>
  <si>
    <t>Prah iz grodlja, zrcalovine, železa ali nelegiranega jekla (razen prahov iz ferozlitin in radioaktivnih izotopov železnih prahov)</t>
  </si>
  <si>
    <t>Ingoti iz železa in nelegiranega jekla (razen pretaljenih odpadnih ingotov, kontinuirno vlitih izdelkov, železa iz tarifne številke 7203)</t>
  </si>
  <si>
    <t>0,150 (C)</t>
  </si>
  <si>
    <t>0,027 (D)</t>
  </si>
  <si>
    <t>Železo in nelegirano jeklo v pudlanih palicah ali drugih primarnih oblikah (razen ingotov, pretaljenih odpadnih ingotov, kontinuirno vlitih izdelkov, železa iz tarifne številke 7203)</t>
  </si>
  <si>
    <t>0,188 (C)</t>
  </si>
  <si>
    <t>0,065 (D)</t>
  </si>
  <si>
    <t>0,065 (E)</t>
  </si>
  <si>
    <t>1,364 (C)</t>
  </si>
  <si>
    <t>0,475 (D)</t>
  </si>
  <si>
    <t>0,066 (E)</t>
  </si>
  <si>
    <t>0,453 (C)</t>
  </si>
  <si>
    <t>0,330 (D)</t>
  </si>
  <si>
    <t>0,330 (E)</t>
  </si>
  <si>
    <t>1,629 (C)</t>
  </si>
  <si>
    <t>0,740 (D)</t>
  </si>
  <si>
    <t>0,331 (E)</t>
  </si>
  <si>
    <t>Polizdelki iz železa ali nelegiranega jekla, ki vsebujejo 0,6 mas. % ali več ogljika, s krožnim ali mnogokotnim prečnim prerezom, kovani</t>
  </si>
  <si>
    <t>7208 10 00</t>
  </si>
  <si>
    <t>Ploščati valjani izdelki iz železa ali nelegiranega jekla, širine 600 mm ali več, v kolobarjih, samo vroče valjani, neplatirani, neprevlečeni ali neprekriti, z reliefnimi vzorci, neposredno zaradi valjanja</t>
  </si>
  <si>
    <t>1,370 (C)</t>
  </si>
  <si>
    <t>0,481 (D)</t>
  </si>
  <si>
    <t>0,072 (E)</t>
  </si>
  <si>
    <t>7208 25 00</t>
  </si>
  <si>
    <t>Ploščati valjani izdelki iz železa ali nelegiranega jekla, širine 600 mm ali več, v kolobarjih, samo vroče valjani, neplatirani, neprevlečeni ali neprekriti, debeline 4,75 mm ali več, luženi (dekapirani), brez reliefnih vzorcev</t>
  </si>
  <si>
    <t>7208 26 00</t>
  </si>
  <si>
    <t>Ploščati valjani izdelki iz železa ali nelegiranega jekla, širine 600 mm ali več, v kolobarjih, samo vroče valjani, neplatirani, neprevlečeni ali neprekriti, debeline 3 mm ali več, toda manj kot 4,75 mm, luženi (dekapirani), brez reliefnih vzorcev</t>
  </si>
  <si>
    <t>7208 27 00</t>
  </si>
  <si>
    <t>Ploščati valjani izdelki iz železa ali nelegiranega jekla, širine 600 mm ali več, v kolobarjih, samo vroče valjani, neplatirani, neprevlečeni ali neprekriti, debeline manj kot 3 mm, luženi (dekapirani), brez reliefnih vzorcev</t>
  </si>
  <si>
    <t>7208 36 00</t>
  </si>
  <si>
    <t>Ploščati valjani izdelki iz železa ali nelegiranega jekla, širine 600 mm ali več, v kolobarjih, samo vroče valjani, neplatirani, neprevlečeni ali neprekriti, debeline 10 mm ali več, neluženi (nedekapirani), brez reliefnih vzorcev</t>
  </si>
  <si>
    <t>7208 37 00</t>
  </si>
  <si>
    <t>Ploščati valjani izdelki iz železa ali nelegiranega jekla, širine 600 mm ali več, v kolobarjih, samo vroče valjani, neplatirani, neprevlečeni ali neprekriti, debeline 4,75 mm ali več, toda manj kot 10 mm, neluženi (nedekapirani), brez reliefnih vzorcev</t>
  </si>
  <si>
    <t>7208 38 00</t>
  </si>
  <si>
    <t>Ploščati valjani izdelki iz železa ali nelegiranega jekla, širine 600 mm ali več, v kolobarjih, samo vroče valjani, neplatirani, neprevlečeni ali neprekriti, debeline 3 mm ali več, toda manj kot 4,75 mm, neluženi (dekapirani), brez reliefnih vzorcev</t>
  </si>
  <si>
    <t>7208 39 00</t>
  </si>
  <si>
    <t>Ploščati valjani izdelki iz železa ali nelegiranega jekla, širine 600 mm ali več, v kolobarjih, samo vroče valjani, neplatirani, neprevlečeni ali neprekriti, debeline manj kot 3 mm, neluženi (dekapirani), brez reliefnih vzorcev</t>
  </si>
  <si>
    <t>7208 40 00</t>
  </si>
  <si>
    <t>Ploščati valjani izdelki iz železa ali nelegiranega jekla, širine 600 mm ali več, ne v kolobarjih, samo vroče valjani, neplatirani, neprevlečeni ali neprekriti, z reliefnimi vzorci, neposredno zaradi valjanja</t>
  </si>
  <si>
    <t>7208 51 20</t>
  </si>
  <si>
    <t>Ploščati valjani izdelki iz železa ali nelegiranega jekla, širine 600 mm ali več, ne v kolobarjih, samo vroče valjani, neplatirani, neprevlečeni ali neprekriti, debeline več kot 15 mm, brez reliefnih vzorcev</t>
  </si>
  <si>
    <t>7208 51 91</t>
  </si>
  <si>
    <t>Ploščati valjani izdelki iz železa ali nelegiranega jekla, širine 2 050  mm ali več, ne v kolobarjih, samo vroče valjani, neplatirani, neprevlečeni ali neprekriti, debeline več kot 10 mm, vendar ne več kot 15 mm, brez reliefnih vzorcev (razen širokih plošč)</t>
  </si>
  <si>
    <t>7208 51 98</t>
  </si>
  <si>
    <t>Ploščati valjani izdelki iz železa ali nelegiranega jekla, širine manj kot 2 050  mm, vendar 600 mm ali več, ne v kolobarjih, samo vroče valjani, neplatirani, neprevlečeni ali neprekriti, debeline več kot 10 mm, vendar ne več kot 15 mm, brez reliefnih vzorcev</t>
  </si>
  <si>
    <t>7208 52 10</t>
  </si>
  <si>
    <t>Ploščati valjani izdelki iz železa ali nelegiranega jekla, širine 1 250  mm ali manj, ne v kolobarjih, samo vroče valjani s štirih strani ali v zaprtem kalibru, neplatirani, neprevlečeni ali neprekriti, debeline 4,75 mm ali več, vendar ne več kot 10 mm, brez reliefnih vzorcev</t>
  </si>
  <si>
    <t>7208 52 91</t>
  </si>
  <si>
    <t>Ploščati valjani izdelki iz železa ali nelegiranega jekla, širine 2 050  mm ali več, ne v kolobarjih, samo vroče valjani, neplatirani, neprevlečeni ali neprekriti, debeline 4,75 mm ali več, vendar ne več kot 10 mm, brez reliefnih vzorcev</t>
  </si>
  <si>
    <t>7208 52 99</t>
  </si>
  <si>
    <t>Ploščati valjani izdelki iz železa ali nelegiranega jekla, širine manj kot 2 050  mm, vendar 600 mm ali več, ne v kolobarjih, samo vroče valjani, neplatirani, neprevlečeni ali neprekriti, debeline 4,75 mm ali več, vendar ne več kot 10 mm, brez reliefnih vzorcev (razen valjanih s štirih strani ali v zaprtem kalibru, širine 1 250  mm ali manj)</t>
  </si>
  <si>
    <t>7208 53 10</t>
  </si>
  <si>
    <t>Ploščati valjani izdelki iz železa ali nelegiranega jekla, širine 1 250  mm ali manj, ne v kolobarjih, samo vroče valjani s štirih strani ali v zaprtem kalibru, neplatirani, neprevlečeni ali neprekriti, debeline 4 mm ali več, vendar manj kot 4,75 mm, brez reliefnih vzorcev</t>
  </si>
  <si>
    <t>7208 53 90</t>
  </si>
  <si>
    <t>Ploščati valjani izdelki iz železa ali nelegiranega jekla, širine 600 mm ali več, ne v kolobarjih, samo vroče valjani, neplatirani, neprevlečeni ali neprekriti, debeline 3 mm ali več, vendar manj kot 4,75 mm, brez reliefnih vzorcev (razen valjanih s štirih strani ali v zaprtem kalibru, širine 1 250  mm ali manj in debeline 4 mm ali več)</t>
  </si>
  <si>
    <t>7208 54 00</t>
  </si>
  <si>
    <t>Ploščati valjani izdelki iz železa ali nelegiranega jekla, širine 600 mm ali več, ne v kolobarjih, samo vroče valjani, neplatirani, neprevlečeni ali neprekriti, debeline manj kot 3 mm, brez reliefnih vzorcev</t>
  </si>
  <si>
    <t>7208 90 20</t>
  </si>
  <si>
    <t>Ploščati valjani izdelki iz železa ali jekla, širine 600 mm ali več, vroče valjani in nadalje obdelani, vendar neplatirani, neprevlečeni ali neprekriti, perforirani</t>
  </si>
  <si>
    <t>7208 90 80</t>
  </si>
  <si>
    <t>Ploščati valjani izdelki iz železa ali jekla, širine 600 mm ali več, vroče valjani in nadalje obdelani, vendar neplatirani, neprevlečeni ali neprekriti, neperforirani</t>
  </si>
  <si>
    <t>7209 15 00</t>
  </si>
  <si>
    <t>Ploščati valjani izdelki iz železa ali nelegiranega jekla, širine 600 mm ali več, v kolobarjih, samo hladno valjani (hladno deformirani), neplatirani, neprevlečeni ali neprekriti, debeline 3 mm ali več</t>
  </si>
  <si>
    <t>1,458 (C)</t>
  </si>
  <si>
    <t>0,533 (D)</t>
  </si>
  <si>
    <t>0,108 (E)</t>
  </si>
  <si>
    <t>7209 16 10</t>
  </si>
  <si>
    <t>Ploščati valjani izdelki iz železa ali nelegiranega jekla, širine 600 mm ali več, v kolobarjih, samo hladno valjani (hladno deformirani), debeline več kot 1 mm, vendar manj kot 3 mm, elektropločevine</t>
  </si>
  <si>
    <t>7209 16 90</t>
  </si>
  <si>
    <t>7209 17 10</t>
  </si>
  <si>
    <t>Ploščati valjani izdelki iz železa ali nelegiranega jekla, širine 600 mm ali več, v kolobarjih, samo hladno valjani (hladno deformirani), debeline 0,5 mm ali več, vendar ne več kot 1 mm, elektropločevine</t>
  </si>
  <si>
    <t>7209 17 90</t>
  </si>
  <si>
    <t>Ploščati valjani izdelki iz železa ali nelegiranega jekla, širine 600 mm ali več, v kolobarjih, samo hladno valjani (hladno deformirani), neplatirani, neprevlečeni ali neprekriti, debeline 0,5 mm ali več, vendar ne več kot 1 mm (razen elektropločevin)</t>
  </si>
  <si>
    <t>7209 18 10</t>
  </si>
  <si>
    <t>Ploščati valjani izdelki iz železa ali nelegiranega jekla, širine 600 mm ali več, v kolobarjih, samo hladno valjani (hladno deformirani), debeline manj kot 0,5 mm, elektropločevine</t>
  </si>
  <si>
    <t>7209 18 91</t>
  </si>
  <si>
    <t>Ploščati valjani izdelki iz železa ali nelegiranega jekla, širine 600 mm ali več, v kolobarjih, samo hladno valjani (hladno deformirani), neplatirani, neprevlečeni ali neprekriti, debeline 0,35 mm ali več, vendar manj kot 0,5 mm (razen elektropločevin)</t>
  </si>
  <si>
    <t>7209 18 99</t>
  </si>
  <si>
    <t>Ploščati valjani izdelki iz železa ali nelegiranega jekla, širine 600 mm ali več, v kolobarjih, samo hladno valjani (hladno deformirani), neplatirani, neprevlečeni ali neprekriti, debeline manj kot 0,35 mm (razen elektropločevin)</t>
  </si>
  <si>
    <t>7209 25 00</t>
  </si>
  <si>
    <t>Ploščati valjani izdelki iz železa ali nelegiranega jekla, širine 600 mm ali več, ne v kolobarjih, samo hladno valjani (hladno deformirani), neplatirani, neprevlečeni ali neprekriti, debeline 3 mm ali več</t>
  </si>
  <si>
    <t>7209 26 10</t>
  </si>
  <si>
    <t>Ploščati valjani izdelki iz železa ali nelegiranega jekla, širine 600 mm ali več, ne v kolobarjih, samo hladno valjani (hladno deformirani), debeline več kot 1 mm, vendar manj kot 3 mm, elektropločevine</t>
  </si>
  <si>
    <t>7209 26 90</t>
  </si>
  <si>
    <t>Ploščati valjani izdelki iz železa ali nelegiranega jekla, širine 600 mm ali več, ne v kolobarjih, samo hladno valjani (hladno deformirani), neplatirani, neprevlečeni ali neprekriti, debeline več kot 1 mm, vendar manj kot 3 mm, (razen elektropločevin)</t>
  </si>
  <si>
    <t>7209 27 10</t>
  </si>
  <si>
    <t>Ploščati valjani izdelki iz železa ali nelegiranega jekla, širine 600 mm ali več, ne v kolobarjih, samo hladno valjani (hladno deformirani), debeline 0,5 mm ali več, vendar ne več kot 1 mm, elektropločevine</t>
  </si>
  <si>
    <t>7209 27 90</t>
  </si>
  <si>
    <t>Ploščati valjani izdelki iz železa ali nelegiranega jekla, širine 600 mm ali več, ne v kolobarjih, samo hladno valjani (hladno deformirani), neplatirani, neprevlečeni ali neprekriti, debeline 0,5 mm ali več, vendar ne več kot 1 mm (razen elektropločevin)</t>
  </si>
  <si>
    <t>7209 28 10</t>
  </si>
  <si>
    <t>Ploščati valjani izdelki iz železa ali nelegiranega jekla, širine 600 mm ali več, ne v kolobarjih, samo hladno valjani (hladno deformirani), debeline manj kot 0,5 mm, elektropločevine</t>
  </si>
  <si>
    <t>7209 28 90</t>
  </si>
  <si>
    <t>Ploščati valjani izdelki iz železa ali nelegiranega jekla, širine 600 mm ali več, ne v kolobarjih, samo hladno valjani (hladno deformirani), neplatirani, neprevlečeni ali neprekriti, debeline manj kot 0,5 mm (razen elektropločevin)</t>
  </si>
  <si>
    <t>7209 90 20</t>
  </si>
  <si>
    <t>Ploščati valjani izdelki iz železa ali jekla, širine 600 mm ali več, hladno valjani (hladno deformirani) in nadalje obdelani, vendar neplatirani, neprevlečeni ali neprekriti, perforirani</t>
  </si>
  <si>
    <t>7209 90 80</t>
  </si>
  <si>
    <t>Ploščati valjani izdelki iz železa ali jekla, širine 600 mm ali več, hladno valjani (hladno deformirani) in nadalje obdelani, vendar neplatirani, neprevlečeni ali neprekriti, neperforirani</t>
  </si>
  <si>
    <t>7210 11 00</t>
  </si>
  <si>
    <t>Ploščati valjani izdelki iz železa ali nelegiranega jekla, širine 600 mm ali več, vroče valjani ali hladno valjani (hladno deformirani), pokositreni, debeline 0,5 mm ali več</t>
  </si>
  <si>
    <t>1,491 (C)</t>
  </si>
  <si>
    <t>0,567 (D)</t>
  </si>
  <si>
    <t>0,141 (E)</t>
  </si>
  <si>
    <t>7210 12 20</t>
  </si>
  <si>
    <t>Pokositrena pločevina iz železa ali nelegiranega jekla, širine 600 mm ali več in debeline manj kot 0,5 mm, pokositrena [prevlečena s plastjo kovine, ki vsebuje najmanj 97 mas. % ali več kositra], površinsko obdelana, brez nadaljnje obdelave</t>
  </si>
  <si>
    <t>7210 12 80</t>
  </si>
  <si>
    <t>Ploščati valjani izdelki iz železa ali nelegiranega jekla, širine 600 mm ali več, vroče valjani ali hladno valjani (hladno deformirani), platirani ali prevlečeni s kositrom, debeline manj kot 0,5 mm (razen pokositrene pločevine)</t>
  </si>
  <si>
    <t>7210 20 00</t>
  </si>
  <si>
    <t>Ploščati valjani izdelki iz železa ali nelegiranega jekla, širine 600 mm ali več, vroče valjani ali hladno valjani (hladno deformirani), platirani ali prevlečeni s svincem, vključno tudi prevlečeni z zlitino svinca in kositra</t>
  </si>
  <si>
    <t>7210 30 00</t>
  </si>
  <si>
    <t>Ploščati valjani izdelki iz železa ali nelegiranega jekla, širine 600 mm ali več, vroče valjani ali hladno valjani (hladno deformirani), elektrolitsko platirani ali prevlečeni s cinkom</t>
  </si>
  <si>
    <t>7210 41 00</t>
  </si>
  <si>
    <t>Ploščati valjani izdelki iz železa ali nelegiranega jekla, širine 600 mm ali več, vroče valjani ali hladno valjani (hladno deformirani), valoviti, platirani ali prevlečeni s cinkom (razen elektrolitsko platiranih ali prevlečenih s cinkom)</t>
  </si>
  <si>
    <t>7210 49 00</t>
  </si>
  <si>
    <t>Ploščati valjani izdelki iz železa ali nelegiranega jekla, širine 600 mm ali več, vroče valjani ali hladno valjani (hladno deformirani), nevaloviti, platirani ali prevlečeni s cinkom (razen elektrolitsko platiranih ali prevlečenih s cinkom)</t>
  </si>
  <si>
    <t>7210 50 00</t>
  </si>
  <si>
    <t>Ploščati valjani izdelki iz železa ali nelegiranega jekla, širine 600 mm ali več, vroče valjani ali hladno valjani (hladno deformirani), platirani ali prevlečeni s kromovimi oksidi ali s kromom in kromovimi oksidi</t>
  </si>
  <si>
    <t>7210 61 00</t>
  </si>
  <si>
    <t>Ploščati valjani izdelki iz železa ali nelegiranega jekla, širine 600 mm ali več, vroče valjani ali hladno valjani (hladno deformirani), platirani ali prevlečeni z zlitinami aluminija in cinka</t>
  </si>
  <si>
    <t>7210 69 00</t>
  </si>
  <si>
    <t>Ploščati valjani izdelki iz železa ali nelegiranega jekla, širine 600 mm ali več, vroče valjani ali hladno valjani (hladno deformirani), platirani ali prevlečeni z aluminijem (razen izdelkov, platiranih ali prevlečenih z zlitinami aluminija in cinka)</t>
  </si>
  <si>
    <t>7210 70 10</t>
  </si>
  <si>
    <t>Pokositrena pločevina, širine 600 mm ali več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600 mm ali več, vroče valjani ali hladno valjani (hladno deformirani), lakirani</t>
  </si>
  <si>
    <t>7210 70 80</t>
  </si>
  <si>
    <t>Ploščati valjani izdelki iz železa ali nelegiranega jekla, širine 600 mm ali več, vroče valjani ali hladno valjani (hladno deformirani), barvani, lakirani ali prevlečeni s plastično maso (razen pokositrene pločevine in izdelkov, elektrolitsko platiranih ali prevlečenih s kromom, lakiranih)</t>
  </si>
  <si>
    <t>7210 90 30</t>
  </si>
  <si>
    <t>Ploščati valjani izdelki iz železa ali nelegiranega jekla, širine 600 mm ali več, vroče valjani ali hladno valjani (hladno deformirani), prevlečeni</t>
  </si>
  <si>
    <t>7210 90 40</t>
  </si>
  <si>
    <t>Ploščati valjani izdelki iz železa ali nelegiranega jekla, pokositreni in tiskani, širine 600 mm ali več, vroče valjani ali hladno valjani (hladno deformirani)</t>
  </si>
  <si>
    <t>7210 90 80</t>
  </si>
  <si>
    <t>Ploščati valjani izdelki iz železa ali nelegiranega jekla, vroče valjani ali hladno valjani (hladno deformirani), širine 600 mm ali več, platirani ali prevlečeni (razen izdelkov, platiranih ali prevlečenih s kositrom, svincem (vključno tudi prevlečeni z zlitino svinca in kositra), cinkom, aluminijem, kromom, kromovimi oksidi, plastično maso, platino, barvani ali lakirani, platirani, pokositreni in tiskani)</t>
  </si>
  <si>
    <t>7211 23 20</t>
  </si>
  <si>
    <t>Ploščati valjani izdelki iz železa ali nelegiranega jekla, širine manj kot 600 mm, samo hladno valjani (hladno deformirani), neplatirani, neprevlečeni ali neprekriti, ki vsebujejo manj kot 0,25 mas. % elektropločevine</t>
  </si>
  <si>
    <t>7211 23 30</t>
  </si>
  <si>
    <t>Ploščati valjani izdelki iz železa ali nelegiranega jekla, širine manj kot 600 mm in debeline 0,35 mm ali več, samo hladno valjani (hladno deformirani), neplatirani, neprevlečeni ali neprekriti, ki vsebujejo manj kot 0,25 mas. % ogljika (razen elektropločevin)</t>
  </si>
  <si>
    <t>7211 23 80</t>
  </si>
  <si>
    <t>Ploščati valjani izdelki iz železa ali nelegiranega jekla, širine manj kot 600 mm in debeline manj kot 0,35 mm, samo hladno valjani (hladno deformirani), neplatirani, neprevlečeni ali neprekriti, ki vsebujejo manj kot 0,25 mas. % ogljika (razen elektropločevin)</t>
  </si>
  <si>
    <t>7211 90 20</t>
  </si>
  <si>
    <t>Ploščati valjani izdelki iz železa ali nelegiranega jekla, širine manj kot 600 mm, vroče valjani ali hladno valjani (hladno deformirani) in nadalje obdelani, vendar neplatirani, neprevlečeni ali neprekriti, perforirani</t>
  </si>
  <si>
    <t>7211 90 80</t>
  </si>
  <si>
    <t>Ploščati valjani izdelki iz železa ali nelegiranega jekla, širine manj kot 600 mm, vroče valjani ali hladno valjani (hladno deformirani) in nadalje obdelani, vendar neplatirani, neprevlečeni ali neprekriti, neperforirani</t>
  </si>
  <si>
    <t>7212 10 10</t>
  </si>
  <si>
    <t>Pokositrena pločevina iz železa ali nelegiranega jekla širine manj kot 600 mm in debeline manj kot 0,5 mm, pokositrena [prevlečena s plastjo kovine z vsebnostjo 97 mas. % ali več kositra], površinsko obdelana, brez nadaljnje obdelave</t>
  </si>
  <si>
    <t>7212 10 90</t>
  </si>
  <si>
    <t>Ploščati valjani izdelki iz železa ali nelegiranega jekla, vroče valjani ali hladno valjani (hladno deformirani), širine manj kot 600 mm, pokositreni (razen pokositrene pločevine, površinsko obdelane, brez nadaljnje obdelave)</t>
  </si>
  <si>
    <t>7212 20 00</t>
  </si>
  <si>
    <t>Ploščati valjani izdelki iz železa ali nelegiranega jekla, širine manj kot 600 mm, vroče valjani ali hladno valjani (hladno deformirani), elektrolitsko platirani ali prevlečeni s cinkom</t>
  </si>
  <si>
    <t>7212 30 00</t>
  </si>
  <si>
    <t>Ploščati valjani izdelki iz železa ali nelegiranega jekla, širine manj kot 600 mm, vroče valjani ali hladno valjani (hladno deformirani), pokositreni (razen elektrolitsko platiranih ali prevlečenih s cinkom)</t>
  </si>
  <si>
    <t>7212 40 20</t>
  </si>
  <si>
    <t>Pokositrena pločevina, širine manj kot 600 mm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manj kot 600 mm, vroče valjani ali hladno valjani (hladno deformirani), lakirani</t>
  </si>
  <si>
    <t>7212 40 80</t>
  </si>
  <si>
    <t>Ploščati valjani izdelki iz železa ali nelegiranega jekla, širine manj kot 600 mm, vroče valjani ali hladno valjani (hladno deformirani), barvani, lakirani ali prevlečeni s plastično maso (razen pokositrene pločevine, lakirane, brez nadaljnje obdelave, in izdelkov, platiranih ali prevlečenih s kromovimi oksidi ali s kromom in kromovimi oksidi, lakirani)</t>
  </si>
  <si>
    <t>7212 50 20</t>
  </si>
  <si>
    <t>Ploščati valjani izdelki iz železa ali nelegiranega jekla, širine manj kot 600 mm, vroče valjani ali hladno valjani (hladno deformirani), platirani ali prevlečeni s kromovimi oksidi ali s kromom in kromovimi oksidi (razen lakiranih)</t>
  </si>
  <si>
    <t>7212 50 30</t>
  </si>
  <si>
    <t>Ploščati valjani izdelki iz železa ali nelegiranega jekla, širine manj kot 600 mm, vroče valjani ali hladno valjani (hladno deformirani), platirani ali prevlečeni s kromom ali nikljem</t>
  </si>
  <si>
    <t>7212 50 40</t>
  </si>
  <si>
    <t>Ploščati valjani izdelki iz železa ali nelegiranega jekla, širine manj kot 600 mm, vroče valjani ali hladno valjani (hladno deformirani), platirani ali prevlečeni z bakrom</t>
  </si>
  <si>
    <t>7212 50 61</t>
  </si>
  <si>
    <t>Ploščati valjani izdelki iz železa ali nelegiranega jekla, širine manj kot 600 mm, vroče valjani ali hladno valjani (hladno deformirani), platirani ali prevlečeni z zlitinami aluminija in cinka</t>
  </si>
  <si>
    <t>7212 50 69</t>
  </si>
  <si>
    <t>Ploščati valjani izdelki iz železa ali nelegiranega jekla, širine manj kot 600 mm, vroče valjani ali hladno valjani (hladno deformirani), platirani ali prevlečeni z aluminijem (razen izdelkov, platiranih ali prevlečenih z zlitinami aluminija in cinka)</t>
  </si>
  <si>
    <t>7212 50 90</t>
  </si>
  <si>
    <t>Ploščati valjani izdelki iz železa ali nelegiranega jekla, širine manj kot 600 mm, vroče valjani ali hladno valjani (hladno deformirani), platirani (razen izdelkov, platiranih ali prevlečenih s kositrom, cinkom, bakrom, kromovimi oksidi ali s kromom in kromovimi oksidi, kromom, nikljem ali aluminijem, barvanih ali lakiranih in prevlečenih s plastično maso)</t>
  </si>
  <si>
    <t>7212 60 00</t>
  </si>
  <si>
    <t>Ploščati valjani izdelki iz železa ali nelegiranega jekla, širine manj kot 600 mm, vroče valjani ali hladno valjani (hladno deformirani), prevlečeni</t>
  </si>
  <si>
    <t>7213 10 00</t>
  </si>
  <si>
    <t>Palice, vroče valjane, v ohlapnih kolobarjih, iz železa ali nelegiranega jekla, z vitski, rebri, žlebovi ali drugimi deformacijami, nastalimi med valjanjem</t>
  </si>
  <si>
    <t>7213 20 00</t>
  </si>
  <si>
    <t>Palice, vroče valjane, v ohlapnih kolobarjih, iz železa ali nelegiranega avtomatnega jekla (razen palic z vtiski, rebri, žlebovi ali drugimi deformacijami, nastalimi med valjanjem)</t>
  </si>
  <si>
    <t>7213 91 10</t>
  </si>
  <si>
    <t>Palice, vroče valjane, iz tipov, ki se uporabljajo za armiranje betona, gladke, iz železa ali nelegiranega jekla, v ohlapnih kolobarjih, s krožnim prečnim prerezom premera manj kot 14 mm</t>
  </si>
  <si>
    <t>7213 91 20</t>
  </si>
  <si>
    <t>Palice, vroče valjane, iz tipov, ki se uporabljajo za žično armiranje pnevmatik (tyre cord), gladke, iz železa ali nelegiranega jekla, v ohlapnih kolobarjih</t>
  </si>
  <si>
    <t>7213 91 41</t>
  </si>
  <si>
    <t>Palice, vroče valjane, iz železa ali nelegiranega jekla, v ohlapnih kolobarjih, ki vsebujejo 0,06 mas. % ali manj ogljika, s krožnim prečnim prerezom premera manj kot 14 mm (razen iz avtomatnega jekla, palic, vroče valjanih, za armiranje betona ali žično armiranje pnevmatik, in palic, vroče valjanih, z vtiski, rebri, žlebovi ali drugimi deformacijami, nastalimi med valjanjem)</t>
  </si>
  <si>
    <t>7213 91 49</t>
  </si>
  <si>
    <t>Palice, vroče valjane, iz železa ali nelegiranega jekla, v ohlapnih kolobarjih, ki vsebujejo več kot 0,06 mas. %, vendar manj kot 0,25 mas. % ogljika, s krožnim prečnim prerezom premera manj kot 14 mm (razen iz avtomatnega jekla, palic, vroče valjanih, za armiranje betona ali žično armiranje pnevmatik in palic, vroče valjanih, z vtiski, rebri, žlebovi ali drugimi deformacijami, nastalimi med valjanjem)</t>
  </si>
  <si>
    <t>7213 91 70</t>
  </si>
  <si>
    <t>Palice, vroče valjane, v ohlapnih kolobarjih, iz železa ali nelegiranega jekla, ki vsebujejo 0,25 mas. % ali več, vendar ne več kot 0,75 mas. % ogljika, s krožnim prečnim prerezom premera manj kot 14 mm (razen iz avtomatnega jekla, palic, gladkih, za armiranje betona ali žično armiranje pnevmatik in palic z vtiski, rebri, žlebovi ali drugimi deformacijami, nastalimi med valjanjem)</t>
  </si>
  <si>
    <t>7213 91 90</t>
  </si>
  <si>
    <t>Palice, vroče valjane, iz železa ali nelegiranega jekla, v ohlapnih kolobarjih, ki vsebujejo več kot 0,75 mas. % ogljika, s krožnim prečnim prerezom premera manj kot 14 mm (razen iz avtomatnega jekla, palic, gladkih, za žično armiranje pnevmatik in palic z vtiski, rebri, žlebovi ali drugimi deformacijami, nastalimi med valjanjem)</t>
  </si>
  <si>
    <t>7213 99 10</t>
  </si>
  <si>
    <t>Palice, iz železa ali nelegiranega jekla, vroče valjane, v ohlapnih kolobarjih, ki vsebujejo manj kot 0,25 mas. % ogljika (razen izdelkov s krožnim prečnim prerezom premera manj kot 14 mm, palic iz avtomatnega jekla in palic z vtiski, rebri, žlebovi ali drugimi deformacijami, nastalimi med valjanjem)</t>
  </si>
  <si>
    <t>7213 99 90</t>
  </si>
  <si>
    <t>Palice, vroče valjane, v ohlapnih kolobarjih, iz železa ali nelegiranega jekla, ki vsebujejo 0,25 mas. % ali več ogljika (razen izdelkov s krožnim prečnim prerezom premera manj kot 14 mm, palic iz avtomatnega jekla in palic z vtiski, rebri, žlebovi ali drugimi deformacijami, nastalimi med valjanjem)</t>
  </si>
  <si>
    <t>Palice iz železa ali nelegiranega jekla, kovane, brez nadaljnje obdelave (razen v ohlapnih kolobarjih)</t>
  </si>
  <si>
    <t>7214 91 10</t>
  </si>
  <si>
    <t>Palice iz železa ali nelegiranega jekla, vroče valjane, vroče vlečene ali vroče iztiskane, brez nadaljnje obdelave, ki vsebujejo manj kot 0,25 mas. % ogljika, s pravokotnim (razen kvadratnega) prečnim prerezom (razen palic z vtiski, rebri, žlebovi ali drugimi deformacijami, nastalimi med valjanjem, palic, ki so spiralno zvite po valjanju, in palic iz avtomatnega jekla)</t>
  </si>
  <si>
    <t>7214 91 90</t>
  </si>
  <si>
    <t>Druge palice iz železa ali nelegiranega jekla, samo vroče valjane, vroče vlečene ali vroče iztiskane, ki vsebujejo 0,25 mas. % ali več ogljika, s pravokotnim (razen kvadratnega) prečnim prerezom (razen palic z vtiski, rebri, žlebovi ali drugimi deformacijami, nastalimi med valjanjem, palic, ki so spiralno zvite po valjanju, in palic iz avtomatnega jekla)</t>
  </si>
  <si>
    <t>7214 99 10</t>
  </si>
  <si>
    <t>Palice iz tipov, ki se uporabljajo za armiranje betona, gladke, iz železa ali nelegiranega jekla, samo vroče valjane, vroče vlečene ali vroče iztiskane, ki vsebujejo manj kot 0,25 mas. % ogljika, s kvadratnim prečnim prerezom ali s prečnim prerezom, ki ni pravokoten</t>
  </si>
  <si>
    <t>7214 99 31</t>
  </si>
  <si>
    <t>Palice iz železa ali nelegiranega jekla, samo vroče valjane, vroče vlečene ali vroče iztiskane, ki vsebujejo manj kot 0,25 mas. % ogljika, s krožnim prečnim prerezom največjega premera 80 mm ali več (razen palic iz avtomatnega jekla, gladkih palic, palic za armirani beton ali palic z vtiski, rebri, žlebovi ali drugimi deformacijami, nastalimi med valjanjem, in palic, ki so zvite po valjanju)</t>
  </si>
  <si>
    <t>7214 99 39</t>
  </si>
  <si>
    <t>Palice iz železa ali nelegiranega jekla, samo vroče valjane, vroče vlečene ali vroče iztiskane, ki vsebujejo manj kot 0,25 mas. % ogljika, s krožnim prečnim prerezom največjega premera več kot 80 mm (razen palic iz avtomatnega jekla, gladkih palic, palic za armirani beton ali palic z vtiski, rebri, žlebovi ali drugimi deformacijami, nastalimi med valjanjem, in palic, ki so zvite po valjanju)</t>
  </si>
  <si>
    <t>7214 99 50</t>
  </si>
  <si>
    <t>Palice iz železa ali nelegiranega jekla, samo vroče valjane, vroče vlečene ali vroče iztiskane, ki vsebujejo manj kot 0,25 mas. % ogljika, s kvadratnim prečnim prerezom ali s prečnim prerezom, ki ni kvadraten ali krožen (razen palic iz avtomatnega jekla, gladkih palic, palic za armirani beton ali palic z vtiski, rebri, žlebovi ali drugimi deformacijami, nastalimi med valjanjem, in palic, ki so zvite po valjanju)</t>
  </si>
  <si>
    <t>7214 99 71</t>
  </si>
  <si>
    <t>Palice iz železa ali nelegiranega jekla, samo vroče valjane, vroče vlečene ali vroče iztiskane, ki vsebujejo 0,25 mas. % ali več ogljika, s krožnim prečnim prerezom premera 80 mm ali več (razen palic z vtiski, rebri, žlebovi ali drugimi deformacijami, nastalimi med valjanjem, palic, ki so spiralno zvite po valjanju, in palic iz avtomatnega jekla)</t>
  </si>
  <si>
    <t>7214 99 79</t>
  </si>
  <si>
    <t>Palice iz železa ali nelegiranega jekla, samo vroče valjane, vroče vlečene ali vroče iztiskane, ki vsebujejo 0,25 mas. % ali več ogljika, s krožnim prečnim prerezom premera več kot 80 mm (razen palic z vtiski, rebri, žlebovi ali drugimi deformacijami, nastalimi med valjanjem, palic, ki so spiralno zvite po valjanju, in palic iz avtomatnega jekla)</t>
  </si>
  <si>
    <t>7214 99 95</t>
  </si>
  <si>
    <t>Palice iz železa ali nelegiranega jekla, samo vroče valjane, vroče vlečene ali vroče iztiskane, ki vsebujejo 0,25 mas. % ali več ogljika, s kvadratnim prečnim prerezom ali s prečnim prerezom, ki ni pravokoten ali krožen (razen palic z vtiski, rebri, žlebovi ali drugimi deformacijami, nastalimi med valjanjem, palic, ki so spiralno zvite po valjanju, in palic iz avtomatnega jekla)</t>
  </si>
  <si>
    <t>7215 10 00</t>
  </si>
  <si>
    <t>Palice iz nelegiranega avtomatnega jekla, hladno oblikovane ali hladno dodelane, brez nadaljnje obdelave</t>
  </si>
  <si>
    <t>7215 50 11</t>
  </si>
  <si>
    <t>Druge palice iz železa ali nelegiranega jekla, hladno oblikovane ali hladno dodelane, brez nadaljnje obdelave, ki vsebujejo manj kot 0,25 mas. % ogljika, s pravokotnim (razen kvadratnega) prečnim prerezom (razen palic iz avtomatnega jekla)</t>
  </si>
  <si>
    <t>7215 50 19</t>
  </si>
  <si>
    <t>Druge palice iz železa ali nelegiranega jekla, hladno oblikovane ali hladno dodelane, brez nadaljnje obdelave, ki vsebujejo manj kot 0,25 mas. % ogljika, s kvadratnim prečnim prerezom ali s prečnim prerezom, ki ni pravokoten (razen palic iz avtomatnega jekla)</t>
  </si>
  <si>
    <t>7215 50 80</t>
  </si>
  <si>
    <t>Druge palice iz železa ali nelegiranega jekla, hladno oblikovane ali hladno dodelane, brez nadaljnje obdelave, ki vsebujejo 0,25 mas. % ali več ogljika (razen palic iz avtomatnega jekla)</t>
  </si>
  <si>
    <t>7215 90 00</t>
  </si>
  <si>
    <t>Palice iz železa ali nelegiranega jekla, hladno oblikovane ali hladno dodelane in nadalje obdelane ali toplo oblikovane in nadalje obdelane, ki niso navedene ali zajete na drugem mestu</t>
  </si>
  <si>
    <t>7216 10 00</t>
  </si>
  <si>
    <t>U, I ali H profili iz železa ali nelegiranega jekla, vroče valjani, vroče vlečeni ali iztiskani, brez nadaljnje obdelave, višine manj kot 80 mm</t>
  </si>
  <si>
    <t>7216 21 00</t>
  </si>
  <si>
    <t>L profili iz železa ali nelegiranega jekla, vroče valjani, vroče vlečeni ali iztiskani, brez nadaljnje obdelave, višine manj kot 80 mm</t>
  </si>
  <si>
    <t>7216 22 00</t>
  </si>
  <si>
    <t>T profili iz železa ali nelegiranega jekla, vroče valjani, vroče vlečeni ali iztiskani, brez nadaljnje obdelave, višine manj kot 80 mm</t>
  </si>
  <si>
    <t>7216 31 10</t>
  </si>
  <si>
    <t>U profili iz železa ali nelegiranega jekla, samo vroče valjani, vroče vlečeni ali iztiskani, višine 80 mm ali več, vendar ne več kot 220 mm</t>
  </si>
  <si>
    <t>7216 31 90</t>
  </si>
  <si>
    <t>U profili iz železa ali nelegiranega jekla, samo vroče valjani, vroče vlečeni ali iztiskani, višine več kot 220 mm</t>
  </si>
  <si>
    <t>7216 32 11</t>
  </si>
  <si>
    <t>I profili s paralelnima pasnicama, iz železa ali nelegiranega jekla, samo vroče valjani, vroče vlečeni ali iztiskani, višine 80 mm ali več, vendar ne več kot 220 mm</t>
  </si>
  <si>
    <t>7216 32 19</t>
  </si>
  <si>
    <t>I profili iz železa ali nelegiranega jekla, samo vroče valjani, vroče vlečeni ali iztiskani, višine 80 mm ali več, vendar ne več kot 220 mm (razen tarifne podštevilke 7216 32 11)</t>
  </si>
  <si>
    <t>7216 32 91</t>
  </si>
  <si>
    <t>I profili s paralelnima pasnicama, iz železa ali nelegiranega jekla, samo vroče valjani, vroče vlečeni ali iztiskani, višine več kot 220 mm</t>
  </si>
  <si>
    <t>7216 32 99</t>
  </si>
  <si>
    <t>I profili iz železa ali nelegiranega jekla, samo vroče valjani, vroče vlečeni ali iztiskani, višine več kot 220 mm (razen 72163291)</t>
  </si>
  <si>
    <t>7216 33 10</t>
  </si>
  <si>
    <t>H profili iz železa ali nelegiranega jekla, samo vroče valjani, vroče vlečeni ali iztiskani, višine 80 mm ali več, vendar ne več kot 180 mm</t>
  </si>
  <si>
    <t>7216 33 90</t>
  </si>
  <si>
    <t>H profili iz železa ali nelegiranega jekla, samo vroče valjani, vroče vlečeni ali iztiskani, višine več kot 180 mm</t>
  </si>
  <si>
    <t>7216 40 10</t>
  </si>
  <si>
    <t>L profili iz železa ali nelegiranega jekla, vroče valjani, vroče vlečeni ali iztiskani, brez nadaljnje obdelave, višine 80 mm ali več</t>
  </si>
  <si>
    <t>7216 40 90</t>
  </si>
  <si>
    <t>T profili iz železa ali nelegiranega jekla, vroče valjani, vroče vlečeni ali iztiskani, brez nadaljnje obdelave, višine 80 mm ali več</t>
  </si>
  <si>
    <t>7216 50 10</t>
  </si>
  <si>
    <t>Profili iz železa ali nelegiranega jekla, vroče valjani, vroče vlečeni ali vroče iztiskani, brez nadaljnje obdelave, s prečnim prerezom, ki ga lahko zajamemo v kvadrat s stranico največ 80 mm (razen U, I, H, L ali T profilov)</t>
  </si>
  <si>
    <t>7216 50 91</t>
  </si>
  <si>
    <t>Tračno železo z robno izboklino, samo vroče valjano, vroče vlečeno ali vroče iztiskano</t>
  </si>
  <si>
    <t>7216 50 99</t>
  </si>
  <si>
    <t>Profili iz železa ali nelegiranega jekla, samo vroče valjani, vroče vlečeni ali vroče iztiskani (razen profilov s prečnim prerezom, ki ga lahko zajamemo v kvadrat s stranico največ 80 mm, U, I, H, L ali T profilov in rebrastih profilov [rebrasto jeklo])</t>
  </si>
  <si>
    <t>7216 61 10</t>
  </si>
  <si>
    <t>C, L, U, Z, omega ali odprti profili iz železa ali nelegiranega jekla, samo hladno oblikovani ali hladno dodelani, iz ploščatih valjanih izdelkov</t>
  </si>
  <si>
    <t>7216 61 90</t>
  </si>
  <si>
    <t>Kotni profili in drugi profili (razen C, L, U, Z, omega ali odprtih profilov) iz železa ali nelegiranega jekla, samo hladno oblikovani ali hladno dodelani, iz ploščatih valjanih izdelkov</t>
  </si>
  <si>
    <t>7216 69 00</t>
  </si>
  <si>
    <t>Kotni profili in drugi profili iz železa ali nelegiranega jekla, hladno oblikovani ali hladno dodelani, brez nadaljnje obdelave (razen profilirane pločevine)</t>
  </si>
  <si>
    <t>7216 91 10</t>
  </si>
  <si>
    <t>Pločevina iz železa ali nelegiranega jekla, hladno oblikovana ali hladno dodelana, profilirana (rebrasta)</t>
  </si>
  <si>
    <t>7216 91 80</t>
  </si>
  <si>
    <t>Kotni profili in drugi profili iz železa ali nelegiranega jekla, hladno oblikovani ali hladno dodelani iz ploščatih valjanih izdelkov in nadalje obdelani (razen profilirane pločevine)</t>
  </si>
  <si>
    <t>7216 99 00</t>
  </si>
  <si>
    <t>Kotni profili in drugi profili iz železa ali nelegiranega jekla, hladno oblikovani ali hladno dodelani in nadalje obdelani ali vroče kovani oz. vroče oblikovani z drugimi sredstvi in nadalje obdelani, ki niso navedeni ali zajeti na drugem mestu (razen izdelanih iz ploščatih valjanih izdelkov)</t>
  </si>
  <si>
    <t>7217 10 10</t>
  </si>
  <si>
    <t>Žica iz železa ali nelegiranega jekla, v kolobarjih, ki vsebuje manj kot 0,25 mas. % ogljika, neplatirana ali neprevlečena, polirana ali nepolirana, z največjo dimenzijo prečnega prereza manj kot 0,8 mm</t>
  </si>
  <si>
    <t>7217 10 31</t>
  </si>
  <si>
    <t>Žica iz železa ali nelegiranega jekla, v kolobarjih, ki vsebuje manj kot 0,25 mas. % ogljika, z vtiski, rebri, žlebovi ali drugimi deformacijami, nastalimi med valjanjem, neplatirana ali neprevlečena, z največjo dimenzijo prečnega prereza 0,8 mm ali več</t>
  </si>
  <si>
    <t>7217 10 39</t>
  </si>
  <si>
    <t>Žica iz železa ali nelegiranega jekla, v kolobarjih, ki vsebuje manj kot 0,25 mas. % ogljika, neplatirana ali neprevlečena, z največjo dimenzijo prečnega prereza 0,8 mm ali več (brez vtiskov, reber, žlebov ali drugih deformacij, nastalih med valjanjem)</t>
  </si>
  <si>
    <t>7217 10 50</t>
  </si>
  <si>
    <t>Žica iz železa ali nelegiranega jekla, v kolobarjih, ki vsebuje 0,25 mas. % ali več, vendar manj kot 0,6 mas. % ogljika, neplatirana ali neprevlečena, polirana ali nepolirana (razen vroče valjanih palic)</t>
  </si>
  <si>
    <t>7217 10 90</t>
  </si>
  <si>
    <t>Žica iz železa ali nelegiranega jekla, v kolobarjih, ki vsebuje 0,6 mas. % ali več ogljika, neplatirana ali neprevlečena, polirana ali nepolirana (razen vroče valjanih palic)</t>
  </si>
  <si>
    <t>7217 20 10</t>
  </si>
  <si>
    <t>Žica iz železa ali nelegiranega jekla, v kolobarjih, ki vsebuje manj kot 0,25 mas. % ogljika, platirana ali prevlečena s cinkom, z največjo dimenzijo prečnega prereza manj kot 0,8 mm</t>
  </si>
  <si>
    <t>1,397 (C)</t>
  </si>
  <si>
    <t>0,508 (D)</t>
  </si>
  <si>
    <t>0,099 (E)</t>
  </si>
  <si>
    <t>7217 20 30</t>
  </si>
  <si>
    <t>Žica iz železa ali nelegiranega jekla, v kolobarjih, ki vsebuje manj kot 0,25 mas. % ogljika, platirana ali prevlečena s cinkom, z največjo dimenzijo prečnega prereza manj kot 0,8 mm (razen palic)</t>
  </si>
  <si>
    <t>7217 20 50</t>
  </si>
  <si>
    <t>Žica iz železa ali nelegiranega jekla, v kolobarjih, ki vsebuje 0,25 mas. % ali več, vendar manj kot 0,6 mas. % ogljika, platirana ali prevlečena s cinkom (razen palic)</t>
  </si>
  <si>
    <t>7217 20 90</t>
  </si>
  <si>
    <t>Žica iz železa ali nelegiranega jekla, v kolobarjih, ki vsebuje 0,6 mas. % ali več ogljika, platirana ali prevlečena s cinkom (razen palic)</t>
  </si>
  <si>
    <t>7217 30 41</t>
  </si>
  <si>
    <t>Žica iz železa ali nelegiranega jekla, v kolobarjih, ki vsebuje manj kot 0,25 mas. % ogljika, prevlečena z bakrom (razen palic)</t>
  </si>
  <si>
    <t>7217 30 49</t>
  </si>
  <si>
    <t>Žica iz železa ali nelegiranega jekla, v kolobarjih, ki vsebuje manj kot 0,25 mas. % ogljika, platirana ali prevlečena z navadnimi kovinami (razen izdelkov, platiranih ali prevlečenih s cinkom ali bakrom, in palic)</t>
  </si>
  <si>
    <t>7217 30 50</t>
  </si>
  <si>
    <t>Žica iz železa ali nelegiranega jekla, v kolobarjih, ki vsebuje 0,25 mas. % ali več, vendar manj kot 0,6 mas. % ogljika, platirana ali prevlečena z navadnimi kovinami (razen izdelkov, platiranih ali prevlečenih s cinkom, in palic)</t>
  </si>
  <si>
    <t>7217 30 90</t>
  </si>
  <si>
    <t>Žica iz železa ali nelegiranega jekla, v kolobarjih, ki vsebuje 0,6 mas. % ali več ogljika, platirana ali prevlečena z navadnimi kovinami (razen izdelkov, platiranih ali prevlečenih s cinkom, in palic)</t>
  </si>
  <si>
    <t>7217 90 20</t>
  </si>
  <si>
    <t>Žica iz železa ali nelegiranega jekla, v kolobarjih, ki vsebuje 0,6 mas. % ali več ogljika, platirana ali prevlečena (razen izdelkov, platiranih ali prevlečenih z navadnimi kovinami, in palic)</t>
  </si>
  <si>
    <t>7217 90 50</t>
  </si>
  <si>
    <t>Žica iz železa ali nelegiranega jekla, v kolobarjih, ki vsebuje 0,25 mas. % ali več, vendar manj kot 0,6 mas. % ogljika, platirana ali prevlečena (razen izdelkov, platiranih ali prevlečenih z navadnimi kovinami, in palic)</t>
  </si>
  <si>
    <t>7217 90 90</t>
  </si>
  <si>
    <t>1,419 (1)</t>
  </si>
  <si>
    <t>1,381 (2)</t>
  </si>
  <si>
    <t>7218 91 10</t>
  </si>
  <si>
    <t>Polizdelki iz nerjavnega jekla, s pravokotnim (razen kvadratnega) prečnim prerezom, ki vsebujejo 2,5 mas. % ali več niklja</t>
  </si>
  <si>
    <t>1,189 (1)</t>
  </si>
  <si>
    <t>1,151 (2)</t>
  </si>
  <si>
    <t>7218 91 80</t>
  </si>
  <si>
    <t>Polizdelki iz nerjavnega jekla, s pravokotnim (razen kvadratnega) prečnim prerezom, ki vsebujejo manj kot 2,5 mas. % niklja</t>
  </si>
  <si>
    <t>7219 12 10</t>
  </si>
  <si>
    <t>Ploščati valjani izdelki iz nerjavnega jekla, širine 600 mm ali več, vroče valjani, brez nadaljnje obdelave, v kolobarjih, debeline 4,75 mm ali več, vendar do vključno 10 mm, ki vsebujejo 2,5 mas. % ali več niklja</t>
  </si>
  <si>
    <t>7219 12 90</t>
  </si>
  <si>
    <t>Ploščati valjani izdelki iz nerjavnega jekla, širine 600 mm ali več, vroče valjani, brez nadaljnje obdelave, v kolobarjih, debeline 4,75 mm ali več, vendar do vključno 10 mm, ki vsebujejo manj kot 2,5 mas. % niklja</t>
  </si>
  <si>
    <t>7219 13 10</t>
  </si>
  <si>
    <t>Ploščati valjani izdelki iz nerjavnega jekla, širine 600 mm ali več, vroče valjani, brez nadaljnje obdelave, v kolobarjih, debeline 3 mm ali več, vendar do vključno 4,75 mm, ki vsebujejo 2,5 mas. % ali več niklja</t>
  </si>
  <si>
    <t>7219 13 90</t>
  </si>
  <si>
    <t>Ploščati valjani izdelki iz nerjavnega jekla, širine 600 mm ali več, vroče valjani, brez nadaljnje obdelave, v kolobarjih, debeline 3 mm ali več, vendar do vključno 4,75 mm, ki vsebujejo manj kot 2,5 mas. % niklja</t>
  </si>
  <si>
    <t>7219 14 10</t>
  </si>
  <si>
    <t>Ploščati valjani izdelki iz nerjavnega jekla, širine 600 mm ali več, vroče valjani, brez nadaljnje obdelave, v kolobarjih, debeline manj kot 3 mm, ki vsebujejo 2,5 mas. % ali več niklja</t>
  </si>
  <si>
    <t>7219 14 90</t>
  </si>
  <si>
    <t>Ploščati valjani izdelki iz nerjavnega jekla, širine 600 mm ali več, vroče valjani, brez nadaljnje obdelave, v kolobarjih, debeline manj kot 3 mm, ki vsebujejo manj kot 2,5 mas. % niklja</t>
  </si>
  <si>
    <t>7219 21 10</t>
  </si>
  <si>
    <t>Ploščati valjani izdelki iz nerjavnega jekla, širine 600 mm ali več, vroče valjani, brez nadaljnje obdelave, ne v kolobarjih, debeline več kot 10 mm, ki vsebujejo 2,5 mas. % ali več niklja</t>
  </si>
  <si>
    <t>7219 21 90</t>
  </si>
  <si>
    <t>Ploščati valjani izdelki iz nerjavnega jekla, širine 600 mm ali več, vroče valjani, brez nadaljnje obdelave, ne v kolobarjih, debeline več kot 10 mm, ki vsebujejo manj kot 2,5 mas. % niklja</t>
  </si>
  <si>
    <t>7219 22 10</t>
  </si>
  <si>
    <t>Ploščati valjani izdelki iz nerjavnega jekla, širine 600 mm ali več, vroče valjani, brez nadaljnje obdelave, ne v kolobarjih, debeline 4,75 mm ali več, vendar ne več kot 10 mm, ki vsebujejo 2,5 mas. % ali več niklja</t>
  </si>
  <si>
    <t>7219 22 90</t>
  </si>
  <si>
    <t>Ploščati valjani izdelki iz nerjavnega jekla, širine 600 mm ali več, vroče valjani, brez nadaljnje obdelave, ne v kolobarjih, debeline 4,75 mm ali več, vendar ne več kot 10 mm, ki vsebujejo manj kot 2,5 mas. % niklja</t>
  </si>
  <si>
    <t>1,270 (1)</t>
  </si>
  <si>
    <t>1,230 (2)</t>
  </si>
  <si>
    <t>7219 32 10</t>
  </si>
  <si>
    <t>Ploščati valjani izdelki iz nerjavnega jekla, širine 600 mm ali več, hladno valjani (hladno deformirani), brez nadaljnje obdelave, debeline 3 mm ali več, vendar največ 4,75 mm, ki vsebujejo 2,5 mas. % ali več niklja</t>
  </si>
  <si>
    <t>7219 32 90</t>
  </si>
  <si>
    <t>Ploščati valjani izdelki iz nerjavnega jekla, širine 600 mm ali več, hladno valjani (hladno deformirani), brez nadaljnje obdelave, debeline 3 mm ali več, vendar največ 4,75 mm, ki vsebujejo manj kot 2,5 mas. % niklja</t>
  </si>
  <si>
    <t>7219 33 10</t>
  </si>
  <si>
    <t>Ploščati valjani izdelki iz nerjavnega jekla, širine 600 mm ali več, hladno valjani (hladno deformirani), brez nadaljnje obdelave, debeline več kot 1 mm, vendar manj kot 3 mm, ki vsebujejo 2,5 mas. % ali več niklja</t>
  </si>
  <si>
    <t>7219 33 90</t>
  </si>
  <si>
    <t>Ploščati valjani izdelki iz nerjavnega jekla, širine 600 mm ali več, hladno valjani (hladno deformirani), brez nadaljnje obdelave, debeline več kot 1 mm, vendar manj kot 3 mm, ki vsebujejo manj kot 2,5 mas. % niklja</t>
  </si>
  <si>
    <t>7219 34 10</t>
  </si>
  <si>
    <t>Ploščati valjani izdelki iz nerjavnega jekla, širine 600 mm ali več, hladno valjani (hladno deformirani), brez nadaljnje obdelave, debeline 0,5 mm ali več, vendar največ 1 mm, ki vsebujejo 2,5 mas. % ali več niklja</t>
  </si>
  <si>
    <t>7219 34 90</t>
  </si>
  <si>
    <t>Ploščati valjani izdelki iz nerjavnega jekla, širine 600 mm ali več, hladno valjani (hladno deformirani), brez nadaljnje obdelave, debeline 0,5 mm ali več, vendar največ 1 mm, ki vsebujejo manj kot 2,5 mas. % niklja</t>
  </si>
  <si>
    <t>7219 35 10</t>
  </si>
  <si>
    <t>Ploščati valjani izdelki iz nerjavnega jekla, širine 600 mm ali več, hladno valjani (hladno deformirani), brez nadaljnje obdelave, debeline manj kot 0,5 mm, ki vsebujejo 2,5 mas. % ali več niklja</t>
  </si>
  <si>
    <t>7219 35 90</t>
  </si>
  <si>
    <t>Ploščati valjani izdelki iz nerjavnega jekla, širine 600 mm ali več, hladno valjani (hladno deformirani), brez nadaljnje obdelave, debeline manj kot 0,5 mm, ki vsebujejo manj kot 2,5 mas. % niklja</t>
  </si>
  <si>
    <t>7219 90 20</t>
  </si>
  <si>
    <t>Ploščati valjani izdelki iz nerjavnega jekla, širine 600 mm ali več, vroče valjani ali hladno valjani (hladno deformirani) in nadalje obdelani, perforirani</t>
  </si>
  <si>
    <t>7219 90 80</t>
  </si>
  <si>
    <t>Ploščati valjani izdelki iz nerjavnega jekla, širine 600 mm ali več, vroče valjani ali hladno valjani (hladno deformirani) in nadalje obdelani, neperforirani</t>
  </si>
  <si>
    <t>7220 20 21</t>
  </si>
  <si>
    <t>Ploščati valjani izdelki iz nerjavnega jekla, širine manj kot 600 mm, hladno valjani (hladno deformirani), brez nadaljnje obdelave, debeline 3 mm ali več in ki vsebujejo 2,5 mas. % ali več niklja</t>
  </si>
  <si>
    <t>7220 20 29</t>
  </si>
  <si>
    <t>Ploščati valjani izdelki iz nerjavnega jekla, širine manj kot 600 mm, hladno valjani (hladno deformirani), brez nadaljnje obdelave, debeline 3 mm ali več in ki vsebujejo manj kot 2,5 mas. % niklja</t>
  </si>
  <si>
    <t>7220 20 41</t>
  </si>
  <si>
    <t>Ploščati valjani izdelki iz nerjavnega jekla, širine manj kot 600 mm, hladno valjani (hladno deformirani), brez nadaljnje obdelave, debeline več kot 0,35 mm, vendar manj kot 3 mm, in ki vsebujejo 2,5 mas. % ali več niklja</t>
  </si>
  <si>
    <t>7220 20 49</t>
  </si>
  <si>
    <t>Ploščati valjani izdelki iz nerjavnega jekla, širine manj kot 600 mm, hladno valjani (hladno deformirani), brez nadaljnje obdelave, debeline več kot 0,35 mm, vendar manj kot 3 mm, in ki vsebujejo manj kot 2,5 mas. % niklja</t>
  </si>
  <si>
    <t>7220 20 81</t>
  </si>
  <si>
    <t>Ploščati valjani izdelki iz nerjavnega jekla, širine manj kot 600 mm, hladno valjani (hladno deformirani), brez nadaljnje obdelave, debeline 0,35 mm ali manj in ki vsebujejo 2,5 mas. % ali več niklja</t>
  </si>
  <si>
    <t>7220 20 89</t>
  </si>
  <si>
    <t>Ploščati valjani izdelki iz nerjavnega jekla, širine manj kot 600 mm, hladno valjani (hladno deformirani), brez nadaljnje obdelave, debeline 0,35 mm ali manj in ki vsebujejo manj kot 2,5 mas. % niklja</t>
  </si>
  <si>
    <t>7220 90 20</t>
  </si>
  <si>
    <t>Ploščati valjani izdelki iz nerjavnega jekla, širine manj kot 600 mm, vroče valjani ali hladno valjani (hladno deformirani) in nadalje obdelani, perforirani</t>
  </si>
  <si>
    <t>7220 90 80</t>
  </si>
  <si>
    <t>Ploščati valjani izdelki iz nerjavnega jekla, širine manj kot 600 mm, vroče valjani ali hladno valjani (hladno deformirani) in nadalje obdelani, neperforirani</t>
  </si>
  <si>
    <t>7221 00 10</t>
  </si>
  <si>
    <t>Palice iz nerjavnega jekla, vroče valjane, v ohlapnih kolobarjih, ki vsebujejo 2,5 mas. % ali več niklja</t>
  </si>
  <si>
    <t>1,225 (1)</t>
  </si>
  <si>
    <t>1,187 (2)</t>
  </si>
  <si>
    <t>7221 00 90</t>
  </si>
  <si>
    <t>7222 11 11</t>
  </si>
  <si>
    <t>Palice iz nerjavnega jekla, vroče valjane, vroče vlečene ali iztiskane, brez nadaljnje obdelave, s krožnim prečnim prerezom premera 800 mm ali več, ki vsebujejo 2,5 mas. % ali več niklja</t>
  </si>
  <si>
    <t>7222 11 19</t>
  </si>
  <si>
    <t>Palice iz nerjavnega jekla, vroče valjane, vroče vlečene ali iztiskane, brez nadaljnje obdelave, s krožnim prečnim prerezom premera 800 mm ali več, ki vsebujejo manj kot 2,5 mas. % niklja</t>
  </si>
  <si>
    <t>7222 11 81</t>
  </si>
  <si>
    <t>Palice iz nerjavnega jekla, vroče valjane, vroče vlečene ali iztiskane, brez nadaljnje obdelave, s krožnim prečnim prerezom premera manj kot 80 mm in ki vsebujejo 2,5 mas. % ali več niklja</t>
  </si>
  <si>
    <t>7222 11 89</t>
  </si>
  <si>
    <t>Palice iz nerjavnega jekla, vroče valjane, vroče vlečene ali iztiskane, brez nadaljnje obdelave, s krožnim prečnim prerezom premera manj kot 80 mm in ki vsebujejo manj kot 2,5 mas. % niklja</t>
  </si>
  <si>
    <t>7222 19 10</t>
  </si>
  <si>
    <t>Palice iz nerjavnega jekla, vroče valjane, vroče vlečene ali iztiskane, brez nadaljnje obdelave, ki vsebujejo 2,5 mas. % ali več niklja (razen takih izdelkov s krožnim prečnim prerezom)</t>
  </si>
  <si>
    <t>7222 19 90</t>
  </si>
  <si>
    <t>Palice iz nerjavnega jekla, vroče valjane, vroče vlečene ali iztiskane, brez nadaljnje obdelave, ki vsebujejo manj kot 2,5 mas. % niklja (razen takih izdelkov s krožnim prečnim prerezom)</t>
  </si>
  <si>
    <t>7222 20 11</t>
  </si>
  <si>
    <t>Palice iz nerjavnega jekla, s krožnim prečnim prerezom premera 80 mm ali več, samo hladno oblikovane ali hladno dodelane, ki vsebujejo 2,5 mas. % ali več niklja</t>
  </si>
  <si>
    <t>7222 20 19</t>
  </si>
  <si>
    <t>Palice iz nerjavnega jekla, s krožnim prečnim prerezom premera 80 mm ali več, samo hladno oblikovane ali hladno dodelane, ki vsebujejo manj kot 2,5 mas. % niklja</t>
  </si>
  <si>
    <t>7222 20 21</t>
  </si>
  <si>
    <t>Palice iz nerjavnega jekla, hladno oblikovane ali hladno dodelane, brez nadaljnje obdelave, s krožnim prečnim prerezom premera 25 mm ali več, vendar manj kot 80 mm, in ki vsebujejo 2,5 mas. % ali več niklja</t>
  </si>
  <si>
    <t>7222 20 29</t>
  </si>
  <si>
    <t>Palice iz nerjavnega jekla, hladno oblikovane ali hladno dodelane, brez nadaljnje obdelave, s krožnim prečnim prerezom premera 25 mm ali več, vendar manj kot 80 mm, in ki vsebujejo manj kot 2,5 mas. % niklja</t>
  </si>
  <si>
    <t>7222 20 31</t>
  </si>
  <si>
    <t>Palice iz nerjavnega jekla, hladno oblikovane ali hladno dodelane, brez nadaljnje obdelave, s krožnim prečnim prerezom premera manj kot 25 mm in ki vsebujejo 2,5 mas. % ali več niklja</t>
  </si>
  <si>
    <t>7222 20 39</t>
  </si>
  <si>
    <t>Palice iz nerjavnega jekla, hladno oblikovane ali hladno dodelane, brez nadaljnje obdelave, s krožnim prečnim prerezom premera manj kot 25 mm in ki vsebujejo manj kot 2,5 mas. % niklja</t>
  </si>
  <si>
    <t>7222 20 81</t>
  </si>
  <si>
    <t>Palice iz nerjavnega jekla, hladno oblikovane ali hladno dodelane, brez nadaljnje obdelave, ki vsebujejo 2,5 mas. % ali več niklja (razen takih izdelkov s krožnim prečnim prerezom)</t>
  </si>
  <si>
    <t>7222 20 89</t>
  </si>
  <si>
    <t>Palice iz nerjavnega jekla, hladno oblikovane ali hladno dodelane, brez nadaljnje obdelave, ki vsebujejo manj kot 2,5 mas. % niklja (razen takih izdelkov s krožnim prečnim prerezom)</t>
  </si>
  <si>
    <t>7222 30 51</t>
  </si>
  <si>
    <t>Druge palice iz nerjavnega jekla, ki vsebujejo 2,5 mas. % ali več niklja, kovane</t>
  </si>
  <si>
    <t>7222 30 91</t>
  </si>
  <si>
    <t>Druge palice iz nerjavnega jekla, ki vsebujejo manj kot 2,5 mas. % niklja, kovane</t>
  </si>
  <si>
    <t>7222 30 97</t>
  </si>
  <si>
    <t>Palice iz nerjavnega jekla, hladno oblikovane ali hladno dodelane in nadalje obdelane, ali toplo oblikovane in nadalje obdelane, ki niso navedene ali zajete na drugem mestu (razen kovanih izdelkov)</t>
  </si>
  <si>
    <t>7222 40 10</t>
  </si>
  <si>
    <t>Kotni profili in drugi profili iz nerjavnega jekla, samo vroče valjani, samo vroče vlečeni ali samo iztiskani</t>
  </si>
  <si>
    <t>7222 40 50</t>
  </si>
  <si>
    <t>Kotni profili in drugi profili iz nerjavnega jekla, hladno oblikovani ali hladno dodelani, brez nadaljnje obdelave</t>
  </si>
  <si>
    <t>7222 40 90</t>
  </si>
  <si>
    <t>Kotni profili in drugi profili iz nerjavnega jekla, hladno oblikovani ali hladno dodelani in nadalje obdelani, ali kovani in brez nadaljnje obdelave, ali kovani, ali toplo oblikovani na drug način in nadalje obdelani, ki niso navedeni ali zajeti na drugem mestu</t>
  </si>
  <si>
    <t>7223 00 11</t>
  </si>
  <si>
    <t>Žica iz nerjavnega jekla, v kolobarjih, ki vsebuje od 28 mas. % do 31 mas. % niklja in od 20 mas. % do 22 mas. % kroma (razen palic)</t>
  </si>
  <si>
    <t>7223 00 19</t>
  </si>
  <si>
    <t>Žica iz nerjavnega jekla, v kolobarjih, ki vsebuje 2,5 mas. % ali več niklja (razen takih izdelkov, ki vsebujejo od 28 mas. % do 31 mas. % niklja in od 20 mas. % do 22 mas. % kroma, ter palic)</t>
  </si>
  <si>
    <t>7223 00 91</t>
  </si>
  <si>
    <t>Žica iz nerjavnega jekla, v kolobarjih, ki vsebuje manj kot 2,5 mas. % niklja, od 13 mas. % do 25 mas. % kroma in od 3,5 mas. % do 6 mas. % aluminija (razen palic)</t>
  </si>
  <si>
    <t>7223 00 99</t>
  </si>
  <si>
    <t>Žica iz nerjavnega jekla, v kolobarjih, ki vsebuje manj kot 2,5 mas. % niklja (razen takih izdelkov, ki vsebujejo od 13 mas. % do 25 mas. % kroma in od 3,5 mas. % do 6 mas. % aluminija, ter palic)</t>
  </si>
  <si>
    <t>7224 10 10</t>
  </si>
  <si>
    <t>Ingoti in druge primarne oblike, iz orodnega jekla</t>
  </si>
  <si>
    <t>0,453 (F)</t>
  </si>
  <si>
    <t>0,330 (G)</t>
  </si>
  <si>
    <t>0,330 (H)</t>
  </si>
  <si>
    <t>0,358 (J)</t>
  </si>
  <si>
    <t>1,807 (F)(1)</t>
  </si>
  <si>
    <t>0,982 (G)(1)</t>
  </si>
  <si>
    <t>0,640 (H)(1)</t>
  </si>
  <si>
    <t>1,180 (J)(1)</t>
  </si>
  <si>
    <t>1,640 (F)(2)</t>
  </si>
  <si>
    <t>0,969 (G)(2)</t>
  </si>
  <si>
    <t>0,628 (H)(2)</t>
  </si>
  <si>
    <t>1,148 (J)(2)</t>
  </si>
  <si>
    <t>7224 10 90</t>
  </si>
  <si>
    <t>Jeklo, legirano, razen nerjavnega, v ingotih ali drugih primarnih oblikah (razen iz orodnega jekla, odpadkov in ostankov v ingotih ter kontinuirano vlitih izdelkov)</t>
  </si>
  <si>
    <t>0,223 (F)</t>
  </si>
  <si>
    <t>0,100 (G)</t>
  </si>
  <si>
    <t>0,100 (H)</t>
  </si>
  <si>
    <t>0,128 (J)</t>
  </si>
  <si>
    <t>1,577 (F)(1)</t>
  </si>
  <si>
    <t>0,752 (G)(1)</t>
  </si>
  <si>
    <t>0,410 (H)(1)</t>
  </si>
  <si>
    <t>0,950 (J)(1)</t>
  </si>
  <si>
    <t>1,409 (F)(2)</t>
  </si>
  <si>
    <t>0,739 (G)(2)</t>
  </si>
  <si>
    <t>0,397 (H)(2)</t>
  </si>
  <si>
    <t>0,918 (J)(2)</t>
  </si>
  <si>
    <t>Polizdelki iz legiranega jekla, razen iz nerjavnega jekla, s kvadratnim ali pravokotnim prečnim prerezom, vroče valjani ali kontinuirno vliti, širine, ki je manjša od dvojne debeline (razen iz orodnega jekla, hitroreznega jekla in izdelkov iz tarifne podštevilke 7224 90 05 )</t>
  </si>
  <si>
    <t>1,779 (C)</t>
  </si>
  <si>
    <t>0,635 (D)</t>
  </si>
  <si>
    <t>0,109 (E)</t>
  </si>
  <si>
    <t>1,399 (C)</t>
  </si>
  <si>
    <t>0,510 (D)</t>
  </si>
  <si>
    <t>0,101 (E)</t>
  </si>
  <si>
    <t>1,488 (C)</t>
  </si>
  <si>
    <t>0,563 (D)</t>
  </si>
  <si>
    <t>0,138 (E)</t>
  </si>
  <si>
    <t>7225 30 10</t>
  </si>
  <si>
    <t>Ploščati valjani izdelki iz orodnega jekla, širine 600 mm ali več, vroče valjani, brez nadaljnje obdelave, v kolobarjih</t>
  </si>
  <si>
    <t>7225 30 30</t>
  </si>
  <si>
    <t>Ploščati valjani izdelki iz hitroreznega jekla, širine 600 mm ali več, vroče valjani, brez nadaljnje obdelave, v kolobarjih</t>
  </si>
  <si>
    <t>7225 30 90</t>
  </si>
  <si>
    <t>Ploščati valjani izdelki iz legiranega jekla, razen nerjavnega, širine 600 mm ali več, vroče valjani, brez nadaljnje obdelave, v kolobarjih (razen izdelkov iz orodnega jekla, hitroreznega jekla ali silicijevega jekla za elektropločevine)</t>
  </si>
  <si>
    <t>7225 40 12</t>
  </si>
  <si>
    <t>Ploščati valjani izdelki iz orodnega jekla, širine 600 mm ali več, vroče valjani, brez nadaljnje obdelave, ne v kolobarjih</t>
  </si>
  <si>
    <t>7225 40 15</t>
  </si>
  <si>
    <t>Ploščati valjani izdelki iz hitroreznega jekla, širine 600 mm ali več, vroče valjani, brez nadaljnje obdelave, ne v kolobarjih</t>
  </si>
  <si>
    <t>7225 40 40</t>
  </si>
  <si>
    <t>Ploščati valjani izdelki iz legiranega jekla, razen nerjavnega, širine 600 mm ali več, vroče valjani, brez nadaljnje obdelave, ne v kolobarjih, debeline več kot 10 mm (razen izdelkov iz orodnega jekla, hitroreznega jekla ali silicijevega jekla za elektropločevine)</t>
  </si>
  <si>
    <t>7225 40 60</t>
  </si>
  <si>
    <t>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t>
  </si>
  <si>
    <t>7225 40 90</t>
  </si>
  <si>
    <t>Ploščati valjani izdelki iz legiranega jekla, razen nerjavnega, širine 600 mm ali več, vroče valjani, brez nadaljnje obdelave, ne v kolobarjih, debeline manj kot 4,75 mm (razen izdelkov iz orodnega jekla, hitroreznega jekla ali silicijevega jekla za elektropločevine)</t>
  </si>
  <si>
    <t>7225 50 20</t>
  </si>
  <si>
    <t>Ploščati valjani izdelki iz hitroreznega jekla, širine 600 mm ali več, hladno valjani (hladno deformirani), brez nadaljnje obdelave</t>
  </si>
  <si>
    <t>1,673 (F)(1)</t>
  </si>
  <si>
    <t>0,815 (G)(1)</t>
  </si>
  <si>
    <t>0,460 (H)(1)</t>
  </si>
  <si>
    <t>1,021 (J)(1)</t>
  </si>
  <si>
    <t>1,499 (F)(2)</t>
  </si>
  <si>
    <t>0,801 (G)(2)</t>
  </si>
  <si>
    <t>0,446 (H)(2)</t>
  </si>
  <si>
    <t>0,987 (J)(2)</t>
  </si>
  <si>
    <t>7225 50 80</t>
  </si>
  <si>
    <t>Ploščati valjani izdelki iz legiranega jekla, razen nerjavnega, širine manj kot 600 mm, hladno valjani (hladno deformirani), brez nadaljnje obdelave, v kolobarjih (razen izdelkov iz hitroreznega jekla ali silicijevega jekla za elektropločevine)</t>
  </si>
  <si>
    <t>1,706 (F)(1)</t>
  </si>
  <si>
    <t>0,848 (G)(1)</t>
  </si>
  <si>
    <t>0,493 (H)(1)</t>
  </si>
  <si>
    <t>1,054 (J)(1)</t>
  </si>
  <si>
    <t>1,532 (F)(2)</t>
  </si>
  <si>
    <t>0,835 (G)(2)</t>
  </si>
  <si>
    <t>0,480 (H)(2)</t>
  </si>
  <si>
    <t>1,021 (J)(2)</t>
  </si>
  <si>
    <t>Ploščati valjani izdelki iz legiranega jekla, razen nerjavnega, širine 600 mm ali več, vroče valjani ali hladno valjani (hladno deformirani) in nadalje obdelani (razen platirani ali prevlečeni s cinkom in izdelki iz silicijevega jekla za elektropločevine)</t>
  </si>
  <si>
    <t>7226 91 20</t>
  </si>
  <si>
    <t>Ploščati valjani izdelki iz orodnega jekla, širine manj kot 600 mm, samo vroče valjani</t>
  </si>
  <si>
    <t>7226 91 91</t>
  </si>
  <si>
    <t>Ploščati valjani izdelki iz legiranega jekla, razen nerjavnega jekla, samo vroče valjani, debeline 4,75 mm ali več, širine manj kot 600 mm (razen izdelkov iz orodnega jekla, silicijevega jekla za elektropločevine ali hitroreznega jekla)</t>
  </si>
  <si>
    <t>7226 91 99</t>
  </si>
  <si>
    <t>Ploščati valjani izdelki iz legiranega jekla, razen nerjavnega jekla, samo vroče valjani, debeline manj kot 4,75 mm, širine manj kot 600 mm (razen izdelkov iz orodnega jekla, silicijevega jekla za elektropločevine ali hitroreznega jekla)</t>
  </si>
  <si>
    <t>7226 99 10</t>
  </si>
  <si>
    <t>Ploščati valjani izdelki iz legiranega jekla, razen nerjavnega, širine manj kot 600 mm, vroče valjani ali hladno valjani (hladno deformirani) in elektrolitsko prevlečeni ali prekriti s cinkom (razen izdelkov iz hitroreznega jekla ali silicijevega jekla za elektropločevine)</t>
  </si>
  <si>
    <t>7226 99 30</t>
  </si>
  <si>
    <t>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t>
  </si>
  <si>
    <t>7226 99 70</t>
  </si>
  <si>
    <t>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t>
  </si>
  <si>
    <t>7227 10 00</t>
  </si>
  <si>
    <t>Palice iz hitroreznega jekla, vroče valjane, v ohlapno navitih kolobarjih</t>
  </si>
  <si>
    <t>1,613 (F)(1)</t>
  </si>
  <si>
    <t>0,788 (G)(1)</t>
  </si>
  <si>
    <t>0,446 (H)(1)</t>
  </si>
  <si>
    <t>0,986 (J)(1)</t>
  </si>
  <si>
    <t>1,446 (F)(2)</t>
  </si>
  <si>
    <t>0,775 (G)(2)</t>
  </si>
  <si>
    <t>0,433 (H)(2)</t>
  </si>
  <si>
    <t>0,954 (J)(2)</t>
  </si>
  <si>
    <t>7227 20 00</t>
  </si>
  <si>
    <t>Palice iz silicij-manganovega jekla, vroče valjane, v ohlapno navitih kolobarjih</t>
  </si>
  <si>
    <t>7227 90 10</t>
  </si>
  <si>
    <t>Palice, vroče valjane, iz jekla, ki vsebuje ki vsebuje 0,0008 mas. % ali več bora, z vsebnostjo katerega koli elementa, manjšo od minimuma, navedenega v opombi 1(f) k temu poglavju, v ohlapno navitih kolobarjih</t>
  </si>
  <si>
    <t>1,435 (C)</t>
  </si>
  <si>
    <t>0,546 (D)</t>
  </si>
  <si>
    <t>0,137 (E)</t>
  </si>
  <si>
    <t>7227 90 50</t>
  </si>
  <si>
    <t>Palice, vroče valjane, iz jekla, ki vsebuje od 0,9 mas. % do 1,15 mas. % ogljika, od 0,5 mas. % do 2 mas. % kroma, in, če je prisoten, največ 0,5 mas. % molibdena, v ohlapno navitih kolobarjih</t>
  </si>
  <si>
    <t>7227 90 95</t>
  </si>
  <si>
    <t>Palice, vroče valjane, v ohlapno navitih kolobarjih, iz legiranega jekla, razen nerjavnega (razen iz hitroreznega jekla ali silicij-manganovega jekla ter palic iz tarifnih podštevilk 7227 90 10 in 7227 90 50 )</t>
  </si>
  <si>
    <t>7228 20 10</t>
  </si>
  <si>
    <t>Palice iz silicij-manganovega jekla, s pravokotnim (razen kvadratnega) prečnim prerezom, valjane s štirih strani (razen polizdelkov, ploščatih valjanih izdelkov in vroče valjanih palic v ohlapno navitih kolobarjih)</t>
  </si>
  <si>
    <t>7228 20 91</t>
  </si>
  <si>
    <t>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t>
  </si>
  <si>
    <t>7228 20 99</t>
  </si>
  <si>
    <t>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t>
  </si>
  <si>
    <t>7228 30 20</t>
  </si>
  <si>
    <t>Palice iz orodnega jekla, samo vroče valjane, samo vroče vlečene ali samo iztiskane (razen polizdelkov, ploščatih valjanih izdelkov in vroče valjanih palic v ohlapno navitih kolobarjih)</t>
  </si>
  <si>
    <t>7228 30 41</t>
  </si>
  <si>
    <t>Palice iz jekla, ki vsebuje od 0,9 mas. % do 1,15 mas. % ogljika in od 0,5 mas. % do 2 mas. % kroma, ter, če je prisoten, največ 0,5 mas. % molibdena, samo vroče valjane, vroče vlečene ali vroče iztiskane, s krožnim prečnim prerezom premera 80 mm ali več (razen polizdelkov, ploščatih valjanih izdelkov in vroče valjanih palic v ohlapno navitih kolobarjih)</t>
  </si>
  <si>
    <t>7228 30 49</t>
  </si>
  <si>
    <t>Palice iz jekla, ki vsebuje od 0,9 mas. % do 1,15 mas. % ogljika in od 0,5 mas. % do 2 mas. % kroma, ter, če je prisoten, največ 0,5 mas. % molibdena, samo vroče valjane, vroče vlečene ali vroče iztiskane (razen palic s krožnim prečnim prerezom premera 80 mm ali več ter polizdelkov, ploščatih valjanih izdelkov in vroče valjanih palic v ohlapno navitih kolobarjih)</t>
  </si>
  <si>
    <t>7228 30 61</t>
  </si>
  <si>
    <t>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t>
  </si>
  <si>
    <t>7228 30 69</t>
  </si>
  <si>
    <t>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t>
  </si>
  <si>
    <t>7228 30 70</t>
  </si>
  <si>
    <t>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t>
  </si>
  <si>
    <t>7228 30 89</t>
  </si>
  <si>
    <t>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t>
  </si>
  <si>
    <t>7228 40 10</t>
  </si>
  <si>
    <t>Palice iz orodnega jekla, samo kovane (razen polizdelkov, ploščatih valjanih izdelkov in vroče valjanih palic v ohlapno navitih kolobarjih)</t>
  </si>
  <si>
    <t>7228 40 90</t>
  </si>
  <si>
    <t>Palice iz legiranega jekla, razen nerjavnega jekla, samo kovane (razen iz hitroreznega jekla, silicij-manganovega jekla, orodnega jekla, polizdelkov, ploščatih valjanih izdelkov in vroče valjanih palic v ohlapno navitih kolobarjih)</t>
  </si>
  <si>
    <t>7228 50 20</t>
  </si>
  <si>
    <t>Palice iz orodnega jekla, samo hladno oblikovane ali hladno dodelane (razen polizdelkov, ploščatih valjanih izdelkov in vroče valjanih palic v ohlapno navitih kolobarjih)</t>
  </si>
  <si>
    <t>7228 50 40</t>
  </si>
  <si>
    <t>Palice iz jekla, ki vsebuje od 0,9 mas. % do 1,15 mas. % ogljika, od 0,5 mas. % do 2 mas. % kroma, in, če je prisoten, največ 0,5 mas. % molibdena, samo hladno oblikovane ali hladno dodelane (razen polizdelkov, ploščatih valjanih izdelkov in vroče valjanih palic v ohlapno navitih kolobarjih)</t>
  </si>
  <si>
    <t>7228 50 61</t>
  </si>
  <si>
    <t>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t>
  </si>
  <si>
    <t>7228 50 69</t>
  </si>
  <si>
    <t>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t>
  </si>
  <si>
    <t>7228 50 80</t>
  </si>
  <si>
    <t>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t>
  </si>
  <si>
    <t>7228 60 20</t>
  </si>
  <si>
    <t>Palice iz orodnega jekla, hladno oblikovane ali hladno dodelane in nadalje obdelane ali toplo oblikovane in nadalje obdelane (razen polizdelkov, ploščatih valjanih izdelkov in vroče valjanih palic v ohlapno navitih kolobarjih)</t>
  </si>
  <si>
    <t>7228 60 80</t>
  </si>
  <si>
    <t>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t>
  </si>
  <si>
    <t>7228 70 10</t>
  </si>
  <si>
    <t>Kotni profili in drugi profili iz legiranega jekla, razen nerjavnega, vroče valjani, vroče vlečeni ali iztiskani, brez nadaljnje obdelave</t>
  </si>
  <si>
    <t>7228 70 90</t>
  </si>
  <si>
    <t>Kotni profili in drugi profili iz legiranega jekla, razen nerjavnega, ki niso navedeni ali zajeti na drugem mestu (razen izdelkov, vroče valjanih, vroče vlečenih ali iztiskanih, brez nadaljnje obdelave)</t>
  </si>
  <si>
    <t>7229 20 00</t>
  </si>
  <si>
    <t>Žica iz silicij-manganovega jekla, v kolobarjih (razen palic)</t>
  </si>
  <si>
    <t>7229 90 20</t>
  </si>
  <si>
    <t>Žica iz hitroreznega jekla, v kolobarjih (razen palic)</t>
  </si>
  <si>
    <t>7229 90 50</t>
  </si>
  <si>
    <t>Žica iz jekla, ki vsebuje od 0,9 mas. % do 1,1 mas. % ogljika, od 0,5 mas. % do 2 mas. % kroma, in, če je prisoten, največ 0,5 mas. % molibdena, v kolobarjih (razen valjanih palic)</t>
  </si>
  <si>
    <t>7229 90 90</t>
  </si>
  <si>
    <t>Žica iz legiranega jekla, razen nerjavnega, v kolobarjih (razen valjanih palic, žice iz hitroreznega jekla ali silicij-manganovega jekla ter izdelkov iz tarifne podštevilke 7229 90 50 )</t>
  </si>
  <si>
    <t>7301 10 00</t>
  </si>
  <si>
    <t>Piloti iz železa ali jekla, vključno vrtani, prebiti ali izdelani iz sestavljenih elementov</t>
  </si>
  <si>
    <t>7301 20 00</t>
  </si>
  <si>
    <t>Kotni profili in drugi profili iz železa ali jekla, varjeni</t>
  </si>
  <si>
    <t>7302 10 10</t>
  </si>
  <si>
    <t>Elektroprevodne tirnice iz železa ali jekla, z deli iz neželeznih kovin, za železniške ali tramvajske tire (razen vodil)</t>
  </si>
  <si>
    <t>1,383 (C)</t>
  </si>
  <si>
    <t>0,494 (D)</t>
  </si>
  <si>
    <t>0,085 (E)</t>
  </si>
  <si>
    <t>7302 10 22</t>
  </si>
  <si>
    <t>Vignole tirnice iz železa ali jekla, za železniške ali tramvajske tire, nove, z maso 36 kg ali več na meter</t>
  </si>
  <si>
    <t>7302 10 28</t>
  </si>
  <si>
    <t>Vignole tirnice iz železa ali jekla, za železniške ali tramvajske tire, nove, z maso manj kot 36 kg na meter</t>
  </si>
  <si>
    <t>7302 10 40</t>
  </si>
  <si>
    <t>Žlebljene tirnice iz železa ali jekla, za železniške ali tramvajske tire, nove</t>
  </si>
  <si>
    <t>7302 10 50</t>
  </si>
  <si>
    <t>Tirnice iz železa ali jekla, za železniške ali tramvajske tire, nove (razen vignole tirnic, žlebljenih tirnic in elektroprevodnih tirnic z deli iz neželeznih kovin)</t>
  </si>
  <si>
    <t>7302 10 90</t>
  </si>
  <si>
    <t>Tirnice iz železa ali jekla, za železniške ali tramvajske tire, rabljene (razen elektroprevodnih tirnic z deli iz neželeznih kovin)</t>
  </si>
  <si>
    <t>7302 30 00</t>
  </si>
  <si>
    <t>Kretniški jezički, križišča, spojne palice in drugi deli kretnic, za železniške ali tramvajske tire, iz železa ali jekla</t>
  </si>
  <si>
    <t>7302 40 00</t>
  </si>
  <si>
    <t>Tirne vezice in podložne plošče iz železa ali jekla, za železnice ali tramvaje</t>
  </si>
  <si>
    <t>7302 90 00</t>
  </si>
  <si>
    <t>Pragovi, vodila, zobate tirnice, tirna ležišča, klini za tirna ležišča, pričvrščevalne ploščice, distančne palice in drugi deli, posebej konstruirani za postavljanje, spajanje ali pritrjevanje železniških ali tramvajskih tirov, iz železa ali jekla (razen tirnic, kretniških jezičkov, križišč, spojnih palic in drugih delov kretnic ter tirnih vezic in podložnih plošč)</t>
  </si>
  <si>
    <t>7303 00 10</t>
  </si>
  <si>
    <t>Cevi in votli profili, ki se uporabljajo v tlačnih sistemih, iz litega železa</t>
  </si>
  <si>
    <t>7303 00 90</t>
  </si>
  <si>
    <t>Cevi in votli profili, iz litega železa (razen izdelkov, ki se uporabljajo v tlačnih sistemih)</t>
  </si>
  <si>
    <t>1,173 (1)</t>
  </si>
  <si>
    <t>1,135 (2)</t>
  </si>
  <si>
    <t>7304 19 10</t>
  </si>
  <si>
    <t>Cevi za naftovode ali plinovode, brezšivne, iz železa ali jekla, z zunanjim premerom do vključno 168,3 mm (razen izdelkov iz nerjavnega jekla ali litega železa)</t>
  </si>
  <si>
    <t>7304 19 30</t>
  </si>
  <si>
    <t>Cevi za naftovode ali plinovode, brezšivne, iz železa ali jekla, z zunanjim premerom več kot 168,3 mm, vendar do vključno 406,4 mm (razen izdelkov iz nerjavnega jekla ali litega železa)</t>
  </si>
  <si>
    <t>7304 19 90</t>
  </si>
  <si>
    <t>Cevi za naftovode ali plinovode, brezšivne, iz železa ali jekla, z zunanjim premerom več kot 406,4 mm (razen izdelkov iz nerjavnega jekla ali litega železa)</t>
  </si>
  <si>
    <t>7304 29 10</t>
  </si>
  <si>
    <t>Zaščitne cevi („casing“) in proizvodne cevi („tubing“), ki se uporabljajo pri vrtanju za pridobivanje nafte ali plina, brezšivne, iz železa ali jekla, z zunanjim premerom do vključno 168,3 mm (razen izdelkov iz litega železa)</t>
  </si>
  <si>
    <t>7304 29 30</t>
  </si>
  <si>
    <t>Zaščitne cevi („casing“) in proizvodne cevi („tubing“), ki se uporabljajo pri vrtanju za pridobivanje nafte ali plina, brezšivne, iz železa ali jekla, z zunanjim premerom več kot 168,3 mm, vendar do vključno 406,4 mm (razen izdelkov iz litega železa)</t>
  </si>
  <si>
    <t>7304 29 90</t>
  </si>
  <si>
    <t>Zaščitne cevi („casing“) in proizvodne cevi („tubing“), ki se uporabljajo pri vrtanju za pridobivanje nafte ali plina, brezšivne, iz železa ali jekla, z zunanjim premerom več kot 406,4 mm (razen izdelkov iz litega železa)</t>
  </si>
  <si>
    <t>7304 31 20</t>
  </si>
  <si>
    <t>Precizne cevi, brezšivne, s krožnim prečnim prerezom, iz železa ali nelegiranega jekla, hladno vlečene ali hladno valjane (hladno deformirane) (razen cevi za naftovode ali plinovode ali zaščitnih cevi („casing“) in proizvodnih cevi („tubing“), ki se uporabljajo pri vrtanju za pridobivanje nafte ali plina)</t>
  </si>
  <si>
    <t>7304 31 80</t>
  </si>
  <si>
    <t>7304 39 50</t>
  </si>
  <si>
    <t>Navojne cevi (za plinovode), brezšivne, iz železa ali nelegiranega jekla (razen iz litega železa)</t>
  </si>
  <si>
    <t>7304 39 82</t>
  </si>
  <si>
    <t>Cevi in votli profili, brezšivni, s krožnim prečnim prerezom, iz železa ali nelegiranega jekla, z zunanjim premerom več kot 168,3 mm (razen hladno vlečeni ali hladno valjani, iz litega železa, cevi za naftovode ali plinovode, zaščitnih cevi („casing“), proizvodnih cevi („tubing“) in vrtalnih cevi, ki se uporabljajo pri vrtanju za pridobivanje nafte ali plina, ter cevi in votlih profilov iz tarifne številke 7304 39 50 )</t>
  </si>
  <si>
    <t>7304 39 83</t>
  </si>
  <si>
    <t>Cevi in votli profili, brezšivni, s krožnim prečnim prerezom, iz železa ali nelegiranega jekla, z zunanjim premerom več kot 168,3 mm, vendar do vključno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t>
  </si>
  <si>
    <t>7304 39 88</t>
  </si>
  <si>
    <t>Cevi in votli profili, brezšivni, s krožnim prečnim prerezom, iz železa ali nelegiranega jekla, z zunanjim premerom več kot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t>
  </si>
  <si>
    <t>7304 49 83</t>
  </si>
  <si>
    <t>Cevi in votli profili, brezšivni, s krožnim prečnim prerezom, iz nerjavnega jekla, z zunanjim premerom največ 168,3 mm (razen hladno vlečeni ali hladno valjani, cevi za naftovode ali plinovode, zaščitnih cevi („casing“) in proizvodnih cevi („tubing“), ki se uporabljajo pri vrtanju za pridobivanje nafte ali plina)</t>
  </si>
  <si>
    <t>7304 49 85</t>
  </si>
  <si>
    <t>Cevi in votli profili, brezšivni, s krožnim prečnim prerezom, iz nerjavnega jekla, z zunanjim premerom več kot 168,3 mm, vendar največ 406,4 mm (razen hladno vlečeni ali hladno valjani, cevi za naftovode ali plinovode, zaščitnih cevi („casing“) in proizvodnih cevi („tubing“), ki se uporabljajo pri vrtanju za pridobivanje nafte ali plina)</t>
  </si>
  <si>
    <t>7304 49 89</t>
  </si>
  <si>
    <t>Cevi in votli profili, brezšivni, s krožnim prečnim prerezom, iz nerjavnega jekla, z zunanjim premerom več kot 406,4 mm (razen hladno vlečeni ali hladno valjani, cevi za naftovode ali plinovode, zaščitnih cevi („casing“) in proizvodnih cevi („tubing“), ki se uporabljajo pri vrtanju za pridobivanje nafte ali plina)</t>
  </si>
  <si>
    <t>7304 51 10</t>
  </si>
  <si>
    <t>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t>
  </si>
  <si>
    <t>1,561 (F)(1)</t>
  </si>
  <si>
    <t>0,736 (G)(1)</t>
  </si>
  <si>
    <t>0,394 (H)(1)</t>
  </si>
  <si>
    <t>0,934 (J)(1)</t>
  </si>
  <si>
    <t>1,394 (F)(2)</t>
  </si>
  <si>
    <t>0,723 (G)(2)</t>
  </si>
  <si>
    <t>0,381 (H)(2)</t>
  </si>
  <si>
    <t>0,902 (J)(2)</t>
  </si>
  <si>
    <t>7304 51 81</t>
  </si>
  <si>
    <t>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t>
  </si>
  <si>
    <t>7304 51 89</t>
  </si>
  <si>
    <t>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t>
  </si>
  <si>
    <t>7304 59 30</t>
  </si>
  <si>
    <t>Cevi in votli profili iz legiranega jekla (razen nerjavnega), brezšivni, s krožnim prečnim prerezom (ne hladno vlečeni ali hladno valjani), ravni in z enakomerno debelino sten, ki vsebujejo najmanj 0,9 mas. %, vendar največ 1,15 mas. % ogljika, in najmanj 0,5 mas. %, vendar največ 2 mas. % kroma, vključno z največ 0,5 mas. % molibdena (razen cevi in votlih profilov iz tarifnih podštevilk 7304 19 do 7304 29 )</t>
  </si>
  <si>
    <t>7304 59 82</t>
  </si>
  <si>
    <t>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t>
  </si>
  <si>
    <t>7304 59 83</t>
  </si>
  <si>
    <t>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t>
  </si>
  <si>
    <t>7304 59 89</t>
  </si>
  <si>
    <t>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t>
  </si>
  <si>
    <t>7305 11 00</t>
  </si>
  <si>
    <t>Cevi za naftovode ali plinovode, s krožnim prečnim prerezom in zunanjim premerom več kot 406,4 mm, iz železa ali jekla, vzdolžno varjene, električno obločno</t>
  </si>
  <si>
    <t>7305 12 00</t>
  </si>
  <si>
    <t>Cevi za naftovode ali plinovode, s krožnim prečnim prerezom in zunanjim premerom več kot 406,4 mm, iz železa ali jekla, vzdolžno obločno varjene (razen izdelkov, vzdolžno varjenih, električno obločno)</t>
  </si>
  <si>
    <t>7305 19 00</t>
  </si>
  <si>
    <t>Cevi za naftovode ali plinovode, s krožnim prečnim prerezom in zunanjim premerom več kot 406,4 mm, iz ploščatih valjanih izdelkov iz železa ali jekla (razen izdelkov, vzdolžno obločno varjenih)</t>
  </si>
  <si>
    <t>7305 20 00</t>
  </si>
  <si>
    <t>Zaščitne cevi („casing“), ki se uporabljajo pri vrtanju za pridobivanje nafte ali plina, s krožnim prečnim prerezom in zunanjim premerom več kot 406,4 mm, iz ploščatih valjanih izdelkov iz železa ali jekla</t>
  </si>
  <si>
    <t>7305 31 00</t>
  </si>
  <si>
    <t>Cevi s krožnim prečnim prerezom in zunanjim premerom več kot 406,4 mm, iz železa ali jekla, vzdolžno varjene (razen izdelkov za naftovode ali plinovode ali izdelkov, ki se uporabljajo pri vrtanju za pridobivanje nafte ali plina)</t>
  </si>
  <si>
    <t>7305 39 00</t>
  </si>
  <si>
    <t>Cevi s krožnim prečnim prerezom in zunanjim premerom več kot 406,4 mm, iz železa ali jekla, varjene (razen izdelkov, vzdolžno varjenih, ali izdelkov za naftovode ali plinovode ali izdelkov, ki se uporabljajo pri vrtanju za pridobivanje nafte ali plina)</t>
  </si>
  <si>
    <t>7305 90 00</t>
  </si>
  <si>
    <t>Cevi s krožnim prečnim prerezom in zunanjim premerom več kot 406,4 mm, iz ploščatih valjanih izdelkov iz železa ali jekla, varjene (razen varjenih izdelkov, izdelkov za naftovode ali plinovode ali izdelkov, ki se uporabljajo pri vrtanju za pridobivanje nafte ali plina)</t>
  </si>
  <si>
    <t>Precizne cevi, varjene, s krožnim prečnim prerezom, iz železa ali nelegiranega jekla, hladno vlečene ali hladno valjane</t>
  </si>
  <si>
    <t>Precizne cevi, varjene, s krožnim prečnim prerezom, iz železa ali nelegiranega jekla (razen hladno vlečene ali hladno valjane)</t>
  </si>
  <si>
    <t>Cevi in votli profili, varjeni, s krožnim prečnim prerezom, iz nerjavnega jekla, hladno vlečeni ali hladno valjani (hladno deformirani) (razen izdelkov z notranjim in zunanjih krožnim prečnim prerezom ter zunanjim premerom več kot 406,4 mm, cevi za naftovode ali plinovode ali zaščitnih cevi („casing“) in proizvodnih cevi („tubing“), ki se uporabljajo pri vrtanju za pridobivanje nafte ali plina)</t>
  </si>
  <si>
    <t>Cevi in votli profili, varjeni, s krožnim prečnim prerezom, iz nerjavnega jekla (razen izdelkov, hladno vlečenih ali hladno valjani (hladno deformiranih), cevi z notranjim in zunanjih krožnim prečnim prerezom ter zunanjim premerom več kot 406,4 mm, cevi za naftovode ali plinovode ali zaščitnih cevi („casing“) in proizvodnih cevi („tubing“), ki se uporabljajo pri vrtanju za pridobivanje nafte ali plina)</t>
  </si>
  <si>
    <t>7307 11 10</t>
  </si>
  <si>
    <t>Pribor za cevi iz netempranega litega železa, ki se uporablja v tlačnih sistemih</t>
  </si>
  <si>
    <t>7307 11 90</t>
  </si>
  <si>
    <t>Pribor za cevi iz netempranega litega železa (razen izdelkov, ki se uporabljajo v tlačnih sistemih)</t>
  </si>
  <si>
    <t>7307 22 10</t>
  </si>
  <si>
    <t>Oglavki iz nerjavnega jekla, z navojem (razen litih izdelkov)</t>
  </si>
  <si>
    <t>7307 22 90</t>
  </si>
  <si>
    <t>Kolena in loki, iz nerjavnega jekla, z navojem (razen litih izdelkov)</t>
  </si>
  <si>
    <t>7307 23 10</t>
  </si>
  <si>
    <t>Kolena in loki za soležno varjenje iz nerjavnega jekla (razen litih izdelkov)</t>
  </si>
  <si>
    <t>7307 23 90</t>
  </si>
  <si>
    <t>Pribor za cevi za soležno varjenje iz nerjavnega jekla (razen litih izdelkov ter kolen in lokov)</t>
  </si>
  <si>
    <t>7307 29 10</t>
  </si>
  <si>
    <t>Pribor za cevi z navojem, iz nerjavnega jekla (razen litih izdelkov, prirobnic, kolen, lokov in oglavkov)</t>
  </si>
  <si>
    <t>7307 29 80</t>
  </si>
  <si>
    <t>Pribor za cevi iz nerjavnega jekla (razen pribora iz litega železa, z navojem, za soležno varjenje in prirobnic)</t>
  </si>
  <si>
    <t>7307 92 10</t>
  </si>
  <si>
    <t>Oglavki iz železa ali jekla, z navojem (razen litih ali iz nerjavnega jekla)</t>
  </si>
  <si>
    <t>7307 92 90</t>
  </si>
  <si>
    <t>Kolena in loki, iz železa ali jekla, z navojem (razen litih ali iz nerjavnega jekla)</t>
  </si>
  <si>
    <t>7307 93 11</t>
  </si>
  <si>
    <t>Kolena in loki za soležno varjenje, iz železa ali jekla, z največjim zunanjim premerom do vključno 609,6 mm (razen izdelkov iz litega železa ali nerjavnega jekla)</t>
  </si>
  <si>
    <t>7307 93 19</t>
  </si>
  <si>
    <t>Pribor (fitingi) za soležno varjenje iz železa ali jekla, z največjim zunanjim premerom do vključno 609,6 mm (razen izdelkov iz litega železa ali nerjavnega jekla, kolen, lokov in prirobnic)</t>
  </si>
  <si>
    <t>7307 93 91</t>
  </si>
  <si>
    <t>Pribor za soležno varjenje iz železa ali jekla, z največjim zunanjim premerom do vključno 609,6 mm (razen izdelkov iz litega železa ali nerjavnega jekla, kolen, lokov in prirobnic)</t>
  </si>
  <si>
    <t>7307 93 99</t>
  </si>
  <si>
    <t>Pribor (fitingi) za soležno varjenje, iz železa ali jekla, z največjim zunanjim premerom več kot 609,6 mm (razen izdelkov iz litega železa ali nerjavnega jekla)</t>
  </si>
  <si>
    <t>7307 99 10</t>
  </si>
  <si>
    <t>Pribor (fitingi) za cevi z navojem, iz železa ali jekla (razen izdelkov iz litega železa ali nerjavnega jekla, prirobnic, kolen, lokov in oglavkov)</t>
  </si>
  <si>
    <t>7307 99 80</t>
  </si>
  <si>
    <t>Pribor za cevi, iz železa ali jekla (razen pribora iz litega železa ali nerjavnega jekla, z navojem, za soležno varjenje in prirobnic)</t>
  </si>
  <si>
    <t>7308 10 00</t>
  </si>
  <si>
    <t>Mostovi in deli mostov iz železa ali jekla</t>
  </si>
  <si>
    <t>7308 20 00</t>
  </si>
  <si>
    <t>Stolpi in predalčni stebri iz železa ali jekla</t>
  </si>
  <si>
    <t>7308 30 00</t>
  </si>
  <si>
    <t>Vrata, okna in okviri zanje ter pragovi za vrata iz železa ali jekla</t>
  </si>
  <si>
    <t>7308 40 00</t>
  </si>
  <si>
    <t>Podporniki in drugi elementi za gradbene odre in opaže ter podporniki za rudniške jaške (razen sestavljenih izdelkov iz pilotov in opažnih plošč za beton, vlit na mestu, ki imajo značilnosti kalupov)</t>
  </si>
  <si>
    <t>7308 90 51</t>
  </si>
  <si>
    <t>Plošče iz dveh slojev profilirane (rebraste) pločevine, iz železa ali jekla, z izolacijskim jedrom</t>
  </si>
  <si>
    <t>7308 90 59</t>
  </si>
  <si>
    <t>Konstrukcije in deli konstrukcij, iz železa ali jekla, zgolj ali predvsem iz pločevine, ki niso navedeni ali zajeti na drugem mestu (razen vrat, oken in okvirov zanje, ter plošč iz dveh slojev profilirane (rebraste) pločevine, iz železa ali jekla, z izolacijskim jedrom)</t>
  </si>
  <si>
    <t>7308 90 98</t>
  </si>
  <si>
    <t>Konstrukcije in deli konstrukcij iz železa ali jekla, ki niso navedeni ali zajeti na drugem mestu (razen mostov in delov mostov; stolpov; predalčnih stebrov; vrat, oken in okvirov zanje ter pragov; podpornikov in drugih elementov za gradbene odre in opaže in podpornikov za rudniške jaške)</t>
  </si>
  <si>
    <t>7309 00 10</t>
  </si>
  <si>
    <t>Rezervoarji, cisterne, sodi in podobni kontejnerji, iz železa ali jekla, za pline, razen komprimirane ali utekočinjene pline, s prostornino več kot 300 l (razen kontejnerjev z mehaničnimi ali termičnimi napravami in kontejnerjev, posebej izdelanih ali opremljenih za eno ali več vrst transporta)</t>
  </si>
  <si>
    <t>7309 00 30</t>
  </si>
  <si>
    <t>Rezervoarji, cisterne, sodi in podobni kontejnerji, iz železa ali jekla, za tekočine, obloženi ali toplotno izolirani in s prostornino več kot 300 l (razen kontejnerjev z mehaničnimi ali termičnimi napravami in kontejnerjev, posebej izdelanih ali opremljenih za eno ali več vrst transporta)</t>
  </si>
  <si>
    <t>7309 00 51</t>
  </si>
  <si>
    <t>Rezervoarji, cisterne, sodi in podobni kontejnerji, iz železa ali jekla, za tekočine, s prostornino več kot 100 000  l (razen kontejnerjev, obloženih ali toplotno izoliranih, kontejnerjev z mehaničnimi ali termičnimi napravami in kontejnerjev, posebej izdelanih ali opremljenih za eno ali več vrst transporta)</t>
  </si>
  <si>
    <t>7309 00 59</t>
  </si>
  <si>
    <t>Rezervoarji, cisterne, sodi in podobni kontejnerji, iz železa ali jekla, za tekočine, s prostornino do vključno 100 000  l, vendar več kot 300 l (razen kontejnerjev, obloženih ali toplotno izoliranih, kontejnerjev z mehaničnimi ali termičnimi napravami in kontejnerjev, posebej izdelanih ali opremljenih za eno ali več vrst transporta)</t>
  </si>
  <si>
    <t>7309 00 90</t>
  </si>
  <si>
    <t>Rezervoarji, cisterne, sodi in podobni kontejnerji, iz železa ali jekla, za trdne snovi, s prostornino več kot 300 l (razen kontejnerjev, obloženih ali toplotno izoliranih, kontejnerjev z mehaničnimi ali termičnimi napravami in kontejnerjev, posebej izdelanih ali opremljenih za eno ali več vrst transporta)</t>
  </si>
  <si>
    <t>7310 10 00</t>
  </si>
  <si>
    <t>Cisterne, sodi, pločevinaste škatle in podobni vsebniki, iz železa ali jekla, za kakršen koli material, s prostornino 50 l ali več, vendar ne več kot 300 l, ki niso navedeni ali zajeti na drugem mestu (razen vsebnikov za komprimirane ali utekočinjene pline ali vsebnikov z mehaničnimi ali termičnimi napravami)</t>
  </si>
  <si>
    <t>7310 21 11</t>
  </si>
  <si>
    <t>Pločevinke iz železa ali jekla, s prostornino manj kot 50 l, ki se zaprejo s spajkanjem ali robljenjem, za shranjevanje hrane</t>
  </si>
  <si>
    <t>7310 21 19</t>
  </si>
  <si>
    <t>Pločevinke iz železa ali jekla, s prostornino manj kot 50 l, ki se zaprejo s spajkanjem ali robljenjem, za shranjevanje pijače</t>
  </si>
  <si>
    <t>7310 21 91</t>
  </si>
  <si>
    <t>Pločevinke iz železa ali jekla, s prostornino manj kot 50 l, ki se zaprejo s spajkanjem ali robljenjem, z debelino stene manj kot 0,5 mm (razen pločevink za komprimirane ali utekočinjene pline ter pločevink za shranjevanje hrane in pijače)</t>
  </si>
  <si>
    <t>7310 21 99</t>
  </si>
  <si>
    <t>Pločevinke iz železa ali jekla, s prostornino manj kot 50 l, ki se zaprejo s spajkanjem ali robljenjem, z debelino stene najmanj 0,5 mm (razen pločevink za komprimirane ali utekočinjene pline ter pločevink za shranjevanje hrane in pijače)</t>
  </si>
  <si>
    <t>7310 29 10</t>
  </si>
  <si>
    <t>Cisterne, sodi, pločevinaste škatle in podobni kontejnerji, iz železa ali jekla, za kakršen koli material, s prostornino manj kot 50 l in z debelino stene manj kot 0,5 mm, ki niso navedeni ali zajeti na drugem mestu (razen kontejnerjev za komprimirane ali utekočinjene pline ali kontejnerjev z mehaničnimi ali termičnimi napravami in pločevink, ki se zaprejo s spajkanjem ali robljenjem)</t>
  </si>
  <si>
    <t>7310 29 90</t>
  </si>
  <si>
    <t>Cisterne, sodi, pločevinaste škatle in podobni kontejnerji, iz železa ali jekla, za kakršen koli material, s prostornino manj kot 50 l in z debelino stene najmanj 0,5 mm, ki niso navedeni ali zajeti na drugem mestu (razen kontejnerjev za komprimirane ali utekočinjene pline ali kontejnerjev z mehaničnimi ali termičnimi napravami in pločevink, ki se zaprejo s spajkanjem ali robljenjem)</t>
  </si>
  <si>
    <t>7311 00 11</t>
  </si>
  <si>
    <t>Kontejnerji iz železa ali jekla, brezšivni, za komprimirane ali utekočinjene pline, s tlakom 165 barov ali več, s prostornino največ 20 l (razen kontejnerjev, posebej izdelanih ali opremljenih za eno ali več vrst transporta)</t>
  </si>
  <si>
    <t>7311 00 13</t>
  </si>
  <si>
    <t>Kontejnerji iz železa ali jekla, brezšivni, za komprimirane ali utekočinjene pline, s tlakom 165 barov ali več, s prostornino od 20 l ali več do največ 50 l (razen kontejnerjev, posebej izdelanih ali opremljenih za eno ali več vrst transporta)</t>
  </si>
  <si>
    <t>7311 00 19</t>
  </si>
  <si>
    <t>Kontejnerji iz železa ali jekla, brezšivni, za komprimirane ali utekočinjene pline, s tlakom 165 barov ali več, s prostornino več kot 50 l (razen kontejnerjev, posebej izdelanih ali opremljenih za eno ali več vrst transporta)</t>
  </si>
  <si>
    <t>7311 00 30</t>
  </si>
  <si>
    <t>Kontejnerji iz železa ali jekla, brezšivni, za komprimirane ali utekočinjene pline, s tlakom največ 165 barov (razen kontejnerjev, posebej izdelanih ali opremljenih za eno ali več vrst transporta)</t>
  </si>
  <si>
    <t>7311 00 91</t>
  </si>
  <si>
    <t>Kontejnerji iz železa ali jekla, brezšivni, za komprimirane ali utekočinjene pline, s prostornino največ 1 000  l (razen brezšivnih kontejnerjev in kontejnerjev, posebej izdelanih ali opremljenih za eno ali več vrst transporta)</t>
  </si>
  <si>
    <t>7311 00 99</t>
  </si>
  <si>
    <t>Kontejnerji iz železa ali jekla, brezšivni, za komprimirane ali utekočinjene pline, s prostornino 1 000  l ali več (razen brezšivnih kontejnerjev in kontejnerjev, posebej izdelanih ali opremljenih za eno ali več vrst transporta)</t>
  </si>
  <si>
    <t>1,154 (1)</t>
  </si>
  <si>
    <t>1,116 (2)</t>
  </si>
  <si>
    <t>Vijaki s kavljem in vijaki z obročem iz železa ali jekla</t>
  </si>
  <si>
    <t>7318 15 20</t>
  </si>
  <si>
    <t>Vijaki in sorniki, iz železa ali jekla, s svojimi maticami ali podložkami ali brez njih, za pritrjevanje sestavnega materiala na železniške tire (razen tirnih vijakov (tirfonov))</t>
  </si>
  <si>
    <t>7318 15 35</t>
  </si>
  <si>
    <t>Vijaki in sorniki iz nerjavnega jekla, s svojimi maticami ali podložkami ali brez njih, brez glave (razen vijakov in sornikov za pritrjevanje sestavnega materiala na železniške tire)</t>
  </si>
  <si>
    <t>7318 15 42</t>
  </si>
  <si>
    <t>Vijaki in sorniki, iz železa ali jekla, razen nerjavnega, s svojimi maticami ali podložkami ali brez njih, z natezno trdnostjo manj kot 800 MPa, brez glave (razen vijakov in sornikov za pritrjevanje sestavnega materiala na železniške tire)</t>
  </si>
  <si>
    <t>7318 15 48</t>
  </si>
  <si>
    <t>Vijaki in sorniki, iz železa ali jekla, razen nerjavnega, s svojimi maticami ali podložkami ali brez njih, z natezno trdnostjo 800 MPa ali več, brez glave (razen vijakov in sornikov za pritrjevanje sestavnega materiala na železniške tire)</t>
  </si>
  <si>
    <t>7318 15 52</t>
  </si>
  <si>
    <t>Vijaki in sorniki iz nerjavnega jekla, s svojimi maticami ali podložkami ali brez njih, z glavo z ravno ali križno zarezo (razen lesnih vijakov in samovreznih vijakov)</t>
  </si>
  <si>
    <t>7318 15 58</t>
  </si>
  <si>
    <t>Vijaki in sorniki, iz železa ali jekla, razen nerjavnega, s svojimi maticami ali podložkami ali brez njih, z glavo z ravno ali križno zarezo (razen lesnih vijakov in samovreznih vijakov)</t>
  </si>
  <si>
    <t>7318 15 62</t>
  </si>
  <si>
    <t>Vijaki in sorniki s šesterokotno glavo brez zareze, iz nerjavnega jekla, s svojimi maticami ali podložkami ali brez njih (razen lesnih vijakov, samovreznih vijakov ter vijakov in sornikov za pritrjevanje sestavnega materiala na železniške tire)</t>
  </si>
  <si>
    <t>7318 15 68</t>
  </si>
  <si>
    <t>Vijaki in sorniki s šesterokotno glavo brez zareze, iz železa ali jekla, razen nerjavnega, s svojimi maticami ali podložkami ali brez njih (razen lesnih vijakov, samovreznih vijakov ter vijakov in sornikov za pritrjevanje sestavnega materiala na železniške tire)</t>
  </si>
  <si>
    <t>7318 15 75</t>
  </si>
  <si>
    <t>Šeterokotni vijaki in sorniki, iz nerjavnega jekla, s svojimi maticami ali podložkami ali brez njih (razen tistih s šesterokotno glavo, lesnih vijakov, samovreznih vijakov ter vijakov in sornikov za pritrjevanje sestavnega materiala na železniške tire)</t>
  </si>
  <si>
    <t>7318 15 82</t>
  </si>
  <si>
    <t>Šesterokotni vijaki in sorniki, iz železa ali jekla, razen nerjavnega, s svojimi maticami ali podložkami ali brez njih, z natezno trdnostjo manj kot 800 MPa (razen tistih z glavo brez zareze, lesnih vijakov, samovreznih vijakov ter vijakov in sornikov za pritrjevanje sestavnega materiala na železniške tire)</t>
  </si>
  <si>
    <t>7318 15 88</t>
  </si>
  <si>
    <t>Šesterokotni vijaki in sorniki, iz železa ali jekla, razen nerjavnega, s svojimi maticami ali podložkami ali brez njih, z natezno trdnostjo 800 MPa ali več, (razen tistih z glavo brez zareze, lesnih vijakov, samovreznih vijakov ter vijakov in sornikov za pritrjevanje sestavnega materiala na železniške tire)</t>
  </si>
  <si>
    <t>7318 15 95</t>
  </si>
  <si>
    <t>Vijaki in sorniki, iz železa ali jekla, s svojimi maticami ali podložkami ali brez njih, z glavo (razen tistih z ravno ali križno zarezo ali tistih s šesterokotno glavo brez zareze; lesnih vijakov, samovreznih vijakov, vijakov in sornikov za pritrjevanje sestavnega materiala na železniške tire, vijakov s kavljem, vijakov s kavljem in vijakov z obročem)</t>
  </si>
  <si>
    <t>7318 16 31</t>
  </si>
  <si>
    <t>Slepe matice iz nerjavnega jekla</t>
  </si>
  <si>
    <t>7318 16 39</t>
  </si>
  <si>
    <t>Matice iz nerjavnega jekla (razen slepih matic)</t>
  </si>
  <si>
    <t>7318 16 40</t>
  </si>
  <si>
    <t>Slepe matice, iz železa ali jekla, razen nerjavnega</t>
  </si>
  <si>
    <t>7318 16 60</t>
  </si>
  <si>
    <t>Samozaporne matice iz železa ali jekla, razen nerjavnega</t>
  </si>
  <si>
    <t>7318 16 92</t>
  </si>
  <si>
    <t>Matice iz železa ali jekla, razen nerjavnega, z notranjim premerom največ 12 mm (razen slepih matic in samozapornih matic)</t>
  </si>
  <si>
    <t>7318 16 99</t>
  </si>
  <si>
    <t>Matice iz železa ali jekla, razen nerjavnega, z notranjim premerom več kot 12 mm (razen slepih matic in samozapornih matic)</t>
  </si>
  <si>
    <t>Zatiči in razcepke, iz železa ali jekla</t>
  </si>
  <si>
    <t>Krogle in podobni izdelki za mletje, iz železa ali jekla, odkovki ali stiskanci, vendar brez nadaljnje obdelave</t>
  </si>
  <si>
    <t>7326 19 10</t>
  </si>
  <si>
    <t>Izdelki iz železa ali jekla, kovani v odprti matrici, brez nadaljnje obdelave, ki niso navedeni ali zajeti na drugem mestu (razen krogel in podobnih izdelkov za mletje)</t>
  </si>
  <si>
    <t>7326 19 90</t>
  </si>
  <si>
    <t>Izdelki iz železa ali jekla, utopno kovani ali stiskanci, brez nadaljnje obdelave, ki niso navedeni ali zajeti na drugem mestu (razen krogel in podobnih izdelkov za mletje)</t>
  </si>
  <si>
    <t>7601 10 10</t>
  </si>
  <si>
    <t>Aluminij, v obliki blokov, nelegirani, surovi</t>
  </si>
  <si>
    <t>1,423 (K)</t>
  </si>
  <si>
    <t>0,091 (L)</t>
  </si>
  <si>
    <t>7601 10 90</t>
  </si>
  <si>
    <t>Aluminij, nelegiran, surov (razen bloki)</t>
  </si>
  <si>
    <t>7601 20 30</t>
  </si>
  <si>
    <t>Surove aluminijeve zlitine v obliki blokov</t>
  </si>
  <si>
    <t>7601 20 40</t>
  </si>
  <si>
    <t>Surove aluminijeve zlitine v obliki drogov</t>
  </si>
  <si>
    <t>7601 20 80</t>
  </si>
  <si>
    <t>Surove aluminijeve zlitine (razen blokov ali drogov)</t>
  </si>
  <si>
    <t>7603 10 00</t>
  </si>
  <si>
    <t>Prah iz aluminija nelamelarne strukture (razen peletov iz aluminija)</t>
  </si>
  <si>
    <t>1,506 (K)</t>
  </si>
  <si>
    <t>0,140 (L)</t>
  </si>
  <si>
    <t>7603 20 00</t>
  </si>
  <si>
    <t>Prah iz aluminija lamelarne strukture in kosmiči iz aluminija (razen peletov iz aluminija in bleščic)</t>
  </si>
  <si>
    <t>Palice in profili, iz nelegiranega aluminija</t>
  </si>
  <si>
    <t>1,485 (K)</t>
  </si>
  <si>
    <t>0,148 (L)</t>
  </si>
  <si>
    <t>Profili iz nelegiranega aluminija, ki niso navedeni ali zajeti na drugem mestu</t>
  </si>
  <si>
    <t>1,493 (K)</t>
  </si>
  <si>
    <t>0,152 (L)</t>
  </si>
  <si>
    <t>Votli profili iz aluminijevih zlitin, ki niso navedeni ali zajeti na drugem mestu</t>
  </si>
  <si>
    <t>Palice iz aluminijevih zlitin</t>
  </si>
  <si>
    <t>Polni profili, iz aluminijevih zlitin, ki niso navedeni ali zajeti na drugem mestu</t>
  </si>
  <si>
    <t>7605 11 00</t>
  </si>
  <si>
    <t>Žica iz nelegiranega aluminija, z največjo dimenzijo prečnega prereza več kot 7 mm (razen vpredene žice, vrvi, pletenih trakov ipd. ter drugih izdelkov iz tarifne številke 7614 in električno izoliranih žic)</t>
  </si>
  <si>
    <t>7605 19 00</t>
  </si>
  <si>
    <t>Žica iz nelegiranega aluminija, z največjo dimenzijo prečnega prereza 7 mm ali manj (razen vpredenih žic, kablov, vrvi in drugih izdelkov iz tarifne številke 7614, električno izoliranih žic in strun za glasbila)</t>
  </si>
  <si>
    <t>7605 21 00</t>
  </si>
  <si>
    <t>Žica iz aluminijevih zlitin, z največjo dimenzijo prečnega prereza več kot 7 mm (razen vpredene žice, vrvi, pletenih trakov ipd. ter drugih izdelkov iz tarifne številke 7614 in električno izoliranih žic)</t>
  </si>
  <si>
    <t>7605 29 00</t>
  </si>
  <si>
    <t>Žica iz aluminijevih zlitin, z največjo dimenzijo prečnega prereza 7 mm ali manj (razen vpredenih žic, kablov, vrvi in drugih izdelkov iz tarifne številke 7614, električno izoliranih žic in strun za glasbila)</t>
  </si>
  <si>
    <t>7606 11 30</t>
  </si>
  <si>
    <t>Aluminijsta kompozitna plošča, iz nelegiranega aluminija, debeline več kot 0,2 mm</t>
  </si>
  <si>
    <t>7606 11 50</t>
  </si>
  <si>
    <t>Plošče, pločevine in trakovi, iz nelegiranega aluminija, debeline več kot 0,2 mm, pravokotni ali kvadratni, pobarvani, lakirani ali prevlečeni s plastično maso (razen aluminijaste kompozitne plošč)</t>
  </si>
  <si>
    <t>7606 11 91</t>
  </si>
  <si>
    <t>Plošče, pločevine in trakovi, iz nelegiranega aluminija, debeline več kot 0,2 mm, vendar manj kot 3 mm, pravokotni ali kvadratni (razen takih izdelkov, ki so pobarvani, lakirani ali prevlečeni s plastično maso, ter ekspandiranih plošč, pločevin in trakov)</t>
  </si>
  <si>
    <t>7606 11 93</t>
  </si>
  <si>
    <t>Plošče, pločevine in trakovi, iz nelegiranega aluminija, debeline 3 mm ali več, vendar manj kot 6 mm, pravokotni ali kvadratni (razen takih izdelkov, ki so pobarvani, lakirani ali prevlečeni s plastično maso)</t>
  </si>
  <si>
    <t>7606 11 99</t>
  </si>
  <si>
    <t>Plošče, pločevine in trakovi, iz nelegiranega aluminija, debeline 6 mm ali več, pravokotni ali kvadratni (razen takih izdelkov, ki so pobarvani, lakirani ali prevlečeni s plastično maso)</t>
  </si>
  <si>
    <t>7606 12 11</t>
  </si>
  <si>
    <t>Telo pločevink za pijačo, iz aluminijevih zlitin, debeline več kot 0,2 mm</t>
  </si>
  <si>
    <t>7606 12 19</t>
  </si>
  <si>
    <t>Dno, pokrovi in odpiralo za pločevinke za pijačo, iz aluminijevih zlitin, debeline več kot 0,2 mm</t>
  </si>
  <si>
    <t>7606 12 30</t>
  </si>
  <si>
    <t>Aluminijsta kompozitna plošča, iz aluminijevih zlitin, debeline več kot 0,2 mm</t>
  </si>
  <si>
    <t>7606 12 50</t>
  </si>
  <si>
    <t>Plošče, pločevine in trakovi, iz aluminijevih zlitin, debeline več kot 0,2 mm, pravokotni ali kvadratni, pobarvani, lakirani ali prevlečeni s plastično maso (razen teles pločevink za pijačo, dna, pokrovov in odpiral za pločevinke za pijačo ter aluminijastih kompozitnih plošč)</t>
  </si>
  <si>
    <t>7606 12 92</t>
  </si>
  <si>
    <t>Pplošče, pločevine in trakovi, iz aluminijevih zlitin, debeline več kot 0,2 mm, vendar manj kot 3 mm, pravokotni ali kvadratni (razen takih izdelkov, ki so pobarvani, lakirani ali prevlečeni s plastično maso, ekspandiranih plošč, pločevin in trakov ter teles pločevink za pijačo, dna, pokrovov in odpiral za pločevinke za pijačo)</t>
  </si>
  <si>
    <t>7606 12 93</t>
  </si>
  <si>
    <t>Plošče, pločevine in trakovi, iz aluminijevih zlitin, debeline 3 mm ali več, vendar manj kot 6 mm, pravokotni ali kvadratni (razen takih izdelkov, ki so pobarvani, lakirani ali prevlečeni s plastično maso)</t>
  </si>
  <si>
    <t>7606 12 99</t>
  </si>
  <si>
    <t>Plošče, pločevine in trakovi, iz aluminijevih zlitin, debeline 6 mm ali več, pravokotni ali kvadratni (razen takih izdelkov, ki so pobarvani, lakirani ali prevlečeni s plastično maso)</t>
  </si>
  <si>
    <t>7606 91 00</t>
  </si>
  <si>
    <t>Plošče, pločevine in trakovi, iz nelegiranega aluminija, debeline več kot 0,2 mm (razen pravokotnih ali kvadratnih)</t>
  </si>
  <si>
    <t>7606 92 00</t>
  </si>
  <si>
    <t>Plošče, pločevine in trakovi, iz aluminijevih zlitin, debeline več kot 0,2 mm (razen pravokotnih ali kvadratnih)</t>
  </si>
  <si>
    <t>7607 11 11</t>
  </si>
  <si>
    <t>Aluminijaste folije brez podlage, valjane, vendar brez nadaljnje obdelave, debeline manj kot 0,021 mm v zvitkih z maso 10 kg ali manj (razen tiskarskih folij iz tarifne številke 3212 in folij, predelanih v okrasni material za božično drevo)</t>
  </si>
  <si>
    <t>1,599 (K)</t>
  </si>
  <si>
    <t>0,258 (L)</t>
  </si>
  <si>
    <t>7607 11 19</t>
  </si>
  <si>
    <t>Aluminijaste folije, brez podlage, valjane, brez nadaljnje obdelave, debeline manj kot 0,021 mm (razen tiskarskih folij iz tarifne številke 3212 in folij, predelanih v okrasni material za božično drevesce, v zvitkih z maso 10 kg ali manj)</t>
  </si>
  <si>
    <t>7607 11 90</t>
  </si>
  <si>
    <t>Aluminijaste folije, brez podlage, valjane, brez nadaljnje obdelave, debeline najmanj 0,021 mm, vendar največ 2 mm (razen tiskarskih folij iz tarifne številke 3212 in folij, predelanih v okrasni material za božično drevesce)</t>
  </si>
  <si>
    <t>7607 19 10</t>
  </si>
  <si>
    <t>Aluminijaste folije, brez podlage, valjane in nadalje obdelane, debeline manj kot 0,021 mm (razen tiskarskih folij iz tarifne številke 3212 in folij, predelanih v okrasni material za božično drevesce)</t>
  </si>
  <si>
    <t>7607 19 90</t>
  </si>
  <si>
    <t>Aluminijaste folije, brez podlage, valjane in nadalje obdelane, debeline od 0,021 mm do 0,2 mm (brez podlage) (razen tiskarskih folij iz tarifne številke 3212 in folij, predelanih v okrasni material za božično drevesce)</t>
  </si>
  <si>
    <t>7607 20 10</t>
  </si>
  <si>
    <t>Aluminijaste folije, s podlago, debeline manj kot 0,021 mm (brez podlage) (razen tiskarskih folij iz tarifne številke 3212 in folij, predelanih v okrasni material za božično drevesce)</t>
  </si>
  <si>
    <t>7607 20 91</t>
  </si>
  <si>
    <t>Aluminijsta kompozitna plošča, debeline do vključno 0,2 mm</t>
  </si>
  <si>
    <t>7607 20 99</t>
  </si>
  <si>
    <t>Aluminijaste folije, s podlago, debeline do vključno 0,021 mm, vendar manj kot 0,2 mm (brez podlage) (razen tiskarske folije iz tarifne številke 3212 in folij, predelane v okrasni material za božično drevesce, ter aluminjasih kompozitnih plošč)</t>
  </si>
  <si>
    <t>7608 10 00</t>
  </si>
  <si>
    <t>Cevi iz nelegiranega aluminija (razen votlih profilov)</t>
  </si>
  <si>
    <t>7608 20 20</t>
  </si>
  <si>
    <t>Cevi iz aluminijevih zlitin, varjene (razen votlih profilov)</t>
  </si>
  <si>
    <t>7608 20 81</t>
  </si>
  <si>
    <t>Cevi iz aluminijevih zlitin, iztiskane, brez nadaljnje obdelave (razen votlih profilov)</t>
  </si>
  <si>
    <t>7608 20 89</t>
  </si>
  <si>
    <t>Cevi iz aluminijevih zlitin (razen takih izdelkov, ki so varjeni ali iztiskani, brez nadaljnje obdelave, in votlih profilov)</t>
  </si>
  <si>
    <t>Aluminijasti pribor (fittingi) za cevi iz aluminija (npr. spojnice, kolena, oglavki)</t>
  </si>
  <si>
    <t>Vrata, okna in okvirji zanje ter pragovi za vrata iz aluminija (razen opreme za vrata)</t>
  </si>
  <si>
    <t>Mostovi in deli mostov, stolpi in predalčni stebri, iz aluminija</t>
  </si>
  <si>
    <t>Konstrukcije in deli konstrukcij, iz aluminija, ki niso navedeni ali zajeti na drugem mestu, ter pločevine, palice, profili, cevi in podobno, pripravljeni za uporabo v konstrukcijah, iz aluminija, ki niso navedeni ali zajeti na drugem mestu (razen montažnih zgradb iz tarifne številke 9406, vrat, oken in okvirjev zanje ter pragov za vrata, mostov in delov mostorv, stolpov in predalčnih stebrov)</t>
  </si>
  <si>
    <t>Rezervoarji, cisterne, sodi in podobna posoda, iz aluminija, za kakršen koli material (razen komprimiranih ali utekočinjenih plinov), s prostornino nad 300 l, brez mehaničnih ali termičnih naprav, z oblogo ali brez nje, s toplotno izolacijo ali brez nje (razen posod, posebej izdelanih ali opremljenih za eno ali več vrst transporta)</t>
  </si>
  <si>
    <t>1,594 (K)</t>
  </si>
  <si>
    <t>7612 10 00</t>
  </si>
  <si>
    <t>Upogljivi cevasti vsebniki (tube), iz aluminija</t>
  </si>
  <si>
    <t>7612 90 20</t>
  </si>
  <si>
    <t>Pločevinke, ki se uporabljajo za pršila (aerosole), iz aluminija</t>
  </si>
  <si>
    <t>7612 90 30</t>
  </si>
  <si>
    <t>Sodi, bobni, pločevinaste škatle in podobni vsebniki, iz aluminija, izdelani iz folije debeline do vključno 0,2 mm</t>
  </si>
  <si>
    <t>7612 90 80</t>
  </si>
  <si>
    <t>Cisterne, sodi, pločevinke, škatle in podobne posode, s prostornino do največ 300 l, iz aluminija, za kateri koli material (razen za komprimiran ali utekočinjen plin), ki niso navedeni ali zajeti na drugem mestu, (razen upogljivih cevastih posod (tub) in pločevink za aerosole in vsebnikov, izdelanih iz folije debeline do največ 0,2 mm)</t>
  </si>
  <si>
    <t>7614 10 00</t>
  </si>
  <si>
    <t>Vpredena žica, vrvi, pleteni trakovi ipd., iz aluminija, z jeklenim jedrom (razen takih izdelkov, ki so električno izolirani)</t>
  </si>
  <si>
    <t>7614 90 00</t>
  </si>
  <si>
    <t>Vpredene žice, vrvi, pleteni trakovi in podobno iz aluminija (razen izdelkov z jeklenim jedrom in električno izoliranih izdelkov)</t>
  </si>
  <si>
    <t>Žičniki, žeblji, žične sponke, vijaki, sorniki, zatiči, matice, vijaki s kavljem, kovice, klini, razcepke, podložke in podobni izdelki, iz aluminija (razen sponk v „trakovih“, vložkov za vijak, čepov in podobno, z navojem)</t>
  </si>
  <si>
    <t>Tkanine, rešetke, mreže in ograje, iz aluminijaste žice (razen tkanin iz kovinskih vlaken, ki se uporabljajo za prekrivanje, oblaganje in podobno, ter tkanin, rešetk in mrež, predelanih v ročna sita ali dele strojev)</t>
  </si>
  <si>
    <t>Izdelki iz aluminija, vliti, ki niso navedeni ali zajeti na drugem mestu</t>
  </si>
  <si>
    <t>Izdelki iz aluminija, nevliti, ki niso navedeni ali zajeti na drugem mestu</t>
  </si>
  <si>
    <t>RVb* [tCO2e/t]</t>
  </si>
  <si>
    <t>RVb [tCO2e/t]</t>
  </si>
  <si>
    <t>Število</t>
  </si>
  <si>
    <t>Oznaka Tip</t>
  </si>
  <si>
    <t>Oznaka Leto</t>
  </si>
  <si>
    <t>A</t>
  </si>
  <si>
    <t>B</t>
  </si>
  <si>
    <t>C</t>
  </si>
  <si>
    <t>D</t>
  </si>
  <si>
    <t>E</t>
  </si>
  <si>
    <t>F</t>
  </si>
  <si>
    <t>G</t>
  </si>
  <si>
    <t>H</t>
  </si>
  <si>
    <t>J</t>
  </si>
  <si>
    <t>K</t>
  </si>
  <si>
    <t>L</t>
  </si>
  <si>
    <t/>
  </si>
  <si>
    <t>RV CBAM</t>
  </si>
  <si>
    <t>LetoRVb</t>
  </si>
  <si>
    <t>LetoObseg</t>
  </si>
  <si>
    <t>Izklučene Države</t>
  </si>
  <si>
    <t>Islandija</t>
  </si>
  <si>
    <t>Lihtenštajn</t>
  </si>
  <si>
    <t>Norveška</t>
  </si>
  <si>
    <t>Švica</t>
  </si>
  <si>
    <t>Izvzeta država</t>
  </si>
  <si>
    <t>RazličnoPoLetih</t>
  </si>
  <si>
    <t>2507 00</t>
  </si>
  <si>
    <t>Kaolin in druge kaolinske gline, žgane ali nežgane:</t>
  </si>
  <si>
    <t>2507 00 20</t>
  </si>
  <si>
    <t>– Kaolin</t>
  </si>
  <si>
    <t>– Druge kaolinske gline</t>
  </si>
  <si>
    <t>2523</t>
  </si>
  <si>
    <t>Portlandski cement, aluminatni cement, žlindrani cement, supersulfatni cement in podobni hidravlični cementi, vključno barvane ali v obliki klinkerja:</t>
  </si>
  <si>
    <t>– Cement v obliki klinkerja</t>
  </si>
  <si>
    <t>– Portlandski cement:</t>
  </si>
  <si>
    <t>– – beli cement, umetno barvan ali nebarvan</t>
  </si>
  <si>
    <t>– – drug</t>
  </si>
  <si>
    <t>– Aluminatni cement</t>
  </si>
  <si>
    <t>– Drugi hidravlični cementi</t>
  </si>
  <si>
    <t>2716 00 00</t>
  </si>
  <si>
    <t>Električna energija</t>
  </si>
  <si>
    <t>2814</t>
  </si>
  <si>
    <t>Amoniak, brezvodni ali v vodni raztopini:</t>
  </si>
  <si>
    <t>– Amoniak, brezvodni</t>
  </si>
  <si>
    <t>– Amoniak, v vodni raztopini</t>
  </si>
  <si>
    <t>2834</t>
  </si>
  <si>
    <t>Nitriti; nitrati:</t>
  </si>
  <si>
    <t>2834 10 00</t>
  </si>
  <si>
    <t>– Nitriti</t>
  </si>
  <si>
    <t>– Nitrati:</t>
  </si>
  <si>
    <t>– – kalija</t>
  </si>
  <si>
    <t>Dušikova gnojila, mineralna ali kemična:</t>
  </si>
  <si>
    <t>3102 10</t>
  </si>
  <si>
    <t>– Sečnina, vključno s sečnino v vodni raztopini:</t>
  </si>
  <si>
    <t>– – sečnina, ki vsebuje več kot 45 mas. % dušika v suhem brezvodnem proizvodu:</t>
  </si>
  <si>
    <t>– – – v vodni raztopini, ki vsebuje najmanj 31,8 mas. % sečnine, vendar ne več kot 33,2 mas. %</t>
  </si>
  <si>
    <t>– – – v vodni raztopini, ki vsebuje več kot 33,2 mas. % sečnine, vendar ne več kot 55 mas. %</t>
  </si>
  <si>
    <t>– – – drugo</t>
  </si>
  <si>
    <t>– – drugo</t>
  </si>
  <si>
    <t>– Amonijev sulfat; dvojne soli in mešanice amonijevega sulfata in amonijevega nitrata:</t>
  </si>
  <si>
    <t>– – amonijev sulfat</t>
  </si>
  <si>
    <t>– – drugo</t>
  </si>
  <si>
    <t>3102 30</t>
  </si>
  <si>
    <t>– Amonijev nitrat, vključno amonijev nitrat v vodni raztopini:</t>
  </si>
  <si>
    <t>– – v vodni raztopini</t>
  </si>
  <si>
    <t>3102 40</t>
  </si>
  <si>
    <t>– Mešanice amonijevega nitrata s kalcijevim karbonatom ali drugimi anorganskimi negnojilnimi snovmi:</t>
  </si>
  <si>
    <t>– – pri katerih delež dušika ne presega 28 mas. %</t>
  </si>
  <si>
    <t>– – pri katerih delež dušika presega 28 mas. %</t>
  </si>
  <si>
    <t>– Natrijev nitrat</t>
  </si>
  <si>
    <t>– Dvojne soli in mešanice kalcijevega nitrata in amonijevega nitrata</t>
  </si>
  <si>
    <t>– Mešanice sečnine in amonijevega nitrata v vodni ali amoniakalni raztopini</t>
  </si>
  <si>
    <t>– Druga, tudi mešanice, ki niso določene v predhodnih podštevilkah</t>
  </si>
  <si>
    <t>Mineralna ali kemična gnojila, ki vsebujejo dva ali tri gnojilne elemente – dušik, fosfor in kalij; druga gnojila; proizvodi iz tega poglavja v tabletah ali podobnih oblikah ali pakiranjih do vključno 10 kg bruto mase:</t>
  </si>
  <si>
    <t>– Proizvodi iz tega poglavja v tabletah ali podobnih oblikah ali pakiranjih do vključno 10 kg bruto mase</t>
  </si>
  <si>
    <t>3105 20</t>
  </si>
  <si>
    <t>– Mineralna ali kemična gnojila, ki vsebujejo tri gnojilne elemente – dušik, fosfor in kalij:</t>
  </si>
  <si>
    <t>– – v katerih delež dušika presega 10 mas. % v suhem brezvodnem proizvodu</t>
  </si>
  <si>
    <t>– – druga</t>
  </si>
  <si>
    <t>– Diamonijev hidrogenortofosfat (diamonijev fosfat)</t>
  </si>
  <si>
    <t>– Amonijev dihidrogenortofosfat (monoamonijev fosfat) in njegove mešanice z diamonijevim hidrogenortofosfatom (diamonijev fosfat)</t>
  </si>
  <si>
    <t>– Druga mineralna in kemična gnojila, ki vsebujejo dva gnojilna elementa – dušik in fosfor:</t>
  </si>
  <si>
    <t>– – ki vsebujejo nitrate in fosfate</t>
  </si>
  <si>
    <t>– – druga</t>
  </si>
  <si>
    <t>3105 60 00</t>
  </si>
  <si>
    <t>– Mineralna in kemična gnojila, ki vsebujejo dva gnojilna elementa – fosfor in kalij</t>
  </si>
  <si>
    <t>3105 90</t>
  </si>
  <si>
    <t>– Druga:</t>
  </si>
  <si>
    <t>– – z deležem dušika nad 10 mas. % v suhem brezvodnem proizvodu</t>
  </si>
  <si>
    <t>Grodelj in zrcalovina, v štrucah, blokih in drugih primarnih oblikah:</t>
  </si>
  <si>
    <t>7201 10</t>
  </si>
  <si>
    <t>– Nelegirani grodelj, ki vsebuje do 0,5 mas. % fosforja:</t>
  </si>
  <si>
    <t>– – ki vsebuje najmanj 0,4 mas. % mangana:</t>
  </si>
  <si>
    <t>– – – ki vsebuje 1 mas. % ali manj silicija</t>
  </si>
  <si>
    <t>– – – ki vsebuje več kot 1 mas. % silicija</t>
  </si>
  <si>
    <t>– – ki vsebuje najmanj 0,1 mas. %, toda manj kot 0,4 mas. % mangana</t>
  </si>
  <si>
    <t>– – ki vsebuje manj kot 0,1 mas. % mangana</t>
  </si>
  <si>
    <t>– Nelegirani grodelj, ki vsebuje več kot 0,5 mas. % fosforja</t>
  </si>
  <si>
    <t>7201 50</t>
  </si>
  <si>
    <t>– Legirani grodelj; zrcalovina:</t>
  </si>
  <si>
    <t>– – legirani grodelj, ki vsebuje najmanj 0,3 mas. %, vendar največ 1 mas. % titana in najmanj 0,5 mas. %, vendar največ 1 mas. % vanadija</t>
  </si>
  <si>
    <t>7202</t>
  </si>
  <si>
    <t>Ferozlitine:</t>
  </si>
  <si>
    <t>– Feromangan:</t>
  </si>
  <si>
    <t>– – ki vsebuje več kot 2 mas. % ogljika:</t>
  </si>
  <si>
    <t>– – – z granulacijo, ki ne presega 5 mm in vsebnostjo mangana več kot 65 mas. %</t>
  </si>
  <si>
    <t>– Ferosilicij:</t>
  </si>
  <si>
    <t>7202 21 00</t>
  </si>
  <si>
    <t>– – ki vsebuje več kot 55 mas. % silicija</t>
  </si>
  <si>
    <t>7202 29</t>
  </si>
  <si>
    <t>– – drugo:</t>
  </si>
  <si>
    <t>7202 29 10</t>
  </si>
  <si>
    <t>– – – ki vsebujejo 4 mas. % ali več, vendar ne več kot 10 mas. % magnezija</t>
  </si>
  <si>
    <t>7202 29 90</t>
  </si>
  <si>
    <t>7202 30 00</t>
  </si>
  <si>
    <t>– Ferosilicijmangan</t>
  </si>
  <si>
    <t>– Ferokrom:</t>
  </si>
  <si>
    <t>– – ki vsebuje več kot 4 mas. % ogljika:</t>
  </si>
  <si>
    <t>– – – ki vsebuje več kot 4 mas. %, vendar največ 6 mas. % ogljika</t>
  </si>
  <si>
    <t>– – – ki vsebuje več kot 6 mas. % ogljika</t>
  </si>
  <si>
    <t>– – – ki vsebuje največ 0,05 mas. % ogljika</t>
  </si>
  <si>
    <t>– – – ki vsebuje več kot 0,05 mas. %, vendar največ 0,5 mas. % ogljika</t>
  </si>
  <si>
    <t>– – – ki vsebuje več kot 0,5 mas. %, vendar največ 4 mas. % ogljika</t>
  </si>
  <si>
    <t>7202 50 00</t>
  </si>
  <si>
    <t>– Ferosilicijkrom</t>
  </si>
  <si>
    <t>– Feronikelj</t>
  </si>
  <si>
    <t>7202 70 00</t>
  </si>
  <si>
    <t>– Feromolibden</t>
  </si>
  <si>
    <t>7202 80 00</t>
  </si>
  <si>
    <t>– Ferovolfram in ferosilicijvolfram</t>
  </si>
  <si>
    <t>– Druge:</t>
  </si>
  <si>
    <t>7202 91 00</t>
  </si>
  <si>
    <t>– – ferotitan in ferosilicijtitan</t>
  </si>
  <si>
    <t>7202 92 00</t>
  </si>
  <si>
    <t>– – ferovanadij</t>
  </si>
  <si>
    <t>7202 93 00</t>
  </si>
  <si>
    <t>– – feroniobij</t>
  </si>
  <si>
    <t>7202 99</t>
  </si>
  <si>
    <t>7202 99 10</t>
  </si>
  <si>
    <t>– – – ferofosfor</t>
  </si>
  <si>
    <t>7202 99 30</t>
  </si>
  <si>
    <t>– – – ferosilicijmagnezij</t>
  </si>
  <si>
    <t>7202 99 80</t>
  </si>
  <si>
    <t>Železo, dobljeno z direktno redukcijo železove rude, in gobasti izdelki iz železa, v kosih, peletih in podobnih oblikah; železo minimalne čistoče 99,94 mas. %, v kosih, peletih ali podobnih oblikah:</t>
  </si>
  <si>
    <t>– Železo, dobljeno z direktno redukcijo železove rude</t>
  </si>
  <si>
    <t>– Drugo</t>
  </si>
  <si>
    <t>Odpadki in ostanki železa ali jekla; odpadni ingoti iz železa ali jekla za pretaljevanje:</t>
  </si>
  <si>
    <t>7204 10 00</t>
  </si>
  <si>
    <t>– Odpadki in ostanki litega železa</t>
  </si>
  <si>
    <t>– Odpadki in ostanki legiranega jekla:</t>
  </si>
  <si>
    <t>7204 21</t>
  </si>
  <si>
    <t>– – iz nerjavnega jekla:</t>
  </si>
  <si>
    <t>7204 21 10</t>
  </si>
  <si>
    <t>– – – ki vsebujejo 8 mas. % ali več niklja</t>
  </si>
  <si>
    <t>7204 21 90</t>
  </si>
  <si>
    <t>– – – drugi</t>
  </si>
  <si>
    <t>7204 29 00</t>
  </si>
  <si>
    <t>– – drugi</t>
  </si>
  <si>
    <t>7204 30 00</t>
  </si>
  <si>
    <t>– Odpadki in ostanki pokositrenega železa ali jekla</t>
  </si>
  <si>
    <t>– Drugi odpadki in ostanki:</t>
  </si>
  <si>
    <t>7204 41</t>
  </si>
  <si>
    <t>– – ostružki, odrezki, okruški, odpadki nastali pri mletju, pri žaganju ali piljenju, pri lupljenju ali striženju in pri stiskanju, v paketih ali ne:</t>
  </si>
  <si>
    <t>7204 41 10</t>
  </si>
  <si>
    <t>– – – ostružki, odrezki, okruški in odpadki nastali pri mletju, pri žaganju ali piljenju</t>
  </si>
  <si>
    <t>– – – odpadki nastali pri lupljenju ali striženju in stiskanju:</t>
  </si>
  <si>
    <t>7204 41 91</t>
  </si>
  <si>
    <t>– – – – v paketih</t>
  </si>
  <si>
    <t>7204 41 99</t>
  </si>
  <si>
    <t>– – – – drugi</t>
  </si>
  <si>
    <t>7204 49</t>
  </si>
  <si>
    <t>– – drugi:</t>
  </si>
  <si>
    <t>7204 49 10</t>
  </si>
  <si>
    <t>– – – fragmentirani (zdrobljeni)</t>
  </si>
  <si>
    <t>– – – drugi:</t>
  </si>
  <si>
    <t>7204 49 30</t>
  </si>
  <si>
    <t>7204 49 90</t>
  </si>
  <si>
    <t>7204 50 00</t>
  </si>
  <si>
    <t>– Odpadni ingoti za pretaljevanje</t>
  </si>
  <si>
    <t>Granule in prah iz grodlja, zrcalovine, železa ali jekla:</t>
  </si>
  <si>
    <t>– Granule</t>
  </si>
  <si>
    <t>– Prah:</t>
  </si>
  <si>
    <t>– – iz legiranega jekla</t>
  </si>
  <si>
    <t>Železo in nelegirano jeklo, v ingotih ali drugih primarnih oblikah (razen železa iz tarifne številke 7203 ):</t>
  </si>
  <si>
    <t>– Ingoti</t>
  </si>
  <si>
    <t>Polizdelki iz železa ali nelegiranega jekla:</t>
  </si>
  <si>
    <t>– Ki vsebujejo manj kot 0,25 mas. % ogljika:</t>
  </si>
  <si>
    <t>7207 11</t>
  </si>
  <si>
    <t>– – s pravokotnim (vključno s kvadratnim) prečnim prerezom, širine, ki je manjša od dvojne debeline:</t>
  </si>
  <si>
    <t>– – – valjani ali kontinuirno vliti:</t>
  </si>
  <si>
    <t>– – – – iz avtomatnega jekla</t>
  </si>
  <si>
    <t>– – – – drugi:</t>
  </si>
  <si>
    <t>– – – – – debeline največ 130 mm</t>
  </si>
  <si>
    <t>– – – – – debeline več kot 130 mm</t>
  </si>
  <si>
    <t>– – – kovani</t>
  </si>
  <si>
    <t>7207 12</t>
  </si>
  <si>
    <t>– – drugi s pravokotnim (razen kvadratnega) prečnim prerezom:</t>
  </si>
  <si>
    <t>– – – valjani ali kontinuirno vliti</t>
  </si>
  <si>
    <t>7207 19</t>
  </si>
  <si>
    <t>– – – s krožnim ali mnogokotnim prečnim prerezom:</t>
  </si>
  <si>
    <t>– – – – valjani ali kontinuirno vliti</t>
  </si>
  <si>
    <t>– – – – kovani</t>
  </si>
  <si>
    <t>7207 20</t>
  </si>
  <si>
    <t>– Ki vsebujejo 0,25 mas. % ali več ogljika:</t>
  </si>
  <si>
    <t>– – s pravokotnim (vključno s kvadratnim) prečnim prerezom širine, ki je manjša od dvojne debeline:</t>
  </si>
  <si>
    <t>– – – – drugi, ki vsebujejo:</t>
  </si>
  <si>
    <t>– – – – – 0,25 mas. % ali več, vendar manj kot 0,6 mas. % ogljika</t>
  </si>
  <si>
    <t>– – – – – 0,6 mas. % ali več ogljika</t>
  </si>
  <si>
    <t>– – drugi, s pravokotnim (razen kvadratnega) prečnim prerezom:</t>
  </si>
  <si>
    <t>– – krožnega ali mnogokotnega prereza:</t>
  </si>
  <si>
    <t>– – drugi</t>
  </si>
  <si>
    <t>Ploščati vroče valjani izdelki iz železa ali nelegiranega jekla, širine 600 mm ali več, neplatirani, neprevlečeni ali neprekriti:</t>
  </si>
  <si>
    <t>– V kolobarjih, vroče valjani, brez nadaljnje obdelave, z reliefnimi vzorci</t>
  </si>
  <si>
    <t>– Drugi, v kolobarjih, vroče valjani brez nadaljnje obdelave, luženi (dekapirani):</t>
  </si>
  <si>
    <t>– – debeline 4,75 mm ali več</t>
  </si>
  <si>
    <t>– – debeline 3 mm in več, toda manj kot 4,75 mm</t>
  </si>
  <si>
    <t>– – debeline manj kot 3 mm</t>
  </si>
  <si>
    <t>– Drugi, v kolobarjih, vroče valjani brez nadaljnje obdelave:</t>
  </si>
  <si>
    <t>– – debeline več kot 10 mm</t>
  </si>
  <si>
    <t>– – debeline 4,75 mm ali več, toda ne več kot 10 mm</t>
  </si>
  <si>
    <t>– Ne v kolobarjih, vroče valjani brez nadaljnje obdelave, z reliefnimi vzorci</t>
  </si>
  <si>
    <t>– Drugi, ne v kolobarjih, vroče valjani, brez nadaljnje obdelave:</t>
  </si>
  <si>
    <t>7208 51</t>
  </si>
  <si>
    <t>– – debeline več kot 10 mm:</t>
  </si>
  <si>
    <t>– – – debeline več kot 15 mm</t>
  </si>
  <si>
    <t>– – – debeline več kot 10 mm, vendar ne več kot 15 mm, širine:</t>
  </si>
  <si>
    <t>– – – – 2 050  mm ali več</t>
  </si>
  <si>
    <t>– – – – manj kot 2 050  mm</t>
  </si>
  <si>
    <t>7208 52</t>
  </si>
  <si>
    <t>– – debeline 4,75 mm ali več, vendar ne več kot 10 mm:</t>
  </si>
  <si>
    <t>– – – valjani s štirih strani ali v zaprtem kalibru, širine do 1 250  mm</t>
  </si>
  <si>
    <t>– – – drugi, širine:</t>
  </si>
  <si>
    <t>7208 53</t>
  </si>
  <si>
    <t>– – debeline 3 mm in več, vendar manj kot 4,75 mm:</t>
  </si>
  <si>
    <t>– – – valjani s štirih strani ali v zaprtem kalibru, širine do 1 250  mm in debeline 4 mm in več</t>
  </si>
  <si>
    <t>7208 90</t>
  </si>
  <si>
    <t>– Drugi:</t>
  </si>
  <si>
    <t>– – perforirani</t>
  </si>
  <si>
    <t>Ploščati hladno valjani (hladno deformirani) izdelki iz železa ali nelegiranega jekla, širine 600 mm ali več, neplatirani, neprevlečeni ali neprekriti:</t>
  </si>
  <si>
    <t>– V kolobarjih, hladno valjani, brez nadaljnje obdelave:</t>
  </si>
  <si>
    <t>– – debeline 3 mm in več</t>
  </si>
  <si>
    <t>7209 16</t>
  </si>
  <si>
    <t>– – debeline več kot 1 mm, vendar manj kot 3 mm:</t>
  </si>
  <si>
    <t>– – – elektropločevine</t>
  </si>
  <si>
    <t>7209 17</t>
  </si>
  <si>
    <t>– – debeline od 0,5 mm in več, vendar ne več kot 1 mm:</t>
  </si>
  <si>
    <t>7209 18</t>
  </si>
  <si>
    <t>– – debeline manj kot 0,5 mm:</t>
  </si>
  <si>
    <t>– – – – debeline 0,35 mm ali več, vendar manj kot 0,5 mm</t>
  </si>
  <si>
    <t>– – – – debeline manj kot 0,35 mm</t>
  </si>
  <si>
    <t>– Drugi, ne v kolobarjih, hladno valjani, brez nadaljnje obdelave:</t>
  </si>
  <si>
    <t>7209 26</t>
  </si>
  <si>
    <t>7209 27</t>
  </si>
  <si>
    <t>– – debeline 0,5 mm ali več, vendar ne več kot 1 mm:</t>
  </si>
  <si>
    <t>7209 28</t>
  </si>
  <si>
    <t>7209 90</t>
  </si>
  <si>
    <t>Ploščati valjani izdelki iz železa ali nelegiranega jekla, širine 600 mm ali več, platirani, prevlečeni ali prekriti:</t>
  </si>
  <si>
    <t>– Prevlečeni ali prekriti s kositrom:</t>
  </si>
  <si>
    <t>– – debeline 0,5 mm ali več</t>
  </si>
  <si>
    <t>7210 12</t>
  </si>
  <si>
    <t>– – – pokositrena pločevina</t>
  </si>
  <si>
    <t>– Prevlečeni ali prekriti s svincem, vključno tudi prevlečeni z zlitino svinca in kositra</t>
  </si>
  <si>
    <t>– Elektrolitsko prevlečeni ali prekriti s cinkom</t>
  </si>
  <si>
    <t>– Drugače prevlečeni ali prekriti s cinkom:</t>
  </si>
  <si>
    <t>– – valoviti</t>
  </si>
  <si>
    <t>– Prevlečeni ali prekriti s kromovimi oksidi ali s kromom in kromovimi oksidi</t>
  </si>
  <si>
    <t>– Prevlečeni ali prekriti z aluminijem:</t>
  </si>
  <si>
    <t>– – prevlečeni ali prekriti z zlitino aluminija in cinka</t>
  </si>
  <si>
    <t>7210 70</t>
  </si>
  <si>
    <t>– Pobarvani, lakirani ali prekriti s plastično maso:</t>
  </si>
  <si>
    <t>– – pokositrena pločevina, lakirana; izdelki, prevlečeni ali prekriti s kromovimi oksidi ali s kromom in kromovimi oksidi, lakirani</t>
  </si>
  <si>
    <t>7210 90</t>
  </si>
  <si>
    <t>– – platirani</t>
  </si>
  <si>
    <t>– – prevlečeni s kositrom in tiskani</t>
  </si>
  <si>
    <t>Ploščati valjani izdelki iz železa ali nelegiranega jekla, širine manj kot 600 mm, neplatirani, neprevlečeni in neprekriti:</t>
  </si>
  <si>
    <t>– Vroče valjani, brez nadaljnje obdelave:</t>
  </si>
  <si>
    <t>– – valjani s štirih strani ali v zaprtem kalibru, širine več kot 150 mm in debeline ne manj kot 4 mm, ne v kolobarju in brez reliefnih vzorcev (gladki)</t>
  </si>
  <si>
    <t>– – drugi, debeline 4,75 mm in več</t>
  </si>
  <si>
    <t>– Hladno valjani, brez nadaljnje obdelave:</t>
  </si>
  <si>
    <t>– – ki vsebujejo manj kot 0,25 mas. % ogljika:</t>
  </si>
  <si>
    <t>– – – – debeline 0,35 mm ali več</t>
  </si>
  <si>
    <t>Ploščati valjani izdelki iz železa ali nelegiranega jekla, širine manj kot 600 mm, platirani, prevlečeni ali prekriti:</t>
  </si>
  <si>
    <t>7212 10</t>
  </si>
  <si>
    <t>– prevlečeni ali prekriti s kositrom:</t>
  </si>
  <si>
    <t>– – pokositrena pločevina, površinsko obdelana, brez nadaljnje obdelave</t>
  </si>
  <si>
    <t>– Drugače prevlečeni ali prekriti s cinkom</t>
  </si>
  <si>
    <t>7212 40</t>
  </si>
  <si>
    <t>– Barvani, lakirani ali prekriti s plastično maso:</t>
  </si>
  <si>
    <t>– – pokositrena pločevina, ne nadalje obdelana kot lakirana; izdelki, prevlečeni ali prekriti s kromovimi oksidi ali s kromom in kromovimi oksidi, lakirani</t>
  </si>
  <si>
    <t>7212 50</t>
  </si>
  <si>
    <t>– Prevlečeni ali prekriti na drug način:</t>
  </si>
  <si>
    <t>– – prevlečeni ali prekriti s kromovimi oksidi ali s kromom in kromovimi oksidi</t>
  </si>
  <si>
    <t>– – prevlečeni ali prekriti s kromom ali nikljem</t>
  </si>
  <si>
    <t>– – prevlečeni ali prekriti z bakrom</t>
  </si>
  <si>
    <t>– – prevlečeni ali prekriti z aluminijem:</t>
  </si>
  <si>
    <t>– – – prevlečeni ali prekriti z zlitinami iz aluminija in cinka</t>
  </si>
  <si>
    <t>– Platirani</t>
  </si>
  <si>
    <t>Palice, vroče valjane, v ohlapnih kolobarjih, iz železa ali nelegiranega jekla:</t>
  </si>
  <si>
    <t>– Z vtiski, rebri, žlebovi ali drugimi deformacijami, povzročenimi med valjanjem</t>
  </si>
  <si>
    <t>– Druge, iz avtomatnega jekla</t>
  </si>
  <si>
    <t>7213 91</t>
  </si>
  <si>
    <t>– – s krožnim prečnim prerezom premera manj kot 14 mm:</t>
  </si>
  <si>
    <t>– – – iz tipov, ki se uporabljajo za armiranje betona</t>
  </si>
  <si>
    <t>– – – iz jekla, ki se uporablja za žično armiranje pnevmatik (tyre cord)</t>
  </si>
  <si>
    <t>– – – druge:</t>
  </si>
  <si>
    <t>– – – – ki vsebujejo 0,06 mas. % ali manj ogljika</t>
  </si>
  <si>
    <t>– – – – ki vsebujejo več kot 0,06 mas. %, vendar ne več kot 0,25 mas. % ogljika</t>
  </si>
  <si>
    <t>– – – – ki vsebujejo več kot 0,25 mas. %, vendar ne več kot 0,75 mas. % ogljika</t>
  </si>
  <si>
    <t>– – – – ki vsebujejo več kot 0,75 mas. % ogljika</t>
  </si>
  <si>
    <t>7213 99</t>
  </si>
  <si>
    <t>– – druge:</t>
  </si>
  <si>
    <t>– – – ki vsebujejo manj kot 0,25 mas. % ogljika</t>
  </si>
  <si>
    <t>– – – ki vsebujejo 0,25 mas. % ali več ogljika</t>
  </si>
  <si>
    <t>Druge palice iz železa ali nelegiranega jekla, kovane, vroče valjane, vroče vlečene ali vroče iztiskane, brez nadaljnje obdelave, vključno s tistimi, ki so spiralno zvite po valjanju:</t>
  </si>
  <si>
    <t>– Kovane</t>
  </si>
  <si>
    <t>– Z vtiski, rebri, žlebovi ali drugimi deformacijami, povzročenimi med valjanjem ali spiralno zvite po valjanju</t>
  </si>
  <si>
    <t>– – s pravokotnim (razen kvadratnim) prerezom:</t>
  </si>
  <si>
    <t>– – – ki vsebujejo 0,25 mas. % ogljika ali več</t>
  </si>
  <si>
    <t>– – – ki vsebujejo manj kot 0,25 mas. % ogljika:</t>
  </si>
  <si>
    <t>– – – – iz tipov, ki se uporabljajo za armiranje betona</t>
  </si>
  <si>
    <t>– – – – druge, s krožnim prečnim prerezom in s premerom:</t>
  </si>
  <si>
    <t>– – – – – 80 mm ali več</t>
  </si>
  <si>
    <t>– – – – – manj kot 80 mm</t>
  </si>
  <si>
    <t>– – – – druge</t>
  </si>
  <si>
    <t>– – – ki vsebujejo 0,25 mas. % in več ogljika:</t>
  </si>
  <si>
    <t>– – – – s krožnim prečnim prerezom in s premerom:</t>
  </si>
  <si>
    <t>Druge palice iz železa ali nelegiranega jekla:</t>
  </si>
  <si>
    <t>– Iz avtomatnega jekla, hladno oblikovane ali hladno dodelane, brez nadaljnje obdelave</t>
  </si>
  <si>
    <t>7215 50</t>
  </si>
  <si>
    <t>– Druge, hladno oblikovane ali hladno dodelane, brez nadaljnje obdelave:</t>
  </si>
  <si>
    <t>– – ki vsebujejo manj kot 0,25 mas. % ogljika:</t>
  </si>
  <si>
    <t>– – – pravokotnega (razen kvadratnega) prečnega prereza</t>
  </si>
  <si>
    <t>– – – druge</t>
  </si>
  <si>
    <t>– – ki vsebujejo 0,25 mas. % ali več ogljika</t>
  </si>
  <si>
    <t>– Druge</t>
  </si>
  <si>
    <t>Kotni profili in drugi profili iz železa ali nelegiranega jekla:</t>
  </si>
  <si>
    <t>– U, I ali H profili, vroče valjani, vroče vlečeni ali iztiskani, brez nadaljnje obdelave, višine manj kot 80 mm</t>
  </si>
  <si>
    <t>– L ali T profili, vroče valjani, vroče vlečeni ali iztiskani, brez nadaljnje obdelave, višine manj kot 80 mm:</t>
  </si>
  <si>
    <t>– – L profili</t>
  </si>
  <si>
    <t>– – T profili</t>
  </si>
  <si>
    <t>– U, I ali H profili, vroče valjani, vroče vlečeni ali iztiskani, brez nadaljnje obdelave, višine 80 mm in več:</t>
  </si>
  <si>
    <t>7216 31</t>
  </si>
  <si>
    <t>– – U profili:</t>
  </si>
  <si>
    <t>– – – višine 80 mm ali več, vendar ne več kot 220 mm</t>
  </si>
  <si>
    <t>– – – višine več kot 220 mm</t>
  </si>
  <si>
    <t>7216 32</t>
  </si>
  <si>
    <t>– – I profili:</t>
  </si>
  <si>
    <t>– – – višine 80 mm ali več, vendar ne več kot 220 mm:</t>
  </si>
  <si>
    <t>– – – – s paralelnima pasnicama</t>
  </si>
  <si>
    <t>– – – višine več kot 220 mm:</t>
  </si>
  <si>
    <t>7216 33</t>
  </si>
  <si>
    <t>– – H profili:</t>
  </si>
  <si>
    <t>– – – višine 80 mm ali več, vendar ne več kot 180 mm</t>
  </si>
  <si>
    <t>– – – višine več kot 180 mm</t>
  </si>
  <si>
    <t>7216 40</t>
  </si>
  <si>
    <t>– L ali T profili, vroče valjani, vroče vlečeni ali iztiskani, brez nadaljnje obdelave, višine 80 mm in več:</t>
  </si>
  <si>
    <t>– – L profili</t>
  </si>
  <si>
    <t>– – T profili</t>
  </si>
  <si>
    <t>7216 50</t>
  </si>
  <si>
    <t>– Kotni profili in drugi profili, vroče valjani, vroče vlečeni ali iztiskani, brez nadaljnje obdelave:</t>
  </si>
  <si>
    <t>– – s prečnim prerezom, ki ga lahko zajamemo v kvadrat s stranico 80 mm</t>
  </si>
  <si>
    <t>– – drugi:</t>
  </si>
  <si>
    <t>– – – ploščato žmulasto jeklo</t>
  </si>
  <si>
    <t>– Kotni profili in drugi profili, hladno oblikovani ali hladno dodelani, brez nadaljnje obdelave:</t>
  </si>
  <si>
    <t>7216 61</t>
  </si>
  <si>
    <t>– – izdelani iz ploščato valjanih izdelkov:</t>
  </si>
  <si>
    <t>– – – C, L, U, Z, omega ali odprti profili</t>
  </si>
  <si>
    <t>7216 91</t>
  </si>
  <si>
    <t>– – hladno oblikovani ali hladno dodelani iz plosko valjanih izdelkov:</t>
  </si>
  <si>
    <t>– – – profilirana (rebrasta) pločevina</t>
  </si>
  <si>
    <t>Žica iz železa ali nelegiranega jekla:</t>
  </si>
  <si>
    <t>– Neprevlečena ali neprekrita, polirana ali nepolirana:</t>
  </si>
  <si>
    <t>– – ki vsebuje manj kot 0,25 mas. % ogljika:</t>
  </si>
  <si>
    <t>– – – z največjo dimenzijo prečnega prereza manj kot 0,8 mm</t>
  </si>
  <si>
    <t>– – – z največjo dimenzijo prečnega prereza 0,8 mm ali več:</t>
  </si>
  <si>
    <t>– – – – ki vsebuje vtiske, rebra, žlebiče ali druge deformacije, povzročene med procesom valjanja</t>
  </si>
  <si>
    <t>– – – – druga</t>
  </si>
  <si>
    <t>– – ki vsebuje 0,25 mas. % ali več, vendar manj kot 0,6 mas. % ogljika</t>
  </si>
  <si>
    <t>– – ki vsebuje 0,6 mas. % ali več ogljika</t>
  </si>
  <si>
    <t>– Prevlečena ali prekrita s cinkom:</t>
  </si>
  <si>
    <t>– – – z največjo dimenzijo prečnega prereza 0,8 mm ali več</t>
  </si>
  <si>
    <t>– Prevlečena ali prekrita z drugimi navadnimi kovinami:</t>
  </si>
  <si>
    <t>– – – prevlečena z bakrom</t>
  </si>
  <si>
    <t>– – – druga</t>
  </si>
  <si>
    <t>– – ki vsebuje manj kot 0,25 mas. % ogljika</t>
  </si>
  <si>
    <t>Nerjavno jeklo v ingotih ali drugih primarnih oblikah; polizdelki iz nerjavnega jekla:</t>
  </si>
  <si>
    <t>– Ingoti in druge primarne oblike</t>
  </si>
  <si>
    <t>– Drugo:</t>
  </si>
  <si>
    <t>– – s pravokotnim (razen s kvadratnim) prečnim prerezom:</t>
  </si>
  <si>
    <t>– – – z vsebnostjo 2,5 mas. % ali več niklja</t>
  </si>
  <si>
    <t>– – – z vsebnostjo manj kot 2,5 mas. % niklja</t>
  </si>
  <si>
    <t>7218 99</t>
  </si>
  <si>
    <t>– – – s kvadratnim prečnim prerezom:</t>
  </si>
  <si>
    <t>– – – – valjani ali dobljeni s kontinuiranim litjem</t>
  </si>
  <si>
    <t>Ploščato valjani izdelki iz nerjavnega jekla, širine 600 mm in več:</t>
  </si>
  <si>
    <t>– Vroče valjani, v kolobarjih, brez nadaljnje obdelave:</t>
  </si>
  <si>
    <t>– – – ki vsebujejo 2,5 mas. % ali več niklja</t>
  </si>
  <si>
    <t>– – – ki vsebujejo manj kot 2,5 mas. % niklja</t>
  </si>
  <si>
    <t>– – debeline 3 mm ali več, vendar manj kot 4,75 mm:</t>
  </si>
  <si>
    <t>– – debeline manj kot 3 mm:</t>
  </si>
  <si>
    <t>– Vroče valjani, ne v kolobarjih, brez nadaljnje obdelave:</t>
  </si>
  <si>
    <t>– – debeline 4,75 mm in več, vendar ne več kot 10 mm:</t>
  </si>
  <si>
    <t>– – debeline 3 mm in več, vendar manj kot 4,75 mm</t>
  </si>
  <si>
    <t>– – debeline 4,75 mm in več</t>
  </si>
  <si>
    <t>– – – ki vsebuje manj kot 2,5 mas. % niklja</t>
  </si>
  <si>
    <t>– – debeline 0,5 mm in več, vendar ne več kot 1 mm:</t>
  </si>
  <si>
    <t>Ploščato valjani izdelki iz nerjavnega jekla, širine manj kot 600 mm:</t>
  </si>
  <si>
    <t>– – debeline manj kot 4,75 mm</t>
  </si>
  <si>
    <t>– – debeline 3 mm ali več, ki vsebujejo (v masnih %):</t>
  </si>
  <si>
    <t>– – – 2,5 % ali več niklja</t>
  </si>
  <si>
    <t>– – – manj kot 2,5 % niklja</t>
  </si>
  <si>
    <t>– – debeline več kot 0,35 mm, vendar manj kot 3 mm, ki vsebujejo (v masnih %):</t>
  </si>
  <si>
    <t>– – debeline ne več kot 0,35 mm, ki vsebujejo:</t>
  </si>
  <si>
    <t>7221 00</t>
  </si>
  <si>
    <t>Palice, vroče valjane, v ohlapnih kolobarjih, iz nerjavnega jekla:</t>
  </si>
  <si>
    <t>– Ki vsebujejo 2,5 mas. % ali več niklja</t>
  </si>
  <si>
    <t>– Ki vsebujejo do 2,5 mas. % niklja</t>
  </si>
  <si>
    <t>Palice, kotni profili in drugi profili iz nerjavnega jekla:</t>
  </si>
  <si>
    <t>– Palice, vroče valjane, vroče vlečene ali iztiskane, brez nadaljnje obdelave:</t>
  </si>
  <si>
    <t>– – okroglega prečnega prereza:</t>
  </si>
  <si>
    <t>– – – premera 80 mm ali več, ki vsebujejo (v masnih %):</t>
  </si>
  <si>
    <t>– – – – 2,5 % ali več niklja</t>
  </si>
  <si>
    <t>– – – – manj kot 2,5 % niklja</t>
  </si>
  <si>
    <t>– – – premera manj kot 80 mm, ki vsebujejo (v masnih %):</t>
  </si>
  <si>
    <t>– Palice, hladno oblikovane ali hladno dodelane, brez nadaljnje obdelave:</t>
  </si>
  <si>
    <t>– – okroglega prečnega prereza:</t>
  </si>
  <si>
    <t>– – – premera 25 mm ali več, vendar manj kot 80 mm, ki vsebujejo (v masnih %):</t>
  </si>
  <si>
    <t>– – – premera manj kot 25 mm, ki vsebujejo (v masnih %):</t>
  </si>
  <si>
    <t>– – druge, ki vsebujejo (v masnih %):</t>
  </si>
  <si>
    <t>– Druge palice:</t>
  </si>
  <si>
    <t>– – kovane:</t>
  </si>
  <si>
    <t>– – druge</t>
  </si>
  <si>
    <t>– Kotni profili in drugi profili:</t>
  </si>
  <si>
    <t>– – vroče valjani, vroče vlečeni ali iztiskani, brez nadaljnje obdelave</t>
  </si>
  <si>
    <t>– – hladno oblikovani ali hladno dodelani, brez nadaljnje obdelave</t>
  </si>
  <si>
    <t>Žica iz nerjavnega jekla:</t>
  </si>
  <si>
    <t>– Ki vsebuje 2,5 mas. % ali več niklja:</t>
  </si>
  <si>
    <t>– – ki vsebuje 28 mas. % ali več, vendar ne več kot 31 mas. % niklja in 20 mas. % ali več, vendar ne več kot 22 mas. % kroma</t>
  </si>
  <si>
    <t>– Ki vsebuje manj kot 2,5 mas. % niklja:</t>
  </si>
  <si>
    <t>– – ki vsebuje 13 mas. % ali več, vendar ne več kot 25 mas. % kroma in 3,5 mas. % ali več, vendar ne več kot 6 mas. % aluminija</t>
  </si>
  <si>
    <t>Druga legirana jekla v ingotih ali drugih primarnih oblikah; polizdelki iz drugih legiranih jekel:</t>
  </si>
  <si>
    <t>– Ingoti in druge primarne oblike:</t>
  </si>
  <si>
    <t>– – iz orodnega jekla</t>
  </si>
  <si>
    <t>7224 90</t>
  </si>
  <si>
    <t>– – drugo:</t>
  </si>
  <si>
    <t>– – – s pravokotnim (vključno kvadratnim) prečnim prerezom:</t>
  </si>
  <si>
    <t>– – – – vroče valjani ali kontinuirno vliti:</t>
  </si>
  <si>
    <t>– – – – – pri katerih je širina manjša od dvakratne debeline:</t>
  </si>
  <si>
    <t>– – – – – – iz hitroreznega jekla</t>
  </si>
  <si>
    <t>– – – – – – ki vsebujejo največ 0,7 mas. % ogljika, 0,5 mas. % ali več, vendar največ 1,2 mas. % mangana in 0,6 mas. % ali več, vendar največ 2,3 mas. % silicija; ki vsebujejo 0,0008 mas. % ali več bora z vsebnostjo katerih koli drugih elementov, ki je nižja od minimuma, navedenega v opombi 1(f) k temu poglavju</t>
  </si>
  <si>
    <t>– – – – – – drugi</t>
  </si>
  <si>
    <t>– – – – – drugi</t>
  </si>
  <si>
    <t>– – – – – ki vsebujejo ne manj kot 0,9 mas. %, vendar ne več kot 1,15 mas. % ogljika, ne manj kot 0,5 mas. %, vendar ne več kot 2 mas. % kroma in, če je prisoten, ne več kot 0,5 mas. % molibdena</t>
  </si>
  <si>
    <t>Ploščato valjani izdelki iz drugih legiranih jekel, širine 600 mm in več:</t>
  </si>
  <si>
    <t>– Iz silicijevega jekla za elektropločevine:</t>
  </si>
  <si>
    <t>– – zrnato usmerjeni</t>
  </si>
  <si>
    <t>7225 19</t>
  </si>
  <si>
    <t>– – – vroče valjani</t>
  </si>
  <si>
    <t>– – – hladno valjani</t>
  </si>
  <si>
    <t>– Drugi, vroče valjani, v kolobarjih, brez nadaljnje obdelave:</t>
  </si>
  <si>
    <t>– – iz hitroreznega jekla</t>
  </si>
  <si>
    <t>– Drugi, vroče valjani, ne v kolobarjih, brez nadaljnje obdelave:</t>
  </si>
  <si>
    <t>– – – debeline več kot 10 mm</t>
  </si>
  <si>
    <t>– – – debeline 4,75 mm ali več, vendar ne več kot 10 mm</t>
  </si>
  <si>
    <t>– – – debeline manj kot 4,75 mm</t>
  </si>
  <si>
    <t>– Drugi, hladno valjani (hladno deformirani), brez nadaljnje obdelave:</t>
  </si>
  <si>
    <t>– – elektrolitsko prevlečeni ali prekriti s cinkom</t>
  </si>
  <si>
    <t>– – drugače prevlečeni ali prekriti s cinkom</t>
  </si>
  <si>
    <t>Ploščati valjani izdelki iz drugih legiranih jekel, širine manj kot 600 mm:</t>
  </si>
  <si>
    <t>7226 19</t>
  </si>
  <si>
    <t>– – – vroče valjani, brez nadaljnje obdelave</t>
  </si>
  <si>
    <t>– Iz hitroreznega jekla</t>
  </si>
  <si>
    <t>– – vroče valjani, brez nadaljnje obdelave:</t>
  </si>
  <si>
    <t>– – – iz orodnega jekla</t>
  </si>
  <si>
    <t>– – – – debeline 4,75 mm ali več</t>
  </si>
  <si>
    <t>– – – – debeline manj kot 4,75 mm</t>
  </si>
  <si>
    <t>– – hladno valjani (hladno deformirani), brez nadaljnje obdelave</t>
  </si>
  <si>
    <t>– – – elektrolitsko prevlečeni ali prekriti s cinkom</t>
  </si>
  <si>
    <t>– – – drugače prevlečeni ali prekriti s cinkom</t>
  </si>
  <si>
    <t>Palice, vroče valjane, v ohlapno navitih kolobarjih, iz drugih legiranih jekel:</t>
  </si>
  <si>
    <t>– Iz silicij-manganovih jekel</t>
  </si>
  <si>
    <t>7227 90</t>
  </si>
  <si>
    <t>– – ki vsebuje 0,0008 mas. % ali več bora, z vsebnostjo katerega koli elementa, manjšo od minimuma, navedenega v opombi 1(f) k temu poglavju</t>
  </si>
  <si>
    <t>– – ki vsebuje najmanj 0,9 mas. %, vendar največ 1,15 mas. % ogljika, najmanj 0,5 mas. %, vendar največ 2 mas. % kroma in, če je prisoten, največ 0,5 mas. % molibdena</t>
  </si>
  <si>
    <t>Palice, kotni profili in drugi profili iz drugih legiranih jekel; votle palice za svedre, iz legiranih ali nelegiranih jekel:</t>
  </si>
  <si>
    <t>7228 10</t>
  </si>
  <si>
    <t>– Palice iz hitroreznega jekla:</t>
  </si>
  <si>
    <t>– – vroče valjane, vroče vlečene ali iztiskane in ne (drugače) nadalje obdelane; vroče valjane, vroče vlečene ali iztiskane in ne (drugače) nadalje obdelane, razen s platiranjem</t>
  </si>
  <si>
    <t>– – kovane</t>
  </si>
  <si>
    <t>– Palice iz silicij-manganovega jekla:</t>
  </si>
  <si>
    <t>– – s pravokotnim (razen kvadratnega) prečnim prerezom, valjane s štirih strani</t>
  </si>
  <si>
    <t>– – druge:</t>
  </si>
  <si>
    <t>– – – vroče valjane, vroče vlečene ali iztiskane in ne (drugače) nadalje obdelane; vroče valjane, vroče vlečene ali iztiskane in ne (drugače) nadalje obdelane, razen s platiranjem</t>
  </si>
  <si>
    <t>– Druge palice, vroče valjane, vroče vlečene ali iztiskane, brez nadaljnje obdelave:</t>
  </si>
  <si>
    <t>– – ki vsebujejo najmanj 0,9 mas. %, vendar največ 1,15 mas. % ogljika, najmanj 0,5 mas. %, vendar največ 2 mas. % kroma in največ 0,5 mas. % molibdena, če je prisoten:</t>
  </si>
  <si>
    <t>– – – s krožnim prečnim prerezom in s premerom 80 mm ali več</t>
  </si>
  <si>
    <t>– – – krožnega prereza, s premerom:</t>
  </si>
  <si>
    <t>– – – – 80 mm ali več</t>
  </si>
  <si>
    <t>– – – – manj kot 80 mm</t>
  </si>
  <si>
    <t>– – – pravokotnega (razen kvadratnega) prereza, valjane s štirih strani</t>
  </si>
  <si>
    <t>– Druge palice, kovane, brez nadaljnje obdelave:</t>
  </si>
  <si>
    <t>– – ki vsebujejo najmanj 0,9 mas. %, vendar največ 1,15 mas. % ogljika, najmanj 0,5 mas. %, vendar ne več kot 2 mas. % kroma in, če je prisoten, največ 0,5 mas. % molibdena</t>
  </si>
  <si>
    <t>– – – s krožnim prerezom, s premerom:</t>
  </si>
  <si>
    <t>– Votle palice za svedre</t>
  </si>
  <si>
    <t>Žica iz drugih legiranih jekel:</t>
  </si>
  <si>
    <t>– Iz silicij-manganovega jekla</t>
  </si>
  <si>
    <t>7229 90</t>
  </si>
  <si>
    <t>2507 00</t>
  </si>
  <si>
    <t>Kaolin in druge kaolinske gline, žgane ali nežgane</t>
  </si>
  <si>
    <t>2507 00 80</t>
  </si>
  <si>
    <t>Kaolin in druge kaolinske gline, žgane ali nežgane: Druge kaolinske gline</t>
  </si>
  <si>
    <t>Portlandski cement, aluminatni cement, žlindrani cement, supersulfatni cement in podobni hidravlični cementi, vključno barvane ali v obliki klinkerja</t>
  </si>
  <si>
    <t>2523 10 00</t>
  </si>
  <si>
    <t>Portlandski cement, aluminatni cement, žlindrani cement, supersulfatni cement in podobni hidravlični cementi, vključno barvane ali v obliki klinkerja: Cement v obliki klinkerja</t>
  </si>
  <si>
    <t>2523 21 00</t>
  </si>
  <si>
    <t>2523 29 00</t>
  </si>
  <si>
    <t>2523 30 00</t>
  </si>
  <si>
    <t>Portlandski cement, aluminatni cement, žlindrani cement, supersulfatni cement in podobni hidravlični cementi, vključno barvane ali v obliki klinkerja: Aluminatni cement</t>
  </si>
  <si>
    <t>2523 90 00</t>
  </si>
  <si>
    <t>Portlandski cement, aluminatni cement, žlindrani cement, supersulfatni cement in podobni hidravlični cementi, vključno barvane ali v obliki klinkerja: Drugi hidravlični cementi</t>
  </si>
  <si>
    <t>2716 00 00</t>
  </si>
  <si>
    <t>2808 00 00</t>
  </si>
  <si>
    <t>Amoniak, brezvodni ali v vodni raztopini</t>
  </si>
  <si>
    <t>2814 10 00</t>
  </si>
  <si>
    <t>Amoniak, brezvodni ali v vodni raztopini: Amoniak, brezvodni</t>
  </si>
  <si>
    <t>2814 20 00</t>
  </si>
  <si>
    <t>Amoniak, brezvodni ali v vodni raztopini: Amoniak, v vodni raztopini</t>
  </si>
  <si>
    <t>Nitriti; nitrati</t>
  </si>
  <si>
    <t>2834 21 00</t>
  </si>
  <si>
    <t>3102 10</t>
  </si>
  <si>
    <t>Dušikova gnojila, mineralna ali kemična: Sečnina, vključno s sečnino v vodni raztopini</t>
  </si>
  <si>
    <t>3102 10 12</t>
  </si>
  <si>
    <t>3102 10 15</t>
  </si>
  <si>
    <t>3102 10 19</t>
  </si>
  <si>
    <t>3102 10 90</t>
  </si>
  <si>
    <t>Dušikova gnojila, mineralna ali kemična: Sečnina, vključno s sečnino v vodni raztopini: drugo</t>
  </si>
  <si>
    <t>3102 21 00</t>
  </si>
  <si>
    <t>3102 29 00</t>
  </si>
  <si>
    <t>3102 30</t>
  </si>
  <si>
    <t>Dušikova gnojila, mineralna ali kemična: Amonijev nitrat, vključno amonijev nitrat v vodni raztopini</t>
  </si>
  <si>
    <t>3102 30 10</t>
  </si>
  <si>
    <t>Dušikova gnojila, mineralna ali kemična: Amonijev nitrat, vključno amonijev nitrat v vodni raztopini: v vodni raztopini</t>
  </si>
  <si>
    <t>3102 30 90</t>
  </si>
  <si>
    <t>Dušikova gnojila, mineralna ali kemična: Amonijev nitrat, vključno amonijev nitrat v vodni raztopini: drugo</t>
  </si>
  <si>
    <t>3102 40</t>
  </si>
  <si>
    <t>Dušikova gnojila, mineralna ali kemična: Mešanice amonijevega nitrata s kalcijevim karbonatom ali drugimi anorganskimi negnojilnimi snovmi</t>
  </si>
  <si>
    <t>3102 40 10</t>
  </si>
  <si>
    <t>Dušikova gnojila, mineralna ali kemična: Mešanice amonijevega nitrata s kalcijevim karbonatom ali drugimi anorganskimi negnojilnimi snovmi: pri katerih delež dušika ne presega 28 mas. %</t>
  </si>
  <si>
    <t>3102 40 90</t>
  </si>
  <si>
    <t>Dušikova gnojila, mineralna ali kemična: Mešanice amonijevega nitrata s kalcijevim karbonatom ali drugimi anorganskimi negnojilnimi snovmi: pri katerih delež dušika presega 28 mas. %</t>
  </si>
  <si>
    <t>3102 50 00</t>
  </si>
  <si>
    <t>Dušikova gnojila, mineralna ali kemična: Natrijev nitrat</t>
  </si>
  <si>
    <t>3102 60 00</t>
  </si>
  <si>
    <t>Dušikova gnojila, mineralna ali kemična: Dvojne soli in mešanice kalcijevega nitrata in amonijevega nitrata</t>
  </si>
  <si>
    <t>3102 80 00</t>
  </si>
  <si>
    <t>Dušikova gnojila, mineralna ali kemična: Mešanice sečnine in amonijevega nitrata v vodni ali amoniakalni raztopini</t>
  </si>
  <si>
    <t>3102 90 00</t>
  </si>
  <si>
    <t>Dušikova gnojila, mineralna ali kemična: Druga, tudi mešanice, ki niso določene v predhodnih podštevilkah</t>
  </si>
  <si>
    <t>Mineralna ali kemična gnojila, ki vsebujejo dva ali tri gnojilne elemente – dušik, fosfor in kalij; druga gnojila; proizvodi iz tega poglavja v tabletah ali podobnih oblikah ali pakiranjih do vključno 10 kg bruto mase</t>
  </si>
  <si>
    <t>3105 10 00</t>
  </si>
  <si>
    <t>Mineralna ali kemična gnojila, ki vsebujejo dva ali tri gnojilne elemente – dušik, fosfor in kalij; druga gnojila; proizvodi iz tega poglavja v tabletah ali podobnih oblikah ali pakiranjih do vključno 10 kg bruto mase: Proizvodi iz tega poglavja v tabletah ali podobnih oblikah ali pakiranjih do vključno 10 kg bruto mase</t>
  </si>
  <si>
    <t>3105 20</t>
  </si>
  <si>
    <t>Mineralna ali kemična gnojila, ki vsebujejo dva ali tri gnojilne elemente – dušik, fosfor in kalij; druga gnojila; proizvodi iz tega poglavja v tabletah ali podobnih oblikah ali pakiranjih do vključno 10 kg bruto mase: Mineralna ali kemična gnojila, ki vsebujejo tri gnojilne elemente – dušik, fosfor in kalij</t>
  </si>
  <si>
    <t>3105 20 10</t>
  </si>
  <si>
    <t>Mineralna ali kemična gnojila, ki vsebujejo dva ali tri gnojilne elemente – dušik, fosfor in kalij; druga gnojila; proizvodi iz tega poglavja v tabletah ali podobnih oblikah ali pakiranjih do vključno 10 kg bruto mase: Mineralna ali kemična gnojila, ki vsebujejo tri gnojilne elemente – dušik, fosfor in kalij: v katerih delež dušika presega 10 mas. % v suhem brezvodnem proizvodu</t>
  </si>
  <si>
    <t>3105 20 90</t>
  </si>
  <si>
    <t>Mineralna ali kemična gnojila, ki vsebujejo dva ali tri gnojilne elemente – dušik, fosfor in kalij; druga gnojila; proizvodi iz tega poglavja v tabletah ali podobnih oblikah ali pakiranjih do vključno 10 kg bruto mase: Mineralna ali kemična gnojila, ki vsebujejo tri gnojilne elemente – dušik, fosfor in kalij: druga</t>
  </si>
  <si>
    <t>3105 30 00</t>
  </si>
  <si>
    <t>Mineralna ali kemična gnojila, ki vsebujejo dva ali tri gnojilne elemente – dušik, fosfor in kalij; druga gnojila; proizvodi iz tega poglavja v tabletah ali podobnih oblikah ali pakiranjih do vključno 10 kg bruto mase: Diamonijev hidrogenortofosfat (diamonijev fosfat)</t>
  </si>
  <si>
    <t>3105 40 00</t>
  </si>
  <si>
    <t>Mineralna ali kemična gnojila, ki vsebujejo dva ali tri gnojilne elemente – dušik, fosfor in kalij; druga gnojila; proizvodi iz tega poglavja v tabletah ali podobnih oblikah ali pakiranjih do vključno 10 kg bruto mase: Amonijev dihidrogenortofosfat (monoamonijev fosfat) in njegove mešanice z diamonijevim hidrogenortofosfatom (diamonijev fosfat)</t>
  </si>
  <si>
    <t>3105 51 00</t>
  </si>
  <si>
    <t>3105 59 00</t>
  </si>
  <si>
    <t>3105 90</t>
  </si>
  <si>
    <t>Mineralna ali kemična gnojila, ki vsebujejo dva ali tri gnojilne elemente – dušik, fosfor in kalij; druga gnojila; proizvodi iz tega poglavja v tabletah ali podobnih oblikah ali pakiranjih do vključno 10 kg bruto mase: Druga</t>
  </si>
  <si>
    <t>3105 90 20</t>
  </si>
  <si>
    <t>Mineralna ali kemična gnojila, ki vsebujejo dva ali tri gnojilne elemente – dušik, fosfor in kalij; druga gnojila; proizvodi iz tega poglavja v tabletah ali podobnih oblikah ali pakiranjih do vključno 10 kg bruto mase: Druga: z deležem dušika nad 10 mas. % v suhem brezvodnem proizvodu</t>
  </si>
  <si>
    <t>3105 90 80</t>
  </si>
  <si>
    <t>Grodelj in zrcalovina, v štrucah, blokih in drugih primarnih oblikah</t>
  </si>
  <si>
    <t>Grodelj in zrcalovina, v štrucah, blokih in drugih primarnih oblikah: Nelegirani grodelj, ki vsebuje do 0,5 mas. % fosforja</t>
  </si>
  <si>
    <t>7201 10</t>
  </si>
  <si>
    <t>7201 10 11</t>
  </si>
  <si>
    <t>7201 10 19</t>
  </si>
  <si>
    <t>7201 10 30</t>
  </si>
  <si>
    <t>Grodelj in zrcalovina, v štrucah, blokih in drugih primarnih oblikah: Nelegirani grodelj, ki vsebuje do 0,5 mas. % fosforja: ki vsebuje najmanj 0,1 mas. %, toda manj kot 0,4 mas. % mangana</t>
  </si>
  <si>
    <t>7201 10 90</t>
  </si>
  <si>
    <t>Grodelj in zrcalovina, v štrucah, blokih in drugih primarnih oblikah: Nelegirani grodelj, ki vsebuje do 0,5 mas. % fosforja: ki vsebuje manj kot 0,1 mas. % mangana</t>
  </si>
  <si>
    <t>7201 20 00</t>
  </si>
  <si>
    <t>Grodelj in zrcalovina, v štrucah, blokih in drugih primarnih oblikah: Nelegirani grodelj, ki vsebuje več kot 0,5 mas. % fosforja</t>
  </si>
  <si>
    <t>7201 50</t>
  </si>
  <si>
    <t>Grodelj in zrcalovina, v štrucah, blokih in drugih primarnih oblikah: Legirani grodelj; zrcalovina</t>
  </si>
  <si>
    <t>7201 50 10</t>
  </si>
  <si>
    <t>Grodelj in zrcalovina, v štrucah, blokih in drugih primarnih oblikah: Legirani grodelj; zrcalovina: legirani grodelj, ki vsebuje najmanj 0,3 mas. %, vendar največ 1 mas. % titana in najmanj 0,5 mas. %, vendar največ 1 mas. % vanadija</t>
  </si>
  <si>
    <t>7201 50 90</t>
  </si>
  <si>
    <t>Grodelj in zrcalovina, v štrucah, blokih in drugih primarnih oblikah: Legirani grodelj; zrcalovina: drugo</t>
  </si>
  <si>
    <t>Ferozlitine</t>
  </si>
  <si>
    <t>7202 11</t>
  </si>
  <si>
    <t>7202 11 20</t>
  </si>
  <si>
    <t>7202 11 80</t>
  </si>
  <si>
    <t>7202 19 00</t>
  </si>
  <si>
    <t>7202 21 00</t>
  </si>
  <si>
    <t>7202 41</t>
  </si>
  <si>
    <t>7202 41 10</t>
  </si>
  <si>
    <t>7202 41 90</t>
  </si>
  <si>
    <t>7202 49</t>
  </si>
  <si>
    <t>7202 49 10</t>
  </si>
  <si>
    <t>7202 49 50</t>
  </si>
  <si>
    <t>7202 49 90</t>
  </si>
  <si>
    <t>7202 60 00</t>
  </si>
  <si>
    <t>Ferozlitine: Feronikelj</t>
  </si>
  <si>
    <t>Železo, dobljeno z direktno redukcijo železove rude, in gobasti izdelki iz železa, v kosih, peletih in podobnih oblikah; železo minimalne čistoče 99,94 mas. %, v kosih, peletih ali podobnih oblikah</t>
  </si>
  <si>
    <t>7203 10 00</t>
  </si>
  <si>
    <t>Železo, dobljeno z direktno redukcijo železove rude, in gobasti izdelki iz železa, v kosih, peletih in podobnih oblikah; železo minimalne čistoče 99,94 mas. %, v kosih, peletih ali podobnih oblikah: Železo, dobljeno z direktno redukcijo železove rude</t>
  </si>
  <si>
    <t>7203 90 00</t>
  </si>
  <si>
    <t>Železo, dobljeno z direktno redukcijo železove rude, in gobasti izdelki iz železa, v kosih, peletih in podobnih oblikah; železo minimalne čistoče 99,94 mas. %, v kosih, peletih ali podobnih oblikah: Drugo</t>
  </si>
  <si>
    <t>Granule in prah iz grodlja, zrcalovine, železa ali jekla</t>
  </si>
  <si>
    <t>7205 10 00</t>
  </si>
  <si>
    <t>Granule in prah iz grodlja, zrcalovine, železa ali jekla: Granule</t>
  </si>
  <si>
    <t>7205 21 00</t>
  </si>
  <si>
    <t>7205 29 00</t>
  </si>
  <si>
    <t>Železo in nelegirano jeklo, v ingotih ali drugih primarnih oblikah (razen železa iz tarifne številke 7203 )</t>
  </si>
  <si>
    <t>7206 10 00</t>
  </si>
  <si>
    <t>Železo in nelegirano jeklo, v ingotih ali drugih primarnih oblikah (razen železa iz tarifne številke 7203 ): Ingoti</t>
  </si>
  <si>
    <t>7206 90 00</t>
  </si>
  <si>
    <t>Železo in nelegirano jeklo, v ingotih ali drugih primarnih oblikah (razen železa iz tarifne številke 7203 ): Drugo</t>
  </si>
  <si>
    <t>7207 11</t>
  </si>
  <si>
    <t>7207 11 11</t>
  </si>
  <si>
    <t>7207 11 14</t>
  </si>
  <si>
    <t>7207 11 16</t>
  </si>
  <si>
    <t>7207 11 90</t>
  </si>
  <si>
    <t>7207 12</t>
  </si>
  <si>
    <t>7207 12 10</t>
  </si>
  <si>
    <t>7207 12 90</t>
  </si>
  <si>
    <t>7207 19</t>
  </si>
  <si>
    <t>7207 19 12</t>
  </si>
  <si>
    <t>7207 19 19</t>
  </si>
  <si>
    <t>7207 19 80</t>
  </si>
  <si>
    <t>7207 20</t>
  </si>
  <si>
    <t>Polizdelki iz železa ali nelegiranega jekla: Ki vsebujejo 0,25 mas. % ali več ogljika</t>
  </si>
  <si>
    <t>7207 20 11</t>
  </si>
  <si>
    <t>7207 20 15</t>
  </si>
  <si>
    <t>7207 20 17</t>
  </si>
  <si>
    <t>7207 20 19</t>
  </si>
  <si>
    <t>7207 20 32</t>
  </si>
  <si>
    <t>7207 20 39</t>
  </si>
  <si>
    <t>7207 20 52</t>
  </si>
  <si>
    <t>7207 20 59</t>
  </si>
  <si>
    <t>7207 20 80</t>
  </si>
  <si>
    <t>Polizdelki iz železa ali nelegiranega jekla: Ki vsebujejo 0,25 mas. % ali več ogljika: drugi</t>
  </si>
  <si>
    <t>Ploščati vroče valjani izdelki iz železa ali nelegiranega jekla, širine 600 mm ali več, neplatirani, neprevlečeni ali neprekriti</t>
  </si>
  <si>
    <t>7208 10 00</t>
  </si>
  <si>
    <t>Ploščati vroče valjani izdelki iz železa ali nelegiranega jekla, širine 600 mm ali več, neplatirani, neprevlečeni ali neprekriti: V kolobarjih, vroče valjani, brez nadaljnje obdelave, z reliefnimi vzorci</t>
  </si>
  <si>
    <t>7208 25 00</t>
  </si>
  <si>
    <t>Ploščati vroče valjani izdelki iz železa ali nelegiranega jekla, širine 600 mm ali več, neplatirani, neprevlečeni ali neprekriti: V kolobarjih, vroče valjani, brez nadaljnje obdelave, z reliefnimi vzorci: debeline 4,75 mm ali več</t>
  </si>
  <si>
    <t>7208 26 00</t>
  </si>
  <si>
    <t>Ploščati vroče valjani izdelki iz železa ali nelegiranega jekla, širine 600 mm ali več, neplatirani, neprevlečeni ali neprekriti: V kolobarjih, vroče valjani, brez nadaljnje obdelave, z reliefnimi vzorci: debeline 3 mm in več, toda manj kot 4,75 mm</t>
  </si>
  <si>
    <t>7208 27 00</t>
  </si>
  <si>
    <t>Ploščati vroče valjani izdelki iz železa ali nelegiranega jekla, širine 600 mm ali več, neplatirani, neprevlečeni ali neprekriti: V kolobarjih, vroče valjani, brez nadaljnje obdelave, z reliefnimi vzorci: debeline manj kot 3 mm</t>
  </si>
  <si>
    <t>7208 36 00</t>
  </si>
  <si>
    <t>Ploščati vroče valjani izdelki iz železa ali nelegiranega jekla, širine 600 mm ali več, neplatirani, neprevlečeni ali neprekriti: V kolobarjih, vroče valjani, brez nadaljnje obdelave, z reliefnimi vzorci: debeline več kot 10 mm</t>
  </si>
  <si>
    <t>7208 37 00</t>
  </si>
  <si>
    <t>Ploščati vroče valjani izdelki iz železa ali nelegiranega jekla, širine 600 mm ali več, neplatirani, neprevlečeni ali neprekriti: V kolobarjih, vroče valjani, brez nadaljnje obdelave, z reliefnimi vzorci: debeline 4,75 mm ali več, toda ne več kot 10 mm</t>
  </si>
  <si>
    <t>7208 38 00</t>
  </si>
  <si>
    <t>7208 39 00</t>
  </si>
  <si>
    <t>7208 40 00</t>
  </si>
  <si>
    <t>Ploščati vroče valjani izdelki iz železa ali nelegiranega jekla, širine 600 mm ali več, neplatirani, neprevlečeni ali neprekriti: Ne v kolobarjih, vroče valjani brez nadaljnje obdelave, z reliefnimi vzorci</t>
  </si>
  <si>
    <t>7208 51</t>
  </si>
  <si>
    <t>Ploščati vroče valjani izdelki iz železa ali nelegiranega jekla, širine 600 mm ali več, neplatirani, neprevlečeni ali neprekriti: Ne v kolobarjih, vroče valjani brez nadaljnje obdelave, z reliefnimi vzorci: debeline več kot 10 mm</t>
  </si>
  <si>
    <t>7208 51 20</t>
  </si>
  <si>
    <t>Ploščati vroče valjani izdelki iz železa ali nelegiranega jekla, širine 600 mm ali več, neplatirani, neprevlečeni ali neprekriti: Ne v kolobarjih, vroče valjani brez nadaljnje obdelave, z reliefnimi vzorci: debeline več kot 10 mm: debeline več kot 15 mm</t>
  </si>
  <si>
    <t>7208 51 91</t>
  </si>
  <si>
    <t>Ploščati vroče valjani izdelki iz železa ali nelegiranega jekla, širine 600 mm ali več, neplatirani, neprevlečeni ali neprekriti: Ne v kolobarjih, vroče valjani brez nadaljnje obdelave, z reliefnimi vzorci: debeline več kot 10 mm: debeline več kot 15 mm: 2 050 mm ali več</t>
  </si>
  <si>
    <t>7208 51 98</t>
  </si>
  <si>
    <t>Ploščati vroče valjani izdelki iz železa ali nelegiranega jekla, širine 600 mm ali več, neplatirani, neprevlečeni ali neprekriti: Ne v kolobarjih, vroče valjani brez nadaljnje obdelave, z reliefnimi vzorci: debeline več kot 10 mm: debeline več kot 15 mm: manj kot 2 050 mm</t>
  </si>
  <si>
    <t>7208 52</t>
  </si>
  <si>
    <t>Ploščati vroče valjani izdelki iz železa ali nelegiranega jekla, širine 600 mm ali več, neplatirani, neprevlečeni ali neprekriti: Ne v kolobarjih, vroče valjani brez nadaljnje obdelave, z reliefnimi vzorci: debeline 4,75 mm ali več, vendar ne več kot 10 mm</t>
  </si>
  <si>
    <t>7208 52 10</t>
  </si>
  <si>
    <t>Ploščati vroče valjani izdelki iz železa ali nelegiranega jekla, širine 600 mm ali več, neplatirani, neprevlečeni ali neprekriti: Ne v kolobarjih, vroče valjani brez nadaljnje obdelave, z reliefnimi vzorci: debeline 4,75 mm ali več, vendar ne več kot 10 mm: valjani s štirih strani ali v zaprtem kalibru, širine do 1 250 mm</t>
  </si>
  <si>
    <t>7208 52 91</t>
  </si>
  <si>
    <t>Ploščati vroče valjani izdelki iz železa ali nelegiranega jekla, širine 600 mm ali več, neplatirani, neprevlečeni ali neprekriti: Ne v kolobarjih, vroče valjani brez nadaljnje obdelave, z reliefnimi vzorci: debeline 4,75 mm ali več, vendar ne več kot 10 mm: valjani s štirih strani ali v zaprtem kalibru, širine do 1 250 mm: 2 050 mm ali več</t>
  </si>
  <si>
    <t>7208 52 99</t>
  </si>
  <si>
    <t>Ploščati vroče valjani izdelki iz železa ali nelegiranega jekla, širine 600 mm ali več, neplatirani, neprevlečeni ali neprekriti: Ne v kolobarjih, vroče valjani brez nadaljnje obdelave, z reliefnimi vzorci: debeline 4,75 mm ali več, vendar ne več kot 10 mm: valjani s štirih strani ali v zaprtem kalibru, širine do 1 250 mm: manj kot 2 050 mm</t>
  </si>
  <si>
    <t>7208 53</t>
  </si>
  <si>
    <t>Ploščati vroče valjani izdelki iz železa ali nelegiranega jekla, širine 600 mm ali več, neplatirani, neprevlečeni ali neprekriti: Ne v kolobarjih, vroče valjani brez nadaljnje obdelave, z reliefnimi vzorci: debeline 3 mm in več, vendar manj kot 4,75 mm</t>
  </si>
  <si>
    <t>7208 53 10</t>
  </si>
  <si>
    <t>Ploščati vroče valjani izdelki iz železa ali nelegiranega jekla, širine 600 mm ali več, neplatirani, neprevlečeni ali neprekriti: Ne v kolobarjih, vroče valjani brez nadaljnje obdelave, z reliefnimi vzorci: debeline 3 mm in več, vendar manj kot 4,75 mm: valjani s štirih strani ali v zaprtem kalibru, širine do 1 250 mm in debeline 4 mm in več</t>
  </si>
  <si>
    <t>7208 53 90</t>
  </si>
  <si>
    <t>Ploščati vroče valjani izdelki iz železa ali nelegiranega jekla, širine 600 mm ali več, neplatirani, neprevlečeni ali neprekriti: Ne v kolobarjih, vroče valjani brez nadaljnje obdelave, z reliefnimi vzorci: debeline 3 mm in več, vendar manj kot 4,75 mm: drugi</t>
  </si>
  <si>
    <t>7208 54 00</t>
  </si>
  <si>
    <t>Ploščati vroče valjani izdelki iz železa ali nelegiranega jekla, širine 600 mm ali več, neplatirani, neprevlečeni ali neprekriti: Ne v kolobarjih, vroče valjani brez nadaljnje obdelave, z reliefnimi vzorci: debeline manj kot 3 mm</t>
  </si>
  <si>
    <t>7208 90</t>
  </si>
  <si>
    <t>Ploščati vroče valjani izdelki iz železa ali nelegiranega jekla, širine 600 mm ali več, neplatirani, neprevlečeni ali neprekriti: Drugi</t>
  </si>
  <si>
    <t>7208 90 20</t>
  </si>
  <si>
    <t>Ploščati vroče valjani izdelki iz železa ali nelegiranega jekla, širine 600 mm ali več, neplatirani, neprevlečeni ali neprekriti: Drugi: perforirani</t>
  </si>
  <si>
    <t>7208 90 80</t>
  </si>
  <si>
    <t>Ploščati vroče valjani izdelki iz železa ali nelegiranega jekla, širine 600 mm ali več, neplatirani, neprevlečeni ali neprekriti: Drugi: drugi</t>
  </si>
  <si>
    <t>Ploščati hladno valjani (hladno deformirani) izdelki iz železa ali nelegiranega jekla, širine 600 mm ali več, neplatirani, neprevlečeni ali neprekriti</t>
  </si>
  <si>
    <t>7209 15 00</t>
  </si>
  <si>
    <t>Ploščati hladno valjani (hladno deformirani) izdelki iz železa ali nelegiranega jekla, širine 600 mm ali več, neplatirani, neprevlečeni ali neprekriti: debeline 3 mm in več</t>
  </si>
  <si>
    <t>7209 16</t>
  </si>
  <si>
    <t>Ploščati hladno valjani (hladno deformirani) izdelki iz železa ali nelegiranega jekla, širine 600 mm ali več, neplatirani, neprevlečeni ali neprekriti: debeline 3 mm in več: debeline več kot 1 mm, vendar manj kot 3 mm</t>
  </si>
  <si>
    <t>7209 16 10</t>
  </si>
  <si>
    <t>Ploščati hladno valjani (hladno deformirani) izdelki iz železa ali nelegiranega jekla, širine 600 mm ali več, neplatirani, neprevlečeni ali neprekriti: debeline 3 mm in več: debeline več kot 1 mm, vendar manj kot 3 mm: elektropločevine</t>
  </si>
  <si>
    <t>7209 16 90</t>
  </si>
  <si>
    <t>Ploščati hladno valjani (hladno deformirani) izdelki iz železa ali nelegiranega jekla, širine 600 mm ali več, neplatirani, neprevlečeni ali neprekriti: debeline 3 mm in več: debeline več kot 1 mm, vendar manj kot 3 mm: drugi</t>
  </si>
  <si>
    <t>7209 17</t>
  </si>
  <si>
    <t>Ploščati hladno valjani (hladno deformirani) izdelki iz železa ali nelegiranega jekla, širine 600 mm ali več, neplatirani, neprevlečeni ali neprekriti: debeline 3 mm in več: debeline od 0,5 mm in več, vendar ne več kot 1 mm</t>
  </si>
  <si>
    <t>7209 17 10</t>
  </si>
  <si>
    <t>Ploščati hladno valjani (hladno deformirani) izdelki iz železa ali nelegiranega jekla, širine 600 mm ali več, neplatirani, neprevlečeni ali neprekriti: debeline 3 mm in več: debeline od 0,5 mm in več, vendar ne več kot 1 mm: elektropločevine</t>
  </si>
  <si>
    <t>7209 17 90</t>
  </si>
  <si>
    <t>Ploščati hladno valjani (hladno deformirani) izdelki iz železa ali nelegiranega jekla, širine 600 mm ali več, neplatirani, neprevlečeni ali neprekriti: debeline 3 mm in več: debeline od 0,5 mm in več, vendar ne več kot 1 mm: drugi</t>
  </si>
  <si>
    <t>7209 18</t>
  </si>
  <si>
    <t>Ploščati hladno valjani (hladno deformirani) izdelki iz železa ali nelegiranega jekla, širine 600 mm ali več, neplatirani, neprevlečeni ali neprekriti: debeline 3 mm in več: debeline manj kot 0,5 mm</t>
  </si>
  <si>
    <t>7209 18 10</t>
  </si>
  <si>
    <t>Ploščati hladno valjani (hladno deformirani) izdelki iz železa ali nelegiranega jekla, širine 600 mm ali več, neplatirani, neprevlečeni ali neprekriti: debeline 3 mm in več: debeline manj kot 0,5 mm: elektropločevine</t>
  </si>
  <si>
    <t>7209 18 91</t>
  </si>
  <si>
    <t>Ploščati hladno valjani (hladno deformirani) izdelki iz železa ali nelegiranega jekla, širine 600 mm ali več, neplatirani, neprevlečeni ali neprekriti: debeline 3 mm in več: debeline manj kot 0,5 mm: elektropločevine: debeline 0,35 mm ali več, vendar manj kot 0,5 mm</t>
  </si>
  <si>
    <t>7209 18 99</t>
  </si>
  <si>
    <t>Ploščati hladno valjani (hladno deformirani) izdelki iz železa ali nelegiranega jekla, širine 600 mm ali več, neplatirani, neprevlečeni ali neprekriti: debeline 3 mm in več: debeline manj kot 0,5 mm: elektropločevine: debeline manj kot 0,35 mm</t>
  </si>
  <si>
    <t>7209 25 00</t>
  </si>
  <si>
    <t>Ploščati hladno valjani (hladno deformirani) izdelki iz železa ali nelegiranega jekla, širine 600 mm ali več, neplatirani, neprevlečeni ali neprekriti: debeline 3 mm in več: debeline 3 mm in več</t>
  </si>
  <si>
    <t>7209 26</t>
  </si>
  <si>
    <t>7209 26 10</t>
  </si>
  <si>
    <t>7209 26 90</t>
  </si>
  <si>
    <t>7209 27</t>
  </si>
  <si>
    <t>Ploščati hladno valjani (hladno deformirani) izdelki iz železa ali nelegiranega jekla, širine 600 mm ali več, neplatirani, neprevlečeni ali neprekriti: debeline 3 mm in več: debeline 0,5 mm ali več, vendar ne več kot 1 mm</t>
  </si>
  <si>
    <t>7209 27 10</t>
  </si>
  <si>
    <t>Ploščati hladno valjani (hladno deformirani) izdelki iz železa ali nelegiranega jekla, širine 600 mm ali več, neplatirani, neprevlečeni ali neprekriti: debeline 3 mm in več: debeline 0,5 mm ali več, vendar ne več kot 1 mm: elektropločevine</t>
  </si>
  <si>
    <t>7209 27 90</t>
  </si>
  <si>
    <t>Ploščati hladno valjani (hladno deformirani) izdelki iz železa ali nelegiranega jekla, širine 600 mm ali več, neplatirani, neprevlečeni ali neprekriti: debeline 3 mm in več: debeline 0,5 mm ali več, vendar ne več kot 1 mm: drugi</t>
  </si>
  <si>
    <t>7209 28</t>
  </si>
  <si>
    <t>7209 28 10</t>
  </si>
  <si>
    <t>7209 28 90</t>
  </si>
  <si>
    <t>Ploščati hladno valjani (hladno deformirani) izdelki iz železa ali nelegiranega jekla, širine 600 mm ali več, neplatirani, neprevlečeni ali neprekriti: debeline 3 mm in več: debeline manj kot 0,5 mm: drugi</t>
  </si>
  <si>
    <t>7209 90</t>
  </si>
  <si>
    <t>Ploščati hladno valjani (hladno deformirani) izdelki iz železa ali nelegiranega jekla, širine 600 mm ali več, neplatirani, neprevlečeni ali neprekriti: Drugi</t>
  </si>
  <si>
    <t>7209 90 20</t>
  </si>
  <si>
    <t>Ploščati hladno valjani (hladno deformirani) izdelki iz železa ali nelegiranega jekla, širine 600 mm ali več, neplatirani, neprevlečeni ali neprekriti: Drugi: perforirani</t>
  </si>
  <si>
    <t>7209 90 80</t>
  </si>
  <si>
    <t>Ploščati hladno valjani (hladno deformirani) izdelki iz železa ali nelegiranega jekla, širine 600 mm ali več, neplatirani, neprevlečeni ali neprekriti: Drugi: drugi</t>
  </si>
  <si>
    <t>Ploščati valjani izdelki iz železa ali nelegiranega jekla, širine 600 mm ali več, platirani, prevlečeni ali prekriti</t>
  </si>
  <si>
    <t>7210 11 00</t>
  </si>
  <si>
    <t>Ploščati valjani izdelki iz železa ali nelegiranega jekla, širine 600 mm ali več, platirani, prevlečeni ali prekriti: debeline 0,5 mm ali več</t>
  </si>
  <si>
    <t>7210 12</t>
  </si>
  <si>
    <t>Ploščati valjani izdelki iz železa ali nelegiranega jekla, širine 600 mm ali več, platirani, prevlečeni ali prekriti: debeline 0,5 mm ali več: debeline manj kot 0,5 mm</t>
  </si>
  <si>
    <t>7210 12 20</t>
  </si>
  <si>
    <t>Ploščati valjani izdelki iz železa ali nelegiranega jekla, širine 600 mm ali več, platirani, prevlečeni ali prekriti: debeline 0,5 mm ali več: debeline manj kot 0,5 mm: pokositrena pločevina</t>
  </si>
  <si>
    <t>7210 12 80</t>
  </si>
  <si>
    <t>Ploščati valjani izdelki iz železa ali nelegiranega jekla, širine 600 mm ali več, platirani, prevlečeni ali prekriti: debeline 0,5 mm ali več: debeline manj kot 0,5 mm: drugi</t>
  </si>
  <si>
    <t>7210 20 00</t>
  </si>
  <si>
    <t>Ploščati valjani izdelki iz železa ali nelegiranega jekla, širine 600 mm ali več, platirani, prevlečeni ali prekriti: Prevlečeni ali prekriti s svincem, vključno tudi prevlečeni z zlitino svinca in kositra</t>
  </si>
  <si>
    <t>7210 30 00</t>
  </si>
  <si>
    <t>Ploščati valjani izdelki iz železa ali nelegiranega jekla, širine 600 mm ali več, platirani, prevlečeni ali prekriti: Elektrolitsko prevlečeni ali prekriti s cinkom</t>
  </si>
  <si>
    <t>7210 41 00</t>
  </si>
  <si>
    <t>Ploščati valjani izdelki iz železa ali nelegiranega jekla, širine 600 mm ali več, platirani, prevlečeni ali prekriti: Elektrolitsko prevlečeni ali prekriti s cinkom: valoviti</t>
  </si>
  <si>
    <t>7210 49 00</t>
  </si>
  <si>
    <t>Ploščati valjani izdelki iz železa ali nelegiranega jekla, širine 600 mm ali več, platirani, prevlečeni ali prekriti: Elektrolitsko prevlečeni ali prekriti s cinkom: drugi</t>
  </si>
  <si>
    <t>7210 50 00</t>
  </si>
  <si>
    <t>Ploščati valjani izdelki iz železa ali nelegiranega jekla, širine 600 mm ali več, platirani, prevlečeni ali prekriti: Prevlečeni ali prekriti s kromovimi oksidi ali s kromom in kromovimi oksidi</t>
  </si>
  <si>
    <t>7210 61 00</t>
  </si>
  <si>
    <t>Ploščati valjani izdelki iz železa ali nelegiranega jekla, širine 600 mm ali več, platirani, prevlečeni ali prekriti: Prevlečeni ali prekriti s kromovimi oksidi ali s kromom in kromovimi oksidi: prevlečeni ali prekriti z zlitino aluminija in cinka</t>
  </si>
  <si>
    <t>7210 69 00</t>
  </si>
  <si>
    <t>Ploščati valjani izdelki iz železa ali nelegiranega jekla, širine 600 mm ali več, platirani, prevlečeni ali prekriti: Prevlečeni ali prekriti s kromovimi oksidi ali s kromom in kromovimi oksidi: drugi</t>
  </si>
  <si>
    <t>7210 70</t>
  </si>
  <si>
    <t>Ploščati valjani izdelki iz železa ali nelegiranega jekla, širine 600 mm ali več, platirani, prevlečeni ali prekriti: Pobarvani, lakirani ali prekriti s plastično maso</t>
  </si>
  <si>
    <t>7210 70 10</t>
  </si>
  <si>
    <t>Ploščati valjani izdelki iz železa ali nelegiranega jekla, širine 600 mm ali več, platirani, prevlečeni ali prekriti: Pobarvani, lakirani ali prekriti s plastično maso: pokositrena pločevina, lakirana; izdelki, prevlečeni ali prekriti s kromovimi oksidi ali s kromom in kromovimi oksidi, lakirani</t>
  </si>
  <si>
    <t>7210 70 80</t>
  </si>
  <si>
    <t>Ploščati valjani izdelki iz železa ali nelegiranega jekla, širine 600 mm ali več, platirani, prevlečeni ali prekriti: Pobarvani, lakirani ali prekriti s plastično maso: drugi</t>
  </si>
  <si>
    <t>7210 90</t>
  </si>
  <si>
    <t>Ploščati valjani izdelki iz železa ali nelegiranega jekla, širine 600 mm ali več, platirani, prevlečeni ali prekriti: Drugi</t>
  </si>
  <si>
    <t>7210 90 30</t>
  </si>
  <si>
    <t>Ploščati valjani izdelki iz železa ali nelegiranega jekla, širine 600 mm ali več, platirani, prevlečeni ali prekriti: Drugi: platirani</t>
  </si>
  <si>
    <t>7210 90 40</t>
  </si>
  <si>
    <t>Ploščati valjani izdelki iz železa ali nelegiranega jekla, širine 600 mm ali več, platirani, prevlečeni ali prekriti: Drugi: prevlečeni s kositrom in tiskani</t>
  </si>
  <si>
    <t>7210 90 80</t>
  </si>
  <si>
    <t>Ploščati valjani izdelki iz železa ali nelegiranega jekla, širine 600 mm ali več, platirani, prevlečeni ali prekriti: Drugi: drugi</t>
  </si>
  <si>
    <t>Ploščati valjani izdelki iz železa ali nelegiranega jekla, širine manj kot 600 mm, neplatirani, neprevlečeni in neprekriti</t>
  </si>
  <si>
    <t>7211 13 00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</si>
  <si>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t>
  </si>
  <si>
    <t>7211 14 00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</si>
  <si>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drugi, debeline 4,75 mm in več</t>
  </si>
  <si>
    <t>7211 19 00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</si>
  <si>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drugi</t>
  </si>
  <si>
    <t>7211 23</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</si>
  <si>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ki vsebujejo manj kot 0,25 mas. % ogljika</t>
  </si>
  <si>
    <t>7211 23 20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</si>
  <si>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ki vsebujejo manj kot 0,25 mas. % ogljika: elektropločevine</t>
  </si>
  <si>
    <t>7211 23 30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</si>
  <si>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ki vsebujejo manj kot 0,25 mas. % ogljika: elektropločevine: debeline 0,35 mm ali več</t>
  </si>
  <si>
    <t>7211 23 80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</si>
  <si>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ki vsebujejo manj kot 0,25 mas. % ogljika: elektropločevine: debeline manj kot 0,35 mm</t>
  </si>
  <si>
    <t>7211 29 00</t>
  </si>
  <si>
    <t>7211 90</t>
  </si>
  <si>
    <t>Ploščati valjani izdelki iz železa ali nelegiranega jekla, širine manj kot 600 mm, neplatirani, neprevlečeni in neprekriti: Drugi</t>
  </si>
  <si>
    <t>7211 90 20</t>
  </si>
  <si>
    <t>Ploščati valjani izdelki iz železa ali nelegiranega jekla, širine manj kot 600 mm, neplatirani, neprevlečeni in neprekriti: Drugi: perforirani</t>
  </si>
  <si>
    <t>7211 90 80</t>
  </si>
  <si>
    <t>Ploščati valjani izdelki iz železa ali nelegiranega jekla, širine manj kot 600 mm, neplatirani, neprevlečeni in neprekriti: Drugi: drugi</t>
  </si>
  <si>
    <t>Ploščati valjani izdelki iz železa ali nelegiranega jekla, širine manj kot 600 mm, platirani, prevlečeni ali prekriti</t>
  </si>
  <si>
    <t>7212 10</t>
  </si>
  <si>
    <t>Ploščati valjani izdelki iz železa ali nelegiranega jekla, širine manj kot 600 mm, platirani, prevlečeni ali prekriti: prevlečeni ali prekriti s kositrom</t>
  </si>
  <si>
    <t>7212 10 10</t>
  </si>
  <si>
    <t>Ploščati valjani izdelki iz železa ali nelegiranega jekla, širine manj kot 600 mm, platirani, prevlečeni ali prekriti: prevlečeni ali prekriti s kositrom: pokositrena pločevina, površinsko obdelana, brez nadaljnje obdelave</t>
  </si>
  <si>
    <t>7212 10 90</t>
  </si>
  <si>
    <t>Ploščati valjani izdelki iz železa ali nelegiranega jekla, širine manj kot 600 mm, platirani, prevlečeni ali prekriti: prevlečeni ali prekriti s kositrom: drugi</t>
  </si>
  <si>
    <t>7212 20 00</t>
  </si>
  <si>
    <t>Ploščati valjani izdelki iz železa ali nelegiranega jekla, širine manj kot 600 mm, platirani, prevlečeni ali prekriti: Elektrolitsko prevlečeni ali prekriti s cinkom</t>
  </si>
  <si>
    <t>7212 30 00</t>
  </si>
  <si>
    <t>Ploščati valjani izdelki iz železa ali nelegiranega jekla, širine manj kot 600 mm, platirani, prevlečeni ali prekriti: Drugače prevlečeni ali prekriti s cinkom</t>
  </si>
  <si>
    <t>7212 40</t>
  </si>
  <si>
    <t>Ploščati valjani izdelki iz železa ali nelegiranega jekla, širine manj kot 600 mm, platirani, prevlečeni ali prekriti: Barvani, lakirani ali prekriti s plastično maso</t>
  </si>
  <si>
    <t>7212 40 20</t>
  </si>
  <si>
    <t>Ploščati valjani izdelki iz železa ali nelegiranega jekla, širine manj kot 600 mm, platirani, prevlečeni ali prekriti: Barvani, lakirani ali prekriti s plastično maso: pokositrena pločevina, ne nadalje obdelana kot lakirana; izdelki, prevlečeni ali prekriti s kromovimi oksidi ali s kromom in kromovimi oksidi, lakirani</t>
  </si>
  <si>
    <t>7212 40 80</t>
  </si>
  <si>
    <t>Ploščati valjani izdelki iz železa ali nelegiranega jekla, širine manj kot 600 mm, platirani, prevlečeni ali prekriti: Barvani, lakirani ali prekriti s plastično maso: drugi</t>
  </si>
  <si>
    <t>7212 50</t>
  </si>
  <si>
    <t>Ploščati valjani izdelki iz železa ali nelegiranega jekla, širine manj kot 600 mm, platirani, prevlečeni ali prekriti: Prevlečeni ali prekriti na drug način</t>
  </si>
  <si>
    <t>7212 50 20</t>
  </si>
  <si>
    <t>Ploščati valjani izdelki iz železa ali nelegiranega jekla, širine manj kot 600 mm, platirani, prevlečeni ali prekriti: Prevlečeni ali prekriti na drug način: prevlečeni ali prekriti s kromovimi oksidi ali s kromom in kromovimi oksidi</t>
  </si>
  <si>
    <t>7212 50 30</t>
  </si>
  <si>
    <t>Ploščati valjani izdelki iz železa ali nelegiranega jekla, širine manj kot 600 mm, platirani, prevlečeni ali prekriti: Prevlečeni ali prekriti na drug način: prevlečeni ali prekriti s kromom ali nikljem</t>
  </si>
  <si>
    <t>7212 50 40</t>
  </si>
  <si>
    <t>Ploščati valjani izdelki iz železa ali nelegiranega jekla, širine manj kot 600 mm, platirani, prevlečeni ali prekriti: Prevlečeni ali prekriti na drug način: prevlečeni ali prekriti z bakrom</t>
  </si>
  <si>
    <t>7212 50 61</t>
  </si>
  <si>
    <t>Ploščati valjani izdelki iz železa ali nelegiranega jekla, širine manj kot 600 mm, platirani, prevlečeni ali prekriti: Prevlečeni ali prekriti na drug način: prevlečeni ali prekriti z bakrom: prevlečeni ali prekriti z zlitinami iz aluminija in cinka</t>
  </si>
  <si>
    <t>7212 50 69</t>
  </si>
  <si>
    <t>Ploščati valjani izdelki iz železa ali nelegiranega jekla, širine manj kot 600 mm, platirani, prevlečeni ali prekriti: Prevlečeni ali prekriti na drug način: prevlečeni ali prekriti z bakrom: drugi</t>
  </si>
  <si>
    <t>7212 50 90</t>
  </si>
  <si>
    <t>Ploščati valjani izdelki iz železa ali nelegiranega jekla, širine manj kot 600 mm, platirani, prevlečeni ali prekriti: Prevlečeni ali prekriti na drug način: drugi</t>
  </si>
  <si>
    <t>7212 60 00</t>
  </si>
  <si>
    <t>Ploščati valjani izdelki iz železa ali nelegiranega jekla, širine manj kot 600 mm, platirani, prevlečeni ali prekriti: Platirani</t>
  </si>
  <si>
    <t>Palice, vroče valjane, v ohlapnih kolobarjih, iz železa ali nelegiranega jekla</t>
  </si>
  <si>
    <t>7213 10 00</t>
  </si>
  <si>
    <t>Palice, vroče valjane, v ohlapnih kolobarjih, iz železa ali nelegiranega jekla: Z vtiski, rebri, žlebovi ali drugimi deformacijami, povzročenimi med valjanjem</t>
  </si>
  <si>
    <t>7213 20 00</t>
  </si>
  <si>
    <t>Palice, vroče valjane, v ohlapnih kolobarjih, iz železa ali nelegiranega jekla: Druge, iz avtomatnega jekla</t>
  </si>
  <si>
    <t>7213 91</t>
  </si>
  <si>
    <t>Palice, vroče valjane, v ohlapnih kolobarjih, iz železa ali nelegiranega jekla: Druge, iz avtomatnega jekla: s krožnim prečnim prerezom premera manj kot 14 mm</t>
  </si>
  <si>
    <t>7213 91 10</t>
  </si>
  <si>
    <t>Palice, vroče valjane, v ohlapnih kolobarjih, iz železa ali nelegiranega jekla: Druge, iz avtomatnega jekla: s krožnim prečnim prerezom premera manj kot 14 mm: iz tipov, ki se uporabljajo za armiranje betona</t>
  </si>
  <si>
    <t>7213 91 20</t>
  </si>
  <si>
    <t>Palice, vroče valjane, v ohlapnih kolobarjih, iz železa ali nelegiranega jekla: Druge, iz avtomatnega jekla: s krožnim prečnim prerezom premera manj kot 14 mm: iz jekla, ki se uporablja za žično armiranje pnevmatik (tyre cord)</t>
  </si>
  <si>
    <t>7213 91 41</t>
  </si>
  <si>
    <t>Palice, vroče valjane, v ohlapnih kolobarjih, iz železa ali nelegiranega jekla: Druge, iz avtomatnega jekla: s krožnim prečnim prerezom premera manj kot 14 mm: iz jekla, ki se uporablja za žično armiranje pnevmatik (tyre cord): ki vsebujejo 0,06 mas. % ali manj ogljika</t>
  </si>
  <si>
    <t>7213 91 49</t>
  </si>
  <si>
    <t>Palice, vroče valjane, v ohlapnih kolobarjih, iz železa ali nelegiranega jekla: Druge, iz avtomatnega jekla: s krožnim prečnim prerezom premera manj kot 14 mm: iz jekla, ki se uporablja za žično armiranje pnevmatik (tyre cord): ki vsebujejo več kot 0,06 mas. %, vendar ne več kot 0,25 mas. % ogljika</t>
  </si>
  <si>
    <t>7213 91 70</t>
  </si>
  <si>
    <t>Palice, vroče valjane, v ohlapnih kolobarjih, iz železa ali nelegiranega jekla: Druge, iz avtomatnega jekla: s krožnim prečnim prerezom premera manj kot 14 mm: iz jekla, ki se uporablja za žično armiranje pnevmatik (tyre cord): ki vsebujejo več kot 0,25 mas. %, vendar ne več kot 0,75 mas. % ogljika</t>
  </si>
  <si>
    <t>7213 91 90</t>
  </si>
  <si>
    <t>Palice, vroče valjane, v ohlapnih kolobarjih, iz železa ali nelegiranega jekla: Druge, iz avtomatnega jekla: s krožnim prečnim prerezom premera manj kot 14 mm: iz jekla, ki se uporablja za žično armiranje pnevmatik (tyre cord): ki vsebujejo več kot 0,75 mas. % ogljika</t>
  </si>
  <si>
    <t>7213 99</t>
  </si>
  <si>
    <t>Palice, vroče valjane, v ohlapnih kolobarjih, iz železa ali nelegiranega jekla: Druge, iz avtomatnega jekla: druge</t>
  </si>
  <si>
    <t>7213 99 10</t>
  </si>
  <si>
    <t>Palice, vroče valjane, v ohlapnih kolobarjih, iz železa ali nelegiranega jekla: Druge, iz avtomatnega jekla: druge: ki vsebujejo manj kot 0,25 mas. % ogljika</t>
  </si>
  <si>
    <t>7213 99 90</t>
  </si>
  <si>
    <t>Palice, vroče valjane, v ohlapnih kolobarjih, iz železa ali nelegiranega jekla: Druge, iz avtomatnega jekla: druge: ki vsebujejo 0,25 mas. % ali več ogljika</t>
  </si>
  <si>
    <t>Druge palice iz železa ali nelegiranega jekla, kovane, vroče valjane, vroče vlečene ali vroče iztiskane, brez nadaljnje obdelave, vključno s tistimi, ki so spiralno zvite po valjanju</t>
  </si>
  <si>
    <t>7214 10 00</t>
  </si>
  <si>
    <t>Druge palice iz železa ali nelegiranega jekla, kovane, vroče valjane, vroče vlečene ali vroče iztiskane, brez nadaljnje obdelave, vključno s tistimi, ki so spiralno zvite po valjanju: Kovane</t>
  </si>
  <si>
    <t>7214 20 00</t>
  </si>
  <si>
    <t>Druge palice iz železa ali nelegiranega jekla, kovane, vroče valjane, vroče vlečene ali vroče iztiskane, brez nadaljnje obdelave, vključno s tistimi, ki so spiralno zvite po valjanju: Z vtiski, rebri, žlebovi ali drugimi deformacijami, povzročenimi med valjanjem ali spiralno zvite po valjanju</t>
  </si>
  <si>
    <t>7214 30 00</t>
  </si>
  <si>
    <t>Druge palice iz železa ali nelegiranega jekla, kovane, vroče valjane, vroče vlečene ali vroče iztiskane, brez nadaljnje obdelave, vključno s tistimi, ki so spiralno zvite po valjanju: Druge, iz avtomatnega jekla</t>
  </si>
  <si>
    <t>7214 91</t>
  </si>
  <si>
    <t>Druge palice iz železa ali nelegiranega jekla, kovane, vroče valjane, vroče vlečene ali vroče iztiskane, brez nadaljnje obdelave, vključno s tistimi, ki so spiralno zvite po valjanju: Druge, iz avtomatnega jekla: s pravokotnim (razen kvadratnim) prerezom</t>
  </si>
  <si>
    <t>7214 91 10</t>
  </si>
  <si>
    <t>Druge palice iz železa ali nelegiranega jekla, kovane, vroče valjane, vroče vlečene ali vroče iztiskane, brez nadaljnje obdelave, vključno s tistimi, ki so spiralno zvite po valjanju: Druge, iz avtomatnega jekla: s pravokotnim (razen kvadratnim) prerezom: ki vsebujejo manj kot 0,25 mas. % ogljika</t>
  </si>
  <si>
    <t>7214 91 90</t>
  </si>
  <si>
    <t>Druge palice iz železa ali nelegiranega jekla, kovane, vroče valjane, vroče vlečene ali vroče iztiskane, brez nadaljnje obdelave, vključno s tistimi, ki so spiralno zvite po valjanju: Druge, iz avtomatnega jekla: s pravokotnim (razen kvadratnim) prerezom: ki vsebujejo 0,25 mas. % ogljika ali več</t>
  </si>
  <si>
    <t>7214 99</t>
  </si>
  <si>
    <t>Druge palice iz železa ali nelegiranega jekla, kovane, vroče valjane, vroče vlečene ali vroče iztiskane, brez nadaljnje obdelave, vključno s tistimi, ki so spiralno zvite po valjanju: Druge, iz avtomatnega jekla: druge</t>
  </si>
  <si>
    <t>7214 99 10</t>
  </si>
  <si>
    <t>Druge palice iz železa ali nelegiranega jekla, kovane, vroče valjane, vroče vlečene ali vroče iztiskane, brez nadaljnje obdelave, vključno s tistimi, ki so spiralno zvite po valjanju: Druge, iz avtomatnega jekla: druge: iz tipov, ki se uporabljajo za armiranje betona</t>
  </si>
  <si>
    <t>7214 99 31</t>
  </si>
  <si>
    <t>Druge palice iz železa ali nelegiranega jekla, kovane, vroče valjane, vroče vlečene ali vroče iztiskane, brez nadaljnje obdelave, vključno s tistimi, ki so spiralno zvite po valjanju: Druge, iz avtomatnega jekla: druge: iz tipov, ki se uporabljajo za armiranje betona: 80 mm ali več</t>
  </si>
  <si>
    <t>7214 99 39</t>
  </si>
  <si>
    <t>Druge palice iz železa ali nelegiranega jekla, kovane, vroče valjane, vroče vlečene ali vroče iztiskane, brez nadaljnje obdelave, vključno s tistimi, ki so spiralno zvite po valjanju: Druge, iz avtomatnega jekla: druge: iz tipov, ki se uporabljajo za armiranje betona: 80 mm ali več: manj kot 80 mm</t>
  </si>
  <si>
    <t>7214 99 50</t>
  </si>
  <si>
    <t>Druge palice iz železa ali nelegiranega jekla, kovane, vroče valjane, vroče vlečene ali vroče iztiskane, brez nadaljnje obdelave, vključno s tistimi, ki so spiralno zvite po valjanju: Druge, iz avtomatnega jekla: druge: iz tipov, ki se uporabljajo za armiranje betona: druge</t>
  </si>
  <si>
    <t>7214 99 71</t>
  </si>
  <si>
    <t>Druge palice iz železa ali nelegiranega jekla, kovane, vroče valjane, vroče vlečene ali vroče iztiskane, brez nadaljnje obdelave, vključno s tistimi, ki so spiralno zvite po valjanju: Druge, iz avtomatnega jekla: druge: iz tipov, ki se uporabljajo za armiranje betona: druge: 80 mm ali več</t>
  </si>
  <si>
    <t>7214 99 79</t>
  </si>
  <si>
    <t>Druge palice iz železa ali nelegiranega jekla, kovane, vroče valjane, vroče vlečene ali vroče iztiskane, brez nadaljnje obdelave, vključno s tistimi, ki so spiralno zvite po valjanju: Druge, iz avtomatnega jekla: druge: iz tipov, ki se uporabljajo za armiranje betona: druge: manj kot 80 mm</t>
  </si>
  <si>
    <t>7214 99 95</t>
  </si>
  <si>
    <t>Druge palice iz železa ali nelegiranega jekla</t>
  </si>
  <si>
    <t>7215 10 00</t>
  </si>
  <si>
    <t>Druge palice iz železa ali nelegiranega jekla: Iz avtomatnega jekla, hladno oblikovane ali hladno dodelane, brez nadaljnje obdelave</t>
  </si>
  <si>
    <t>7215 50</t>
  </si>
  <si>
    <t>Druge palice iz železa ali nelegiranega jekla: Druge, hladno oblikovane ali hladno dodelane, brez nadaljnje obdelave</t>
  </si>
  <si>
    <t>7215 50 11</t>
  </si>
  <si>
    <t>Druge palice iz železa ali nelegiranega jekla: Druge, hladno oblikovane ali hladno dodelane, brez nadaljnje obdelave: pravokotnega (razen kvadratnega) prečnega prereza</t>
  </si>
  <si>
    <t>7215 50 19</t>
  </si>
  <si>
    <t>Druge palice iz železa ali nelegiranega jekla: Druge, hladno oblikovane ali hladno dodelane, brez nadaljnje obdelave: pravokotnega (razen kvadratnega) prečnega prereza: druge</t>
  </si>
  <si>
    <t>7215 50 80</t>
  </si>
  <si>
    <t>Druge palice iz železa ali nelegiranega jekla: Druge, hladno oblikovane ali hladno dodelane, brez nadaljnje obdelave: ki vsebujejo 0,25 mas. % ali več ogljika</t>
  </si>
  <si>
    <t>7215 90 00</t>
  </si>
  <si>
    <t>Druge palice iz železa ali nelegiranega jekla: Druge</t>
  </si>
  <si>
    <t>Kotni profili in drugi profili iz železa ali nelegiranega jekla</t>
  </si>
  <si>
    <t>7216 10 00</t>
  </si>
  <si>
    <t>Kotni profili in drugi profili iz železa ali nelegiranega jekla: U, I ali H profili, vroče valjani, vroče vlečeni ali iztiskani, brez nadaljnje obdelave, višine manj kot 80 mm</t>
  </si>
  <si>
    <t>7216 21 00</t>
  </si>
  <si>
    <t>Kotni profili in drugi profili iz železa ali nelegiranega jekla: U, I ali H profili, vroče valjani, vroče vlečeni ali iztiskani, brez nadaljnje obdelave, višine manj kot 80 mm: L profili</t>
  </si>
  <si>
    <t>7216 22 00</t>
  </si>
  <si>
    <t>Kotni profili in drugi profili iz železa ali nelegiranega jekla: U, I ali H profili, vroče valjani, vroče vlečeni ali iztiskani, brez nadaljnje obdelave, višine manj kot 80 mm: T profili</t>
  </si>
  <si>
    <t>7216 31</t>
  </si>
  <si>
    <t>Kotni profili in drugi profili iz železa ali nelegiranega jekla: U, I ali H profili, vroče valjani, vroče vlečeni ali iztiskani, brez nadaljnje obdelave, višine manj kot 80 mm: U profili</t>
  </si>
  <si>
    <t>7216 31 10</t>
  </si>
  <si>
    <t>Kotni profili in drugi profili iz železa ali nelegiranega jekla: U, I ali H profili, vroče valjani, vroče vlečeni ali iztiskani, brez nadaljnje obdelave, višine manj kot 80 mm: U profili: višine 80 mm ali več, vendar ne več kot 220 mm</t>
  </si>
  <si>
    <t>7216 31 90</t>
  </si>
  <si>
    <t>Kotni profili in drugi profili iz železa ali nelegiranega jekla: U, I ali H profili, vroče valjani, vroče vlečeni ali iztiskani, brez nadaljnje obdelave, višine manj kot 80 mm: U profili: višine več kot 220 mm</t>
  </si>
  <si>
    <t>7216 32</t>
  </si>
  <si>
    <t>Kotni profili in drugi profili iz železa ali nelegiranega jekla: U, I ali H profili, vroče valjani, vroče vlečeni ali iztiskani, brez nadaljnje obdelave, višine manj kot 80 mm: I profili</t>
  </si>
  <si>
    <t>7216 32 11</t>
  </si>
  <si>
    <t>Kotni profili in drugi profili iz železa ali nelegiranega jekla: U, I ali H profili, vroče valjani, vroče vlečeni ali iztiskani, brez nadaljnje obdelave, višine manj kot 80 mm: I profili: s paralelnima pasnicama</t>
  </si>
  <si>
    <t>7216 32 19</t>
  </si>
  <si>
    <t>Kotni profili in drugi profili iz železa ali nelegiranega jekla: U, I ali H profili, vroče valjani, vroče vlečeni ali iztiskani, brez nadaljnje obdelave, višine manj kot 80 mm: I profili: s paralelnima pasnicama: drugi</t>
  </si>
  <si>
    <t>7216 32 91</t>
  </si>
  <si>
    <t>Kotni profili in drugi profili iz železa ali nelegiranega jekla: U, I ali H profili, vroče valjani, vroče vlečeni ali iztiskani, brez nadaljnje obdelave, višine manj kot 80 mm: I profili: s paralelnima pasnicama: s paralelnima pasnicama</t>
  </si>
  <si>
    <t>7216 32 99</t>
  </si>
  <si>
    <t>7216 33</t>
  </si>
  <si>
    <t>Kotni profili in drugi profili iz železa ali nelegiranega jekla: U, I ali H profili, vroče valjani, vroče vlečeni ali iztiskani, brez nadaljnje obdelave, višine manj kot 80 mm: H profili</t>
  </si>
  <si>
    <t>7216 33 10</t>
  </si>
  <si>
    <t>Kotni profili in drugi profili iz železa ali nelegiranega jekla: U, I ali H profili, vroče valjani, vroče vlečeni ali iztiskani, brez nadaljnje obdelave, višine manj kot 80 mm: H profili: višine 80 mm ali več, vendar ne več kot 180 mm</t>
  </si>
  <si>
    <t>7216 33 90</t>
  </si>
  <si>
    <t>Kotni profili in drugi profili iz železa ali nelegiranega jekla: U, I ali H profili, vroče valjani, vroče vlečeni ali iztiskani, brez nadaljnje obdelave, višine manj kot 80 mm: H profili: višine več kot 180 mm</t>
  </si>
  <si>
    <t>7216 40</t>
  </si>
  <si>
    <t>Kotni profili in drugi profili iz železa ali nelegiranega jekla: L ali T profili, vroče valjani, vroče vlečeni ali iztiskani, brez nadaljnje obdelave, višine 80 mm in več</t>
  </si>
  <si>
    <t>7216 40 10</t>
  </si>
  <si>
    <t>Kotni profili in drugi profili iz železa ali nelegiranega jekla: L ali T profili, vroče valjani, vroče vlečeni ali iztiskani, brez nadaljnje obdelave, višine 80 mm in več: L profili</t>
  </si>
  <si>
    <t>7216 40 90</t>
  </si>
  <si>
    <t>Kotni profili in drugi profili iz železa ali nelegiranega jekla: L ali T profili, vroče valjani, vroče vlečeni ali iztiskani, brez nadaljnje obdelave, višine 80 mm in več: T profili</t>
  </si>
  <si>
    <t>7216 50</t>
  </si>
  <si>
    <t>Kotni profili in drugi profili iz železa ali nelegiranega jekla: Kotni profili in drugi profili, vroče valjani, vroče vlečeni ali iztiskani, brez nadaljnje obdelave</t>
  </si>
  <si>
    <t>7216 50 10</t>
  </si>
  <si>
    <t>Kotni profili in drugi profili iz železa ali nelegiranega jekla: Kotni profili in drugi profili, vroče valjani, vroče vlečeni ali iztiskani, brez nadaljnje obdelave: s prečnim prerezom, ki ga lahko zajamemo v kvadrat s stranico 80 mm</t>
  </si>
  <si>
    <t>7216 50 91</t>
  </si>
  <si>
    <t>Kotni profili in drugi profili iz železa ali nelegiranega jekla: Kotni profili in drugi profili, vroče valjani, vroče vlečeni ali iztiskani, brez nadaljnje obdelave: s prečnim prerezom, ki ga lahko zajamemo v kvadrat s stranico 80 mm: ploščato žmulasto jeklo</t>
  </si>
  <si>
    <t>7216 50 99</t>
  </si>
  <si>
    <t>Kotni profili in drugi profili iz železa ali nelegiranega jekla: Kotni profili in drugi profili, vroče valjani, vroče vlečeni ali iztiskani, brez nadaljnje obdelave: s prečnim prerezom, ki ga lahko zajamemo v kvadrat s stranico 80 mm: drugo</t>
  </si>
  <si>
    <t>7216 61</t>
  </si>
  <si>
    <t>Kotni profili in drugi profili iz železa ali nelegiranega jekla: Kotni profili in drugi profili, vroče valjani, vroče vlečeni ali iztiskani, brez nadaljnje obdelave: izdelani iz ploščato valjanih izdelkov</t>
  </si>
  <si>
    <t>7216 61 10</t>
  </si>
  <si>
    <t>Kotni profili in drugi profili iz železa ali nelegiranega jekla: Kotni profili in drugi profili, vroče valjani, vroče vlečeni ali iztiskani, brez nadaljnje obdelave: izdelani iz ploščato valjanih izdelkov: C, L, U, Z, omega ali odprti profili</t>
  </si>
  <si>
    <t>7216 61 90</t>
  </si>
  <si>
    <t>Kotni profili in drugi profili iz železa ali nelegiranega jekla: Kotni profili in drugi profili, vroče valjani, vroče vlečeni ali iztiskani, brez nadaljnje obdelave: izdelani iz ploščato valjanih izdelkov: drugi</t>
  </si>
  <si>
    <t>7216 69 00</t>
  </si>
  <si>
    <t>Kotni profili in drugi profili iz železa ali nelegiranega jekla: Kotni profili in drugi profili, vroče valjani, vroče vlečeni ali iztiskani, brez nadaljnje obdelave: drugi</t>
  </si>
  <si>
    <t>7216 91</t>
  </si>
  <si>
    <t>Kotni profili in drugi profili iz železa ali nelegiranega jekla: Kotni profili in drugi profili, vroče valjani, vroče vlečeni ali iztiskani, brez nadaljnje obdelave: hladno oblikovani ali hladno dodelani iz plosko valjanih izdelkov</t>
  </si>
  <si>
    <t>7216 91 10</t>
  </si>
  <si>
    <t>Kotni profili in drugi profili iz železa ali nelegiranega jekla: Kotni profili in drugi profili, vroče valjani, vroče vlečeni ali iztiskani, brez nadaljnje obdelave: hladno oblikovani ali hladno dodelani iz plosko valjanih izdelkov: profilirana (rebrasta) pločevina</t>
  </si>
  <si>
    <t>7216 91 80</t>
  </si>
  <si>
    <t>Kotni profili in drugi profili iz železa ali nelegiranega jekla: Kotni profili in drugi profili, vroče valjani, vroče vlečeni ali iztiskani, brez nadaljnje obdelave: hladno oblikovani ali hladno dodelani iz plosko valjanih izdelkov: drugi</t>
  </si>
  <si>
    <t>7216 99 00</t>
  </si>
  <si>
    <t>Žica iz železa ali nelegiranega jekla</t>
  </si>
  <si>
    <t>7217 10</t>
  </si>
  <si>
    <t>Žica iz železa ali nelegiranega jekla: Neprevlečena ali neprekrita, polirana ali nepolirana</t>
  </si>
  <si>
    <t>7217 10 10</t>
  </si>
  <si>
    <t>Žica iz železa ali nelegiranega jekla: Neprevlečena ali neprekrita, polirana ali nepolirana: z največjo dimenzijo prečnega prereza manj kot 0,8 mm</t>
  </si>
  <si>
    <t>7217 10 31</t>
  </si>
  <si>
    <t>Žica iz železa ali nelegiranega jekla: Neprevlečena ali neprekrita, polirana ali nepolirana: z največjo dimenzijo prečnega prereza manj kot 0,8 mm: ki vsebuje vtiske, rebra, žlebiče ali druge deformacije, povzročene med procesom valjanja</t>
  </si>
  <si>
    <t>7217 10 39</t>
  </si>
  <si>
    <t>Žica iz železa ali nelegiranega jekla: Neprevlečena ali neprekrita, polirana ali nepolirana: z največjo dimenzijo prečnega prereza manj kot 0,8 mm: ki vsebuje vtiske, rebra, žlebiče ali druge deformacije, povzročene med procesom valjanja: druga</t>
  </si>
  <si>
    <t>7217 10 50</t>
  </si>
  <si>
    <t>Žica iz železa ali nelegiranega jekla: Neprevlečena ali neprekrita, polirana ali nepolirana: ki vsebuje 0,25 mas. % ali več, vendar manj kot 0,6 mas. % ogljika</t>
  </si>
  <si>
    <t>7217 10 90</t>
  </si>
  <si>
    <t>Žica iz železa ali nelegiranega jekla: Neprevlečena ali neprekrita, polirana ali nepolirana: ki vsebuje 0,6 mas. % ali več ogljika</t>
  </si>
  <si>
    <t>7217 20</t>
  </si>
  <si>
    <t>Žica iz železa ali nelegiranega jekla: Prevlečena ali prekrita s cinkom</t>
  </si>
  <si>
    <t>7217 20 10</t>
  </si>
  <si>
    <t>Žica iz železa ali nelegiranega jekla: Prevlečena ali prekrita s cinkom: z največjo dimenzijo prečnega prereza manj kot 0,8 mm</t>
  </si>
  <si>
    <t>7217 20 30</t>
  </si>
  <si>
    <t>Žica iz železa ali nelegiranega jekla: Prevlečena ali prekrita s cinkom: z največjo dimenzijo prečnega prereza manj kot 0,8 mm: z največjo dimenzijo prečnega prereza 0,8 mm ali več</t>
  </si>
  <si>
    <t>7217 20 50</t>
  </si>
  <si>
    <t>Žica iz železa ali nelegiranega jekla: Prevlečena ali prekrita s cinkom: ki vsebuje 0,25 mas. % ali več, vendar manj kot 0,6 mas. % ogljika</t>
  </si>
  <si>
    <t>7217 20 90</t>
  </si>
  <si>
    <t>Žica iz železa ali nelegiranega jekla: Prevlečena ali prekrita s cinkom: ki vsebuje 0,6 mas. % ali več ogljika</t>
  </si>
  <si>
    <t>7217 30</t>
  </si>
  <si>
    <t>Žica iz železa ali nelegiranega jekla: Prevlečena ali prekrita z drugimi navadnimi kovinami</t>
  </si>
  <si>
    <t>7217 30 41</t>
  </si>
  <si>
    <t>Žica iz železa ali nelegiranega jekla: Prevlečena ali prekrita z drugimi navadnimi kovinami: prevlečena z bakrom</t>
  </si>
  <si>
    <t>7217 30 49</t>
  </si>
  <si>
    <t>Žica iz železa ali nelegiranega jekla: Prevlečena ali prekrita z drugimi navadnimi kovinami: prevlečena z bakrom: druga</t>
  </si>
  <si>
    <t>7217 30 50</t>
  </si>
  <si>
    <t>Žica iz železa ali nelegiranega jekla: Prevlečena ali prekrita z drugimi navadnimi kovinami: ki vsebuje 0,25 mas. % ali več, vendar manj kot 0,6 mas. % ogljika</t>
  </si>
  <si>
    <t>7217 30 90</t>
  </si>
  <si>
    <t>Žica iz železa ali nelegiranega jekla: Prevlečena ali prekrita z drugimi navadnimi kovinami: ki vsebuje 0,6 mas. % ali več ogljika</t>
  </si>
  <si>
    <t>7217 90</t>
  </si>
  <si>
    <t>Žica iz železa ali nelegiranega jekla: Druga</t>
  </si>
  <si>
    <t>7217 90 20</t>
  </si>
  <si>
    <t>Žica iz železa ali nelegiranega jekla: Druga: ki vsebuje manj kot 0,25 mas. % ogljika</t>
  </si>
  <si>
    <t>7217 90 50</t>
  </si>
  <si>
    <t>Žica iz železa ali nelegiranega jekla: Druga: ki vsebuje 0,25 mas. % ali več, vendar manj kot 0,6 mas. % ogljika</t>
  </si>
  <si>
    <t>7217 90 90</t>
  </si>
  <si>
    <t>Žica iz železa ali nelegiranega jekla: Druga: ki vsebuje 0,6 mas. % ali več ogljika</t>
  </si>
  <si>
    <t>Nerjavno jeklo v ingotih ali drugih primarnih oblikah; polizdelki iz nerjavnega jekla</t>
  </si>
  <si>
    <t>7218 10 00</t>
  </si>
  <si>
    <t>Nerjavno jeklo v ingotih ali drugih primarnih oblikah; polizdelki iz nerjavnega jekla: Ingoti in druge primarne oblike</t>
  </si>
  <si>
    <t>7218 91</t>
  </si>
  <si>
    <t>Nerjavno jeklo v ingotih ali drugih primarnih oblikah; polizdelki iz nerjavnega jekla: Ingoti in druge primarne oblike: s pravokotnim (razen s kvadratnim) prečnim prerezom</t>
  </si>
  <si>
    <t>7218 91 10</t>
  </si>
  <si>
    <t>Nerjavno jeklo v ingotih ali drugih primarnih oblikah; polizdelki iz nerjavnega jekla: Ingoti in druge primarne oblike: s pravokotnim (razen s kvadratnim) prečnim prerezom: z vsebnostjo 2,5 mas. % ali več niklja</t>
  </si>
  <si>
    <t>7218 91 80</t>
  </si>
  <si>
    <t>Nerjavno jeklo v ingotih ali drugih primarnih oblikah; polizdelki iz nerjavnega jekla: Ingoti in druge primarne oblike: s pravokotnim (razen s kvadratnim) prečnim prerezom: z vsebnostjo manj kot 2,5 mas. % niklja</t>
  </si>
  <si>
    <t>7218 99</t>
  </si>
  <si>
    <t>Nerjavno jeklo v ingotih ali drugih primarnih oblikah; polizdelki iz nerjavnega jekla: Ingoti in druge primarne oblike: drugi</t>
  </si>
  <si>
    <t>7218 99 11</t>
  </si>
  <si>
    <t>Nerjavno jeklo v ingotih ali drugih primarnih oblikah; polizdelki iz nerjavnega jekla: Ingoti in druge primarne oblike: drugi: valjani ali dobljeni s kontinuiranim litjem</t>
  </si>
  <si>
    <t>7218 99 19</t>
  </si>
  <si>
    <t>Nerjavno jeklo v ingotih ali drugih primarnih oblikah; polizdelki iz nerjavnega jekla: Ingoti in druge primarne oblike: drugi: valjani ali dobljeni s kontinuiranim litjem: kovani</t>
  </si>
  <si>
    <t>7218 99 20</t>
  </si>
  <si>
    <t>Nerjavno jeklo v ingotih ali drugih primarnih oblikah; polizdelki iz nerjavnega jekla: Ingoti in druge primarne oblike: drugi: valjani ali dobljeni s kontinuiranim litjem: valjani ali kontinuirno vliti</t>
  </si>
  <si>
    <t>7218 99 80</t>
  </si>
  <si>
    <t>Ploščato valjani izdelki iz nerjavnega jekla, širine 600 mm in več</t>
  </si>
  <si>
    <t>7219 11 00</t>
  </si>
  <si>
    <t>Ploščato valjani izdelki iz nerjavnega jekla, širine 600 mm in več: debeline več kot 10 mm</t>
  </si>
  <si>
    <t>7219 12</t>
  </si>
  <si>
    <t>Ploščato valjani izdelki iz nerjavnega jekla, širine 600 mm in več: debeline več kot 10 mm: debeline 4,75 mm ali več, vendar ne več kot 10 mm</t>
  </si>
  <si>
    <t>7219 12 10</t>
  </si>
  <si>
    <t>Ploščato valjani izdelki iz nerjavnega jekla, širine 600 mm in več: debeline več kot 10 mm: debeline 4,75 mm ali več, vendar ne več kot 10 mm: ki vsebujejo 2,5 mas. % ali več niklja</t>
  </si>
  <si>
    <t>7219 12 90</t>
  </si>
  <si>
    <t>Ploščato valjani izdelki iz nerjavnega jekla, širine 600 mm in več: debeline več kot 10 mm: debeline 4,75 mm ali več, vendar ne več kot 10 mm: ki vsebujejo manj kot 2,5 mas. % niklja</t>
  </si>
  <si>
    <t>7219 13</t>
  </si>
  <si>
    <t>Ploščato valjani izdelki iz nerjavnega jekla, širine 600 mm in več: debeline več kot 10 mm: debeline 3 mm ali več, vendar manj kot 4,75 mm</t>
  </si>
  <si>
    <t>7219 13 10</t>
  </si>
  <si>
    <t>Ploščato valjani izdelki iz nerjavnega jekla, širine 600 mm in več: debeline več kot 10 mm: debeline 3 mm ali več, vendar manj kot 4,75 mm: ki vsebujejo 2,5 mas. % ali več niklja</t>
  </si>
  <si>
    <t>7219 13 90</t>
  </si>
  <si>
    <t>Ploščato valjani izdelki iz nerjavnega jekla, širine 600 mm in več: debeline več kot 10 mm: debeline 3 mm ali več, vendar manj kot 4,75 mm: ki vsebujejo manj kot 2,5 mas. % niklja</t>
  </si>
  <si>
    <t>7219 14</t>
  </si>
  <si>
    <t>Ploščato valjani izdelki iz nerjavnega jekla, širine 600 mm in več: debeline več kot 10 mm: debeline manj kot 3 mm</t>
  </si>
  <si>
    <t>7219 14 10</t>
  </si>
  <si>
    <t>Ploščato valjani izdelki iz nerjavnega jekla, širine 600 mm in več: debeline več kot 10 mm: debeline manj kot 3 mm: ki vsebujejo 2,5 mas. % ali več niklja</t>
  </si>
  <si>
    <t>7219 14 90</t>
  </si>
  <si>
    <t>Ploščato valjani izdelki iz nerjavnega jekla, širine 600 mm in več: debeline več kot 10 mm: debeline manj kot 3 mm: ki vsebujejo manj kot 2,5 mas. % niklja</t>
  </si>
  <si>
    <t>7219 21</t>
  </si>
  <si>
    <t>Ploščato valjani izdelki iz nerjavnega jekla, širine 600 mm in več: debeline več kot 10 mm: debeline več kot 10 mm</t>
  </si>
  <si>
    <t>7219 21 10</t>
  </si>
  <si>
    <t>Ploščato valjani izdelki iz nerjavnega jekla, širine 600 mm in več: debeline več kot 10 mm: debeline več kot 10 mm: ki vsebujejo 2,5 mas. % ali več niklja</t>
  </si>
  <si>
    <t>7219 21 90</t>
  </si>
  <si>
    <t>Ploščato valjani izdelki iz nerjavnega jekla, širine 600 mm in več: debeline več kot 10 mm: debeline več kot 10 mm: ki vsebujejo manj kot 2,5 mas. % niklja</t>
  </si>
  <si>
    <t>7219 22</t>
  </si>
  <si>
    <t>Ploščato valjani izdelki iz nerjavnega jekla, širine 600 mm in več: debeline več kot 10 mm: debeline 4,75 mm in več, vendar ne več kot 10 mm</t>
  </si>
  <si>
    <t>7219 22 10</t>
  </si>
  <si>
    <t>Ploščato valjani izdelki iz nerjavnega jekla, širine 600 mm in več: debeline več kot 10 mm: debeline 4,75 mm in več, vendar ne več kot 10 mm: ki vsebujejo 2,5 mas. % ali več niklja</t>
  </si>
  <si>
    <t>7219 22 90</t>
  </si>
  <si>
    <t>Ploščato valjani izdelki iz nerjavnega jekla, širine 600 mm in več: debeline več kot 10 mm: debeline 4,75 mm in več, vendar ne več kot 10 mm: ki vsebujejo manj kot 2,5 mas. % niklja</t>
  </si>
  <si>
    <t>7219 23 00</t>
  </si>
  <si>
    <t>Ploščato valjani izdelki iz nerjavnega jekla, širine 600 mm in več: debeline več kot 10 mm: debeline 3 mm in več, vendar manj kot 4,75 mm</t>
  </si>
  <si>
    <t>7219 24 00</t>
  </si>
  <si>
    <t>7219 31 00</t>
  </si>
  <si>
    <t>Ploščato valjani izdelki iz nerjavnega jekla, širine 600 mm in več: debeline več kot 10 mm: debeline 4,75 mm in več</t>
  </si>
  <si>
    <t>7219 32</t>
  </si>
  <si>
    <t>7219 32 10</t>
  </si>
  <si>
    <t>Ploščato valjani izdelki iz nerjavnega jekla, širine 600 mm in več: debeline več kot 10 mm: debeline 3 mm in več, vendar manj kot 4,75 mm: ki vsebujejo 2,5 mas. % ali več niklja</t>
  </si>
  <si>
    <t>7219 32 90</t>
  </si>
  <si>
    <t>Ploščato valjani izdelki iz nerjavnega jekla, širine 600 mm in več: debeline več kot 10 mm: debeline 3 mm in več, vendar manj kot 4,75 mm: ki vsebujejo manj kot 2,5 mas. % niklja</t>
  </si>
  <si>
    <t>7219 33</t>
  </si>
  <si>
    <t>Ploščato valjani izdelki iz nerjavnega jekla, širine 600 mm in več: debeline več kot 10 mm: debeline več kot 1 mm, vendar manj kot 3 mm</t>
  </si>
  <si>
    <t>7219 33 10</t>
  </si>
  <si>
    <t>Ploščato valjani izdelki iz nerjavnega jekla, širine 600 mm in več: debeline več kot 10 mm: debeline več kot 1 mm, vendar manj kot 3 mm: ki vsebujejo 2,5 mas. % ali več niklja</t>
  </si>
  <si>
    <t>7219 33 90</t>
  </si>
  <si>
    <t>Ploščato valjani izdelki iz nerjavnega jekla, širine 600 mm in več: debeline več kot 10 mm: debeline več kot 1 mm, vendar manj kot 3 mm: ki vsebuje manj kot 2,5 mas. % niklja</t>
  </si>
  <si>
    <t>7219 34</t>
  </si>
  <si>
    <t>Ploščato valjani izdelki iz nerjavnega jekla, širine 600 mm in več: debeline več kot 10 mm: debeline 0,5 mm in več, vendar ne več kot 1 mm</t>
  </si>
  <si>
    <t>7219 34 10</t>
  </si>
  <si>
    <t>Ploščato valjani izdelki iz nerjavnega jekla, širine 600 mm in več: debeline več kot 10 mm: debeline 0,5 mm in več, vendar ne več kot 1 mm: ki vsebujejo 2,5 mas. % ali več niklja</t>
  </si>
  <si>
    <t>7219 34 90</t>
  </si>
  <si>
    <t>Ploščato valjani izdelki iz nerjavnega jekla, širine 600 mm in več: debeline več kot 10 mm: debeline 0,5 mm in več, vendar ne več kot 1 mm: ki vsebujejo manj kot 2,5 mas. % niklja</t>
  </si>
  <si>
    <t>7219 35</t>
  </si>
  <si>
    <t>Ploščato valjani izdelki iz nerjavnega jekla, širine 600 mm in več: debeline več kot 10 mm: debeline manj kot 0,5 mm</t>
  </si>
  <si>
    <t>7219 35 10</t>
  </si>
  <si>
    <t>Ploščato valjani izdelki iz nerjavnega jekla, širine 600 mm in več: debeline več kot 10 mm: debeline manj kot 0,5 mm: ki vsebujejo 2,5 mas. % ali več niklja</t>
  </si>
  <si>
    <t>7219 35 90</t>
  </si>
  <si>
    <t>Ploščato valjani izdelki iz nerjavnega jekla, širine 600 mm in več: debeline več kot 10 mm: debeline manj kot 0,5 mm: ki vsebujejo manj kot 2,5 mas. % niklja</t>
  </si>
  <si>
    <t>7219 90</t>
  </si>
  <si>
    <t>Ploščato valjani izdelki iz nerjavnega jekla, širine 600 mm in več: Drugi</t>
  </si>
  <si>
    <t>7219 90 20</t>
  </si>
  <si>
    <t>Ploščato valjani izdelki iz nerjavnega jekla, širine 600 mm in več: Drugi: perforirani</t>
  </si>
  <si>
    <t>7219 90 80</t>
  </si>
  <si>
    <t>Ploščato valjani izdelki iz nerjavnega jekla, širine 600 mm in več: Drugi: drugi</t>
  </si>
  <si>
    <t>Ploščato valjani izdelki iz nerjavnega jekla, širine manj kot 600 mm</t>
  </si>
  <si>
    <t>7220 11 00</t>
  </si>
  <si>
    <t>Ploščato valjani izdelki iz nerjavnega jekla, širine manj kot 600 mm: debeline 4,75 mm in več</t>
  </si>
  <si>
    <t>7220 12 00</t>
  </si>
  <si>
    <t>Ploščato valjani izdelki iz nerjavnega jekla, širine manj kot 600 mm: debeline 4,75 mm in več: debeline manj kot 4,75 mm</t>
  </si>
  <si>
    <t>7220 20</t>
  </si>
  <si>
    <t>Ploščato valjani izdelki iz nerjavnega jekla, širine manj kot 600 mm: Hladno valjani, brez nadaljnje obdelave</t>
  </si>
  <si>
    <t>7220 20 21</t>
  </si>
  <si>
    <t>Ploščato valjani izdelki iz nerjavnega jekla, širine manj kot 600 mm: Hladno valjani, brez nadaljnje obdelave: 2,5 % ali več niklja</t>
  </si>
  <si>
    <t>7220 20 29</t>
  </si>
  <si>
    <t>Ploščato valjani izdelki iz nerjavnega jekla, širine manj kot 600 mm: Hladno valjani, brez nadaljnje obdelave: 2,5 % ali več niklja: manj kot 2,5 % niklja</t>
  </si>
  <si>
    <t>7220 20 41</t>
  </si>
  <si>
    <t>Ploščato valjani izdelki iz nerjavnega jekla, širine manj kot 600 mm: Hladno valjani, brez nadaljnje obdelave: 2,5 % ali več niklja: 2,5 % ali več niklja</t>
  </si>
  <si>
    <t>7220 20 49</t>
  </si>
  <si>
    <t>7220 20 81</t>
  </si>
  <si>
    <t>7220 20 89</t>
  </si>
  <si>
    <t>7220 90</t>
  </si>
  <si>
    <t>Ploščato valjani izdelki iz nerjavnega jekla, širine manj kot 600 mm: Drugi</t>
  </si>
  <si>
    <t>7220 90 20</t>
  </si>
  <si>
    <t>Ploščato valjani izdelki iz nerjavnega jekla, širine manj kot 600 mm: Drugi: perforirani</t>
  </si>
  <si>
    <t>7220 90 80</t>
  </si>
  <si>
    <t>Ploščato valjani izdelki iz nerjavnega jekla, širine manj kot 600 mm: Drugi: drugi</t>
  </si>
  <si>
    <t>7221 00</t>
  </si>
  <si>
    <t>Palice, vroče valjane, v ohlapnih kolobarjih, iz nerjavnega jekla</t>
  </si>
  <si>
    <t>7221 00 10</t>
  </si>
  <si>
    <t>Palice, vroče valjane, v ohlapnih kolobarjih, iz nerjavnega jekla: Ki vsebujejo 2,5 mas. % ali več niklja</t>
  </si>
  <si>
    <t>7221 00 90</t>
  </si>
  <si>
    <t>Palice, vroče valjane, v ohlapnih kolobarjih, iz nerjavnega jekla: Ki vsebujejo do 2,5 mas. % niklja</t>
  </si>
  <si>
    <t>Palice, kotni profili in drugi profili iz nerjavnega jekla</t>
  </si>
  <si>
    <t>7222 11</t>
  </si>
  <si>
    <t>Palice, kotni profili in drugi profili iz nerjavnega jekla: okroglega prečnega prereza</t>
  </si>
  <si>
    <t>7222 11 11</t>
  </si>
  <si>
    <t>Palice, kotni profili in drugi profili iz nerjavnega jekla: okroglega prečnega prereza: 2,5 % ali več niklja</t>
  </si>
  <si>
    <t>7222 11 19</t>
  </si>
  <si>
    <t>Palice, kotni profili in drugi profili iz nerjavnega jekla: okroglega prečnega prereza: 2,5 % ali več niklja: manj kot 2,5 % niklja</t>
  </si>
  <si>
    <t>7222 11 81</t>
  </si>
  <si>
    <t>Palice, kotni profili in drugi profili iz nerjavnega jekla: okroglega prečnega prereza: 2,5 % ali več niklja: manj kot 2,5 % niklja: 2,5 % ali več niklja</t>
  </si>
  <si>
    <t>7222 11 89</t>
  </si>
  <si>
    <t>Palice, kotni profili in drugi profili iz nerjavnega jekla: okroglega prečnega prereza: 2,5 % ali več niklja: manj kot 2,5 % niklja: manj kot 2,5 % niklja</t>
  </si>
  <si>
    <t>7222 19</t>
  </si>
  <si>
    <t>Palice, kotni profili in drugi profili iz nerjavnega jekla: okroglega prečnega prereza: druge</t>
  </si>
  <si>
    <t>7222 19 10</t>
  </si>
  <si>
    <t>Palice, kotni profili in drugi profili iz nerjavnega jekla: okroglega prečnega prereza: druge: ki vsebujejo 2,5 mas. % ali več niklja</t>
  </si>
  <si>
    <t>7222 19 90</t>
  </si>
  <si>
    <t>Palice, kotni profili in drugi profili iz nerjavnega jekla: okroglega prečnega prereza: druge: ki vsebujejo manj kot 2,5 mas. % niklja</t>
  </si>
  <si>
    <t>7222 20</t>
  </si>
  <si>
    <t>Palice, kotni profili in drugi profili iz nerjavnega jekla: Palice, hladno oblikovane ali hladno dodelane, brez nadaljnje obdelave</t>
  </si>
  <si>
    <t>7222 20 11</t>
  </si>
  <si>
    <t>Palice, kotni profili in drugi profili iz nerjavnega jekla: Palice, hladno oblikovane ali hladno dodelane, brez nadaljnje obdelave: 2,5 % ali več niklja</t>
  </si>
  <si>
    <t>7222 20 19</t>
  </si>
  <si>
    <t>Palice, kotni profili in drugi profili iz nerjavnega jekla: Palice, hladno oblikovane ali hladno dodelane, brez nadaljnje obdelave: 2,5 % ali več niklja: manj kot 2,5 % niklja</t>
  </si>
  <si>
    <t>7222 20 21</t>
  </si>
  <si>
    <t>Palice, kotni profili in drugi profili iz nerjavnega jekla: Palice, hladno oblikovane ali hladno dodelane, brez nadaljnje obdelave: 2,5 % ali več niklja: manj kot 2,5 % niklja: 2,5 % ali več niklja</t>
  </si>
  <si>
    <t>7222 20 29</t>
  </si>
  <si>
    <t>Palice, kotni profili in drugi profili iz nerjavnega jekla: Palice, hladno oblikovane ali hladno dodelane, brez nadaljnje obdelave: 2,5 % ali več niklja: manj kot 2,5 % niklja: manj kot 2,5 % niklja</t>
  </si>
  <si>
    <t>7222 20 31</t>
  </si>
  <si>
    <t>7222 20 39</t>
  </si>
  <si>
    <t>7222 20 81</t>
  </si>
  <si>
    <t>Palice, kotni profili in drugi profili iz nerjavnega jekla: Palice, hladno oblikovane ali hladno dodelane, brez nadaljnje obdelave: 2,5 % ali več niklja: 2,5 % ali več niklja</t>
  </si>
  <si>
    <t>7222 20 89</t>
  </si>
  <si>
    <t>7222 30</t>
  </si>
  <si>
    <t>Palice, kotni profili in drugi profili iz nerjavnega jekla: Druge palice</t>
  </si>
  <si>
    <t>7222 30 51</t>
  </si>
  <si>
    <t>Palice, kotni profili in drugi profili iz nerjavnega jekla: Druge palice: ki vsebujejo 2,5 mas. % ali več niklja</t>
  </si>
  <si>
    <t>7222 30 91</t>
  </si>
  <si>
    <t>Palice, kotni profili in drugi profili iz nerjavnega jekla: Druge palice: ki vsebujejo 2,5 mas. % ali več niklja: ki vsebujejo manj kot 2,5 mas. % niklja</t>
  </si>
  <si>
    <t>7222 30 97</t>
  </si>
  <si>
    <t>Palice, kotni profili in drugi profili iz nerjavnega jekla: Druge palice: druge</t>
  </si>
  <si>
    <t>7222 40</t>
  </si>
  <si>
    <t>Palice, kotni profili in drugi profili iz nerjavnega jekla: Kotni profili in drugi profili</t>
  </si>
  <si>
    <t>7222 40 10</t>
  </si>
  <si>
    <t>Palice, kotni profili in drugi profili iz nerjavnega jekla: Kotni profili in drugi profili: vroče valjani, vroče vlečeni ali iztiskani, brez nadaljnje obdelave</t>
  </si>
  <si>
    <t>7222 40 50</t>
  </si>
  <si>
    <t>Palice, kotni profili in drugi profili iz nerjavnega jekla: Kotni profili in drugi profili: hladno oblikovani ali hladno dodelani, brez nadaljnje obdelave</t>
  </si>
  <si>
    <t>7222 40 90</t>
  </si>
  <si>
    <t>Palice, kotni profili in drugi profili iz nerjavnega jekla: Kotni profili in drugi profili: drugi</t>
  </si>
  <si>
    <t>7223 00</t>
  </si>
  <si>
    <t>Žica iz nerjavnega jekla</t>
  </si>
  <si>
    <t>7223 00 11</t>
  </si>
  <si>
    <t>Žica iz nerjavnega jekla: ki vsebuje 28 mas. % ali več, vendar ne več kot 31 mas. % niklja in 20 mas. % ali več, vendar ne več kot 22 mas. % kroma</t>
  </si>
  <si>
    <t>7223 00 19</t>
  </si>
  <si>
    <t>Žica iz nerjavnega jekla: ki vsebuje 28 mas. % ali več, vendar ne več kot 31 mas. % niklja in 20 mas. % ali več, vendar ne več kot 22 mas. % kroma: druga</t>
  </si>
  <si>
    <t>7223 00 91</t>
  </si>
  <si>
    <t>Žica iz nerjavnega jekla: ki vsebuje 28 mas. % ali več, vendar ne več kot 31 mas. % niklja in 20 mas. % ali več, vendar ne več kot 22 mas. % kroma: ki vsebuje 13 mas. % ali več, vendar ne več kot 25 mas. % kroma in 3,5 mas. % ali več, vendar ne več kot 6 mas. % aluminija</t>
  </si>
  <si>
    <t>7223 00 99</t>
  </si>
  <si>
    <t>Druga legirana jekla v ingotih ali drugih primarnih oblikah; polizdelki iz drugih legiranih jekel</t>
  </si>
  <si>
    <t>7224 10</t>
  </si>
  <si>
    <t>Druga legirana jekla v ingotih ali drugih primarnih oblikah; polizdelki iz drugih legiranih jekel: Ingoti in druge primarne oblike</t>
  </si>
  <si>
    <t>7224 10 10</t>
  </si>
  <si>
    <t>Druga legirana jekla v ingotih ali drugih primarnih oblikah; polizdelki iz drugih legiranih jekel: Ingoti in druge primarne oblike: iz orodnega jekla</t>
  </si>
  <si>
    <t>7224 10 90</t>
  </si>
  <si>
    <t>Druga legirana jekla v ingotih ali drugih primarnih oblikah; polizdelki iz drugih legiranih jekel: Ingoti in druge primarne oblike: drugo</t>
  </si>
  <si>
    <t>7224 90</t>
  </si>
  <si>
    <t>Druga legirana jekla v ingotih ali drugih primarnih oblikah; polizdelki iz drugih legiranih jekel: Drugo</t>
  </si>
  <si>
    <t>7224 90 02</t>
  </si>
  <si>
    <t>Druga legirana jekla v ingotih ali drugih primarnih oblikah; polizdelki iz drugih legiranih jekel: Drugo: iz orodnega jekla</t>
  </si>
  <si>
    <t>7224 90 03</t>
  </si>
  <si>
    <t>Druga legirana jekla v ingotih ali drugih primarnih oblikah; polizdelki iz drugih legiranih jekel: Drugo: iz orodnega jekla: iz hitroreznega jekla</t>
  </si>
  <si>
    <t>7224 90 05</t>
  </si>
  <si>
    <t>Druga legirana jekla v ingotih ali drugih primarnih oblikah; polizdelki iz drugih legiranih jekel: Drugo: iz orodnega jekla: iz hitroreznega jekla: ki vsebujejo največ 0,7 mas. % ogljika, 0,5 mas. % ali več, vendar največ 1,2 mas. % mangana in 0,6 mas. % ali več, vendar največ 2,3 mas. % silicija; ki vsebujejo 0,0008 mas. % ali več bora z vsebnostjo katerih koli drugih elementov, ki je nižja od minimuma, navedenega v opombi 1(f) k temu poglavju</t>
  </si>
  <si>
    <t>7224 90 07</t>
  </si>
  <si>
    <t>Druga legirana jekla v ingotih ali drugih primarnih oblikah; polizdelki iz drugih legiranih jekel: Drugo: iz orodnega jekla: iz hitroreznega jekla: ki vsebujejo največ 0,7 mas. % ogljika, 0,5 mas. % ali več, vendar največ 1,2 mas. % mangana in 0,6 mas. % ali več, vendar največ 2,3 mas. % silicija; ki vsebujejo 0,0008 mas. % ali več bora z vsebnostjo katerih koli drugih elementov, ki je nižja od minimuma, navedenega v opombi 1(f) k temu poglavju: drugi</t>
  </si>
  <si>
    <t>7224 90 14</t>
  </si>
  <si>
    <t>7224 90 18</t>
  </si>
  <si>
    <t>Druga legirana jekla v ingotih ali drugih primarnih oblikah; polizdelki iz drugih legiranih jekel: Drugo: iz orodnega jekla: iz hitroreznega jekla: kovani</t>
  </si>
  <si>
    <t>7224 90 31</t>
  </si>
  <si>
    <t>Druga legirana jekla v ingotih ali drugih primarnih oblikah; polizdelki iz drugih legiranih jekel: Drugo: iz orodnega jekla: iz hitroreznega jekla: kovani: ki vsebujejo ne manj kot 0,9 mas. %, vendar ne več kot 1,15 mas. % ogljika, ne manj kot 0,5 mas. %, vendar ne več kot 2 mas. % kroma in, če je prisoten, ne več kot 0,5 mas. % molibdena</t>
  </si>
  <si>
    <t>7224 90 38</t>
  </si>
  <si>
    <t>Druga legirana jekla v ingotih ali drugih primarnih oblikah; polizdelki iz drugih legiranih jekel: Drugo: iz orodnega jekla: iz hitroreznega jekla: kovani: drugi</t>
  </si>
  <si>
    <t>7224 90 90</t>
  </si>
  <si>
    <t>Ploščato valjani izdelki iz drugih legiranih jekel, širine 600 mm in več</t>
  </si>
  <si>
    <t>7225 11 00</t>
  </si>
  <si>
    <t>Ploščato valjani izdelki iz drugih legiranih jekel, širine 600 mm in več: zrnato usmerjeni</t>
  </si>
  <si>
    <t>7225 19</t>
  </si>
  <si>
    <t>Ploščato valjani izdelki iz drugih legiranih jekel, širine 600 mm in več: zrnato usmerjeni: drugi</t>
  </si>
  <si>
    <t>7225 19 10</t>
  </si>
  <si>
    <t>Ploščato valjani izdelki iz drugih legiranih jekel, širine 600 mm in več: zrnato usmerjeni: drugi: vroče valjani</t>
  </si>
  <si>
    <t>7225 19 90</t>
  </si>
  <si>
    <t>Ploščato valjani izdelki iz drugih legiranih jekel, širine 600 mm in več: zrnato usmerjeni: drugi: hladno valjani</t>
  </si>
  <si>
    <t>7225 30</t>
  </si>
  <si>
    <t>Ploščato valjani izdelki iz drugih legiranih jekel, širine 600 mm in več: Drugi, vroče valjani, v kolobarjih, brez nadaljnje obdelave</t>
  </si>
  <si>
    <t>7225 30 10</t>
  </si>
  <si>
    <t>Ploščato valjani izdelki iz drugih legiranih jekel, širine 600 mm in več: Drugi, vroče valjani, v kolobarjih, brez nadaljnje obdelave: iz orodnega jekla</t>
  </si>
  <si>
    <t>7225 30 30</t>
  </si>
  <si>
    <t>Ploščato valjani izdelki iz drugih legiranih jekel, širine 600 mm in več: Drugi, vroče valjani, v kolobarjih, brez nadaljnje obdelave: iz hitroreznega jekla</t>
  </si>
  <si>
    <t>7225 30 90</t>
  </si>
  <si>
    <t>Ploščato valjani izdelki iz drugih legiranih jekel, širine 600 mm in več: Drugi, vroče valjani, v kolobarjih, brez nadaljnje obdelave: drugi</t>
  </si>
  <si>
    <t>7225 40</t>
  </si>
  <si>
    <t>Ploščato valjani izdelki iz drugih legiranih jekel, širine 600 mm in več: Drugi, vroče valjani, ne v kolobarjih, brez nadaljnje obdelave</t>
  </si>
  <si>
    <t>7225 40 12</t>
  </si>
  <si>
    <t>Ploščato valjani izdelki iz drugih legiranih jekel, širine 600 mm in več: Drugi, vroče valjani, ne v kolobarjih, brez nadaljnje obdelave: iz orodnega jekla</t>
  </si>
  <si>
    <t>7225 40 15</t>
  </si>
  <si>
    <t>Ploščato valjani izdelki iz drugih legiranih jekel, širine 600 mm in več: Drugi, vroče valjani, ne v kolobarjih, brez nadaljnje obdelave: iz hitroreznega jekla</t>
  </si>
  <si>
    <t>7225 40 40</t>
  </si>
  <si>
    <t>Ploščato valjani izdelki iz drugih legiranih jekel, širine 600 mm in več: Drugi, vroče valjani, ne v kolobarjih, brez nadaljnje obdelave: iz hitroreznega jekla: debeline več kot 10 mm</t>
  </si>
  <si>
    <t>7225 40 60</t>
  </si>
  <si>
    <t>Ploščato valjani izdelki iz drugih legiranih jekel, širine 600 mm in več: Drugi, vroče valjani, ne v kolobarjih, brez nadaljnje obdelave: iz hitroreznega jekla: debeline 4,75 mm ali več, vendar ne več kot 10 mm</t>
  </si>
  <si>
    <t>7225 40 90</t>
  </si>
  <si>
    <t>Ploščato valjani izdelki iz drugih legiranih jekel, širine 600 mm in več: Drugi, vroče valjani, ne v kolobarjih, brez nadaljnje obdelave: iz hitroreznega jekla: debeline manj kot 4,75 mm</t>
  </si>
  <si>
    <t>7225 50</t>
  </si>
  <si>
    <t>Ploščato valjani izdelki iz drugih legiranih jekel, širine 600 mm in več: Drugi, hladno valjani (hladno deformirani), brez nadaljnje obdelave</t>
  </si>
  <si>
    <t>7225 50 20</t>
  </si>
  <si>
    <t>Ploščato valjani izdelki iz drugih legiranih jekel, širine 600 mm in več: Drugi, hladno valjani (hladno deformirani), brez nadaljnje obdelave: iz hitroreznega jekla</t>
  </si>
  <si>
    <t>7225 50 80</t>
  </si>
  <si>
    <t>Ploščato valjani izdelki iz drugih legiranih jekel, širine 600 mm in več: Drugi, hladno valjani (hladno deformirani), brez nadaljnje obdelave: drugi</t>
  </si>
  <si>
    <t>7225 91 00</t>
  </si>
  <si>
    <t>Ploščato valjani izdelki iz drugih legiranih jekel, širine 600 mm in več: Drugi, hladno valjani (hladno deformirani), brez nadaljnje obdelave: elektrolitsko prevlečeni ali prekriti s cinkom</t>
  </si>
  <si>
    <t>7225 92 00</t>
  </si>
  <si>
    <t>Ploščato valjani izdelki iz drugih legiranih jekel, širine 600 mm in več: Drugi, hladno valjani (hladno deformirani), brez nadaljnje obdelave: drugače prevlečeni ali prekriti s cinkom</t>
  </si>
  <si>
    <t>7225 99 00</t>
  </si>
  <si>
    <t>Ploščati valjani izdelki iz drugih legiranih jekel, širine manj kot 600 mm</t>
  </si>
  <si>
    <t>7226 11 00</t>
  </si>
  <si>
    <t>Ploščati valjani izdelki iz drugih legiranih jekel, širine manj kot 600 mm: zrnato usmerjeni</t>
  </si>
  <si>
    <t>7226 19</t>
  </si>
  <si>
    <t>Ploščati valjani izdelki iz drugih legiranih jekel, širine manj kot 600 mm: zrnato usmerjeni: drugi</t>
  </si>
  <si>
    <t>7226 19 10</t>
  </si>
  <si>
    <t>Ploščati valjani izdelki iz drugih legiranih jekel, širine manj kot 600 mm: zrnato usmerjeni: drugi: vroče valjani, brez nadaljnje obdelave</t>
  </si>
  <si>
    <t>7226 19 80</t>
  </si>
  <si>
    <t>Ploščati valjani izdelki iz drugih legiranih jekel, širine manj kot 600 mm: zrnato usmerjeni: drugi: drugi</t>
  </si>
  <si>
    <t>7226 20 00</t>
  </si>
  <si>
    <t>Ploščati valjani izdelki iz drugih legiranih jekel, širine manj kot 600 mm: Iz hitroreznega jekla</t>
  </si>
  <si>
    <t>7226 91</t>
  </si>
  <si>
    <t>Ploščati valjani izdelki iz drugih legiranih jekel, širine manj kot 600 mm: Iz hitroreznega jekla: vroče valjani, brez nadaljnje obdelave</t>
  </si>
  <si>
    <t>7226 91 20</t>
  </si>
  <si>
    <t>Ploščati valjani izdelki iz drugih legiranih jekel, širine manj kot 600 mm: Iz hitroreznega jekla: vroče valjani, brez nadaljnje obdelave: iz orodnega jekla</t>
  </si>
  <si>
    <t>7226 91 91</t>
  </si>
  <si>
    <t>Ploščati valjani izdelki iz drugih legiranih jekel, širine manj kot 600 mm: Iz hitroreznega jekla: vroče valjani, brez nadaljnje obdelave: iz orodnega jekla: debeline 4,75 mm ali več</t>
  </si>
  <si>
    <t>7226 91 99</t>
  </si>
  <si>
    <t>Ploščati valjani izdelki iz drugih legiranih jekel, širine manj kot 600 mm: Iz hitroreznega jekla: vroče valjani, brez nadaljnje obdelave: iz orodnega jekla: debeline manj kot 4,75 mm</t>
  </si>
  <si>
    <t>7226 92 00</t>
  </si>
  <si>
    <t>Ploščati valjani izdelki iz drugih legiranih jekel, širine manj kot 600 mm: Iz hitroreznega jekla: hladno valjani (hladno deformirani), brez nadaljnje obdelave</t>
  </si>
  <si>
    <t>7226 99</t>
  </si>
  <si>
    <t>Ploščati valjani izdelki iz drugih legiranih jekel, širine manj kot 600 mm: Iz hitroreznega jekla: drugi</t>
  </si>
  <si>
    <t>7226 99 10</t>
  </si>
  <si>
    <t>Ploščati valjani izdelki iz drugih legiranih jekel, širine manj kot 600 mm: Iz hitroreznega jekla: drugi: elektrolitsko prevlečeni ali prekriti s cinkom</t>
  </si>
  <si>
    <t>7226 99 30</t>
  </si>
  <si>
    <t>Ploščati valjani izdelki iz drugih legiranih jekel, širine manj kot 600 mm: Iz hitroreznega jekla: drugi: drugače prevlečeni ali prekriti s cinkom</t>
  </si>
  <si>
    <t>7226 99 70</t>
  </si>
  <si>
    <t>Ploščati valjani izdelki iz drugih legiranih jekel, širine manj kot 600 mm: Iz hitroreznega jekla: drugi: drugi</t>
  </si>
  <si>
    <t>Palice, vroče valjane, v ohlapno navitih kolobarjih, iz drugih legiranih jekel</t>
  </si>
  <si>
    <t>7227 10 00</t>
  </si>
  <si>
    <t>Palice, vroče valjane, v ohlapno navitih kolobarjih, iz drugih legiranih jekel: Iz hitroreznega jekla</t>
  </si>
  <si>
    <t>7227 20 00</t>
  </si>
  <si>
    <t>Palice, vroče valjane, v ohlapno navitih kolobarjih, iz drugih legiranih jekel: Iz silicij-manganovih jekel</t>
  </si>
  <si>
    <t>7227 90</t>
  </si>
  <si>
    <t>Palice, vroče valjane, v ohlapno navitih kolobarjih, iz drugih legiranih jekel: Druga</t>
  </si>
  <si>
    <t>7227 90 10</t>
  </si>
  <si>
    <t>Palice, vroče valjane, v ohlapno navitih kolobarjih, iz drugih legiranih jekel: Druga: ki vsebuje 0,0008 mas. % ali več bora, z vsebnostjo katerega koli elementa, manjšo od minimuma, navedenega v opombi 1(f) k temu poglavju</t>
  </si>
  <si>
    <t>7227 90 50</t>
  </si>
  <si>
    <t>Palice, vroče valjane, v ohlapno navitih kolobarjih, iz drugih legiranih jekel: Druga: ki vsebuje najmanj 0,9 mas. %, vendar največ 1,15 mas. % ogljika, najmanj 0,5 mas. %, vendar največ 2 mas. % kroma in, če je prisoten, največ 0,5 mas. % molibdena</t>
  </si>
  <si>
    <t>7227 90 95</t>
  </si>
  <si>
    <t>Palice, kotni profili in drugi profili iz drugih legiranih jekel; votle palice za svedre, iz legiranih ali nelegiranih jekel</t>
  </si>
  <si>
    <t>7228 10</t>
  </si>
  <si>
    <t>Palice, kotni profili in drugi profili iz drugih legiranih jekel; votle palice za svedre, iz legiranih ali nelegiranih jekel: Palice iz hitroreznega jekla</t>
  </si>
  <si>
    <t>7228 10 20</t>
  </si>
  <si>
    <t>Palice, kotni profili in drugi profili iz drugih legiranih jekel; votle palice za svedre, iz legiranih ali nelegiranih jekel: Palice iz hitroreznega jekla: vroče valjane, vroče vlečene ali iztiskane in ne (drugače) nadalje obdelane; vroče valjane, vroče vlečene ali iztiskane in ne (drugače) nadalje obdelane, razen s platiranjem</t>
  </si>
  <si>
    <t>7228 10 50</t>
  </si>
  <si>
    <t>Palice, kotni profili in drugi profili iz drugih legiranih jekel; votle palice za svedre, iz legiranih ali nelegiranih jekel: Palice iz hitroreznega jekla: kovane</t>
  </si>
  <si>
    <t>7228 10 90</t>
  </si>
  <si>
    <t>Palice, kotni profili in drugi profili iz drugih legiranih jekel; votle palice za svedre, iz legiranih ali nelegiranih jekel: Palice iz hitroreznega jekla: druge</t>
  </si>
  <si>
    <t>7228 20</t>
  </si>
  <si>
    <t>Palice, kotni profili in drugi profili iz drugih legiranih jekel; votle palice za svedre, iz legiranih ali nelegiranih jekel: Palice iz silicij-manganovega jekla</t>
  </si>
  <si>
    <t>7228 20 10</t>
  </si>
  <si>
    <t>Palice, kotni profili in drugi profili iz drugih legiranih jekel; votle palice za svedre, iz legiranih ali nelegiranih jekel: Palice iz silicij-manganovega jekla: s pravokotnim (razen kvadratnega) prečnim prerezom, valjane s štirih strani</t>
  </si>
  <si>
    <t>7228 20 91</t>
  </si>
  <si>
    <t>Palice, kotni profili in drugi profili iz drugih legiranih jekel; votle palice za svedre, iz legiranih ali nelegiranih jekel: Palice iz silicij-manganovega jekla: s pravokotnim (razen kvadratnega) prečnim prerezom, valjane s štirih strani: vroče valjane, vroče vlečene ali iztiskane in ne (drugače) nadalje obdelane; vroče valjane, vroče vlečene ali iztiskane in ne (drugače) nadalje obdelane, razen s platiranjem</t>
  </si>
  <si>
    <t>7228 20 99</t>
  </si>
  <si>
    <t>Palice, kotni profili in drugi profili iz drugih legiranih jekel; votle palice za svedre, iz legiranih ali nelegiranih jekel: Palice iz silicij-manganovega jekla: s pravokotnim (razen kvadratnega) prečnim prerezom, valjane s štirih strani: druge</t>
  </si>
  <si>
    <t>7228 30</t>
  </si>
  <si>
    <t>Palice, kotni profili in drugi profili iz drugih legiranih jekel; votle palice za svedre, iz legiranih ali nelegiranih jekel: Druge palice, vroče valjane, vroče vlečene ali iztiskane, brez nadaljnje obdelave</t>
  </si>
  <si>
    <t>7228 30 20</t>
  </si>
  <si>
    <t>Palice, kotni profili in drugi profili iz drugih legiranih jekel; votle palice za svedre, iz legiranih ali nelegiranih jekel: Druge palice, vroče valjane, vroče vlečene ali iztiskane, brez nadaljnje obdelave: iz orodnega jekla</t>
  </si>
  <si>
    <t>7228 30 41</t>
  </si>
  <si>
    <t>Palice, kotni profili in drugi profili iz drugih legiranih jekel; votle palice za svedre, iz legiranih ali nelegiranih jekel: Druge palice, vroče valjane, vroče vlečene ali iztiskane, brez nadaljnje obdelave: iz orodnega jekla: s krožnim prečnim prerezom in s premerom 80 mm ali več</t>
  </si>
  <si>
    <t>7228 30 49</t>
  </si>
  <si>
    <t>Palice, kotni profili in drugi profili iz drugih legiranih jekel; votle palice za svedre, iz legiranih ali nelegiranih jekel: Druge palice, vroče valjane, vroče vlečene ali iztiskane, brez nadaljnje obdelave: iz orodnega jekla: druge</t>
  </si>
  <si>
    <t>7228 30 61</t>
  </si>
  <si>
    <t>Palice, kotni profili in drugi profili iz drugih legiranih jekel; votle palice za svedre, iz legiranih ali nelegiranih jekel: Druge palice, vroče valjane, vroče vlečene ali iztiskane, brez nadaljnje obdelave: iz orodnega jekla: druge: 80 mm ali več</t>
  </si>
  <si>
    <t>7228 30 69</t>
  </si>
  <si>
    <t>Palice, kotni profili in drugi profili iz drugih legiranih jekel; votle palice za svedre, iz legiranih ali nelegiranih jekel: Druge palice, vroče valjane, vroče vlečene ali iztiskane, brez nadaljnje obdelave: iz orodnega jekla: druge: manj kot 80 mm</t>
  </si>
  <si>
    <t>7228 30 70</t>
  </si>
  <si>
    <t>Palice, kotni profili in drugi profili iz drugih legiranih jekel; votle palice za svedre, iz legiranih ali nelegiranih jekel: Druge palice, vroče valjane, vroče vlečene ali iztiskane, brez nadaljnje obdelave: iz orodnega jekla: pravokotnega (razen kvadratnega) prereza, valjane s štirih strani</t>
  </si>
  <si>
    <t>7228 30 89</t>
  </si>
  <si>
    <t>7228 40</t>
  </si>
  <si>
    <t>Palice, kotni profili in drugi profili iz drugih legiranih jekel; votle palice za svedre, iz legiranih ali nelegiranih jekel: Druge palice, kovane, brez nadaljnje obdelave</t>
  </si>
  <si>
    <t>7228 40 10</t>
  </si>
  <si>
    <t>Palice, kotni profili in drugi profili iz drugih legiranih jekel; votle palice za svedre, iz legiranih ali nelegiranih jekel: Druge palice, kovane, brez nadaljnje obdelave: iz orodnega jekla</t>
  </si>
  <si>
    <t>7228 40 90</t>
  </si>
  <si>
    <t>Palice, kotni profili in drugi profili iz drugih legiranih jekel; votle palice za svedre, iz legiranih ali nelegiranih jekel: Druge palice, kovane, brez nadaljnje obdelave: druge</t>
  </si>
  <si>
    <t>7228 50</t>
  </si>
  <si>
    <t>Palice, kotni profili in drugi profili iz drugih legiranih jekel; votle palice za svedre, iz legiranih ali nelegiranih jekel: Palice, hladno oblikovane ali hladno dodelane, brez nadaljnje obdelave</t>
  </si>
  <si>
    <t>7228 50 20</t>
  </si>
  <si>
    <t>Palice, kotni profili in drugi profili iz drugih legiranih jekel; votle palice za svedre, iz legiranih ali nelegiranih jekel: Palice, hladno oblikovane ali hladno dodelane, brez nadaljnje obdelave: iz orodnega jekla</t>
  </si>
  <si>
    <t>7228 50 40</t>
  </si>
  <si>
    <t>Palice, kotni profili in drugi profili iz drugih legiranih jekel; votle palice za svedre, iz legiranih ali nelegiranih jekel: Palice, hladno oblikovane ali hladno dodelane, brez nadaljnje obdelave: ki vsebujejo najmanj 0,9 mas. %, vendar največ 1,15 mas. % ogljika, najmanj 0,5 mas. %, vendar ne več kot 2 mas. % kroma in, če je prisoten, največ 0,5 mas. % molibdena</t>
  </si>
  <si>
    <t>7228 50 61</t>
  </si>
  <si>
    <t>Palice, kotni profili in drugi profili iz drugih legiranih jekel; votle palice za svedre, iz legiranih ali nelegiranih jekel: Palice, hladno oblikovane ali hladno dodelane, brez nadaljnje obdelave: ki vsebujejo najmanj 0,9 mas. %, vendar največ 1,15 mas. % ogljika, najmanj 0,5 mas. %, vendar ne več kot 2 mas. % kroma in, če je prisoten, največ 0,5 mas. % molibdena: 80 mm ali več</t>
  </si>
  <si>
    <t>7228 50 69</t>
  </si>
  <si>
    <t>Palice, kotni profili in drugi profili iz drugih legiranih jekel; votle palice za svedre, iz legiranih ali nelegiranih jekel: Palice, hladno oblikovane ali hladno dodelane, brez nadaljnje obdelave: ki vsebujejo najmanj 0,9 mas. %, vendar največ 1,15 mas. % ogljika, najmanj 0,5 mas. %, vendar ne več kot 2 mas. % kroma in, če je prisoten, največ 0,5 mas. % molibdena: 80 mm ali več: manj kot 80 mm</t>
  </si>
  <si>
    <t>7228 50 80</t>
  </si>
  <si>
    <t>Palice, kotni profili in drugi profili iz drugih legiranih jekel; votle palice za svedre, iz legiranih ali nelegiranih jekel: Palice, hladno oblikovane ali hladno dodelane, brez nadaljnje obdelave: ki vsebujejo najmanj 0,9 mas. %, vendar največ 1,15 mas. % ogljika, najmanj 0,5 mas. %, vendar ne več kot 2 mas. % kroma in, če je prisoten, največ 0,5 mas. % molibdena: druge</t>
  </si>
  <si>
    <t>7228 60</t>
  </si>
  <si>
    <t>Palice, kotni profili in drugi profili iz drugih legiranih jekel; votle palice za svedre, iz legiranih ali nelegiranih jekel: Druge palice</t>
  </si>
  <si>
    <t>7228 60 20</t>
  </si>
  <si>
    <t>Palice, kotni profili in drugi profili iz drugih legiranih jekel; votle palice za svedre, iz legiranih ali nelegiranih jekel: Druge palice: iz orodnega jekla</t>
  </si>
  <si>
    <t>7228 60 80</t>
  </si>
  <si>
    <t>Palice, kotni profili in drugi profili iz drugih legiranih jekel; votle palice za svedre, iz legiranih ali nelegiranih jekel: Druge palice: druge</t>
  </si>
  <si>
    <t>7228 70</t>
  </si>
  <si>
    <t>Palice, kotni profili in drugi profili iz drugih legiranih jekel; votle palice za svedre, iz legiranih ali nelegiranih jekel: Kotni profili in drugi profili</t>
  </si>
  <si>
    <t>7228 70 10</t>
  </si>
  <si>
    <t>Palice, kotni profili in drugi profili iz drugih legiranih jekel; votle palice za svedre, iz legiranih ali nelegiranih jekel: Kotni profili in drugi profili: vroče valjani, vroče vlečeni ali iztiskani, brez nadaljnje obdelave</t>
  </si>
  <si>
    <t>7228 70 90</t>
  </si>
  <si>
    <t>Palice, kotni profili in drugi profili iz drugih legiranih jekel; votle palice za svedre, iz legiranih ali nelegiranih jekel: Kotni profili in drugi profili: drugi</t>
  </si>
  <si>
    <t>7228 80 00</t>
  </si>
  <si>
    <t>Palice, kotni profili in drugi profili iz drugih legiranih jekel; votle palice za svedre, iz legiranih ali nelegiranih jekel: Votle palice za svedre</t>
  </si>
  <si>
    <t>Žica iz drugih legiranih jekel</t>
  </si>
  <si>
    <t>7229 20 00</t>
  </si>
  <si>
    <t>Žica iz drugih legiranih jekel: Iz silicij-manganovega jekla</t>
  </si>
  <si>
    <t>7229 90</t>
  </si>
  <si>
    <t>Žica iz drugih legiranih jekel: Druga</t>
  </si>
  <si>
    <t>7229 90 20</t>
  </si>
  <si>
    <t>Žica iz drugih legiranih jekel: Druga: iz hitroreznega jekla</t>
  </si>
  <si>
    <t>7229 90 50</t>
  </si>
  <si>
    <t>Žica iz drugih legiranih jekel: Druga: ki vsebuje najmanj 0,9 mas. %, vendar največ 1,15 mas. % ogljika, najmanj 0,5 mas. %, vendar največ 2 mas. % kroma in, če je prisoten, največ 0,5 mas. % molibdena</t>
  </si>
  <si>
    <t>7229 90 90</t>
  </si>
  <si>
    <t>Železove rude in koncentrati, tudi praženi železovi piriti:</t>
  </si>
  <si>
    <t>– Železove rude in koncentrati, razen praženih železovih piritov:</t>
  </si>
  <si>
    <t>2601 11 00</t>
  </si>
  <si>
    <t>– – neaglomerirani</t>
  </si>
  <si>
    <t>– – aglomerirani</t>
  </si>
  <si>
    <t>2601</t>
  </si>
  <si>
    <t>Piloti iz železa ali jekla, vključno vrtani, prebiti ali izdelani iz sestavljenih elementov; zvarjeni profili in kotni profili iz železa ali jekla:</t>
  </si>
  <si>
    <t>– Piloti</t>
  </si>
  <si>
    <t>– Zvarjeni profili in kotni profili</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</si>
  <si>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t>
  </si>
  <si>
    <t>7302 10</t>
  </si>
  <si>
    <t>– Tirnice:</t>
  </si>
  <si>
    <t>– – elektroprevodne, z deli iz neželeznih kovin</t>
  </si>
  <si>
    <t>– – – nove:</t>
  </si>
  <si>
    <t>– – – – “Vignole” tirnice:</t>
  </si>
  <si>
    <t>– – – – – z maso 36 kg ali več na meter</t>
  </si>
  <si>
    <t>– – – – – z maso manj kot 36 kg na meter</t>
  </si>
  <si>
    <t>– – – – žlebljene tirnice</t>
  </si>
  <si>
    <t>– – – rabljene</t>
  </si>
  <si>
    <t>– Kretniški jezički, križišča, spojne palice in drugi deli kretnic</t>
  </si>
  <si>
    <t>– Tirne vezice in podložne plošče</t>
  </si>
  <si>
    <t>Cevi in votli profili iz litega železa:</t>
  </si>
  <si>
    <t>– Cevi, ki se uporabljajo v tlačnih sistemih</t>
  </si>
  <si>
    <t>– Drugi</t>
  </si>
  <si>
    <t>Cevi in votli profili, brezšivni, iz železa (razen litega železa) ali jekla:</t>
  </si>
  <si>
    <t>– Cevi za naftovode ali plinovode:</t>
  </si>
  <si>
    <t>– – iz nerjavnega jekla</t>
  </si>
  <si>
    <t>– – – z zunanjim premerom do vključno 168,3 mm</t>
  </si>
  <si>
    <t>– – – z zunanjim premerom več kot 168,3 mm, vendar do vključno 406,4 mm</t>
  </si>
  <si>
    <t>– – – z zunanjim premerom več kot 406,4 mm</t>
  </si>
  <si>
    <t>– Zaščitne cevi („casing“), proizvodne cevi („tubing“) in vrtalne cevi, ki se uporabljajo pri vrtanju za pridobivanje nafte ali plina:</t>
  </si>
  <si>
    <t>– – vrtalne cevi iz nerjavnega jekla</t>
  </si>
  <si>
    <t>– – druge vrtalne cevi</t>
  </si>
  <si>
    <t>– – druge, iz nerjavnega jekla</t>
  </si>
  <si>
    <t>– Drugi, s krožnim prečnim prerezom, iz železa in nelegiranega jekla:</t>
  </si>
  <si>
    <t>– – hladno vlečeni ali hladno oblikovani (hladno deformirani):</t>
  </si>
  <si>
    <t>– – – precizne cevi</t>
  </si>
  <si>
    <t>– – – navojne cevi (za plinovode)</t>
  </si>
  <si>
    <t>– – – druge, z zunanjim premerom:</t>
  </si>
  <si>
    <t>– – – – do vključno 168,3 mm</t>
  </si>
  <si>
    <t>– – – – več kot 168,3 mm, vendar do vključno 406,4 mm</t>
  </si>
  <si>
    <t>– – – – več kot 406,4 mm</t>
  </si>
  <si>
    <t>– Drugi, s krožnim prečnim prerezom, iz nerjavnega jekla:</t>
  </si>
  <si>
    <t>– – hladno vlečeni ali hladno oblikovani (hladno deformirani)</t>
  </si>
  <si>
    <t>– Drugi, s krožnim prečnim prerezom, iz drugega legiranega jekla:</t>
  </si>
  <si>
    <t>– – – ravni in z enakomerno debelino sten, iz legiranega jekla, ki vsebuje najmanj 0,9 mas. %, vendar ne več kot 1,15 mas. % ogljika, najmanj 0,5 mas. %, vendar največ 2 mas. % kroma in največ do 0,5 mas. % molibdena, če ga vsebujejo</t>
  </si>
  <si>
    <t>– – – – precizne cevi</t>
  </si>
  <si>
    <t>– – – – z zunanjim premerom do vključno 168,3 mm</t>
  </si>
  <si>
    <t>– – – – z zunanjim premerom več kot 168,3 mm, vendar do vključno 406,4 mm</t>
  </si>
  <si>
    <t>– – – – z zunanjim premerom več kot 406,4 mm</t>
  </si>
  <si>
    <t>– Drugi</t>
  </si>
  <si>
    <t>Druge cevi (npr. varjene, kovičene ali zaprte na podoben način), s krožnim prečnim prerezom, katerega zunanji premer presega 406,4 mm, iz železa ali jekla:</t>
  </si>
  <si>
    <t>– – vzdolžno varjene, električno obločno</t>
  </si>
  <si>
    <t>– – druge, vzdolžno varjene</t>
  </si>
  <si>
    <t>– – druge</t>
  </si>
  <si>
    <t>– Zaščitne cevi („casing“), ki se uporabljajo pri vrtanju za pridobivanje nafte ali plina</t>
  </si>
  <si>
    <t>– Druge, varjene:</t>
  </si>
  <si>
    <t>– – vzdolžno varjene</t>
  </si>
  <si>
    <t>Druge cevi in votli profili (npr. z odprtimi spoji, varjeni, kovičeni ali zaprti na podoben način), iz železa ali jekla:</t>
  </si>
  <si>
    <t>– – varjene, iz nerjavnega jekla</t>
  </si>
  <si>
    <t>– Zaščitne cevi („casing“) in proizvodne cevi („tubing“), ki se uporabljajo pri vrtanju za pridobivanje nafte ali plina:</t>
  </si>
  <si>
    <t>7306 30</t>
  </si>
  <si>
    <t>– Drugi, varjeni, s krožnim prečnim prerezom, iz železa ali nelegiranega jekla:</t>
  </si>
  <si>
    <t>– – precizne cevi:</t>
  </si>
  <si>
    <t>– – – hladno vlečene ali hladno oblikovane (hladno deformirane)</t>
  </si>
  <si>
    <t>– – – navojne cevi (za plinovode):</t>
  </si>
  <si>
    <t>– – – – prevlečene ali prekrite s cinkom</t>
  </si>
  <si>
    <t>– – – – do vključno 168,3 mm:</t>
  </si>
  <si>
    <t>– – – – – prevlečene ali prekrite s cinkom</t>
  </si>
  <si>
    <t>– – – – – druge</t>
  </si>
  <si>
    <t>7306 40</t>
  </si>
  <si>
    <t>– Drugi, varjeni, s krožnim prečnim prerezom, iz nerjavnega jekla:</t>
  </si>
  <si>
    <t>– – hladno vlečeni ali hladno oblikovani (hladno deformirani)</t>
  </si>
  <si>
    <t>7306 50</t>
  </si>
  <si>
    <t>– Drugi, varjeni, s krožnim prečnim prerezom, iz drugih legiranih jekel:</t>
  </si>
  <si>
    <t>– Drugi, varjeni, ki nimajo krožnega prečnega prereza:</t>
  </si>
  <si>
    <t>7306 61</t>
  </si>
  <si>
    <t>– – s kvadratnim ali pravokotnim prerezom:</t>
  </si>
  <si>
    <t>– – – iz nerjavnega jekla</t>
  </si>
  <si>
    <t>– – – – z debelino sten do vključno 2 mm</t>
  </si>
  <si>
    <t>– – – – z debelino sten več kot 2 mm</t>
  </si>
  <si>
    <t>7306 69</t>
  </si>
  <si>
    <t>– – z nekrožnim prečnim prerezom, razen kvadratnega ali pravokotnega:</t>
  </si>
  <si>
    <t>Pribor (fitingi) za cevi (npr. spojnice, kolena, oglavki) iz železa ali jekla:</t>
  </si>
  <si>
    <t>– Liti pribor (fitingi):</t>
  </si>
  <si>
    <t>– – iz netempranega litega železa:</t>
  </si>
  <si>
    <t>– – – ki se uporablja v tlačnih sistemih</t>
  </si>
  <si>
    <t>– – – drug</t>
  </si>
  <si>
    <t>7307 19</t>
  </si>
  <si>
    <t>– – drug:</t>
  </si>
  <si>
    <t>– – – iz litega železa</t>
  </si>
  <si>
    <t>– Drug, iz nerjavnega jekla:</t>
  </si>
  <si>
    <t>– – prirobnice</t>
  </si>
  <si>
    <t>– – kolena, loki in oglavki z navojem:</t>
  </si>
  <si>
    <t>– – – oglavki</t>
  </si>
  <si>
    <t>– – – kolena in loki</t>
  </si>
  <si>
    <t>– – pribor (fitingi) za soležno varjenje:</t>
  </si>
  <si>
    <t>– – – navojni</t>
  </si>
  <si>
    <t>– – – z največjim zunanjim premerom do vključno 609,6 mm:</t>
  </si>
  <si>
    <t>– – – – kolena in loki</t>
  </si>
  <si>
    <t>– – – – drugo</t>
  </si>
  <si>
    <t>– – – z največjim zunanjim premerom več kot 609,6 mm:</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</si>
  <si>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t>
  </si>
  <si>
    <t>– Mostovi in deli mostne konstrukcije</t>
  </si>
  <si>
    <t>7308 20</t>
  </si>
  <si>
    <t>– Stolpi in predalčni stebri:</t>
  </si>
  <si>
    <t>7308 20 10</t>
  </si>
  <si>
    <t>– – jekleni cevni stolpi za vetrne turbine in deli stolpov</t>
  </si>
  <si>
    <t>7308 20 90</t>
  </si>
  <si>
    <t>– Vrata, okna in okvirji zanje ter pragovi za vrata</t>
  </si>
  <si>
    <t>– Podporniki in drugi elementi za gradbene odre in opaže in podporniki za rudniške jaške</t>
  </si>
  <si>
    <t>7308 90</t>
  </si>
  <si>
    <t>– – samo ali zlasti iz pločevine:</t>
  </si>
  <si>
    <t>– – – plošče iz dveh slojev profilirane (rebraste) pločevine z izolacijskim jedrom</t>
  </si>
  <si>
    <t>7309 00</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</si>
  <si>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t>
  </si>
  <si>
    <t>– Za pline (razen komprimiranega ali utekočinjenega plina)</t>
  </si>
  <si>
    <t>– Za tekočine:</t>
  </si>
  <si>
    <t>– – obloženi ali toplotno izolirani</t>
  </si>
  <si>
    <t>– – drugi, s prostornino:</t>
  </si>
  <si>
    <t>– – – več kot 100 000  litrov</t>
  </si>
  <si>
    <t>– – – do vključno 100 000  litrov</t>
  </si>
  <si>
    <t>– Za trdne snovi</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</si>
  <si>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t>
  </si>
  <si>
    <t>– S prostornino 50 litrov in več</t>
  </si>
  <si>
    <t>– S prostornino manj kot 50 litrov:</t>
  </si>
  <si>
    <t>7310 21</t>
  </si>
  <si>
    <t>– – pločevinke, ki se zaprejo s spajkanjem ali robljenjem:</t>
  </si>
  <si>
    <t>– – – pločevinke za shranjevanje hrane</t>
  </si>
  <si>
    <t>– – – pločevinke za shranjevanje pijače</t>
  </si>
  <si>
    <t>– – – drugo, z debelino stene:</t>
  </si>
  <si>
    <t>– – – – manj kot 0,5 mm</t>
  </si>
  <si>
    <t>– – – – 0,5 mm ali več</t>
  </si>
  <si>
    <t>7310 29</t>
  </si>
  <si>
    <t>– – – z debelino stene manj kot 0,5 mm</t>
  </si>
  <si>
    <t>– – – z debelino stene 0,5 mm ali več</t>
  </si>
  <si>
    <t>Vsebniki za komprimirane ali utekočinjene pline, iz železa ali jekla:</t>
  </si>
  <si>
    <t>– Brezšivni:</t>
  </si>
  <si>
    <t>– – za tlak 165 barov ali več, s prostornino:</t>
  </si>
  <si>
    <t>– – – manj kot 20 litrov</t>
  </si>
  <si>
    <t>– – – 20 l in več vendar do vključno 50 litrov</t>
  </si>
  <si>
    <t>– – – več kot 50 litrov</t>
  </si>
  <si>
    <t>– Drugi, s prostornino:</t>
  </si>
  <si>
    <t>– – manj kot 1 000  litrov</t>
  </si>
  <si>
    <t>– – 1 000  litrov ali več</t>
  </si>
  <si>
    <t>Vijaki, sorniki, matice, tirni vijaki (tirfoni), vijaki s kavljem, kovice, klini za natezanje, razcepke, podložke (vključno vzmetne podložke) in podobni izdelki, iz železa ali jekla:</t>
  </si>
  <si>
    <t>– Izdelki z navojem:</t>
  </si>
  <si>
    <t>– – tirni vijaki (tirfoni)</t>
  </si>
  <si>
    <t>7318 12</t>
  </si>
  <si>
    <t>– – drugi lesni vijaki:</t>
  </si>
  <si>
    <t>– – vijaki s kavljem in vijaki z obročem</t>
  </si>
  <si>
    <t>7318 14</t>
  </si>
  <si>
    <t>– – samovrezni vijaki:</t>
  </si>
  <si>
    <t>– – – – za pločevino, z navoji in koničnim deblom po celi dolžini</t>
  </si>
  <si>
    <t>– – drugi vijaki in sorniki, s svojimi maticami ali podložkami ali brez njih:</t>
  </si>
  <si>
    <t>– – – za pritrjevanje sestavnega materiala na železniške tire</t>
  </si>
  <si>
    <t>– – – – brez glave:</t>
  </si>
  <si>
    <t>– – – – – iz nerjavnega jekla</t>
  </si>
  <si>
    <t>– – – – – drugi, z natezno trdnostjo:</t>
  </si>
  <si>
    <t>– – – – – – manj kot 800 MPa</t>
  </si>
  <si>
    <t>– – – – – – 800 MPa ali več</t>
  </si>
  <si>
    <t>– – – – z glavo:</t>
  </si>
  <si>
    <t>– – – – – z ravno ali križno zarezo:</t>
  </si>
  <si>
    <t>– – – – – – iz nerjavnega jekla</t>
  </si>
  <si>
    <t>– – – – – z notranjo šesterokotno glavo:</t>
  </si>
  <si>
    <t>– – – – – s šesterokotno glavo:</t>
  </si>
  <si>
    <t>– – – – – – drugi, z natezno trdnostjo:</t>
  </si>
  <si>
    <t>– – – – – – – manj kot 800 MPa</t>
  </si>
  <si>
    <t>– – – – – – – 800 MPa ali več</t>
  </si>
  <si>
    <t>– – matice:</t>
  </si>
  <si>
    <t>– – – iz nerjavnega jekla:</t>
  </si>
  <si>
    <t>– – – – slepe matice</t>
  </si>
  <si>
    <t>– – – – samozaporne matice</t>
  </si>
  <si>
    <t>– – – – druge, z notranjim premerom:</t>
  </si>
  <si>
    <t>– – – – – do vključno 12 mm</t>
  </si>
  <si>
    <t>– – – – – več kot 12 mm</t>
  </si>
  <si>
    <t>– Izdelki brez navoja:</t>
  </si>
  <si>
    <t>– – vzmetne podložke in druge varnostne podložke</t>
  </si>
  <si>
    <t>– – druge podložke</t>
  </si>
  <si>
    <t>– – kovice</t>
  </si>
  <si>
    <t>– – zatiči in razcepke</t>
  </si>
  <si>
    <t>Drugi železni ali jekleni izdelki:</t>
  </si>
  <si>
    <t>– Odkovki in stiskanci, brez nadaljnje obdelave:</t>
  </si>
  <si>
    <t>– – krogle in podobni izdelki za mletje</t>
  </si>
  <si>
    <t>– – – kovani v odprti matrici</t>
  </si>
  <si>
    <t>– Izdelki iz železne ali jeklene žice</t>
  </si>
  <si>
    <t>7326 90</t>
  </si>
  <si>
    <t>– – lestve in stopnice</t>
  </si>
  <si>
    <t>– – palete in podobni podesti za prekladanje blaga</t>
  </si>
  <si>
    <t>– – koluti za kable, cevi in podobno</t>
  </si>
  <si>
    <t>– – nemehanični ventilatorji, žlebovi, kljuke in podobni izdelki, ki se uporabljajo v gradbeništvu</t>
  </si>
  <si>
    <t>– – drugi izdelki iz železa in jekla:</t>
  </si>
  <si>
    <t>– – – utopno kovani</t>
  </si>
  <si>
    <t>– – – sintrani</t>
  </si>
  <si>
    <t>Aluminij, surov:</t>
  </si>
  <si>
    <t>7601 10</t>
  </si>
  <si>
    <t>– Aluminij, nelegiran:</t>
  </si>
  <si>
    <t>– – bloki</t>
  </si>
  <si>
    <t>7601 20</t>
  </si>
  <si>
    <t>– Aluminijeve zlitine:</t>
  </si>
  <si>
    <t>– – drogovi</t>
  </si>
  <si>
    <t>Aluminijasti prah in luskine:</t>
  </si>
  <si>
    <t>– Prah nelamelarne strukture</t>
  </si>
  <si>
    <t>– Prah lamelarne strukture; luskine</t>
  </si>
  <si>
    <t>7604</t>
  </si>
  <si>
    <t>Aluminijaste palice in profili:</t>
  </si>
  <si>
    <t>7604 10</t>
  </si>
  <si>
    <t>– Iz nelegiranega aluminija:</t>
  </si>
  <si>
    <t>– – palice</t>
  </si>
  <si>
    <t>– – profili</t>
  </si>
  <si>
    <t>– Iz aluminijevih zlitin:</t>
  </si>
  <si>
    <t>– – votli profili</t>
  </si>
  <si>
    <t>7604 29</t>
  </si>
  <si>
    <t>– – – palice</t>
  </si>
  <si>
    <t>– – – profili</t>
  </si>
  <si>
    <t>Aluminijasta žica:</t>
  </si>
  <si>
    <t>– – z največjo dimenzijo prečnega prereza več kot 7 mm</t>
  </si>
  <si>
    <t>Plošče, pločevine in trakovi iz aluminija, debeline več kot 0,20 mm:</t>
  </si>
  <si>
    <t>– Pravokotni (tudi kvadratni):</t>
  </si>
  <si>
    <t>7606 11</t>
  </si>
  <si>
    <t>– – iz nelegiranega aluminija:</t>
  </si>
  <si>
    <t>– – – aluminijaste kompozitne plošče</t>
  </si>
  <si>
    <t>– – – – pobarvani, lakirani ali prevlečeni s plastično maso</t>
  </si>
  <si>
    <t>– – – – drugi, debeline:</t>
  </si>
  <si>
    <t>– – – – – manj kot 3 mm</t>
  </si>
  <si>
    <t>– – – – – 3 mm ali več, vendar manj kot 6 mm</t>
  </si>
  <si>
    <t>– – – – – 6 mm in več</t>
  </si>
  <si>
    <t>7606 12</t>
  </si>
  <si>
    <t>– – iz aluminijevih zlitin:</t>
  </si>
  <si>
    <t>– – – za telo pločevinke za pijačo, za dno, pokrov in odpiralo za pločevinke za pijačo:</t>
  </si>
  <si>
    <t>– – – – za telo pločevinke za pijačo</t>
  </si>
  <si>
    <t>– – – – za dno, pokrov in odpiralo za pločevinke za pijačo</t>
  </si>
  <si>
    <t>– – – – – 6 mm ali več</t>
  </si>
  <si>
    <t>– – iz nelegiranega aluminija</t>
  </si>
  <si>
    <t>– – iz aluminijevih zlitin</t>
  </si>
  <si>
    <t>Aluminijaste folije (tudi tiskane ali s podlago iz papirja, kartona, plastične mase ali podobnih materialov), debeline do vključno 0,20 mm (merjeno brez podlage):</t>
  </si>
  <si>
    <t>– Brez podlage:</t>
  </si>
  <si>
    <t>7607 11</t>
  </si>
  <si>
    <t>– – samo valjane, vendar dalje ne obdelane:</t>
  </si>
  <si>
    <t>– – – debeline manj kot 0,021 mm:</t>
  </si>
  <si>
    <t>– – – – v zvitkih z maso 10 kg ali manj</t>
  </si>
  <si>
    <t>– – – debeline najmanj 0,021 mm, vendar največ 0,2 mm</t>
  </si>
  <si>
    <t>7607 19</t>
  </si>
  <si>
    <t>– – – debeline manj kot 0,021 mm</t>
  </si>
  <si>
    <t>7607 20</t>
  </si>
  <si>
    <t>– S podlago:</t>
  </si>
  <si>
    <t>– – debeline (brez vsakršne podlage) manj kot 0,021 mm</t>
  </si>
  <si>
    <t>– – debeline (brez vsakršne podlage) najmanj 0,021 mm, vendar največ 0,2 mm:</t>
  </si>
  <si>
    <t>Aluminijaste cevi:</t>
  </si>
  <si>
    <t>– Iz nelegiranega aluminija</t>
  </si>
  <si>
    <t>7608 20</t>
  </si>
  <si>
    <t>– – varjene</t>
  </si>
  <si>
    <t>– – – samo iztiskane</t>
  </si>
  <si>
    <t>7610</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</si>
  <si>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t>
  </si>
  <si>
    <t>– – mostovi in deli mostov, stolpi in predalčni stebri</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</si>
  <si>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t>
  </si>
  <si>
    <t>– Upogljivi cevasti vsebniki (tube)</t>
  </si>
  <si>
    <t>7612 90</t>
  </si>
  <si>
    <t>– – pločevinke, ki se uporabljajo za pršila (aerosole)</t>
  </si>
  <si>
    <t>– – izdelano iz folije z debelino največ 0,2 mm</t>
  </si>
  <si>
    <t>Vpredena žica, vrvi, pleteni trakovi ipd. iz aluminija, električno neizolirani:</t>
  </si>
  <si>
    <t>– Z jeklenim jedrom</t>
  </si>
  <si>
    <t>7616</t>
  </si>
  <si>
    <t>Drugi izdelki iz aluminija:</t>
  </si>
  <si>
    <t>– Žičniki, žeblji, žične sponke (razen tistih iz tarifne številke 8305 ), vijaki, sorniki, zatiči, matice, vijaki s kavljem, kovice, klini, razcepke, podložke in podobni izdelki</t>
  </si>
  <si>
    <t>– – tkanine, rešetke, mreže (vključno mreže za ograje), iz aluminijaste žice</t>
  </si>
  <si>
    <t>7616 99</t>
  </si>
  <si>
    <t>– – – vliti</t>
  </si>
  <si>
    <t>7614 10 00</t>
  </si>
  <si>
    <t>7614 90 00</t>
  </si>
  <si>
    <t>Drugi izdelki iz aluminija</t>
  </si>
  <si>
    <t>7616 10 00</t>
  </si>
  <si>
    <t>7616 91 00</t>
  </si>
  <si>
    <t>7616 99</t>
  </si>
  <si>
    <t>7616 99 10</t>
  </si>
  <si>
    <t>7616 99 90</t>
  </si>
  <si>
    <t>Vpredena žica, vrvi, pleteni trakovi ipd. iz aluminija, električno neizolirani: Z jeklenim jedrom</t>
  </si>
  <si>
    <t>Drugi izdelki iz aluminija: Žičniki, žeblji, žične sponke (razen tistih iz tarifne številke 8305 ), vijaki, sorniki, zatiči, matice, vijaki s kavljem, kovice, klini, razcepke, podložke in podobni izdelki</t>
  </si>
  <si>
    <t>Drugi izdelki iz aluminija: Žičniki, žeblji, žične sponke (razen tistih iz tarifne številke 8305 ), vijaki, sorniki, zatiči, matice, vijaki s kavljem, kovice, klini, razcepke, podložke in podobni izdelki: tkanine, rešetke, mreže (vključno mreže za ograje), iz aluminijaste žice</t>
  </si>
  <si>
    <t>Drugi izdelki iz aluminija: Žičniki, žeblji, žične sponke (razen tistih iz tarifne številke 8305 ), vijaki, sorniki, zatiči, matice, vijaki s kavljem, kovice, klini, razcepke, podložke in podobni izdelki: drugo</t>
  </si>
  <si>
    <t>Drugi izdelki iz aluminija: Žičniki, žeblji, žične sponke (razen tistih iz tarifne številke 8305 ), vijaki, sorniki, zatiči, matice, vijaki s kavljem, kovice, klini, razcepke, podložke in podobni izdelki: drugo: vliti</t>
  </si>
  <si>
    <t>2804 10 00</t>
  </si>
  <si>
    <t>2601 12 00</t>
  </si>
  <si>
    <t>7301 10 00</t>
  </si>
  <si>
    <t>7301 20 00</t>
  </si>
  <si>
    <t>7302 10 10</t>
  </si>
  <si>
    <t>7302 10 22</t>
  </si>
  <si>
    <t>7302 10 28</t>
  </si>
  <si>
    <t>7302 10 40</t>
  </si>
  <si>
    <t>7302 10 50</t>
  </si>
  <si>
    <t>7302 10 90</t>
  </si>
  <si>
    <t>7302 30 00</t>
  </si>
  <si>
    <t>7302 40 00</t>
  </si>
  <si>
    <t>7302 90 00</t>
  </si>
  <si>
    <t>7303 00 10</t>
  </si>
  <si>
    <t>7303 00 90</t>
  </si>
  <si>
    <t>7304 11 00</t>
  </si>
  <si>
    <t>7304 19 10</t>
  </si>
  <si>
    <t>7304 19 30</t>
  </si>
  <si>
    <t>7304 19 90</t>
  </si>
  <si>
    <t>7304 22 00</t>
  </si>
  <si>
    <t>7304 23 00</t>
  </si>
  <si>
    <t>7304 24 00</t>
  </si>
  <si>
    <t>7304 29 10</t>
  </si>
  <si>
    <t>7304 29 30</t>
  </si>
  <si>
    <t>7304 29 90</t>
  </si>
  <si>
    <t>7304 31 20</t>
  </si>
  <si>
    <t>7304 31 80</t>
  </si>
  <si>
    <t>7304 39 50</t>
  </si>
  <si>
    <t>7304 39 82</t>
  </si>
  <si>
    <t>7304 39 83</t>
  </si>
  <si>
    <t>7304 39 88</t>
  </si>
  <si>
    <t>7304 41 00</t>
  </si>
  <si>
    <t>7304 49 83</t>
  </si>
  <si>
    <t>7304 49 85</t>
  </si>
  <si>
    <t>7304 49 89</t>
  </si>
  <si>
    <t>7304 51 10</t>
  </si>
  <si>
    <t>7304 51 81</t>
  </si>
  <si>
    <t>7304 51 89</t>
  </si>
  <si>
    <t>7304 59 30</t>
  </si>
  <si>
    <t>7304 59 82</t>
  </si>
  <si>
    <t>7304 59 83</t>
  </si>
  <si>
    <t>7304 59 89</t>
  </si>
  <si>
    <t>7304 90 00</t>
  </si>
  <si>
    <t>7305 11 00</t>
  </si>
  <si>
    <t>7305 12 00</t>
  </si>
  <si>
    <t>7305 19 00</t>
  </si>
  <si>
    <t>7305 20 00</t>
  </si>
  <si>
    <t>7305 31 00</t>
  </si>
  <si>
    <t>7305 39 00</t>
  </si>
  <si>
    <t>7305 90 00</t>
  </si>
  <si>
    <t>7306 11 00</t>
  </si>
  <si>
    <t>7306 19 00</t>
  </si>
  <si>
    <t>7306 21 00</t>
  </si>
  <si>
    <t>7306 29 00</t>
  </si>
  <si>
    <t>7306 30 12</t>
  </si>
  <si>
    <t>7306 30 18</t>
  </si>
  <si>
    <t>7306 30 41</t>
  </si>
  <si>
    <t>7306 30 49</t>
  </si>
  <si>
    <t>7306 30 72</t>
  </si>
  <si>
    <t>7306 30 77</t>
  </si>
  <si>
    <t>7306 30 80</t>
  </si>
  <si>
    <t>7306 40 20</t>
  </si>
  <si>
    <t>7306 40 80</t>
  </si>
  <si>
    <t>7306 50 21</t>
  </si>
  <si>
    <t>7306 50 29</t>
  </si>
  <si>
    <t>7306 50 80</t>
  </si>
  <si>
    <t>7306 61 10</t>
  </si>
  <si>
    <t>7306 61 92</t>
  </si>
  <si>
    <t>7306 61 99</t>
  </si>
  <si>
    <t>7306 69 10</t>
  </si>
  <si>
    <t>7306 69 90</t>
  </si>
  <si>
    <t>7306 90 00</t>
  </si>
  <si>
    <t>7307 11 10</t>
  </si>
  <si>
    <t>7307 11 90</t>
  </si>
  <si>
    <t>7307 19 10</t>
  </si>
  <si>
    <t>7307 19 90</t>
  </si>
  <si>
    <t>7307 21 00</t>
  </si>
  <si>
    <t>7307 22 10</t>
  </si>
  <si>
    <t>7307 22 90</t>
  </si>
  <si>
    <t>7307 23 10</t>
  </si>
  <si>
    <t>7307 23 90</t>
  </si>
  <si>
    <t>7307 29 10</t>
  </si>
  <si>
    <t>7307 29 80</t>
  </si>
  <si>
    <t>7307 91 00</t>
  </si>
  <si>
    <t>7307 92 10</t>
  </si>
  <si>
    <t>7307 92 90</t>
  </si>
  <si>
    <t>7307 93 11</t>
  </si>
  <si>
    <t>7307 93 19</t>
  </si>
  <si>
    <t>7307 93 91</t>
  </si>
  <si>
    <t>7307 93 99</t>
  </si>
  <si>
    <t>7307 99 10</t>
  </si>
  <si>
    <t>7307 99 80</t>
  </si>
  <si>
    <t>7308 10 00</t>
  </si>
  <si>
    <t>7308 30 00</t>
  </si>
  <si>
    <t>7308 40 00</t>
  </si>
  <si>
    <t>7308 90 51</t>
  </si>
  <si>
    <t>7308 90 59</t>
  </si>
  <si>
    <t>7308 90 98</t>
  </si>
  <si>
    <t>7309 00 10</t>
  </si>
  <si>
    <t>7309 00 30</t>
  </si>
  <si>
    <t>7309 00 51</t>
  </si>
  <si>
    <t>7309 00 59</t>
  </si>
  <si>
    <t>7309 00 90</t>
  </si>
  <si>
    <t>7310 10 00</t>
  </si>
  <si>
    <t>7310 21 11</t>
  </si>
  <si>
    <t>7310 21 19</t>
  </si>
  <si>
    <t>7310 21 91</t>
  </si>
  <si>
    <t>7310 21 99</t>
  </si>
  <si>
    <t>7310 29 10</t>
  </si>
  <si>
    <t>7310 29 90</t>
  </si>
  <si>
    <t>7311 00 11</t>
  </si>
  <si>
    <t>7311 00 13</t>
  </si>
  <si>
    <t>7311 00 19</t>
  </si>
  <si>
    <t>7311 00 30</t>
  </si>
  <si>
    <t>7311 00 91</t>
  </si>
  <si>
    <t>7311 00 99</t>
  </si>
  <si>
    <t>7318 11 00</t>
  </si>
  <si>
    <t>7318 12 10</t>
  </si>
  <si>
    <t>7318 12 90</t>
  </si>
  <si>
    <t>7318 13 00</t>
  </si>
  <si>
    <t>7318 14 10</t>
  </si>
  <si>
    <t>7318 14 91</t>
  </si>
  <si>
    <t>7318 14 99</t>
  </si>
  <si>
    <t>7318 15 20</t>
  </si>
  <si>
    <t>7318 15 35</t>
  </si>
  <si>
    <t>7318 15 42</t>
  </si>
  <si>
    <t>7318 15 48</t>
  </si>
  <si>
    <t>7318 15 52</t>
  </si>
  <si>
    <t>7318 15 58</t>
  </si>
  <si>
    <t>7318 15 62</t>
  </si>
  <si>
    <t>7318 15 68</t>
  </si>
  <si>
    <t>7318 15 75</t>
  </si>
  <si>
    <t>7318 15 82</t>
  </si>
  <si>
    <t>7318 15 88</t>
  </si>
  <si>
    <t>7318 15 95</t>
  </si>
  <si>
    <t>7318 16 31</t>
  </si>
  <si>
    <t>7318 16 39</t>
  </si>
  <si>
    <t>7318 16 40</t>
  </si>
  <si>
    <t>7318 16 60</t>
  </si>
  <si>
    <t>7318 16 92</t>
  </si>
  <si>
    <t>7318 16 99</t>
  </si>
  <si>
    <t>7318 19 00</t>
  </si>
  <si>
    <t>7318 21 00</t>
  </si>
  <si>
    <t>7318 22 00</t>
  </si>
  <si>
    <t>7318 23 00</t>
  </si>
  <si>
    <t>7318 24 00</t>
  </si>
  <si>
    <t>7318 29 00</t>
  </si>
  <si>
    <t>7326 11 00</t>
  </si>
  <si>
    <t>7326 19 10</t>
  </si>
  <si>
    <t>7326 19 90</t>
  </si>
  <si>
    <t>7326 20 00</t>
  </si>
  <si>
    <t>7326 90 30</t>
  </si>
  <si>
    <t>7326 90 40</t>
  </si>
  <si>
    <t>7326 90 50</t>
  </si>
  <si>
    <t>7326 90 60</t>
  </si>
  <si>
    <t>7326 90 92</t>
  </si>
  <si>
    <t>7326 90 94</t>
  </si>
  <si>
    <t>7326 90 96</t>
  </si>
  <si>
    <t>7326 90 98</t>
  </si>
  <si>
    <t>7601 10 10</t>
  </si>
  <si>
    <t>7601 10 90</t>
  </si>
  <si>
    <t>7601 20 30</t>
  </si>
  <si>
    <t>7601 20 40</t>
  </si>
  <si>
    <t>7601 20 80</t>
  </si>
  <si>
    <t>7603 10 00</t>
  </si>
  <si>
    <t>7603 20 00</t>
  </si>
  <si>
    <t>7604 10 10</t>
  </si>
  <si>
    <t>7604 10 90</t>
  </si>
  <si>
    <t>7604 21 00</t>
  </si>
  <si>
    <t>7604 29 10</t>
  </si>
  <si>
    <t>7604 29 90</t>
  </si>
  <si>
    <t>7605 11 00</t>
  </si>
  <si>
    <t>7605 19 00</t>
  </si>
  <si>
    <t>7605 21 00</t>
  </si>
  <si>
    <t>7605 29 00</t>
  </si>
  <si>
    <t>7606 11 30</t>
  </si>
  <si>
    <t>7606 11 50</t>
  </si>
  <si>
    <t>7606 11 91</t>
  </si>
  <si>
    <t>7606 11 93</t>
  </si>
  <si>
    <t>7606 11 99</t>
  </si>
  <si>
    <t>7606 12 11</t>
  </si>
  <si>
    <t>7606 12 19</t>
  </si>
  <si>
    <t>7606 12 30</t>
  </si>
  <si>
    <t>7606 12 50</t>
  </si>
  <si>
    <t>7606 12 92</t>
  </si>
  <si>
    <t>7606 12 93</t>
  </si>
  <si>
    <t>7606 12 99</t>
  </si>
  <si>
    <t>7606 91 00</t>
  </si>
  <si>
    <t>7606 92 00</t>
  </si>
  <si>
    <t>7607 11 11</t>
  </si>
  <si>
    <t>7607 11 19</t>
  </si>
  <si>
    <t>7607 11 90</t>
  </si>
  <si>
    <t>7607 19 10</t>
  </si>
  <si>
    <t>7607 19 90</t>
  </si>
  <si>
    <t>7607 20 10</t>
  </si>
  <si>
    <t>7607 20 91</t>
  </si>
  <si>
    <t>7607 20 99</t>
  </si>
  <si>
    <t>7608 10 00</t>
  </si>
  <si>
    <t>7608 20 20</t>
  </si>
  <si>
    <t>7608 20 81</t>
  </si>
  <si>
    <t>7608 20 89</t>
  </si>
  <si>
    <t>7609 00 00</t>
  </si>
  <si>
    <t>7610 10 00</t>
  </si>
  <si>
    <t>7610 90 10</t>
  </si>
  <si>
    <t>7610 90 90</t>
  </si>
  <si>
    <t>7611 00 00</t>
  </si>
  <si>
    <t>7612 10 00</t>
  </si>
  <si>
    <t>7612 90 20</t>
  </si>
  <si>
    <t>7612 90 30</t>
  </si>
  <si>
    <t>7612 90 80</t>
  </si>
  <si>
    <t>7613 00 00</t>
  </si>
  <si>
    <t>2834 29</t>
  </si>
  <si>
    <t>2834 29 20</t>
  </si>
  <si>
    <t>– – – barija; berilija; kadmija; kobalta; niklja; svinca</t>
  </si>
  <si>
    <t>2834 29 40</t>
  </si>
  <si>
    <t>– – – bakra</t>
  </si>
  <si>
    <t>2834 29 80</t>
  </si>
  <si>
    <t>2601 20 00</t>
  </si>
  <si>
    <t>– Praženi železovi piriti</t>
  </si>
  <si>
    <t>Vodik, žlahtni plini in druge nekovine:</t>
  </si>
  <si>
    <t>– Vodik</t>
  </si>
  <si>
    <t>– Žlahtni plini:</t>
  </si>
  <si>
    <t>2804 21 00</t>
  </si>
  <si>
    <t>– – argon</t>
  </si>
  <si>
    <t>2804 29</t>
  </si>
  <si>
    <t>2804 29 10</t>
  </si>
  <si>
    <t>– – – helij</t>
  </si>
  <si>
    <t>2804 29 90</t>
  </si>
  <si>
    <t>2804 30 00</t>
  </si>
  <si>
    <t>– Dušik</t>
  </si>
  <si>
    <t>2804 40 00</t>
  </si>
  <si>
    <t>– Kisik</t>
  </si>
  <si>
    <t>2804 50</t>
  </si>
  <si>
    <t>– Bor, telur:</t>
  </si>
  <si>
    <t>2804 50 10</t>
  </si>
  <si>
    <t>– – bor</t>
  </si>
  <si>
    <t>2804 50 90</t>
  </si>
  <si>
    <t>– – telur</t>
  </si>
  <si>
    <t>– Silicij:</t>
  </si>
  <si>
    <t>2804 61 00</t>
  </si>
  <si>
    <t>– – ki vsebuje najmanj 99,99 mas. % silicija</t>
  </si>
  <si>
    <t>2804 69 00</t>
  </si>
  <si>
    <t>2804 70</t>
  </si>
  <si>
    <t>– Fosfor:</t>
  </si>
  <si>
    <t>2804 70 10</t>
  </si>
  <si>
    <t>– – rdeči fosfor</t>
  </si>
  <si>
    <t>2804 70 90</t>
  </si>
  <si>
    <t>– – drug</t>
  </si>
  <si>
    <t>2804 80 00</t>
  </si>
  <si>
    <t>– Arzen</t>
  </si>
  <si>
    <t>2804 90 00</t>
  </si>
  <si>
    <t>– Selen</t>
  </si>
  <si>
    <t>Portlandski cement, aluminatni cement, žlindrani cement, supersulfatni cement in podobni hidravlični cementi, vključno barvane ali v obliki klinkerja: Cement v obliki klinkerja: beli cement, umetno barvan ali nebarvan</t>
  </si>
  <si>
    <t>Portlandski cement, aluminatni cement, žlindrani cement, supersulfatni cement in podobni hidravlični cementi, vključno barvane ali v obliki klinkerja: Cement v obliki klinkerja: drug</t>
  </si>
  <si>
    <t>Nitriti; nitrati: Nitriti: kalija</t>
  </si>
  <si>
    <t>Dušikova gnojila, mineralna ali kemična: Sečnina, vključno s sečnino v vodni raztopini: v vodni raztopini, ki vsebuje najmanj 31,8 mas. % sečnine, vendar ne več kot 33,2 mas. %</t>
  </si>
  <si>
    <t>Dušikova gnojila, mineralna ali kemična: Sečnina, vključno s sečnino v vodni raztopini: v vodni raztopini, ki vsebuje najmanj 31,8 mas. % sečnine, vendar ne več kot 33,2 mas. %: v vodni raztopini, ki vsebuje več kot 33,2 mas. % sečnine, vendar ne več kot 55 mas. %</t>
  </si>
  <si>
    <t>Dušikova gnojila, mineralna ali kemična: Sečnina, vključno s sečnino v vodni raztopini: v vodni raztopini, ki vsebuje najmanj 31,8 mas. % sečnine, vendar ne več kot 33,2 mas. %: drugo</t>
  </si>
  <si>
    <t>Dušikova gnojila, mineralna ali kemična: Sečnina, vključno s sečnino v vodni raztopini: amonijev sulfat</t>
  </si>
  <si>
    <t>Mineralna ali kemična gnojila, ki vsebujejo dva ali tri gnojilne elemente – dušik, fosfor in kalij; druga gnojila; proizvodi iz tega poglavja v tabletah ali podobnih oblikah ali pakiranjih do vključno 10 kg bruto mase: Amonijev dihidrogenortofosfat (monoamonijev fosfat) in njegove mešanice z diamonijevim hidrogenortofosfatom (diamonijev fosfat): ki vsebujejo nitrate in fosfate</t>
  </si>
  <si>
    <t>Mineralna ali kemična gnojila, ki vsebujejo dva ali tri gnojilne elemente – dušik, fosfor in kalij; druga gnojila; proizvodi iz tega poglavja v tabletah ali podobnih oblikah ali pakiranjih do vključno 10 kg bruto mase: Amonijev dihidrogenortofosfat (monoamonijev fosfat) in njegove mešanice z diamonijevim hidrogenortofosfatom (diamonijev fosfat): druga</t>
  </si>
  <si>
    <t>Grodelj in zrcalovina, v štrucah, blokih in drugih primarnih oblikah: Nelegirani grodelj, ki vsebuje do 0,5 mas. % fosforja: ki vsebuje 1 mas. % ali manj silicija</t>
  </si>
  <si>
    <t>Grodelj in zrcalovina, v štrucah, blokih in drugih primarnih oblikah: Nelegirani grodelj, ki vsebuje do 0,5 mas. % fosforja: ki vsebuje 1 mas. % ali manj silicija: ki vsebuje več kot 1 mas. % silicija</t>
  </si>
  <si>
    <t>Ferozlitine: ki vsebuje več kot 2 mas. % ogljika</t>
  </si>
  <si>
    <t>Ferozlitine: ki vsebuje več kot 2 mas. % ogljika: z granulacijo, ki ne presega 5 mm in vsebnostjo mangana več kot 65 mas. %</t>
  </si>
  <si>
    <t>Ferozlitine: ki vsebuje več kot 2 mas. % ogljika: z granulacijo, ki ne presega 5 mm in vsebnostjo mangana več kot 65 mas. %: drugo</t>
  </si>
  <si>
    <t>Ferozlitine: ki vsebuje več kot 2 mas. % ogljika: drugo</t>
  </si>
  <si>
    <t>Ferozlitine: ki vsebuje več kot 2 mas. % ogljika: ki vsebuje več kot 55 mas. % silicija</t>
  </si>
  <si>
    <t>Ferozlitine: Ferosilicijmangan: ki vsebuje več kot 4 mas. % ogljika</t>
  </si>
  <si>
    <t>Ferozlitine: Ferosilicijmangan: ki vsebuje več kot 4 mas. % ogljika: ki vsebuje več kot 4 mas. %, vendar največ 6 mas. % ogljika</t>
  </si>
  <si>
    <t>Ferozlitine: Ferosilicijmangan: ki vsebuje več kot 4 mas. % ogljika: ki vsebuje več kot 6 mas. % ogljika</t>
  </si>
  <si>
    <t>Ferozlitine: Ferosilicijmangan: drugo</t>
  </si>
  <si>
    <t>Ferozlitine: Ferosilicijmangan: drugo: ki vsebuje največ 0,05 mas. % ogljika</t>
  </si>
  <si>
    <t>Ferozlitine: Ferosilicijmangan: drugo: ki vsebuje več kot 0,05 mas. %, vendar največ 0,5 mas. % ogljika</t>
  </si>
  <si>
    <t>Ferozlitine: Ferosilicijmangan: drugo: ki vsebuje več kot 0,5 mas. %, vendar največ 4 mas. % ogljika</t>
  </si>
  <si>
    <t>Granule in prah iz grodlja, zrcalovine, železa ali jekla: Granule: iz legiranega jekla</t>
  </si>
  <si>
    <t>Granule in prah iz grodlja, zrcalovine, železa ali jekla: Granule: drug</t>
  </si>
  <si>
    <t>Polizdelki iz železa ali nelegiranega jekla: s pravokotnim (vključno s kvadratnim) prečnim prerezom, širine, ki je manjša od dvojne debeline</t>
  </si>
  <si>
    <t>Polizdelki iz železa ali nelegiranega jekla: s pravokotnim (vključno s kvadratnim) prečnim prerezom, širine, ki je manjša od dvojne debeline: iz avtomatnega jekla</t>
  </si>
  <si>
    <t>Polizdelki iz železa ali nelegiranega jekla: s pravokotnim (vključno s kvadratnim) prečnim prerezom, širine, ki je manjša od dvojne debeline: iz avtomatnega jekla: debeline največ 130 mm</t>
  </si>
  <si>
    <t>Polizdelki iz železa ali nelegiranega jekla: s pravokotnim (vključno s kvadratnim) prečnim prerezom, širine, ki je manjša od dvojne debeline: iz avtomatnega jekla: debeline največ 130 mm: debeline več kot 130 mm</t>
  </si>
  <si>
    <t>Polizdelki iz železa ali nelegiranega jekla: s pravokotnim (vključno s kvadratnim) prečnim prerezom, širine, ki je manjša od dvojne debeline: iz avtomatnega jekla: kovani</t>
  </si>
  <si>
    <t>Polizdelki iz železa ali nelegiranega jekla: s pravokotnim (vključno s kvadratnim) prečnim prerezom, širine, ki je manjša od dvojne debeline: drugi s pravokotnim (razen kvadratnega) prečnim prerezom</t>
  </si>
  <si>
    <t>Polizdelki iz železa ali nelegiranega jekla: s pravokotnim (vključno s kvadratnim) prečnim prerezom, širine, ki je manjša od dvojne debeline: drugi s pravokotnim (razen kvadratnega) prečnim prerezom: valjani ali kontinuirno vliti</t>
  </si>
  <si>
    <t>Polizdelki iz železa ali nelegiranega jekla: s pravokotnim (vključno s kvadratnim) prečnim prerezom, širine, ki je manjša od dvojne debeline: drugi s pravokotnim (razen kvadratnega) prečnim prerezom: kovani</t>
  </si>
  <si>
    <t>Polizdelki iz železa ali nelegiranega jekla: s pravokotnim (vključno s kvadratnim) prečnim prerezom, širine, ki je manjša od dvojne debeline: drugi</t>
  </si>
  <si>
    <t>Polizdelki iz železa ali nelegiranega jekla: s pravokotnim (vključno s kvadratnim) prečnim prerezom, širine, ki je manjša od dvojne debeline: drugi: valjani ali kontinuirno vliti</t>
  </si>
  <si>
    <t>Polizdelki iz železa ali nelegiranega jekla: s pravokotnim (vključno s kvadratnim) prečnim prerezom, širine, ki je manjša od dvojne debeline: drugi: valjani ali kontinuirno vliti: kovani</t>
  </si>
  <si>
    <t>Polizdelki iz železa ali nelegiranega jekla: s pravokotnim (vključno s kvadratnim) prečnim prerezom, širine, ki je manjša od dvojne debeline: drugi: drugi</t>
  </si>
  <si>
    <t>Polizdelki iz železa ali nelegiranega jekla: Ki vsebujejo 0,25 mas. % ali več ogljika: iz avtomatnega jekla</t>
  </si>
  <si>
    <t>Polizdelki iz železa ali nelegiranega jekla: Ki vsebujejo 0,25 mas. % ali več ogljika: iz avtomatnega jekla: 0,25 mas. % ali več, vendar manj kot 0,6 mas. % ogljika</t>
  </si>
  <si>
    <t>Polizdelki iz železa ali nelegiranega jekla: Ki vsebujejo 0,25 mas. % ali več ogljika: iz avtomatnega jekla: 0,25 mas. % ali več, vendar manj kot 0,6 mas. % ogljika: 0,6 mas. % ali več ogljika</t>
  </si>
  <si>
    <t>Polizdelki iz železa ali nelegiranega jekla: Ki vsebujejo 0,25 mas. % ali več ogljika: iz avtomatnega jekla: kovani</t>
  </si>
  <si>
    <t>Polizdelki iz železa ali nelegiranega jekla: Ki vsebujejo 0,25 mas. % ali več ogljika: iz avtomatnega jekla: valjani ali kontinuirno vliti</t>
  </si>
  <si>
    <t>Železove rude in koncentrati, tudi praženi železovi piriti</t>
  </si>
  <si>
    <t>Železove rude in koncentrati, tudi praženi železovi piriti: neaglomerirani: aglomerirani</t>
  </si>
  <si>
    <t>Piloti iz železa ali jekla, vključno vrtani, prebiti ali izdelani iz sestavljenih elementov; zvarjeni profili in kotni profili iz železa ali jekla</t>
  </si>
  <si>
    <t>Piloti iz železa ali jekla, vključno vrtani, prebiti ali izdelani iz sestavljenih elementov; zvarjeni profili in kotni profili iz železa ali jekla: Piloti</t>
  </si>
  <si>
    <t>Piloti iz železa ali jekla, vključno vrtani, prebiti ali izdelani iz sestavljenih elementov; zvarjeni profili in kotni profili iz železa ali jekla: Zvarjeni profili in kotni profili</t>
  </si>
  <si>
    <t>7302 10</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</si>
  <si>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</si>
  <si>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</si>
  <si>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z maso 36 kg ali več na meter</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</si>
  <si>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z maso 36 kg ali več na meter: z maso manj kot 36 kg na meter</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</si>
  <si>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z maso 36 kg ali več na meter: žlebljene tirnice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</si>
  <si>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z maso 36 kg ali več na meter: druge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</si>
  <si>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rabljene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</si>
  <si>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Kretniški jezički, križišča, spojne palice in drugi deli kretnic</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</si>
  <si>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Tirne vezice in podložne plošče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</si>
  <si>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Drugo</t>
  </si>
  <si>
    <t>7303 00</t>
  </si>
  <si>
    <t>Cevi in votli profili iz litega železa: Cevi, ki se uporabljajo v tlačnih sistemih</t>
  </si>
  <si>
    <t>Cevi in votli profili iz litega železa: Drugi</t>
  </si>
  <si>
    <t>Cevi in votli profili, brezšivni, iz železa (razen litega železa) ali jekla</t>
  </si>
  <si>
    <t>Cevi in votli profili, brezšivni, iz železa (razen litega železa) ali jekla: iz nerjavnega jekla</t>
  </si>
  <si>
    <t>7304 19</t>
  </si>
  <si>
    <t>Cevi in votli profili, brezšivni, iz železa (razen litega železa) ali jekla: iz nerjavnega jekla: druge</t>
  </si>
  <si>
    <t>Cevi in votli profili, brezšivni, iz železa (razen litega železa) ali jekla: iz nerjavnega jekla: druge: z zunanjim premerom do vključno 168,3 mm</t>
  </si>
  <si>
    <t>Cevi in votli profili, brezšivni, iz železa (razen litega železa) ali jekla: iz nerjavnega jekla: druge: z zunanjim premerom več kot 168,3 mm, vendar do vključno 406,4 mm</t>
  </si>
  <si>
    <t>Cevi in votli profili, brezšivni, iz železa (razen litega železa) ali jekla: iz nerjavnega jekla: druge: z zunanjim premerom več kot 406,4 mm</t>
  </si>
  <si>
    <t>Cevi in votli profili, brezšivni, iz železa (razen litega železa) ali jekla: iz nerjavnega jekla: vrtalne cevi iz nerjavnega jekla</t>
  </si>
  <si>
    <t>Cevi in votli profili, brezšivni, iz železa (razen litega železa) ali jekla: iz nerjavnega jekla: druge vrtalne cevi</t>
  </si>
  <si>
    <t>Cevi in votli profili, brezšivni, iz železa (razen litega železa) ali jekla: iz nerjavnega jekla: druge, iz nerjavnega jekla</t>
  </si>
  <si>
    <t>7304 29</t>
  </si>
  <si>
    <t>Cevi in votli profili, brezšivni, iz železa (razen litega železa) ali jekla: iz nerjavnega jekla: drugo</t>
  </si>
  <si>
    <t>Cevi in votli profili, brezšivni, iz železa (razen litega železa) ali jekla: iz nerjavnega jekla: drugo: z zunanjim premerom do vključno 168,3 mm</t>
  </si>
  <si>
    <t>Cevi in votli profili, brezšivni, iz železa (razen litega železa) ali jekla: iz nerjavnega jekla: drugo: z zunanjim premerom več kot 168,3 mm, vendar do vključno 406,4 mm</t>
  </si>
  <si>
    <t>Cevi in votli profili, brezšivni, iz železa (razen litega železa) ali jekla: iz nerjavnega jekla: drugo: z zunanjim premerom več kot 406,4 mm</t>
  </si>
  <si>
    <t>7304 31</t>
  </si>
  <si>
    <t>Cevi in votli profili, brezšivni, iz železa (razen litega železa) ali jekla: iz nerjavnega jekla: hladno vlečeni ali hladno oblikovani (hladno deformirani)</t>
  </si>
  <si>
    <t>Cevi in votli profili, brezšivni, iz železa (razen litega železa) ali jekla: iz nerjavnega jekla: hladno vlečeni ali hladno oblikovani (hladno deformirani): precizne cevi</t>
  </si>
  <si>
    <t>Cevi in votli profili, brezšivni, iz železa (razen litega železa) ali jekla: iz nerjavnega jekla: hladno vlečeni ali hladno oblikovani (hladno deformirani): druge</t>
  </si>
  <si>
    <t>7304 39</t>
  </si>
  <si>
    <t>Cevi in votli profili, brezšivni, iz železa (razen litega železa) ali jekla: iz nerjavnega jekla: drugi</t>
  </si>
  <si>
    <t>Cevi in votli profili, brezšivni, iz železa (razen litega železa) ali jekla: iz nerjavnega jekla: drugi: navojne cevi (za plinovode)</t>
  </si>
  <si>
    <t>Cevi in votli profili, brezšivni, iz železa (razen litega železa) ali jekla: iz nerjavnega jekla: drugi: navojne cevi (za plinovode): do vključno 168,3 mm</t>
  </si>
  <si>
    <t>Cevi in votli profili, brezšivni, iz železa (razen litega železa) ali jekla: iz nerjavnega jekla: drugi: navojne cevi (za plinovode): več kot 168,3 mm, vendar do vključno 406,4 mm</t>
  </si>
  <si>
    <t>Cevi in votli profili, brezšivni, iz železa (razen litega železa) ali jekla: iz nerjavnega jekla: drugi: navojne cevi (za plinovode): več kot 406,4 mm</t>
  </si>
  <si>
    <t>7304 49</t>
  </si>
  <si>
    <t>Cevi in votli profili, brezšivni, iz železa (razen litega železa) ali jekla: iz nerjavnega jekla: drugi: z zunanjim premerom do vključno 168,3 mm</t>
  </si>
  <si>
    <t>Cevi in votli profili, brezšivni, iz železa (razen litega železa) ali jekla: iz nerjavnega jekla: drugi: z zunanjim premerom več kot 168,3 mm, vendar do vključno 406,4 mm</t>
  </si>
  <si>
    <t>Cevi in votli profili, brezšivni, iz železa (razen litega železa) ali jekla: iz nerjavnega jekla: drugi: z zunanjim premerom več kot 406,4 mm</t>
  </si>
  <si>
    <t>7304 51</t>
  </si>
  <si>
    <t>Cevi in votli profili, brezšivni, iz železa (razen litega železa) ali jekla: iz nerjavnega jekla: hladno vlečeni ali hladno oblikovani (hladno deformirani): ravni in z enakomerno debelino sten, iz legiranega jekla, ki vsebuje najmanj 0,9 mas. %, vendar ne več kot 1,15 mas. % ogljika, najmanj 0,5 mas. %, vendar največ 2 mas. % kroma in največ do 0,5 mas. % molibdena, če ga vsebujejo</t>
  </si>
  <si>
    <t>Cevi in votli profili, brezšivni, iz železa (razen litega železa) ali jekla: iz nerjavnega jekla: hladno vlečeni ali hladno oblikovani (hladno deformirani): ravni in z enakomerno debelino sten, iz legiranega jekla, ki vsebuje najmanj 0,9 mas. %, vendar ne več kot 1,15 mas. % ogljika, najmanj 0,5 mas. %, vendar največ 2 mas. % kroma in največ do 0,5 mas. % molibdena, če ga vsebujejo: precizne cevi</t>
  </si>
  <si>
    <t>Cevi in votli profili, brezšivni, iz železa (razen litega železa) ali jekla: iz nerjavnega jekla: hladno vlečeni ali hladno oblikovani (hladno deformirani): ravni in z enakomerno debelino sten, iz legiranega jekla, ki vsebuje najmanj 0,9 mas. %, vendar ne več kot 1,15 mas. % ogljika, najmanj 0,5 mas. %, vendar največ 2 mas. % kroma in največ do 0,5 mas. % molibdena, če ga vsebujejo: druge</t>
  </si>
  <si>
    <t>7304 59</t>
  </si>
  <si>
    <t>Cevi in votli profili, brezšivni, iz železa (razen litega železa) ali jekla: iz nerjavnega jekla: drugi: ravni in z enakomerno debelino sten, iz legiranega jekla, ki vsebuje najmanj 0,9 mas. %, vendar ne več kot 1,15 mas. % ogljika, najmanj 0,5 mas. %, vendar največ 2 mas. % kroma in največ do 0,5 mas. % molibdena, če ga vsebujejo</t>
  </si>
  <si>
    <t>Cevi in votli profili, brezšivni, iz železa (razen litega železa) ali jekla: iz nerjavnega jekla: drugi: ravni in z enakomerno debelino sten, iz legiranega jekla, ki vsebuje najmanj 0,9 mas. %, vendar ne več kot 1,15 mas. % ogljika, najmanj 0,5 mas. %, vendar največ 2 mas. % kroma in največ do 0,5 mas. % molibdena, če ga vsebujejo: z zunanjim premerom do vključno 168,3 mm</t>
  </si>
  <si>
    <t>Cevi in votli profili, brezšivni, iz železa (razen litega železa) ali jekla: iz nerjavnega jekla: drugi: ravni in z enakomerno debelino sten, iz legiranega jekla, ki vsebuje najmanj 0,9 mas. %, vendar ne več kot 1,15 mas. % ogljika, najmanj 0,5 mas. %, vendar največ 2 mas. % kroma in največ do 0,5 mas. % molibdena, če ga vsebujejo: z zunanjim premerom več kot 168,3 mm, vendar do vključno 406,4 mm</t>
  </si>
  <si>
    <t>Cevi in votli profili, brezšivni, iz železa (razen litega železa) ali jekla: iz nerjavnega jekla: drugi: ravni in z enakomerno debelino sten, iz legiranega jekla, ki vsebuje najmanj 0,9 mas. %, vendar ne več kot 1,15 mas. % ogljika, najmanj 0,5 mas. %, vendar največ 2 mas. % kroma in največ do 0,5 mas. % molibdena, če ga vsebujejo: z zunanjim premerom več kot 406,4 mm</t>
  </si>
  <si>
    <t>Cevi in votli profili, brezšivni, iz železa (razen litega železa) ali jekla: Drugi</t>
  </si>
  <si>
    <t>Druge cevi (npr. varjene, kovičene ali zaprte na podoben način), s krožnim prečnim prerezom, katerega zunanji premer presega 406,4 mm, iz železa ali jekla</t>
  </si>
  <si>
    <t>Druge cevi (npr. varjene, kovičene ali zaprte na podoben način), s krožnim prečnim prerezom, katerega zunanji premer presega 406,4 mm, iz železa ali jekla: vzdolžno varjene, električno obločno</t>
  </si>
  <si>
    <t>Druge cevi (npr. varjene, kovičene ali zaprte na podoben način), s krožnim prečnim prerezom, katerega zunanji premer presega 406,4 mm, iz železa ali jekla: vzdolžno varjene, električno obločno: druge, vzdolžno varjene</t>
  </si>
  <si>
    <t>Druge cevi (npr. varjene, kovičene ali zaprte na podoben način), s krožnim prečnim prerezom, katerega zunanji premer presega 406,4 mm, iz železa ali jekla: vzdolžno varjene, električno obločno: druge</t>
  </si>
  <si>
    <t>Druge cevi (npr. varjene, kovičene ali zaprte na podoben način), s krožnim prečnim prerezom, katerega zunanji premer presega 406,4 mm, iz železa ali jekla: Zaščitne cevi („casing“), ki se uporabljajo pri vrtanju za pridobivanje nafte ali plina</t>
  </si>
  <si>
    <t>Druge cevi (npr. varjene, kovičene ali zaprte na podoben način), s krožnim prečnim prerezom, katerega zunanji premer presega 406,4 mm, iz železa ali jekla: Zaščitne cevi („casing“), ki se uporabljajo pri vrtanju za pridobivanje nafte ali plina: vzdolžno varjene</t>
  </si>
  <si>
    <t>Druge cevi (npr. varjene, kovičene ali zaprte na podoben način), s krožnim prečnim prerezom, katerega zunanji premer presega 406,4 mm, iz železa ali jekla: Zaščitne cevi („casing“), ki se uporabljajo pri vrtanju za pridobivanje nafte ali plina: druge</t>
  </si>
  <si>
    <t>Druge cevi (npr. varjene, kovičene ali zaprte na podoben način), s krožnim prečnim prerezom, katerega zunanji premer presega 406,4 mm, iz železa ali jekla: Druge</t>
  </si>
  <si>
    <t>Druge cevi in votli profili (npr. z odprtimi spoji, varjeni, kovičeni ali zaprti na podoben način), iz železa ali jekla</t>
  </si>
  <si>
    <t>Druge cevi in votli profili (npr. z odprtimi spoji, varjeni, kovičeni ali zaprti na podoben način), iz železa ali jekla: varjene, iz nerjavnega jekla</t>
  </si>
  <si>
    <t>Druge cevi in votli profili (npr. z odprtimi spoji, varjeni, kovičeni ali zaprti na podoben način), iz železa ali jekla: varjene, iz nerjavnega jekla: druge</t>
  </si>
  <si>
    <t>Druge cevi in votli profili (npr. z odprtimi spoji, varjeni, kovičeni ali zaprti na podoben način), iz železa ali jekla: varjene, iz nerjavnega jekla: varjene, iz nerjavnega jekla</t>
  </si>
  <si>
    <t>7306 30</t>
  </si>
  <si>
    <t>Druge cevi in votli profili (npr. z odprtimi spoji, varjeni, kovičeni ali zaprti na podoben način), iz železa ali jekla: Drugi, varjeni, s krožnim prečnim prerezom, iz železa ali nelegiranega jekla</t>
  </si>
  <si>
    <t>Druge cevi in votli profili (npr. z odprtimi spoji, varjeni, kovičeni ali zaprti na podoben način), iz železa ali jekla: Drugi, varjeni, s krožnim prečnim prerezom, iz železa ali nelegiranega jekla: hladno vlečene ali hladno oblikovane (hladno deformirane)</t>
  </si>
  <si>
    <t>Druge cevi in votli profili (npr. z odprtimi spoji, varjeni, kovičeni ali zaprti na podoben način), iz železa ali jekla: Drugi, varjeni, s krožnim prečnim prerezom, iz železa ali nelegiranega jekla: hladno vlečene ali hladno oblikovane (hladno deformirane): druge</t>
  </si>
  <si>
    <t>Druge cevi in votli profili (npr. z odprtimi spoji, varjeni, kovičeni ali zaprti na podoben način), iz železa ali jekla: Drugi, varjeni, s krožnim prečnim prerezom, iz železa ali nelegiranega jekla: hladno vlečene ali hladno oblikovane (hladno deformirane): druge: prevlečene ali prekrite s cinkom</t>
  </si>
  <si>
    <t>Druge cevi in votli profili (npr. z odprtimi spoji, varjeni, kovičeni ali zaprti na podoben način), iz železa ali jekla: Drugi, varjeni, s krožnim prečnim prerezom, iz železa ali nelegiranega jekla: hladno vlečene ali hladno oblikovane (hladno deformirane): druge: druge</t>
  </si>
  <si>
    <t>Druge cevi in votli profili (npr. z odprtimi spoji, varjeni, kovičeni ali zaprti na podoben način), iz železa ali jekla: Drugi, varjeni, s krožnim prečnim prerezom, iz železa ali nelegiranega jekla: hladno vlečene ali hladno oblikovane (hladno deformirane): druge: druge: prevlečene ali prekrite s cinkom</t>
  </si>
  <si>
    <t>Druge cevi in votli profili (npr. z odprtimi spoji, varjeni, kovičeni ali zaprti na podoben način), iz železa ali jekla: Drugi, varjeni, s krožnim prečnim prerezom, iz železa ali nelegiranega jekla: hladno vlečene ali hladno oblikovane (hladno deformirane): druge: druge: druge</t>
  </si>
  <si>
    <t>Druge cevi in votli profili (npr. z odprtimi spoji, varjeni, kovičeni ali zaprti na podoben način), iz železa ali jekla: Drugi, varjeni, s krožnim prečnim prerezom, iz železa ali nelegiranega jekla: hladno vlečene ali hladno oblikovane (hladno deformirane): druge: več kot 168,3 mm, vendar do vključno 406,4 mm</t>
  </si>
  <si>
    <t>7306 40</t>
  </si>
  <si>
    <t>Druge cevi in votli profili (npr. z odprtimi spoji, varjeni, kovičeni ali zaprti na podoben način), iz železa ali jekla: Drugi, varjeni, s krožnim prečnim prerezom, iz nerjavnega jekla</t>
  </si>
  <si>
    <t>Druge cevi in votli profili (npr. z odprtimi spoji, varjeni, kovičeni ali zaprti na podoben način), iz železa ali jekla: Drugi, varjeni, s krožnim prečnim prerezom, iz nerjavnega jekla: hladno vlečeni ali hladno oblikovani (hladno deformirani)</t>
  </si>
  <si>
    <t>Druge cevi in votli profili (npr. z odprtimi spoji, varjeni, kovičeni ali zaprti na podoben način), iz železa ali jekla: Drugi, varjeni, s krožnim prečnim prerezom, iz nerjavnega jekla: drugi</t>
  </si>
  <si>
    <t>7306 50</t>
  </si>
  <si>
    <t>Druge cevi in votli profili (npr. z odprtimi spoji, varjeni, kovičeni ali zaprti na podoben način), iz železa ali jekla: Drugi, varjeni, s krožnim prečnim prerezom, iz drugih legiranih jekel</t>
  </si>
  <si>
    <t>Druge cevi in votli profili (npr. z odprtimi spoji, varjeni, kovičeni ali zaprti na podoben način), iz železa ali jekla: Drugi, varjeni, s krožnim prečnim prerezom, iz drugih legiranih jekel: hladno vlečene ali hladno oblikovane (hladno deformirane)</t>
  </si>
  <si>
    <t>Druge cevi in votli profili (npr. z odprtimi spoji, varjeni, kovičeni ali zaprti na podoben način), iz železa ali jekla: Drugi, varjeni, s krožnim prečnim prerezom, iz drugih legiranih jekel: hladno vlečene ali hladno oblikovane (hladno deformirane): druge</t>
  </si>
  <si>
    <t>Druge cevi in votli profili (npr. z odprtimi spoji, varjeni, kovičeni ali zaprti na podoben način), iz železa ali jekla: Drugi, varjeni, s krožnim prečnim prerezom, iz drugih legiranih jekel: drugi</t>
  </si>
  <si>
    <t>7306 61</t>
  </si>
  <si>
    <t>Druge cevi in votli profili (npr. z odprtimi spoji, varjeni, kovičeni ali zaprti na podoben način), iz železa ali jekla: Drugi, varjeni, s krožnim prečnim prerezom, iz drugih legiranih jekel: s kvadratnim ali pravokotnim prerezom</t>
  </si>
  <si>
    <t>Druge cevi in votli profili (npr. z odprtimi spoji, varjeni, kovičeni ali zaprti na podoben način), iz železa ali jekla: Drugi, varjeni, s krožnim prečnim prerezom, iz drugih legiranih jekel: s kvadratnim ali pravokotnim prerezom: iz nerjavnega jekla</t>
  </si>
  <si>
    <t>Druge cevi in votli profili (npr. z odprtimi spoji, varjeni, kovičeni ali zaprti na podoben način), iz železa ali jekla: Drugi, varjeni, s krožnim prečnim prerezom, iz drugih legiranih jekel: s kvadratnim ali pravokotnim prerezom: iz nerjavnega jekla: z debelino sten do vključno 2 mm</t>
  </si>
  <si>
    <t>Druge cevi in votli profili (npr. z odprtimi spoji, varjeni, kovičeni ali zaprti na podoben način), iz železa ali jekla: Drugi, varjeni, s krožnim prečnim prerezom, iz drugih legiranih jekel: s kvadratnim ali pravokotnim prerezom: iz nerjavnega jekla: z debelino sten več kot 2 mm</t>
  </si>
  <si>
    <t>7306 69</t>
  </si>
  <si>
    <t>Druge cevi in votli profili (npr. z odprtimi spoji, varjeni, kovičeni ali zaprti na podoben način), iz železa ali jekla: Drugi, varjeni, s krožnim prečnim prerezom, iz drugih legiranih jekel: z nekrožnim prečnim prerezom, razen kvadratnega ali pravokotnega</t>
  </si>
  <si>
    <t>Druge cevi in votli profili (npr. z odprtimi spoji, varjeni, kovičeni ali zaprti na podoben način), iz železa ali jekla: Drugi, varjeni, s krožnim prečnim prerezom, iz drugih legiranih jekel: z nekrožnim prečnim prerezom, razen kvadratnega ali pravokotnega: iz nerjavnega jekla</t>
  </si>
  <si>
    <t>Druge cevi in votli profili (npr. z odprtimi spoji, varjeni, kovičeni ali zaprti na podoben način), iz železa ali jekla: Drugi, varjeni, s krožnim prečnim prerezom, iz drugih legiranih jekel: z nekrožnim prečnim prerezom, razen kvadratnega ali pravokotnega: drugi</t>
  </si>
  <si>
    <t>Druge cevi in votli profili (npr. z odprtimi spoji, varjeni, kovičeni ali zaprti na podoben način), iz železa ali jekla: Drugo</t>
  </si>
  <si>
    <t>Pribor (fitingi) za cevi (npr. spojnice, kolena, oglavki) iz železa ali jekla</t>
  </si>
  <si>
    <t>7307 11</t>
  </si>
  <si>
    <t>Pribor (fitingi) za cevi (npr. spojnice, kolena, oglavki) iz železa ali jekla: iz netempranega litega železa</t>
  </si>
  <si>
    <t>Pribor (fitingi) za cevi (npr. spojnice, kolena, oglavki) iz železa ali jekla: iz netempranega litega železa: ki se uporablja v tlačnih sistemih</t>
  </si>
  <si>
    <t>Pribor (fitingi) za cevi (npr. spojnice, kolena, oglavki) iz železa ali jekla: iz netempranega litega železa: ki se uporablja v tlačnih sistemih: drug</t>
  </si>
  <si>
    <t>7307 19</t>
  </si>
  <si>
    <t>Pribor (fitingi) za cevi (npr. spojnice, kolena, oglavki) iz železa ali jekla: iz netempranega litega železa: drug</t>
  </si>
  <si>
    <t>Pribor (fitingi) za cevi (npr. spojnice, kolena, oglavki) iz železa ali jekla: iz netempranega litega železa: drug: iz litega železa</t>
  </si>
  <si>
    <t>Pribor (fitingi) za cevi (npr. spojnice, kolena, oglavki) iz železa ali jekla: iz netempranega litega železa: drug: drug</t>
  </si>
  <si>
    <t>Pribor (fitingi) za cevi (npr. spojnice, kolena, oglavki) iz železa ali jekla: iz netempranega litega železa: prirobnice</t>
  </si>
  <si>
    <t>7307 22</t>
  </si>
  <si>
    <t>Pribor (fitingi) za cevi (npr. spojnice, kolena, oglavki) iz železa ali jekla: iz netempranega litega železa: kolena, loki in oglavki z navojem</t>
  </si>
  <si>
    <t>Pribor (fitingi) za cevi (npr. spojnice, kolena, oglavki) iz železa ali jekla: iz netempranega litega železa: kolena, loki in oglavki z navojem: oglavki</t>
  </si>
  <si>
    <t>Pribor (fitingi) za cevi (npr. spojnice, kolena, oglavki) iz železa ali jekla: iz netempranega litega železa: kolena, loki in oglavki z navojem: kolena in loki</t>
  </si>
  <si>
    <t>7307 23</t>
  </si>
  <si>
    <t>Pribor (fitingi) za cevi (npr. spojnice, kolena, oglavki) iz železa ali jekla: iz netempranega litega železa: pribor (fitingi) za soležno varjenje</t>
  </si>
  <si>
    <t>Pribor (fitingi) za cevi (npr. spojnice, kolena, oglavki) iz železa ali jekla: iz netempranega litega železa: pribor (fitingi) za soležno varjenje: kolena in loki</t>
  </si>
  <si>
    <t>Pribor (fitingi) za cevi (npr. spojnice, kolena, oglavki) iz železa ali jekla: iz netempranega litega železa: pribor (fitingi) za soležno varjenje: drugo</t>
  </si>
  <si>
    <t>7307 29</t>
  </si>
  <si>
    <t>Pribor (fitingi) za cevi (npr. spojnice, kolena, oglavki) iz železa ali jekla: iz netempranega litega železa: drug: navojni</t>
  </si>
  <si>
    <t>7307 92</t>
  </si>
  <si>
    <t>7307 93</t>
  </si>
  <si>
    <t>Pribor (fitingi) za cevi (npr. spojnice, kolena, oglavki) iz železa ali jekla: iz netempranega litega železa: pribor (fitingi) za soležno varjenje: kolena in loki: drugo</t>
  </si>
  <si>
    <t>Pribor (fitingi) za cevi (npr. spojnice, kolena, oglavki) iz železa ali jekla: iz netempranega litega železa: pribor (fitingi) za soležno varjenje: kolena in loki: kolena in loki</t>
  </si>
  <si>
    <t>7307 99</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</si>
  <si>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</si>
  <si>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Mostovi in deli mostne konstrukcije</t>
  </si>
  <si>
    <t>7308 20</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</si>
  <si>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Stolpi in predalčni stebri</t>
  </si>
  <si>
    <t>7308 20 10</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</si>
  <si>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Stolpi in predalčni stebri: jekleni cevni stolpi za vetrne turbine in deli stolpov</t>
  </si>
  <si>
    <t>7308 20 90</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</si>
  <si>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Stolpi in predalčni stebri: drugi</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</si>
  <si>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Vrata, okna in okvirji zanje ter pragovi za vrata</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</si>
  <si>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Podporniki in drugi elementi za gradbene odre in opaže in podporniki za rudniške jaške</t>
  </si>
  <si>
    <t>7308 90</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</si>
  <si>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Drugo</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</si>
  <si>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Drugo: plošče iz dveh slojev profilirane (rebraste) pločevine z izolacijskim jedrom</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</si>
  <si>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Drugo: plošče iz dveh slojev profilirane (rebraste) pločevine z izolacijskim jedrom: drugo</t>
  </si>
  <si>
    <t>7309 00</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</si>
  <si>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</si>
  <si>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pline (razen komprimiranega ali utekočinjenega plina)</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</si>
  <si>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pline (razen komprimiranega ali utekočinjenega plina): obloženi ali toplotno izolirani</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</si>
  <si>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pline (razen komprimiranega ali utekočinjenega plina): obloženi ali toplotno izolirani: več kot 100 000 litrov</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</si>
  <si>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pline (razen komprimiranega ali utekočinjenega plina): obloženi ali toplotno izolirani: do vključno 100 000 litrov</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</si>
  <si>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trdne snovi</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</si>
  <si>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</si>
  <si>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t>
  </si>
  <si>
    <t>7310 21</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</si>
  <si>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</si>
  <si>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 pločevinke za shranjevanje hrane</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</si>
  <si>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 pločevinke za shranjevanje pijače</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</si>
  <si>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 pločevinke za shranjevanje pijače: manj kot 0,5 mm</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</si>
  <si>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 pločevinke za shranjevanje pijače: 0,5 mm ali več</t>
  </si>
  <si>
    <t>7310 29</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</si>
  <si>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drugo</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</si>
  <si>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drugo: z debelino stene manj kot 0,5 mm</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</si>
  <si>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drugo: z debelino stene 0,5 mm ali več</t>
  </si>
  <si>
    <t>7311 00</t>
  </si>
  <si>
    <t>Vsebniki za komprimirane ali utekočinjene pline, iz železa ali jekla</t>
  </si>
  <si>
    <t>Vsebniki za komprimirane ali utekočinjene pline, iz železa ali jekla: manj kot 20 litrov</t>
  </si>
  <si>
    <t>Vsebniki za komprimirane ali utekočinjene pline, iz železa ali jekla: manj kot 20 litrov: 20 l in več vendar do vključno 50 litrov</t>
  </si>
  <si>
    <t>Vsebniki za komprimirane ali utekočinjene pline, iz železa ali jekla: manj kot 20 litrov: 20 l in več vendar do vključno 50 litrov: več kot 50 litrov</t>
  </si>
  <si>
    <t>Vsebniki za komprimirane ali utekočinjene pline, iz železa ali jekla: manj kot 20 litrov: drugo</t>
  </si>
  <si>
    <t>Vsebniki za komprimirane ali utekočinjene pline, iz železa ali jekla: manj kot 20 litrov: manj kot 1 000 litrov</t>
  </si>
  <si>
    <t>Vsebniki za komprimirane ali utekočinjene pline, iz železa ali jekla: manj kot 20 litrov: 1 000 litrov ali več</t>
  </si>
  <si>
    <t>Vijaki, sorniki, matice, tirni vijaki (tirfoni), vijaki s kavljem, kovice, klini za natezanje, razcepke, podložke (vključno vzmetne podložke) in podobni izdelki, iz železa ali jekla</t>
  </si>
  <si>
    <t>Vijaki, sorniki, matice, tirni vijaki (tirfoni), vijaki s kavljem, kovice, klini za natezanje, razcepke, podložke (vključno vzmetne podložke) in podobni izdelki, iz železa ali jekla: tirni vijaki (tirfoni)</t>
  </si>
  <si>
    <t>7318 12</t>
  </si>
  <si>
    <t>Vijaki, sorniki, matice, tirni vijaki (tirfoni), vijaki s kavljem, kovice, klini za natezanje, razcepke, podložke (vključno vzmetne podložke) in podobni izdelki, iz železa ali jekla: tirni vijaki (tirfoni): drugi lesni vijaki</t>
  </si>
  <si>
    <t>Vijaki, sorniki, matice, tirni vijaki (tirfoni), vijaki s kavljem, kovice, klini za natezanje, razcepke, podložke (vključno vzmetne podložke) in podobni izdelki, iz železa ali jekla: tirni vijaki (tirfoni): drugi lesni vijaki: iz nerjavnega jekla</t>
  </si>
  <si>
    <t>Vijaki, sorniki, matice, tirni vijaki (tirfoni), vijaki s kavljem, kovice, klini za natezanje, razcepke, podložke (vključno vzmetne podložke) in podobni izdelki, iz železa ali jekla: tirni vijaki (tirfoni): drugi lesni vijaki: drugi</t>
  </si>
  <si>
    <t>Vijaki, sorniki, matice, tirni vijaki (tirfoni), vijaki s kavljem, kovice, klini za natezanje, razcepke, podložke (vključno vzmetne podložke) in podobni izdelki, iz železa ali jekla: tirni vijaki (tirfoni): vijaki s kavljem in vijaki z obročem</t>
  </si>
  <si>
    <t>7318 14</t>
  </si>
  <si>
    <t>Vijaki, sorniki, matice, tirni vijaki (tirfoni), vijaki s kavljem, kovice, klini za natezanje, razcepke, podložke (vključno vzmetne podložke) in podobni izdelki, iz železa ali jekla: tirni vijaki (tirfoni): samovrezni vijaki</t>
  </si>
  <si>
    <t>Vijaki, sorniki, matice, tirni vijaki (tirfoni), vijaki s kavljem, kovice, klini za natezanje, razcepke, podložke (vključno vzmetne podložke) in podobni izdelki, iz železa ali jekla: tirni vijaki (tirfoni): samovrezni vijaki: iz nerjavnega jekla</t>
  </si>
  <si>
    <t>Vijaki, sorniki, matice, tirni vijaki (tirfoni), vijaki s kavljem, kovice, klini za natezanje, razcepke, podložke (vključno vzmetne podložke) in podobni izdelki, iz železa ali jekla: tirni vijaki (tirfoni): samovrezni vijaki: iz nerjavnega jekla: za pločevino, z navoji in koničnim deblom po celi dolžini</t>
  </si>
  <si>
    <t>Vijaki, sorniki, matice, tirni vijaki (tirfoni), vijaki s kavljem, kovice, klini za natezanje, razcepke, podložke (vključno vzmetne podložke) in podobni izdelki, iz železa ali jekla: tirni vijaki (tirfoni): samovrezni vijaki: iz nerjavnega jekla: drugi</t>
  </si>
  <si>
    <t>7318 15</t>
  </si>
  <si>
    <t>Vijaki, sorniki, matice, tirni vijaki (tirfoni), vijaki s kavljem, kovice, klini za natezanje, razcepke, podložke (vključno vzmetne podložke) in podobni izdelki, iz železa ali jekla: tirni vijaki (tirfoni): drugi vijaki in sorniki, s svojimi maticami ali podložkami ali brez njih</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</si>
  <si>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</si>
  <si>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</si>
  <si>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</si>
  <si>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800 MPa ali več</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</si>
  <si>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iz nerjavnega jekla</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</si>
  <si>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drugi</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</si>
  <si>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iz nerjavnega jekla: manj kot 800 MPa</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</si>
  <si>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iz nerjavnega jekla: 800 MPa ali več</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</si>
  <si>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drugi</t>
  </si>
  <si>
    <t>7318 16</t>
  </si>
  <si>
    <t>Vijaki, sorniki, matice, tirni vijaki (tirfoni), vijaki s kavljem, kovice, klini za natezanje, razcepke, podložke (vključno vzmetne podložke) in podobni izdelki, iz železa ali jekla: tirni vijaki (tirfoni): matice</t>
  </si>
  <si>
    <t>Vijaki, sorniki, matice, tirni vijaki (tirfoni), vijaki s kavljem, kovice, klini za natezanje, razcepke, podložke (vključno vzmetne podložke) in podobni izdelki, iz železa ali jekla: tirni vijaki (tirfoni): matice: slepe matice</t>
  </si>
  <si>
    <t>Vijaki, sorniki, matice, tirni vijaki (tirfoni), vijaki s kavljem, kovice, klini za natezanje, razcepke, podložke (vključno vzmetne podložke) in podobni izdelki, iz železa ali jekla: tirni vijaki (tirfoni): matice: slepe matice: druge</t>
  </si>
  <si>
    <t>Vijaki, sorniki, matice, tirni vijaki (tirfoni), vijaki s kavljem, kovice, klini za natezanje, razcepke, podložke (vključno vzmetne podložke) in podobni izdelki, iz železa ali jekla: tirni vijaki (tirfoni): matice: slepe matice: slepe matice</t>
  </si>
  <si>
    <t>Vijaki, sorniki, matice, tirni vijaki (tirfoni), vijaki s kavljem, kovice, klini za natezanje, razcepke, podložke (vključno vzmetne podložke) in podobni izdelki, iz železa ali jekla: tirni vijaki (tirfoni): matice: slepe matice: samozaporne matice</t>
  </si>
  <si>
    <t>Vijaki, sorniki, matice, tirni vijaki (tirfoni), vijaki s kavljem, kovice, klini za natezanje, razcepke, podložke (vključno vzmetne podložke) in podobni izdelki, iz železa ali jekla: tirni vijaki (tirfoni): matice: slepe matice: samozaporne matice: do vključno 12 mm</t>
  </si>
  <si>
    <t>Vijaki, sorniki, matice, tirni vijaki (tirfoni), vijaki s kavljem, kovice, klini za natezanje, razcepke, podložke (vključno vzmetne podložke) in podobni izdelki, iz železa ali jekla: tirni vijaki (tirfoni): matice: slepe matice: samozaporne matice: več kot 12 mm</t>
  </si>
  <si>
    <t>Vijaki, sorniki, matice, tirni vijaki (tirfoni), vijaki s kavljem, kovice, klini za natezanje, razcepke, podložke (vključno vzmetne podložke) in podobni izdelki, iz železa ali jekla: tirni vijaki (tirfoni): drugo</t>
  </si>
  <si>
    <t>Vijaki, sorniki, matice, tirni vijaki (tirfoni), vijaki s kavljem, kovice, klini za natezanje, razcepke, podložke (vključno vzmetne podložke) in podobni izdelki, iz železa ali jekla: tirni vijaki (tirfoni): vzmetne podložke in druge varnostne podložke</t>
  </si>
  <si>
    <t>Vijaki, sorniki, matice, tirni vijaki (tirfoni), vijaki s kavljem, kovice, klini za natezanje, razcepke, podložke (vključno vzmetne podložke) in podobni izdelki, iz železa ali jekla: tirni vijaki (tirfoni): druge podložke</t>
  </si>
  <si>
    <t>Vijaki, sorniki, matice, tirni vijaki (tirfoni), vijaki s kavljem, kovice, klini za natezanje, razcepke, podložke (vključno vzmetne podložke) in podobni izdelki, iz železa ali jekla: tirni vijaki (tirfoni): kovice</t>
  </si>
  <si>
    <t>Vijaki, sorniki, matice, tirni vijaki (tirfoni), vijaki s kavljem, kovice, klini za natezanje, razcepke, podložke (vključno vzmetne podložke) in podobni izdelki, iz železa ali jekla: tirni vijaki (tirfoni): zatiči in razcepke</t>
  </si>
  <si>
    <t>Drugi železni ali jekleni izdelki</t>
  </si>
  <si>
    <t>Drugi železni ali jekleni izdelki: krogle in podobni izdelki za mletje</t>
  </si>
  <si>
    <t>7326 19</t>
  </si>
  <si>
    <t>Drugi železni ali jekleni izdelki: krogle in podobni izdelki za mletje: drugi</t>
  </si>
  <si>
    <t>Drugi železni ali jekleni izdelki: krogle in podobni izdelki za mletje: drugi: kovani v odprti matrici</t>
  </si>
  <si>
    <t>Drugi železni ali jekleni izdelki: krogle in podobni izdelki za mletje: drugi: drugo</t>
  </si>
  <si>
    <t>Drugi železni ali jekleni izdelki: Izdelki iz železne ali jeklene žice</t>
  </si>
  <si>
    <t>7326 90</t>
  </si>
  <si>
    <t>Drugi železni ali jekleni izdelki: Drugi</t>
  </si>
  <si>
    <t>Drugi železni ali jekleni izdelki: Drugi: lestve in stopnice</t>
  </si>
  <si>
    <t>Drugi železni ali jekleni izdelki: Drugi: palete in podobni podesti za prekladanje blaga</t>
  </si>
  <si>
    <t>Drugi železni ali jekleni izdelki: Drugi: koluti za kable, cevi in podobno</t>
  </si>
  <si>
    <t>Drugi železni ali jekleni izdelki: Drugi: nemehanični ventilatorji, žlebovi, kljuke in podobni izdelki, ki se uporabljajo v gradbeništvu</t>
  </si>
  <si>
    <t>Drugi železni ali jekleni izdelki: Drugi: nemehanični ventilatorji, žlebovi, kljuke in podobni izdelki, ki se uporabljajo v gradbeništvu: kovani v odprti matrici</t>
  </si>
  <si>
    <t>Drugi železni ali jekleni izdelki: Drugi: nemehanični ventilatorji, žlebovi, kljuke in podobni izdelki, ki se uporabljajo v gradbeništvu: utopno kovani</t>
  </si>
  <si>
    <t>Drugi železni ali jekleni izdelki: Drugi: nemehanični ventilatorji, žlebovi, kljuke in podobni izdelki, ki se uporabljajo v gradbeništvu: sintrani</t>
  </si>
  <si>
    <t>Drugi železni ali jekleni izdelki: Drugi: nemehanični ventilatorji, žlebovi, kljuke in podobni izdelki, ki se uporabljajo v gradbeništvu: drugi</t>
  </si>
  <si>
    <t>7601 10</t>
  </si>
  <si>
    <t>Aluminij, surov: Aluminij, nelegiran</t>
  </si>
  <si>
    <t>Aluminij, surov: Aluminij, nelegiran: bloki</t>
  </si>
  <si>
    <t>Aluminij, surov: Aluminij, nelegiran: drugo</t>
  </si>
  <si>
    <t>7601 20</t>
  </si>
  <si>
    <t>Aluminij, surov: Aluminijeve zlitine</t>
  </si>
  <si>
    <t>Aluminij, surov: Aluminijeve zlitine: bloki</t>
  </si>
  <si>
    <t>Aluminij, surov: Aluminijeve zlitine: drogovi</t>
  </si>
  <si>
    <t>Aluminij, surov: Aluminijeve zlitine: drugo</t>
  </si>
  <si>
    <t>Aluminijasti prah in luskine: Prah nelamelarne strukture</t>
  </si>
  <si>
    <t>Aluminijasti prah in luskine: Prah lamelarne strukture; luskine</t>
  </si>
  <si>
    <t>Aluminijaste palice in profili</t>
  </si>
  <si>
    <t>7604 10</t>
  </si>
  <si>
    <t>Aluminijaste palice in profili: Iz nelegiranega aluminija</t>
  </si>
  <si>
    <t>Aluminijaste palice in profili: Iz nelegiranega aluminija: palice</t>
  </si>
  <si>
    <t>Aluminijaste palice in profili: Iz nelegiranega aluminija: profili</t>
  </si>
  <si>
    <t>Aluminijaste palice in profili: Iz nelegiranega aluminija: votli profili</t>
  </si>
  <si>
    <t>7604 29</t>
  </si>
  <si>
    <t>Aluminijaste palice in profili: Iz nelegiranega aluminija: drugo</t>
  </si>
  <si>
    <t>Aluminijaste palice in profili: Iz nelegiranega aluminija: drugo: palice</t>
  </si>
  <si>
    <t>Aluminijaste palice in profili: Iz nelegiranega aluminija: drugo: profili</t>
  </si>
  <si>
    <t>Aluminijasta žica: z največjo dimenzijo prečnega prereza več kot 7 mm</t>
  </si>
  <si>
    <t>Aluminijasta žica: z največjo dimenzijo prečnega prereza več kot 7 mm: druga</t>
  </si>
  <si>
    <t>Aluminijasta žica: z največjo dimenzijo prečnega prereza več kot 7 mm: z največjo dimenzijo prečnega prereza več kot 7 mm</t>
  </si>
  <si>
    <t>Plošče, pločevine in trakovi iz aluminija, debeline več kot 0,20 mm</t>
  </si>
  <si>
    <t>7606 11</t>
  </si>
  <si>
    <t>Plošče, pločevine in trakovi iz aluminija, debeline več kot 0,20 mm: iz nelegiranega aluminija</t>
  </si>
  <si>
    <t>Plošče, pločevine in trakovi iz aluminija, debeline več kot 0,20 mm: iz nelegiranega aluminija: aluminijaste kompozitne plošče</t>
  </si>
  <si>
    <t>Plošče, pločevine in trakovi iz aluminija, debeline več kot 0,20 mm: iz nelegiranega aluminija: aluminijaste kompozitne plošče: pobarvani, lakirani ali prevlečeni s plastično maso</t>
  </si>
  <si>
    <t>Plošče, pločevine in trakovi iz aluminija, debeline več kot 0,20 mm: iz nelegiranega aluminija: aluminijaste kompozitne plošče: pobarvani, lakirani ali prevlečeni s plastično maso: manj kot 3 mm</t>
  </si>
  <si>
    <t>Plošče, pločevine in trakovi iz aluminija, debeline več kot 0,20 mm: iz nelegiranega aluminija: aluminijaste kompozitne plošče: pobarvani, lakirani ali prevlečeni s plastično maso: manj kot 3 mm: 3 mm ali več, vendar manj kot 6 mm</t>
  </si>
  <si>
    <t>Plošče, pločevine in trakovi iz aluminija, debeline več kot 0,20 mm: iz nelegiranega aluminija: aluminijaste kompozitne plošče: pobarvani, lakirani ali prevlečeni s plastično maso: manj kot 3 mm: 6 mm in več</t>
  </si>
  <si>
    <t>7606 12</t>
  </si>
  <si>
    <t>Plošče, pločevine in trakovi iz aluminija, debeline več kot 0,20 mm: iz nelegiranega aluminija: iz aluminijevih zlitin</t>
  </si>
  <si>
    <t>Plošče, pločevine in trakovi iz aluminija, debeline več kot 0,20 mm: iz nelegiranega aluminija: iz aluminijevih zlitin: za telo pločevinke za pijačo</t>
  </si>
  <si>
    <t>Plošče, pločevine in trakovi iz aluminija, debeline več kot 0,20 mm: iz nelegiranega aluminija: iz aluminijevih zlitin: za telo pločevinke za pijačo: za dno, pokrov in odpiralo za pločevinke za pijačo</t>
  </si>
  <si>
    <t>Plošče, pločevine in trakovi iz aluminija, debeline več kot 0,20 mm: iz nelegiranega aluminija: iz aluminijevih zlitin: aluminijaste kompozitne plošče</t>
  </si>
  <si>
    <t>Plošče, pločevine in trakovi iz aluminija, debeline več kot 0,20 mm: iz nelegiranega aluminija: iz aluminijevih zlitin: aluminijaste kompozitne plošče: pobarvani, lakirani ali prevlečeni s plastično maso</t>
  </si>
  <si>
    <t>Plošče, pločevine in trakovi iz aluminija, debeline več kot 0,20 mm: iz nelegiranega aluminija: iz aluminijevih zlitin: aluminijaste kompozitne plošče: pobarvani, lakirani ali prevlečeni s plastično maso: manj kot 3 mm</t>
  </si>
  <si>
    <t>Plošče, pločevine in trakovi iz aluminija, debeline več kot 0,20 mm: iz nelegiranega aluminija: iz aluminijevih zlitin: aluminijaste kompozitne plošče: pobarvani, lakirani ali prevlečeni s plastično maso: 3 mm ali več, vendar manj kot 6 mm</t>
  </si>
  <si>
    <t>Plošče, pločevine in trakovi iz aluminija, debeline več kot 0,20 mm: iz nelegiranega aluminija: iz aluminijevih zlitin: aluminijaste kompozitne plošče: pobarvani, lakirani ali prevlečeni s plastično maso: 6 mm ali več</t>
  </si>
  <si>
    <t>Plošče, pločevine in trakovi iz aluminija, debeline več kot 0,20 mm: iz nelegiranega aluminija: iz nelegiranega aluminija</t>
  </si>
  <si>
    <t>Aluminijaste folije (tudi tiskane ali s podlago iz papirja, kartona, plastične mase ali podobnih materialov), debeline do vključno 0,20 mm (merjeno brez podlage)</t>
  </si>
  <si>
    <t>7607 11</t>
  </si>
  <si>
    <t>Aluminijaste folije (tudi tiskane ali s podlago iz papirja, kartona, plastične mase ali podobnih materialov), debeline do vključno 0,20 mm (merjeno brez podlage): samo valjane, vendar dalje ne obdelane</t>
  </si>
  <si>
    <t>Aluminijaste folije (tudi tiskane ali s podlago iz papirja, kartona, plastične mase ali podobnih materialov), debeline do vključno 0,20 mm (merjeno brez podlage): samo valjane, vendar dalje ne obdelane: v zvitkih z maso 10 kg ali manj</t>
  </si>
  <si>
    <t>Aluminijaste folije (tudi tiskane ali s podlago iz papirja, kartona, plastične mase ali podobnih materialov), debeline do vključno 0,20 mm (merjeno brez podlage): samo valjane, vendar dalje ne obdelane: v zvitkih z maso 10 kg ali manj: druge</t>
  </si>
  <si>
    <t>Aluminijaste folije (tudi tiskane ali s podlago iz papirja, kartona, plastične mase ali podobnih materialov), debeline do vključno 0,20 mm (merjeno brez podlage): samo valjane, vendar dalje ne obdelane: v zvitkih z maso 10 kg ali manj: debeline najmanj 0,021 mm, vendar največ 0,2 mm</t>
  </si>
  <si>
    <t>7607 19</t>
  </si>
  <si>
    <t>Aluminijaste folije (tudi tiskane ali s podlago iz papirja, kartona, plastične mase ali podobnih materialov), debeline do vključno 0,20 mm (merjeno brez podlage): samo valjane, vendar dalje ne obdelane: druge</t>
  </si>
  <si>
    <t>Aluminijaste folije (tudi tiskane ali s podlago iz papirja, kartona, plastične mase ali podobnih materialov), debeline do vključno 0,20 mm (merjeno brez podlage): samo valjane, vendar dalje ne obdelane: druge: debeline manj kot 0,021 mm</t>
  </si>
  <si>
    <t>Aluminijaste folije (tudi tiskane ali s podlago iz papirja, kartona, plastične mase ali podobnih materialov), debeline do vključno 0,20 mm (merjeno brez podlage): samo valjane, vendar dalje ne obdelane: druge: debeline najmanj 0,021 mm, vendar največ 0,2 mm</t>
  </si>
  <si>
    <t>7607 20</t>
  </si>
  <si>
    <t>Aluminijaste folije (tudi tiskane ali s podlago iz papirja, kartona, plastične mase ali podobnih materialov), debeline do vključno 0,20 mm (merjeno brez podlage): S podlago</t>
  </si>
  <si>
    <t>Aluminijaste folije (tudi tiskane ali s podlago iz papirja, kartona, plastične mase ali podobnih materialov), debeline do vključno 0,20 mm (merjeno brez podlage): S podlago: debeline (brez vsakršne podlage) manj kot 0,021 mm</t>
  </si>
  <si>
    <t>Aluminijaste folije (tudi tiskane ali s podlago iz papirja, kartona, plastične mase ali podobnih materialov), debeline do vključno 0,20 mm (merjeno brez podlage): S podlago: debeline (brez vsakršne podlage) manj kot 0,021 mm: aluminijaste kompozitne plošče</t>
  </si>
  <si>
    <t>Aluminijaste folije (tudi tiskane ali s podlago iz papirja, kartona, plastične mase ali podobnih materialov), debeline do vključno 0,20 mm (merjeno brez podlage): S podlago: debeline (brez vsakršne podlage) manj kot 0,021 mm: druge</t>
  </si>
  <si>
    <t>Aluminijaste cevi: Iz nelegiranega aluminija</t>
  </si>
  <si>
    <t>7608 20</t>
  </si>
  <si>
    <t>Aluminijaste cevi: Iz aluminijevih zlitin</t>
  </si>
  <si>
    <t>Aluminijaste cevi: Iz aluminijevih zlitin: varjene</t>
  </si>
  <si>
    <t>Aluminijaste cevi: Iz aluminijevih zlitin: varjene: samo iztiskane</t>
  </si>
  <si>
    <t>Aluminijaste cevi: Iz aluminijevih zlitin: varjene: druge</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</si>
  <si>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</si>
  <si>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 Vrata, okna in okvirji zanje ter pragovi za vrata</t>
  </si>
  <si>
    <t>7610 90</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</si>
  <si>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 Drugo</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</si>
  <si>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 Drugo: mostovi in deli mostov, stolpi in predalčni stebri</t>
  </si>
  <si>
    <t>Rezervoarji, cisterne, sodi in podobna posoda, iz aluminija, za kakršno koli snov (razen komprimiranih ali utekočinjenih plinov), s prostornino nad 300 litrov, z oblogo ali brez nje, s toplotno izolacijo ali brez nje, toda brez mehaničnih ali termičnih naprav</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</si>
  <si>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</si>
  <si>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 Upogljivi cevasti vsebniki (tube)</t>
  </si>
  <si>
    <t>7612 90</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</si>
  <si>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 Drugo</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</si>
  <si>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 Drugo: pločevinke, ki se uporabljajo za pršila (aerosole)</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</si>
  <si>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 Drugo: izdelano iz folije z debelino največ 0,2 mm</t>
  </si>
  <si>
    <t>Vpredena žica, vrvi, pleteni trakovi ipd. iz aluminija, električno neizolirani: Drugo</t>
  </si>
  <si>
    <t>2804</t>
  </si>
  <si>
    <t>Vodik, žlahtni plini in druge nekovine</t>
  </si>
  <si>
    <t>Vodik, žlahtni plini in druge nekovine: Vodik</t>
  </si>
  <si>
    <t>Oznaka KN predelana</t>
  </si>
  <si>
    <t>Železo in jeklo</t>
  </si>
  <si>
    <t>Faktor CBAM</t>
  </si>
  <si>
    <t xml:space="preserve">     </t>
  </si>
  <si>
    <t>RVb leto 2028?</t>
  </si>
  <si>
    <t>RVb privzeto leto</t>
  </si>
  <si>
    <t xml:space="preserve">Podatek za državo 6 </t>
  </si>
  <si>
    <t>Podatek za državo 4</t>
  </si>
  <si>
    <t>Podatek za državo 8</t>
  </si>
  <si>
    <t>SEE na 5 decimalk</t>
  </si>
  <si>
    <t>Država EU</t>
  </si>
  <si>
    <t>Luksemburg</t>
  </si>
  <si>
    <t>Italija</t>
  </si>
  <si>
    <t>Španija</t>
  </si>
  <si>
    <t>Romunija</t>
  </si>
  <si>
    <t>Nizozemska</t>
  </si>
  <si>
    <t>Poljska</t>
  </si>
  <si>
    <t>Grčija</t>
  </si>
  <si>
    <t>Belgija</t>
  </si>
  <si>
    <t>Češka</t>
  </si>
  <si>
    <t>Portugalska</t>
  </si>
  <si>
    <t>Madžarska</t>
  </si>
  <si>
    <t>Švedska</t>
  </si>
  <si>
    <t>Danska</t>
  </si>
  <si>
    <t>Slovaška</t>
  </si>
  <si>
    <t>Litva</t>
  </si>
  <si>
    <t>Latvija</t>
  </si>
  <si>
    <t>Slovenija</t>
  </si>
  <si>
    <t>Hrvaška</t>
  </si>
  <si>
    <t>Nemčija</t>
  </si>
  <si>
    <t>Francija</t>
  </si>
  <si>
    <t>Avstrija</t>
  </si>
  <si>
    <t>Finska</t>
  </si>
  <si>
    <t>Bolgarija</t>
  </si>
  <si>
    <t>Irska</t>
  </si>
  <si>
    <t>Estonija</t>
  </si>
  <si>
    <t>Malta</t>
  </si>
  <si>
    <t>Ciper</t>
  </si>
  <si>
    <t>EU</t>
  </si>
  <si>
    <t>Max izbrana država</t>
  </si>
  <si>
    <t>Izbrana RVCBAM</t>
  </si>
  <si>
    <t>Proizvodna pot za določitev RV CBAM</t>
  </si>
  <si>
    <t>Privzeta neavtomatska</t>
  </si>
  <si>
    <t>Privzeta drugo neavtomatska</t>
  </si>
  <si>
    <t>Privzeta neavtomatska končna</t>
  </si>
  <si>
    <t>Privzeta vrednost avtomatska</t>
  </si>
  <si>
    <t>Pravilno izpolnjeno</t>
  </si>
  <si>
    <t>Max izbrana drugo</t>
  </si>
  <si>
    <t>RVb custom</t>
  </si>
  <si>
    <t xml:space="preserve">Oznaka KN </t>
  </si>
  <si>
    <t>Obseg glede na leto</t>
  </si>
  <si>
    <t>Avtomatična izbira (T/F)</t>
  </si>
  <si>
    <t>Obseg leta</t>
  </si>
  <si>
    <t>omejen obseg na 1000 vrstic</t>
  </si>
  <si>
    <t>Leto uvoza</t>
  </si>
  <si>
    <t>Referenčna vrednost CBAM (RVb)</t>
  </si>
  <si>
    <t>Medsektorski korekcijski faktor (MSKF)</t>
  </si>
  <si>
    <t>Št. kuponov CBAM</t>
  </si>
  <si>
    <t>Leto proizvodnje</t>
  </si>
  <si>
    <t>Melilla</t>
  </si>
  <si>
    <t>Büsingen</t>
  </si>
  <si>
    <t>Helgoland</t>
  </si>
  <si>
    <t>Livigno</t>
  </si>
  <si>
    <t>Ceuta</t>
  </si>
  <si>
    <t>Osnovna proizvodna pot za določitev RV CBAM specialni</t>
  </si>
  <si>
    <t>Privzeto - izbrana država - 8</t>
  </si>
  <si>
    <t>Privzeto - izbrana država - 6</t>
  </si>
  <si>
    <t>Privzeto - izbrana država - 4</t>
  </si>
  <si>
    <t>Privzeto - drugo - 8</t>
  </si>
  <si>
    <t>Privzeto - drugo - 6</t>
  </si>
  <si>
    <t>Privzeto - drugo - 4</t>
  </si>
  <si>
    <t>Drugo RVCBAM</t>
  </si>
  <si>
    <t>RVCBAM samo črka</t>
  </si>
  <si>
    <t>Država oz. območje  porekla</t>
  </si>
  <si>
    <t>-</t>
  </si>
  <si>
    <t>Privzeta vrednost s pribitkom</t>
  </si>
  <si>
    <t>Skupni stroški CBAM</t>
  </si>
  <si>
    <t>Stroški CBAM</t>
  </si>
  <si>
    <t>Konec računala</t>
  </si>
  <si>
    <t>Skupno št. kuponov CBAM</t>
  </si>
  <si>
    <t>Kalkulator CBAM: dejanske vrednosti</t>
  </si>
  <si>
    <t>Kalkulator CBAM: privzete vrednosti</t>
  </si>
  <si>
    <t>Cena kupona CBAM</t>
  </si>
  <si>
    <t>Osnovna proizvodna pot</t>
  </si>
  <si>
    <t>Država oz. območje porekla blaga</t>
  </si>
  <si>
    <t>Šifra proizvodne poti za izbiro RVb</t>
  </si>
  <si>
    <t>Kalkulator CBAM</t>
  </si>
  <si>
    <t xml:space="preserve">kalkulator za izračun obveznosti CBAM na podlagi privzetih vrednosti </t>
  </si>
  <si>
    <t>kalkulator za izračun obveznosti CBAM na podlagi dejanskih vrednosti</t>
  </si>
  <si>
    <t xml:space="preserve">1. </t>
  </si>
  <si>
    <t>2.</t>
  </si>
  <si>
    <t>3.</t>
  </si>
  <si>
    <t>Navodila za uporabo:</t>
  </si>
  <si>
    <t>Opombe:</t>
  </si>
  <si>
    <t>Morebitni odbitek za ceno CO₂, plačan v državi izvora, ni upoštevan.</t>
  </si>
  <si>
    <t>1.</t>
  </si>
  <si>
    <t>Kalkulator CBAM omogoča informativni izračun obveznosti CBAM za vse blago CBAM, razen za električno energijo (2716 00 00).</t>
  </si>
  <si>
    <t>o</t>
  </si>
  <si>
    <t xml:space="preserve">Kalkulator CBAM obsega: </t>
  </si>
  <si>
    <t>4.</t>
  </si>
  <si>
    <t>Čeprav je bil kalkulator izdelan z največjo skrbnostjo in prizadevanjem za zagotavljanje kakovostnih izračunov, ni mogoče izključiti, da vsebuje napake, zato uporabljate orodje in njegove rezultate z določeno mero previdnosti.</t>
  </si>
  <si>
    <t>Orodje temelji na trenutno razpoložljivih informacijah v zvezi z izračunom dajatve CBAM. Privzete vrednosti, pribitki in referenčne vrednosti CBAM, uporabljene v tem kalkulatorju, ustrezajo vrednostim, sprejetim z Izvedbenima uredbama Komisije (EU) št. 2025/2621 in 2025/2620 16. decembra 2025. Vrednost faktorja CBAM je znan za leto 2026, za prihodnja leta pa so upoštevane predvidene vrednosti, objavljene v Uradnem listu EU s strani Odbora za CBAM v decembru 2025. Ceno kuponov CBAM vnese za izračun stroškov CBAM v EUR uporabnik, saj cene vnaprej ni mogoče vedeti.</t>
  </si>
  <si>
    <r>
      <rPr>
        <b/>
        <sz val="12"/>
        <color rgb="FFEE0000"/>
        <rFont val="Calibri"/>
        <family val="2"/>
        <charset val="238"/>
        <scheme val="minor"/>
      </rPr>
      <t>POMEMBNO:</t>
    </r>
    <r>
      <rPr>
        <sz val="12"/>
        <color theme="1"/>
        <rFont val="Calibri"/>
        <family val="2"/>
        <charset val="238"/>
        <scheme val="minor"/>
      </rPr>
      <t xml:space="preserve"> Kalkulator CBAM je orodje, namenjeno informativnemu izračunu obveznosti CBAM za uvoženo blago. Namenjen je uporabi kot pripomoček in ponuja zgolj okvirno oceno morebitnih stroškov ob uvozu blaga CBAM. Na podlagi rezultatov kalkulatorja ni mogoče uveljavljati nobenih pravic.</t>
    </r>
  </si>
  <si>
    <r>
      <t xml:space="preserve">Glede na izhodiščne podatke – ali imate na voljo dejanske vrednosti specifičnih vgrajenih emisij v blagu CBAM, potrjene s strani akreditiranega preveritelja, ali ne, najprej </t>
    </r>
    <r>
      <rPr>
        <b/>
        <sz val="12"/>
        <color theme="1"/>
        <rFont val="Calibri"/>
        <family val="2"/>
        <charset val="238"/>
        <scheme val="minor"/>
      </rPr>
      <t>izberite ustrezen kalkulator</t>
    </r>
    <r>
      <rPr>
        <sz val="12"/>
        <color theme="1"/>
        <rFont val="Calibri"/>
        <family val="2"/>
        <charset val="238"/>
        <scheme val="minor"/>
      </rPr>
      <t xml:space="preserve"> CBAM.</t>
    </r>
  </si>
  <si>
    <r>
      <t xml:space="preserve">V kalkulator </t>
    </r>
    <r>
      <rPr>
        <b/>
        <sz val="12"/>
        <color theme="1"/>
        <rFont val="Calibri"/>
        <family val="2"/>
        <charset val="238"/>
        <scheme val="minor"/>
      </rPr>
      <t>vnesite podatke</t>
    </r>
    <r>
      <rPr>
        <sz val="12"/>
        <color theme="1"/>
        <rFont val="Calibri"/>
        <family val="2"/>
        <charset val="238"/>
        <scheme val="minor"/>
      </rPr>
      <t xml:space="preserve">. Uporabniki izpolnijo le </t>
    </r>
    <r>
      <rPr>
        <b/>
        <i/>
        <sz val="12"/>
        <color theme="1"/>
        <rFont val="Calibri"/>
        <family val="2"/>
        <charset val="238"/>
        <scheme val="minor"/>
      </rPr>
      <t>bela polja</t>
    </r>
    <r>
      <rPr>
        <sz val="12"/>
        <color theme="1"/>
        <rFont val="Calibri"/>
        <family val="2"/>
        <charset val="238"/>
        <scheme val="minor"/>
      </rPr>
      <t xml:space="preserve">, </t>
    </r>
    <r>
      <rPr>
        <i/>
        <sz val="12"/>
        <color theme="1"/>
        <rFont val="Calibri"/>
        <family val="2"/>
        <charset val="238"/>
        <scheme val="minor"/>
      </rPr>
      <t>sivo označena polja</t>
    </r>
    <r>
      <rPr>
        <sz val="12"/>
        <color theme="1"/>
        <rFont val="Calibri"/>
        <family val="2"/>
        <charset val="238"/>
        <scheme val="minor"/>
      </rPr>
      <t xml:space="preserve"> pa se samodejno izpolnijo po vnosu potrebnih podatkov.</t>
    </r>
  </si>
  <si>
    <t>5.</t>
  </si>
  <si>
    <t>Kalkulator CBAM je pripravila Finančna uprava Republike Slovenije (FURS), pristojni organ za izvajanje CBAM v Sloveniji.</t>
  </si>
  <si>
    <t>RVb automatic</t>
  </si>
  <si>
    <t>RVb 2025</t>
  </si>
  <si>
    <t>RVb izbrano leto</t>
  </si>
  <si>
    <t>Neto masa 
[t]</t>
  </si>
  <si>
    <t>Neto masa
[t]</t>
  </si>
  <si>
    <t>Kalkulator CBAM © 2026 by Finančna uprava Republike Slovenije is licensed under CC BY-NC-SA 4.0. To view a copy of this license, visit https://creativecommons.org/licenses/by-nc-sa/4.0/.</t>
  </si>
  <si>
    <t>Preverite ceno kupona CBAM</t>
  </si>
  <si>
    <r>
      <rPr>
        <b/>
        <sz val="11"/>
        <color theme="1"/>
        <rFont val="Calibri"/>
        <family val="2"/>
        <charset val="238"/>
        <scheme val="minor"/>
      </rPr>
      <t>Verzija: 1.0</t>
    </r>
    <r>
      <rPr>
        <sz val="11"/>
        <color theme="1"/>
        <rFont val="Calibri"/>
        <family val="2"/>
        <charset val="238"/>
        <scheme val="minor"/>
      </rPr>
      <t xml:space="preserve"> (27. 3. 2026)</t>
    </r>
  </si>
  <si>
    <t>S pomikom kurzorja na poimenovanje stolpca se odpre podrobnejši opis zahtevanih podatkov za izračun.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</si>
</sst>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0"/>
    <numFmt numFmtId="165" formatCode="_-* #,##0_-;\-* #,##0_-;_-* &quot;-&quot;??_-;_-@_-"/>
    <numFmt numFmtId="166" formatCode="_-* #,##0.000_-;\-* #,##0.000_-;_-* &quot;-&quot;??_-;_-@_-"/>
    <numFmt numFmtId="167" formatCode="0.00000"/>
    <numFmt numFmtId="168" formatCode="_-* #,##0.00\ [$€-424]_-;\-* #,##0.00\ [$€-424]_-;_-* &quot;-&quot;??\ [$€-424]_-;_-@_-"/>
    <numFmt numFmtId="169" formatCode="_-* #,##0.00\ [$€-1]_-;\-* #,##0.00\ [$€-1]_-;_-* &quot;-&quot;??\ [$€-1]_-;_-@_-"/>
    <numFmt numFmtId="170" formatCode="#,##0.000"/>
  </numFmts>
  <fonts count="38"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scheme val="minor"/>
    </font>
    <font>
      <sz val="11"/>
      <color theme="1"/>
      <name val="Calibri"/>
      <family val="2"/>
      <scheme val="minor"/>
    </font>
    <font>
      <b/>
      <sz val="11"/>
      <color theme="1"/>
      <name val="Calibri"/>
      <family val="2"/>
      <charset val="238"/>
      <scheme val="minor"/>
    </font>
    <font>
      <sz val="9"/>
      <color theme="1"/>
      <name val="Calibri"/>
      <family val="2"/>
      <scheme val="minor"/>
    </font>
    <font>
      <sz val="9"/>
      <color theme="1"/>
      <name val="Calibri"/>
      <family val="2"/>
      <charset val="238"/>
      <scheme val="minor"/>
    </font>
    <font>
      <sz val="11"/>
      <name val="Calibri"/>
      <family val="2"/>
      <scheme val="minor"/>
    </font>
    <font>
      <i/>
      <sz val="11"/>
      <color theme="1"/>
      <name val="Calibri"/>
      <family val="2"/>
      <charset val="238"/>
      <scheme val="minor"/>
    </font>
    <font>
      <b/>
      <sz val="11"/>
      <name val="Calibri"/>
      <family val="2"/>
      <charset val="238"/>
      <scheme val="minor"/>
    </font>
    <font>
      <sz val="8"/>
      <name val="Calibri"/>
      <family val="2"/>
      <scheme val="minor"/>
    </font>
    <font>
      <b/>
      <sz val="9"/>
      <name val="Calibri"/>
      <family val="2"/>
      <charset val="238"/>
      <scheme val="minor"/>
    </font>
    <font>
      <b/>
      <sz val="9"/>
      <color theme="1"/>
      <name val="Calibri"/>
      <family val="2"/>
      <charset val="238"/>
      <scheme val="minor"/>
    </font>
    <font>
      <sz val="8"/>
      <color theme="1"/>
      <name val="Calibri"/>
      <family val="2"/>
      <scheme val="minor"/>
    </font>
    <font>
      <sz val="11"/>
      <name val="Calibri"/>
      <family val="2"/>
      <charset val="238"/>
      <scheme val="minor"/>
    </font>
    <font>
      <sz val="10"/>
      <color theme="1"/>
      <name val="Calibri"/>
      <family val="2"/>
      <scheme val="minor"/>
    </font>
    <font>
      <b/>
      <sz val="9"/>
      <color theme="1"/>
      <name val="Calibri"/>
      <family val="2"/>
      <scheme val="minor"/>
    </font>
    <font>
      <b/>
      <sz val="9"/>
      <name val="Calibri"/>
      <family val="2"/>
      <scheme val="minor"/>
    </font>
    <font>
      <sz val="9"/>
      <color indexed="81"/>
      <name val="Segoe UI"/>
      <family val="2"/>
      <charset val="238"/>
    </font>
    <font>
      <b/>
      <sz val="20"/>
      <color theme="1"/>
      <name val="Calibri"/>
      <family val="2"/>
      <charset val="238"/>
      <scheme val="minor"/>
    </font>
    <font>
      <b/>
      <sz val="20"/>
      <name val="Calibri"/>
      <family val="2"/>
      <charset val="238"/>
      <scheme val="minor"/>
    </font>
    <font>
      <u/>
      <sz val="11"/>
      <color theme="10"/>
      <name val="Calibri"/>
      <family val="2"/>
      <scheme val="minor"/>
    </font>
    <font>
      <b/>
      <sz val="12"/>
      <color theme="1"/>
      <name val="Calibri"/>
      <family val="2"/>
      <charset val="238"/>
      <scheme val="minor"/>
    </font>
    <font>
      <sz val="12"/>
      <color rgb="FFEE0000"/>
      <name val="Calibri"/>
      <family val="2"/>
      <charset val="238"/>
      <scheme val="minor"/>
    </font>
    <font>
      <b/>
      <sz val="12"/>
      <color rgb="FFEE0000"/>
      <name val="Calibri"/>
      <family val="2"/>
      <charset val="238"/>
      <scheme val="minor"/>
    </font>
    <font>
      <sz val="12"/>
      <color theme="1"/>
      <name val="Calibri"/>
      <family val="2"/>
      <charset val="238"/>
      <scheme val="minor"/>
    </font>
    <font>
      <b/>
      <sz val="14"/>
      <color theme="1"/>
      <name val="Calibri"/>
      <family val="2"/>
      <charset val="238"/>
      <scheme val="minor"/>
    </font>
    <font>
      <b/>
      <i/>
      <sz val="12"/>
      <color theme="1"/>
      <name val="Calibri"/>
      <family val="2"/>
      <charset val="238"/>
      <scheme val="minor"/>
    </font>
    <font>
      <i/>
      <sz val="12"/>
      <color theme="1"/>
      <name val="Calibri"/>
      <family val="2"/>
      <charset val="238"/>
      <scheme val="minor"/>
    </font>
    <font>
      <sz val="8"/>
      <color theme="1"/>
      <name val="Calibri"/>
      <family val="2"/>
      <charset val="238"/>
      <scheme val="minor"/>
    </font>
    <font>
      <sz val="12"/>
      <color rgb="FF000000"/>
      <name val="Source Sans Pro"/>
      <family val="2"/>
    </font>
    <font>
      <sz val="8"/>
      <color theme="0"/>
      <name val="Calibri"/>
      <family val="2"/>
      <scheme val="minor"/>
    </font>
    <font>
      <sz val="11"/>
      <color rgb="FFFF000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D6DBC7"/>
        <bgColor indexed="64"/>
      </patternFill>
    </fill>
    <fill>
      <patternFill patternType="solid">
        <fgColor rgb="FFB8C19F"/>
        <bgColor indexed="64"/>
      </patternFill>
    </fill>
    <fill>
      <patternFill patternType="solid">
        <fgColor rgb="FFDFE3D3"/>
        <bgColor indexed="64"/>
      </patternFill>
    </fill>
  </fills>
  <borders count="3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dotted">
        <color indexed="64"/>
      </left>
      <right style="dotted">
        <color indexed="64"/>
      </right>
      <top style="dotted">
        <color indexed="64"/>
      </top>
      <bottom style="dotted">
        <color indexed="64"/>
      </bottom>
      <diagonal/>
    </border>
    <border>
      <left/>
      <right/>
      <top style="dotted">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dotted">
        <color auto="1"/>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style="dotted">
        <color indexed="64"/>
      </top>
      <bottom style="medium">
        <color indexed="64"/>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right style="medium">
        <color indexed="64"/>
      </right>
      <top style="medium">
        <color indexed="64"/>
      </top>
      <bottom/>
      <diagonal/>
    </border>
    <border>
      <left style="dotted">
        <color indexed="64"/>
      </left>
      <right style="dotted">
        <color indexed="64"/>
      </right>
      <top style="dotted">
        <color indexed="64"/>
      </top>
      <bottom style="thin">
        <color indexed="64"/>
      </bottom>
      <diagonal/>
    </border>
    <border>
      <left/>
      <right/>
      <top style="medium">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0" fontId="6" fillId="0" borderId="0"/>
    <xf numFmtId="43" fontId="8" fillId="0" borderId="0" applyFont="0" applyFill="0" applyBorder="0" applyAlignment="0" applyProtection="0"/>
    <xf numFmtId="0" fontId="26" fillId="0" borderId="0" applyNumberFormat="0" applyFill="0" applyBorder="0" applyAlignment="0" applyProtection="0"/>
  </cellStyleXfs>
  <cellXfs count="223">
    <xf numFmtId="0" fontId="0" fillId="0" borderId="0" xfId="0"/>
    <xf numFmtId="164" fontId="0" fillId="0" borderId="0" xfId="0" applyNumberFormat="1"/>
    <xf numFmtId="0" fontId="6" fillId="0" borderId="0" xfId="1"/>
    <xf numFmtId="0" fontId="7" fillId="0" borderId="0" xfId="1" applyFont="1"/>
    <xf numFmtId="0" fontId="6" fillId="2" borderId="0" xfId="1" applyFill="1"/>
    <xf numFmtId="0" fontId="5" fillId="0" borderId="0" xfId="1" applyFont="1"/>
    <xf numFmtId="0" fontId="6" fillId="0" borderId="0" xfId="1" applyAlignment="1">
      <alignment horizontal="left" vertical="center"/>
    </xf>
    <xf numFmtId="0" fontId="12" fillId="2" borderId="0" xfId="1" applyFont="1" applyFill="1"/>
    <xf numFmtId="0" fontId="6" fillId="2" borderId="0" xfId="1" applyFill="1" applyAlignment="1">
      <alignment wrapText="1"/>
    </xf>
    <xf numFmtId="0" fontId="6" fillId="0" borderId="0" xfId="1" applyAlignment="1">
      <alignment wrapText="1"/>
    </xf>
    <xf numFmtId="0" fontId="13" fillId="0" borderId="0" xfId="1" applyFont="1" applyAlignment="1">
      <alignment horizontal="left" vertical="center"/>
    </xf>
    <xf numFmtId="0" fontId="4" fillId="0" borderId="0" xfId="1" applyFont="1"/>
    <xf numFmtId="0" fontId="6" fillId="3" borderId="0" xfId="1" applyFill="1"/>
    <xf numFmtId="0" fontId="0" fillId="0" borderId="0" xfId="0" applyAlignment="1">
      <alignment vertical="center" wrapText="1"/>
    </xf>
    <xf numFmtId="0" fontId="0" fillId="0" borderId="0" xfId="0" applyAlignment="1">
      <alignment vertical="center"/>
    </xf>
    <xf numFmtId="0" fontId="9" fillId="0" borderId="0" xfId="1" applyFont="1"/>
    <xf numFmtId="0" fontId="19" fillId="3" borderId="0" xfId="1" applyFont="1" applyFill="1"/>
    <xf numFmtId="0" fontId="14" fillId="3" borderId="0" xfId="1" applyFont="1" applyFill="1"/>
    <xf numFmtId="0" fontId="19" fillId="0" borderId="0" xfId="1" applyFont="1"/>
    <xf numFmtId="164" fontId="6" fillId="0" borderId="0" xfId="1" applyNumberFormat="1"/>
    <xf numFmtId="0" fontId="0" fillId="3" borderId="7" xfId="0" applyFill="1" applyBorder="1" applyAlignment="1">
      <alignment vertical="center"/>
    </xf>
    <xf numFmtId="3" fontId="6" fillId="0" borderId="0" xfId="1" applyNumberFormat="1"/>
    <xf numFmtId="15" fontId="6" fillId="0" borderId="0" xfId="1" applyNumberFormat="1"/>
    <xf numFmtId="16" fontId="6" fillId="0" borderId="0" xfId="1" applyNumberFormat="1"/>
    <xf numFmtId="17" fontId="6" fillId="0" borderId="0" xfId="1" applyNumberFormat="1"/>
    <xf numFmtId="0" fontId="4" fillId="3" borderId="0" xfId="1" applyFont="1" applyFill="1"/>
    <xf numFmtId="0" fontId="19" fillId="2" borderId="0" xfId="1" applyFont="1" applyFill="1"/>
    <xf numFmtId="0" fontId="7" fillId="0" borderId="1" xfId="0" applyFont="1" applyBorder="1" applyAlignment="1">
      <alignment horizontal="center" vertical="top" wrapText="1"/>
    </xf>
    <xf numFmtId="0" fontId="0" fillId="0" borderId="0" xfId="0" applyAlignment="1">
      <alignment wrapText="1"/>
    </xf>
    <xf numFmtId="164" fontId="0" fillId="0" borderId="0" xfId="0" applyNumberFormat="1" applyAlignment="1">
      <alignment wrapText="1"/>
    </xf>
    <xf numFmtId="0" fontId="7" fillId="0" borderId="1" xfId="0" applyFont="1" applyBorder="1" applyAlignment="1">
      <alignment horizontal="center" vertical="center" wrapText="1"/>
    </xf>
    <xf numFmtId="0" fontId="9" fillId="0" borderId="0" xfId="0" applyFont="1"/>
    <xf numFmtId="0" fontId="4" fillId="0" borderId="0" xfId="1" applyFont="1" applyAlignment="1">
      <alignment horizontal="center"/>
    </xf>
    <xf numFmtId="168" fontId="6" fillId="0" borderId="0" xfId="1" applyNumberFormat="1"/>
    <xf numFmtId="0" fontId="0" fillId="3" borderId="8" xfId="0" applyFill="1" applyBorder="1" applyAlignment="1">
      <alignment vertical="center"/>
    </xf>
    <xf numFmtId="0" fontId="0" fillId="3" borderId="17" xfId="0" applyFill="1" applyBorder="1" applyAlignment="1">
      <alignment vertical="center"/>
    </xf>
    <xf numFmtId="0" fontId="18" fillId="0" borderId="0" xfId="0" applyFont="1"/>
    <xf numFmtId="0" fontId="6" fillId="2" borderId="22" xfId="1" applyFill="1" applyBorder="1"/>
    <xf numFmtId="0" fontId="6" fillId="3" borderId="8" xfId="1" applyFill="1" applyBorder="1" applyAlignment="1">
      <alignment horizontal="left" vertical="center" indent="1"/>
    </xf>
    <xf numFmtId="0" fontId="6" fillId="3" borderId="7" xfId="1" applyFill="1" applyBorder="1" applyAlignment="1">
      <alignment horizontal="left" vertical="center" indent="1"/>
    </xf>
    <xf numFmtId="0" fontId="6" fillId="3" borderId="17" xfId="1" applyFill="1" applyBorder="1" applyAlignment="1">
      <alignment horizontal="left" vertical="center" indent="1"/>
    </xf>
    <xf numFmtId="0" fontId="0" fillId="3" borderId="8" xfId="0" applyFill="1" applyBorder="1" applyAlignment="1">
      <alignment horizontal="left" vertical="center" indent="1"/>
    </xf>
    <xf numFmtId="167" fontId="6" fillId="3" borderId="8" xfId="1" applyNumberFormat="1" applyFill="1" applyBorder="1" applyAlignment="1">
      <alignment horizontal="left" vertical="center" indent="1"/>
    </xf>
    <xf numFmtId="0" fontId="0" fillId="3" borderId="7" xfId="0" applyFill="1" applyBorder="1" applyAlignment="1">
      <alignment horizontal="left" vertical="center" indent="1"/>
    </xf>
    <xf numFmtId="167" fontId="6" fillId="3" borderId="7" xfId="1" applyNumberFormat="1" applyFill="1" applyBorder="1" applyAlignment="1">
      <alignment horizontal="left" vertical="center" indent="1"/>
    </xf>
    <xf numFmtId="0" fontId="0" fillId="3" borderId="17" xfId="0" applyFill="1" applyBorder="1" applyAlignment="1">
      <alignment horizontal="left" vertical="center" indent="1"/>
    </xf>
    <xf numFmtId="167" fontId="6" fillId="3" borderId="17" xfId="1" applyNumberFormat="1" applyFill="1" applyBorder="1" applyAlignment="1">
      <alignment horizontal="left" vertical="center" indent="1"/>
    </xf>
    <xf numFmtId="0" fontId="10" fillId="2" borderId="8" xfId="0" applyFont="1" applyFill="1" applyBorder="1" applyAlignment="1">
      <alignment horizontal="left" vertical="center" indent="1"/>
    </xf>
    <xf numFmtId="166" fontId="6" fillId="3" borderId="8" xfId="2" applyNumberFormat="1" applyFont="1" applyFill="1" applyBorder="1" applyAlignment="1">
      <alignment horizontal="left" vertical="center" indent="1"/>
    </xf>
    <xf numFmtId="0" fontId="4" fillId="3" borderId="8" xfId="1" applyFont="1" applyFill="1" applyBorder="1" applyAlignment="1">
      <alignment horizontal="left" vertical="center" indent="1"/>
    </xf>
    <xf numFmtId="0" fontId="19" fillId="3" borderId="8" xfId="1" applyFont="1" applyFill="1" applyBorder="1" applyAlignment="1">
      <alignment horizontal="left" vertical="center" indent="1"/>
    </xf>
    <xf numFmtId="0" fontId="10" fillId="2" borderId="7" xfId="0" applyFont="1" applyFill="1" applyBorder="1" applyAlignment="1">
      <alignment horizontal="left" vertical="center" indent="1"/>
    </xf>
    <xf numFmtId="166" fontId="6" fillId="3" borderId="7" xfId="2" applyNumberFormat="1" applyFont="1" applyFill="1" applyBorder="1" applyAlignment="1">
      <alignment horizontal="left" vertical="center" indent="1"/>
    </xf>
    <xf numFmtId="0" fontId="4" fillId="3" borderId="7" xfId="1" applyFont="1" applyFill="1" applyBorder="1" applyAlignment="1">
      <alignment horizontal="left" vertical="center" indent="1"/>
    </xf>
    <xf numFmtId="0" fontId="19" fillId="3" borderId="7" xfId="1" applyFont="1" applyFill="1" applyBorder="1" applyAlignment="1">
      <alignment horizontal="left" vertical="center" indent="1"/>
    </xf>
    <xf numFmtId="166" fontId="6" fillId="3" borderId="17" xfId="2" applyNumberFormat="1" applyFont="1" applyFill="1" applyBorder="1" applyAlignment="1">
      <alignment horizontal="left" vertical="center" indent="1"/>
    </xf>
    <xf numFmtId="0" fontId="4" fillId="3" borderId="17" xfId="1" applyFont="1" applyFill="1" applyBorder="1" applyAlignment="1">
      <alignment horizontal="left" vertical="center" indent="1"/>
    </xf>
    <xf numFmtId="0" fontId="19" fillId="3" borderId="17" xfId="1" applyFont="1" applyFill="1" applyBorder="1" applyAlignment="1">
      <alignment horizontal="left" vertical="center" indent="1"/>
    </xf>
    <xf numFmtId="0" fontId="11" fillId="2" borderId="8" xfId="1" applyFont="1" applyFill="1" applyBorder="1" applyAlignment="1">
      <alignment horizontal="left" vertical="center"/>
    </xf>
    <xf numFmtId="0" fontId="11" fillId="2" borderId="7" xfId="1" applyFont="1" applyFill="1" applyBorder="1" applyAlignment="1">
      <alignment horizontal="left" vertical="center"/>
    </xf>
    <xf numFmtId="0" fontId="11" fillId="2" borderId="17" xfId="1" applyFont="1" applyFill="1" applyBorder="1" applyAlignment="1">
      <alignment horizontal="left" vertical="center"/>
    </xf>
    <xf numFmtId="0" fontId="27" fillId="0" borderId="0" xfId="0" applyFont="1"/>
    <xf numFmtId="0" fontId="0" fillId="0" borderId="0" xfId="0" applyAlignment="1">
      <alignment horizontal="center"/>
    </xf>
    <xf numFmtId="0" fontId="11" fillId="2" borderId="8" xfId="1" applyFont="1" applyFill="1" applyBorder="1" applyAlignment="1">
      <alignment horizontal="center"/>
    </xf>
    <xf numFmtId="0" fontId="11" fillId="2" borderId="7" xfId="1" applyFont="1" applyFill="1" applyBorder="1" applyAlignment="1">
      <alignment horizontal="center"/>
    </xf>
    <xf numFmtId="0" fontId="11" fillId="2" borderId="17" xfId="1" applyFont="1" applyFill="1" applyBorder="1" applyAlignment="1">
      <alignment horizontal="center"/>
    </xf>
    <xf numFmtId="0" fontId="3" fillId="0" borderId="0" xfId="0" applyFont="1"/>
    <xf numFmtId="0" fontId="28" fillId="0" borderId="0" xfId="0" applyFont="1" applyAlignment="1">
      <alignment vertical="center" wrapText="1"/>
    </xf>
    <xf numFmtId="0" fontId="3" fillId="0" borderId="0" xfId="0" applyFont="1" applyAlignment="1">
      <alignment horizontal="center" vertical="center"/>
    </xf>
    <xf numFmtId="0" fontId="30" fillId="0" borderId="0" xfId="0" applyFont="1"/>
    <xf numFmtId="0" fontId="30" fillId="0" borderId="0" xfId="0" applyFont="1" applyAlignment="1">
      <alignment horizontal="left" vertical="center" wrapText="1"/>
    </xf>
    <xf numFmtId="0" fontId="3" fillId="0" borderId="0" xfId="0" applyFont="1" applyAlignment="1">
      <alignment vertical="top"/>
    </xf>
    <xf numFmtId="0" fontId="30" fillId="0" borderId="0" xfId="0" applyFont="1" applyAlignment="1">
      <alignment vertical="center" wrapText="1"/>
    </xf>
    <xf numFmtId="0" fontId="9" fillId="0" borderId="0" xfId="0" applyFont="1" applyAlignment="1">
      <alignment wrapText="1"/>
    </xf>
    <xf numFmtId="0" fontId="9" fillId="0" borderId="0" xfId="0" applyFont="1" applyAlignment="1">
      <alignment horizontal="center"/>
    </xf>
    <xf numFmtId="0" fontId="0" fillId="0" borderId="0" xfId="0" applyAlignment="1">
      <alignment horizontal="left" wrapText="1"/>
    </xf>
    <xf numFmtId="0" fontId="7" fillId="0" borderId="1" xfId="0" applyFont="1" applyBorder="1" applyAlignment="1">
      <alignment horizontal="right" vertical="center" wrapText="1"/>
    </xf>
    <xf numFmtId="0" fontId="0" fillId="0" borderId="0" xfId="0" applyAlignment="1">
      <alignment horizontal="right"/>
    </xf>
    <xf numFmtId="164" fontId="0" fillId="0" borderId="0" xfId="0" applyNumberFormat="1" applyAlignment="1">
      <alignment horizontal="right"/>
    </xf>
    <xf numFmtId="0" fontId="0" fillId="0" borderId="0" xfId="0" applyAlignment="1">
      <alignment horizontal="right" vertical="center" wrapText="1"/>
    </xf>
    <xf numFmtId="0" fontId="7" fillId="0" borderId="1" xfId="0" applyFont="1" applyBorder="1" applyAlignment="1">
      <alignment horizontal="left" vertical="top" wrapText="1"/>
    </xf>
    <xf numFmtId="0" fontId="0" fillId="0" borderId="0" xfId="0" applyAlignment="1">
      <alignment horizontal="left" vertical="top" wrapText="1"/>
    </xf>
    <xf numFmtId="0" fontId="0" fillId="0" borderId="0" xfId="0" applyAlignment="1">
      <alignment horizontal="center" vertical="center" wrapText="1"/>
    </xf>
    <xf numFmtId="0" fontId="20" fillId="0" borderId="0" xfId="0" applyFont="1" applyAlignment="1">
      <alignment wrapText="1"/>
    </xf>
    <xf numFmtId="0" fontId="20" fillId="0" borderId="0" xfId="1" applyFont="1" applyAlignment="1">
      <alignment wrapText="1"/>
    </xf>
    <xf numFmtId="0" fontId="35" fillId="0" borderId="0" xfId="0" applyFont="1"/>
    <xf numFmtId="0" fontId="2" fillId="0" borderId="0" xfId="0" applyFont="1"/>
    <xf numFmtId="0" fontId="6" fillId="3" borderId="0" xfId="1" applyFill="1" applyAlignment="1">
      <alignment wrapText="1"/>
    </xf>
    <xf numFmtId="0" fontId="0" fillId="0" borderId="8" xfId="0" applyBorder="1" applyAlignment="1" applyProtection="1">
      <alignment horizontal="center"/>
      <protection locked="0"/>
    </xf>
    <xf numFmtId="0" fontId="0" fillId="0" borderId="7" xfId="0" applyBorder="1" applyAlignment="1" applyProtection="1">
      <alignment horizontal="center"/>
      <protection locked="0"/>
    </xf>
    <xf numFmtId="0" fontId="0" fillId="0" borderId="17" xfId="0" applyBorder="1" applyAlignment="1" applyProtection="1">
      <alignment horizontal="center"/>
      <protection locked="0"/>
    </xf>
    <xf numFmtId="0" fontId="4" fillId="0" borderId="8" xfId="1" applyFont="1" applyBorder="1" applyAlignment="1" applyProtection="1">
      <alignment horizontal="center" wrapText="1"/>
      <protection locked="0"/>
    </xf>
    <xf numFmtId="0" fontId="6" fillId="3" borderId="8" xfId="1" applyFill="1" applyBorder="1" applyAlignment="1" applyProtection="1">
      <alignment horizontal="center"/>
      <protection locked="0"/>
    </xf>
    <xf numFmtId="0" fontId="4" fillId="0" borderId="8" xfId="1" applyFont="1" applyBorder="1" applyAlignment="1" applyProtection="1">
      <alignment horizontal="center"/>
      <protection locked="0"/>
    </xf>
    <xf numFmtId="0" fontId="4" fillId="0" borderId="7" xfId="1" applyFont="1" applyBorder="1" applyAlignment="1" applyProtection="1">
      <alignment horizontal="center" wrapText="1"/>
      <protection locked="0"/>
    </xf>
    <xf numFmtId="0" fontId="6" fillId="3" borderId="7" xfId="1" applyFill="1" applyBorder="1" applyAlignment="1" applyProtection="1">
      <alignment horizontal="center"/>
      <protection locked="0"/>
    </xf>
    <xf numFmtId="0" fontId="4" fillId="0" borderId="7" xfId="1" applyFont="1" applyBorder="1" applyAlignment="1" applyProtection="1">
      <alignment horizontal="center"/>
      <protection locked="0"/>
    </xf>
    <xf numFmtId="0" fontId="4" fillId="0" borderId="17" xfId="1" applyFont="1" applyBorder="1" applyAlignment="1" applyProtection="1">
      <alignment horizontal="center" wrapText="1"/>
      <protection locked="0"/>
    </xf>
    <xf numFmtId="0" fontId="6" fillId="3" borderId="17" xfId="1" applyFill="1" applyBorder="1" applyAlignment="1" applyProtection="1">
      <alignment horizontal="center"/>
      <protection locked="0"/>
    </xf>
    <xf numFmtId="0" fontId="4" fillId="0" borderId="17" xfId="1" applyFont="1" applyBorder="1" applyAlignment="1" applyProtection="1">
      <alignment horizontal="center"/>
      <protection locked="0"/>
    </xf>
    <xf numFmtId="0" fontId="20" fillId="0" borderId="8" xfId="0" applyFont="1" applyBorder="1" applyAlignment="1" applyProtection="1">
      <alignment horizontal="center" wrapText="1"/>
      <protection locked="0"/>
    </xf>
    <xf numFmtId="0" fontId="20" fillId="0" borderId="7" xfId="0" applyFont="1" applyBorder="1" applyAlignment="1" applyProtection="1">
      <alignment horizontal="center" wrapText="1"/>
      <protection locked="0"/>
    </xf>
    <xf numFmtId="0" fontId="20" fillId="0" borderId="17" xfId="0" applyFont="1" applyBorder="1" applyAlignment="1" applyProtection="1">
      <alignment horizontal="center" wrapText="1"/>
      <protection locked="0"/>
    </xf>
    <xf numFmtId="0" fontId="6" fillId="0" borderId="8" xfId="1" applyBorder="1" applyAlignment="1" applyProtection="1">
      <alignment horizontal="center"/>
      <protection locked="0"/>
    </xf>
    <xf numFmtId="0" fontId="2" fillId="3" borderId="8" xfId="1" applyFont="1" applyFill="1" applyBorder="1" applyAlignment="1" applyProtection="1">
      <alignment horizontal="center"/>
      <protection locked="0"/>
    </xf>
    <xf numFmtId="0" fontId="2" fillId="3" borderId="8" xfId="1" applyFont="1" applyFill="1" applyBorder="1" applyAlignment="1" applyProtection="1">
      <alignment horizontal="center" wrapText="1"/>
      <protection locked="0"/>
    </xf>
    <xf numFmtId="0" fontId="6" fillId="0" borderId="7" xfId="1" applyBorder="1" applyAlignment="1" applyProtection="1">
      <alignment horizontal="center"/>
      <protection locked="0"/>
    </xf>
    <xf numFmtId="0" fontId="6" fillId="0" borderId="17" xfId="1" applyBorder="1" applyAlignment="1" applyProtection="1">
      <alignment horizontal="center"/>
      <protection locked="0"/>
    </xf>
    <xf numFmtId="0" fontId="10" fillId="5" borderId="18" xfId="1" applyFont="1" applyFill="1" applyBorder="1" applyAlignment="1">
      <alignment horizontal="center" vertical="center" wrapText="1"/>
    </xf>
    <xf numFmtId="0" fontId="17" fillId="5" borderId="18" xfId="1" applyFont="1" applyFill="1" applyBorder="1" applyAlignment="1">
      <alignment horizontal="center" vertical="center" wrapText="1"/>
    </xf>
    <xf numFmtId="0" fontId="17" fillId="5" borderId="19" xfId="1" applyFont="1" applyFill="1" applyBorder="1" applyAlignment="1">
      <alignment horizontal="center" vertical="center" wrapText="1"/>
    </xf>
    <xf numFmtId="0" fontId="16" fillId="5" borderId="19" xfId="1" applyFont="1" applyFill="1" applyBorder="1" applyAlignment="1">
      <alignment horizontal="center" vertical="center" wrapText="1"/>
    </xf>
    <xf numFmtId="0" fontId="17" fillId="5" borderId="20" xfId="1" applyFont="1" applyFill="1" applyBorder="1" applyAlignment="1">
      <alignment horizontal="center" vertical="center" wrapText="1"/>
    </xf>
    <xf numFmtId="0" fontId="17" fillId="6" borderId="19" xfId="1" applyFont="1" applyFill="1" applyBorder="1" applyAlignment="1">
      <alignment horizontal="center" vertical="center" wrapText="1"/>
    </xf>
    <xf numFmtId="0" fontId="17" fillId="6" borderId="16" xfId="1" applyFont="1" applyFill="1" applyBorder="1" applyAlignment="1">
      <alignment horizontal="center" vertical="center" wrapText="1"/>
    </xf>
    <xf numFmtId="0" fontId="6" fillId="0" borderId="0" xfId="1" applyAlignment="1">
      <alignment horizontal="center" vertical="center" wrapText="1"/>
    </xf>
    <xf numFmtId="170" fontId="4" fillId="0" borderId="8" xfId="1" applyNumberFormat="1" applyFont="1" applyBorder="1" applyAlignment="1" applyProtection="1">
      <alignment horizontal="right"/>
      <protection locked="0"/>
    </xf>
    <xf numFmtId="170" fontId="4" fillId="0" borderId="7" xfId="1" applyNumberFormat="1" applyFont="1" applyBorder="1" applyAlignment="1" applyProtection="1">
      <alignment horizontal="right"/>
      <protection locked="0"/>
    </xf>
    <xf numFmtId="170" fontId="4" fillId="0" borderId="17" xfId="1" applyNumberFormat="1" applyFont="1" applyBorder="1" applyAlignment="1" applyProtection="1">
      <alignment horizontal="right"/>
      <protection locked="0"/>
    </xf>
    <xf numFmtId="170" fontId="6" fillId="0" borderId="8" xfId="2" applyNumberFormat="1" applyFont="1" applyBorder="1" applyAlignment="1" applyProtection="1">
      <alignment horizontal="center"/>
      <protection locked="0"/>
    </xf>
    <xf numFmtId="170" fontId="6" fillId="0" borderId="7" xfId="2" applyNumberFormat="1" applyFont="1" applyBorder="1" applyAlignment="1" applyProtection="1">
      <alignment horizontal="center"/>
      <protection locked="0"/>
    </xf>
    <xf numFmtId="170" fontId="6" fillId="0" borderId="7" xfId="2" applyNumberFormat="1" applyFont="1" applyBorder="1" applyAlignment="1" applyProtection="1">
      <alignment horizontal="right"/>
      <protection locked="0"/>
    </xf>
    <xf numFmtId="170" fontId="6" fillId="0" borderId="17" xfId="2" applyNumberFormat="1" applyFont="1" applyBorder="1" applyAlignment="1" applyProtection="1">
      <alignment horizontal="right"/>
      <protection locked="0"/>
    </xf>
    <xf numFmtId="0" fontId="10" fillId="5" borderId="16" xfId="1" applyFont="1" applyFill="1" applyBorder="1" applyAlignment="1">
      <alignment horizontal="center" vertical="center" wrapText="1"/>
    </xf>
    <xf numFmtId="0" fontId="21" fillId="5" borderId="18" xfId="1" applyFont="1" applyFill="1" applyBorder="1" applyAlignment="1">
      <alignment horizontal="center" vertical="center" wrapText="1"/>
    </xf>
    <xf numFmtId="0" fontId="21" fillId="5" borderId="19" xfId="1" applyFont="1" applyFill="1" applyBorder="1" applyAlignment="1">
      <alignment horizontal="center" vertical="center" wrapText="1"/>
    </xf>
    <xf numFmtId="0" fontId="22" fillId="5" borderId="19" xfId="1" applyFont="1" applyFill="1" applyBorder="1" applyAlignment="1">
      <alignment horizontal="center" vertical="center" wrapText="1"/>
    </xf>
    <xf numFmtId="0" fontId="21" fillId="6" borderId="19" xfId="1" applyFont="1" applyFill="1" applyBorder="1" applyAlignment="1">
      <alignment horizontal="center" vertical="center" wrapText="1"/>
    </xf>
    <xf numFmtId="0" fontId="21" fillId="6" borderId="20" xfId="1" applyFont="1" applyFill="1" applyBorder="1" applyAlignment="1">
      <alignment horizontal="center" vertical="center" wrapText="1"/>
    </xf>
    <xf numFmtId="0" fontId="0" fillId="0" borderId="0" xfId="0" applyAlignment="1">
      <alignment horizontal="center"/>
    </xf>
    <xf numFmtId="0" fontId="2" fillId="0" borderId="4" xfId="0" applyFont="1" applyBorder="1" applyAlignment="1">
      <alignment horizontal="left"/>
    </xf>
    <xf numFmtId="0" fontId="36" fillId="0" borderId="10" xfId="0" applyFont="1" applyBorder="1" applyAlignment="1">
      <alignment horizontal="left"/>
    </xf>
    <xf numFmtId="0" fontId="34" fillId="7" borderId="2" xfId="0" applyFont="1" applyFill="1" applyBorder="1" applyAlignment="1">
      <alignment horizontal="center"/>
    </xf>
    <xf numFmtId="0" fontId="34" fillId="7" borderId="15" xfId="0" applyFont="1" applyFill="1" applyBorder="1" applyAlignment="1">
      <alignment horizontal="center"/>
    </xf>
    <xf numFmtId="0" fontId="34" fillId="7" borderId="3" xfId="0" applyFont="1" applyFill="1" applyBorder="1" applyAlignment="1">
      <alignment horizontal="center"/>
    </xf>
    <xf numFmtId="0" fontId="28" fillId="0" borderId="0" xfId="0" applyFont="1" applyAlignment="1">
      <alignment horizontal="left" vertical="center" wrapText="1"/>
    </xf>
    <xf numFmtId="0" fontId="30" fillId="0" borderId="0" xfId="0" applyFont="1" applyAlignment="1">
      <alignment horizontal="left" vertical="center" wrapText="1"/>
    </xf>
    <xf numFmtId="0" fontId="31" fillId="0" borderId="0" xfId="0" applyFont="1" applyAlignment="1">
      <alignment horizontal="left"/>
    </xf>
    <xf numFmtId="0" fontId="30" fillId="0" borderId="0" xfId="0" applyFont="1" applyAlignment="1">
      <alignment horizontal="left" vertical="center"/>
    </xf>
    <xf numFmtId="0" fontId="24" fillId="7" borderId="9" xfId="0" applyFont="1" applyFill="1" applyBorder="1" applyAlignment="1">
      <alignment horizontal="center" vertical="center"/>
    </xf>
    <xf numFmtId="0" fontId="24" fillId="7" borderId="10" xfId="0" applyFont="1" applyFill="1" applyBorder="1" applyAlignment="1">
      <alignment horizontal="center" vertical="center"/>
    </xf>
    <xf numFmtId="0" fontId="24" fillId="7" borderId="24" xfId="0" applyFont="1" applyFill="1" applyBorder="1" applyAlignment="1">
      <alignment horizontal="center" vertical="center"/>
    </xf>
    <xf numFmtId="0" fontId="24" fillId="7" borderId="11" xfId="0" applyFont="1" applyFill="1" applyBorder="1" applyAlignment="1">
      <alignment horizontal="center" vertical="center"/>
    </xf>
    <xf numFmtId="0" fontId="24" fillId="7" borderId="0" xfId="0" applyFont="1" applyFill="1" applyAlignment="1">
      <alignment horizontal="center" vertical="center"/>
    </xf>
    <xf numFmtId="0" fontId="24" fillId="7" borderId="12" xfId="0" applyFont="1" applyFill="1" applyBorder="1" applyAlignment="1">
      <alignment horizontal="center" vertical="center"/>
    </xf>
    <xf numFmtId="0" fontId="24" fillId="7" borderId="13" xfId="0" applyFont="1" applyFill="1" applyBorder="1" applyAlignment="1">
      <alignment horizontal="center" vertical="center"/>
    </xf>
    <xf numFmtId="0" fontId="24" fillId="7" borderId="4" xfId="0" applyFont="1" applyFill="1" applyBorder="1" applyAlignment="1">
      <alignment horizontal="center" vertical="center"/>
    </xf>
    <xf numFmtId="0" fontId="24" fillId="7" borderId="14" xfId="0" applyFont="1" applyFill="1" applyBorder="1" applyAlignment="1">
      <alignment horizontal="center" vertical="center"/>
    </xf>
    <xf numFmtId="0" fontId="30" fillId="0" borderId="0" xfId="0" applyFont="1" applyAlignment="1">
      <alignment horizontal="left" vertical="top" wrapText="1"/>
    </xf>
    <xf numFmtId="0" fontId="30" fillId="0" borderId="0" xfId="0" applyFont="1" applyAlignment="1">
      <alignment vertical="center" wrapText="1"/>
    </xf>
    <xf numFmtId="0" fontId="3" fillId="0" borderId="0" xfId="0" applyFont="1" applyAlignment="1">
      <alignment vertical="top"/>
    </xf>
    <xf numFmtId="0" fontId="30" fillId="0" borderId="0" xfId="0" applyFont="1" applyAlignment="1">
      <alignment horizontal="left"/>
    </xf>
    <xf numFmtId="0" fontId="9" fillId="6" borderId="2" xfId="1" applyFont="1" applyFill="1" applyBorder="1" applyAlignment="1">
      <alignment wrapText="1"/>
    </xf>
    <xf numFmtId="0" fontId="9" fillId="6" borderId="15" xfId="1" applyFont="1" applyFill="1" applyBorder="1" applyAlignment="1">
      <alignment wrapText="1"/>
    </xf>
    <xf numFmtId="0" fontId="9" fillId="6" borderId="11" xfId="1" applyFont="1" applyFill="1" applyBorder="1"/>
    <xf numFmtId="0" fontId="9" fillId="6" borderId="0" xfId="1" applyFont="1" applyFill="1"/>
    <xf numFmtId="0" fontId="9" fillId="6" borderId="21" xfId="1" applyFont="1" applyFill="1" applyBorder="1"/>
    <xf numFmtId="0" fontId="9" fillId="6" borderId="6" xfId="1" applyFont="1" applyFill="1" applyBorder="1"/>
    <xf numFmtId="0" fontId="25" fillId="7" borderId="9" xfId="1" applyFont="1" applyFill="1" applyBorder="1" applyAlignment="1">
      <alignment horizontal="center" vertical="center"/>
    </xf>
    <xf numFmtId="0" fontId="25" fillId="7" borderId="10" xfId="1" applyFont="1" applyFill="1" applyBorder="1" applyAlignment="1">
      <alignment horizontal="center" vertical="center"/>
    </xf>
    <xf numFmtId="0" fontId="25" fillId="7" borderId="24" xfId="1" applyFont="1" applyFill="1" applyBorder="1" applyAlignment="1">
      <alignment horizontal="center" vertical="center"/>
    </xf>
    <xf numFmtId="0" fontId="25" fillId="7" borderId="13" xfId="1" applyFont="1" applyFill="1" applyBorder="1" applyAlignment="1">
      <alignment horizontal="center" vertical="center"/>
    </xf>
    <xf numFmtId="0" fontId="25" fillId="7" borderId="4" xfId="1" applyFont="1" applyFill="1" applyBorder="1" applyAlignment="1">
      <alignment horizontal="center" vertical="center"/>
    </xf>
    <xf numFmtId="0" fontId="25" fillId="7" borderId="14" xfId="1" applyFont="1" applyFill="1" applyBorder="1" applyAlignment="1">
      <alignment horizontal="center" vertical="center"/>
    </xf>
    <xf numFmtId="0" fontId="26" fillId="0" borderId="0" xfId="3" applyAlignment="1">
      <alignment horizontal="left"/>
    </xf>
    <xf numFmtId="0" fontId="37" fillId="0" borderId="0" xfId="0" applyFont="1"/>
    <xf numFmtId="0" fontId="37" fillId="0" borderId="0" xfId="0" applyFont="1" applyAlignment="1">
      <alignment wrapText="1"/>
    </xf>
    <xf numFmtId="164" fontId="37" fillId="0" borderId="0" xfId="0" applyNumberFormat="1" applyFont="1"/>
    <xf numFmtId="0" fontId="37" fillId="0" borderId="0" xfId="0" applyFont="1" applyAlignment="1">
      <alignment horizontal="right"/>
    </xf>
    <xf numFmtId="0" fontId="37" fillId="0" borderId="0" xfId="0" applyFont="1" applyAlignment="1">
      <alignment horizontal="left" wrapText="1"/>
    </xf>
    <xf numFmtId="164" fontId="37" fillId="0" borderId="0" xfId="0" applyNumberFormat="1" applyFont="1" applyAlignment="1">
      <alignment horizontal="right"/>
    </xf>
    <xf numFmtId="0" fontId="37" fillId="0" borderId="0" xfId="0" applyFont="1" applyAlignment="1">
      <alignment horizontal="left" vertical="top" wrapText="1"/>
    </xf>
    <xf numFmtId="0" fontId="1" fillId="0" borderId="4" xfId="0" applyFont="1" applyBorder="1" applyAlignment="1">
      <alignment horizontal="left"/>
    </xf>
    <xf numFmtId="169" fontId="6" fillId="4" borderId="15" xfId="2" applyNumberFormat="1" applyFont="1" applyFill="1" applyBorder="1" applyProtection="1">
      <protection locked="0"/>
    </xf>
    <xf numFmtId="169" fontId="6" fillId="0" borderId="15" xfId="1" applyNumberFormat="1" applyBorder="1" applyProtection="1">
      <protection locked="0"/>
    </xf>
    <xf numFmtId="0" fontId="26" fillId="0" borderId="27" xfId="3" applyBorder="1" applyAlignment="1">
      <alignment horizontal="center" vertical="center" wrapText="1"/>
    </xf>
    <xf numFmtId="0" fontId="26" fillId="0" borderId="28" xfId="3" applyBorder="1" applyAlignment="1">
      <alignment horizontal="center" vertical="center" wrapText="1"/>
    </xf>
    <xf numFmtId="0" fontId="26" fillId="0" borderId="29" xfId="3" applyBorder="1" applyAlignment="1">
      <alignment horizontal="center" vertical="center" wrapText="1"/>
    </xf>
    <xf numFmtId="0" fontId="1" fillId="0" borderId="8" xfId="1" applyFont="1" applyBorder="1" applyAlignment="1" applyProtection="1">
      <alignment horizontal="center" wrapText="1"/>
      <protection locked="0"/>
    </xf>
    <xf numFmtId="0" fontId="1" fillId="0" borderId="0" xfId="0" applyFont="1"/>
    <xf numFmtId="0" fontId="18" fillId="2" borderId="8" xfId="0" applyFont="1" applyFill="1" applyBorder="1" applyAlignment="1" applyProtection="1">
      <alignment horizontal="left" vertical="center" wrapText="1"/>
      <protection hidden="1"/>
    </xf>
    <xf numFmtId="0" fontId="20" fillId="0" borderId="8" xfId="0" applyFont="1" applyBorder="1" applyAlignment="1" applyProtection="1">
      <alignment horizontal="center" wrapText="1"/>
      <protection locked="0" hidden="1"/>
    </xf>
    <xf numFmtId="0" fontId="18" fillId="2" borderId="7" xfId="0" applyFont="1" applyFill="1" applyBorder="1" applyAlignment="1" applyProtection="1">
      <alignment horizontal="left" vertical="center" wrapText="1"/>
      <protection hidden="1"/>
    </xf>
    <xf numFmtId="0" fontId="20" fillId="0" borderId="7" xfId="0" applyFont="1" applyBorder="1" applyAlignment="1" applyProtection="1">
      <alignment horizontal="center" wrapText="1"/>
      <protection locked="0" hidden="1"/>
    </xf>
    <xf numFmtId="0" fontId="18" fillId="2" borderId="17" xfId="0" applyFont="1" applyFill="1" applyBorder="1" applyAlignment="1" applyProtection="1">
      <alignment horizontal="left" vertical="center" wrapText="1"/>
      <protection hidden="1"/>
    </xf>
    <xf numFmtId="0" fontId="20" fillId="0" borderId="17" xfId="0" applyFont="1" applyBorder="1" applyAlignment="1" applyProtection="1">
      <alignment horizontal="center" wrapText="1"/>
      <protection locked="0" hidden="1"/>
    </xf>
    <xf numFmtId="0" fontId="19" fillId="2" borderId="8" xfId="1" applyFont="1" applyFill="1" applyBorder="1" applyAlignment="1" applyProtection="1">
      <alignment horizontal="right" wrapText="1" indent="1"/>
      <protection hidden="1"/>
    </xf>
    <xf numFmtId="0" fontId="19" fillId="3" borderId="8" xfId="1" applyFont="1" applyFill="1" applyBorder="1" applyAlignment="1" applyProtection="1">
      <alignment horizontal="right" wrapText="1" indent="1"/>
      <protection hidden="1"/>
    </xf>
    <xf numFmtId="164" fontId="6" fillId="3" borderId="8" xfId="1" applyNumberFormat="1" applyFill="1" applyBorder="1" applyAlignment="1" applyProtection="1">
      <alignment horizontal="right" wrapText="1" indent="1"/>
      <protection hidden="1"/>
    </xf>
    <xf numFmtId="164" fontId="6" fillId="2" borderId="8" xfId="1" applyNumberFormat="1" applyFill="1" applyBorder="1" applyAlignment="1" applyProtection="1">
      <alignment horizontal="right" wrapText="1" indent="1"/>
      <protection hidden="1"/>
    </xf>
    <xf numFmtId="164" fontId="6" fillId="2" borderId="8" xfId="1" applyNumberFormat="1" applyFill="1" applyBorder="1" applyAlignment="1" applyProtection="1">
      <alignment horizontal="right" indent="1"/>
      <protection hidden="1"/>
    </xf>
    <xf numFmtId="166" fontId="6" fillId="7" borderId="23" xfId="2" applyNumberFormat="1" applyFont="1" applyFill="1" applyBorder="1" applyAlignment="1" applyProtection="1">
      <alignment horizontal="right"/>
      <protection hidden="1"/>
    </xf>
    <xf numFmtId="169" fontId="6" fillId="7" borderId="8" xfId="1" applyNumberFormat="1" applyFill="1" applyBorder="1" applyAlignment="1" applyProtection="1">
      <alignment horizontal="right"/>
      <protection hidden="1"/>
    </xf>
    <xf numFmtId="0" fontId="19" fillId="2" borderId="7" xfId="1" applyFont="1" applyFill="1" applyBorder="1" applyAlignment="1" applyProtection="1">
      <alignment horizontal="right" wrapText="1" indent="1"/>
      <protection hidden="1"/>
    </xf>
    <xf numFmtId="0" fontId="19" fillId="3" borderId="7" xfId="1" applyFont="1" applyFill="1" applyBorder="1" applyAlignment="1" applyProtection="1">
      <alignment horizontal="right" wrapText="1" indent="1"/>
      <protection hidden="1"/>
    </xf>
    <xf numFmtId="164" fontId="6" fillId="3" borderId="7" xfId="1" applyNumberFormat="1" applyFill="1" applyBorder="1" applyAlignment="1" applyProtection="1">
      <alignment horizontal="right" wrapText="1" indent="1"/>
      <protection hidden="1"/>
    </xf>
    <xf numFmtId="164" fontId="6" fillId="2" borderId="7" xfId="1" applyNumberFormat="1" applyFill="1" applyBorder="1" applyAlignment="1" applyProtection="1">
      <alignment horizontal="right" wrapText="1" indent="1"/>
      <protection hidden="1"/>
    </xf>
    <xf numFmtId="164" fontId="6" fillId="2" borderId="7" xfId="1" applyNumberFormat="1" applyFill="1" applyBorder="1" applyAlignment="1" applyProtection="1">
      <alignment horizontal="right" indent="1"/>
      <protection hidden="1"/>
    </xf>
    <xf numFmtId="166" fontId="6" fillId="7" borderId="5" xfId="2" applyNumberFormat="1" applyFont="1" applyFill="1" applyBorder="1" applyAlignment="1" applyProtection="1">
      <alignment horizontal="right"/>
      <protection hidden="1"/>
    </xf>
    <xf numFmtId="169" fontId="6" fillId="7" borderId="7" xfId="1" applyNumberFormat="1" applyFill="1" applyBorder="1" applyAlignment="1" applyProtection="1">
      <alignment horizontal="right"/>
      <protection hidden="1"/>
    </xf>
    <xf numFmtId="0" fontId="19" fillId="2" borderId="17" xfId="1" applyFont="1" applyFill="1" applyBorder="1" applyAlignment="1" applyProtection="1">
      <alignment horizontal="right" wrapText="1" indent="1"/>
      <protection hidden="1"/>
    </xf>
    <xf numFmtId="0" fontId="19" fillId="3" borderId="17" xfId="1" applyFont="1" applyFill="1" applyBorder="1" applyAlignment="1" applyProtection="1">
      <alignment horizontal="right" wrapText="1" indent="1"/>
      <protection hidden="1"/>
    </xf>
    <xf numFmtId="164" fontId="6" fillId="3" borderId="17" xfId="1" applyNumberFormat="1" applyFill="1" applyBorder="1" applyAlignment="1" applyProtection="1">
      <alignment horizontal="right" wrapText="1" indent="1"/>
      <protection hidden="1"/>
    </xf>
    <xf numFmtId="164" fontId="6" fillId="2" borderId="17" xfId="1" applyNumberFormat="1" applyFill="1" applyBorder="1" applyAlignment="1" applyProtection="1">
      <alignment horizontal="right" wrapText="1" indent="1"/>
      <protection hidden="1"/>
    </xf>
    <xf numFmtId="164" fontId="6" fillId="2" borderId="17" xfId="1" applyNumberFormat="1" applyFill="1" applyBorder="1" applyAlignment="1" applyProtection="1">
      <alignment horizontal="right" indent="1"/>
      <protection hidden="1"/>
    </xf>
    <xf numFmtId="169" fontId="6" fillId="7" borderId="17" xfId="1" applyNumberFormat="1" applyFill="1" applyBorder="1" applyAlignment="1" applyProtection="1">
      <alignment horizontal="right"/>
      <protection hidden="1"/>
    </xf>
    <xf numFmtId="166" fontId="6" fillId="7" borderId="25" xfId="2" applyNumberFormat="1" applyFont="1" applyFill="1" applyBorder="1" applyAlignment="1" applyProtection="1">
      <alignment horizontal="right"/>
      <protection hidden="1"/>
    </xf>
    <xf numFmtId="165" fontId="9" fillId="7" borderId="0" xfId="1" applyNumberFormat="1" applyFont="1" applyFill="1" applyBorder="1" applyProtection="1">
      <protection hidden="1"/>
    </xf>
    <xf numFmtId="168" fontId="6" fillId="7" borderId="6" xfId="1" applyNumberFormat="1" applyFill="1" applyBorder="1" applyProtection="1">
      <protection hidden="1"/>
    </xf>
    <xf numFmtId="165" fontId="9" fillId="7" borderId="26" xfId="1" applyNumberFormat="1" applyFont="1" applyFill="1" applyBorder="1" applyProtection="1">
      <protection hidden="1"/>
    </xf>
    <xf numFmtId="168" fontId="6" fillId="7" borderId="4" xfId="1" applyNumberFormat="1" applyFill="1" applyBorder="1" applyProtection="1">
      <protection hidden="1"/>
    </xf>
    <xf numFmtId="0" fontId="12" fillId="2" borderId="8" xfId="0" applyFont="1" applyFill="1" applyBorder="1" applyAlignment="1" applyProtection="1">
      <alignment horizontal="center"/>
      <protection hidden="1"/>
    </xf>
    <xf numFmtId="0" fontId="12" fillId="2" borderId="7" xfId="0" applyFont="1" applyFill="1" applyBorder="1" applyAlignment="1" applyProtection="1">
      <alignment horizontal="center"/>
      <protection hidden="1"/>
    </xf>
    <xf numFmtId="0" fontId="12" fillId="2" borderId="17" xfId="0" applyFont="1" applyFill="1" applyBorder="1" applyAlignment="1" applyProtection="1">
      <alignment horizontal="center"/>
      <protection hidden="1"/>
    </xf>
    <xf numFmtId="164" fontId="6" fillId="2" borderId="8" xfId="1" applyNumberFormat="1" applyFill="1" applyBorder="1" applyAlignment="1" applyProtection="1">
      <alignment horizontal="right" wrapText="1"/>
      <protection hidden="1"/>
    </xf>
    <xf numFmtId="166" fontId="6" fillId="5" borderId="23" xfId="2" applyNumberFormat="1" applyFont="1" applyFill="1" applyBorder="1" applyAlignment="1" applyProtection="1">
      <alignment horizontal="right"/>
      <protection hidden="1"/>
    </xf>
    <xf numFmtId="169" fontId="6" fillId="5" borderId="8" xfId="1" applyNumberFormat="1" applyFill="1" applyBorder="1" applyAlignment="1" applyProtection="1">
      <alignment horizontal="right"/>
      <protection hidden="1"/>
    </xf>
    <xf numFmtId="164" fontId="6" fillId="2" borderId="7" xfId="1" applyNumberFormat="1" applyFill="1" applyBorder="1" applyAlignment="1" applyProtection="1">
      <alignment horizontal="right" wrapText="1"/>
      <protection hidden="1"/>
    </xf>
    <xf numFmtId="166" fontId="6" fillId="5" borderId="5" xfId="2" applyNumberFormat="1" applyFont="1" applyFill="1" applyBorder="1" applyAlignment="1" applyProtection="1">
      <alignment horizontal="right"/>
      <protection hidden="1"/>
    </xf>
    <xf numFmtId="169" fontId="6" fillId="5" borderId="7" xfId="1" applyNumberFormat="1" applyFill="1" applyBorder="1" applyAlignment="1" applyProtection="1">
      <alignment horizontal="right"/>
      <protection hidden="1"/>
    </xf>
    <xf numFmtId="164" fontId="6" fillId="2" borderId="17" xfId="1" applyNumberFormat="1" applyFill="1" applyBorder="1" applyAlignment="1" applyProtection="1">
      <alignment horizontal="right" wrapText="1"/>
      <protection hidden="1"/>
    </xf>
    <xf numFmtId="166" fontId="6" fillId="5" borderId="25" xfId="2" applyNumberFormat="1" applyFont="1" applyFill="1" applyBorder="1" applyAlignment="1" applyProtection="1">
      <alignment horizontal="right"/>
      <protection hidden="1"/>
    </xf>
    <xf numFmtId="169" fontId="6" fillId="5" borderId="17" xfId="1" applyNumberFormat="1" applyFill="1" applyBorder="1" applyAlignment="1" applyProtection="1">
      <alignment horizontal="right"/>
      <protection hidden="1"/>
    </xf>
  </cellXfs>
  <cellStyles count="4">
    <cellStyle name="Hiperpovezava" xfId="3" builtinId="8"/>
    <cellStyle name="Navadno" xfId="0" builtinId="0"/>
    <cellStyle name="Navadno 2" xfId="1" xr:uid="{4093DF47-784F-4752-A0BD-CC2599B39E73}"/>
    <cellStyle name="Vejica" xfId="2" builtinId="3"/>
  </cellStyles>
  <dxfs count="14">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s>
  <tableStyles count="0" defaultTableStyle="TableStyleMedium9" defaultPivotStyle="PivotStyleLight16"/>
  <colors>
    <mruColors>
      <color rgb="FFDFE3D3"/>
      <color rgb="FFD6DBC7"/>
      <color rgb="FFB8C1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5"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36195</xdr:colOff>
      <xdr:row>0</xdr:row>
      <xdr:rowOff>120015</xdr:rowOff>
    </xdr:from>
    <xdr:to>
      <xdr:col>4</xdr:col>
      <xdr:colOff>245868</xdr:colOff>
      <xdr:row>5</xdr:row>
      <xdr:rowOff>20955</xdr:rowOff>
    </xdr:to>
    <xdr:pic>
      <xdr:nvPicPr>
        <xdr:cNvPr id="6" name="Slika 5">
          <a:extLst>
            <a:ext uri="{FF2B5EF4-FFF2-40B4-BE49-F238E27FC236}">
              <a16:creationId xmlns:a16="http://schemas.microsoft.com/office/drawing/2014/main" id="{90DE7558-9A5A-0ABE-3D12-02B95617FC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645" y="120015"/>
          <a:ext cx="1600323" cy="824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218281</xdr:colOff>
      <xdr:row>0</xdr:row>
      <xdr:rowOff>158750</xdr:rowOff>
    </xdr:from>
    <xdr:to>
      <xdr:col>1</xdr:col>
      <xdr:colOff>1083151</xdr:colOff>
      <xdr:row>3</xdr:row>
      <xdr:rowOff>21295</xdr:rowOff>
    </xdr:to>
    <xdr:pic>
      <xdr:nvPicPr>
        <xdr:cNvPr id="6" name="Slika 5">
          <a:extLst>
            <a:ext uri="{FF2B5EF4-FFF2-40B4-BE49-F238E27FC236}">
              <a16:creationId xmlns:a16="http://schemas.microsoft.com/office/drawing/2014/main" id="{6E67292F-9E55-400C-9FC0-C6A009FEA7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4866"/>
        <a:stretch>
          <a:fillRect/>
        </a:stretch>
      </xdr:blipFill>
      <xdr:spPr>
        <a:xfrm>
          <a:off x="218281" y="158750"/>
          <a:ext cx="1093470" cy="4280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226696</xdr:colOff>
      <xdr:row>0</xdr:row>
      <xdr:rowOff>167641</xdr:rowOff>
    </xdr:from>
    <xdr:to>
      <xdr:col>1</xdr:col>
      <xdr:colOff>1083946</xdr:colOff>
      <xdr:row>3</xdr:row>
      <xdr:rowOff>22328</xdr:rowOff>
    </xdr:to>
    <xdr:pic>
      <xdr:nvPicPr>
        <xdr:cNvPr id="5" name="Slika 4">
          <a:extLst>
            <a:ext uri="{FF2B5EF4-FFF2-40B4-BE49-F238E27FC236}">
              <a16:creationId xmlns:a16="http://schemas.microsoft.com/office/drawing/2014/main" id="{487023DA-E7D7-4984-DECD-28882F0A31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4866"/>
        <a:stretch>
          <a:fillRect/>
        </a:stretch>
      </xdr:blipFill>
      <xdr:spPr>
        <a:xfrm>
          <a:off x="226696" y="167641"/>
          <a:ext cx="1102995" cy="42618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F302CF8-AA17-49E8-9ADF-0703A8962496}" name="Seznam_Surovin" displayName="Seznam_Surovin" ref="A2:E764" headerRowCount="0" totalsRowShown="0">
  <tableColumns count="5">
    <tableColumn id="1" xr3:uid="{66E5CD8E-3D90-47A3-B8EC-DDA7F3CC88ED}" name="Column1" dataDxfId="13"/>
    <tableColumn id="2" xr3:uid="{791CCCE9-DF7E-4B92-8417-3CCD1AA89987}" name="Column2" dataDxfId="12"/>
    <tableColumn id="6" xr3:uid="{0184C2C0-08D6-4EF4-9207-00BE6CD5E18E}" name="Stolpec4" dataDxfId="11">
      <calculatedColumnFormula>SUBSTITUTE(A2," ",CHAR(160))</calculatedColumnFormula>
    </tableColumn>
    <tableColumn id="7" xr3:uid="{3F6C82E6-DFEA-4FF1-B912-1A90E7057F44}" name="Stolpec5" dataDxfId="10">
      <calculatedColumnFormula>COUNTIF('Druge države in ozemlja'!A:A,C2)</calculatedColumnFormula>
    </tableColumn>
    <tableColumn id="8" xr3:uid="{FD73EAC4-D54D-42C7-8D1C-2B74A3506731}" name="Stolpec6" dataDxfId="9"/>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taxation-customs.ec.europa.eu/carbon-border-adjustment-mechanism_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taxation-customs.ec.europa.eu/carbon-border-adjustment-mechanism_e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3326E-988B-4F38-8025-999D359EF2E4}">
  <sheetPr codeName="List131"/>
  <dimension ref="A1:S33"/>
  <sheetViews>
    <sheetView zoomScaleNormal="100" workbookViewId="0">
      <selection activeCell="B6" sqref="B6:R8"/>
    </sheetView>
  </sheetViews>
  <sheetFormatPr defaultRowHeight="14.4" x14ac:dyDescent="0.3"/>
  <cols>
    <col min="1" max="1" width="2.5546875" customWidth="1"/>
    <col min="2" max="2" width="2.44140625" customWidth="1"/>
    <col min="19" max="19" width="2.5546875" customWidth="1"/>
  </cols>
  <sheetData>
    <row r="1" spans="1:19" ht="13.8" customHeight="1" thickBot="1" x14ac:dyDescent="0.35">
      <c r="B1" s="129"/>
      <c r="C1" s="129"/>
      <c r="D1" s="129"/>
      <c r="E1" s="129"/>
      <c r="F1" s="129"/>
      <c r="G1" s="129"/>
      <c r="H1" s="129"/>
      <c r="I1" s="129"/>
      <c r="J1" s="129"/>
      <c r="K1" s="129"/>
      <c r="L1" s="129"/>
      <c r="M1" s="129"/>
      <c r="N1" s="129"/>
      <c r="O1" s="129"/>
      <c r="P1" s="129"/>
      <c r="Q1" s="129"/>
      <c r="R1" s="129"/>
    </row>
    <row r="2" spans="1:19" ht="14.4" customHeight="1" x14ac:dyDescent="0.3">
      <c r="A2" s="129"/>
      <c r="B2" s="139" t="s">
        <v>4019</v>
      </c>
      <c r="C2" s="140"/>
      <c r="D2" s="140"/>
      <c r="E2" s="140"/>
      <c r="F2" s="140"/>
      <c r="G2" s="140"/>
      <c r="H2" s="140"/>
      <c r="I2" s="140"/>
      <c r="J2" s="140"/>
      <c r="K2" s="140"/>
      <c r="L2" s="140"/>
      <c r="M2" s="140"/>
      <c r="N2" s="140"/>
      <c r="O2" s="140"/>
      <c r="P2" s="140"/>
      <c r="Q2" s="140"/>
      <c r="R2" s="141"/>
      <c r="S2" s="129"/>
    </row>
    <row r="3" spans="1:19" ht="15" customHeight="1" x14ac:dyDescent="0.3">
      <c r="A3" s="129"/>
      <c r="B3" s="142"/>
      <c r="C3" s="143"/>
      <c r="D3" s="143"/>
      <c r="E3" s="143"/>
      <c r="F3" s="143"/>
      <c r="G3" s="143"/>
      <c r="H3" s="143"/>
      <c r="I3" s="143"/>
      <c r="J3" s="143"/>
      <c r="K3" s="143"/>
      <c r="L3" s="143"/>
      <c r="M3" s="143"/>
      <c r="N3" s="143"/>
      <c r="O3" s="143"/>
      <c r="P3" s="143"/>
      <c r="Q3" s="143"/>
      <c r="R3" s="144"/>
      <c r="S3" s="129"/>
    </row>
    <row r="4" spans="1:19" x14ac:dyDescent="0.3">
      <c r="A4" s="129"/>
      <c r="B4" s="142"/>
      <c r="C4" s="143"/>
      <c r="D4" s="143"/>
      <c r="E4" s="143"/>
      <c r="F4" s="143"/>
      <c r="G4" s="143"/>
      <c r="H4" s="143"/>
      <c r="I4" s="143"/>
      <c r="J4" s="143"/>
      <c r="K4" s="143"/>
      <c r="L4" s="143"/>
      <c r="M4" s="143"/>
      <c r="N4" s="143"/>
      <c r="O4" s="143"/>
      <c r="P4" s="143"/>
      <c r="Q4" s="143"/>
      <c r="R4" s="144"/>
      <c r="S4" s="129"/>
    </row>
    <row r="5" spans="1:19" ht="15" thickBot="1" x14ac:dyDescent="0.35">
      <c r="A5" s="129"/>
      <c r="B5" s="145"/>
      <c r="C5" s="146"/>
      <c r="D5" s="146"/>
      <c r="E5" s="146"/>
      <c r="F5" s="146"/>
      <c r="G5" s="146"/>
      <c r="H5" s="146"/>
      <c r="I5" s="146"/>
      <c r="J5" s="146"/>
      <c r="K5" s="146"/>
      <c r="L5" s="146"/>
      <c r="M5" s="146"/>
      <c r="N5" s="146"/>
      <c r="O5" s="146"/>
      <c r="P5" s="146"/>
      <c r="Q5" s="146"/>
      <c r="R5" s="147"/>
      <c r="S5" s="129"/>
    </row>
    <row r="6" spans="1:19" ht="13.8" customHeight="1" x14ac:dyDescent="0.3">
      <c r="A6" s="129"/>
      <c r="B6" s="135" t="s">
        <v>4035</v>
      </c>
      <c r="C6" s="135"/>
      <c r="D6" s="135"/>
      <c r="E6" s="135"/>
      <c r="F6" s="135"/>
      <c r="G6" s="135"/>
      <c r="H6" s="135"/>
      <c r="I6" s="135"/>
      <c r="J6" s="135"/>
      <c r="K6" s="135"/>
      <c r="L6" s="135"/>
      <c r="M6" s="135"/>
      <c r="N6" s="135"/>
      <c r="O6" s="135"/>
      <c r="P6" s="135"/>
      <c r="Q6" s="135"/>
      <c r="R6" s="135"/>
      <c r="S6" s="129"/>
    </row>
    <row r="7" spans="1:19" ht="13.8" customHeight="1" x14ac:dyDescent="0.3">
      <c r="A7" s="129"/>
      <c r="B7" s="135"/>
      <c r="C7" s="135"/>
      <c r="D7" s="135"/>
      <c r="E7" s="135"/>
      <c r="F7" s="135"/>
      <c r="G7" s="135"/>
      <c r="H7" s="135"/>
      <c r="I7" s="135"/>
      <c r="J7" s="135"/>
      <c r="K7" s="135"/>
      <c r="L7" s="135"/>
      <c r="M7" s="135"/>
      <c r="N7" s="135"/>
      <c r="O7" s="135"/>
      <c r="P7" s="135"/>
      <c r="Q7" s="135"/>
      <c r="R7" s="135"/>
      <c r="S7" s="129"/>
    </row>
    <row r="8" spans="1:19" ht="13.8" customHeight="1" x14ac:dyDescent="0.3">
      <c r="A8" s="129"/>
      <c r="B8" s="135"/>
      <c r="C8" s="135"/>
      <c r="D8" s="135"/>
      <c r="E8" s="135"/>
      <c r="F8" s="135"/>
      <c r="G8" s="135"/>
      <c r="H8" s="135"/>
      <c r="I8" s="135"/>
      <c r="J8" s="135"/>
      <c r="K8" s="135"/>
      <c r="L8" s="135"/>
      <c r="M8" s="135"/>
      <c r="N8" s="135"/>
      <c r="O8" s="135"/>
      <c r="P8" s="135"/>
      <c r="Q8" s="135"/>
      <c r="R8" s="135"/>
      <c r="S8" s="129"/>
    </row>
    <row r="9" spans="1:19" ht="14.4" customHeight="1" x14ac:dyDescent="0.3">
      <c r="A9" s="129"/>
      <c r="B9" s="67"/>
      <c r="C9" s="67"/>
      <c r="D9" s="67"/>
      <c r="E9" s="67"/>
      <c r="F9" s="67"/>
      <c r="G9" s="67"/>
      <c r="H9" s="67"/>
      <c r="I9" s="67"/>
      <c r="J9" s="67"/>
      <c r="K9" s="67"/>
      <c r="L9" s="67"/>
      <c r="M9" s="67"/>
      <c r="N9" s="67"/>
      <c r="O9" s="67"/>
      <c r="P9" s="67"/>
      <c r="Q9" s="67"/>
      <c r="R9" s="67"/>
      <c r="S9" s="129"/>
    </row>
    <row r="10" spans="1:19" ht="16.2" customHeight="1" x14ac:dyDescent="0.35">
      <c r="A10" s="129"/>
      <c r="B10" s="137" t="s">
        <v>4031</v>
      </c>
      <c r="C10" s="137"/>
      <c r="D10" s="137"/>
      <c r="E10" s="137"/>
      <c r="F10" s="137"/>
      <c r="G10" s="137"/>
      <c r="H10" s="137"/>
      <c r="I10" s="137"/>
      <c r="J10" s="137"/>
      <c r="K10" s="137"/>
      <c r="L10" s="137"/>
      <c r="M10" s="137"/>
      <c r="N10" s="137"/>
      <c r="O10" s="137"/>
      <c r="P10" s="137"/>
      <c r="Q10" s="137"/>
      <c r="R10" s="137"/>
      <c r="S10" s="129"/>
    </row>
    <row r="11" spans="1:19" x14ac:dyDescent="0.3">
      <c r="A11" s="129"/>
      <c r="B11" s="68" t="s">
        <v>4030</v>
      </c>
      <c r="C11" s="164" t="s">
        <v>4020</v>
      </c>
      <c r="D11" s="164"/>
      <c r="E11" s="164"/>
      <c r="F11" s="164"/>
      <c r="G11" s="164"/>
      <c r="H11" s="164"/>
      <c r="I11" s="164"/>
      <c r="J11" s="164"/>
      <c r="K11" s="164"/>
      <c r="L11" s="164"/>
      <c r="M11" s="164"/>
      <c r="N11" s="164"/>
      <c r="O11" s="164"/>
      <c r="P11" s="164"/>
      <c r="Q11" s="164"/>
      <c r="R11" s="164"/>
      <c r="S11" s="129"/>
    </row>
    <row r="12" spans="1:19" x14ac:dyDescent="0.3">
      <c r="A12" s="129"/>
      <c r="B12" s="68" t="s">
        <v>4030</v>
      </c>
      <c r="C12" s="164" t="s">
        <v>4021</v>
      </c>
      <c r="D12" s="164"/>
      <c r="E12" s="164"/>
      <c r="F12" s="164"/>
      <c r="G12" s="164"/>
      <c r="H12" s="164"/>
      <c r="I12" s="164"/>
      <c r="J12" s="164"/>
      <c r="K12" s="164"/>
      <c r="L12" s="164"/>
      <c r="M12" s="164"/>
      <c r="N12" s="164"/>
      <c r="O12" s="164"/>
      <c r="P12" s="164"/>
      <c r="Q12" s="164"/>
      <c r="R12" s="164"/>
      <c r="S12" s="129"/>
    </row>
    <row r="13" spans="1:19" x14ac:dyDescent="0.3">
      <c r="A13" s="129"/>
      <c r="B13" s="66"/>
      <c r="C13" s="66"/>
      <c r="D13" s="66"/>
      <c r="E13" s="66"/>
      <c r="F13" s="66"/>
      <c r="G13" s="66"/>
      <c r="H13" s="66"/>
      <c r="I13" s="66"/>
      <c r="J13" s="66"/>
      <c r="K13" s="66"/>
      <c r="L13" s="66"/>
      <c r="M13" s="66"/>
      <c r="N13" s="66"/>
      <c r="O13" s="66"/>
      <c r="P13" s="66"/>
      <c r="Q13" s="66"/>
      <c r="R13" s="66"/>
      <c r="S13" s="129"/>
    </row>
    <row r="14" spans="1:19" x14ac:dyDescent="0.3">
      <c r="A14" s="129"/>
      <c r="B14" s="66"/>
      <c r="C14" s="66"/>
      <c r="D14" s="66"/>
      <c r="E14" s="66"/>
      <c r="F14" s="66"/>
      <c r="G14" s="66"/>
      <c r="H14" s="66"/>
      <c r="I14" s="66"/>
      <c r="J14" s="66"/>
      <c r="K14" s="66"/>
      <c r="L14" s="66"/>
      <c r="M14" s="66"/>
      <c r="N14" s="66"/>
      <c r="O14" s="66"/>
      <c r="P14" s="66"/>
      <c r="Q14" s="66"/>
      <c r="R14" s="66"/>
      <c r="S14" s="129"/>
    </row>
    <row r="15" spans="1:19" ht="16.2" customHeight="1" x14ac:dyDescent="0.35">
      <c r="A15" s="129"/>
      <c r="B15" s="137" t="s">
        <v>4025</v>
      </c>
      <c r="C15" s="137"/>
      <c r="D15" s="137"/>
      <c r="E15" s="137"/>
      <c r="F15" s="137"/>
      <c r="G15" s="137"/>
      <c r="H15" s="137"/>
      <c r="I15" s="137"/>
      <c r="J15" s="137"/>
      <c r="K15" s="137"/>
      <c r="L15" s="137"/>
      <c r="M15" s="137"/>
      <c r="N15" s="137"/>
      <c r="O15" s="137"/>
      <c r="P15" s="137"/>
      <c r="Q15" s="137"/>
      <c r="R15" s="137"/>
      <c r="S15" s="129"/>
    </row>
    <row r="16" spans="1:19" ht="2.4" customHeight="1" x14ac:dyDescent="0.3">
      <c r="A16" s="129"/>
      <c r="B16" s="69"/>
      <c r="C16" s="66"/>
      <c r="D16" s="66"/>
      <c r="E16" s="66"/>
      <c r="F16" s="66"/>
      <c r="G16" s="66"/>
      <c r="H16" s="66"/>
      <c r="I16" s="66"/>
      <c r="J16" s="66"/>
      <c r="K16" s="66"/>
      <c r="L16" s="66"/>
      <c r="M16" s="66"/>
      <c r="N16" s="66"/>
      <c r="O16" s="66"/>
      <c r="P16" s="66"/>
      <c r="Q16" s="66"/>
      <c r="R16" s="66"/>
      <c r="S16" s="129"/>
    </row>
    <row r="17" spans="1:19" ht="16.2" customHeight="1" x14ac:dyDescent="0.3">
      <c r="A17" s="129"/>
      <c r="B17" s="66" t="s">
        <v>4022</v>
      </c>
      <c r="C17" s="136" t="s">
        <v>4036</v>
      </c>
      <c r="D17" s="136"/>
      <c r="E17" s="136"/>
      <c r="F17" s="136"/>
      <c r="G17" s="136"/>
      <c r="H17" s="136"/>
      <c r="I17" s="136"/>
      <c r="J17" s="136"/>
      <c r="K17" s="136"/>
      <c r="L17" s="136"/>
      <c r="M17" s="136"/>
      <c r="N17" s="136"/>
      <c r="O17" s="136"/>
      <c r="P17" s="136"/>
      <c r="Q17" s="136"/>
      <c r="R17" s="136"/>
      <c r="S17" s="129"/>
    </row>
    <row r="18" spans="1:19" ht="16.2" customHeight="1" x14ac:dyDescent="0.3">
      <c r="A18" s="129"/>
      <c r="B18" s="66"/>
      <c r="C18" s="136"/>
      <c r="D18" s="136"/>
      <c r="E18" s="136"/>
      <c r="F18" s="136"/>
      <c r="G18" s="136"/>
      <c r="H18" s="136"/>
      <c r="I18" s="136"/>
      <c r="J18" s="136"/>
      <c r="K18" s="136"/>
      <c r="L18" s="136"/>
      <c r="M18" s="136"/>
      <c r="N18" s="136"/>
      <c r="O18" s="136"/>
      <c r="P18" s="136"/>
      <c r="Q18" s="136"/>
      <c r="R18" s="136"/>
      <c r="S18" s="129"/>
    </row>
    <row r="19" spans="1:19" ht="2.4" customHeight="1" x14ac:dyDescent="0.3">
      <c r="A19" s="129"/>
      <c r="B19" s="66"/>
      <c r="C19" s="70"/>
      <c r="D19" s="70"/>
      <c r="E19" s="70"/>
      <c r="F19" s="70"/>
      <c r="G19" s="70"/>
      <c r="H19" s="70"/>
      <c r="I19" s="70"/>
      <c r="J19" s="70"/>
      <c r="K19" s="70"/>
      <c r="L19" s="70"/>
      <c r="M19" s="70"/>
      <c r="N19" s="70"/>
      <c r="O19" s="70"/>
      <c r="P19" s="70"/>
      <c r="Q19" s="70"/>
      <c r="R19" s="70"/>
      <c r="S19" s="129"/>
    </row>
    <row r="20" spans="1:19" ht="15.6" customHeight="1" x14ac:dyDescent="0.3">
      <c r="A20" s="129"/>
      <c r="B20" s="66" t="s">
        <v>4023</v>
      </c>
      <c r="C20" s="148" t="s">
        <v>4037</v>
      </c>
      <c r="D20" s="148"/>
      <c r="E20" s="148"/>
      <c r="F20" s="148"/>
      <c r="G20" s="148"/>
      <c r="H20" s="148"/>
      <c r="I20" s="148"/>
      <c r="J20" s="148"/>
      <c r="K20" s="148"/>
      <c r="L20" s="148"/>
      <c r="M20" s="148"/>
      <c r="N20" s="148"/>
      <c r="O20" s="148"/>
      <c r="P20" s="148"/>
      <c r="Q20" s="148"/>
      <c r="R20" s="148"/>
      <c r="S20" s="129"/>
    </row>
    <row r="21" spans="1:19" ht="14.4" customHeight="1" x14ac:dyDescent="0.3">
      <c r="A21" s="129"/>
      <c r="B21" s="179" t="s">
        <v>4024</v>
      </c>
      <c r="C21" s="138" t="s">
        <v>4048</v>
      </c>
      <c r="D21" s="138"/>
      <c r="E21" s="138"/>
      <c r="F21" s="138"/>
      <c r="G21" s="138"/>
      <c r="H21" s="138"/>
      <c r="I21" s="138"/>
      <c r="J21" s="138"/>
      <c r="K21" s="138"/>
      <c r="L21" s="138"/>
      <c r="M21" s="138"/>
      <c r="N21" s="138"/>
      <c r="O21" s="138"/>
      <c r="P21" s="138"/>
      <c r="Q21" s="138"/>
      <c r="R21" s="138"/>
      <c r="S21" s="129"/>
    </row>
    <row r="22" spans="1:19" ht="13.95" customHeight="1" x14ac:dyDescent="0.3">
      <c r="A22" s="129"/>
      <c r="B22" s="66"/>
      <c r="C22" s="70"/>
      <c r="D22" s="70"/>
      <c r="E22" s="70"/>
      <c r="F22" s="70"/>
      <c r="G22" s="70"/>
      <c r="H22" s="70"/>
      <c r="I22" s="70"/>
      <c r="J22" s="70"/>
      <c r="K22" s="70"/>
      <c r="L22" s="70"/>
      <c r="M22" s="70"/>
      <c r="N22" s="70"/>
      <c r="O22" s="70"/>
      <c r="P22" s="70"/>
      <c r="Q22" s="70"/>
      <c r="R22" s="70"/>
      <c r="S22" s="129"/>
    </row>
    <row r="23" spans="1:19" ht="14.4" customHeight="1" x14ac:dyDescent="0.3">
      <c r="A23" s="129"/>
      <c r="B23" s="61" t="s">
        <v>4026</v>
      </c>
      <c r="C23" s="66"/>
      <c r="D23" s="66"/>
      <c r="E23" s="66"/>
      <c r="F23" s="66"/>
      <c r="G23" s="66"/>
      <c r="H23" s="66"/>
      <c r="I23" s="66"/>
      <c r="J23" s="66"/>
      <c r="K23" s="66"/>
      <c r="L23" s="66"/>
      <c r="M23" s="66"/>
      <c r="N23" s="66"/>
      <c r="O23" s="66"/>
      <c r="P23" s="66"/>
      <c r="Q23" s="66"/>
      <c r="R23" s="66"/>
      <c r="S23" s="129"/>
    </row>
    <row r="24" spans="1:19" ht="15.6" x14ac:dyDescent="0.3">
      <c r="A24" s="129"/>
      <c r="B24" s="66" t="s">
        <v>4028</v>
      </c>
      <c r="C24" s="138" t="s">
        <v>4029</v>
      </c>
      <c r="D24" s="138"/>
      <c r="E24" s="138"/>
      <c r="F24" s="138"/>
      <c r="G24" s="138"/>
      <c r="H24" s="138"/>
      <c r="I24" s="138"/>
      <c r="J24" s="138"/>
      <c r="K24" s="138"/>
      <c r="L24" s="138"/>
      <c r="M24" s="138"/>
      <c r="N24" s="138"/>
      <c r="O24" s="138"/>
      <c r="P24" s="138"/>
      <c r="Q24" s="138"/>
      <c r="R24" s="138"/>
      <c r="S24" s="129"/>
    </row>
    <row r="25" spans="1:19" ht="15.6" x14ac:dyDescent="0.3">
      <c r="A25" s="129"/>
      <c r="B25" s="66" t="s">
        <v>4023</v>
      </c>
      <c r="C25" s="138" t="s">
        <v>4027</v>
      </c>
      <c r="D25" s="138"/>
      <c r="E25" s="138"/>
      <c r="F25" s="138"/>
      <c r="G25" s="138"/>
      <c r="H25" s="138"/>
      <c r="I25" s="138"/>
      <c r="J25" s="138"/>
      <c r="K25" s="138"/>
      <c r="L25" s="138"/>
      <c r="M25" s="138"/>
      <c r="N25" s="138"/>
      <c r="O25" s="138"/>
      <c r="P25" s="138"/>
      <c r="Q25" s="138"/>
      <c r="R25" s="138"/>
      <c r="S25" s="129"/>
    </row>
    <row r="26" spans="1:19" ht="15.6" customHeight="1" x14ac:dyDescent="0.3">
      <c r="A26" s="129"/>
      <c r="B26" s="150" t="s">
        <v>4024</v>
      </c>
      <c r="C26" s="136" t="s">
        <v>4034</v>
      </c>
      <c r="D26" s="136"/>
      <c r="E26" s="136"/>
      <c r="F26" s="136"/>
      <c r="G26" s="136"/>
      <c r="H26" s="136"/>
      <c r="I26" s="136"/>
      <c r="J26" s="136"/>
      <c r="K26" s="136"/>
      <c r="L26" s="136"/>
      <c r="M26" s="136"/>
      <c r="N26" s="136"/>
      <c r="O26" s="136"/>
      <c r="P26" s="136"/>
      <c r="Q26" s="136"/>
      <c r="R26" s="136"/>
      <c r="S26" s="129"/>
    </row>
    <row r="27" spans="1:19" ht="51.6" customHeight="1" x14ac:dyDescent="0.3">
      <c r="A27" s="129"/>
      <c r="B27" s="150"/>
      <c r="C27" s="136"/>
      <c r="D27" s="136"/>
      <c r="E27" s="136"/>
      <c r="F27" s="136"/>
      <c r="G27" s="136"/>
      <c r="H27" s="136"/>
      <c r="I27" s="136"/>
      <c r="J27" s="136"/>
      <c r="K27" s="136"/>
      <c r="L27" s="136"/>
      <c r="M27" s="136"/>
      <c r="N27" s="136"/>
      <c r="O27" s="136"/>
      <c r="P27" s="136"/>
      <c r="Q27" s="136"/>
      <c r="R27" s="136"/>
      <c r="S27" s="129"/>
    </row>
    <row r="28" spans="1:19" ht="31.95" customHeight="1" x14ac:dyDescent="0.3">
      <c r="A28" s="129"/>
      <c r="B28" s="71" t="s">
        <v>4032</v>
      </c>
      <c r="C28" s="149" t="s">
        <v>4033</v>
      </c>
      <c r="D28" s="149"/>
      <c r="E28" s="149"/>
      <c r="F28" s="149"/>
      <c r="G28" s="149"/>
      <c r="H28" s="149"/>
      <c r="I28" s="149"/>
      <c r="J28" s="149"/>
      <c r="K28" s="149"/>
      <c r="L28" s="149"/>
      <c r="M28" s="149"/>
      <c r="N28" s="149"/>
      <c r="O28" s="149"/>
      <c r="P28" s="149"/>
      <c r="Q28" s="149"/>
      <c r="R28" s="149"/>
      <c r="S28" s="129"/>
    </row>
    <row r="29" spans="1:19" ht="15.6" x14ac:dyDescent="0.3">
      <c r="A29" s="129"/>
      <c r="B29" s="86" t="s">
        <v>4038</v>
      </c>
      <c r="C29" s="151" t="s">
        <v>4039</v>
      </c>
      <c r="D29" s="151"/>
      <c r="E29" s="151"/>
      <c r="F29" s="151"/>
      <c r="G29" s="151"/>
      <c r="H29" s="151"/>
      <c r="I29" s="151"/>
      <c r="J29" s="151"/>
      <c r="K29" s="151"/>
      <c r="L29" s="151"/>
      <c r="M29" s="151"/>
      <c r="N29" s="151"/>
      <c r="O29" s="151"/>
      <c r="P29" s="151"/>
      <c r="Q29" s="151"/>
      <c r="R29" s="151"/>
      <c r="S29" s="129"/>
    </row>
    <row r="30" spans="1:19" ht="15.6" customHeight="1" x14ac:dyDescent="0.3">
      <c r="A30" s="129"/>
      <c r="B30" s="85"/>
      <c r="C30" s="72"/>
      <c r="D30" s="72"/>
      <c r="E30" s="72"/>
      <c r="F30" s="72"/>
      <c r="G30" s="72"/>
      <c r="H30" s="72"/>
      <c r="I30" s="72"/>
      <c r="J30" s="72"/>
      <c r="K30" s="72"/>
      <c r="L30" s="72"/>
      <c r="M30" s="72"/>
      <c r="N30" s="72"/>
      <c r="O30" s="72"/>
      <c r="P30" s="72"/>
      <c r="Q30" s="72"/>
      <c r="R30" s="72"/>
      <c r="S30" s="129"/>
    </row>
    <row r="31" spans="1:19" ht="14.4" customHeight="1" thickBot="1" x14ac:dyDescent="0.35">
      <c r="A31" s="129"/>
      <c r="B31" s="172" t="s">
        <v>4047</v>
      </c>
      <c r="C31" s="130"/>
      <c r="D31" s="130"/>
      <c r="E31" s="130"/>
      <c r="F31" s="130"/>
      <c r="G31" s="130"/>
      <c r="H31" s="130"/>
      <c r="I31" s="130"/>
      <c r="J31" s="130"/>
      <c r="K31" s="130"/>
      <c r="L31" s="130"/>
      <c r="M31" s="130"/>
      <c r="N31" s="130"/>
      <c r="O31" s="130"/>
      <c r="P31" s="130"/>
      <c r="Q31" s="130"/>
      <c r="R31" s="130"/>
      <c r="S31" s="129"/>
    </row>
    <row r="32" spans="1:19" ht="15" thickBot="1" x14ac:dyDescent="0.35">
      <c r="A32" s="129"/>
      <c r="B32" s="132" t="s">
        <v>4045</v>
      </c>
      <c r="C32" s="133"/>
      <c r="D32" s="133"/>
      <c r="E32" s="133"/>
      <c r="F32" s="133"/>
      <c r="G32" s="133"/>
      <c r="H32" s="133"/>
      <c r="I32" s="133"/>
      <c r="J32" s="133"/>
      <c r="K32" s="133"/>
      <c r="L32" s="133"/>
      <c r="M32" s="133"/>
      <c r="N32" s="133"/>
      <c r="O32" s="133"/>
      <c r="P32" s="133"/>
      <c r="Q32" s="133"/>
      <c r="R32" s="134"/>
      <c r="S32" s="129"/>
    </row>
    <row r="33" spans="2:18" ht="13.8" customHeight="1" x14ac:dyDescent="0.3">
      <c r="B33" s="131"/>
      <c r="C33" s="131"/>
      <c r="D33" s="131"/>
      <c r="E33" s="131"/>
      <c r="F33" s="131"/>
      <c r="G33" s="131"/>
      <c r="H33" s="131"/>
      <c r="I33" s="131"/>
      <c r="J33" s="131"/>
      <c r="K33" s="131"/>
      <c r="L33" s="131"/>
      <c r="M33" s="131"/>
      <c r="N33" s="131"/>
      <c r="O33" s="131"/>
      <c r="P33" s="131"/>
      <c r="Q33" s="131"/>
      <c r="R33" s="131"/>
    </row>
  </sheetData>
  <sheetProtection algorithmName="SHA-512" hashValue="80OG8sMieQ4YEIUQfSpVSQHC8TWtkYlGf1bbWfGDw9DDQp7HyAp+i9cpWLmUbhO4PBGW5aPsGjZiVBLk23b2wQ==" saltValue="2D4lIUUQBuIA5sMNibItww==" spinCount="100000" sheet="1" objects="1" scenarios="1"/>
  <mergeCells count="21">
    <mergeCell ref="C28:R28"/>
    <mergeCell ref="B26:B27"/>
    <mergeCell ref="C29:R29"/>
    <mergeCell ref="A2:A32"/>
    <mergeCell ref="C21:R21"/>
    <mergeCell ref="S2:S32"/>
    <mergeCell ref="B31:R31"/>
    <mergeCell ref="B33:R33"/>
    <mergeCell ref="B1:R1"/>
    <mergeCell ref="B32:R32"/>
    <mergeCell ref="B6:R8"/>
    <mergeCell ref="C17:R18"/>
    <mergeCell ref="B10:R10"/>
    <mergeCell ref="C11:R11"/>
    <mergeCell ref="C12:R12"/>
    <mergeCell ref="B15:R15"/>
    <mergeCell ref="C24:R24"/>
    <mergeCell ref="C25:R25"/>
    <mergeCell ref="C26:R27"/>
    <mergeCell ref="B2:R5"/>
    <mergeCell ref="C20:R20"/>
  </mergeCells>
  <hyperlinks>
    <hyperlink ref="C11:R11" location="'Kalkulator Privzeta'!B2" display="kalkulator za izračun obveznosti CBAM na podlagi privzetih vrednosti " xr:uid="{2118B2C1-49D4-4665-BF01-C0094BC0086C}"/>
    <hyperlink ref="C12" location="'KalkulatorDejanski - Beta'!A1" display="kalkulator za izračun obveznosti CBAM na podlagi dejanskih vrednosti" xr:uid="{41B2D672-BD5A-4482-8113-619F0E4DC712}"/>
    <hyperlink ref="C12:R12" location="'Kalkulator Dejanski'!B2" display="kalkulator za izračun obveznosti CBAM na podlagi dejanskih vrednosti" xr:uid="{6C0EDAF8-320C-4C91-B7EB-9520ADF24E7C}"/>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1A6AE-FD72-4E11-AC2D-362447539FB5}">
  <sheetPr codeName="List9"/>
  <dimension ref="A1:I284"/>
  <sheetViews>
    <sheetView workbookViewId="0">
      <selection activeCell="J13" sqref="J13"/>
    </sheetView>
  </sheetViews>
  <sheetFormatPr defaultRowHeight="14.4" x14ac:dyDescent="0.3"/>
  <cols>
    <col min="1" max="1" width="9.88671875" bestFit="1" customWidth="1"/>
    <col min="2" max="2" width="44.5546875" customWidth="1"/>
  </cols>
  <sheetData>
    <row r="1" spans="1:9" ht="115.2" x14ac:dyDescent="0.3">
      <c r="A1" s="30" t="s">
        <v>0</v>
      </c>
      <c r="B1" s="30" t="s">
        <v>1</v>
      </c>
      <c r="C1" s="30" t="s">
        <v>2</v>
      </c>
      <c r="D1" s="30" t="s">
        <v>3</v>
      </c>
      <c r="E1" s="30" t="s">
        <v>4</v>
      </c>
      <c r="F1" s="30" t="s">
        <v>5</v>
      </c>
      <c r="G1" s="30" t="s">
        <v>6</v>
      </c>
      <c r="H1" s="30" t="s">
        <v>7</v>
      </c>
      <c r="I1" s="30" t="s">
        <v>8</v>
      </c>
    </row>
    <row r="2" spans="1:9" s="165" customFormat="1" x14ac:dyDescent="0.3">
      <c r="A2" s="165" t="s">
        <v>9</v>
      </c>
      <c r="B2" s="166" t="s">
        <v>45</v>
      </c>
      <c r="E2" s="167">
        <v>0.32</v>
      </c>
      <c r="F2" s="167">
        <v>1.3520000000000001</v>
      </c>
      <c r="G2" s="167">
        <v>1.3839999999999999</v>
      </c>
      <c r="H2" s="167">
        <v>1.4159999999999999</v>
      </c>
    </row>
    <row r="3" spans="1:9" x14ac:dyDescent="0.3">
      <c r="A3" t="s">
        <v>10</v>
      </c>
      <c r="B3" s="28" t="s">
        <v>46</v>
      </c>
      <c r="E3" s="1">
        <v>1.41</v>
      </c>
      <c r="F3" s="1">
        <v>1.5509999999999999</v>
      </c>
      <c r="G3" s="1">
        <v>1.6919999999999999</v>
      </c>
      <c r="H3" s="1">
        <v>1.833</v>
      </c>
      <c r="I3" t="s">
        <v>84</v>
      </c>
    </row>
    <row r="4" spans="1:9" x14ac:dyDescent="0.3">
      <c r="A4" t="s">
        <v>10</v>
      </c>
      <c r="B4" s="28" t="s">
        <v>47</v>
      </c>
      <c r="E4" s="1">
        <v>1.44</v>
      </c>
      <c r="F4" s="1">
        <v>1.5840000000000001</v>
      </c>
      <c r="G4" s="1">
        <v>1.728</v>
      </c>
      <c r="H4" s="1">
        <v>1.8720000000000001</v>
      </c>
      <c r="I4" t="s">
        <v>83</v>
      </c>
    </row>
    <row r="5" spans="1:9" x14ac:dyDescent="0.3">
      <c r="A5" t="s">
        <v>11</v>
      </c>
      <c r="B5" s="28" t="s">
        <v>48</v>
      </c>
      <c r="E5" s="1">
        <v>1.48</v>
      </c>
      <c r="F5" s="1">
        <v>1.6279999999999999</v>
      </c>
      <c r="G5" s="1">
        <v>1.776</v>
      </c>
      <c r="H5" s="1">
        <v>1.9239999999999999</v>
      </c>
    </row>
    <row r="6" spans="1:9" x14ac:dyDescent="0.3">
      <c r="A6" t="s">
        <v>12</v>
      </c>
      <c r="B6" s="28" t="s">
        <v>49</v>
      </c>
      <c r="E6" s="1">
        <v>1.49</v>
      </c>
      <c r="F6" s="1">
        <v>1.639</v>
      </c>
      <c r="G6" s="1">
        <v>1.788</v>
      </c>
      <c r="H6" s="1">
        <v>1.9370000000000001</v>
      </c>
    </row>
    <row r="7" spans="1:9" x14ac:dyDescent="0.3">
      <c r="A7" t="s">
        <v>13</v>
      </c>
      <c r="B7" s="28" t="s">
        <v>50</v>
      </c>
      <c r="E7" s="1">
        <v>1.53</v>
      </c>
      <c r="F7" s="1">
        <v>1.6830000000000001</v>
      </c>
      <c r="G7" s="1">
        <v>1.8360000000000001</v>
      </c>
      <c r="H7" s="1">
        <v>1.9890000000000001</v>
      </c>
      <c r="I7" t="s">
        <v>84</v>
      </c>
    </row>
    <row r="8" spans="1:9" x14ac:dyDescent="0.3">
      <c r="A8" t="s">
        <v>13</v>
      </c>
      <c r="B8" s="28" t="s">
        <v>51</v>
      </c>
      <c r="E8" s="1">
        <v>1.42</v>
      </c>
      <c r="F8" s="1">
        <v>1.5620000000000001</v>
      </c>
      <c r="G8" s="1">
        <v>1.704</v>
      </c>
      <c r="H8" s="1">
        <v>1.8460000000000001</v>
      </c>
      <c r="I8" t="s">
        <v>83</v>
      </c>
    </row>
    <row r="9" spans="1:9" x14ac:dyDescent="0.3">
      <c r="A9" t="s">
        <v>14</v>
      </c>
      <c r="B9" s="28" t="s">
        <v>52</v>
      </c>
      <c r="E9" s="1">
        <v>2.29</v>
      </c>
      <c r="F9" s="1">
        <v>2.5190000000000001</v>
      </c>
      <c r="G9" s="1">
        <v>2.7480000000000002</v>
      </c>
      <c r="H9" s="1">
        <v>2.9769999999999999</v>
      </c>
    </row>
    <row r="10" spans="1:9" x14ac:dyDescent="0.3">
      <c r="A10" t="s">
        <v>15</v>
      </c>
      <c r="B10" s="28" t="s">
        <v>53</v>
      </c>
      <c r="E10" s="1">
        <v>3.08</v>
      </c>
      <c r="F10" s="1">
        <v>3.1110000000000002</v>
      </c>
      <c r="G10" s="1">
        <v>3.1110000000000002</v>
      </c>
      <c r="H10" s="1">
        <v>3.1110000000000002</v>
      </c>
    </row>
    <row r="11" spans="1:9" x14ac:dyDescent="0.3">
      <c r="A11" t="s">
        <v>16</v>
      </c>
      <c r="B11" s="28" t="s">
        <v>54</v>
      </c>
      <c r="E11" s="1">
        <v>4.3600000000000003</v>
      </c>
      <c r="F11" s="1">
        <v>4.4039999999999999</v>
      </c>
      <c r="G11" s="1">
        <v>4.4039999999999999</v>
      </c>
      <c r="H11" s="1">
        <v>4.4039999999999999</v>
      </c>
    </row>
    <row r="12" spans="1:9" x14ac:dyDescent="0.3">
      <c r="A12" t="s">
        <v>17</v>
      </c>
      <c r="B12" s="28" t="s">
        <v>55</v>
      </c>
      <c r="E12" s="1">
        <v>1.31</v>
      </c>
      <c r="F12" s="1">
        <v>1.323</v>
      </c>
      <c r="G12" s="1">
        <v>1.323</v>
      </c>
      <c r="H12" s="1">
        <v>1.323</v>
      </c>
    </row>
    <row r="13" spans="1:9" x14ac:dyDescent="0.3">
      <c r="A13" t="s">
        <v>18</v>
      </c>
      <c r="B13" s="28" t="s">
        <v>56</v>
      </c>
      <c r="E13" s="1">
        <v>2.85</v>
      </c>
      <c r="F13" s="1">
        <v>2.879</v>
      </c>
      <c r="G13" s="1">
        <v>2.879</v>
      </c>
      <c r="H13" s="1">
        <v>2.879</v>
      </c>
    </row>
    <row r="14" spans="1:9" x14ac:dyDescent="0.3">
      <c r="A14" t="s">
        <v>19</v>
      </c>
      <c r="B14" s="28" t="s">
        <v>57</v>
      </c>
    </row>
    <row r="15" spans="1:9" ht="72" x14ac:dyDescent="0.3">
      <c r="A15" t="s">
        <v>20</v>
      </c>
      <c r="B15" s="28" t="s">
        <v>58</v>
      </c>
      <c r="E15" s="1">
        <v>1.54</v>
      </c>
      <c r="F15" s="1">
        <v>1.5549999999999999</v>
      </c>
      <c r="G15" s="1">
        <v>1.5549999999999999</v>
      </c>
      <c r="H15" s="1">
        <v>1.5549999999999999</v>
      </c>
    </row>
    <row r="16" spans="1:9" ht="72" x14ac:dyDescent="0.3">
      <c r="A16" t="s">
        <v>21</v>
      </c>
      <c r="B16" s="28" t="s">
        <v>59</v>
      </c>
      <c r="E16" s="1">
        <v>2.5299999999999998</v>
      </c>
      <c r="F16" s="1">
        <v>2.5550000000000002</v>
      </c>
      <c r="G16" s="1">
        <v>2.5550000000000002</v>
      </c>
      <c r="H16" s="1">
        <v>2.5550000000000002</v>
      </c>
    </row>
    <row r="17" spans="1:8" ht="86.4" x14ac:dyDescent="0.3">
      <c r="A17" t="s">
        <v>22</v>
      </c>
      <c r="B17" s="28" t="s">
        <v>60</v>
      </c>
      <c r="E17" s="1">
        <v>4.6399999999999997</v>
      </c>
      <c r="F17" s="1">
        <v>4.6859999999999999</v>
      </c>
      <c r="G17" s="1">
        <v>4.6859999999999999</v>
      </c>
      <c r="H17" s="1">
        <v>4.6859999999999999</v>
      </c>
    </row>
    <row r="18" spans="1:8" ht="72" x14ac:dyDescent="0.3">
      <c r="A18" t="s">
        <v>23</v>
      </c>
      <c r="B18" s="28" t="s">
        <v>61</v>
      </c>
      <c r="E18" s="1">
        <v>4.53</v>
      </c>
      <c r="F18" s="1">
        <v>4.5750000000000002</v>
      </c>
      <c r="G18" s="1">
        <v>4.5750000000000002</v>
      </c>
      <c r="H18" s="1">
        <v>4.5750000000000002</v>
      </c>
    </row>
    <row r="19" spans="1:8" ht="28.8" x14ac:dyDescent="0.3">
      <c r="A19" t="s">
        <v>24</v>
      </c>
      <c r="B19" s="28" t="s">
        <v>62</v>
      </c>
      <c r="E19" s="1">
        <v>1.29</v>
      </c>
      <c r="F19" s="1">
        <v>1.3029999999999999</v>
      </c>
      <c r="G19" s="1">
        <v>1.3029999999999999</v>
      </c>
      <c r="H19" s="1">
        <v>1.3029999999999999</v>
      </c>
    </row>
    <row r="20" spans="1:8" ht="28.8" x14ac:dyDescent="0.3">
      <c r="A20" t="s">
        <v>25</v>
      </c>
      <c r="B20" s="28" t="s">
        <v>63</v>
      </c>
      <c r="E20" s="1">
        <v>2.13</v>
      </c>
      <c r="F20" s="1">
        <v>2.1509999999999998</v>
      </c>
      <c r="G20" s="1">
        <v>2.1509999999999998</v>
      </c>
      <c r="H20" s="1">
        <v>2.1509999999999998</v>
      </c>
    </row>
    <row r="21" spans="1:8" ht="28.8" x14ac:dyDescent="0.3">
      <c r="A21" t="s">
        <v>26</v>
      </c>
      <c r="B21" s="28" t="s">
        <v>64</v>
      </c>
      <c r="E21" s="1">
        <v>2.19</v>
      </c>
      <c r="F21" s="1">
        <v>2.2120000000000002</v>
      </c>
      <c r="G21" s="1">
        <v>2.2120000000000002</v>
      </c>
      <c r="H21" s="1">
        <v>2.2120000000000002</v>
      </c>
    </row>
    <row r="22" spans="1:8" ht="43.2" x14ac:dyDescent="0.3">
      <c r="A22" t="s">
        <v>27</v>
      </c>
      <c r="B22" s="28" t="s">
        <v>65</v>
      </c>
      <c r="E22" s="1">
        <v>3.37</v>
      </c>
      <c r="F22" s="1">
        <v>3.4039999999999999</v>
      </c>
      <c r="G22" s="1">
        <v>3.4039999999999999</v>
      </c>
      <c r="H22" s="1">
        <v>3.4039999999999999</v>
      </c>
    </row>
    <row r="23" spans="1:8" ht="86.4" x14ac:dyDescent="0.3">
      <c r="A23" t="s">
        <v>28</v>
      </c>
      <c r="B23" s="28" t="s">
        <v>66</v>
      </c>
      <c r="E23" s="1">
        <v>2.9</v>
      </c>
      <c r="F23" s="1">
        <v>2.9289999999999998</v>
      </c>
      <c r="G23" s="1">
        <v>2.9289999999999998</v>
      </c>
      <c r="H23" s="1">
        <v>2.9289999999999998</v>
      </c>
    </row>
    <row r="24" spans="1:8" ht="86.4" x14ac:dyDescent="0.3">
      <c r="A24" t="s">
        <v>29</v>
      </c>
      <c r="B24" s="28" t="s">
        <v>67</v>
      </c>
      <c r="E24" s="1">
        <v>2.9</v>
      </c>
      <c r="F24" s="1">
        <v>2.9289999999999998</v>
      </c>
      <c r="G24" s="1">
        <v>2.9289999999999998</v>
      </c>
      <c r="H24" s="1">
        <v>2.9289999999999998</v>
      </c>
    </row>
    <row r="25" spans="1:8" ht="28.8" x14ac:dyDescent="0.3">
      <c r="A25" t="s">
        <v>30</v>
      </c>
      <c r="B25" s="28" t="s">
        <v>68</v>
      </c>
      <c r="E25" s="1">
        <v>4.8099999999999996</v>
      </c>
      <c r="F25" s="1">
        <v>4.8579999999999997</v>
      </c>
      <c r="G25" s="1">
        <v>4.8579999999999997</v>
      </c>
      <c r="H25" s="1">
        <v>4.8579999999999997</v>
      </c>
    </row>
    <row r="26" spans="1:8" ht="43.2" x14ac:dyDescent="0.3">
      <c r="A26" t="s">
        <v>31</v>
      </c>
      <c r="B26" s="28" t="s">
        <v>69</v>
      </c>
      <c r="E26" s="1">
        <v>2.83</v>
      </c>
      <c r="F26" s="1">
        <v>2.8580000000000001</v>
      </c>
      <c r="G26" s="1">
        <v>2.8580000000000001</v>
      </c>
      <c r="H26" s="1">
        <v>2.8580000000000001</v>
      </c>
    </row>
    <row r="27" spans="1:8" ht="43.2" x14ac:dyDescent="0.3">
      <c r="A27" t="s">
        <v>32</v>
      </c>
      <c r="B27" s="28" t="s">
        <v>70</v>
      </c>
      <c r="E27" s="1">
        <v>2.41</v>
      </c>
      <c r="F27" s="1">
        <v>2.4340000000000002</v>
      </c>
      <c r="G27" s="1">
        <v>2.4340000000000002</v>
      </c>
      <c r="H27" s="1">
        <v>2.4340000000000002</v>
      </c>
    </row>
    <row r="28" spans="1:8" ht="129.6" x14ac:dyDescent="0.3">
      <c r="A28" t="s">
        <v>33</v>
      </c>
      <c r="B28" s="28" t="s">
        <v>71</v>
      </c>
      <c r="E28" s="1">
        <v>3.11</v>
      </c>
      <c r="F28" s="1">
        <v>3.141</v>
      </c>
      <c r="G28" s="1">
        <v>3.141</v>
      </c>
      <c r="H28" s="1">
        <v>3.141</v>
      </c>
    </row>
    <row r="29" spans="1:8" ht="28.8" x14ac:dyDescent="0.3">
      <c r="A29" t="s">
        <v>34</v>
      </c>
      <c r="B29" s="28" t="s">
        <v>72</v>
      </c>
    </row>
    <row r="30" spans="1:8" ht="43.2" x14ac:dyDescent="0.3">
      <c r="A30" t="s">
        <v>35</v>
      </c>
      <c r="B30" s="28" t="s">
        <v>73</v>
      </c>
      <c r="E30" s="1">
        <v>1.31</v>
      </c>
      <c r="F30" s="1">
        <v>1.323</v>
      </c>
      <c r="G30" s="1">
        <v>1.323</v>
      </c>
      <c r="H30" s="1">
        <v>1.323</v>
      </c>
    </row>
    <row r="31" spans="1:8" ht="72" x14ac:dyDescent="0.3">
      <c r="A31" t="s">
        <v>36</v>
      </c>
      <c r="B31" s="28" t="s">
        <v>74</v>
      </c>
      <c r="E31" s="1">
        <v>1.53</v>
      </c>
      <c r="F31" s="1">
        <v>1.5449999999999999</v>
      </c>
      <c r="G31" s="1">
        <v>1.5449999999999999</v>
      </c>
      <c r="H31" s="1">
        <v>1.5449999999999999</v>
      </c>
    </row>
    <row r="32" spans="1:8" ht="72" x14ac:dyDescent="0.3">
      <c r="A32" t="s">
        <v>37</v>
      </c>
      <c r="B32" s="28" t="s">
        <v>75</v>
      </c>
      <c r="E32" s="1">
        <v>1.05</v>
      </c>
      <c r="F32" s="1">
        <v>1.0609999999999999</v>
      </c>
      <c r="G32" s="1">
        <v>1.0609999999999999</v>
      </c>
      <c r="H32" s="1">
        <v>1.0609999999999999</v>
      </c>
    </row>
    <row r="33" spans="1:9" ht="43.2" x14ac:dyDescent="0.3">
      <c r="A33" t="s">
        <v>38</v>
      </c>
      <c r="B33" s="28" t="s">
        <v>76</v>
      </c>
      <c r="E33" s="1">
        <v>1.04</v>
      </c>
      <c r="F33" s="1">
        <v>1.05</v>
      </c>
      <c r="G33" s="1">
        <v>1.05</v>
      </c>
      <c r="H33" s="1">
        <v>1.05</v>
      </c>
    </row>
    <row r="34" spans="1:9" ht="72" x14ac:dyDescent="0.3">
      <c r="A34" t="s">
        <v>39</v>
      </c>
      <c r="B34" s="28" t="s">
        <v>77</v>
      </c>
      <c r="E34" s="1">
        <v>0.67</v>
      </c>
      <c r="F34" s="1">
        <v>0.67700000000000005</v>
      </c>
      <c r="G34" s="1">
        <v>0.67700000000000005</v>
      </c>
      <c r="H34" s="1">
        <v>0.67700000000000005</v>
      </c>
    </row>
    <row r="35" spans="1:9" ht="28.8" x14ac:dyDescent="0.3">
      <c r="A35" t="s">
        <v>40</v>
      </c>
      <c r="B35" s="28" t="s">
        <v>78</v>
      </c>
      <c r="E35" s="1">
        <v>2.0699999999999998</v>
      </c>
      <c r="F35" s="1">
        <v>2.0910000000000002</v>
      </c>
      <c r="G35" s="1">
        <v>2.0910000000000002</v>
      </c>
      <c r="H35" s="1">
        <v>2.0910000000000002</v>
      </c>
    </row>
    <row r="36" spans="1:9" ht="43.2" x14ac:dyDescent="0.3">
      <c r="A36" t="s">
        <v>41</v>
      </c>
      <c r="B36" s="28" t="s">
        <v>79</v>
      </c>
      <c r="E36" s="1">
        <v>1.24</v>
      </c>
      <c r="F36" s="1">
        <v>1.252</v>
      </c>
      <c r="G36" s="1">
        <v>1.252</v>
      </c>
      <c r="H36" s="1">
        <v>1.252</v>
      </c>
    </row>
    <row r="37" spans="1:9" ht="100.8" x14ac:dyDescent="0.3">
      <c r="A37" t="s">
        <v>42</v>
      </c>
      <c r="B37" s="28" t="s">
        <v>80</v>
      </c>
      <c r="E37" s="1">
        <v>1.96</v>
      </c>
      <c r="F37" s="1">
        <v>1.98</v>
      </c>
      <c r="G37" s="1">
        <v>1.98</v>
      </c>
      <c r="H37" s="1">
        <v>1.98</v>
      </c>
    </row>
    <row r="38" spans="1:9" ht="115.2" x14ac:dyDescent="0.3">
      <c r="A38" t="s">
        <v>43</v>
      </c>
      <c r="B38" s="28" t="s">
        <v>81</v>
      </c>
      <c r="E38" s="1">
        <v>1.02</v>
      </c>
      <c r="F38" s="1">
        <v>1.03</v>
      </c>
      <c r="G38" s="1">
        <v>1.03</v>
      </c>
      <c r="H38" s="1">
        <v>1.03</v>
      </c>
    </row>
    <row r="39" spans="1:9" x14ac:dyDescent="0.3">
      <c r="A39" t="s">
        <v>85</v>
      </c>
      <c r="B39" s="28" t="s">
        <v>330</v>
      </c>
      <c r="E39" s="1">
        <v>3.198</v>
      </c>
      <c r="F39" s="1">
        <v>3.5179999999999998</v>
      </c>
      <c r="G39" s="1">
        <v>3.8380000000000001</v>
      </c>
      <c r="H39" s="1">
        <v>4.157</v>
      </c>
      <c r="I39" t="s">
        <v>572</v>
      </c>
    </row>
    <row r="40" spans="1:9" x14ac:dyDescent="0.3">
      <c r="A40" t="s">
        <v>86</v>
      </c>
      <c r="B40" s="28" t="s">
        <v>331</v>
      </c>
      <c r="E40" s="1">
        <v>4.1479999999999997</v>
      </c>
      <c r="F40" s="1">
        <v>4.5629999999999997</v>
      </c>
      <c r="G40" s="1">
        <v>4.9779999999999998</v>
      </c>
      <c r="H40" s="1">
        <v>5.3920000000000003</v>
      </c>
      <c r="I40" t="s">
        <v>572</v>
      </c>
    </row>
    <row r="41" spans="1:9" x14ac:dyDescent="0.3">
      <c r="A41" t="s">
        <v>87</v>
      </c>
      <c r="B41" s="28" t="s">
        <v>332</v>
      </c>
      <c r="E41" s="1">
        <v>4.8810000000000002</v>
      </c>
      <c r="F41" s="1">
        <v>5.3689999999999998</v>
      </c>
      <c r="G41" s="1">
        <v>5.8570000000000002</v>
      </c>
      <c r="H41" s="1">
        <v>6.3449999999999998</v>
      </c>
      <c r="I41" t="s">
        <v>572</v>
      </c>
    </row>
    <row r="42" spans="1:9" x14ac:dyDescent="0.3">
      <c r="A42" t="s">
        <v>88</v>
      </c>
      <c r="B42" s="28" t="s">
        <v>333</v>
      </c>
      <c r="E42" s="1">
        <v>4.8810000000000002</v>
      </c>
      <c r="F42" s="1">
        <v>5.3689999999999998</v>
      </c>
      <c r="G42" s="1">
        <v>5.8570000000000002</v>
      </c>
      <c r="H42" s="1">
        <v>6.3449999999999998</v>
      </c>
      <c r="I42" t="s">
        <v>572</v>
      </c>
    </row>
    <row r="43" spans="1:9" x14ac:dyDescent="0.3">
      <c r="A43" t="s">
        <v>89</v>
      </c>
      <c r="B43" s="28" t="s">
        <v>334</v>
      </c>
      <c r="E43" s="1">
        <v>4.8810000000000002</v>
      </c>
      <c r="F43" s="1">
        <v>5.3689999999999998</v>
      </c>
      <c r="G43" s="1">
        <v>5.8570000000000002</v>
      </c>
      <c r="H43" s="1">
        <v>6.3449999999999998</v>
      </c>
      <c r="I43" t="s">
        <v>572</v>
      </c>
    </row>
    <row r="44" spans="1:9" x14ac:dyDescent="0.3">
      <c r="A44" t="s">
        <v>90</v>
      </c>
      <c r="B44" s="28" t="s">
        <v>332</v>
      </c>
      <c r="E44" s="1">
        <v>4.8810000000000002</v>
      </c>
      <c r="F44" s="1">
        <v>5.3689999999999998</v>
      </c>
      <c r="G44" s="1">
        <v>5.8570000000000002</v>
      </c>
      <c r="H44" s="1">
        <v>6.3449999999999998</v>
      </c>
      <c r="I44" t="s">
        <v>572</v>
      </c>
    </row>
    <row r="45" spans="1:9" x14ac:dyDescent="0.3">
      <c r="A45" t="s">
        <v>91</v>
      </c>
      <c r="B45" s="28" t="s">
        <v>333</v>
      </c>
      <c r="E45" s="1">
        <v>4.8810000000000002</v>
      </c>
      <c r="F45" s="1">
        <v>5.3689999999999998</v>
      </c>
      <c r="G45" s="1">
        <v>5.8570000000000002</v>
      </c>
      <c r="H45" s="1">
        <v>6.3449999999999998</v>
      </c>
      <c r="I45" t="s">
        <v>572</v>
      </c>
    </row>
    <row r="46" spans="1:9" x14ac:dyDescent="0.3">
      <c r="A46" t="s">
        <v>92</v>
      </c>
      <c r="B46" s="28" t="s">
        <v>335</v>
      </c>
      <c r="E46" s="1">
        <v>4.8810000000000002</v>
      </c>
      <c r="F46" s="1">
        <v>5.3689999999999998</v>
      </c>
      <c r="G46" s="1">
        <v>5.8570000000000002</v>
      </c>
      <c r="H46" s="1">
        <v>6.3449999999999998</v>
      </c>
      <c r="I46" t="s">
        <v>572</v>
      </c>
    </row>
    <row r="47" spans="1:9" ht="28.8" x14ac:dyDescent="0.3">
      <c r="A47" t="s">
        <v>93</v>
      </c>
      <c r="B47" s="28" t="s">
        <v>336</v>
      </c>
      <c r="E47" s="1">
        <v>4.9859999999999998</v>
      </c>
      <c r="F47" s="1">
        <v>5.4850000000000003</v>
      </c>
      <c r="G47" s="1">
        <v>5.984</v>
      </c>
      <c r="H47" s="1">
        <v>6.4820000000000002</v>
      </c>
      <c r="I47" t="s">
        <v>572</v>
      </c>
    </row>
    <row r="48" spans="1:9" ht="57.6" x14ac:dyDescent="0.3">
      <c r="A48" t="s">
        <v>94</v>
      </c>
      <c r="B48" s="28" t="s">
        <v>337</v>
      </c>
      <c r="E48" s="1">
        <v>5.5590000000000002</v>
      </c>
      <c r="F48" s="1">
        <v>6.1150000000000002</v>
      </c>
      <c r="G48" s="1">
        <v>6.6710000000000003</v>
      </c>
      <c r="H48" s="1">
        <v>7.2270000000000003</v>
      </c>
      <c r="I48" t="s">
        <v>572</v>
      </c>
    </row>
    <row r="49" spans="1:9" x14ac:dyDescent="0.3">
      <c r="A49" t="s">
        <v>95</v>
      </c>
      <c r="B49" s="28" t="s">
        <v>338</v>
      </c>
      <c r="E49" s="1">
        <v>4.8959999999999999</v>
      </c>
      <c r="F49" s="1">
        <v>5.3849999999999998</v>
      </c>
      <c r="G49" s="1">
        <v>5.875</v>
      </c>
      <c r="H49" s="1">
        <v>6.3639999999999999</v>
      </c>
      <c r="I49" t="s">
        <v>572</v>
      </c>
    </row>
    <row r="50" spans="1:9" ht="28.8" x14ac:dyDescent="0.3">
      <c r="A50" t="s">
        <v>96</v>
      </c>
      <c r="B50" s="28" t="s">
        <v>339</v>
      </c>
      <c r="E50" s="1">
        <v>4.8959999999999999</v>
      </c>
      <c r="F50" s="1">
        <v>5.3849999999999998</v>
      </c>
      <c r="G50" s="1">
        <v>5.875</v>
      </c>
      <c r="H50" s="1">
        <v>6.3639999999999999</v>
      </c>
      <c r="I50" t="s">
        <v>572</v>
      </c>
    </row>
    <row r="51" spans="1:9" x14ac:dyDescent="0.3">
      <c r="A51" t="s">
        <v>97</v>
      </c>
      <c r="B51" s="28" t="s">
        <v>340</v>
      </c>
      <c r="E51" s="1">
        <v>4.8959999999999999</v>
      </c>
      <c r="F51" s="1">
        <v>5.3849999999999998</v>
      </c>
      <c r="G51" s="1">
        <v>5.875</v>
      </c>
      <c r="H51" s="1">
        <v>6.3639999999999999</v>
      </c>
      <c r="I51" t="s">
        <v>572</v>
      </c>
    </row>
    <row r="52" spans="1:9" x14ac:dyDescent="0.3">
      <c r="A52" t="s">
        <v>98</v>
      </c>
      <c r="B52" s="28" t="s">
        <v>341</v>
      </c>
      <c r="E52" s="1">
        <v>4.8959999999999999</v>
      </c>
      <c r="F52" s="1">
        <v>5.3849999999999998</v>
      </c>
      <c r="G52" s="1">
        <v>5.875</v>
      </c>
      <c r="H52" s="1">
        <v>6.3639999999999999</v>
      </c>
      <c r="I52" t="s">
        <v>572</v>
      </c>
    </row>
    <row r="53" spans="1:9" x14ac:dyDescent="0.3">
      <c r="A53" t="s">
        <v>99</v>
      </c>
      <c r="B53" s="28" t="s">
        <v>342</v>
      </c>
      <c r="E53" s="1">
        <v>4.8959999999999999</v>
      </c>
      <c r="F53" s="1">
        <v>5.3849999999999998</v>
      </c>
      <c r="G53" s="1">
        <v>5.875</v>
      </c>
      <c r="H53" s="1">
        <v>6.3639999999999999</v>
      </c>
      <c r="I53" t="s">
        <v>572</v>
      </c>
    </row>
    <row r="54" spans="1:9" x14ac:dyDescent="0.3">
      <c r="A54" t="s">
        <v>100</v>
      </c>
      <c r="B54" s="28" t="s">
        <v>341</v>
      </c>
      <c r="E54" s="1">
        <v>4.8959999999999999</v>
      </c>
      <c r="F54" s="1">
        <v>5.3849999999999998</v>
      </c>
      <c r="G54" s="1">
        <v>5.875</v>
      </c>
      <c r="H54" s="1">
        <v>6.3639999999999999</v>
      </c>
      <c r="I54" t="s">
        <v>572</v>
      </c>
    </row>
    <row r="55" spans="1:9" ht="86.4" x14ac:dyDescent="0.3">
      <c r="A55" t="s">
        <v>101</v>
      </c>
      <c r="B55" s="28" t="s">
        <v>343</v>
      </c>
      <c r="E55" s="1">
        <v>5.5590000000000002</v>
      </c>
      <c r="F55" s="1">
        <v>6.1150000000000002</v>
      </c>
      <c r="G55" s="1">
        <v>6.6710000000000003</v>
      </c>
      <c r="H55" s="1">
        <v>7.2270000000000003</v>
      </c>
      <c r="I55" t="s">
        <v>572</v>
      </c>
    </row>
    <row r="56" spans="1:9" ht="86.4" x14ac:dyDescent="0.3">
      <c r="A56" t="s">
        <v>102</v>
      </c>
      <c r="B56" s="28" t="s">
        <v>344</v>
      </c>
      <c r="E56" s="1">
        <v>5.5590000000000002</v>
      </c>
      <c r="F56" s="1">
        <v>6.1150000000000002</v>
      </c>
      <c r="G56" s="1">
        <v>6.6710000000000003</v>
      </c>
      <c r="H56" s="1">
        <v>7.2270000000000003</v>
      </c>
      <c r="I56" t="s">
        <v>572</v>
      </c>
    </row>
    <row r="57" spans="1:9" ht="28.8" x14ac:dyDescent="0.3">
      <c r="A57" t="s">
        <v>103</v>
      </c>
      <c r="B57" s="28" t="s">
        <v>345</v>
      </c>
      <c r="E57" s="1">
        <v>5.5590000000000002</v>
      </c>
      <c r="F57" s="1">
        <v>6.1150000000000002</v>
      </c>
      <c r="G57" s="1">
        <v>6.6710000000000003</v>
      </c>
      <c r="H57" s="1">
        <v>7.2270000000000003</v>
      </c>
      <c r="I57" t="s">
        <v>572</v>
      </c>
    </row>
    <row r="58" spans="1:9" ht="28.8" x14ac:dyDescent="0.3">
      <c r="A58" t="s">
        <v>104</v>
      </c>
      <c r="B58" s="28" t="s">
        <v>346</v>
      </c>
      <c r="E58" s="1">
        <v>4.8810000000000002</v>
      </c>
      <c r="F58" s="1">
        <v>5.3689999999999998</v>
      </c>
      <c r="G58" s="1">
        <v>5.8570000000000002</v>
      </c>
      <c r="H58" s="1">
        <v>6.3449999999999998</v>
      </c>
      <c r="I58" t="s">
        <v>572</v>
      </c>
    </row>
    <row r="59" spans="1:9" ht="57.6" x14ac:dyDescent="0.3">
      <c r="A59" t="s">
        <v>105</v>
      </c>
      <c r="B59" s="28" t="s">
        <v>347</v>
      </c>
      <c r="E59" s="1">
        <v>5.5590000000000002</v>
      </c>
      <c r="F59" s="1">
        <v>6.1150000000000002</v>
      </c>
      <c r="G59" s="1">
        <v>6.6710000000000003</v>
      </c>
      <c r="H59" s="1">
        <v>7.2270000000000003</v>
      </c>
      <c r="I59" t="s">
        <v>572</v>
      </c>
    </row>
    <row r="60" spans="1:9" ht="28.8" x14ac:dyDescent="0.3">
      <c r="A60" t="s">
        <v>106</v>
      </c>
      <c r="B60" s="28" t="s">
        <v>348</v>
      </c>
      <c r="E60" s="1">
        <v>5.5590000000000002</v>
      </c>
      <c r="F60" s="1">
        <v>6.1150000000000002</v>
      </c>
      <c r="G60" s="1">
        <v>6.6710000000000003</v>
      </c>
      <c r="H60" s="1">
        <v>7.2270000000000003</v>
      </c>
      <c r="I60" t="s">
        <v>572</v>
      </c>
    </row>
    <row r="61" spans="1:9" x14ac:dyDescent="0.3">
      <c r="A61" t="s">
        <v>107</v>
      </c>
      <c r="B61" s="28" t="s">
        <v>349</v>
      </c>
      <c r="E61" s="1">
        <v>3.08</v>
      </c>
      <c r="F61" s="1">
        <v>3.3879999999999999</v>
      </c>
      <c r="G61" s="1">
        <v>3.6960000000000002</v>
      </c>
      <c r="H61" s="1">
        <v>4.0039999999999996</v>
      </c>
      <c r="I61" t="s">
        <v>572</v>
      </c>
    </row>
    <row r="62" spans="1:9" x14ac:dyDescent="0.3">
      <c r="A62" t="s">
        <v>108</v>
      </c>
      <c r="B62" s="28" t="s">
        <v>341</v>
      </c>
      <c r="E62" s="1">
        <v>3.77</v>
      </c>
      <c r="F62" s="1">
        <v>4.1470000000000002</v>
      </c>
      <c r="G62" s="1">
        <v>4.524</v>
      </c>
      <c r="H62" s="1">
        <v>4.9009999999999998</v>
      </c>
      <c r="I62" t="s">
        <v>572</v>
      </c>
    </row>
    <row r="63" spans="1:9" x14ac:dyDescent="0.3">
      <c r="A63" t="s">
        <v>44</v>
      </c>
      <c r="B63" s="28" t="s">
        <v>82</v>
      </c>
      <c r="E63" s="1">
        <v>26.64</v>
      </c>
      <c r="F63" s="1">
        <v>29.303999999999998</v>
      </c>
      <c r="G63" s="1">
        <v>31.968</v>
      </c>
      <c r="H63" s="1">
        <v>34.631999999999998</v>
      </c>
    </row>
    <row r="64" spans="1:9" ht="28.8" x14ac:dyDescent="0.3">
      <c r="A64" t="s">
        <v>109</v>
      </c>
      <c r="B64" s="28" t="s">
        <v>350</v>
      </c>
      <c r="E64" s="1">
        <v>1.61</v>
      </c>
      <c r="F64" s="1">
        <v>1.7709999999999999</v>
      </c>
      <c r="G64" s="1">
        <v>1.9319999999999999</v>
      </c>
      <c r="H64" s="1">
        <v>2.093</v>
      </c>
    </row>
    <row r="65" spans="1:9" ht="28.8" x14ac:dyDescent="0.3">
      <c r="A65" t="s">
        <v>110</v>
      </c>
      <c r="B65" s="28" t="s">
        <v>351</v>
      </c>
      <c r="E65" s="1">
        <v>7.92</v>
      </c>
      <c r="F65" s="1">
        <v>8.7119999999999997</v>
      </c>
      <c r="G65" s="1">
        <v>9.5039999999999996</v>
      </c>
      <c r="H65" s="1">
        <v>10.295999999999999</v>
      </c>
    </row>
    <row r="66" spans="1:9" x14ac:dyDescent="0.3">
      <c r="A66" t="s">
        <v>111</v>
      </c>
      <c r="B66" s="28" t="s">
        <v>352</v>
      </c>
      <c r="E66" s="1">
        <v>1.69</v>
      </c>
      <c r="F66" s="1">
        <v>1.859</v>
      </c>
      <c r="G66" s="1">
        <v>2.028</v>
      </c>
      <c r="H66" s="1">
        <v>2.1970000000000001</v>
      </c>
    </row>
    <row r="67" spans="1:9" x14ac:dyDescent="0.3">
      <c r="A67" t="s">
        <v>112</v>
      </c>
      <c r="B67" s="28" t="s">
        <v>353</v>
      </c>
      <c r="E67" s="1">
        <v>5.59</v>
      </c>
      <c r="F67" s="1">
        <v>6.149</v>
      </c>
      <c r="G67" s="1">
        <v>6.7080000000000002</v>
      </c>
      <c r="H67" s="1">
        <v>7.2670000000000003</v>
      </c>
    </row>
    <row r="68" spans="1:9" x14ac:dyDescent="0.3">
      <c r="A68" t="s">
        <v>113</v>
      </c>
      <c r="B68" s="28" t="s">
        <v>354</v>
      </c>
      <c r="E68" s="1">
        <v>2.35</v>
      </c>
      <c r="F68" s="1">
        <v>2.585</v>
      </c>
      <c r="G68" s="1">
        <v>2.82</v>
      </c>
      <c r="H68" s="1">
        <v>3.0550000000000002</v>
      </c>
    </row>
    <row r="69" spans="1:9" x14ac:dyDescent="0.3">
      <c r="A69" t="s">
        <v>114</v>
      </c>
      <c r="B69" s="28" t="s">
        <v>355</v>
      </c>
      <c r="E69" s="1">
        <v>2.87</v>
      </c>
      <c r="F69" s="1">
        <v>3.157</v>
      </c>
      <c r="G69" s="1">
        <v>3.444</v>
      </c>
      <c r="H69" s="1">
        <v>3.7309999999999999</v>
      </c>
    </row>
    <row r="70" spans="1:9" x14ac:dyDescent="0.3">
      <c r="A70" t="s">
        <v>115</v>
      </c>
      <c r="B70" s="28" t="s">
        <v>356</v>
      </c>
      <c r="E70" s="1">
        <v>6.15</v>
      </c>
      <c r="F70" s="1">
        <v>6.7649999999999997</v>
      </c>
      <c r="G70" s="1">
        <v>7.38</v>
      </c>
      <c r="H70" s="1">
        <v>7.9950000000000001</v>
      </c>
    </row>
    <row r="71" spans="1:9" ht="57.6" x14ac:dyDescent="0.3">
      <c r="A71" t="s">
        <v>116</v>
      </c>
      <c r="B71" s="28" t="s">
        <v>357</v>
      </c>
      <c r="E71" s="1">
        <v>4.2</v>
      </c>
      <c r="F71" s="1">
        <v>4.62</v>
      </c>
      <c r="G71" s="1">
        <v>5.04</v>
      </c>
      <c r="H71" s="1">
        <v>5.46</v>
      </c>
    </row>
    <row r="72" spans="1:9" ht="86.4" x14ac:dyDescent="0.3">
      <c r="A72" t="s">
        <v>117</v>
      </c>
      <c r="B72" s="28" t="s">
        <v>358</v>
      </c>
      <c r="E72" s="1">
        <v>7.9</v>
      </c>
      <c r="F72" s="1">
        <v>8.69</v>
      </c>
      <c r="G72" s="1">
        <v>9.48</v>
      </c>
      <c r="H72" s="1">
        <v>10.27</v>
      </c>
      <c r="I72" t="s">
        <v>569</v>
      </c>
    </row>
    <row r="73" spans="1:9" ht="57.6" x14ac:dyDescent="0.3">
      <c r="A73" t="s">
        <v>118</v>
      </c>
      <c r="B73" s="28" t="s">
        <v>359</v>
      </c>
    </row>
    <row r="74" spans="1:9" ht="43.2" x14ac:dyDescent="0.3">
      <c r="A74" t="s">
        <v>119</v>
      </c>
      <c r="B74" s="28" t="s">
        <v>360</v>
      </c>
      <c r="E74" s="1">
        <v>8.2100000000000009</v>
      </c>
      <c r="F74" s="1">
        <v>9.0310000000000006</v>
      </c>
      <c r="G74" s="1">
        <v>9.8520000000000003</v>
      </c>
      <c r="H74" s="1">
        <v>10.673</v>
      </c>
      <c r="I74" t="s">
        <v>569</v>
      </c>
    </row>
    <row r="75" spans="1:9" ht="57.6" x14ac:dyDescent="0.3">
      <c r="A75" t="s">
        <v>120</v>
      </c>
      <c r="B75" s="28" t="s">
        <v>361</v>
      </c>
      <c r="E75" s="1">
        <v>8.2100000000000009</v>
      </c>
      <c r="F75" s="1">
        <v>9.0310000000000006</v>
      </c>
      <c r="G75" s="1">
        <v>9.8520000000000003</v>
      </c>
      <c r="H75" s="1">
        <v>10.673</v>
      </c>
      <c r="I75" t="s">
        <v>569</v>
      </c>
    </row>
    <row r="76" spans="1:9" x14ac:dyDescent="0.3">
      <c r="A76" t="s">
        <v>121</v>
      </c>
      <c r="B76" s="28" t="s">
        <v>362</v>
      </c>
      <c r="I76" t="s">
        <v>569</v>
      </c>
    </row>
    <row r="77" spans="1:9" ht="72" x14ac:dyDescent="0.3">
      <c r="A77" t="s">
        <v>122</v>
      </c>
      <c r="B77" s="28" t="s">
        <v>363</v>
      </c>
      <c r="E77" s="1">
        <v>8.23</v>
      </c>
      <c r="F77" s="1">
        <v>9.0530000000000008</v>
      </c>
      <c r="G77" s="1">
        <v>9.8759999999999994</v>
      </c>
      <c r="H77" s="1">
        <v>10.699</v>
      </c>
      <c r="I77" t="s">
        <v>569</v>
      </c>
    </row>
    <row r="78" spans="1:9" ht="72" x14ac:dyDescent="0.3">
      <c r="A78" t="s">
        <v>123</v>
      </c>
      <c r="B78" s="28" t="s">
        <v>364</v>
      </c>
      <c r="E78" s="1">
        <v>8.23</v>
      </c>
      <c r="F78" s="1">
        <v>9.0530000000000008</v>
      </c>
      <c r="G78" s="1">
        <v>9.8759999999999994</v>
      </c>
      <c r="H78" s="1">
        <v>10.699</v>
      </c>
      <c r="I78" t="s">
        <v>569</v>
      </c>
    </row>
    <row r="79" spans="1:9" ht="72" x14ac:dyDescent="0.3">
      <c r="A79" t="s">
        <v>124</v>
      </c>
      <c r="B79" s="28" t="s">
        <v>365</v>
      </c>
      <c r="E79" s="1">
        <v>8.23</v>
      </c>
      <c r="F79" s="1">
        <v>9.0530000000000008</v>
      </c>
      <c r="G79" s="1">
        <v>9.8759999999999994</v>
      </c>
      <c r="H79" s="1">
        <v>10.699</v>
      </c>
      <c r="I79" t="s">
        <v>569</v>
      </c>
    </row>
    <row r="80" spans="1:9" ht="57.6" x14ac:dyDescent="0.3">
      <c r="A80" t="s">
        <v>125</v>
      </c>
      <c r="B80" s="28" t="s">
        <v>366</v>
      </c>
      <c r="E80" s="1">
        <v>8.2100000000000009</v>
      </c>
      <c r="F80" s="1">
        <v>9.0310000000000006</v>
      </c>
      <c r="G80" s="1">
        <v>9.8520000000000003</v>
      </c>
      <c r="H80" s="1">
        <v>10.673</v>
      </c>
      <c r="I80" t="s">
        <v>569</v>
      </c>
    </row>
    <row r="81" spans="1:9" ht="57.6" x14ac:dyDescent="0.3">
      <c r="A81" t="s">
        <v>126</v>
      </c>
      <c r="B81" s="28" t="s">
        <v>367</v>
      </c>
      <c r="E81" s="1">
        <v>8.23</v>
      </c>
      <c r="F81" s="1">
        <v>9.0530000000000008</v>
      </c>
      <c r="G81" s="1">
        <v>9.8759999999999994</v>
      </c>
      <c r="H81" s="1">
        <v>10.699</v>
      </c>
      <c r="I81" t="s">
        <v>569</v>
      </c>
    </row>
    <row r="82" spans="1:9" ht="57.6" x14ac:dyDescent="0.3">
      <c r="A82" t="s">
        <v>127</v>
      </c>
      <c r="B82" s="28" t="s">
        <v>368</v>
      </c>
      <c r="E82" s="1">
        <v>8.2100000000000009</v>
      </c>
      <c r="F82" s="1">
        <v>9.0310000000000006</v>
      </c>
      <c r="G82" s="1">
        <v>9.8520000000000003</v>
      </c>
      <c r="H82" s="1">
        <v>10.673</v>
      </c>
      <c r="I82" t="s">
        <v>569</v>
      </c>
    </row>
    <row r="83" spans="1:9" ht="57.6" x14ac:dyDescent="0.3">
      <c r="A83" t="s">
        <v>128</v>
      </c>
      <c r="B83" s="28" t="s">
        <v>369</v>
      </c>
      <c r="E83" s="1">
        <v>8.23</v>
      </c>
      <c r="F83" s="1">
        <v>9.0530000000000008</v>
      </c>
      <c r="G83" s="1">
        <v>9.8759999999999994</v>
      </c>
      <c r="H83" s="1">
        <v>10.699</v>
      </c>
      <c r="I83" t="s">
        <v>569</v>
      </c>
    </row>
    <row r="84" spans="1:9" ht="43.2" x14ac:dyDescent="0.3">
      <c r="A84" t="s">
        <v>129</v>
      </c>
      <c r="B84" s="28" t="s">
        <v>370</v>
      </c>
      <c r="E84" s="1">
        <v>8.2100000000000009</v>
      </c>
      <c r="F84" s="1">
        <v>9.0310000000000006</v>
      </c>
      <c r="G84" s="1">
        <v>9.8520000000000003</v>
      </c>
      <c r="H84" s="1">
        <v>10.673</v>
      </c>
      <c r="I84" t="s">
        <v>569</v>
      </c>
    </row>
    <row r="85" spans="1:9" ht="57.6" x14ac:dyDescent="0.3">
      <c r="A85" t="s">
        <v>130</v>
      </c>
      <c r="B85" s="28" t="s">
        <v>371</v>
      </c>
      <c r="E85" s="1">
        <v>8.23</v>
      </c>
      <c r="F85" s="1">
        <v>9.0530000000000008</v>
      </c>
      <c r="G85" s="1">
        <v>9.8759999999999994</v>
      </c>
      <c r="H85" s="1">
        <v>10.699</v>
      </c>
      <c r="I85" t="s">
        <v>569</v>
      </c>
    </row>
    <row r="86" spans="1:9" ht="57.6" x14ac:dyDescent="0.3">
      <c r="A86" t="s">
        <v>131</v>
      </c>
      <c r="B86" s="28" t="s">
        <v>372</v>
      </c>
      <c r="E86" s="1">
        <v>8.23</v>
      </c>
      <c r="F86" s="1">
        <v>9.0530000000000008</v>
      </c>
      <c r="G86" s="1">
        <v>9.8759999999999994</v>
      </c>
      <c r="H86" s="1">
        <v>10.699</v>
      </c>
      <c r="I86" t="s">
        <v>569</v>
      </c>
    </row>
    <row r="87" spans="1:9" ht="72" x14ac:dyDescent="0.3">
      <c r="A87" t="s">
        <v>132</v>
      </c>
      <c r="B87" s="28" t="s">
        <v>373</v>
      </c>
      <c r="E87" s="1">
        <v>8.23</v>
      </c>
      <c r="F87" s="1">
        <v>9.0530000000000008</v>
      </c>
      <c r="G87" s="1">
        <v>9.8759999999999994</v>
      </c>
      <c r="H87" s="1">
        <v>10.699</v>
      </c>
      <c r="I87" t="s">
        <v>569</v>
      </c>
    </row>
    <row r="88" spans="1:9" ht="72" x14ac:dyDescent="0.3">
      <c r="A88" t="s">
        <v>133</v>
      </c>
      <c r="B88" s="28" t="s">
        <v>374</v>
      </c>
      <c r="E88" s="1">
        <v>8.23</v>
      </c>
      <c r="F88" s="1">
        <v>9.0530000000000008</v>
      </c>
      <c r="G88" s="1">
        <v>9.8759999999999994</v>
      </c>
      <c r="H88" s="1">
        <v>10.699</v>
      </c>
      <c r="I88" t="s">
        <v>569</v>
      </c>
    </row>
    <row r="89" spans="1:9" ht="57.6" x14ac:dyDescent="0.3">
      <c r="A89" t="s">
        <v>134</v>
      </c>
      <c r="B89" s="28" t="s">
        <v>375</v>
      </c>
      <c r="E89" s="1">
        <v>8.2100000000000009</v>
      </c>
      <c r="F89" s="1">
        <v>9.0310000000000006</v>
      </c>
      <c r="G89" s="1">
        <v>9.8520000000000003</v>
      </c>
      <c r="H89" s="1">
        <v>10.673</v>
      </c>
      <c r="I89" t="s">
        <v>569</v>
      </c>
    </row>
    <row r="90" spans="1:9" ht="57.6" x14ac:dyDescent="0.3">
      <c r="A90" t="s">
        <v>135</v>
      </c>
      <c r="B90" s="28" t="s">
        <v>376</v>
      </c>
      <c r="E90" s="1">
        <v>8.23</v>
      </c>
      <c r="F90" s="1">
        <v>9.0530000000000008</v>
      </c>
      <c r="G90" s="1">
        <v>9.8759999999999994</v>
      </c>
      <c r="H90" s="1">
        <v>10.699</v>
      </c>
      <c r="I90" t="s">
        <v>569</v>
      </c>
    </row>
    <row r="91" spans="1:9" ht="57.6" x14ac:dyDescent="0.3">
      <c r="A91" t="s">
        <v>136</v>
      </c>
      <c r="B91" s="28" t="s">
        <v>377</v>
      </c>
      <c r="E91" s="1">
        <v>8.2100000000000009</v>
      </c>
      <c r="F91" s="1">
        <v>9.0310000000000006</v>
      </c>
      <c r="G91" s="1">
        <v>9.8520000000000003</v>
      </c>
      <c r="H91" s="1">
        <v>10.673</v>
      </c>
      <c r="I91" t="s">
        <v>569</v>
      </c>
    </row>
    <row r="92" spans="1:9" ht="57.6" x14ac:dyDescent="0.3">
      <c r="A92" t="s">
        <v>137</v>
      </c>
      <c r="B92" s="28" t="s">
        <v>378</v>
      </c>
      <c r="E92" s="1">
        <v>8.23</v>
      </c>
      <c r="F92" s="1">
        <v>9.0530000000000008</v>
      </c>
      <c r="G92" s="1">
        <v>9.8759999999999994</v>
      </c>
      <c r="H92" s="1">
        <v>10.699</v>
      </c>
      <c r="I92" t="s">
        <v>569</v>
      </c>
    </row>
    <row r="93" spans="1:9" ht="43.2" x14ac:dyDescent="0.3">
      <c r="A93" t="s">
        <v>138</v>
      </c>
      <c r="B93" s="28" t="s">
        <v>379</v>
      </c>
      <c r="E93" s="1">
        <v>8.2100000000000009</v>
      </c>
      <c r="F93" s="1">
        <v>9.0310000000000006</v>
      </c>
      <c r="G93" s="1">
        <v>9.8520000000000003</v>
      </c>
      <c r="H93" s="1">
        <v>10.673</v>
      </c>
      <c r="I93" t="s">
        <v>569</v>
      </c>
    </row>
    <row r="94" spans="1:9" ht="57.6" x14ac:dyDescent="0.3">
      <c r="A94" t="s">
        <v>139</v>
      </c>
      <c r="B94" s="28" t="s">
        <v>380</v>
      </c>
      <c r="E94" s="1">
        <v>8.23</v>
      </c>
      <c r="F94" s="1">
        <v>9.0530000000000008</v>
      </c>
      <c r="G94" s="1">
        <v>9.8759999999999994</v>
      </c>
      <c r="H94" s="1">
        <v>10.699</v>
      </c>
      <c r="I94" t="s">
        <v>569</v>
      </c>
    </row>
    <row r="95" spans="1:9" ht="43.2" x14ac:dyDescent="0.3">
      <c r="A95" t="s">
        <v>140</v>
      </c>
      <c r="B95" s="28" t="s">
        <v>381</v>
      </c>
      <c r="E95" s="1">
        <v>8.23</v>
      </c>
      <c r="F95" s="1">
        <v>9.0530000000000008</v>
      </c>
      <c r="G95" s="1">
        <v>9.8759999999999994</v>
      </c>
      <c r="H95" s="1">
        <v>10.699</v>
      </c>
      <c r="I95" t="s">
        <v>569</v>
      </c>
    </row>
    <row r="96" spans="1:9" ht="43.2" x14ac:dyDescent="0.3">
      <c r="A96" t="s">
        <v>141</v>
      </c>
      <c r="B96" s="28" t="s">
        <v>382</v>
      </c>
      <c r="E96" s="1">
        <v>8.25</v>
      </c>
      <c r="F96" s="1">
        <v>9.0749999999999993</v>
      </c>
      <c r="G96" s="1">
        <v>9.9</v>
      </c>
      <c r="H96" s="1">
        <v>10.725</v>
      </c>
      <c r="I96" t="s">
        <v>569</v>
      </c>
    </row>
    <row r="97" spans="1:9" ht="43.2" x14ac:dyDescent="0.3">
      <c r="A97" t="s">
        <v>142</v>
      </c>
      <c r="B97" s="28" t="s">
        <v>383</v>
      </c>
      <c r="E97" s="1">
        <v>8.25</v>
      </c>
      <c r="F97" s="1">
        <v>9.0749999999999993</v>
      </c>
      <c r="G97" s="1">
        <v>9.9</v>
      </c>
      <c r="H97" s="1">
        <v>10.725</v>
      </c>
      <c r="I97" t="s">
        <v>569</v>
      </c>
    </row>
    <row r="98" spans="1:9" ht="57.6" x14ac:dyDescent="0.3">
      <c r="A98" t="s">
        <v>143</v>
      </c>
      <c r="B98" s="28" t="s">
        <v>384</v>
      </c>
    </row>
    <row r="99" spans="1:9" ht="86.4" x14ac:dyDescent="0.3">
      <c r="A99" t="s">
        <v>144</v>
      </c>
      <c r="B99" s="28" t="s">
        <v>385</v>
      </c>
      <c r="E99" s="1">
        <v>8.23</v>
      </c>
      <c r="F99" s="1">
        <v>9.0530000000000008</v>
      </c>
      <c r="G99" s="1">
        <v>9.8759999999999994</v>
      </c>
      <c r="H99" s="1">
        <v>10.699</v>
      </c>
      <c r="I99" t="s">
        <v>569</v>
      </c>
    </row>
    <row r="100" spans="1:9" ht="57.6" x14ac:dyDescent="0.3">
      <c r="A100" t="s">
        <v>145</v>
      </c>
      <c r="B100" s="28" t="s">
        <v>386</v>
      </c>
      <c r="E100" s="1">
        <v>8.23</v>
      </c>
      <c r="F100" s="1">
        <v>9.0530000000000008</v>
      </c>
      <c r="G100" s="1">
        <v>9.8759999999999994</v>
      </c>
      <c r="H100" s="1">
        <v>10.699</v>
      </c>
      <c r="I100" t="s">
        <v>569</v>
      </c>
    </row>
    <row r="101" spans="1:9" ht="57.6" x14ac:dyDescent="0.3">
      <c r="A101" t="s">
        <v>146</v>
      </c>
      <c r="B101" s="28" t="s">
        <v>387</v>
      </c>
      <c r="E101" s="1">
        <v>8.23</v>
      </c>
      <c r="F101" s="1">
        <v>9.0530000000000008</v>
      </c>
      <c r="G101" s="1">
        <v>9.8759999999999994</v>
      </c>
      <c r="H101" s="1">
        <v>10.699</v>
      </c>
      <c r="I101" t="s">
        <v>569</v>
      </c>
    </row>
    <row r="102" spans="1:9" ht="57.6" x14ac:dyDescent="0.3">
      <c r="A102" t="s">
        <v>147</v>
      </c>
      <c r="B102" s="28" t="s">
        <v>388</v>
      </c>
      <c r="E102" s="1">
        <v>8.25</v>
      </c>
      <c r="F102" s="1">
        <v>9.0749999999999993</v>
      </c>
      <c r="G102" s="1">
        <v>9.9</v>
      </c>
      <c r="H102" s="1">
        <v>10.725</v>
      </c>
      <c r="I102" t="s">
        <v>569</v>
      </c>
    </row>
    <row r="103" spans="1:9" ht="57.6" x14ac:dyDescent="0.3">
      <c r="A103" t="s">
        <v>148</v>
      </c>
      <c r="B103" s="28" t="s">
        <v>389</v>
      </c>
      <c r="E103" s="1">
        <v>8.25</v>
      </c>
      <c r="F103" s="1">
        <v>9.0749999999999993</v>
      </c>
      <c r="G103" s="1">
        <v>9.9</v>
      </c>
      <c r="H103" s="1">
        <v>10.725</v>
      </c>
      <c r="I103" t="s">
        <v>569</v>
      </c>
    </row>
    <row r="104" spans="1:9" ht="57.6" x14ac:dyDescent="0.3">
      <c r="A104" t="s">
        <v>149</v>
      </c>
      <c r="B104" s="28" t="s">
        <v>390</v>
      </c>
      <c r="E104" s="1">
        <v>8.25</v>
      </c>
      <c r="F104" s="1">
        <v>9.0749999999999993</v>
      </c>
      <c r="G104" s="1">
        <v>9.9</v>
      </c>
      <c r="H104" s="1">
        <v>10.725</v>
      </c>
      <c r="I104" t="s">
        <v>569</v>
      </c>
    </row>
    <row r="105" spans="1:9" ht="57.6" x14ac:dyDescent="0.3">
      <c r="A105" t="s">
        <v>150</v>
      </c>
      <c r="B105" s="28" t="s">
        <v>391</v>
      </c>
      <c r="E105" s="1">
        <v>8.25</v>
      </c>
      <c r="F105" s="1">
        <v>9.0749999999999993</v>
      </c>
      <c r="G105" s="1">
        <v>9.9</v>
      </c>
      <c r="H105" s="1">
        <v>10.725</v>
      </c>
      <c r="I105" t="s">
        <v>569</v>
      </c>
    </row>
    <row r="106" spans="1:9" ht="28.8" x14ac:dyDescent="0.3">
      <c r="A106" t="s">
        <v>151</v>
      </c>
      <c r="B106" s="28" t="s">
        <v>392</v>
      </c>
      <c r="E106" s="1">
        <v>8.23</v>
      </c>
      <c r="F106" s="1">
        <v>9.0530000000000008</v>
      </c>
      <c r="G106" s="1">
        <v>9.8759999999999994</v>
      </c>
      <c r="H106" s="1">
        <v>10.699</v>
      </c>
      <c r="I106" t="s">
        <v>569</v>
      </c>
    </row>
    <row r="107" spans="1:9" ht="57.6" x14ac:dyDescent="0.3">
      <c r="A107" t="s">
        <v>152</v>
      </c>
      <c r="B107" s="28" t="s">
        <v>393</v>
      </c>
    </row>
    <row r="108" spans="1:9" ht="43.2" x14ac:dyDescent="0.3">
      <c r="A108" t="s">
        <v>153</v>
      </c>
      <c r="B108" s="28" t="s">
        <v>394</v>
      </c>
      <c r="E108" s="1">
        <v>8.2100000000000009</v>
      </c>
      <c r="F108" s="1">
        <v>9.0310000000000006</v>
      </c>
      <c r="G108" s="1">
        <v>9.8520000000000003</v>
      </c>
      <c r="H108" s="1">
        <v>10.673</v>
      </c>
      <c r="I108" t="s">
        <v>569</v>
      </c>
    </row>
    <row r="109" spans="1:9" ht="43.2" x14ac:dyDescent="0.3">
      <c r="A109" t="s">
        <v>154</v>
      </c>
      <c r="B109" s="28" t="s">
        <v>395</v>
      </c>
      <c r="E109" s="1">
        <v>8.23</v>
      </c>
      <c r="F109" s="1">
        <v>9.0530000000000008</v>
      </c>
      <c r="G109" s="1">
        <v>9.8759999999999994</v>
      </c>
      <c r="H109" s="1">
        <v>10.699</v>
      </c>
      <c r="I109" t="s">
        <v>569</v>
      </c>
    </row>
    <row r="110" spans="1:9" ht="72" x14ac:dyDescent="0.3">
      <c r="A110" t="s">
        <v>155</v>
      </c>
      <c r="B110" s="28" t="s">
        <v>396</v>
      </c>
      <c r="E110" s="1">
        <v>8.23</v>
      </c>
      <c r="F110" s="1">
        <v>9.0530000000000008</v>
      </c>
      <c r="G110" s="1">
        <v>9.8759999999999994</v>
      </c>
      <c r="H110" s="1">
        <v>10.699</v>
      </c>
      <c r="I110" t="s">
        <v>569</v>
      </c>
    </row>
    <row r="111" spans="1:9" ht="100.8" x14ac:dyDescent="0.3">
      <c r="A111" t="s">
        <v>156</v>
      </c>
      <c r="B111" s="28" t="s">
        <v>397</v>
      </c>
      <c r="E111" s="1">
        <v>8.23</v>
      </c>
      <c r="F111" s="1">
        <v>9.0530000000000008</v>
      </c>
      <c r="G111" s="1">
        <v>9.8759999999999994</v>
      </c>
      <c r="H111" s="1">
        <v>10.699</v>
      </c>
      <c r="I111" t="s">
        <v>569</v>
      </c>
    </row>
    <row r="112" spans="1:9" ht="86.4" x14ac:dyDescent="0.3">
      <c r="A112" t="s">
        <v>157</v>
      </c>
      <c r="B112" s="28" t="s">
        <v>398</v>
      </c>
      <c r="E112" s="1">
        <v>8.23</v>
      </c>
      <c r="F112" s="1">
        <v>9.0530000000000008</v>
      </c>
      <c r="G112" s="1">
        <v>9.8759999999999994</v>
      </c>
      <c r="H112" s="1">
        <v>10.699</v>
      </c>
      <c r="I112" t="s">
        <v>569</v>
      </c>
    </row>
    <row r="113" spans="1:9" ht="57.6" x14ac:dyDescent="0.3">
      <c r="A113" t="s">
        <v>158</v>
      </c>
      <c r="B113" s="28" t="s">
        <v>399</v>
      </c>
      <c r="E113" s="1">
        <v>8.23</v>
      </c>
      <c r="F113" s="1">
        <v>9.0530000000000008</v>
      </c>
      <c r="G113" s="1">
        <v>9.8759999999999994</v>
      </c>
      <c r="H113" s="1">
        <v>10.699</v>
      </c>
      <c r="I113" t="s">
        <v>569</v>
      </c>
    </row>
    <row r="114" spans="1:9" ht="28.8" x14ac:dyDescent="0.3">
      <c r="A114" t="s">
        <v>159</v>
      </c>
      <c r="B114" s="28" t="s">
        <v>400</v>
      </c>
      <c r="E114" s="1">
        <v>8.23</v>
      </c>
      <c r="F114" s="1">
        <v>9.0530000000000008</v>
      </c>
      <c r="G114" s="1">
        <v>9.8759999999999994</v>
      </c>
      <c r="H114" s="1">
        <v>10.699</v>
      </c>
      <c r="I114" t="s">
        <v>569</v>
      </c>
    </row>
    <row r="115" spans="1:9" ht="28.8" x14ac:dyDescent="0.3">
      <c r="A115" t="s">
        <v>160</v>
      </c>
      <c r="B115" s="28" t="s">
        <v>401</v>
      </c>
    </row>
    <row r="116" spans="1:9" ht="43.2" x14ac:dyDescent="0.3">
      <c r="A116" t="s">
        <v>161</v>
      </c>
      <c r="B116" s="28" t="s">
        <v>402</v>
      </c>
      <c r="E116" s="1">
        <v>8.23</v>
      </c>
      <c r="F116" s="1">
        <v>9.0530000000000008</v>
      </c>
      <c r="G116" s="1">
        <v>9.8759999999999994</v>
      </c>
      <c r="H116" s="1">
        <v>10.699</v>
      </c>
      <c r="I116" t="s">
        <v>569</v>
      </c>
    </row>
    <row r="117" spans="1:9" ht="28.8" x14ac:dyDescent="0.3">
      <c r="A117" t="s">
        <v>162</v>
      </c>
      <c r="B117" s="28" t="s">
        <v>403</v>
      </c>
      <c r="E117" s="1">
        <v>8.23</v>
      </c>
      <c r="F117" s="1">
        <v>9.0530000000000008</v>
      </c>
      <c r="G117" s="1">
        <v>9.8759999999999994</v>
      </c>
      <c r="H117" s="1">
        <v>10.699</v>
      </c>
      <c r="I117" t="s">
        <v>569</v>
      </c>
    </row>
    <row r="118" spans="1:9" ht="43.2" x14ac:dyDescent="0.3">
      <c r="A118" t="s">
        <v>163</v>
      </c>
      <c r="B118" s="28" t="s">
        <v>404</v>
      </c>
      <c r="E118" s="1">
        <v>8.23</v>
      </c>
      <c r="F118" s="1">
        <v>9.0530000000000008</v>
      </c>
      <c r="G118" s="1">
        <v>9.8759999999999994</v>
      </c>
      <c r="H118" s="1">
        <v>10.699</v>
      </c>
      <c r="I118" t="s">
        <v>569</v>
      </c>
    </row>
    <row r="119" spans="1:9" ht="43.2" x14ac:dyDescent="0.3">
      <c r="A119" t="s">
        <v>164</v>
      </c>
      <c r="B119" s="28" t="s">
        <v>405</v>
      </c>
      <c r="E119" s="1">
        <v>8.23</v>
      </c>
      <c r="F119" s="1">
        <v>9.0530000000000008</v>
      </c>
      <c r="G119" s="1">
        <v>9.8759999999999994</v>
      </c>
      <c r="H119" s="1">
        <v>10.699</v>
      </c>
      <c r="I119" t="s">
        <v>569</v>
      </c>
    </row>
    <row r="120" spans="1:9" ht="57.6" x14ac:dyDescent="0.3">
      <c r="A120" t="s">
        <v>165</v>
      </c>
      <c r="B120" s="28" t="s">
        <v>406</v>
      </c>
    </row>
    <row r="121" spans="1:9" ht="43.2" x14ac:dyDescent="0.3">
      <c r="A121" t="s">
        <v>166</v>
      </c>
      <c r="B121" s="28" t="s">
        <v>407</v>
      </c>
      <c r="E121" s="1">
        <v>8.6300000000000008</v>
      </c>
      <c r="F121" s="1">
        <v>9.4930000000000003</v>
      </c>
      <c r="G121" s="1">
        <v>10.356</v>
      </c>
      <c r="H121" s="1">
        <v>11.218999999999999</v>
      </c>
    </row>
    <row r="122" spans="1:9" ht="28.8" x14ac:dyDescent="0.3">
      <c r="A122" t="s">
        <v>167</v>
      </c>
      <c r="B122" s="28" t="s">
        <v>408</v>
      </c>
      <c r="E122" s="1">
        <v>8.67</v>
      </c>
      <c r="F122" s="1">
        <v>9.5370000000000008</v>
      </c>
      <c r="G122" s="1">
        <v>10.404</v>
      </c>
      <c r="H122" s="1">
        <v>11.271000000000001</v>
      </c>
    </row>
    <row r="123" spans="1:9" ht="28.8" x14ac:dyDescent="0.3">
      <c r="A123" t="s">
        <v>168</v>
      </c>
      <c r="B123" s="28" t="s">
        <v>409</v>
      </c>
      <c r="E123" s="1">
        <v>8.67</v>
      </c>
      <c r="F123" s="1">
        <v>9.5370000000000008</v>
      </c>
      <c r="G123" s="1">
        <v>10.404</v>
      </c>
      <c r="H123" s="1">
        <v>11.271000000000001</v>
      </c>
    </row>
    <row r="124" spans="1:9" ht="28.8" x14ac:dyDescent="0.3">
      <c r="A124" t="s">
        <v>169</v>
      </c>
      <c r="B124" s="28" t="s">
        <v>410</v>
      </c>
      <c r="E124" s="1">
        <v>8.6300000000000008</v>
      </c>
      <c r="F124" s="1">
        <v>9.4930000000000003</v>
      </c>
      <c r="G124" s="1">
        <v>10.356</v>
      </c>
      <c r="H124" s="1">
        <v>11.218999999999999</v>
      </c>
    </row>
    <row r="125" spans="1:9" ht="43.2" x14ac:dyDescent="0.3">
      <c r="A125" t="s">
        <v>170</v>
      </c>
      <c r="B125" s="28" t="s">
        <v>411</v>
      </c>
      <c r="E125" s="1">
        <v>8.67</v>
      </c>
      <c r="F125" s="1">
        <v>9.5370000000000008</v>
      </c>
      <c r="G125" s="1">
        <v>10.404</v>
      </c>
      <c r="H125" s="1">
        <v>11.271000000000001</v>
      </c>
    </row>
    <row r="126" spans="1:9" ht="28.8" x14ac:dyDescent="0.3">
      <c r="A126" t="s">
        <v>171</v>
      </c>
      <c r="B126" s="28" t="s">
        <v>412</v>
      </c>
      <c r="E126" s="1">
        <v>8.6300000000000008</v>
      </c>
      <c r="F126" s="1">
        <v>9.4930000000000003</v>
      </c>
      <c r="G126" s="1">
        <v>10.356</v>
      </c>
      <c r="H126" s="1">
        <v>11.218999999999999</v>
      </c>
    </row>
    <row r="127" spans="1:9" ht="43.2" x14ac:dyDescent="0.3">
      <c r="A127" t="s">
        <v>172</v>
      </c>
      <c r="B127" s="28" t="s">
        <v>413</v>
      </c>
    </row>
    <row r="128" spans="1:9" ht="43.2" x14ac:dyDescent="0.3">
      <c r="A128" t="s">
        <v>173</v>
      </c>
      <c r="B128" s="28" t="s">
        <v>414</v>
      </c>
      <c r="E128" s="1">
        <v>8.67</v>
      </c>
      <c r="F128" s="1">
        <v>9.5370000000000008</v>
      </c>
      <c r="G128" s="1">
        <v>10.404</v>
      </c>
      <c r="H128" s="1">
        <v>11.271000000000001</v>
      </c>
    </row>
    <row r="129" spans="1:8" ht="57.6" x14ac:dyDescent="0.3">
      <c r="A129" t="s">
        <v>174</v>
      </c>
      <c r="B129" s="28" t="s">
        <v>415</v>
      </c>
      <c r="E129" s="1">
        <v>8.67</v>
      </c>
      <c r="F129" s="1">
        <v>9.5370000000000008</v>
      </c>
      <c r="G129" s="1">
        <v>10.404</v>
      </c>
      <c r="H129" s="1">
        <v>11.271000000000001</v>
      </c>
    </row>
    <row r="130" spans="1:8" ht="57.6" x14ac:dyDescent="0.3">
      <c r="A130" t="s">
        <v>175</v>
      </c>
      <c r="B130" s="28" t="s">
        <v>416</v>
      </c>
      <c r="E130" s="1">
        <v>8.67</v>
      </c>
      <c r="F130" s="1">
        <v>9.5370000000000008</v>
      </c>
      <c r="G130" s="1">
        <v>10.404</v>
      </c>
      <c r="H130" s="1">
        <v>11.271000000000001</v>
      </c>
    </row>
    <row r="131" spans="1:8" ht="43.2" x14ac:dyDescent="0.3">
      <c r="A131" t="s">
        <v>176</v>
      </c>
      <c r="B131" s="28" t="s">
        <v>417</v>
      </c>
      <c r="E131" s="1">
        <v>8.67</v>
      </c>
      <c r="F131" s="1">
        <v>9.5370000000000008</v>
      </c>
      <c r="G131" s="1">
        <v>10.404</v>
      </c>
      <c r="H131" s="1">
        <v>11.271000000000001</v>
      </c>
    </row>
    <row r="132" spans="1:8" ht="43.2" x14ac:dyDescent="0.3">
      <c r="A132" t="s">
        <v>177</v>
      </c>
      <c r="B132" s="28" t="s">
        <v>418</v>
      </c>
      <c r="E132" s="1">
        <v>8.67</v>
      </c>
      <c r="F132" s="1">
        <v>9.5370000000000008</v>
      </c>
      <c r="G132" s="1">
        <v>10.404</v>
      </c>
      <c r="H132" s="1">
        <v>11.271000000000001</v>
      </c>
    </row>
    <row r="133" spans="1:8" ht="57.6" x14ac:dyDescent="0.3">
      <c r="A133" t="s">
        <v>178</v>
      </c>
      <c r="B133" s="28" t="s">
        <v>419</v>
      </c>
      <c r="E133" s="1">
        <v>8.67</v>
      </c>
      <c r="F133" s="1">
        <v>9.5370000000000008</v>
      </c>
      <c r="G133" s="1">
        <v>10.404</v>
      </c>
      <c r="H133" s="1">
        <v>11.271000000000001</v>
      </c>
    </row>
    <row r="134" spans="1:8" ht="57.6" x14ac:dyDescent="0.3">
      <c r="A134" t="s">
        <v>179</v>
      </c>
      <c r="B134" s="28" t="s">
        <v>420</v>
      </c>
      <c r="E134" s="1">
        <v>8.67</v>
      </c>
      <c r="F134" s="1">
        <v>9.5370000000000008</v>
      </c>
      <c r="G134" s="1">
        <v>10.404</v>
      </c>
      <c r="H134" s="1">
        <v>11.271000000000001</v>
      </c>
    </row>
    <row r="135" spans="1:8" ht="43.2" x14ac:dyDescent="0.3">
      <c r="A135" t="s">
        <v>180</v>
      </c>
      <c r="B135" s="28" t="s">
        <v>421</v>
      </c>
      <c r="E135" s="1">
        <v>8.67</v>
      </c>
      <c r="F135" s="1">
        <v>9.5370000000000008</v>
      </c>
      <c r="G135" s="1">
        <v>10.404</v>
      </c>
      <c r="H135" s="1">
        <v>11.271000000000001</v>
      </c>
    </row>
    <row r="136" spans="1:8" ht="43.2" x14ac:dyDescent="0.3">
      <c r="A136" t="s">
        <v>181</v>
      </c>
      <c r="B136" s="28" t="s">
        <v>422</v>
      </c>
      <c r="E136" s="1">
        <v>8.69</v>
      </c>
      <c r="F136" s="1">
        <v>9.5589999999999993</v>
      </c>
      <c r="G136" s="1">
        <v>10.428000000000001</v>
      </c>
      <c r="H136" s="1">
        <v>11.297000000000001</v>
      </c>
    </row>
    <row r="137" spans="1:8" ht="57.6" x14ac:dyDescent="0.3">
      <c r="A137" t="s">
        <v>182</v>
      </c>
      <c r="B137" s="28" t="s">
        <v>423</v>
      </c>
      <c r="E137" s="1">
        <v>8.69</v>
      </c>
      <c r="F137" s="1">
        <v>9.5589999999999993</v>
      </c>
      <c r="G137" s="1">
        <v>10.428000000000001</v>
      </c>
      <c r="H137" s="1">
        <v>11.297000000000001</v>
      </c>
    </row>
    <row r="138" spans="1:8" ht="57.6" x14ac:dyDescent="0.3">
      <c r="A138" t="s">
        <v>183</v>
      </c>
      <c r="B138" s="28" t="s">
        <v>424</v>
      </c>
      <c r="E138" s="1">
        <v>8.69</v>
      </c>
      <c r="F138" s="1">
        <v>9.5589999999999993</v>
      </c>
      <c r="G138" s="1">
        <v>10.428000000000001</v>
      </c>
      <c r="H138" s="1">
        <v>11.297000000000001</v>
      </c>
    </row>
    <row r="139" spans="1:8" ht="57.6" x14ac:dyDescent="0.3">
      <c r="A139" t="s">
        <v>184</v>
      </c>
      <c r="B139" s="28" t="s">
        <v>425</v>
      </c>
      <c r="E139" s="1">
        <v>8.69</v>
      </c>
      <c r="F139" s="1">
        <v>9.5589999999999993</v>
      </c>
      <c r="G139" s="1">
        <v>10.428000000000001</v>
      </c>
      <c r="H139" s="1">
        <v>11.297000000000001</v>
      </c>
    </row>
    <row r="140" spans="1:8" ht="43.2" x14ac:dyDescent="0.3">
      <c r="A140" t="s">
        <v>185</v>
      </c>
      <c r="B140" s="28" t="s">
        <v>426</v>
      </c>
      <c r="E140" s="1">
        <v>8.69</v>
      </c>
      <c r="F140" s="1">
        <v>9.5589999999999993</v>
      </c>
      <c r="G140" s="1">
        <v>10.428000000000001</v>
      </c>
      <c r="H140" s="1">
        <v>11.297000000000001</v>
      </c>
    </row>
    <row r="141" spans="1:8" ht="43.2" x14ac:dyDescent="0.3">
      <c r="A141" t="s">
        <v>186</v>
      </c>
      <c r="B141" s="28" t="s">
        <v>427</v>
      </c>
      <c r="E141" s="1">
        <v>8.69</v>
      </c>
      <c r="F141" s="1">
        <v>9.5589999999999993</v>
      </c>
      <c r="G141" s="1">
        <v>10.428000000000001</v>
      </c>
      <c r="H141" s="1">
        <v>11.297000000000001</v>
      </c>
    </row>
    <row r="142" spans="1:8" ht="43.2" x14ac:dyDescent="0.3">
      <c r="A142" t="s">
        <v>187</v>
      </c>
      <c r="B142" s="28" t="s">
        <v>428</v>
      </c>
    </row>
    <row r="143" spans="1:8" ht="43.2" x14ac:dyDescent="0.3">
      <c r="A143" t="s">
        <v>188</v>
      </c>
      <c r="B143" s="28" t="s">
        <v>429</v>
      </c>
      <c r="E143" s="1">
        <v>8.67</v>
      </c>
      <c r="F143" s="1">
        <v>9.5370000000000008</v>
      </c>
      <c r="G143" s="1">
        <v>10.404</v>
      </c>
      <c r="H143" s="1">
        <v>11.271000000000001</v>
      </c>
    </row>
    <row r="144" spans="1:8" ht="43.2" x14ac:dyDescent="0.3">
      <c r="A144" t="s">
        <v>189</v>
      </c>
      <c r="B144" s="28" t="s">
        <v>430</v>
      </c>
      <c r="E144" s="1">
        <v>8.67</v>
      </c>
      <c r="F144" s="1">
        <v>9.5370000000000008</v>
      </c>
      <c r="G144" s="1">
        <v>10.404</v>
      </c>
      <c r="H144" s="1">
        <v>11.271000000000001</v>
      </c>
    </row>
    <row r="145" spans="1:9" ht="43.2" x14ac:dyDescent="0.3">
      <c r="A145" t="s">
        <v>190</v>
      </c>
      <c r="B145" s="28" t="s">
        <v>431</v>
      </c>
      <c r="E145" s="1">
        <v>8.69</v>
      </c>
      <c r="F145" s="1">
        <v>9.5589999999999993</v>
      </c>
      <c r="G145" s="1">
        <v>10.428000000000001</v>
      </c>
      <c r="H145" s="1">
        <v>11.297000000000001</v>
      </c>
    </row>
    <row r="146" spans="1:9" ht="43.2" x14ac:dyDescent="0.3">
      <c r="A146" t="s">
        <v>191</v>
      </c>
      <c r="B146" s="28" t="s">
        <v>432</v>
      </c>
      <c r="E146" s="1">
        <v>8.69</v>
      </c>
      <c r="F146" s="1">
        <v>9.5589999999999993</v>
      </c>
      <c r="G146" s="1">
        <v>10.428000000000001</v>
      </c>
      <c r="H146" s="1">
        <v>11.297000000000001</v>
      </c>
    </row>
    <row r="147" spans="1:9" ht="28.8" x14ac:dyDescent="0.3">
      <c r="A147" t="s">
        <v>192</v>
      </c>
      <c r="B147" s="28" t="s">
        <v>433</v>
      </c>
      <c r="E147" s="1">
        <v>8.69</v>
      </c>
      <c r="F147" s="1">
        <v>9.5589999999999993</v>
      </c>
      <c r="G147" s="1">
        <v>10.428000000000001</v>
      </c>
      <c r="H147" s="1">
        <v>11.297000000000001</v>
      </c>
    </row>
    <row r="148" spans="1:9" ht="28.8" x14ac:dyDescent="0.3">
      <c r="A148" t="s">
        <v>193</v>
      </c>
      <c r="B148" s="28" t="s">
        <v>434</v>
      </c>
    </row>
    <row r="149" spans="1:9" ht="43.2" x14ac:dyDescent="0.3">
      <c r="A149" t="s">
        <v>194</v>
      </c>
      <c r="B149" s="28" t="s">
        <v>435</v>
      </c>
      <c r="E149" s="1">
        <v>8.69</v>
      </c>
      <c r="F149" s="1">
        <v>9.5589999999999993</v>
      </c>
      <c r="G149" s="1">
        <v>10.428000000000001</v>
      </c>
      <c r="H149" s="1">
        <v>11.297000000000001</v>
      </c>
    </row>
    <row r="150" spans="1:9" ht="43.2" x14ac:dyDescent="0.3">
      <c r="A150" t="s">
        <v>195</v>
      </c>
      <c r="B150" s="28" t="s">
        <v>436</v>
      </c>
      <c r="E150" s="1">
        <v>8.69</v>
      </c>
      <c r="F150" s="1">
        <v>9.5589999999999993</v>
      </c>
      <c r="G150" s="1">
        <v>10.428000000000001</v>
      </c>
      <c r="H150" s="1">
        <v>11.297000000000001</v>
      </c>
    </row>
    <row r="151" spans="1:9" ht="28.8" x14ac:dyDescent="0.3">
      <c r="A151" t="s">
        <v>196</v>
      </c>
      <c r="B151" s="28" t="s">
        <v>437</v>
      </c>
      <c r="E151" s="1">
        <v>8.69</v>
      </c>
      <c r="F151" s="1">
        <v>9.5589999999999993</v>
      </c>
      <c r="G151" s="1">
        <v>10.428000000000001</v>
      </c>
      <c r="H151" s="1">
        <v>11.297000000000001</v>
      </c>
    </row>
    <row r="152" spans="1:9" ht="72" x14ac:dyDescent="0.3">
      <c r="A152" t="s">
        <v>197</v>
      </c>
      <c r="B152" s="28" t="s">
        <v>438</v>
      </c>
      <c r="E152" s="1">
        <v>8.6300000000000008</v>
      </c>
      <c r="F152" s="1">
        <v>9.4930000000000003</v>
      </c>
      <c r="G152" s="1">
        <v>10.356</v>
      </c>
      <c r="H152" s="1">
        <v>11.218999999999999</v>
      </c>
    </row>
    <row r="153" spans="1:9" ht="28.8" x14ac:dyDescent="0.3">
      <c r="A153" t="s">
        <v>198</v>
      </c>
      <c r="B153" s="28" t="s">
        <v>439</v>
      </c>
      <c r="E153" s="1">
        <v>8.69</v>
      </c>
      <c r="F153" s="1">
        <v>9.5589999999999993</v>
      </c>
      <c r="G153" s="1">
        <v>10.428000000000001</v>
      </c>
      <c r="H153" s="1">
        <v>11.297000000000001</v>
      </c>
    </row>
    <row r="154" spans="1:9" x14ac:dyDescent="0.3">
      <c r="A154" t="s">
        <v>199</v>
      </c>
      <c r="B154" s="28" t="s">
        <v>440</v>
      </c>
    </row>
    <row r="155" spans="1:9" x14ac:dyDescent="0.3">
      <c r="A155" t="s">
        <v>200</v>
      </c>
      <c r="B155" s="28" t="s">
        <v>440</v>
      </c>
      <c r="E155" s="1">
        <v>8.69</v>
      </c>
      <c r="F155" s="1">
        <v>9.5589999999999993</v>
      </c>
      <c r="G155" s="1">
        <v>10.428000000000001</v>
      </c>
      <c r="H155" s="1">
        <v>11.297000000000001</v>
      </c>
    </row>
    <row r="156" spans="1:9" ht="57.6" x14ac:dyDescent="0.3">
      <c r="A156" t="s">
        <v>201</v>
      </c>
      <c r="B156" s="28" t="s">
        <v>441</v>
      </c>
    </row>
    <row r="157" spans="1:9" ht="43.2" x14ac:dyDescent="0.3">
      <c r="A157" t="s">
        <v>202</v>
      </c>
      <c r="B157" s="28" t="s">
        <v>442</v>
      </c>
      <c r="E157" s="1">
        <v>9.9600000000000009</v>
      </c>
      <c r="F157" s="1">
        <v>10.956</v>
      </c>
      <c r="G157" s="1">
        <v>11.952</v>
      </c>
      <c r="H157" s="1">
        <v>12.948</v>
      </c>
      <c r="I157" t="s">
        <v>570</v>
      </c>
    </row>
    <row r="158" spans="1:9" x14ac:dyDescent="0.3">
      <c r="A158" t="s">
        <v>203</v>
      </c>
      <c r="B158" s="28" t="s">
        <v>443</v>
      </c>
      <c r="E158" s="1">
        <v>10</v>
      </c>
      <c r="F158" s="1">
        <v>11</v>
      </c>
      <c r="G158" s="1">
        <v>12</v>
      </c>
      <c r="H158" s="1">
        <v>13</v>
      </c>
      <c r="I158" t="s">
        <v>570</v>
      </c>
    </row>
    <row r="159" spans="1:9" ht="57.6" x14ac:dyDescent="0.3">
      <c r="A159" t="s">
        <v>204</v>
      </c>
      <c r="B159" s="28" t="s">
        <v>444</v>
      </c>
      <c r="E159" s="1">
        <v>10</v>
      </c>
      <c r="F159" s="1">
        <v>11</v>
      </c>
      <c r="G159" s="1">
        <v>12</v>
      </c>
      <c r="H159" s="1">
        <v>13</v>
      </c>
      <c r="I159" t="s">
        <v>570</v>
      </c>
    </row>
    <row r="160" spans="1:9" ht="129.6" x14ac:dyDescent="0.3">
      <c r="A160" t="s">
        <v>205</v>
      </c>
      <c r="B160" s="28" t="s">
        <v>445</v>
      </c>
      <c r="E160" s="1">
        <v>10</v>
      </c>
      <c r="F160" s="1">
        <v>11</v>
      </c>
      <c r="G160" s="1">
        <v>12</v>
      </c>
      <c r="H160" s="1">
        <v>13</v>
      </c>
      <c r="I160" t="s">
        <v>570</v>
      </c>
    </row>
    <row r="161" spans="1:9" ht="86.4" x14ac:dyDescent="0.3">
      <c r="A161" t="s">
        <v>206</v>
      </c>
      <c r="B161" s="28" t="s">
        <v>446</v>
      </c>
      <c r="E161" s="1">
        <v>10</v>
      </c>
      <c r="F161" s="1">
        <v>11</v>
      </c>
      <c r="G161" s="1">
        <v>12</v>
      </c>
      <c r="H161" s="1">
        <v>13</v>
      </c>
      <c r="I161" t="s">
        <v>570</v>
      </c>
    </row>
    <row r="162" spans="1:9" ht="72" x14ac:dyDescent="0.3">
      <c r="A162" t="s">
        <v>207</v>
      </c>
      <c r="B162" s="28" t="s">
        <v>447</v>
      </c>
      <c r="E162" s="1">
        <v>10</v>
      </c>
      <c r="F162" s="1">
        <v>11</v>
      </c>
      <c r="G162" s="1">
        <v>12</v>
      </c>
      <c r="H162" s="1">
        <v>13</v>
      </c>
      <c r="I162" t="s">
        <v>570</v>
      </c>
    </row>
    <row r="163" spans="1:9" ht="43.2" x14ac:dyDescent="0.3">
      <c r="A163" t="s">
        <v>208</v>
      </c>
      <c r="B163" s="28" t="s">
        <v>448</v>
      </c>
      <c r="E163" s="1">
        <v>9.9600000000000009</v>
      </c>
      <c r="F163" s="1">
        <v>10.956</v>
      </c>
      <c r="G163" s="1">
        <v>11.952</v>
      </c>
      <c r="H163" s="1">
        <v>12.948</v>
      </c>
      <c r="I163" t="s">
        <v>570</v>
      </c>
    </row>
    <row r="164" spans="1:9" ht="72" x14ac:dyDescent="0.3">
      <c r="A164" t="s">
        <v>209</v>
      </c>
      <c r="B164" s="28" t="s">
        <v>449</v>
      </c>
      <c r="E164" s="1">
        <v>10</v>
      </c>
      <c r="F164" s="1">
        <v>11</v>
      </c>
      <c r="G164" s="1">
        <v>12</v>
      </c>
      <c r="H164" s="1">
        <v>13</v>
      </c>
      <c r="I164" t="s">
        <v>570</v>
      </c>
    </row>
    <row r="165" spans="1:9" ht="100.8" x14ac:dyDescent="0.3">
      <c r="A165" t="s">
        <v>210</v>
      </c>
      <c r="B165" s="28" t="s">
        <v>450</v>
      </c>
      <c r="E165" s="1">
        <v>10</v>
      </c>
      <c r="F165" s="1">
        <v>11</v>
      </c>
      <c r="G165" s="1">
        <v>12</v>
      </c>
      <c r="H165" s="1">
        <v>13</v>
      </c>
      <c r="I165" t="s">
        <v>570</v>
      </c>
    </row>
    <row r="166" spans="1:9" ht="57.6" x14ac:dyDescent="0.3">
      <c r="A166" t="s">
        <v>211</v>
      </c>
      <c r="B166" s="28" t="s">
        <v>451</v>
      </c>
      <c r="E166" s="1">
        <v>9.9600000000000009</v>
      </c>
      <c r="F166" s="1">
        <v>10.956</v>
      </c>
      <c r="G166" s="1">
        <v>11.952</v>
      </c>
      <c r="H166" s="1">
        <v>12.948</v>
      </c>
      <c r="I166" t="s">
        <v>570</v>
      </c>
    </row>
    <row r="167" spans="1:9" ht="43.2" x14ac:dyDescent="0.3">
      <c r="A167" t="s">
        <v>212</v>
      </c>
      <c r="B167" s="28" t="s">
        <v>452</v>
      </c>
    </row>
    <row r="168" spans="1:9" ht="43.2" x14ac:dyDescent="0.3">
      <c r="A168" t="s">
        <v>213</v>
      </c>
      <c r="B168" s="28" t="s">
        <v>453</v>
      </c>
      <c r="E168" s="1">
        <v>13.24</v>
      </c>
      <c r="F168" s="1">
        <v>14.564</v>
      </c>
      <c r="G168" s="1">
        <v>15.888</v>
      </c>
      <c r="H168" s="1">
        <v>17.212</v>
      </c>
      <c r="I168" t="s">
        <v>569</v>
      </c>
    </row>
    <row r="169" spans="1:9" ht="28.8" x14ac:dyDescent="0.3">
      <c r="A169" t="s">
        <v>214</v>
      </c>
      <c r="B169" s="28" t="s">
        <v>454</v>
      </c>
      <c r="E169" s="1">
        <v>10</v>
      </c>
      <c r="F169" s="1">
        <v>11</v>
      </c>
      <c r="G169" s="1">
        <v>12</v>
      </c>
      <c r="H169" s="1">
        <v>13</v>
      </c>
      <c r="I169" t="s">
        <v>569</v>
      </c>
    </row>
    <row r="170" spans="1:9" ht="43.2" x14ac:dyDescent="0.3">
      <c r="A170" t="s">
        <v>215</v>
      </c>
      <c r="B170" s="28" t="s">
        <v>455</v>
      </c>
      <c r="E170" s="1">
        <v>10.02</v>
      </c>
      <c r="F170" s="1">
        <v>11.022</v>
      </c>
      <c r="G170" s="1">
        <v>12.023999999999999</v>
      </c>
      <c r="H170" s="1">
        <v>13.026</v>
      </c>
      <c r="I170" t="s">
        <v>570</v>
      </c>
    </row>
    <row r="171" spans="1:9" ht="57.6" x14ac:dyDescent="0.3">
      <c r="A171" t="s">
        <v>216</v>
      </c>
      <c r="B171" s="28" t="s">
        <v>456</v>
      </c>
      <c r="E171" s="1">
        <v>10</v>
      </c>
      <c r="F171" s="1">
        <v>11</v>
      </c>
      <c r="G171" s="1">
        <v>12</v>
      </c>
      <c r="H171" s="1">
        <v>13</v>
      </c>
      <c r="I171" t="s">
        <v>570</v>
      </c>
    </row>
    <row r="172" spans="1:9" ht="57.6" x14ac:dyDescent="0.3">
      <c r="A172" t="s">
        <v>217</v>
      </c>
      <c r="B172" s="28" t="s">
        <v>457</v>
      </c>
      <c r="E172" s="1">
        <v>10</v>
      </c>
      <c r="F172" s="1">
        <v>11</v>
      </c>
      <c r="G172" s="1">
        <v>12</v>
      </c>
      <c r="H172" s="1">
        <v>13</v>
      </c>
      <c r="I172" t="s">
        <v>570</v>
      </c>
    </row>
    <row r="173" spans="1:9" ht="57.6" x14ac:dyDescent="0.3">
      <c r="A173" t="s">
        <v>218</v>
      </c>
      <c r="B173" s="28" t="s">
        <v>458</v>
      </c>
      <c r="E173" s="1">
        <v>10.02</v>
      </c>
      <c r="F173" s="1">
        <v>11.022</v>
      </c>
      <c r="G173" s="1">
        <v>12.023999999999999</v>
      </c>
      <c r="H173" s="1">
        <v>13.026</v>
      </c>
      <c r="I173" t="s">
        <v>570</v>
      </c>
    </row>
    <row r="174" spans="1:9" ht="72" x14ac:dyDescent="0.3">
      <c r="A174" t="s">
        <v>219</v>
      </c>
      <c r="B174" s="28" t="s">
        <v>459</v>
      </c>
      <c r="E174" s="1">
        <v>10.02</v>
      </c>
      <c r="F174" s="1">
        <v>11.022</v>
      </c>
      <c r="G174" s="1">
        <v>12.023999999999999</v>
      </c>
      <c r="H174" s="1">
        <v>13.026</v>
      </c>
      <c r="I174" t="s">
        <v>570</v>
      </c>
    </row>
    <row r="175" spans="1:9" ht="86.4" x14ac:dyDescent="0.3">
      <c r="A175" t="s">
        <v>220</v>
      </c>
      <c r="B175" s="28" t="s">
        <v>460</v>
      </c>
      <c r="E175" s="1">
        <v>10.02</v>
      </c>
      <c r="F175" s="1">
        <v>11.022</v>
      </c>
      <c r="G175" s="1">
        <v>12.023999999999999</v>
      </c>
      <c r="H175" s="1">
        <v>13.026</v>
      </c>
      <c r="I175" t="s">
        <v>570</v>
      </c>
    </row>
    <row r="176" spans="1:9" ht="72" x14ac:dyDescent="0.3">
      <c r="A176" t="s">
        <v>221</v>
      </c>
      <c r="B176" s="28" t="s">
        <v>461</v>
      </c>
      <c r="E176" s="1">
        <v>10.02</v>
      </c>
      <c r="F176" s="1">
        <v>11.022</v>
      </c>
      <c r="G176" s="1">
        <v>12.023999999999999</v>
      </c>
      <c r="H176" s="1">
        <v>13.026</v>
      </c>
      <c r="I176" t="s">
        <v>570</v>
      </c>
    </row>
    <row r="177" spans="1:9" ht="43.2" x14ac:dyDescent="0.3">
      <c r="A177" t="s">
        <v>222</v>
      </c>
      <c r="B177" s="28" t="s">
        <v>462</v>
      </c>
    </row>
    <row r="178" spans="1:9" ht="57.6" x14ac:dyDescent="0.3">
      <c r="A178" t="s">
        <v>223</v>
      </c>
      <c r="B178" s="28" t="s">
        <v>463</v>
      </c>
      <c r="E178" s="1">
        <v>13.24</v>
      </c>
      <c r="F178" s="1">
        <v>14.564</v>
      </c>
      <c r="G178" s="1">
        <v>15.888</v>
      </c>
      <c r="H178" s="1">
        <v>17.212</v>
      </c>
      <c r="I178" t="s">
        <v>569</v>
      </c>
    </row>
    <row r="179" spans="1:9" ht="43.2" x14ac:dyDescent="0.3">
      <c r="A179" t="s">
        <v>224</v>
      </c>
      <c r="B179" s="28" t="s">
        <v>464</v>
      </c>
      <c r="E179" s="1">
        <v>10</v>
      </c>
      <c r="F179" s="1">
        <v>11</v>
      </c>
      <c r="G179" s="1">
        <v>12</v>
      </c>
      <c r="H179" s="1">
        <v>13</v>
      </c>
      <c r="I179" t="s">
        <v>569</v>
      </c>
    </row>
    <row r="180" spans="1:9" ht="72" x14ac:dyDescent="0.3">
      <c r="A180" t="s">
        <v>225</v>
      </c>
      <c r="B180" s="28" t="s">
        <v>465</v>
      </c>
      <c r="E180" s="1">
        <v>10.02</v>
      </c>
      <c r="F180" s="1">
        <v>11.022</v>
      </c>
      <c r="G180" s="1">
        <v>12.023999999999999</v>
      </c>
      <c r="H180" s="1">
        <v>13.026</v>
      </c>
      <c r="I180" t="s">
        <v>570</v>
      </c>
    </row>
    <row r="181" spans="1:9" ht="43.2" x14ac:dyDescent="0.3">
      <c r="A181" t="s">
        <v>226</v>
      </c>
      <c r="B181" s="28" t="s">
        <v>466</v>
      </c>
      <c r="E181" s="1">
        <v>10</v>
      </c>
      <c r="F181" s="1">
        <v>11</v>
      </c>
      <c r="G181" s="1">
        <v>12</v>
      </c>
      <c r="H181" s="1">
        <v>13</v>
      </c>
      <c r="I181" t="s">
        <v>570</v>
      </c>
    </row>
    <row r="182" spans="1:9" ht="72" x14ac:dyDescent="0.3">
      <c r="A182" t="s">
        <v>227</v>
      </c>
      <c r="B182" s="28" t="s">
        <v>467</v>
      </c>
      <c r="E182" s="1">
        <v>10</v>
      </c>
      <c r="F182" s="1">
        <v>11</v>
      </c>
      <c r="G182" s="1">
        <v>12</v>
      </c>
      <c r="H182" s="1">
        <v>13</v>
      </c>
      <c r="I182" t="s">
        <v>570</v>
      </c>
    </row>
    <row r="183" spans="1:9" ht="72" x14ac:dyDescent="0.3">
      <c r="A183" t="s">
        <v>228</v>
      </c>
      <c r="B183" s="28" t="s">
        <v>468</v>
      </c>
      <c r="E183" s="1">
        <v>10.02</v>
      </c>
      <c r="F183" s="1">
        <v>11.022</v>
      </c>
      <c r="G183" s="1">
        <v>12.023999999999999</v>
      </c>
      <c r="H183" s="1">
        <v>13.026</v>
      </c>
      <c r="I183" t="s">
        <v>570</v>
      </c>
    </row>
    <row r="184" spans="1:9" ht="72" x14ac:dyDescent="0.3">
      <c r="A184" t="s">
        <v>229</v>
      </c>
      <c r="B184" s="28" t="s">
        <v>469</v>
      </c>
      <c r="E184" s="1">
        <v>10.02</v>
      </c>
      <c r="F184" s="1">
        <v>11.022</v>
      </c>
      <c r="G184" s="1">
        <v>12.023999999999999</v>
      </c>
      <c r="H184" s="1">
        <v>13.026</v>
      </c>
      <c r="I184" t="s">
        <v>570</v>
      </c>
    </row>
    <row r="185" spans="1:9" ht="28.8" x14ac:dyDescent="0.3">
      <c r="A185" t="s">
        <v>230</v>
      </c>
      <c r="B185" s="28" t="s">
        <v>470</v>
      </c>
      <c r="E185" s="1">
        <v>10.02</v>
      </c>
      <c r="F185" s="1">
        <v>11.022</v>
      </c>
      <c r="G185" s="1">
        <v>12.023999999999999</v>
      </c>
      <c r="H185" s="1">
        <v>13.026</v>
      </c>
      <c r="I185" t="s">
        <v>571</v>
      </c>
    </row>
    <row r="186" spans="1:9" ht="72" x14ac:dyDescent="0.3">
      <c r="A186" t="s">
        <v>231</v>
      </c>
      <c r="B186" s="28" t="s">
        <v>471</v>
      </c>
    </row>
    <row r="187" spans="1:9" ht="86.4" x14ac:dyDescent="0.3">
      <c r="A187" t="s">
        <v>232</v>
      </c>
      <c r="B187" s="28" t="s">
        <v>472</v>
      </c>
      <c r="E187" s="1">
        <v>10.02</v>
      </c>
      <c r="F187" s="1">
        <v>11.022</v>
      </c>
      <c r="G187" s="1">
        <v>12.023999999999999</v>
      </c>
      <c r="H187" s="1">
        <v>13.026</v>
      </c>
      <c r="I187" t="s">
        <v>570</v>
      </c>
    </row>
    <row r="188" spans="1:9" ht="43.2" x14ac:dyDescent="0.3">
      <c r="A188" t="s">
        <v>233</v>
      </c>
      <c r="B188" s="28" t="s">
        <v>473</v>
      </c>
      <c r="E188" s="1">
        <v>9.9600000000000009</v>
      </c>
      <c r="F188" s="1">
        <v>10.956</v>
      </c>
      <c r="G188" s="1">
        <v>11.952</v>
      </c>
      <c r="H188" s="1">
        <v>12.948</v>
      </c>
      <c r="I188" t="s">
        <v>570</v>
      </c>
    </row>
    <row r="189" spans="1:9" ht="86.4" x14ac:dyDescent="0.3">
      <c r="A189" t="s">
        <v>234</v>
      </c>
      <c r="B189" s="28" t="s">
        <v>474</v>
      </c>
      <c r="E189" s="1">
        <v>10.02</v>
      </c>
      <c r="F189" s="1">
        <v>11.022</v>
      </c>
      <c r="G189" s="1">
        <v>12.023999999999999</v>
      </c>
      <c r="H189" s="1">
        <v>13.026</v>
      </c>
      <c r="I189" t="s">
        <v>570</v>
      </c>
    </row>
    <row r="190" spans="1:9" ht="43.2" x14ac:dyDescent="0.3">
      <c r="A190" t="s">
        <v>235</v>
      </c>
      <c r="B190" s="28" t="s">
        <v>475</v>
      </c>
      <c r="E190" s="1">
        <v>10.02</v>
      </c>
      <c r="F190" s="1">
        <v>11.022</v>
      </c>
      <c r="G190" s="1">
        <v>12.023999999999999</v>
      </c>
      <c r="H190" s="1">
        <v>13.026</v>
      </c>
      <c r="I190" t="s">
        <v>570</v>
      </c>
    </row>
    <row r="191" spans="1:9" ht="86.4" x14ac:dyDescent="0.3">
      <c r="A191" t="s">
        <v>236</v>
      </c>
      <c r="B191" s="28" t="s">
        <v>476</v>
      </c>
      <c r="E191" s="1">
        <v>10.02</v>
      </c>
      <c r="F191" s="1">
        <v>11.022</v>
      </c>
      <c r="G191" s="1">
        <v>12.023999999999999</v>
      </c>
      <c r="H191" s="1">
        <v>13.026</v>
      </c>
      <c r="I191" t="s">
        <v>571</v>
      </c>
    </row>
    <row r="192" spans="1:9" ht="72" x14ac:dyDescent="0.3">
      <c r="A192" t="s">
        <v>237</v>
      </c>
      <c r="B192" s="28" t="s">
        <v>477</v>
      </c>
      <c r="E192" s="1">
        <v>9.9600000000000009</v>
      </c>
      <c r="F192" s="1">
        <v>10.956</v>
      </c>
      <c r="G192" s="1">
        <v>11.952</v>
      </c>
      <c r="H192" s="1">
        <v>12.948</v>
      </c>
      <c r="I192" t="s">
        <v>570</v>
      </c>
    </row>
    <row r="193" spans="1:9" ht="86.4" x14ac:dyDescent="0.3">
      <c r="A193" t="s">
        <v>238</v>
      </c>
      <c r="B193" s="28" t="s">
        <v>478</v>
      </c>
      <c r="E193" s="1">
        <v>10.02</v>
      </c>
      <c r="F193" s="1">
        <v>11.022</v>
      </c>
      <c r="G193" s="1">
        <v>12.023999999999999</v>
      </c>
      <c r="H193" s="1">
        <v>13.026</v>
      </c>
      <c r="I193" t="s">
        <v>571</v>
      </c>
    </row>
    <row r="194" spans="1:9" ht="100.8" x14ac:dyDescent="0.3">
      <c r="A194" t="s">
        <v>239</v>
      </c>
      <c r="B194" s="28" t="s">
        <v>479</v>
      </c>
      <c r="E194" s="1">
        <v>10.02</v>
      </c>
      <c r="F194" s="1">
        <v>11.022</v>
      </c>
      <c r="G194" s="1">
        <v>12.023999999999999</v>
      </c>
      <c r="H194" s="1">
        <v>13.026</v>
      </c>
      <c r="I194" t="s">
        <v>570</v>
      </c>
    </row>
    <row r="195" spans="1:9" ht="43.2" x14ac:dyDescent="0.3">
      <c r="A195" t="s">
        <v>240</v>
      </c>
      <c r="B195" s="28" t="s">
        <v>480</v>
      </c>
      <c r="E195" s="1">
        <v>10.02</v>
      </c>
      <c r="F195" s="1">
        <v>11.022</v>
      </c>
      <c r="G195" s="1">
        <v>12.023999999999999</v>
      </c>
      <c r="H195" s="1">
        <v>13.026</v>
      </c>
      <c r="I195" t="s">
        <v>570</v>
      </c>
    </row>
    <row r="196" spans="1:9" ht="28.8" x14ac:dyDescent="0.3">
      <c r="A196" t="s">
        <v>241</v>
      </c>
      <c r="B196" s="28" t="s">
        <v>481</v>
      </c>
      <c r="E196" s="1">
        <v>10.02</v>
      </c>
      <c r="F196" s="1">
        <v>11.022</v>
      </c>
      <c r="G196" s="1">
        <v>12.023999999999999</v>
      </c>
      <c r="H196" s="1">
        <v>13.026</v>
      </c>
      <c r="I196" t="s">
        <v>570</v>
      </c>
    </row>
    <row r="197" spans="1:9" ht="28.8" x14ac:dyDescent="0.3">
      <c r="A197" t="s">
        <v>242</v>
      </c>
      <c r="B197" s="28" t="s">
        <v>482</v>
      </c>
      <c r="E197" s="1">
        <v>10.02</v>
      </c>
      <c r="F197" s="1">
        <v>11.022</v>
      </c>
      <c r="G197" s="1">
        <v>12.023999999999999</v>
      </c>
      <c r="H197" s="1">
        <v>13.026</v>
      </c>
      <c r="I197" t="s">
        <v>571</v>
      </c>
    </row>
    <row r="198" spans="1:9" ht="43.2" x14ac:dyDescent="0.3">
      <c r="A198" t="s">
        <v>243</v>
      </c>
      <c r="B198" s="28" t="s">
        <v>483</v>
      </c>
      <c r="E198" s="1">
        <v>8.25</v>
      </c>
      <c r="F198" s="1">
        <v>9.0749999999999993</v>
      </c>
      <c r="G198" s="1">
        <v>9.9</v>
      </c>
      <c r="H198" s="1">
        <v>10.725</v>
      </c>
      <c r="I198" t="s">
        <v>569</v>
      </c>
    </row>
    <row r="199" spans="1:9" ht="100.8" x14ac:dyDescent="0.3">
      <c r="A199" t="s">
        <v>244</v>
      </c>
      <c r="B199" s="28" t="s">
        <v>484</v>
      </c>
      <c r="E199" s="1">
        <v>8.2100000000000009</v>
      </c>
      <c r="F199" s="1">
        <v>9.0310000000000006</v>
      </c>
      <c r="G199" s="1">
        <v>9.8520000000000003</v>
      </c>
      <c r="H199" s="1">
        <v>10.673</v>
      </c>
      <c r="I199" t="s">
        <v>569</v>
      </c>
    </row>
    <row r="200" spans="1:9" x14ac:dyDescent="0.3">
      <c r="A200" t="s">
        <v>245</v>
      </c>
      <c r="B200" s="28" t="s">
        <v>485</v>
      </c>
    </row>
    <row r="201" spans="1:9" x14ac:dyDescent="0.3">
      <c r="A201" t="s">
        <v>246</v>
      </c>
      <c r="B201" s="28" t="s">
        <v>485</v>
      </c>
      <c r="E201" s="1">
        <v>7.89</v>
      </c>
      <c r="F201" s="1">
        <v>8.6790000000000003</v>
      </c>
      <c r="G201" s="1">
        <v>9.468</v>
      </c>
      <c r="H201" s="1">
        <v>10.257</v>
      </c>
    </row>
    <row r="202" spans="1:9" ht="28.8" x14ac:dyDescent="0.3">
      <c r="A202" t="s">
        <v>247</v>
      </c>
      <c r="B202" s="28" t="s">
        <v>486</v>
      </c>
    </row>
    <row r="203" spans="1:9" ht="28.8" x14ac:dyDescent="0.3">
      <c r="A203" t="s">
        <v>248</v>
      </c>
      <c r="B203" s="28" t="s">
        <v>487</v>
      </c>
      <c r="E203" s="1">
        <v>8.6300000000000008</v>
      </c>
      <c r="F203" s="1">
        <v>9.4930000000000003</v>
      </c>
      <c r="G203" s="1">
        <v>10.356</v>
      </c>
      <c r="H203" s="1">
        <v>11.218999999999999</v>
      </c>
    </row>
    <row r="204" spans="1:9" ht="43.2" x14ac:dyDescent="0.3">
      <c r="A204" t="s">
        <v>249</v>
      </c>
      <c r="B204" s="28" t="s">
        <v>488</v>
      </c>
      <c r="E204" s="1">
        <v>8.2100000000000009</v>
      </c>
      <c r="F204" s="1">
        <v>9.0310000000000006</v>
      </c>
      <c r="G204" s="1">
        <v>9.8520000000000003</v>
      </c>
      <c r="H204" s="1">
        <v>10.673</v>
      </c>
      <c r="I204" t="s">
        <v>569</v>
      </c>
    </row>
    <row r="205" spans="1:9" ht="28.8" x14ac:dyDescent="0.3">
      <c r="A205" t="s">
        <v>250</v>
      </c>
      <c r="B205" s="28" t="s">
        <v>489</v>
      </c>
      <c r="E205" s="1">
        <v>8.6300000000000008</v>
      </c>
      <c r="F205" s="1">
        <v>9.4930000000000003</v>
      </c>
      <c r="G205" s="1">
        <v>10.356</v>
      </c>
      <c r="H205" s="1">
        <v>11.218999999999999</v>
      </c>
    </row>
    <row r="206" spans="1:9" ht="43.2" x14ac:dyDescent="0.3">
      <c r="A206" t="s">
        <v>251</v>
      </c>
      <c r="B206" s="28" t="s">
        <v>490</v>
      </c>
      <c r="E206" s="1">
        <v>8.2100000000000009</v>
      </c>
      <c r="F206" s="1">
        <v>9.0310000000000006</v>
      </c>
      <c r="G206" s="1">
        <v>9.8520000000000003</v>
      </c>
      <c r="H206" s="1">
        <v>10.673</v>
      </c>
      <c r="I206" t="s">
        <v>569</v>
      </c>
    </row>
    <row r="207" spans="1:9" ht="43.2" x14ac:dyDescent="0.3">
      <c r="A207" t="s">
        <v>252</v>
      </c>
      <c r="B207" s="28" t="s">
        <v>491</v>
      </c>
      <c r="E207" s="1">
        <v>8.6300000000000008</v>
      </c>
      <c r="F207" s="1">
        <v>9.4930000000000003</v>
      </c>
      <c r="G207" s="1">
        <v>10.356</v>
      </c>
      <c r="H207" s="1">
        <v>11.218999999999999</v>
      </c>
    </row>
    <row r="208" spans="1:9" ht="57.6" x14ac:dyDescent="0.3">
      <c r="A208" t="s">
        <v>253</v>
      </c>
      <c r="B208" s="28" t="s">
        <v>492</v>
      </c>
      <c r="E208" s="1">
        <v>8.2100000000000009</v>
      </c>
      <c r="F208" s="1">
        <v>9.0310000000000006</v>
      </c>
      <c r="G208" s="1">
        <v>9.8520000000000003</v>
      </c>
      <c r="H208" s="1">
        <v>10.673</v>
      </c>
      <c r="I208" t="s">
        <v>569</v>
      </c>
    </row>
    <row r="209" spans="1:9" ht="100.8" x14ac:dyDescent="0.3">
      <c r="A209" t="s">
        <v>254</v>
      </c>
      <c r="B209" s="28" t="s">
        <v>493</v>
      </c>
      <c r="E209" s="1">
        <v>8.2100000000000009</v>
      </c>
      <c r="F209" s="1">
        <v>9.0310000000000006</v>
      </c>
      <c r="G209" s="1">
        <v>9.8520000000000003</v>
      </c>
      <c r="H209" s="1">
        <v>10.673</v>
      </c>
      <c r="I209" t="s">
        <v>569</v>
      </c>
    </row>
    <row r="210" spans="1:9" ht="100.8" x14ac:dyDescent="0.3">
      <c r="A210" t="s">
        <v>255</v>
      </c>
      <c r="B210" s="28" t="s">
        <v>494</v>
      </c>
      <c r="E210" s="1">
        <v>8.2100000000000009</v>
      </c>
      <c r="F210" s="1">
        <v>9.0310000000000006</v>
      </c>
      <c r="G210" s="1">
        <v>9.8520000000000003</v>
      </c>
      <c r="H210" s="1">
        <v>10.673</v>
      </c>
      <c r="I210" t="s">
        <v>569</v>
      </c>
    </row>
    <row r="211" spans="1:9" ht="86.4" x14ac:dyDescent="0.3">
      <c r="A211" t="s">
        <v>256</v>
      </c>
      <c r="B211" s="28" t="s">
        <v>495</v>
      </c>
      <c r="E211" s="1">
        <v>8.6300000000000008</v>
      </c>
      <c r="F211" s="1">
        <v>9.4930000000000003</v>
      </c>
      <c r="G211" s="1">
        <v>10.356</v>
      </c>
      <c r="H211" s="1">
        <v>11.218999999999999</v>
      </c>
    </row>
    <row r="212" spans="1:9" ht="72" x14ac:dyDescent="0.3">
      <c r="A212" t="s">
        <v>257</v>
      </c>
      <c r="B212" s="28" t="s">
        <v>496</v>
      </c>
      <c r="E212" s="1">
        <v>8.6300000000000008</v>
      </c>
      <c r="F212" s="1">
        <v>9.4930000000000003</v>
      </c>
      <c r="G212" s="1">
        <v>10.356</v>
      </c>
      <c r="H212" s="1">
        <v>11.218999999999999</v>
      </c>
    </row>
    <row r="213" spans="1:9" ht="100.8" x14ac:dyDescent="0.3">
      <c r="A213" t="s">
        <v>258</v>
      </c>
      <c r="B213" s="28" t="s">
        <v>497</v>
      </c>
      <c r="E213" s="1">
        <v>7.86</v>
      </c>
      <c r="F213" s="1">
        <v>8.6460000000000008</v>
      </c>
      <c r="G213" s="1">
        <v>9.4320000000000004</v>
      </c>
      <c r="H213" s="1">
        <v>10.218</v>
      </c>
      <c r="I213" t="s">
        <v>570</v>
      </c>
    </row>
    <row r="214" spans="1:9" ht="100.8" x14ac:dyDescent="0.3">
      <c r="A214" t="s">
        <v>259</v>
      </c>
      <c r="B214" s="28" t="s">
        <v>498</v>
      </c>
      <c r="E214" s="1">
        <v>7.86</v>
      </c>
      <c r="F214" s="1">
        <v>8.6460000000000008</v>
      </c>
      <c r="G214" s="1">
        <v>9.4320000000000004</v>
      </c>
      <c r="H214" s="1">
        <v>10.218</v>
      </c>
      <c r="I214" t="s">
        <v>571</v>
      </c>
    </row>
    <row r="215" spans="1:9" ht="43.2" x14ac:dyDescent="0.3">
      <c r="A215" t="s">
        <v>260</v>
      </c>
      <c r="B215" s="28" t="s">
        <v>499</v>
      </c>
      <c r="E215" s="1">
        <v>8.2100000000000009</v>
      </c>
      <c r="F215" s="1">
        <v>9.0310000000000006</v>
      </c>
      <c r="G215" s="1">
        <v>9.8520000000000003</v>
      </c>
      <c r="H215" s="1">
        <v>10.673</v>
      </c>
      <c r="I215" t="s">
        <v>569</v>
      </c>
    </row>
    <row r="216" spans="1:9" ht="57.6" x14ac:dyDescent="0.3">
      <c r="A216" t="s">
        <v>261</v>
      </c>
      <c r="B216" s="28" t="s">
        <v>500</v>
      </c>
      <c r="E216" s="1">
        <v>8.25</v>
      </c>
      <c r="F216" s="1">
        <v>9.0749999999999993</v>
      </c>
      <c r="G216" s="1">
        <v>9.9</v>
      </c>
      <c r="H216" s="1">
        <v>10.725</v>
      </c>
      <c r="I216" t="s">
        <v>569</v>
      </c>
    </row>
    <row r="217" spans="1:9" ht="86.4" x14ac:dyDescent="0.3">
      <c r="A217" t="s">
        <v>262</v>
      </c>
      <c r="B217" s="28" t="s">
        <v>501</v>
      </c>
    </row>
    <row r="218" spans="1:9" ht="43.2" x14ac:dyDescent="0.3">
      <c r="A218" t="s">
        <v>263</v>
      </c>
      <c r="B218" s="28" t="s">
        <v>502</v>
      </c>
      <c r="E218" s="1">
        <v>8.69</v>
      </c>
      <c r="F218" s="1">
        <v>9.5589999999999993</v>
      </c>
      <c r="G218" s="1">
        <v>10.428000000000001</v>
      </c>
      <c r="H218" s="1">
        <v>11.297000000000001</v>
      </c>
    </row>
    <row r="219" spans="1:9" ht="57.6" x14ac:dyDescent="0.3">
      <c r="A219" t="s">
        <v>264</v>
      </c>
      <c r="B219" s="28" t="s">
        <v>503</v>
      </c>
      <c r="E219" s="1">
        <v>8.25</v>
      </c>
      <c r="F219" s="1">
        <v>9.0749999999999993</v>
      </c>
      <c r="G219" s="1">
        <v>9.9</v>
      </c>
      <c r="H219" s="1">
        <v>10.725</v>
      </c>
      <c r="I219" t="s">
        <v>569</v>
      </c>
    </row>
    <row r="220" spans="1:9" ht="72" x14ac:dyDescent="0.3">
      <c r="A220" t="s">
        <v>265</v>
      </c>
      <c r="B220" s="28" t="s">
        <v>504</v>
      </c>
      <c r="E220" s="1">
        <v>8.69</v>
      </c>
      <c r="F220" s="1">
        <v>9.5589999999999993</v>
      </c>
      <c r="G220" s="1">
        <v>10.428000000000001</v>
      </c>
      <c r="H220" s="1">
        <v>11.297000000000001</v>
      </c>
    </row>
    <row r="221" spans="1:9" ht="72" x14ac:dyDescent="0.3">
      <c r="A221" t="s">
        <v>266</v>
      </c>
      <c r="B221" s="28" t="s">
        <v>505</v>
      </c>
      <c r="E221" s="1">
        <v>8.25</v>
      </c>
      <c r="F221" s="1">
        <v>9.0749999999999993</v>
      </c>
      <c r="G221" s="1">
        <v>9.9</v>
      </c>
      <c r="H221" s="1">
        <v>10.725</v>
      </c>
      <c r="I221" t="s">
        <v>569</v>
      </c>
    </row>
    <row r="222" spans="1:9" ht="43.2" x14ac:dyDescent="0.3">
      <c r="A222" t="s">
        <v>267</v>
      </c>
      <c r="B222" s="28" t="s">
        <v>506</v>
      </c>
      <c r="E222" s="1">
        <v>8.25</v>
      </c>
      <c r="F222" s="1">
        <v>9.0749999999999993</v>
      </c>
      <c r="G222" s="1">
        <v>9.9</v>
      </c>
      <c r="H222" s="1">
        <v>10.725</v>
      </c>
      <c r="I222" t="s">
        <v>569</v>
      </c>
    </row>
    <row r="223" spans="1:9" ht="43.2" x14ac:dyDescent="0.3">
      <c r="A223" t="s">
        <v>268</v>
      </c>
      <c r="B223" s="28" t="s">
        <v>507</v>
      </c>
      <c r="E223" s="1">
        <v>8.23</v>
      </c>
      <c r="F223" s="1">
        <v>9.0530000000000008</v>
      </c>
      <c r="G223" s="1">
        <v>9.8759999999999994</v>
      </c>
      <c r="H223" s="1">
        <v>10.699</v>
      </c>
    </row>
    <row r="224" spans="1:9" ht="43.2" x14ac:dyDescent="0.3">
      <c r="A224" t="s">
        <v>269</v>
      </c>
      <c r="B224" s="28" t="s">
        <v>508</v>
      </c>
      <c r="E224" s="1">
        <v>8.25</v>
      </c>
      <c r="F224" s="1">
        <v>9.0749999999999993</v>
      </c>
      <c r="G224" s="1">
        <v>9.9</v>
      </c>
      <c r="H224" s="1">
        <v>10.725</v>
      </c>
      <c r="I224" t="s">
        <v>569</v>
      </c>
    </row>
    <row r="225" spans="1:9" ht="43.2" x14ac:dyDescent="0.3">
      <c r="A225" t="s">
        <v>270</v>
      </c>
      <c r="B225" s="28" t="s">
        <v>509</v>
      </c>
      <c r="E225" s="1">
        <v>8.25</v>
      </c>
      <c r="F225" s="1">
        <v>9.0749999999999993</v>
      </c>
      <c r="G225" s="1">
        <v>9.9</v>
      </c>
      <c r="H225" s="1">
        <v>10.725</v>
      </c>
      <c r="I225" t="s">
        <v>569</v>
      </c>
    </row>
    <row r="226" spans="1:9" ht="100.8" x14ac:dyDescent="0.3">
      <c r="A226" t="s">
        <v>271</v>
      </c>
      <c r="B226" s="28" t="s">
        <v>510</v>
      </c>
      <c r="E226" s="1">
        <v>8.25</v>
      </c>
      <c r="F226" s="1">
        <v>9.0749999999999993</v>
      </c>
      <c r="G226" s="1">
        <v>9.9</v>
      </c>
      <c r="H226" s="1">
        <v>10.725</v>
      </c>
      <c r="I226" t="s">
        <v>569</v>
      </c>
    </row>
    <row r="227" spans="1:9" ht="115.2" x14ac:dyDescent="0.3">
      <c r="A227" t="s">
        <v>272</v>
      </c>
      <c r="B227" s="28" t="s">
        <v>511</v>
      </c>
      <c r="E227" s="1">
        <v>8.25</v>
      </c>
      <c r="F227" s="1">
        <v>9.0749999999999993</v>
      </c>
      <c r="G227" s="1">
        <v>9.9</v>
      </c>
      <c r="H227" s="1">
        <v>10.725</v>
      </c>
      <c r="I227" t="s">
        <v>569</v>
      </c>
    </row>
    <row r="228" spans="1:9" ht="115.2" x14ac:dyDescent="0.3">
      <c r="A228" t="s">
        <v>273</v>
      </c>
      <c r="B228" s="28" t="s">
        <v>512</v>
      </c>
      <c r="E228" s="1">
        <v>8.25</v>
      </c>
      <c r="F228" s="1">
        <v>9.0749999999999993</v>
      </c>
      <c r="G228" s="1">
        <v>9.9</v>
      </c>
      <c r="H228" s="1">
        <v>10.725</v>
      </c>
      <c r="I228" t="s">
        <v>569</v>
      </c>
    </row>
    <row r="229" spans="1:9" ht="115.2" x14ac:dyDescent="0.3">
      <c r="A229" t="s">
        <v>274</v>
      </c>
      <c r="B229" s="28" t="s">
        <v>513</v>
      </c>
      <c r="E229" s="1">
        <v>8.69</v>
      </c>
      <c r="F229" s="1">
        <v>9.5589999999999993</v>
      </c>
      <c r="G229" s="1">
        <v>10.428000000000001</v>
      </c>
      <c r="H229" s="1">
        <v>11.297000000000001</v>
      </c>
    </row>
    <row r="230" spans="1:9" ht="115.2" x14ac:dyDescent="0.3">
      <c r="A230" t="s">
        <v>275</v>
      </c>
      <c r="B230" s="28" t="s">
        <v>514</v>
      </c>
      <c r="E230" s="1">
        <v>8.67</v>
      </c>
      <c r="F230" s="1">
        <v>9.5370000000000008</v>
      </c>
      <c r="G230" s="1">
        <v>10.404</v>
      </c>
      <c r="H230" s="1">
        <v>11.271000000000001</v>
      </c>
    </row>
    <row r="231" spans="1:9" ht="57.6" x14ac:dyDescent="0.3">
      <c r="A231" t="s">
        <v>276</v>
      </c>
      <c r="B231" s="28" t="s">
        <v>515</v>
      </c>
      <c r="E231" s="1">
        <v>7.96</v>
      </c>
      <c r="F231" s="1">
        <v>8.7560000000000002</v>
      </c>
      <c r="G231" s="1">
        <v>9.5519999999999996</v>
      </c>
      <c r="H231" s="1">
        <v>10.348000000000001</v>
      </c>
      <c r="I231" t="s">
        <v>570</v>
      </c>
    </row>
    <row r="232" spans="1:9" ht="43.2" x14ac:dyDescent="0.3">
      <c r="A232" t="s">
        <v>277</v>
      </c>
      <c r="B232" s="28" t="s">
        <v>516</v>
      </c>
      <c r="E232" s="1">
        <v>7.94</v>
      </c>
      <c r="F232" s="1">
        <v>8.734</v>
      </c>
      <c r="G232" s="1">
        <v>9.5280000000000005</v>
      </c>
      <c r="H232" s="1">
        <v>10.321999999999999</v>
      </c>
      <c r="I232" t="s">
        <v>570</v>
      </c>
    </row>
    <row r="233" spans="1:9" ht="115.2" x14ac:dyDescent="0.3">
      <c r="A233" t="s">
        <v>278</v>
      </c>
      <c r="B233" s="28" t="s">
        <v>517</v>
      </c>
      <c r="E233" s="1">
        <v>7.96</v>
      </c>
      <c r="F233" s="1">
        <v>8.7560000000000002</v>
      </c>
      <c r="G233" s="1">
        <v>9.5519999999999996</v>
      </c>
      <c r="H233" s="1">
        <v>10.348000000000001</v>
      </c>
      <c r="I233" t="s">
        <v>570</v>
      </c>
    </row>
    <row r="234" spans="1:9" ht="28.8" x14ac:dyDescent="0.3">
      <c r="A234" t="s">
        <v>279</v>
      </c>
      <c r="B234" s="28" t="s">
        <v>518</v>
      </c>
      <c r="E234" s="1">
        <v>8.69</v>
      </c>
      <c r="F234" s="1">
        <v>9.5589999999999993</v>
      </c>
      <c r="G234" s="1">
        <v>10.428000000000001</v>
      </c>
      <c r="H234" s="1">
        <v>11.297000000000001</v>
      </c>
    </row>
    <row r="235" spans="1:9" ht="43.2" x14ac:dyDescent="0.3">
      <c r="A235" t="s">
        <v>280</v>
      </c>
      <c r="B235" s="28" t="s">
        <v>519</v>
      </c>
      <c r="E235" s="1">
        <v>8.25</v>
      </c>
      <c r="F235" s="1">
        <v>9.0749999999999993</v>
      </c>
      <c r="G235" s="1">
        <v>9.9</v>
      </c>
      <c r="H235" s="1">
        <v>10.725</v>
      </c>
      <c r="I235" t="s">
        <v>569</v>
      </c>
    </row>
    <row r="236" spans="1:9" ht="43.2" x14ac:dyDescent="0.3">
      <c r="A236" t="s">
        <v>281</v>
      </c>
      <c r="B236" s="28" t="s">
        <v>520</v>
      </c>
      <c r="E236" s="1">
        <v>8.25</v>
      </c>
      <c r="F236" s="1">
        <v>9.0749999999999993</v>
      </c>
      <c r="G236" s="1">
        <v>9.9</v>
      </c>
      <c r="H236" s="1">
        <v>10.725</v>
      </c>
      <c r="I236" t="s">
        <v>569</v>
      </c>
    </row>
    <row r="237" spans="1:9" ht="115.2" x14ac:dyDescent="0.3">
      <c r="A237" t="s">
        <v>282</v>
      </c>
      <c r="B237" s="28" t="s">
        <v>521</v>
      </c>
      <c r="E237" s="1">
        <v>8.69</v>
      </c>
      <c r="F237" s="1">
        <v>9.5589999999999993</v>
      </c>
      <c r="G237" s="1">
        <v>10.428000000000001</v>
      </c>
      <c r="H237" s="1">
        <v>11.297000000000001</v>
      </c>
    </row>
    <row r="238" spans="1:9" ht="129.6" x14ac:dyDescent="0.3">
      <c r="A238" t="s">
        <v>283</v>
      </c>
      <c r="B238" s="28" t="s">
        <v>522</v>
      </c>
      <c r="E238" s="1">
        <v>8.25</v>
      </c>
      <c r="F238" s="1">
        <v>9.0749999999999993</v>
      </c>
      <c r="G238" s="1">
        <v>9.9</v>
      </c>
      <c r="H238" s="1">
        <v>10.725</v>
      </c>
      <c r="I238" t="s">
        <v>569</v>
      </c>
    </row>
    <row r="239" spans="1:9" ht="72" x14ac:dyDescent="0.3">
      <c r="A239" t="s">
        <v>284</v>
      </c>
      <c r="B239" s="28" t="s">
        <v>523</v>
      </c>
      <c r="E239" s="1">
        <v>8.25</v>
      </c>
      <c r="F239" s="1">
        <v>9.0749999999999993</v>
      </c>
      <c r="G239" s="1">
        <v>9.9</v>
      </c>
      <c r="H239" s="1">
        <v>10.725</v>
      </c>
      <c r="I239" t="s">
        <v>569</v>
      </c>
    </row>
    <row r="240" spans="1:9" ht="28.8" x14ac:dyDescent="0.3">
      <c r="A240" t="s">
        <v>285</v>
      </c>
      <c r="B240" s="28" t="s">
        <v>524</v>
      </c>
    </row>
    <row r="241" spans="1:9" x14ac:dyDescent="0.3">
      <c r="A241" t="s">
        <v>286</v>
      </c>
      <c r="B241" s="28" t="s">
        <v>525</v>
      </c>
      <c r="E241" s="1">
        <v>7.89</v>
      </c>
      <c r="F241" s="1">
        <v>8.6790000000000003</v>
      </c>
      <c r="G241" s="1">
        <v>9.468</v>
      </c>
      <c r="H241" s="1">
        <v>10.257</v>
      </c>
    </row>
    <row r="242" spans="1:9" ht="28.8" x14ac:dyDescent="0.3">
      <c r="A242" t="s">
        <v>287</v>
      </c>
      <c r="B242" s="28" t="s">
        <v>526</v>
      </c>
      <c r="E242" s="1">
        <v>7.89</v>
      </c>
      <c r="F242" s="1">
        <v>8.6790000000000003</v>
      </c>
      <c r="G242" s="1">
        <v>9.468</v>
      </c>
      <c r="H242" s="1">
        <v>10.257</v>
      </c>
    </row>
    <row r="243" spans="1:9" x14ac:dyDescent="0.3">
      <c r="A243" t="s">
        <v>288</v>
      </c>
      <c r="B243" s="28" t="s">
        <v>527</v>
      </c>
      <c r="E243" s="1">
        <v>8.2100000000000009</v>
      </c>
      <c r="F243" s="1">
        <v>9.0310000000000006</v>
      </c>
      <c r="G243" s="1">
        <v>9.8520000000000003</v>
      </c>
      <c r="H243" s="1">
        <v>10.673</v>
      </c>
      <c r="I243" t="s">
        <v>569</v>
      </c>
    </row>
    <row r="244" spans="1:9" x14ac:dyDescent="0.3">
      <c r="A244" t="s">
        <v>289</v>
      </c>
      <c r="B244" s="28" t="s">
        <v>528</v>
      </c>
      <c r="E244" s="1">
        <v>7.94</v>
      </c>
      <c r="F244" s="1">
        <v>8.734</v>
      </c>
      <c r="G244" s="1">
        <v>9.5280000000000005</v>
      </c>
      <c r="H244" s="1">
        <v>10.321999999999999</v>
      </c>
    </row>
    <row r="245" spans="1:9" ht="28.8" x14ac:dyDescent="0.3">
      <c r="A245" t="s">
        <v>290</v>
      </c>
      <c r="B245" s="28" t="s">
        <v>529</v>
      </c>
      <c r="E245" s="1">
        <v>7.94</v>
      </c>
      <c r="F245" s="1">
        <v>8.734</v>
      </c>
      <c r="G245" s="1">
        <v>9.5280000000000005</v>
      </c>
      <c r="H245" s="1">
        <v>10.321999999999999</v>
      </c>
    </row>
    <row r="246" spans="1:9" ht="28.8" x14ac:dyDescent="0.3">
      <c r="A246" t="s">
        <v>291</v>
      </c>
      <c r="B246" s="28" t="s">
        <v>530</v>
      </c>
      <c r="E246" s="1">
        <v>7.94</v>
      </c>
      <c r="F246" s="1">
        <v>8.734</v>
      </c>
      <c r="G246" s="1">
        <v>9.5280000000000005</v>
      </c>
      <c r="H246" s="1">
        <v>10.321999999999999</v>
      </c>
    </row>
    <row r="247" spans="1:9" ht="43.2" x14ac:dyDescent="0.3">
      <c r="A247" t="s">
        <v>292</v>
      </c>
      <c r="B247" s="28" t="s">
        <v>531</v>
      </c>
      <c r="E247" s="1">
        <v>7.94</v>
      </c>
      <c r="F247" s="1">
        <v>8.734</v>
      </c>
      <c r="G247" s="1">
        <v>9.5280000000000005</v>
      </c>
      <c r="H247" s="1">
        <v>10.321999999999999</v>
      </c>
    </row>
    <row r="248" spans="1:9" ht="28.8" x14ac:dyDescent="0.3">
      <c r="A248" t="s">
        <v>293</v>
      </c>
      <c r="B248" s="28" t="s">
        <v>532</v>
      </c>
      <c r="E248" s="1">
        <v>8.2100000000000009</v>
      </c>
      <c r="F248" s="1">
        <v>9.0310000000000006</v>
      </c>
      <c r="G248" s="1">
        <v>9.8520000000000003</v>
      </c>
      <c r="H248" s="1">
        <v>10.673</v>
      </c>
      <c r="I248" t="s">
        <v>569</v>
      </c>
    </row>
    <row r="249" spans="1:9" ht="28.8" x14ac:dyDescent="0.3">
      <c r="A249" t="s">
        <v>294</v>
      </c>
      <c r="B249" s="28" t="s">
        <v>533</v>
      </c>
      <c r="E249" s="1">
        <v>8.2100000000000009</v>
      </c>
      <c r="F249" s="1">
        <v>9.0310000000000006</v>
      </c>
      <c r="G249" s="1">
        <v>9.8520000000000003</v>
      </c>
      <c r="H249" s="1">
        <v>10.673</v>
      </c>
      <c r="I249" t="s">
        <v>569</v>
      </c>
    </row>
    <row r="250" spans="1:9" ht="43.2" x14ac:dyDescent="0.3">
      <c r="A250" t="s">
        <v>295</v>
      </c>
      <c r="B250" s="28" t="s">
        <v>534</v>
      </c>
      <c r="E250" s="1">
        <v>8.2100000000000009</v>
      </c>
      <c r="F250" s="1">
        <v>9.0310000000000006</v>
      </c>
      <c r="G250" s="1">
        <v>9.8520000000000003</v>
      </c>
      <c r="H250" s="1">
        <v>10.673</v>
      </c>
      <c r="I250" t="s">
        <v>569</v>
      </c>
    </row>
    <row r="251" spans="1:9" ht="57.6" x14ac:dyDescent="0.3">
      <c r="A251" t="s">
        <v>296</v>
      </c>
      <c r="B251" s="28" t="s">
        <v>535</v>
      </c>
      <c r="E251" s="1">
        <v>8.2100000000000009</v>
      </c>
      <c r="F251" s="1">
        <v>9.0310000000000006</v>
      </c>
      <c r="G251" s="1">
        <v>9.8520000000000003</v>
      </c>
      <c r="H251" s="1">
        <v>10.673</v>
      </c>
      <c r="I251" t="s">
        <v>569</v>
      </c>
    </row>
    <row r="252" spans="1:9" ht="115.2" x14ac:dyDescent="0.3">
      <c r="A252" t="s">
        <v>297</v>
      </c>
      <c r="B252" s="28" t="s">
        <v>536</v>
      </c>
      <c r="E252" s="1">
        <v>8.25</v>
      </c>
      <c r="F252" s="1">
        <v>9.0749999999999993</v>
      </c>
      <c r="G252" s="1">
        <v>9.9</v>
      </c>
      <c r="H252" s="1">
        <v>10.725</v>
      </c>
      <c r="I252" t="s">
        <v>569</v>
      </c>
    </row>
    <row r="253" spans="1:9" ht="115.2" x14ac:dyDescent="0.3">
      <c r="A253" t="s">
        <v>298</v>
      </c>
      <c r="B253" s="28" t="s">
        <v>537</v>
      </c>
      <c r="E253" s="1">
        <v>10.01</v>
      </c>
      <c r="F253" s="1">
        <v>11.010999999999999</v>
      </c>
      <c r="G253" s="1">
        <v>12.012</v>
      </c>
      <c r="H253" s="1">
        <v>13.013</v>
      </c>
      <c r="I253" t="s">
        <v>569</v>
      </c>
    </row>
    <row r="254" spans="1:9" ht="100.8" x14ac:dyDescent="0.3">
      <c r="A254" t="s">
        <v>299</v>
      </c>
      <c r="B254" s="28" t="s">
        <v>538</v>
      </c>
      <c r="E254" s="1">
        <v>8.25</v>
      </c>
      <c r="F254" s="1">
        <v>9.0749999999999993</v>
      </c>
      <c r="G254" s="1">
        <v>9.9</v>
      </c>
      <c r="H254" s="1">
        <v>10.725</v>
      </c>
      <c r="I254" t="s">
        <v>569</v>
      </c>
    </row>
    <row r="255" spans="1:9" ht="57.6" x14ac:dyDescent="0.3">
      <c r="A255" t="s">
        <v>300</v>
      </c>
      <c r="B255" s="28" t="s">
        <v>539</v>
      </c>
    </row>
    <row r="256" spans="1:9" ht="57.6" x14ac:dyDescent="0.3">
      <c r="A256" t="s">
        <v>301</v>
      </c>
      <c r="B256" s="28" t="s">
        <v>539</v>
      </c>
      <c r="E256" s="1">
        <v>9.98</v>
      </c>
      <c r="F256" s="1">
        <v>10.978</v>
      </c>
      <c r="G256" s="1">
        <v>11.976000000000001</v>
      </c>
      <c r="H256" s="1">
        <v>12.974</v>
      </c>
      <c r="I256" t="s">
        <v>569</v>
      </c>
    </row>
    <row r="257" spans="1:9" ht="86.4" x14ac:dyDescent="0.3">
      <c r="A257" t="s">
        <v>302</v>
      </c>
      <c r="B257" s="28" t="s">
        <v>540</v>
      </c>
    </row>
    <row r="258" spans="1:9" x14ac:dyDescent="0.3">
      <c r="A258" t="s">
        <v>303</v>
      </c>
      <c r="B258" s="28" t="s">
        <v>541</v>
      </c>
      <c r="E258" s="1">
        <v>8.23</v>
      </c>
      <c r="F258" s="1">
        <v>9.0530000000000008</v>
      </c>
      <c r="G258" s="1">
        <v>9.8759999999999994</v>
      </c>
      <c r="H258" s="1">
        <v>10.699</v>
      </c>
      <c r="I258" t="s">
        <v>569</v>
      </c>
    </row>
    <row r="259" spans="1:9" ht="28.8" x14ac:dyDescent="0.3">
      <c r="A259" t="s">
        <v>304</v>
      </c>
      <c r="B259" s="28" t="s">
        <v>542</v>
      </c>
      <c r="E259" s="1">
        <v>8.65</v>
      </c>
      <c r="F259" s="1">
        <v>9.5150000000000006</v>
      </c>
      <c r="G259" s="1">
        <v>10.38</v>
      </c>
      <c r="H259" s="1">
        <v>11.244999999999999</v>
      </c>
      <c r="I259" t="s">
        <v>569</v>
      </c>
    </row>
    <row r="260" spans="1:9" ht="28.8" x14ac:dyDescent="0.3">
      <c r="A260" t="s">
        <v>305</v>
      </c>
      <c r="B260" s="28" t="s">
        <v>543</v>
      </c>
      <c r="E260" s="1">
        <v>8.23</v>
      </c>
      <c r="F260" s="1">
        <v>9.0530000000000008</v>
      </c>
      <c r="G260" s="1">
        <v>9.8759999999999994</v>
      </c>
      <c r="H260" s="1">
        <v>10.699</v>
      </c>
      <c r="I260" t="s">
        <v>569</v>
      </c>
    </row>
    <row r="261" spans="1:9" x14ac:dyDescent="0.3">
      <c r="A261" t="s">
        <v>306</v>
      </c>
      <c r="B261" s="28" t="s">
        <v>544</v>
      </c>
      <c r="E261" s="1">
        <v>8.23</v>
      </c>
      <c r="F261" s="1">
        <v>9.0530000000000008</v>
      </c>
      <c r="G261" s="1">
        <v>9.8759999999999994</v>
      </c>
      <c r="H261" s="1">
        <v>10.699</v>
      </c>
      <c r="I261" t="s">
        <v>569</v>
      </c>
    </row>
    <row r="262" spans="1:9" ht="28.8" x14ac:dyDescent="0.3">
      <c r="A262" t="s">
        <v>307</v>
      </c>
      <c r="B262" s="28" t="s">
        <v>545</v>
      </c>
      <c r="E262" s="1">
        <v>8.65</v>
      </c>
      <c r="F262" s="1">
        <v>9.5150000000000006</v>
      </c>
      <c r="G262" s="1">
        <v>10.38</v>
      </c>
      <c r="H262" s="1">
        <v>11.244999999999999</v>
      </c>
      <c r="I262" t="s">
        <v>569</v>
      </c>
    </row>
    <row r="263" spans="1:9" ht="28.8" x14ac:dyDescent="0.3">
      <c r="A263" t="s">
        <v>308</v>
      </c>
      <c r="B263" s="28" t="s">
        <v>546</v>
      </c>
      <c r="E263" s="1">
        <v>8.23</v>
      </c>
      <c r="F263" s="1">
        <v>9.0530000000000008</v>
      </c>
      <c r="G263" s="1">
        <v>9.8759999999999994</v>
      </c>
      <c r="H263" s="1">
        <v>10.699</v>
      </c>
      <c r="I263" t="s">
        <v>569</v>
      </c>
    </row>
    <row r="264" spans="1:9" ht="43.2" x14ac:dyDescent="0.3">
      <c r="A264" t="s">
        <v>309</v>
      </c>
      <c r="B264" s="28" t="s">
        <v>547</v>
      </c>
      <c r="E264" s="1">
        <v>8.23</v>
      </c>
      <c r="F264" s="1">
        <v>9.0530000000000008</v>
      </c>
      <c r="G264" s="1">
        <v>9.8759999999999994</v>
      </c>
      <c r="H264" s="1">
        <v>10.699</v>
      </c>
      <c r="I264" t="s">
        <v>569</v>
      </c>
    </row>
    <row r="265" spans="1:9" ht="86.4" x14ac:dyDescent="0.3">
      <c r="A265" t="s">
        <v>310</v>
      </c>
      <c r="B265" s="28" t="s">
        <v>548</v>
      </c>
      <c r="E265" s="1">
        <v>8.23</v>
      </c>
      <c r="F265" s="1">
        <v>9.0530000000000008</v>
      </c>
      <c r="G265" s="1">
        <v>9.8759999999999994</v>
      </c>
      <c r="H265" s="1">
        <v>10.699</v>
      </c>
      <c r="I265" t="s">
        <v>569</v>
      </c>
    </row>
    <row r="266" spans="1:9" x14ac:dyDescent="0.3">
      <c r="A266" t="s">
        <v>311</v>
      </c>
      <c r="B266" s="28" t="s">
        <v>549</v>
      </c>
      <c r="E266" s="1">
        <v>8.5399999999999991</v>
      </c>
      <c r="F266" s="1">
        <v>9.3940000000000001</v>
      </c>
      <c r="G266" s="1">
        <v>10.247999999999999</v>
      </c>
      <c r="H266" s="1">
        <v>11.102</v>
      </c>
      <c r="I266" t="s">
        <v>569</v>
      </c>
    </row>
    <row r="267" spans="1:9" ht="28.8" x14ac:dyDescent="0.3">
      <c r="A267" t="s">
        <v>312</v>
      </c>
      <c r="B267" s="28" t="s">
        <v>550</v>
      </c>
      <c r="E267" s="1">
        <v>8.23</v>
      </c>
      <c r="F267" s="1">
        <v>9.0530000000000008</v>
      </c>
      <c r="G267" s="1">
        <v>9.8759999999999994</v>
      </c>
      <c r="H267" s="1">
        <v>10.699</v>
      </c>
      <c r="I267" t="s">
        <v>569</v>
      </c>
    </row>
    <row r="268" spans="1:9" ht="28.8" x14ac:dyDescent="0.3">
      <c r="A268" t="s">
        <v>313</v>
      </c>
      <c r="B268" s="28" t="s">
        <v>551</v>
      </c>
      <c r="E268" s="1">
        <v>8.23</v>
      </c>
      <c r="F268" s="1">
        <v>9.0530000000000008</v>
      </c>
      <c r="G268" s="1">
        <v>9.8759999999999994</v>
      </c>
      <c r="H268" s="1">
        <v>10.699</v>
      </c>
      <c r="I268" t="s">
        <v>569</v>
      </c>
    </row>
    <row r="269" spans="1:9" ht="28.8" x14ac:dyDescent="0.3">
      <c r="A269" t="s">
        <v>314</v>
      </c>
      <c r="B269" s="28" t="s">
        <v>552</v>
      </c>
      <c r="E269" s="1">
        <v>8.5399999999999991</v>
      </c>
      <c r="F269" s="1">
        <v>9.3940000000000001</v>
      </c>
      <c r="G269" s="1">
        <v>10.247999999999999</v>
      </c>
      <c r="H269" s="1">
        <v>11.102</v>
      </c>
      <c r="I269" t="s">
        <v>569</v>
      </c>
    </row>
    <row r="270" spans="1:9" ht="28.8" x14ac:dyDescent="0.3">
      <c r="A270" t="s">
        <v>315</v>
      </c>
      <c r="B270" s="28" t="s">
        <v>553</v>
      </c>
      <c r="E270" s="1">
        <v>8.23</v>
      </c>
      <c r="F270" s="1">
        <v>9.0530000000000008</v>
      </c>
      <c r="G270" s="1">
        <v>9.8759999999999994</v>
      </c>
      <c r="H270" s="1">
        <v>10.699</v>
      </c>
      <c r="I270" t="s">
        <v>569</v>
      </c>
    </row>
    <row r="271" spans="1:9" x14ac:dyDescent="0.3">
      <c r="A271" t="s">
        <v>316</v>
      </c>
      <c r="B271" s="28" t="s">
        <v>554</v>
      </c>
      <c r="E271" s="1">
        <v>8.23</v>
      </c>
      <c r="F271" s="1">
        <v>9.0530000000000008</v>
      </c>
      <c r="G271" s="1">
        <v>9.8759999999999994</v>
      </c>
      <c r="H271" s="1">
        <v>10.699</v>
      </c>
      <c r="I271" t="s">
        <v>569</v>
      </c>
    </row>
    <row r="272" spans="1:9" x14ac:dyDescent="0.3">
      <c r="A272" t="s">
        <v>317</v>
      </c>
      <c r="B272" s="28" t="s">
        <v>555</v>
      </c>
      <c r="E272" s="1">
        <v>8.23</v>
      </c>
      <c r="F272" s="1">
        <v>9.0530000000000008</v>
      </c>
      <c r="G272" s="1">
        <v>9.8759999999999994</v>
      </c>
      <c r="H272" s="1">
        <v>10.699</v>
      </c>
      <c r="I272" t="s">
        <v>569</v>
      </c>
    </row>
    <row r="273" spans="1:9" ht="28.8" x14ac:dyDescent="0.3">
      <c r="A273" t="s">
        <v>318</v>
      </c>
      <c r="B273" s="28" t="s">
        <v>556</v>
      </c>
    </row>
    <row r="274" spans="1:9" ht="28.8" x14ac:dyDescent="0.3">
      <c r="A274" t="s">
        <v>319</v>
      </c>
      <c r="B274" s="28" t="s">
        <v>557</v>
      </c>
      <c r="E274" s="1">
        <v>8.2100000000000009</v>
      </c>
      <c r="F274" s="1">
        <v>9.0310000000000006</v>
      </c>
      <c r="G274" s="1">
        <v>9.8520000000000003</v>
      </c>
      <c r="H274" s="1">
        <v>10.673</v>
      </c>
      <c r="I274" t="s">
        <v>569</v>
      </c>
    </row>
    <row r="275" spans="1:9" ht="57.6" x14ac:dyDescent="0.3">
      <c r="A275" t="s">
        <v>320</v>
      </c>
      <c r="B275" s="28" t="s">
        <v>558</v>
      </c>
      <c r="E275" s="1">
        <v>8.2100000000000009</v>
      </c>
      <c r="F275" s="1">
        <v>9.0310000000000006</v>
      </c>
      <c r="G275" s="1">
        <v>9.8520000000000003</v>
      </c>
      <c r="H275" s="1">
        <v>10.673</v>
      </c>
      <c r="I275" t="s">
        <v>569</v>
      </c>
    </row>
    <row r="276" spans="1:9" ht="28.8" x14ac:dyDescent="0.3">
      <c r="A276" t="s">
        <v>321</v>
      </c>
      <c r="B276" s="28" t="s">
        <v>559</v>
      </c>
      <c r="E276" s="1">
        <v>8.23</v>
      </c>
      <c r="F276" s="1">
        <v>9.0530000000000008</v>
      </c>
      <c r="G276" s="1">
        <v>9.8759999999999994</v>
      </c>
      <c r="H276" s="1">
        <v>10.699</v>
      </c>
      <c r="I276" t="s">
        <v>569</v>
      </c>
    </row>
    <row r="277" spans="1:9" x14ac:dyDescent="0.3">
      <c r="A277" t="s">
        <v>322</v>
      </c>
      <c r="B277" s="28" t="s">
        <v>560</v>
      </c>
      <c r="E277" s="1">
        <v>8.23</v>
      </c>
      <c r="F277" s="1">
        <v>9.0530000000000008</v>
      </c>
      <c r="G277" s="1">
        <v>9.8759999999999994</v>
      </c>
      <c r="H277" s="1">
        <v>10.699</v>
      </c>
      <c r="I277" t="s">
        <v>569</v>
      </c>
    </row>
    <row r="278" spans="1:9" ht="28.8" x14ac:dyDescent="0.3">
      <c r="A278" t="s">
        <v>323</v>
      </c>
      <c r="B278" s="28" t="s">
        <v>561</v>
      </c>
      <c r="E278" s="1">
        <v>8.23</v>
      </c>
      <c r="F278" s="1">
        <v>9.0530000000000008</v>
      </c>
      <c r="G278" s="1">
        <v>9.8759999999999994</v>
      </c>
      <c r="H278" s="1">
        <v>10.699</v>
      </c>
      <c r="I278" t="s">
        <v>569</v>
      </c>
    </row>
    <row r="279" spans="1:9" x14ac:dyDescent="0.3">
      <c r="A279" t="s">
        <v>324</v>
      </c>
      <c r="B279" s="28" t="s">
        <v>562</v>
      </c>
      <c r="E279" s="1">
        <v>8.23</v>
      </c>
      <c r="F279" s="1">
        <v>9.0530000000000008</v>
      </c>
      <c r="G279" s="1">
        <v>9.8759999999999994</v>
      </c>
      <c r="H279" s="1">
        <v>10.699</v>
      </c>
      <c r="I279" t="s">
        <v>569</v>
      </c>
    </row>
    <row r="280" spans="1:9" ht="57.6" x14ac:dyDescent="0.3">
      <c r="A280" t="s">
        <v>325</v>
      </c>
      <c r="B280" s="28" t="s">
        <v>563</v>
      </c>
      <c r="E280" s="1">
        <v>8.23</v>
      </c>
      <c r="F280" s="1">
        <v>9.0530000000000008</v>
      </c>
      <c r="G280" s="1">
        <v>9.8759999999999994</v>
      </c>
      <c r="H280" s="1">
        <v>10.699</v>
      </c>
      <c r="I280" t="s">
        <v>569</v>
      </c>
    </row>
    <row r="281" spans="1:9" ht="28.8" x14ac:dyDescent="0.3">
      <c r="A281" t="s">
        <v>326</v>
      </c>
      <c r="B281" s="28" t="s">
        <v>564</v>
      </c>
      <c r="E281" s="1">
        <v>8.2100000000000009</v>
      </c>
      <c r="F281" s="1">
        <v>9.0310000000000006</v>
      </c>
      <c r="G281" s="1">
        <v>9.8520000000000003</v>
      </c>
      <c r="H281" s="1">
        <v>10.673</v>
      </c>
      <c r="I281" t="s">
        <v>569</v>
      </c>
    </row>
    <row r="282" spans="1:9" ht="28.8" x14ac:dyDescent="0.3">
      <c r="A282" t="s">
        <v>327</v>
      </c>
      <c r="B282" s="28" t="s">
        <v>565</v>
      </c>
      <c r="E282" s="1">
        <v>8.2100000000000009</v>
      </c>
      <c r="F282" s="1">
        <v>9.0310000000000006</v>
      </c>
      <c r="G282" s="1">
        <v>9.8520000000000003</v>
      </c>
      <c r="H282" s="1">
        <v>10.673</v>
      </c>
      <c r="I282" t="s">
        <v>569</v>
      </c>
    </row>
    <row r="283" spans="1:9" ht="28.8" x14ac:dyDescent="0.3">
      <c r="A283" t="s">
        <v>328</v>
      </c>
      <c r="B283" s="28" t="s">
        <v>566</v>
      </c>
      <c r="E283" s="1">
        <v>8.2100000000000009</v>
      </c>
      <c r="F283" s="1">
        <v>9.0310000000000006</v>
      </c>
      <c r="G283" s="1">
        <v>9.8520000000000003</v>
      </c>
      <c r="H283" s="1">
        <v>10.673</v>
      </c>
      <c r="I283" t="s">
        <v>569</v>
      </c>
    </row>
    <row r="284" spans="1:9" ht="28.8" x14ac:dyDescent="0.3">
      <c r="A284" t="s">
        <v>329</v>
      </c>
      <c r="B284" s="28" t="s">
        <v>567</v>
      </c>
      <c r="E284" s="1">
        <v>8.25</v>
      </c>
      <c r="F284" s="1">
        <v>9.0749999999999993</v>
      </c>
      <c r="G284" s="1">
        <v>9.9</v>
      </c>
      <c r="H284" s="1">
        <v>10.725</v>
      </c>
      <c r="I284" t="s">
        <v>569</v>
      </c>
    </row>
  </sheetData>
  <sheetProtection algorithmName="SHA-512" hashValue="//lmARbTw5PPcsqh7AYuLwivlF3dW1/1QhVvwF+ybDuKlzevXq07Ww/hcIf7842cY42hhDOIzW5sinfEXnVnRg==" saltValue="u0ATyt/UNVbohKJvPr3Klg==" spinCount="100000" sheet="1" objects="1" scenarios="1"/>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List99"/>
  <dimension ref="A1:I284"/>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1.33</v>
      </c>
      <c r="D4" s="1">
        <v>0.06</v>
      </c>
      <c r="E4" s="1">
        <v>1.38</v>
      </c>
      <c r="F4" s="1">
        <v>1.518</v>
      </c>
      <c r="G4" s="1">
        <v>1.6559999999999999</v>
      </c>
      <c r="H4" s="1">
        <v>1.794</v>
      </c>
      <c r="I4" t="s">
        <v>83</v>
      </c>
    </row>
    <row r="5" spans="1:9" x14ac:dyDescent="0.3">
      <c r="A5" t="s">
        <v>11</v>
      </c>
      <c r="B5" s="81" t="s">
        <v>48</v>
      </c>
    </row>
    <row r="6" spans="1:9" x14ac:dyDescent="0.3">
      <c r="A6" t="s">
        <v>12</v>
      </c>
      <c r="B6" s="81" t="s">
        <v>49</v>
      </c>
      <c r="C6" s="1">
        <v>1.31</v>
      </c>
      <c r="D6" s="1">
        <v>0.1</v>
      </c>
      <c r="E6" s="1">
        <v>1.41</v>
      </c>
      <c r="F6" s="1">
        <v>1.5509999999999999</v>
      </c>
      <c r="G6" s="1">
        <v>1.6919999999999999</v>
      </c>
      <c r="H6" s="1">
        <v>1.833</v>
      </c>
    </row>
    <row r="7" spans="1:9" x14ac:dyDescent="0.3">
      <c r="A7" t="s">
        <v>13</v>
      </c>
      <c r="B7" s="81" t="s">
        <v>50</v>
      </c>
    </row>
    <row r="8" spans="1:9" x14ac:dyDescent="0.3">
      <c r="A8" t="s">
        <v>13</v>
      </c>
      <c r="B8" s="81" t="s">
        <v>51</v>
      </c>
      <c r="C8" s="1">
        <v>1.24</v>
      </c>
      <c r="D8" s="1">
        <v>0.1</v>
      </c>
      <c r="E8" s="1">
        <v>1.35</v>
      </c>
      <c r="F8" s="1">
        <v>1.4850000000000001</v>
      </c>
      <c r="G8" s="1">
        <v>1.62</v>
      </c>
      <c r="H8" s="1">
        <v>1.7549999999999999</v>
      </c>
      <c r="I8" t="s">
        <v>83</v>
      </c>
    </row>
    <row r="9" spans="1:9" x14ac:dyDescent="0.3">
      <c r="A9" t="s">
        <v>14</v>
      </c>
      <c r="B9" s="81" t="s">
        <v>52</v>
      </c>
    </row>
    <row r="10" spans="1:9" x14ac:dyDescent="0.3">
      <c r="A10" t="s">
        <v>15</v>
      </c>
      <c r="B10" s="81" t="s">
        <v>53</v>
      </c>
      <c r="C10" s="1">
        <v>2.7</v>
      </c>
      <c r="D10" s="1">
        <v>0.03</v>
      </c>
      <c r="E10" s="1">
        <v>2.73</v>
      </c>
      <c r="F10" s="1">
        <v>2.7570000000000001</v>
      </c>
      <c r="G10" s="1">
        <v>2.7570000000000001</v>
      </c>
      <c r="H10" s="1">
        <v>2.7570000000000001</v>
      </c>
    </row>
    <row r="11" spans="1:9" x14ac:dyDescent="0.3">
      <c r="A11" t="s">
        <v>16</v>
      </c>
      <c r="B11" s="81" t="s">
        <v>54</v>
      </c>
      <c r="C11" s="1">
        <v>2.16</v>
      </c>
      <c r="D11" s="1">
        <v>0.1</v>
      </c>
      <c r="E11" s="1">
        <v>2.2599999999999998</v>
      </c>
      <c r="F11" s="1">
        <v>2.2829999999999999</v>
      </c>
      <c r="G11" s="1">
        <v>2.2829999999999999</v>
      </c>
      <c r="H11" s="1">
        <v>2.2829999999999999</v>
      </c>
    </row>
    <row r="12" spans="1:9" x14ac:dyDescent="0.3">
      <c r="A12" t="s">
        <v>17</v>
      </c>
      <c r="B12" s="81" t="s">
        <v>55</v>
      </c>
      <c r="C12" s="1">
        <v>0.65</v>
      </c>
      <c r="D12" s="1">
        <v>0.03</v>
      </c>
      <c r="E12" s="1">
        <v>0.68</v>
      </c>
      <c r="F12" s="1">
        <v>0.68700000000000006</v>
      </c>
      <c r="G12" s="1">
        <v>0.68700000000000006</v>
      </c>
      <c r="H12" s="1">
        <v>0.68700000000000006</v>
      </c>
    </row>
    <row r="13" spans="1:9" x14ac:dyDescent="0.3">
      <c r="A13" t="s">
        <v>18</v>
      </c>
      <c r="B13" s="81" t="s">
        <v>56</v>
      </c>
      <c r="C13" s="1">
        <v>2.1800000000000002</v>
      </c>
      <c r="D13" s="1">
        <v>0.05</v>
      </c>
      <c r="E13" s="1">
        <v>2.2200000000000002</v>
      </c>
      <c r="F13" s="1">
        <v>2.242</v>
      </c>
      <c r="G13" s="1">
        <v>2.242</v>
      </c>
      <c r="H13" s="1">
        <v>2.242</v>
      </c>
    </row>
    <row r="14" spans="1:9" x14ac:dyDescent="0.3">
      <c r="A14" t="s">
        <v>19</v>
      </c>
      <c r="B14" s="81" t="s">
        <v>57</v>
      </c>
    </row>
    <row r="15" spans="1:9" ht="57.6" x14ac:dyDescent="0.3">
      <c r="A15" t="s">
        <v>20</v>
      </c>
      <c r="B15" s="81" t="s">
        <v>58</v>
      </c>
      <c r="C15" s="1">
        <v>0.46</v>
      </c>
      <c r="D15" s="1">
        <v>0.02</v>
      </c>
      <c r="E15" s="1">
        <v>0.49</v>
      </c>
      <c r="F15" s="1">
        <v>0.495</v>
      </c>
      <c r="G15" s="1">
        <v>0.495</v>
      </c>
      <c r="H15" s="1">
        <v>0.495</v>
      </c>
    </row>
    <row r="16" spans="1:9" ht="57.6" x14ac:dyDescent="0.3">
      <c r="A16" t="s">
        <v>21</v>
      </c>
      <c r="B16" s="81" t="s">
        <v>59</v>
      </c>
      <c r="C16" s="1">
        <v>0.76</v>
      </c>
      <c r="D16" s="1">
        <v>0.02</v>
      </c>
      <c r="E16" s="1">
        <v>0.79</v>
      </c>
      <c r="F16" s="1">
        <v>0.79800000000000004</v>
      </c>
      <c r="G16" s="1">
        <v>0.79800000000000004</v>
      </c>
      <c r="H16" s="1">
        <v>0.79800000000000004</v>
      </c>
    </row>
    <row r="17" spans="1:8" ht="72" x14ac:dyDescent="0.3">
      <c r="A17" t="s">
        <v>22</v>
      </c>
      <c r="B17" s="81" t="s">
        <v>60</v>
      </c>
      <c r="C17" s="1">
        <v>1.39</v>
      </c>
      <c r="D17" s="1">
        <v>0.08</v>
      </c>
      <c r="E17" s="1">
        <v>1.46</v>
      </c>
      <c r="F17" s="1">
        <v>1.4750000000000001</v>
      </c>
      <c r="G17" s="1">
        <v>1.4750000000000001</v>
      </c>
      <c r="H17" s="1">
        <v>1.4750000000000001</v>
      </c>
    </row>
    <row r="18" spans="1:8" ht="57.6" x14ac:dyDescent="0.3">
      <c r="A18" t="s">
        <v>23</v>
      </c>
      <c r="B18" s="81" t="s">
        <v>61</v>
      </c>
      <c r="C18" s="1">
        <v>1.36</v>
      </c>
      <c r="D18" s="1">
        <v>7.0000000000000007E-2</v>
      </c>
      <c r="E18" s="1">
        <v>1.43</v>
      </c>
      <c r="F18" s="1">
        <v>1.444</v>
      </c>
      <c r="G18" s="1">
        <v>1.444</v>
      </c>
      <c r="H18" s="1">
        <v>1.444</v>
      </c>
    </row>
    <row r="19" spans="1:8" ht="28.8" x14ac:dyDescent="0.3">
      <c r="A19" t="s">
        <v>24</v>
      </c>
      <c r="B19" s="81" t="s">
        <v>62</v>
      </c>
      <c r="C19" s="1">
        <v>0.62</v>
      </c>
      <c r="D19" s="1">
        <v>0.06</v>
      </c>
      <c r="E19" s="1">
        <v>0.67</v>
      </c>
      <c r="F19" s="1">
        <v>0.67700000000000005</v>
      </c>
      <c r="G19" s="1">
        <v>0.67700000000000005</v>
      </c>
      <c r="H19" s="1">
        <v>0.67700000000000005</v>
      </c>
    </row>
    <row r="20" spans="1:8" ht="28.8" x14ac:dyDescent="0.3">
      <c r="A20" t="s">
        <v>25</v>
      </c>
      <c r="B20" s="81" t="s">
        <v>63</v>
      </c>
      <c r="C20" s="1">
        <v>1.39</v>
      </c>
      <c r="D20" s="1">
        <v>0.06</v>
      </c>
      <c r="E20" s="1">
        <v>1.45</v>
      </c>
      <c r="F20" s="1">
        <v>1.4650000000000001</v>
      </c>
      <c r="G20" s="1">
        <v>1.4650000000000001</v>
      </c>
      <c r="H20" s="1">
        <v>1.4650000000000001</v>
      </c>
    </row>
    <row r="21" spans="1:8" ht="28.8" x14ac:dyDescent="0.3">
      <c r="A21" t="s">
        <v>26</v>
      </c>
      <c r="B21" s="81" t="s">
        <v>64</v>
      </c>
      <c r="C21" s="1">
        <v>1.64</v>
      </c>
      <c r="D21" s="1">
        <v>0.05</v>
      </c>
      <c r="E21" s="1">
        <v>1.69</v>
      </c>
      <c r="F21" s="1">
        <v>1.7070000000000001</v>
      </c>
      <c r="G21" s="1">
        <v>1.7070000000000001</v>
      </c>
      <c r="H21" s="1">
        <v>1.7070000000000001</v>
      </c>
    </row>
    <row r="22" spans="1:8" ht="43.2" x14ac:dyDescent="0.3">
      <c r="A22" t="s">
        <v>27</v>
      </c>
      <c r="B22" s="81" t="s">
        <v>65</v>
      </c>
      <c r="C22" s="1">
        <v>2.5299999999999998</v>
      </c>
      <c r="D22" s="1">
        <v>7.0000000000000007E-2</v>
      </c>
      <c r="E22" s="1">
        <v>2.6</v>
      </c>
      <c r="F22" s="1">
        <v>2.6259999999999999</v>
      </c>
      <c r="G22" s="1">
        <v>2.6259999999999999</v>
      </c>
      <c r="H22" s="1">
        <v>2.6259999999999999</v>
      </c>
    </row>
    <row r="23" spans="1:8" ht="72" x14ac:dyDescent="0.3">
      <c r="A23" t="s">
        <v>28</v>
      </c>
      <c r="B23" s="81" t="s">
        <v>66</v>
      </c>
      <c r="C23" s="1">
        <v>2.15</v>
      </c>
      <c r="D23" s="1">
        <v>7.0000000000000007E-2</v>
      </c>
      <c r="E23" s="1">
        <v>2.2200000000000002</v>
      </c>
      <c r="F23" s="1">
        <v>2.242</v>
      </c>
      <c r="G23" s="1">
        <v>2.242</v>
      </c>
      <c r="H23" s="1">
        <v>2.242</v>
      </c>
    </row>
    <row r="24" spans="1:8" ht="72" x14ac:dyDescent="0.3">
      <c r="A24" t="s">
        <v>29</v>
      </c>
      <c r="B24" s="81" t="s">
        <v>67</v>
      </c>
      <c r="C24" s="1">
        <v>2.15</v>
      </c>
      <c r="D24" s="1">
        <v>7.0000000000000007E-2</v>
      </c>
      <c r="E24" s="1">
        <v>2.2200000000000002</v>
      </c>
      <c r="F24" s="1">
        <v>2.242</v>
      </c>
      <c r="G24" s="1">
        <v>2.242</v>
      </c>
      <c r="H24" s="1">
        <v>2.242</v>
      </c>
    </row>
    <row r="25" spans="1:8" ht="28.8" x14ac:dyDescent="0.3">
      <c r="A25" t="s">
        <v>30</v>
      </c>
      <c r="B25" s="81" t="s">
        <v>68</v>
      </c>
      <c r="C25" s="1">
        <v>4.22</v>
      </c>
      <c r="D25" s="1">
        <v>0.05</v>
      </c>
      <c r="E25" s="1">
        <v>4.2699999999999996</v>
      </c>
      <c r="F25" s="1">
        <v>4.3129999999999997</v>
      </c>
      <c r="G25" s="1">
        <v>4.3129999999999997</v>
      </c>
      <c r="H25" s="1">
        <v>4.3129999999999997</v>
      </c>
    </row>
    <row r="26" spans="1:8" ht="43.2" x14ac:dyDescent="0.3">
      <c r="A26" t="s">
        <v>31</v>
      </c>
      <c r="B26" s="81" t="s">
        <v>69</v>
      </c>
      <c r="C26" s="1">
        <v>2.12</v>
      </c>
      <c r="D26" s="1">
        <v>0.06</v>
      </c>
      <c r="E26" s="1">
        <v>2.1800000000000002</v>
      </c>
      <c r="F26" s="1">
        <v>2.202</v>
      </c>
      <c r="G26" s="1">
        <v>2.202</v>
      </c>
      <c r="H26" s="1">
        <v>2.202</v>
      </c>
    </row>
    <row r="27" spans="1:8" ht="43.2" x14ac:dyDescent="0.3">
      <c r="A27" t="s">
        <v>32</v>
      </c>
      <c r="B27" s="81" t="s">
        <v>70</v>
      </c>
      <c r="C27" s="1">
        <v>1.57</v>
      </c>
      <c r="D27" s="1">
        <v>0.06</v>
      </c>
      <c r="E27" s="1">
        <v>1.63</v>
      </c>
      <c r="F27" s="1">
        <v>1.6459999999999999</v>
      </c>
      <c r="G27" s="1">
        <v>1.6459999999999999</v>
      </c>
      <c r="H27" s="1">
        <v>1.6459999999999999</v>
      </c>
    </row>
    <row r="28" spans="1:8" ht="100.8" x14ac:dyDescent="0.3">
      <c r="A28" t="s">
        <v>33</v>
      </c>
      <c r="B28" s="81" t="s">
        <v>71</v>
      </c>
      <c r="C28" s="1">
        <v>1.6</v>
      </c>
      <c r="D28" s="1">
        <v>7.0000000000000007E-2</v>
      </c>
      <c r="E28" s="1">
        <v>1.66</v>
      </c>
      <c r="F28" s="1">
        <v>1.677</v>
      </c>
      <c r="G28" s="1">
        <v>1.677</v>
      </c>
      <c r="H28" s="1">
        <v>1.677</v>
      </c>
    </row>
    <row r="29" spans="1:8" ht="28.8" x14ac:dyDescent="0.3">
      <c r="A29" t="s">
        <v>34</v>
      </c>
      <c r="B29" s="81" t="s">
        <v>72</v>
      </c>
    </row>
    <row r="30" spans="1:8" ht="43.2" x14ac:dyDescent="0.3">
      <c r="A30" t="s">
        <v>35</v>
      </c>
      <c r="B30" s="81" t="s">
        <v>73</v>
      </c>
      <c r="C30" s="1">
        <v>0.8</v>
      </c>
      <c r="D30" s="1">
        <v>0.06</v>
      </c>
      <c r="E30" s="1">
        <v>0.86</v>
      </c>
      <c r="F30" s="1">
        <v>0.86899999999999999</v>
      </c>
      <c r="G30" s="1">
        <v>0.86899999999999999</v>
      </c>
      <c r="H30" s="1">
        <v>0.86899999999999999</v>
      </c>
    </row>
    <row r="31" spans="1:8" ht="57.6" x14ac:dyDescent="0.3">
      <c r="A31" t="s">
        <v>36</v>
      </c>
      <c r="B31" s="81" t="s">
        <v>74</v>
      </c>
      <c r="C31" s="1">
        <v>1.05</v>
      </c>
      <c r="D31" s="1">
        <v>7.0000000000000007E-2</v>
      </c>
      <c r="E31" s="1">
        <v>1.1200000000000001</v>
      </c>
      <c r="F31" s="1">
        <v>1.131</v>
      </c>
      <c r="G31" s="1">
        <v>1.131</v>
      </c>
      <c r="H31" s="1">
        <v>1.131</v>
      </c>
    </row>
    <row r="32" spans="1:8" ht="57.6" x14ac:dyDescent="0.3">
      <c r="A32" t="s">
        <v>37</v>
      </c>
      <c r="B32" s="81" t="s">
        <v>75</v>
      </c>
      <c r="C32" s="1">
        <v>0.71</v>
      </c>
      <c r="D32" s="1">
        <v>0.05</v>
      </c>
      <c r="E32" s="1">
        <v>0.76</v>
      </c>
      <c r="F32" s="1">
        <v>0.76800000000000002</v>
      </c>
      <c r="G32" s="1">
        <v>0.76800000000000002</v>
      </c>
      <c r="H32" s="1">
        <v>0.76800000000000002</v>
      </c>
    </row>
    <row r="33" spans="1:9" ht="43.2" x14ac:dyDescent="0.3">
      <c r="A33" t="s">
        <v>38</v>
      </c>
      <c r="B33" s="81" t="s">
        <v>76</v>
      </c>
      <c r="C33" s="1">
        <v>0.5</v>
      </c>
      <c r="D33" s="1">
        <v>0.04</v>
      </c>
      <c r="E33" s="1">
        <v>0.54</v>
      </c>
      <c r="F33" s="1">
        <v>0.54500000000000004</v>
      </c>
      <c r="G33" s="1">
        <v>0.54500000000000004</v>
      </c>
      <c r="H33" s="1">
        <v>0.54500000000000004</v>
      </c>
    </row>
    <row r="34" spans="1:9" ht="57.6" x14ac:dyDescent="0.3">
      <c r="A34" t="s">
        <v>39</v>
      </c>
      <c r="B34" s="81" t="s">
        <v>77</v>
      </c>
      <c r="C34" s="1">
        <v>0.32</v>
      </c>
      <c r="D34" s="1">
        <v>0.03</v>
      </c>
      <c r="E34" s="1">
        <v>0.35</v>
      </c>
      <c r="F34" s="1">
        <v>0.35399999999999998</v>
      </c>
      <c r="G34" s="1">
        <v>0.35399999999999998</v>
      </c>
      <c r="H34" s="1">
        <v>0.35399999999999998</v>
      </c>
    </row>
    <row r="35" spans="1:9" ht="28.8" x14ac:dyDescent="0.3">
      <c r="A35" t="s">
        <v>40</v>
      </c>
      <c r="B35" s="81" t="s">
        <v>78</v>
      </c>
      <c r="C35" s="1">
        <v>1.45</v>
      </c>
      <c r="D35" s="1">
        <v>0.08</v>
      </c>
      <c r="E35" s="1">
        <v>1.53</v>
      </c>
      <c r="F35" s="1">
        <v>1.5449999999999999</v>
      </c>
      <c r="G35" s="1">
        <v>1.5449999999999999</v>
      </c>
      <c r="H35" s="1">
        <v>1.5449999999999999</v>
      </c>
    </row>
    <row r="36" spans="1:9" ht="28.8" x14ac:dyDescent="0.3">
      <c r="A36" t="s">
        <v>41</v>
      </c>
      <c r="B36" s="81" t="s">
        <v>79</v>
      </c>
      <c r="C36" s="1">
        <v>0.56999999999999995</v>
      </c>
      <c r="D36" s="1">
        <v>0.08</v>
      </c>
      <c r="E36" s="1">
        <v>0.65</v>
      </c>
      <c r="F36" s="1">
        <v>0.65700000000000003</v>
      </c>
      <c r="G36" s="1">
        <v>0.65700000000000003</v>
      </c>
      <c r="H36" s="1">
        <v>0.65700000000000003</v>
      </c>
    </row>
    <row r="37" spans="1:9" ht="86.4" x14ac:dyDescent="0.3">
      <c r="A37" t="s">
        <v>42</v>
      </c>
      <c r="B37" s="81" t="s">
        <v>80</v>
      </c>
      <c r="C37" s="1">
        <v>1.43</v>
      </c>
      <c r="D37" s="1">
        <v>0.05</v>
      </c>
      <c r="E37" s="1">
        <v>1.48</v>
      </c>
      <c r="F37" s="1">
        <v>1.4950000000000001</v>
      </c>
      <c r="G37" s="1">
        <v>1.4950000000000001</v>
      </c>
      <c r="H37" s="1">
        <v>1.4950000000000001</v>
      </c>
    </row>
    <row r="38" spans="1:9" ht="86.4" x14ac:dyDescent="0.3">
      <c r="A38" t="s">
        <v>43</v>
      </c>
      <c r="B38" s="81" t="s">
        <v>81</v>
      </c>
      <c r="C38" s="1">
        <v>0.73</v>
      </c>
      <c r="D38" s="1">
        <v>0.04</v>
      </c>
      <c r="E38" s="1">
        <v>0.76</v>
      </c>
      <c r="F38" s="1">
        <v>0.76800000000000002</v>
      </c>
      <c r="G38" s="1">
        <v>0.76800000000000002</v>
      </c>
      <c r="H38" s="1">
        <v>0.76800000000000002</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1.5129999999999999</v>
      </c>
      <c r="E40" s="1">
        <v>1.5129999999999999</v>
      </c>
      <c r="F40" s="1">
        <v>1.6639999999999999</v>
      </c>
      <c r="G40" s="1">
        <v>1.8160000000000001</v>
      </c>
      <c r="H40" s="1">
        <v>1.9670000000000001</v>
      </c>
      <c r="I40" t="s">
        <v>568</v>
      </c>
    </row>
    <row r="41" spans="1:9" x14ac:dyDescent="0.3">
      <c r="A41" t="s">
        <v>87</v>
      </c>
      <c r="B41" s="81" t="s">
        <v>332</v>
      </c>
      <c r="C41" s="1">
        <v>2.238</v>
      </c>
      <c r="E41" s="1">
        <v>2.238</v>
      </c>
      <c r="F41" s="1">
        <v>2.4620000000000002</v>
      </c>
      <c r="G41" s="1">
        <v>2.6859999999999999</v>
      </c>
      <c r="H41" s="1">
        <v>2.9089999999999998</v>
      </c>
      <c r="I41" t="s">
        <v>568</v>
      </c>
    </row>
    <row r="42" spans="1:9" x14ac:dyDescent="0.3">
      <c r="A42" t="s">
        <v>88</v>
      </c>
      <c r="B42" s="81" t="s">
        <v>333</v>
      </c>
      <c r="C42" s="1">
        <v>2.27</v>
      </c>
      <c r="E42" s="1">
        <v>2.27</v>
      </c>
      <c r="F42" s="1">
        <v>2.496</v>
      </c>
      <c r="G42" s="1">
        <v>2.7229999999999999</v>
      </c>
      <c r="H42" s="1">
        <v>2.95</v>
      </c>
      <c r="I42" t="s">
        <v>568</v>
      </c>
    </row>
    <row r="43" spans="1:9" x14ac:dyDescent="0.3">
      <c r="A43" t="s">
        <v>89</v>
      </c>
      <c r="B43" s="81" t="s">
        <v>334</v>
      </c>
      <c r="C43" s="1">
        <v>2.27</v>
      </c>
      <c r="E43" s="1">
        <v>2.27</v>
      </c>
      <c r="F43" s="1">
        <v>2.496</v>
      </c>
      <c r="G43" s="1">
        <v>2.7229999999999999</v>
      </c>
      <c r="H43" s="1">
        <v>2.95</v>
      </c>
      <c r="I43" t="s">
        <v>568</v>
      </c>
    </row>
    <row r="44" spans="1:9" x14ac:dyDescent="0.3">
      <c r="A44" t="s">
        <v>90</v>
      </c>
      <c r="B44" s="81" t="s">
        <v>332</v>
      </c>
      <c r="C44" s="1">
        <v>2.238</v>
      </c>
      <c r="E44" s="1">
        <v>2.238</v>
      </c>
      <c r="F44" s="1">
        <v>2.4620000000000002</v>
      </c>
      <c r="G44" s="1">
        <v>2.6859999999999999</v>
      </c>
      <c r="H44" s="1">
        <v>2.9089999999999998</v>
      </c>
      <c r="I44" t="s">
        <v>568</v>
      </c>
    </row>
    <row r="45" spans="1:9" x14ac:dyDescent="0.3">
      <c r="A45" t="s">
        <v>91</v>
      </c>
      <c r="B45" s="81" t="s">
        <v>333</v>
      </c>
      <c r="C45" s="1">
        <v>2.27</v>
      </c>
      <c r="E45" s="1">
        <v>2.27</v>
      </c>
      <c r="F45" s="1">
        <v>2.496</v>
      </c>
      <c r="G45" s="1">
        <v>2.7229999999999999</v>
      </c>
      <c r="H45" s="1">
        <v>2.95</v>
      </c>
      <c r="I45" t="s">
        <v>568</v>
      </c>
    </row>
    <row r="46" spans="1:9" x14ac:dyDescent="0.3">
      <c r="A46" t="s">
        <v>92</v>
      </c>
      <c r="B46" s="81" t="s">
        <v>335</v>
      </c>
      <c r="C46" s="1">
        <v>2.238</v>
      </c>
      <c r="E46" s="1">
        <v>2.238</v>
      </c>
      <c r="F46" s="1">
        <v>2.4620000000000002</v>
      </c>
      <c r="G46" s="1">
        <v>2.6859999999999999</v>
      </c>
      <c r="H46" s="1">
        <v>2.9089999999999998</v>
      </c>
      <c r="I46" t="s">
        <v>568</v>
      </c>
    </row>
    <row r="47" spans="1:9" ht="28.8" x14ac:dyDescent="0.3">
      <c r="A47" t="s">
        <v>93</v>
      </c>
      <c r="B47" s="81" t="s">
        <v>336</v>
      </c>
      <c r="C47" s="1">
        <v>3.6880000000000002</v>
      </c>
      <c r="E47" s="1">
        <v>3.6880000000000002</v>
      </c>
      <c r="F47" s="1">
        <v>4.0570000000000004</v>
      </c>
      <c r="G47" s="1">
        <v>4.4260000000000002</v>
      </c>
      <c r="H47" s="1">
        <v>4.7939999999999996</v>
      </c>
      <c r="I47" t="s">
        <v>568</v>
      </c>
    </row>
    <row r="48" spans="1:9" ht="43.2" x14ac:dyDescent="0.3">
      <c r="A48" t="s">
        <v>94</v>
      </c>
      <c r="B48" s="81" t="s">
        <v>337</v>
      </c>
      <c r="C48" s="1">
        <v>3.6880000000000002</v>
      </c>
      <c r="E48" s="1">
        <v>3.6880000000000002</v>
      </c>
      <c r="F48" s="1">
        <v>4.0570000000000004</v>
      </c>
      <c r="G48" s="1">
        <v>4.4260000000000002</v>
      </c>
      <c r="H48" s="1">
        <v>4.7939999999999996</v>
      </c>
      <c r="I48" t="s">
        <v>568</v>
      </c>
    </row>
    <row r="49" spans="1:9" x14ac:dyDescent="0.3">
      <c r="A49" t="s">
        <v>95</v>
      </c>
      <c r="B49" s="81" t="s">
        <v>338</v>
      </c>
      <c r="C49" s="1">
        <v>2.27</v>
      </c>
      <c r="E49" s="1">
        <v>2.27</v>
      </c>
      <c r="F49" s="1">
        <v>2.496</v>
      </c>
      <c r="G49" s="1">
        <v>2.7229999999999999</v>
      </c>
      <c r="H49" s="1">
        <v>2.95</v>
      </c>
      <c r="I49" t="s">
        <v>568</v>
      </c>
    </row>
    <row r="50" spans="1:9" ht="28.8" x14ac:dyDescent="0.3">
      <c r="A50" t="s">
        <v>96</v>
      </c>
      <c r="B50" s="81" t="s">
        <v>339</v>
      </c>
      <c r="C50" s="1">
        <v>2.27</v>
      </c>
      <c r="E50" s="1">
        <v>2.27</v>
      </c>
      <c r="F50" s="1">
        <v>2.496</v>
      </c>
      <c r="G50" s="1">
        <v>2.7229999999999999</v>
      </c>
      <c r="H50" s="1">
        <v>2.95</v>
      </c>
      <c r="I50" t="s">
        <v>568</v>
      </c>
    </row>
    <row r="51" spans="1:9" x14ac:dyDescent="0.3">
      <c r="A51" t="s">
        <v>97</v>
      </c>
      <c r="B51" s="81" t="s">
        <v>340</v>
      </c>
      <c r="C51" s="1">
        <v>2.27</v>
      </c>
      <c r="E51" s="1">
        <v>2.27</v>
      </c>
      <c r="F51" s="1">
        <v>2.496</v>
      </c>
      <c r="G51" s="1">
        <v>2.7229999999999999</v>
      </c>
      <c r="H51" s="1">
        <v>2.95</v>
      </c>
      <c r="I51" t="s">
        <v>568</v>
      </c>
    </row>
    <row r="52" spans="1:9" x14ac:dyDescent="0.3">
      <c r="A52" t="s">
        <v>98</v>
      </c>
      <c r="B52" s="81" t="s">
        <v>341</v>
      </c>
      <c r="C52" s="1">
        <v>2.27</v>
      </c>
      <c r="E52" s="1">
        <v>2.27</v>
      </c>
      <c r="F52" s="1">
        <v>2.496</v>
      </c>
      <c r="G52" s="1">
        <v>2.7229999999999999</v>
      </c>
      <c r="H52" s="1">
        <v>2.95</v>
      </c>
      <c r="I52" t="s">
        <v>568</v>
      </c>
    </row>
    <row r="53" spans="1:9" x14ac:dyDescent="0.3">
      <c r="A53" t="s">
        <v>99</v>
      </c>
      <c r="B53" s="81" t="s">
        <v>342</v>
      </c>
      <c r="C53" s="1">
        <v>2.27</v>
      </c>
      <c r="E53" s="1">
        <v>2.27</v>
      </c>
      <c r="F53" s="1">
        <v>2.496</v>
      </c>
      <c r="G53" s="1">
        <v>2.7229999999999999</v>
      </c>
      <c r="H53" s="1">
        <v>2.95</v>
      </c>
      <c r="I53" t="s">
        <v>568</v>
      </c>
    </row>
    <row r="54" spans="1:9" x14ac:dyDescent="0.3">
      <c r="A54" t="s">
        <v>100</v>
      </c>
      <c r="B54" s="81" t="s">
        <v>341</v>
      </c>
      <c r="C54" s="1">
        <v>2.27</v>
      </c>
      <c r="E54" s="1">
        <v>2.27</v>
      </c>
      <c r="F54" s="1">
        <v>2.496</v>
      </c>
      <c r="G54" s="1">
        <v>2.7229999999999999</v>
      </c>
      <c r="H54" s="1">
        <v>2.95</v>
      </c>
      <c r="I54" t="s">
        <v>568</v>
      </c>
    </row>
    <row r="55" spans="1:9" ht="72" x14ac:dyDescent="0.3">
      <c r="A55" t="s">
        <v>101</v>
      </c>
      <c r="B55" s="81" t="s">
        <v>343</v>
      </c>
      <c r="C55" s="1">
        <v>3.6880000000000002</v>
      </c>
      <c r="E55" s="1">
        <v>3.6880000000000002</v>
      </c>
      <c r="F55" s="1">
        <v>4.0570000000000004</v>
      </c>
      <c r="G55" s="1">
        <v>4.4260000000000002</v>
      </c>
      <c r="H55" s="1">
        <v>4.7939999999999996</v>
      </c>
      <c r="I55" t="s">
        <v>568</v>
      </c>
    </row>
    <row r="56" spans="1:9" ht="72" x14ac:dyDescent="0.3">
      <c r="A56" t="s">
        <v>102</v>
      </c>
      <c r="B56" s="81" t="s">
        <v>344</v>
      </c>
      <c r="C56" s="1">
        <v>1.544</v>
      </c>
      <c r="E56" s="1">
        <v>1.544</v>
      </c>
      <c r="F56" s="1">
        <v>1.698</v>
      </c>
      <c r="G56" s="1">
        <v>1.853</v>
      </c>
      <c r="H56" s="1">
        <v>2.0070000000000001</v>
      </c>
      <c r="I56" t="s">
        <v>568</v>
      </c>
    </row>
    <row r="57" spans="1:9" x14ac:dyDescent="0.3">
      <c r="A57" t="s">
        <v>103</v>
      </c>
      <c r="B57" s="81" t="s">
        <v>345</v>
      </c>
      <c r="C57" s="1">
        <v>3.6880000000000002</v>
      </c>
      <c r="E57" s="1">
        <v>3.6880000000000002</v>
      </c>
      <c r="F57" s="1">
        <v>4.0570000000000004</v>
      </c>
      <c r="G57" s="1">
        <v>4.4260000000000002</v>
      </c>
      <c r="H57" s="1">
        <v>4.7939999999999996</v>
      </c>
      <c r="I57" t="s">
        <v>568</v>
      </c>
    </row>
    <row r="58" spans="1:9" ht="28.8" x14ac:dyDescent="0.3">
      <c r="A58" t="s">
        <v>104</v>
      </c>
      <c r="B58" s="81" t="s">
        <v>346</v>
      </c>
      <c r="C58" s="1">
        <v>2.238</v>
      </c>
      <c r="E58" s="1">
        <v>2.238</v>
      </c>
      <c r="F58" s="1">
        <v>2.4620000000000002</v>
      </c>
      <c r="G58" s="1">
        <v>2.6859999999999999</v>
      </c>
      <c r="H58" s="1">
        <v>2.9089999999999998</v>
      </c>
      <c r="I58" t="s">
        <v>568</v>
      </c>
    </row>
    <row r="59" spans="1:9" ht="43.2" x14ac:dyDescent="0.3">
      <c r="A59" t="s">
        <v>105</v>
      </c>
      <c r="B59" s="81" t="s">
        <v>347</v>
      </c>
      <c r="C59" s="1">
        <v>3.6880000000000002</v>
      </c>
      <c r="E59" s="1">
        <v>3.6880000000000002</v>
      </c>
      <c r="F59" s="1">
        <v>4.0570000000000004</v>
      </c>
      <c r="G59" s="1">
        <v>4.4260000000000002</v>
      </c>
      <c r="H59" s="1">
        <v>4.7939999999999996</v>
      </c>
      <c r="I59" t="s">
        <v>568</v>
      </c>
    </row>
    <row r="60" spans="1:9" ht="28.8" x14ac:dyDescent="0.3">
      <c r="A60" t="s">
        <v>106</v>
      </c>
      <c r="B60" s="81" t="s">
        <v>348</v>
      </c>
      <c r="C60" s="1">
        <v>3.6880000000000002</v>
      </c>
      <c r="E60" s="1">
        <v>3.6880000000000002</v>
      </c>
      <c r="F60" s="1">
        <v>4.0570000000000004</v>
      </c>
      <c r="G60" s="1">
        <v>4.4260000000000002</v>
      </c>
      <c r="H60" s="1">
        <v>4.7939999999999996</v>
      </c>
      <c r="I60" t="s">
        <v>568</v>
      </c>
    </row>
    <row r="61" spans="1:9" x14ac:dyDescent="0.3">
      <c r="A61" t="s">
        <v>107</v>
      </c>
      <c r="B61" s="81" t="s">
        <v>349</v>
      </c>
      <c r="C61" s="1">
        <v>1.5129999999999999</v>
      </c>
      <c r="E61" s="1">
        <v>1.5129999999999999</v>
      </c>
      <c r="F61" s="1">
        <v>1.6639999999999999</v>
      </c>
      <c r="G61" s="1">
        <v>1.8160000000000001</v>
      </c>
      <c r="H61" s="1">
        <v>1.9670000000000001</v>
      </c>
      <c r="I61" t="s">
        <v>568</v>
      </c>
    </row>
    <row r="62" spans="1:9" x14ac:dyDescent="0.3">
      <c r="A62" t="s">
        <v>108</v>
      </c>
      <c r="B62" s="81" t="s">
        <v>341</v>
      </c>
      <c r="C62" s="1">
        <v>3.6880000000000002</v>
      </c>
      <c r="E62" s="1">
        <v>3.6880000000000002</v>
      </c>
      <c r="F62" s="1">
        <v>4.0570000000000004</v>
      </c>
      <c r="G62" s="1">
        <v>4.4260000000000002</v>
      </c>
      <c r="H62" s="1">
        <v>4.7939999999999996</v>
      </c>
      <c r="I62" t="s">
        <v>568</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0.12</v>
      </c>
      <c r="D64" s="1">
        <v>0.11</v>
      </c>
      <c r="E64" s="1">
        <v>0.22</v>
      </c>
      <c r="F64" s="1">
        <v>0.24199999999999999</v>
      </c>
      <c r="G64" s="1">
        <v>0.26400000000000001</v>
      </c>
      <c r="H64" s="1">
        <v>0.28599999999999998</v>
      </c>
    </row>
    <row r="65" spans="1:9" ht="28.8" x14ac:dyDescent="0.3">
      <c r="A65" t="s">
        <v>110</v>
      </c>
      <c r="B65" s="81" t="s">
        <v>351</v>
      </c>
      <c r="C65" s="1">
        <v>2.16</v>
      </c>
      <c r="E65" s="1">
        <v>2.16</v>
      </c>
      <c r="F65" s="1">
        <v>2.3759999999999999</v>
      </c>
      <c r="G65" s="1">
        <v>2.5920000000000001</v>
      </c>
      <c r="H65" s="1">
        <v>2.8079999999999998</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2.31</v>
      </c>
      <c r="E72" s="1">
        <v>2.31</v>
      </c>
      <c r="F72" s="1">
        <v>2.5409999999999999</v>
      </c>
      <c r="G72" s="1">
        <v>2.7719999999999998</v>
      </c>
      <c r="H72" s="1">
        <v>3.0030000000000001</v>
      </c>
      <c r="I72" t="s">
        <v>569</v>
      </c>
    </row>
    <row r="73" spans="1:9" ht="43.2" x14ac:dyDescent="0.3">
      <c r="A73" t="s">
        <v>118</v>
      </c>
      <c r="B73" s="81" t="s">
        <v>359</v>
      </c>
    </row>
    <row r="74" spans="1:9" ht="43.2" x14ac:dyDescent="0.3">
      <c r="A74" t="s">
        <v>119</v>
      </c>
      <c r="B74" s="81" t="s">
        <v>360</v>
      </c>
      <c r="C74" s="1">
        <v>2.4</v>
      </c>
      <c r="E74" s="1">
        <v>2.4</v>
      </c>
      <c r="F74" s="1">
        <v>2.64</v>
      </c>
      <c r="G74" s="1">
        <v>2.88</v>
      </c>
      <c r="H74" s="1">
        <v>3.12</v>
      </c>
      <c r="I74" t="s">
        <v>569</v>
      </c>
    </row>
    <row r="75" spans="1:9" ht="43.2" x14ac:dyDescent="0.3">
      <c r="A75" t="s">
        <v>120</v>
      </c>
      <c r="B75" s="81" t="s">
        <v>361</v>
      </c>
      <c r="C75" s="1">
        <v>2.41</v>
      </c>
      <c r="E75" s="1">
        <v>2.41</v>
      </c>
      <c r="F75" s="1">
        <v>2.6509999999999998</v>
      </c>
      <c r="G75" s="1">
        <v>2.8919999999999999</v>
      </c>
      <c r="H75" s="1">
        <v>3.133</v>
      </c>
      <c r="I75" t="s">
        <v>569</v>
      </c>
    </row>
    <row r="76" spans="1:9" x14ac:dyDescent="0.3">
      <c r="A76" t="s">
        <v>121</v>
      </c>
      <c r="B76" s="81" t="s">
        <v>362</v>
      </c>
    </row>
    <row r="77" spans="1:9" ht="57.6" x14ac:dyDescent="0.3">
      <c r="A77" t="s">
        <v>122</v>
      </c>
      <c r="B77" s="81" t="s">
        <v>363</v>
      </c>
      <c r="C77" s="1">
        <v>2.41</v>
      </c>
      <c r="E77" s="1">
        <v>2.41</v>
      </c>
      <c r="F77" s="1">
        <v>2.6509999999999998</v>
      </c>
      <c r="G77" s="1">
        <v>2.8919999999999999</v>
      </c>
      <c r="H77" s="1">
        <v>3.133</v>
      </c>
      <c r="I77" t="s">
        <v>569</v>
      </c>
    </row>
    <row r="78" spans="1:9" ht="72" x14ac:dyDescent="0.3">
      <c r="A78" t="s">
        <v>123</v>
      </c>
      <c r="B78" s="81" t="s">
        <v>364</v>
      </c>
      <c r="C78" s="1">
        <v>2.41</v>
      </c>
      <c r="E78" s="1">
        <v>2.41</v>
      </c>
      <c r="F78" s="1">
        <v>2.6509999999999998</v>
      </c>
      <c r="G78" s="1">
        <v>2.8919999999999999</v>
      </c>
      <c r="H78" s="1">
        <v>3.133</v>
      </c>
      <c r="I78" t="s">
        <v>569</v>
      </c>
    </row>
    <row r="79" spans="1:9" ht="57.6" x14ac:dyDescent="0.3">
      <c r="A79" t="s">
        <v>124</v>
      </c>
      <c r="B79" s="81" t="s">
        <v>365</v>
      </c>
      <c r="C79" s="1">
        <v>2.41</v>
      </c>
      <c r="E79" s="1">
        <v>2.41</v>
      </c>
      <c r="F79" s="1">
        <v>2.6509999999999998</v>
      </c>
      <c r="G79" s="1">
        <v>2.8919999999999999</v>
      </c>
      <c r="H79" s="1">
        <v>3.133</v>
      </c>
      <c r="I79" t="s">
        <v>569</v>
      </c>
    </row>
    <row r="80" spans="1:9" ht="43.2" x14ac:dyDescent="0.3">
      <c r="A80" t="s">
        <v>125</v>
      </c>
      <c r="B80" s="81" t="s">
        <v>366</v>
      </c>
      <c r="C80" s="1">
        <v>2.4</v>
      </c>
      <c r="E80" s="1">
        <v>2.4</v>
      </c>
      <c r="F80" s="1">
        <v>2.64</v>
      </c>
      <c r="G80" s="1">
        <v>2.88</v>
      </c>
      <c r="H80" s="1">
        <v>3.12</v>
      </c>
      <c r="I80" t="s">
        <v>569</v>
      </c>
    </row>
    <row r="81" spans="1:9" ht="57.6" x14ac:dyDescent="0.3">
      <c r="A81" t="s">
        <v>126</v>
      </c>
      <c r="B81" s="81" t="s">
        <v>367</v>
      </c>
      <c r="C81" s="1">
        <v>2.41</v>
      </c>
      <c r="E81" s="1">
        <v>2.41</v>
      </c>
      <c r="F81" s="1">
        <v>2.6509999999999998</v>
      </c>
      <c r="G81" s="1">
        <v>2.8919999999999999</v>
      </c>
      <c r="H81" s="1">
        <v>3.133</v>
      </c>
      <c r="I81" t="s">
        <v>569</v>
      </c>
    </row>
    <row r="82" spans="1:9" ht="43.2" x14ac:dyDescent="0.3">
      <c r="A82" t="s">
        <v>127</v>
      </c>
      <c r="B82" s="81" t="s">
        <v>368</v>
      </c>
      <c r="C82" s="1">
        <v>2.4</v>
      </c>
      <c r="E82" s="1">
        <v>2.4</v>
      </c>
      <c r="F82" s="1">
        <v>2.64</v>
      </c>
      <c r="G82" s="1">
        <v>2.88</v>
      </c>
      <c r="H82" s="1">
        <v>3.12</v>
      </c>
      <c r="I82" t="s">
        <v>569</v>
      </c>
    </row>
    <row r="83" spans="1:9" ht="43.2" x14ac:dyDescent="0.3">
      <c r="A83" t="s">
        <v>128</v>
      </c>
      <c r="B83" s="81" t="s">
        <v>369</v>
      </c>
      <c r="C83" s="1">
        <v>2.41</v>
      </c>
      <c r="E83" s="1">
        <v>2.41</v>
      </c>
      <c r="F83" s="1">
        <v>2.6509999999999998</v>
      </c>
      <c r="G83" s="1">
        <v>2.8919999999999999</v>
      </c>
      <c r="H83" s="1">
        <v>3.133</v>
      </c>
      <c r="I83" t="s">
        <v>569</v>
      </c>
    </row>
    <row r="84" spans="1:9" ht="43.2" x14ac:dyDescent="0.3">
      <c r="A84" t="s">
        <v>129</v>
      </c>
      <c r="B84" s="81" t="s">
        <v>370</v>
      </c>
      <c r="C84" s="1">
        <v>2.4</v>
      </c>
      <c r="E84" s="1">
        <v>2.4</v>
      </c>
      <c r="F84" s="1">
        <v>2.64</v>
      </c>
      <c r="G84" s="1">
        <v>2.88</v>
      </c>
      <c r="H84" s="1">
        <v>3.12</v>
      </c>
      <c r="I84" t="s">
        <v>569</v>
      </c>
    </row>
    <row r="85" spans="1:9" ht="43.2" x14ac:dyDescent="0.3">
      <c r="A85" t="s">
        <v>130</v>
      </c>
      <c r="B85" s="81" t="s">
        <v>371</v>
      </c>
      <c r="C85" s="1">
        <v>2.41</v>
      </c>
      <c r="E85" s="1">
        <v>2.41</v>
      </c>
      <c r="F85" s="1">
        <v>2.6509999999999998</v>
      </c>
      <c r="G85" s="1">
        <v>2.8919999999999999</v>
      </c>
      <c r="H85" s="1">
        <v>3.133</v>
      </c>
      <c r="I85" t="s">
        <v>569</v>
      </c>
    </row>
    <row r="86" spans="1:9" ht="57.6" x14ac:dyDescent="0.3">
      <c r="A86" t="s">
        <v>131</v>
      </c>
      <c r="B86" s="81" t="s">
        <v>372</v>
      </c>
      <c r="C86" s="1">
        <v>2.41</v>
      </c>
      <c r="E86" s="1">
        <v>2.41</v>
      </c>
      <c r="F86" s="1">
        <v>2.6509999999999998</v>
      </c>
      <c r="G86" s="1">
        <v>2.8919999999999999</v>
      </c>
      <c r="H86" s="1">
        <v>3.133</v>
      </c>
      <c r="I86" t="s">
        <v>569</v>
      </c>
    </row>
    <row r="87" spans="1:9" ht="72" x14ac:dyDescent="0.3">
      <c r="A87" t="s">
        <v>132</v>
      </c>
      <c r="B87" s="81" t="s">
        <v>373</v>
      </c>
      <c r="C87" s="1">
        <v>2.41</v>
      </c>
      <c r="E87" s="1">
        <v>2.41</v>
      </c>
      <c r="F87" s="1">
        <v>2.6509999999999998</v>
      </c>
      <c r="G87" s="1">
        <v>2.8919999999999999</v>
      </c>
      <c r="H87" s="1">
        <v>3.133</v>
      </c>
      <c r="I87" t="s">
        <v>569</v>
      </c>
    </row>
    <row r="88" spans="1:9" ht="57.6" x14ac:dyDescent="0.3">
      <c r="A88" t="s">
        <v>133</v>
      </c>
      <c r="B88" s="81" t="s">
        <v>374</v>
      </c>
      <c r="C88" s="1">
        <v>2.41</v>
      </c>
      <c r="E88" s="1">
        <v>2.41</v>
      </c>
      <c r="F88" s="1">
        <v>2.6509999999999998</v>
      </c>
      <c r="G88" s="1">
        <v>2.8919999999999999</v>
      </c>
      <c r="H88" s="1">
        <v>3.133</v>
      </c>
      <c r="I88" t="s">
        <v>569</v>
      </c>
    </row>
    <row r="89" spans="1:9" ht="57.6" x14ac:dyDescent="0.3">
      <c r="A89" t="s">
        <v>134</v>
      </c>
      <c r="B89" s="81" t="s">
        <v>375</v>
      </c>
      <c r="C89" s="1">
        <v>2.4</v>
      </c>
      <c r="E89" s="1">
        <v>2.4</v>
      </c>
      <c r="F89" s="1">
        <v>2.64</v>
      </c>
      <c r="G89" s="1">
        <v>2.88</v>
      </c>
      <c r="H89" s="1">
        <v>3.12</v>
      </c>
      <c r="I89" t="s">
        <v>569</v>
      </c>
    </row>
    <row r="90" spans="1:9" ht="57.6" x14ac:dyDescent="0.3">
      <c r="A90" t="s">
        <v>135</v>
      </c>
      <c r="B90" s="81" t="s">
        <v>376</v>
      </c>
      <c r="C90" s="1">
        <v>2.41</v>
      </c>
      <c r="E90" s="1">
        <v>2.41</v>
      </c>
      <c r="F90" s="1">
        <v>2.6509999999999998</v>
      </c>
      <c r="G90" s="1">
        <v>2.8919999999999999</v>
      </c>
      <c r="H90" s="1">
        <v>3.133</v>
      </c>
      <c r="I90" t="s">
        <v>569</v>
      </c>
    </row>
    <row r="91" spans="1:9" ht="57.6" x14ac:dyDescent="0.3">
      <c r="A91" t="s">
        <v>136</v>
      </c>
      <c r="B91" s="81" t="s">
        <v>377</v>
      </c>
      <c r="C91" s="1">
        <v>2.4</v>
      </c>
      <c r="E91" s="1">
        <v>2.4</v>
      </c>
      <c r="F91" s="1">
        <v>2.64</v>
      </c>
      <c r="G91" s="1">
        <v>2.88</v>
      </c>
      <c r="H91" s="1">
        <v>3.12</v>
      </c>
      <c r="I91" t="s">
        <v>569</v>
      </c>
    </row>
    <row r="92" spans="1:9" ht="43.2" x14ac:dyDescent="0.3">
      <c r="A92" t="s">
        <v>137</v>
      </c>
      <c r="B92" s="81" t="s">
        <v>378</v>
      </c>
      <c r="C92" s="1">
        <v>2.41</v>
      </c>
      <c r="E92" s="1">
        <v>2.41</v>
      </c>
      <c r="F92" s="1">
        <v>2.6509999999999998</v>
      </c>
      <c r="G92" s="1">
        <v>2.8919999999999999</v>
      </c>
      <c r="H92" s="1">
        <v>3.133</v>
      </c>
      <c r="I92" t="s">
        <v>569</v>
      </c>
    </row>
    <row r="93" spans="1:9" ht="43.2" x14ac:dyDescent="0.3">
      <c r="A93" t="s">
        <v>138</v>
      </c>
      <c r="B93" s="81" t="s">
        <v>379</v>
      </c>
      <c r="C93" s="1">
        <v>2.4</v>
      </c>
      <c r="E93" s="1">
        <v>2.4</v>
      </c>
      <c r="F93" s="1">
        <v>2.64</v>
      </c>
      <c r="G93" s="1">
        <v>2.88</v>
      </c>
      <c r="H93" s="1">
        <v>3.12</v>
      </c>
      <c r="I93" t="s">
        <v>569</v>
      </c>
    </row>
    <row r="94" spans="1:9" ht="43.2" x14ac:dyDescent="0.3">
      <c r="A94" t="s">
        <v>139</v>
      </c>
      <c r="B94" s="81" t="s">
        <v>380</v>
      </c>
      <c r="C94" s="1">
        <v>2.41</v>
      </c>
      <c r="E94" s="1">
        <v>2.41</v>
      </c>
      <c r="F94" s="1">
        <v>2.6509999999999998</v>
      </c>
      <c r="G94" s="1">
        <v>2.8919999999999999</v>
      </c>
      <c r="H94" s="1">
        <v>3.133</v>
      </c>
      <c r="I94" t="s">
        <v>569</v>
      </c>
    </row>
    <row r="95" spans="1:9" ht="28.8" x14ac:dyDescent="0.3">
      <c r="A95" t="s">
        <v>140</v>
      </c>
      <c r="B95" s="81" t="s">
        <v>381</v>
      </c>
      <c r="C95" s="1">
        <v>2.41</v>
      </c>
      <c r="E95" s="1">
        <v>2.41</v>
      </c>
      <c r="F95" s="1">
        <v>2.6509999999999998</v>
      </c>
      <c r="G95" s="1">
        <v>2.8919999999999999</v>
      </c>
      <c r="H95" s="1">
        <v>3.133</v>
      </c>
      <c r="I95" t="s">
        <v>569</v>
      </c>
    </row>
    <row r="96" spans="1:9" ht="43.2" x14ac:dyDescent="0.3">
      <c r="A96" t="s">
        <v>141</v>
      </c>
      <c r="B96" s="81" t="s">
        <v>382</v>
      </c>
      <c r="C96" s="1">
        <v>2.41</v>
      </c>
      <c r="E96" s="1">
        <v>2.41</v>
      </c>
      <c r="F96" s="1">
        <v>2.6509999999999998</v>
      </c>
      <c r="G96" s="1">
        <v>2.8919999999999999</v>
      </c>
      <c r="H96" s="1">
        <v>3.133</v>
      </c>
      <c r="I96" t="s">
        <v>569</v>
      </c>
    </row>
    <row r="97" spans="1:9" ht="43.2" x14ac:dyDescent="0.3">
      <c r="A97" t="s">
        <v>142</v>
      </c>
      <c r="B97" s="81" t="s">
        <v>383</v>
      </c>
      <c r="C97" s="1">
        <v>2.41</v>
      </c>
      <c r="E97" s="1">
        <v>2.41</v>
      </c>
      <c r="F97" s="1">
        <v>2.6509999999999998</v>
      </c>
      <c r="G97" s="1">
        <v>2.8919999999999999</v>
      </c>
      <c r="H97" s="1">
        <v>3.133</v>
      </c>
      <c r="I97" t="s">
        <v>569</v>
      </c>
    </row>
    <row r="98" spans="1:9" ht="43.2" x14ac:dyDescent="0.3">
      <c r="A98" t="s">
        <v>143</v>
      </c>
      <c r="B98" s="81" t="s">
        <v>384</v>
      </c>
    </row>
    <row r="99" spans="1:9" ht="72" x14ac:dyDescent="0.3">
      <c r="A99" t="s">
        <v>144</v>
      </c>
      <c r="B99" s="81" t="s">
        <v>385</v>
      </c>
      <c r="C99" s="1">
        <v>2.41</v>
      </c>
      <c r="E99" s="1">
        <v>2.41</v>
      </c>
      <c r="F99" s="1">
        <v>2.6509999999999998</v>
      </c>
      <c r="G99" s="1">
        <v>2.8919999999999999</v>
      </c>
      <c r="H99" s="1">
        <v>3.133</v>
      </c>
      <c r="I99" t="s">
        <v>569</v>
      </c>
    </row>
    <row r="100" spans="1:9" ht="57.6" x14ac:dyDescent="0.3">
      <c r="A100" t="s">
        <v>145</v>
      </c>
      <c r="B100" s="81" t="s">
        <v>386</v>
      </c>
      <c r="C100" s="1">
        <v>2.41</v>
      </c>
      <c r="E100" s="1">
        <v>2.41</v>
      </c>
      <c r="F100" s="1">
        <v>2.6509999999999998</v>
      </c>
      <c r="G100" s="1">
        <v>2.8919999999999999</v>
      </c>
      <c r="H100" s="1">
        <v>3.133</v>
      </c>
      <c r="I100" t="s">
        <v>569</v>
      </c>
    </row>
    <row r="101" spans="1:9" ht="43.2" x14ac:dyDescent="0.3">
      <c r="A101" t="s">
        <v>146</v>
      </c>
      <c r="B101" s="81" t="s">
        <v>387</v>
      </c>
      <c r="C101" s="1">
        <v>2.41</v>
      </c>
      <c r="E101" s="1">
        <v>2.41</v>
      </c>
      <c r="F101" s="1">
        <v>2.6509999999999998</v>
      </c>
      <c r="G101" s="1">
        <v>2.8919999999999999</v>
      </c>
      <c r="H101" s="1">
        <v>3.133</v>
      </c>
      <c r="I101" t="s">
        <v>569</v>
      </c>
    </row>
    <row r="102" spans="1:9" ht="57.6" x14ac:dyDescent="0.3">
      <c r="A102" t="s">
        <v>147</v>
      </c>
      <c r="B102" s="81" t="s">
        <v>388</v>
      </c>
      <c r="C102" s="1">
        <v>2.41</v>
      </c>
      <c r="E102" s="1">
        <v>2.41</v>
      </c>
      <c r="F102" s="1">
        <v>2.6509999999999998</v>
      </c>
      <c r="G102" s="1">
        <v>2.8919999999999999</v>
      </c>
      <c r="H102" s="1">
        <v>3.133</v>
      </c>
      <c r="I102" t="s">
        <v>569</v>
      </c>
    </row>
    <row r="103" spans="1:9" ht="57.6" x14ac:dyDescent="0.3">
      <c r="A103" t="s">
        <v>148</v>
      </c>
      <c r="B103" s="81" t="s">
        <v>389</v>
      </c>
      <c r="C103" s="1">
        <v>2.41</v>
      </c>
      <c r="E103" s="1">
        <v>2.41</v>
      </c>
      <c r="F103" s="1">
        <v>2.6509999999999998</v>
      </c>
      <c r="G103" s="1">
        <v>2.8919999999999999</v>
      </c>
      <c r="H103" s="1">
        <v>3.133</v>
      </c>
      <c r="I103" t="s">
        <v>569</v>
      </c>
    </row>
    <row r="104" spans="1:9" ht="57.6" x14ac:dyDescent="0.3">
      <c r="A104" t="s">
        <v>149</v>
      </c>
      <c r="B104" s="81" t="s">
        <v>390</v>
      </c>
      <c r="C104" s="1">
        <v>2.41</v>
      </c>
      <c r="E104" s="1">
        <v>2.41</v>
      </c>
      <c r="F104" s="1">
        <v>2.6509999999999998</v>
      </c>
      <c r="G104" s="1">
        <v>2.8919999999999999</v>
      </c>
      <c r="H104" s="1">
        <v>3.133</v>
      </c>
      <c r="I104" t="s">
        <v>569</v>
      </c>
    </row>
    <row r="105" spans="1:9" ht="43.2" x14ac:dyDescent="0.3">
      <c r="A105" t="s">
        <v>150</v>
      </c>
      <c r="B105" s="81" t="s">
        <v>391</v>
      </c>
      <c r="C105" s="1">
        <v>2.641</v>
      </c>
      <c r="E105" s="1">
        <v>2.641</v>
      </c>
      <c r="F105" s="1">
        <v>2.9049999999999998</v>
      </c>
      <c r="G105" s="1">
        <v>3.169</v>
      </c>
      <c r="H105" s="1">
        <v>3.4329999999999998</v>
      </c>
      <c r="I105" t="s">
        <v>569</v>
      </c>
    </row>
    <row r="106" spans="1:9" ht="28.8" x14ac:dyDescent="0.3">
      <c r="A106" t="s">
        <v>151</v>
      </c>
      <c r="B106" s="81" t="s">
        <v>392</v>
      </c>
      <c r="C106" s="1">
        <v>2.41</v>
      </c>
      <c r="E106" s="1">
        <v>2.41</v>
      </c>
      <c r="F106" s="1">
        <v>2.6509999999999998</v>
      </c>
      <c r="G106" s="1">
        <v>2.8919999999999999</v>
      </c>
      <c r="H106" s="1">
        <v>3.133</v>
      </c>
      <c r="I106" t="s">
        <v>569</v>
      </c>
    </row>
    <row r="107" spans="1:9" ht="57.6" x14ac:dyDescent="0.3">
      <c r="A107" t="s">
        <v>152</v>
      </c>
      <c r="B107" s="81" t="s">
        <v>393</v>
      </c>
    </row>
    <row r="108" spans="1:9" ht="28.8" x14ac:dyDescent="0.3">
      <c r="A108" t="s">
        <v>153</v>
      </c>
      <c r="B108" s="81" t="s">
        <v>394</v>
      </c>
      <c r="C108" s="1">
        <v>2.4</v>
      </c>
      <c r="E108" s="1">
        <v>2.4</v>
      </c>
      <c r="F108" s="1">
        <v>2.64</v>
      </c>
      <c r="G108" s="1">
        <v>2.88</v>
      </c>
      <c r="H108" s="1">
        <v>3.12</v>
      </c>
      <c r="I108" t="s">
        <v>569</v>
      </c>
    </row>
    <row r="109" spans="1:9" ht="28.8" x14ac:dyDescent="0.3">
      <c r="A109" t="s">
        <v>154</v>
      </c>
      <c r="B109" s="81" t="s">
        <v>395</v>
      </c>
      <c r="C109" s="1">
        <v>2.41</v>
      </c>
      <c r="E109" s="1">
        <v>2.41</v>
      </c>
      <c r="F109" s="1">
        <v>2.6509999999999998</v>
      </c>
      <c r="G109" s="1">
        <v>2.8919999999999999</v>
      </c>
      <c r="H109" s="1">
        <v>3.133</v>
      </c>
      <c r="I109" t="s">
        <v>569</v>
      </c>
    </row>
    <row r="110" spans="1:9" ht="57.6" x14ac:dyDescent="0.3">
      <c r="A110" t="s">
        <v>155</v>
      </c>
      <c r="B110" s="81" t="s">
        <v>396</v>
      </c>
      <c r="C110" s="1">
        <v>2.41</v>
      </c>
      <c r="E110" s="1">
        <v>2.41</v>
      </c>
      <c r="F110" s="1">
        <v>2.6509999999999998</v>
      </c>
      <c r="G110" s="1">
        <v>2.8919999999999999</v>
      </c>
      <c r="H110" s="1">
        <v>3.133</v>
      </c>
      <c r="I110" t="s">
        <v>569</v>
      </c>
    </row>
    <row r="111" spans="1:9" ht="86.4" x14ac:dyDescent="0.3">
      <c r="A111" t="s">
        <v>156</v>
      </c>
      <c r="B111" s="81" t="s">
        <v>397</v>
      </c>
      <c r="C111" s="1">
        <v>2.41</v>
      </c>
      <c r="E111" s="1">
        <v>2.41</v>
      </c>
      <c r="F111" s="1">
        <v>2.6509999999999998</v>
      </c>
      <c r="G111" s="1">
        <v>2.8919999999999999</v>
      </c>
      <c r="H111" s="1">
        <v>3.133</v>
      </c>
      <c r="I111" t="s">
        <v>569</v>
      </c>
    </row>
    <row r="112" spans="1:9" ht="72" x14ac:dyDescent="0.3">
      <c r="A112" t="s">
        <v>157</v>
      </c>
      <c r="B112" s="81" t="s">
        <v>398</v>
      </c>
      <c r="C112" s="1">
        <v>2.41</v>
      </c>
      <c r="E112" s="1">
        <v>2.41</v>
      </c>
      <c r="F112" s="1">
        <v>2.6509999999999998</v>
      </c>
      <c r="G112" s="1">
        <v>2.8919999999999999</v>
      </c>
      <c r="H112" s="1">
        <v>3.133</v>
      </c>
      <c r="I112" t="s">
        <v>569</v>
      </c>
    </row>
    <row r="113" spans="1:9" ht="57.6" x14ac:dyDescent="0.3">
      <c r="A113" t="s">
        <v>158</v>
      </c>
      <c r="B113" s="81" t="s">
        <v>399</v>
      </c>
      <c r="C113" s="1">
        <v>2.41</v>
      </c>
      <c r="E113" s="1">
        <v>2.41</v>
      </c>
      <c r="F113" s="1">
        <v>2.6509999999999998</v>
      </c>
      <c r="G113" s="1">
        <v>2.8919999999999999</v>
      </c>
      <c r="H113" s="1">
        <v>3.133</v>
      </c>
      <c r="I113" t="s">
        <v>569</v>
      </c>
    </row>
    <row r="114" spans="1:9" ht="28.8" x14ac:dyDescent="0.3">
      <c r="A114" t="s">
        <v>159</v>
      </c>
      <c r="B114" s="81" t="s">
        <v>400</v>
      </c>
      <c r="C114" s="1">
        <v>2.41</v>
      </c>
      <c r="E114" s="1">
        <v>2.41</v>
      </c>
      <c r="F114" s="1">
        <v>2.6509999999999998</v>
      </c>
      <c r="G114" s="1">
        <v>2.8919999999999999</v>
      </c>
      <c r="H114" s="1">
        <v>3.133</v>
      </c>
      <c r="I114" t="s">
        <v>569</v>
      </c>
    </row>
    <row r="115" spans="1:9" x14ac:dyDescent="0.3">
      <c r="A115" t="s">
        <v>160</v>
      </c>
      <c r="B115" s="81" t="s">
        <v>401</v>
      </c>
    </row>
    <row r="116" spans="1:9" ht="28.8" x14ac:dyDescent="0.3">
      <c r="A116" t="s">
        <v>161</v>
      </c>
      <c r="B116" s="81" t="s">
        <v>402</v>
      </c>
      <c r="C116" s="1">
        <v>2.41</v>
      </c>
      <c r="E116" s="1">
        <v>2.41</v>
      </c>
      <c r="F116" s="1">
        <v>2.6509999999999998</v>
      </c>
      <c r="G116" s="1">
        <v>2.8919999999999999</v>
      </c>
      <c r="H116" s="1">
        <v>3.133</v>
      </c>
      <c r="I116" t="s">
        <v>569</v>
      </c>
    </row>
    <row r="117" spans="1:9" ht="28.8" x14ac:dyDescent="0.3">
      <c r="A117" t="s">
        <v>162</v>
      </c>
      <c r="B117" s="81" t="s">
        <v>403</v>
      </c>
      <c r="C117" s="1">
        <v>2.41</v>
      </c>
      <c r="E117" s="1">
        <v>2.41</v>
      </c>
      <c r="F117" s="1">
        <v>2.6509999999999998</v>
      </c>
      <c r="G117" s="1">
        <v>2.8919999999999999</v>
      </c>
      <c r="H117" s="1">
        <v>3.133</v>
      </c>
      <c r="I117" t="s">
        <v>569</v>
      </c>
    </row>
    <row r="118" spans="1:9" ht="43.2" x14ac:dyDescent="0.3">
      <c r="A118" t="s">
        <v>163</v>
      </c>
      <c r="B118" s="81" t="s">
        <v>404</v>
      </c>
      <c r="C118" s="1">
        <v>2.41</v>
      </c>
      <c r="E118" s="1">
        <v>2.41</v>
      </c>
      <c r="F118" s="1">
        <v>2.6509999999999998</v>
      </c>
      <c r="G118" s="1">
        <v>2.8919999999999999</v>
      </c>
      <c r="H118" s="1">
        <v>3.133</v>
      </c>
      <c r="I118" t="s">
        <v>569</v>
      </c>
    </row>
    <row r="119" spans="1:9" ht="43.2" x14ac:dyDescent="0.3">
      <c r="A119" t="s">
        <v>164</v>
      </c>
      <c r="B119" s="81" t="s">
        <v>405</v>
      </c>
      <c r="C119" s="1">
        <v>2.41</v>
      </c>
      <c r="E119" s="1">
        <v>2.41</v>
      </c>
      <c r="F119" s="1">
        <v>2.6509999999999998</v>
      </c>
      <c r="G119" s="1">
        <v>2.8919999999999999</v>
      </c>
      <c r="H119" s="1">
        <v>3.133</v>
      </c>
      <c r="I119" t="s">
        <v>569</v>
      </c>
    </row>
    <row r="120" spans="1:9" ht="43.2" x14ac:dyDescent="0.3">
      <c r="A120" t="s">
        <v>165</v>
      </c>
      <c r="B120" s="81" t="s">
        <v>406</v>
      </c>
    </row>
    <row r="121" spans="1:9" ht="28.8" x14ac:dyDescent="0.3">
      <c r="A121" t="s">
        <v>166</v>
      </c>
      <c r="B121" s="81" t="s">
        <v>407</v>
      </c>
      <c r="C121" s="1">
        <v>2.58</v>
      </c>
      <c r="E121" s="1">
        <v>2.58</v>
      </c>
      <c r="F121" s="1">
        <v>2.8380000000000001</v>
      </c>
      <c r="G121" s="1">
        <v>3.0960000000000001</v>
      </c>
      <c r="H121" s="1">
        <v>3.3540000000000001</v>
      </c>
    </row>
    <row r="122" spans="1:9" ht="28.8" x14ac:dyDescent="0.3">
      <c r="A122" t="s">
        <v>167</v>
      </c>
      <c r="B122" s="81" t="s">
        <v>408</v>
      </c>
      <c r="C122" s="1">
        <v>2.59</v>
      </c>
      <c r="E122" s="1">
        <v>2.59</v>
      </c>
      <c r="F122" s="1">
        <v>2.8490000000000002</v>
      </c>
      <c r="G122" s="1">
        <v>3.1080000000000001</v>
      </c>
      <c r="H122" s="1">
        <v>3.367</v>
      </c>
    </row>
    <row r="123" spans="1:9" ht="28.8" x14ac:dyDescent="0.3">
      <c r="A123" t="s">
        <v>168</v>
      </c>
      <c r="B123" s="81" t="s">
        <v>409</v>
      </c>
      <c r="C123" s="1">
        <v>2.59</v>
      </c>
      <c r="E123" s="1">
        <v>2.59</v>
      </c>
      <c r="F123" s="1">
        <v>2.8490000000000002</v>
      </c>
      <c r="G123" s="1">
        <v>3.1080000000000001</v>
      </c>
      <c r="H123" s="1">
        <v>3.367</v>
      </c>
    </row>
    <row r="124" spans="1:9" ht="28.8" x14ac:dyDescent="0.3">
      <c r="A124" t="s">
        <v>169</v>
      </c>
      <c r="B124" s="81" t="s">
        <v>410</v>
      </c>
      <c r="C124" s="1">
        <v>2.58</v>
      </c>
      <c r="E124" s="1">
        <v>2.58</v>
      </c>
      <c r="F124" s="1">
        <v>2.8380000000000001</v>
      </c>
      <c r="G124" s="1">
        <v>3.0960000000000001</v>
      </c>
      <c r="H124" s="1">
        <v>3.3540000000000001</v>
      </c>
    </row>
    <row r="125" spans="1:9" ht="43.2" x14ac:dyDescent="0.3">
      <c r="A125" t="s">
        <v>170</v>
      </c>
      <c r="B125" s="81" t="s">
        <v>411</v>
      </c>
      <c r="C125" s="1">
        <v>2.59</v>
      </c>
      <c r="E125" s="1">
        <v>2.59</v>
      </c>
      <c r="F125" s="1">
        <v>2.8490000000000002</v>
      </c>
      <c r="G125" s="1">
        <v>3.1080000000000001</v>
      </c>
      <c r="H125" s="1">
        <v>3.367</v>
      </c>
    </row>
    <row r="126" spans="1:9" ht="28.8" x14ac:dyDescent="0.3">
      <c r="A126" t="s">
        <v>171</v>
      </c>
      <c r="B126" s="81" t="s">
        <v>412</v>
      </c>
      <c r="C126" s="1">
        <v>2.58</v>
      </c>
      <c r="E126" s="1">
        <v>2.58</v>
      </c>
      <c r="F126" s="1">
        <v>2.8380000000000001</v>
      </c>
      <c r="G126" s="1">
        <v>3.0960000000000001</v>
      </c>
      <c r="H126" s="1">
        <v>3.3540000000000001</v>
      </c>
    </row>
    <row r="127" spans="1:9" ht="28.8" x14ac:dyDescent="0.3">
      <c r="A127" t="s">
        <v>172</v>
      </c>
      <c r="B127" s="81" t="s">
        <v>413</v>
      </c>
    </row>
    <row r="128" spans="1:9" ht="43.2" x14ac:dyDescent="0.3">
      <c r="A128" t="s">
        <v>173</v>
      </c>
      <c r="B128" s="81" t="s">
        <v>414</v>
      </c>
      <c r="C128" s="1">
        <v>2.59</v>
      </c>
      <c r="E128" s="1">
        <v>2.59</v>
      </c>
      <c r="F128" s="1">
        <v>2.8490000000000002</v>
      </c>
      <c r="G128" s="1">
        <v>3.1080000000000001</v>
      </c>
      <c r="H128" s="1">
        <v>3.367</v>
      </c>
    </row>
    <row r="129" spans="1:8" ht="43.2" x14ac:dyDescent="0.3">
      <c r="A129" t="s">
        <v>174</v>
      </c>
      <c r="B129" s="81" t="s">
        <v>415</v>
      </c>
      <c r="C129" s="1">
        <v>2.59</v>
      </c>
      <c r="E129" s="1">
        <v>2.59</v>
      </c>
      <c r="F129" s="1">
        <v>2.8490000000000002</v>
      </c>
      <c r="G129" s="1">
        <v>3.1080000000000001</v>
      </c>
      <c r="H129" s="1">
        <v>3.367</v>
      </c>
    </row>
    <row r="130" spans="1:8" ht="43.2" x14ac:dyDescent="0.3">
      <c r="A130" t="s">
        <v>175</v>
      </c>
      <c r="B130" s="81" t="s">
        <v>416</v>
      </c>
      <c r="C130" s="1">
        <v>2.59</v>
      </c>
      <c r="E130" s="1">
        <v>2.59</v>
      </c>
      <c r="F130" s="1">
        <v>2.8490000000000002</v>
      </c>
      <c r="G130" s="1">
        <v>3.1080000000000001</v>
      </c>
      <c r="H130" s="1">
        <v>3.367</v>
      </c>
    </row>
    <row r="131" spans="1:8" ht="43.2" x14ac:dyDescent="0.3">
      <c r="A131" t="s">
        <v>176</v>
      </c>
      <c r="B131" s="81" t="s">
        <v>417</v>
      </c>
      <c r="C131" s="1">
        <v>2.59</v>
      </c>
      <c r="E131" s="1">
        <v>2.59</v>
      </c>
      <c r="F131" s="1">
        <v>2.8490000000000002</v>
      </c>
      <c r="G131" s="1">
        <v>3.1080000000000001</v>
      </c>
      <c r="H131" s="1">
        <v>3.367</v>
      </c>
    </row>
    <row r="132" spans="1:8" ht="43.2" x14ac:dyDescent="0.3">
      <c r="A132" t="s">
        <v>177</v>
      </c>
      <c r="B132" s="81" t="s">
        <v>418</v>
      </c>
      <c r="C132" s="1">
        <v>2.59</v>
      </c>
      <c r="E132" s="1">
        <v>2.59</v>
      </c>
      <c r="F132" s="1">
        <v>2.8490000000000002</v>
      </c>
      <c r="G132" s="1">
        <v>3.1080000000000001</v>
      </c>
      <c r="H132" s="1">
        <v>3.367</v>
      </c>
    </row>
    <row r="133" spans="1:8" ht="43.2" x14ac:dyDescent="0.3">
      <c r="A133" t="s">
        <v>178</v>
      </c>
      <c r="B133" s="81" t="s">
        <v>419</v>
      </c>
      <c r="C133" s="1">
        <v>2.59</v>
      </c>
      <c r="E133" s="1">
        <v>2.59</v>
      </c>
      <c r="F133" s="1">
        <v>2.8490000000000002</v>
      </c>
      <c r="G133" s="1">
        <v>3.1080000000000001</v>
      </c>
      <c r="H133" s="1">
        <v>3.367</v>
      </c>
    </row>
    <row r="134" spans="1:8" ht="43.2" x14ac:dyDescent="0.3">
      <c r="A134" t="s">
        <v>179</v>
      </c>
      <c r="B134" s="81" t="s">
        <v>420</v>
      </c>
      <c r="C134" s="1">
        <v>2.59</v>
      </c>
      <c r="E134" s="1">
        <v>2.59</v>
      </c>
      <c r="F134" s="1">
        <v>2.8490000000000002</v>
      </c>
      <c r="G134" s="1">
        <v>3.1080000000000001</v>
      </c>
      <c r="H134" s="1">
        <v>3.367</v>
      </c>
    </row>
    <row r="135" spans="1:8" ht="43.2" x14ac:dyDescent="0.3">
      <c r="A135" t="s">
        <v>180</v>
      </c>
      <c r="B135" s="81" t="s">
        <v>421</v>
      </c>
      <c r="C135" s="1">
        <v>2.59</v>
      </c>
      <c r="E135" s="1">
        <v>2.59</v>
      </c>
      <c r="F135" s="1">
        <v>2.8490000000000002</v>
      </c>
      <c r="G135" s="1">
        <v>3.1080000000000001</v>
      </c>
      <c r="H135" s="1">
        <v>3.367</v>
      </c>
    </row>
    <row r="136" spans="1:8" ht="43.2" x14ac:dyDescent="0.3">
      <c r="A136" t="s">
        <v>181</v>
      </c>
      <c r="B136" s="81" t="s">
        <v>422</v>
      </c>
      <c r="C136" s="1">
        <v>2.59</v>
      </c>
      <c r="E136" s="1">
        <v>2.59</v>
      </c>
      <c r="F136" s="1">
        <v>2.8490000000000002</v>
      </c>
      <c r="G136" s="1">
        <v>3.1080000000000001</v>
      </c>
      <c r="H136" s="1">
        <v>3.367</v>
      </c>
    </row>
    <row r="137" spans="1:8" ht="43.2" x14ac:dyDescent="0.3">
      <c r="A137" t="s">
        <v>182</v>
      </c>
      <c r="B137" s="81" t="s">
        <v>423</v>
      </c>
      <c r="C137" s="1">
        <v>2.59</v>
      </c>
      <c r="E137" s="1">
        <v>2.59</v>
      </c>
      <c r="F137" s="1">
        <v>2.8490000000000002</v>
      </c>
      <c r="G137" s="1">
        <v>3.1080000000000001</v>
      </c>
      <c r="H137" s="1">
        <v>3.367</v>
      </c>
    </row>
    <row r="138" spans="1:8" ht="43.2" x14ac:dyDescent="0.3">
      <c r="A138" t="s">
        <v>183</v>
      </c>
      <c r="B138" s="81" t="s">
        <v>424</v>
      </c>
      <c r="C138" s="1">
        <v>2.59</v>
      </c>
      <c r="E138" s="1">
        <v>2.59</v>
      </c>
      <c r="F138" s="1">
        <v>2.8490000000000002</v>
      </c>
      <c r="G138" s="1">
        <v>3.1080000000000001</v>
      </c>
      <c r="H138" s="1">
        <v>3.367</v>
      </c>
    </row>
    <row r="139" spans="1:8" ht="43.2" x14ac:dyDescent="0.3">
      <c r="A139" t="s">
        <v>184</v>
      </c>
      <c r="B139" s="81" t="s">
        <v>425</v>
      </c>
      <c r="C139" s="1">
        <v>2.59</v>
      </c>
      <c r="E139" s="1">
        <v>2.59</v>
      </c>
      <c r="F139" s="1">
        <v>2.8490000000000002</v>
      </c>
      <c r="G139" s="1">
        <v>3.1080000000000001</v>
      </c>
      <c r="H139" s="1">
        <v>3.367</v>
      </c>
    </row>
    <row r="140" spans="1:8" ht="43.2" x14ac:dyDescent="0.3">
      <c r="A140" t="s">
        <v>185</v>
      </c>
      <c r="B140" s="81" t="s">
        <v>426</v>
      </c>
      <c r="C140" s="1">
        <v>2.59</v>
      </c>
      <c r="E140" s="1">
        <v>2.59</v>
      </c>
      <c r="F140" s="1">
        <v>2.8490000000000002</v>
      </c>
      <c r="G140" s="1">
        <v>3.1080000000000001</v>
      </c>
      <c r="H140" s="1">
        <v>3.367</v>
      </c>
    </row>
    <row r="141" spans="1:8" ht="43.2" x14ac:dyDescent="0.3">
      <c r="A141" t="s">
        <v>186</v>
      </c>
      <c r="B141" s="81" t="s">
        <v>427</v>
      </c>
      <c r="C141" s="1">
        <v>2.59</v>
      </c>
      <c r="E141" s="1">
        <v>2.59</v>
      </c>
      <c r="F141" s="1">
        <v>2.8490000000000002</v>
      </c>
      <c r="G141" s="1">
        <v>3.1080000000000001</v>
      </c>
      <c r="H141" s="1">
        <v>3.367</v>
      </c>
    </row>
    <row r="142" spans="1:8" ht="28.8" x14ac:dyDescent="0.3">
      <c r="A142" t="s">
        <v>187</v>
      </c>
      <c r="B142" s="81" t="s">
        <v>428</v>
      </c>
    </row>
    <row r="143" spans="1:8" ht="43.2" x14ac:dyDescent="0.3">
      <c r="A143" t="s">
        <v>188</v>
      </c>
      <c r="B143" s="81" t="s">
        <v>429</v>
      </c>
      <c r="C143" s="1">
        <v>2.59</v>
      </c>
      <c r="E143" s="1">
        <v>2.59</v>
      </c>
      <c r="F143" s="1">
        <v>2.8490000000000002</v>
      </c>
      <c r="G143" s="1">
        <v>3.1080000000000001</v>
      </c>
      <c r="H143" s="1">
        <v>3.367</v>
      </c>
    </row>
    <row r="144" spans="1:8" ht="43.2" x14ac:dyDescent="0.3">
      <c r="A144" t="s">
        <v>189</v>
      </c>
      <c r="B144" s="81" t="s">
        <v>430</v>
      </c>
      <c r="C144" s="1">
        <v>2.59</v>
      </c>
      <c r="E144" s="1">
        <v>2.59</v>
      </c>
      <c r="F144" s="1">
        <v>2.8490000000000002</v>
      </c>
      <c r="G144" s="1">
        <v>3.1080000000000001</v>
      </c>
      <c r="H144" s="1">
        <v>3.367</v>
      </c>
    </row>
    <row r="145" spans="1:9" ht="43.2" x14ac:dyDescent="0.3">
      <c r="A145" t="s">
        <v>190</v>
      </c>
      <c r="B145" s="81" t="s">
        <v>431</v>
      </c>
      <c r="C145" s="1">
        <v>2.59</v>
      </c>
      <c r="E145" s="1">
        <v>2.59</v>
      </c>
      <c r="F145" s="1">
        <v>2.8490000000000002</v>
      </c>
      <c r="G145" s="1">
        <v>3.1080000000000001</v>
      </c>
      <c r="H145" s="1">
        <v>3.367</v>
      </c>
    </row>
    <row r="146" spans="1:9" ht="43.2" x14ac:dyDescent="0.3">
      <c r="A146" t="s">
        <v>191</v>
      </c>
      <c r="B146" s="81" t="s">
        <v>432</v>
      </c>
      <c r="C146" s="1">
        <v>2.59</v>
      </c>
      <c r="E146" s="1">
        <v>2.59</v>
      </c>
      <c r="F146" s="1">
        <v>2.8490000000000002</v>
      </c>
      <c r="G146" s="1">
        <v>3.1080000000000001</v>
      </c>
      <c r="H146" s="1">
        <v>3.367</v>
      </c>
    </row>
    <row r="147" spans="1:9" ht="28.8" x14ac:dyDescent="0.3">
      <c r="A147" t="s">
        <v>192</v>
      </c>
      <c r="B147" s="81" t="s">
        <v>433</v>
      </c>
      <c r="C147" s="1">
        <v>2.59</v>
      </c>
      <c r="E147" s="1">
        <v>2.59</v>
      </c>
      <c r="F147" s="1">
        <v>2.8490000000000002</v>
      </c>
      <c r="G147" s="1">
        <v>3.1080000000000001</v>
      </c>
      <c r="H147" s="1">
        <v>3.367</v>
      </c>
    </row>
    <row r="148" spans="1:9" ht="28.8" x14ac:dyDescent="0.3">
      <c r="A148" t="s">
        <v>193</v>
      </c>
      <c r="B148" s="81" t="s">
        <v>434</v>
      </c>
    </row>
    <row r="149" spans="1:9" ht="28.8" x14ac:dyDescent="0.3">
      <c r="A149" t="s">
        <v>194</v>
      </c>
      <c r="B149" s="81" t="s">
        <v>435</v>
      </c>
      <c r="C149" s="1">
        <v>2.59</v>
      </c>
      <c r="E149" s="1">
        <v>2.59</v>
      </c>
      <c r="F149" s="1">
        <v>2.8490000000000002</v>
      </c>
      <c r="G149" s="1">
        <v>3.1080000000000001</v>
      </c>
      <c r="H149" s="1">
        <v>3.367</v>
      </c>
    </row>
    <row r="150" spans="1:9" ht="28.8" x14ac:dyDescent="0.3">
      <c r="A150" t="s">
        <v>195</v>
      </c>
      <c r="B150" s="81" t="s">
        <v>436</v>
      </c>
      <c r="C150" s="1">
        <v>2.59</v>
      </c>
      <c r="E150" s="1">
        <v>2.59</v>
      </c>
      <c r="F150" s="1">
        <v>2.8490000000000002</v>
      </c>
      <c r="G150" s="1">
        <v>3.1080000000000001</v>
      </c>
      <c r="H150" s="1">
        <v>3.367</v>
      </c>
    </row>
    <row r="151" spans="1:9" ht="28.8" x14ac:dyDescent="0.3">
      <c r="A151" t="s">
        <v>196</v>
      </c>
      <c r="B151" s="81" t="s">
        <v>437</v>
      </c>
      <c r="C151" s="1">
        <v>2.59</v>
      </c>
      <c r="E151" s="1">
        <v>2.59</v>
      </c>
      <c r="F151" s="1">
        <v>2.8490000000000002</v>
      </c>
      <c r="G151" s="1">
        <v>3.1080000000000001</v>
      </c>
      <c r="H151" s="1">
        <v>3.367</v>
      </c>
    </row>
    <row r="152" spans="1:9" ht="57.6" x14ac:dyDescent="0.3">
      <c r="A152" t="s">
        <v>197</v>
      </c>
      <c r="B152" s="81" t="s">
        <v>438</v>
      </c>
      <c r="C152" s="1">
        <v>2.58</v>
      </c>
      <c r="E152" s="1">
        <v>2.58</v>
      </c>
      <c r="F152" s="1">
        <v>2.8380000000000001</v>
      </c>
      <c r="G152" s="1">
        <v>3.0960000000000001</v>
      </c>
      <c r="H152" s="1">
        <v>3.3540000000000001</v>
      </c>
    </row>
    <row r="153" spans="1:9" ht="28.8" x14ac:dyDescent="0.3">
      <c r="A153" t="s">
        <v>198</v>
      </c>
      <c r="B153" s="81" t="s">
        <v>439</v>
      </c>
      <c r="C153" s="1">
        <v>2.59</v>
      </c>
      <c r="E153" s="1">
        <v>2.59</v>
      </c>
      <c r="F153" s="1">
        <v>2.8490000000000002</v>
      </c>
      <c r="G153" s="1">
        <v>3.1080000000000001</v>
      </c>
      <c r="H153" s="1">
        <v>3.367</v>
      </c>
    </row>
    <row r="154" spans="1:9" x14ac:dyDescent="0.3">
      <c r="A154" t="s">
        <v>199</v>
      </c>
      <c r="B154" s="81" t="s">
        <v>440</v>
      </c>
    </row>
    <row r="155" spans="1:9" x14ac:dyDescent="0.3">
      <c r="A155" t="s">
        <v>200</v>
      </c>
      <c r="B155" s="81" t="s">
        <v>440</v>
      </c>
      <c r="C155" s="1">
        <v>2.59</v>
      </c>
      <c r="E155" s="1">
        <v>2.59</v>
      </c>
      <c r="F155" s="1">
        <v>2.8490000000000002</v>
      </c>
      <c r="G155" s="1">
        <v>3.1080000000000001</v>
      </c>
      <c r="H155" s="1">
        <v>3.367</v>
      </c>
    </row>
    <row r="156" spans="1:9" ht="43.2" x14ac:dyDescent="0.3">
      <c r="A156" t="s">
        <v>201</v>
      </c>
      <c r="B156" s="81" t="s">
        <v>441</v>
      </c>
    </row>
    <row r="157" spans="1:9" ht="43.2" x14ac:dyDescent="0.3">
      <c r="A157" t="s">
        <v>202</v>
      </c>
      <c r="B157" s="81" t="s">
        <v>442</v>
      </c>
      <c r="C157" s="1">
        <v>2.5499999999999998</v>
      </c>
      <c r="E157" s="1">
        <v>2.5499999999999998</v>
      </c>
      <c r="F157" s="1">
        <v>2.8050000000000002</v>
      </c>
      <c r="G157" s="1">
        <v>3.06</v>
      </c>
      <c r="H157" s="1">
        <v>3.3149999999999999</v>
      </c>
      <c r="I157" t="s">
        <v>570</v>
      </c>
    </row>
    <row r="158" spans="1:9" x14ac:dyDescent="0.3">
      <c r="A158" t="s">
        <v>203</v>
      </c>
      <c r="B158" s="81" t="s">
        <v>443</v>
      </c>
      <c r="C158" s="1">
        <v>2.56</v>
      </c>
      <c r="E158" s="1">
        <v>2.56</v>
      </c>
      <c r="F158" s="1">
        <v>2.8159999999999998</v>
      </c>
      <c r="G158" s="1">
        <v>3.0720000000000001</v>
      </c>
      <c r="H158" s="1">
        <v>3.3279999999999998</v>
      </c>
      <c r="I158" t="s">
        <v>570</v>
      </c>
    </row>
    <row r="159" spans="1:9" ht="43.2" x14ac:dyDescent="0.3">
      <c r="A159" t="s">
        <v>204</v>
      </c>
      <c r="B159" s="81" t="s">
        <v>444</v>
      </c>
      <c r="C159" s="1">
        <v>2.56</v>
      </c>
      <c r="E159" s="1">
        <v>2.56</v>
      </c>
      <c r="F159" s="1">
        <v>2.8159999999999998</v>
      </c>
      <c r="G159" s="1">
        <v>3.0720000000000001</v>
      </c>
      <c r="H159" s="1">
        <v>3.3279999999999998</v>
      </c>
      <c r="I159" t="s">
        <v>570</v>
      </c>
    </row>
    <row r="160" spans="1:9" ht="100.8" x14ac:dyDescent="0.3">
      <c r="A160" t="s">
        <v>205</v>
      </c>
      <c r="B160" s="81" t="s">
        <v>445</v>
      </c>
      <c r="C160" s="1">
        <v>2.56</v>
      </c>
      <c r="E160" s="1">
        <v>2.56</v>
      </c>
      <c r="F160" s="1">
        <v>2.8159999999999998</v>
      </c>
      <c r="G160" s="1">
        <v>3.0720000000000001</v>
      </c>
      <c r="H160" s="1">
        <v>3.3279999999999998</v>
      </c>
      <c r="I160" t="s">
        <v>570</v>
      </c>
    </row>
    <row r="161" spans="1:9" ht="72" x14ac:dyDescent="0.3">
      <c r="A161" t="s">
        <v>206</v>
      </c>
      <c r="B161" s="81" t="s">
        <v>446</v>
      </c>
      <c r="C161" s="1">
        <v>2.56</v>
      </c>
      <c r="E161" s="1">
        <v>2.56</v>
      </c>
      <c r="F161" s="1">
        <v>2.8159999999999998</v>
      </c>
      <c r="G161" s="1">
        <v>3.0720000000000001</v>
      </c>
      <c r="H161" s="1">
        <v>3.3279999999999998</v>
      </c>
      <c r="I161" t="s">
        <v>570</v>
      </c>
    </row>
    <row r="162" spans="1:9" ht="57.6" x14ac:dyDescent="0.3">
      <c r="A162" t="s">
        <v>207</v>
      </c>
      <c r="B162" s="81" t="s">
        <v>447</v>
      </c>
      <c r="C162" s="1">
        <v>2.56</v>
      </c>
      <c r="E162" s="1">
        <v>2.56</v>
      </c>
      <c r="F162" s="1">
        <v>2.8159999999999998</v>
      </c>
      <c r="G162" s="1">
        <v>3.0720000000000001</v>
      </c>
      <c r="H162" s="1">
        <v>3.3279999999999998</v>
      </c>
      <c r="I162" t="s">
        <v>570</v>
      </c>
    </row>
    <row r="163" spans="1:9" ht="43.2" x14ac:dyDescent="0.3">
      <c r="A163" t="s">
        <v>208</v>
      </c>
      <c r="B163" s="81" t="s">
        <v>448</v>
      </c>
      <c r="C163" s="1">
        <v>2.5499999999999998</v>
      </c>
      <c r="E163" s="1">
        <v>2.5499999999999998</v>
      </c>
      <c r="F163" s="1">
        <v>2.8050000000000002</v>
      </c>
      <c r="G163" s="1">
        <v>3.06</v>
      </c>
      <c r="H163" s="1">
        <v>3.3149999999999999</v>
      </c>
      <c r="I163" t="s">
        <v>570</v>
      </c>
    </row>
    <row r="164" spans="1:9" ht="57.6" x14ac:dyDescent="0.3">
      <c r="A164" t="s">
        <v>209</v>
      </c>
      <c r="B164" s="81" t="s">
        <v>449</v>
      </c>
      <c r="C164" s="1">
        <v>2.56</v>
      </c>
      <c r="E164" s="1">
        <v>2.56</v>
      </c>
      <c r="F164" s="1">
        <v>2.8159999999999998</v>
      </c>
      <c r="G164" s="1">
        <v>3.0720000000000001</v>
      </c>
      <c r="H164" s="1">
        <v>3.3279999999999998</v>
      </c>
      <c r="I164" t="s">
        <v>570</v>
      </c>
    </row>
    <row r="165" spans="1:9" ht="86.4" x14ac:dyDescent="0.3">
      <c r="A165" t="s">
        <v>210</v>
      </c>
      <c r="B165" s="81" t="s">
        <v>450</v>
      </c>
      <c r="C165" s="1">
        <v>2.56</v>
      </c>
      <c r="E165" s="1">
        <v>2.56</v>
      </c>
      <c r="F165" s="1">
        <v>2.8159999999999998</v>
      </c>
      <c r="G165" s="1">
        <v>3.0720000000000001</v>
      </c>
      <c r="H165" s="1">
        <v>3.3279999999999998</v>
      </c>
      <c r="I165" t="s">
        <v>570</v>
      </c>
    </row>
    <row r="166" spans="1:9" ht="43.2" x14ac:dyDescent="0.3">
      <c r="A166" t="s">
        <v>211</v>
      </c>
      <c r="B166" s="81" t="s">
        <v>451</v>
      </c>
      <c r="C166" s="1">
        <v>2.5499999999999998</v>
      </c>
      <c r="E166" s="1">
        <v>2.5499999999999998</v>
      </c>
      <c r="F166" s="1">
        <v>2.8050000000000002</v>
      </c>
      <c r="G166" s="1">
        <v>3.06</v>
      </c>
      <c r="H166" s="1">
        <v>3.3149999999999999</v>
      </c>
      <c r="I166" t="s">
        <v>570</v>
      </c>
    </row>
    <row r="167" spans="1:9" ht="43.2" x14ac:dyDescent="0.3">
      <c r="A167" t="s">
        <v>212</v>
      </c>
      <c r="B167" s="81" t="s">
        <v>452</v>
      </c>
    </row>
    <row r="168" spans="1:9" ht="28.8" x14ac:dyDescent="0.3">
      <c r="A168" t="s">
        <v>213</v>
      </c>
      <c r="B168" s="81" t="s">
        <v>453</v>
      </c>
      <c r="C168" s="1">
        <v>3.39</v>
      </c>
      <c r="E168" s="1">
        <v>3.39</v>
      </c>
      <c r="F168" s="1">
        <v>3.7290000000000001</v>
      </c>
      <c r="G168" s="1">
        <v>4.0679999999999996</v>
      </c>
      <c r="H168" s="1">
        <v>4.407</v>
      </c>
      <c r="I168" t="s">
        <v>569</v>
      </c>
    </row>
    <row r="169" spans="1:9" ht="28.8" x14ac:dyDescent="0.3">
      <c r="A169" t="s">
        <v>214</v>
      </c>
      <c r="B169" s="81" t="s">
        <v>454</v>
      </c>
      <c r="C169" s="1">
        <v>2.56</v>
      </c>
      <c r="E169" s="1">
        <v>2.56</v>
      </c>
      <c r="F169" s="1">
        <v>2.8159999999999998</v>
      </c>
      <c r="G169" s="1">
        <v>3.0720000000000001</v>
      </c>
      <c r="H169" s="1">
        <v>3.3279999999999998</v>
      </c>
      <c r="I169" t="s">
        <v>569</v>
      </c>
    </row>
    <row r="170" spans="1:9" ht="43.2" x14ac:dyDescent="0.3">
      <c r="A170" t="s">
        <v>215</v>
      </c>
      <c r="B170" s="81" t="s">
        <v>455</v>
      </c>
      <c r="C170" s="1">
        <v>2.56</v>
      </c>
      <c r="E170" s="1">
        <v>2.56</v>
      </c>
      <c r="F170" s="1">
        <v>2.8159999999999998</v>
      </c>
      <c r="G170" s="1">
        <v>3.0720000000000001</v>
      </c>
      <c r="H170" s="1">
        <v>3.3279999999999998</v>
      </c>
      <c r="I170" t="s">
        <v>570</v>
      </c>
    </row>
    <row r="171" spans="1:9" ht="57.6" x14ac:dyDescent="0.3">
      <c r="A171" t="s">
        <v>216</v>
      </c>
      <c r="B171" s="81" t="s">
        <v>456</v>
      </c>
      <c r="C171" s="1">
        <v>2.56</v>
      </c>
      <c r="E171" s="1">
        <v>2.56</v>
      </c>
      <c r="F171" s="1">
        <v>2.8159999999999998</v>
      </c>
      <c r="G171" s="1">
        <v>3.0720000000000001</v>
      </c>
      <c r="H171" s="1">
        <v>3.3279999999999998</v>
      </c>
      <c r="I171" t="s">
        <v>570</v>
      </c>
    </row>
    <row r="172" spans="1:9" ht="57.6" x14ac:dyDescent="0.3">
      <c r="A172" t="s">
        <v>217</v>
      </c>
      <c r="B172" s="81" t="s">
        <v>457</v>
      </c>
      <c r="C172" s="1">
        <v>2.56</v>
      </c>
      <c r="E172" s="1">
        <v>2.56</v>
      </c>
      <c r="F172" s="1">
        <v>2.8159999999999998</v>
      </c>
      <c r="G172" s="1">
        <v>3.0720000000000001</v>
      </c>
      <c r="H172" s="1">
        <v>3.3279999999999998</v>
      </c>
      <c r="I172" t="s">
        <v>570</v>
      </c>
    </row>
    <row r="173" spans="1:9" ht="57.6" x14ac:dyDescent="0.3">
      <c r="A173" t="s">
        <v>218</v>
      </c>
      <c r="B173" s="81" t="s">
        <v>458</v>
      </c>
      <c r="C173" s="1">
        <v>2.56</v>
      </c>
      <c r="E173" s="1">
        <v>2.56</v>
      </c>
      <c r="F173" s="1">
        <v>2.8159999999999998</v>
      </c>
      <c r="G173" s="1">
        <v>3.0720000000000001</v>
      </c>
      <c r="H173" s="1">
        <v>3.3279999999999998</v>
      </c>
      <c r="I173" t="s">
        <v>570</v>
      </c>
    </row>
    <row r="174" spans="1:9" ht="57.6" x14ac:dyDescent="0.3">
      <c r="A174" t="s">
        <v>219</v>
      </c>
      <c r="B174" s="81" t="s">
        <v>459</v>
      </c>
      <c r="C174" s="1">
        <v>2.56</v>
      </c>
      <c r="E174" s="1">
        <v>2.56</v>
      </c>
      <c r="F174" s="1">
        <v>2.8159999999999998</v>
      </c>
      <c r="G174" s="1">
        <v>3.0720000000000001</v>
      </c>
      <c r="H174" s="1">
        <v>3.3279999999999998</v>
      </c>
      <c r="I174" t="s">
        <v>570</v>
      </c>
    </row>
    <row r="175" spans="1:9" ht="72" x14ac:dyDescent="0.3">
      <c r="A175" t="s">
        <v>220</v>
      </c>
      <c r="B175" s="81" t="s">
        <v>460</v>
      </c>
      <c r="C175" s="1">
        <v>2.56</v>
      </c>
      <c r="E175" s="1">
        <v>2.56</v>
      </c>
      <c r="F175" s="1">
        <v>2.8159999999999998</v>
      </c>
      <c r="G175" s="1">
        <v>3.0720000000000001</v>
      </c>
      <c r="H175" s="1">
        <v>3.3279999999999998</v>
      </c>
      <c r="I175" t="s">
        <v>570</v>
      </c>
    </row>
    <row r="176" spans="1:9" ht="72" x14ac:dyDescent="0.3">
      <c r="A176" t="s">
        <v>221</v>
      </c>
      <c r="B176" s="81" t="s">
        <v>461</v>
      </c>
      <c r="C176" s="1">
        <v>2.56</v>
      </c>
      <c r="E176" s="1">
        <v>2.56</v>
      </c>
      <c r="F176" s="1">
        <v>2.8159999999999998</v>
      </c>
      <c r="G176" s="1">
        <v>3.0720000000000001</v>
      </c>
      <c r="H176" s="1">
        <v>3.3279999999999998</v>
      </c>
      <c r="I176" t="s">
        <v>570</v>
      </c>
    </row>
    <row r="177" spans="1:9" ht="43.2" x14ac:dyDescent="0.3">
      <c r="A177" t="s">
        <v>222</v>
      </c>
      <c r="B177" s="81" t="s">
        <v>462</v>
      </c>
    </row>
    <row r="178" spans="1:9" ht="43.2" x14ac:dyDescent="0.3">
      <c r="A178" t="s">
        <v>223</v>
      </c>
      <c r="B178" s="81" t="s">
        <v>463</v>
      </c>
      <c r="C178" s="1">
        <v>3.39</v>
      </c>
      <c r="E178" s="1">
        <v>3.39</v>
      </c>
      <c r="F178" s="1">
        <v>3.7290000000000001</v>
      </c>
      <c r="G178" s="1">
        <v>4.0679999999999996</v>
      </c>
      <c r="H178" s="1">
        <v>4.407</v>
      </c>
      <c r="I178" t="s">
        <v>569</v>
      </c>
    </row>
    <row r="179" spans="1:9" ht="28.8" x14ac:dyDescent="0.3">
      <c r="A179" t="s">
        <v>224</v>
      </c>
      <c r="B179" s="81" t="s">
        <v>464</v>
      </c>
      <c r="C179" s="1">
        <v>2.56</v>
      </c>
      <c r="E179" s="1">
        <v>2.56</v>
      </c>
      <c r="F179" s="1">
        <v>2.8159999999999998</v>
      </c>
      <c r="G179" s="1">
        <v>3.0720000000000001</v>
      </c>
      <c r="H179" s="1">
        <v>3.3279999999999998</v>
      </c>
      <c r="I179" t="s">
        <v>569</v>
      </c>
    </row>
    <row r="180" spans="1:9" ht="57.6" x14ac:dyDescent="0.3">
      <c r="A180" t="s">
        <v>225</v>
      </c>
      <c r="B180" s="81" t="s">
        <v>465</v>
      </c>
      <c r="C180" s="1">
        <v>2.56</v>
      </c>
      <c r="E180" s="1">
        <v>2.56</v>
      </c>
      <c r="F180" s="1">
        <v>2.8159999999999998</v>
      </c>
      <c r="G180" s="1">
        <v>3.0720000000000001</v>
      </c>
      <c r="H180" s="1">
        <v>3.3279999999999998</v>
      </c>
      <c r="I180" t="s">
        <v>570</v>
      </c>
    </row>
    <row r="181" spans="1:9" ht="43.2" x14ac:dyDescent="0.3">
      <c r="A181" t="s">
        <v>226</v>
      </c>
      <c r="B181" s="81" t="s">
        <v>466</v>
      </c>
      <c r="C181" s="1">
        <v>2.56</v>
      </c>
      <c r="E181" s="1">
        <v>2.56</v>
      </c>
      <c r="F181" s="1">
        <v>2.8159999999999998</v>
      </c>
      <c r="G181" s="1">
        <v>3.0720000000000001</v>
      </c>
      <c r="H181" s="1">
        <v>3.3279999999999998</v>
      </c>
      <c r="I181" t="s">
        <v>570</v>
      </c>
    </row>
    <row r="182" spans="1:9" ht="57.6" x14ac:dyDescent="0.3">
      <c r="A182" t="s">
        <v>227</v>
      </c>
      <c r="B182" s="81" t="s">
        <v>467</v>
      </c>
      <c r="C182" s="1">
        <v>2.56</v>
      </c>
      <c r="E182" s="1">
        <v>2.56</v>
      </c>
      <c r="F182" s="1">
        <v>2.8159999999999998</v>
      </c>
      <c r="G182" s="1">
        <v>3.0720000000000001</v>
      </c>
      <c r="H182" s="1">
        <v>3.3279999999999998</v>
      </c>
      <c r="I182" t="s">
        <v>570</v>
      </c>
    </row>
    <row r="183" spans="1:9" ht="57.6" x14ac:dyDescent="0.3">
      <c r="A183" t="s">
        <v>228</v>
      </c>
      <c r="B183" s="81" t="s">
        <v>468</v>
      </c>
      <c r="C183" s="1">
        <v>2.56</v>
      </c>
      <c r="E183" s="1">
        <v>2.56</v>
      </c>
      <c r="F183" s="1">
        <v>2.8159999999999998</v>
      </c>
      <c r="G183" s="1">
        <v>3.0720000000000001</v>
      </c>
      <c r="H183" s="1">
        <v>3.3279999999999998</v>
      </c>
      <c r="I183" t="s">
        <v>570</v>
      </c>
    </row>
    <row r="184" spans="1:9" ht="57.6" x14ac:dyDescent="0.3">
      <c r="A184" t="s">
        <v>229</v>
      </c>
      <c r="B184" s="81" t="s">
        <v>469</v>
      </c>
      <c r="C184" s="1">
        <v>2.56</v>
      </c>
      <c r="E184" s="1">
        <v>2.56</v>
      </c>
      <c r="F184" s="1">
        <v>2.8159999999999998</v>
      </c>
      <c r="G184" s="1">
        <v>3.0720000000000001</v>
      </c>
      <c r="H184" s="1">
        <v>3.3279999999999998</v>
      </c>
      <c r="I184" t="s">
        <v>570</v>
      </c>
    </row>
    <row r="185" spans="1:9" ht="28.8" x14ac:dyDescent="0.3">
      <c r="A185" t="s">
        <v>230</v>
      </c>
      <c r="B185" s="81" t="s">
        <v>470</v>
      </c>
      <c r="C185" s="1">
        <v>2.56</v>
      </c>
      <c r="E185" s="1">
        <v>2.56</v>
      </c>
      <c r="F185" s="1">
        <v>2.8159999999999998</v>
      </c>
      <c r="G185" s="1">
        <v>3.0720000000000001</v>
      </c>
      <c r="H185" s="1">
        <v>3.3279999999999998</v>
      </c>
      <c r="I185" t="s">
        <v>571</v>
      </c>
    </row>
    <row r="186" spans="1:9" ht="57.6" x14ac:dyDescent="0.3">
      <c r="A186" t="s">
        <v>231</v>
      </c>
      <c r="B186" s="81" t="s">
        <v>471</v>
      </c>
    </row>
    <row r="187" spans="1:9" ht="72" x14ac:dyDescent="0.3">
      <c r="A187" t="s">
        <v>232</v>
      </c>
      <c r="B187" s="81" t="s">
        <v>472</v>
      </c>
      <c r="C187" s="1">
        <v>2.56</v>
      </c>
      <c r="E187" s="1">
        <v>2.56</v>
      </c>
      <c r="F187" s="1">
        <v>2.8159999999999998</v>
      </c>
      <c r="G187" s="1">
        <v>3.0720000000000001</v>
      </c>
      <c r="H187" s="1">
        <v>3.3279999999999998</v>
      </c>
      <c r="I187" t="s">
        <v>570</v>
      </c>
    </row>
    <row r="188" spans="1:9" ht="43.2" x14ac:dyDescent="0.3">
      <c r="A188" t="s">
        <v>233</v>
      </c>
      <c r="B188" s="81" t="s">
        <v>473</v>
      </c>
      <c r="C188" s="1">
        <v>2.5499999999999998</v>
      </c>
      <c r="E188" s="1">
        <v>2.5499999999999998</v>
      </c>
      <c r="F188" s="1">
        <v>2.8050000000000002</v>
      </c>
      <c r="G188" s="1">
        <v>3.06</v>
      </c>
      <c r="H188" s="1">
        <v>3.3149999999999999</v>
      </c>
      <c r="I188" t="s">
        <v>570</v>
      </c>
    </row>
    <row r="189" spans="1:9" ht="72" x14ac:dyDescent="0.3">
      <c r="A189" t="s">
        <v>234</v>
      </c>
      <c r="B189" s="81" t="s">
        <v>474</v>
      </c>
      <c r="C189" s="1">
        <v>2.56</v>
      </c>
      <c r="E189" s="1">
        <v>2.56</v>
      </c>
      <c r="F189" s="1">
        <v>2.8159999999999998</v>
      </c>
      <c r="G189" s="1">
        <v>3.0720000000000001</v>
      </c>
      <c r="H189" s="1">
        <v>3.3279999999999998</v>
      </c>
      <c r="I189" t="s">
        <v>570</v>
      </c>
    </row>
    <row r="190" spans="1:9" ht="43.2" x14ac:dyDescent="0.3">
      <c r="A190" t="s">
        <v>235</v>
      </c>
      <c r="B190" s="81" t="s">
        <v>475</v>
      </c>
      <c r="C190" s="1">
        <v>2.56</v>
      </c>
      <c r="E190" s="1">
        <v>2.56</v>
      </c>
      <c r="F190" s="1">
        <v>2.8159999999999998</v>
      </c>
      <c r="G190" s="1">
        <v>3.0720000000000001</v>
      </c>
      <c r="H190" s="1">
        <v>3.3279999999999998</v>
      </c>
      <c r="I190" t="s">
        <v>570</v>
      </c>
    </row>
    <row r="191" spans="1:9" ht="72" x14ac:dyDescent="0.3">
      <c r="A191" t="s">
        <v>236</v>
      </c>
      <c r="B191" s="81" t="s">
        <v>476</v>
      </c>
      <c r="C191" s="1">
        <v>2.56</v>
      </c>
      <c r="E191" s="1">
        <v>2.56</v>
      </c>
      <c r="F191" s="1">
        <v>2.8159999999999998</v>
      </c>
      <c r="G191" s="1">
        <v>3.0720000000000001</v>
      </c>
      <c r="H191" s="1">
        <v>3.3279999999999998</v>
      </c>
      <c r="I191" t="s">
        <v>571</v>
      </c>
    </row>
    <row r="192" spans="1:9" ht="57.6" x14ac:dyDescent="0.3">
      <c r="A192" t="s">
        <v>237</v>
      </c>
      <c r="B192" s="81" t="s">
        <v>477</v>
      </c>
      <c r="C192" s="1">
        <v>2.5499999999999998</v>
      </c>
      <c r="E192" s="1">
        <v>2.5499999999999998</v>
      </c>
      <c r="F192" s="1">
        <v>2.8050000000000002</v>
      </c>
      <c r="G192" s="1">
        <v>3.06</v>
      </c>
      <c r="H192" s="1">
        <v>3.3149999999999999</v>
      </c>
      <c r="I192" t="s">
        <v>570</v>
      </c>
    </row>
    <row r="193" spans="1:9" ht="72" x14ac:dyDescent="0.3">
      <c r="A193" t="s">
        <v>238</v>
      </c>
      <c r="B193" s="81" t="s">
        <v>478</v>
      </c>
      <c r="C193" s="1">
        <v>2.56</v>
      </c>
      <c r="E193" s="1">
        <v>2.56</v>
      </c>
      <c r="F193" s="1">
        <v>2.8159999999999998</v>
      </c>
      <c r="G193" s="1">
        <v>3.0720000000000001</v>
      </c>
      <c r="H193" s="1">
        <v>3.3279999999999998</v>
      </c>
      <c r="I193" t="s">
        <v>571</v>
      </c>
    </row>
    <row r="194" spans="1:9" ht="86.4" x14ac:dyDescent="0.3">
      <c r="A194" t="s">
        <v>239</v>
      </c>
      <c r="B194" s="81" t="s">
        <v>479</v>
      </c>
      <c r="C194" s="1">
        <v>2.56</v>
      </c>
      <c r="E194" s="1">
        <v>2.56</v>
      </c>
      <c r="F194" s="1">
        <v>2.8159999999999998</v>
      </c>
      <c r="G194" s="1">
        <v>3.0720000000000001</v>
      </c>
      <c r="H194" s="1">
        <v>3.3279999999999998</v>
      </c>
      <c r="I194" t="s">
        <v>570</v>
      </c>
    </row>
    <row r="195" spans="1:9" ht="28.8" x14ac:dyDescent="0.3">
      <c r="A195" t="s">
        <v>240</v>
      </c>
      <c r="B195" s="81" t="s">
        <v>480</v>
      </c>
      <c r="C195" s="1">
        <v>2.56</v>
      </c>
      <c r="E195" s="1">
        <v>2.56</v>
      </c>
      <c r="F195" s="1">
        <v>2.8159999999999998</v>
      </c>
      <c r="G195" s="1">
        <v>3.0720000000000001</v>
      </c>
      <c r="H195" s="1">
        <v>3.3279999999999998</v>
      </c>
      <c r="I195" t="s">
        <v>570</v>
      </c>
    </row>
    <row r="196" spans="1:9" x14ac:dyDescent="0.3">
      <c r="A196" t="s">
        <v>241</v>
      </c>
      <c r="B196" s="81" t="s">
        <v>481</v>
      </c>
      <c r="C196" s="1">
        <v>2.56</v>
      </c>
      <c r="E196" s="1">
        <v>2.56</v>
      </c>
      <c r="F196" s="1">
        <v>2.8159999999999998</v>
      </c>
      <c r="G196" s="1">
        <v>3.0720000000000001</v>
      </c>
      <c r="H196" s="1">
        <v>3.3279999999999998</v>
      </c>
      <c r="I196" t="s">
        <v>570</v>
      </c>
    </row>
    <row r="197" spans="1:9" ht="28.8" x14ac:dyDescent="0.3">
      <c r="A197" t="s">
        <v>242</v>
      </c>
      <c r="B197" s="81" t="s">
        <v>482</v>
      </c>
      <c r="C197" s="1">
        <v>2.56</v>
      </c>
      <c r="E197" s="1">
        <v>2.56</v>
      </c>
      <c r="F197" s="1">
        <v>2.8159999999999998</v>
      </c>
      <c r="G197" s="1">
        <v>3.0720000000000001</v>
      </c>
      <c r="H197" s="1">
        <v>3.3279999999999998</v>
      </c>
      <c r="I197" t="s">
        <v>571</v>
      </c>
    </row>
    <row r="198" spans="1:9" ht="43.2" x14ac:dyDescent="0.3">
      <c r="A198" t="s">
        <v>243</v>
      </c>
      <c r="B198" s="81" t="s">
        <v>483</v>
      </c>
      <c r="C198" s="1">
        <v>2.41</v>
      </c>
      <c r="E198" s="1">
        <v>2.41</v>
      </c>
      <c r="F198" s="1">
        <v>2.6509999999999998</v>
      </c>
      <c r="G198" s="1">
        <v>2.8919999999999999</v>
      </c>
      <c r="H198" s="1">
        <v>3.133</v>
      </c>
      <c r="I198" t="s">
        <v>569</v>
      </c>
    </row>
    <row r="199" spans="1:9" ht="86.4" x14ac:dyDescent="0.3">
      <c r="A199" t="s">
        <v>244</v>
      </c>
      <c r="B199" s="81" t="s">
        <v>484</v>
      </c>
      <c r="C199" s="1">
        <v>2.46</v>
      </c>
      <c r="E199" s="1">
        <v>2.46</v>
      </c>
      <c r="F199" s="1">
        <v>2.706</v>
      </c>
      <c r="G199" s="1">
        <v>2.952</v>
      </c>
      <c r="H199" s="1">
        <v>3.198</v>
      </c>
      <c r="I199" t="s">
        <v>569</v>
      </c>
    </row>
    <row r="200" spans="1:9" x14ac:dyDescent="0.3">
      <c r="A200" t="s">
        <v>245</v>
      </c>
      <c r="B200" s="81" t="s">
        <v>485</v>
      </c>
    </row>
    <row r="201" spans="1:9" x14ac:dyDescent="0.3">
      <c r="A201" t="s">
        <v>246</v>
      </c>
      <c r="B201" s="81" t="s">
        <v>485</v>
      </c>
      <c r="C201" s="1">
        <v>2.23</v>
      </c>
      <c r="E201" s="1">
        <v>2.23</v>
      </c>
      <c r="F201" s="1">
        <v>2.4529999999999998</v>
      </c>
      <c r="G201" s="1">
        <v>2.6760000000000002</v>
      </c>
      <c r="H201" s="1">
        <v>2.899</v>
      </c>
    </row>
    <row r="202" spans="1:9" ht="28.8" x14ac:dyDescent="0.3">
      <c r="A202" t="s">
        <v>247</v>
      </c>
      <c r="B202" s="81" t="s">
        <v>486</v>
      </c>
    </row>
    <row r="203" spans="1:9" x14ac:dyDescent="0.3">
      <c r="A203" t="s">
        <v>248</v>
      </c>
      <c r="B203" s="81" t="s">
        <v>487</v>
      </c>
      <c r="C203" s="1">
        <v>2.59</v>
      </c>
      <c r="E203" s="1">
        <v>2.59</v>
      </c>
      <c r="F203" s="1">
        <v>2.8490000000000002</v>
      </c>
      <c r="G203" s="1">
        <v>3.1080000000000001</v>
      </c>
      <c r="H203" s="1">
        <v>3.367</v>
      </c>
    </row>
    <row r="204" spans="1:9" ht="28.8" x14ac:dyDescent="0.3">
      <c r="A204" t="s">
        <v>249</v>
      </c>
      <c r="B204" s="81" t="s">
        <v>488</v>
      </c>
      <c r="C204" s="1">
        <v>2.41</v>
      </c>
      <c r="E204" s="1">
        <v>2.41</v>
      </c>
      <c r="F204" s="1">
        <v>2.6509999999999998</v>
      </c>
      <c r="G204" s="1">
        <v>2.8919999999999999</v>
      </c>
      <c r="H204" s="1">
        <v>3.133</v>
      </c>
      <c r="I204" t="s">
        <v>569</v>
      </c>
    </row>
    <row r="205" spans="1:9" ht="28.8" x14ac:dyDescent="0.3">
      <c r="A205" t="s">
        <v>250</v>
      </c>
      <c r="B205" s="81" t="s">
        <v>489</v>
      </c>
      <c r="C205" s="1">
        <v>2.59</v>
      </c>
      <c r="E205" s="1">
        <v>2.59</v>
      </c>
      <c r="F205" s="1">
        <v>2.8490000000000002</v>
      </c>
      <c r="G205" s="1">
        <v>3.1080000000000001</v>
      </c>
      <c r="H205" s="1">
        <v>3.367</v>
      </c>
    </row>
    <row r="206" spans="1:9" ht="43.2" x14ac:dyDescent="0.3">
      <c r="A206" t="s">
        <v>251</v>
      </c>
      <c r="B206" s="81" t="s">
        <v>490</v>
      </c>
      <c r="C206" s="1">
        <v>2.41</v>
      </c>
      <c r="E206" s="1">
        <v>2.41</v>
      </c>
      <c r="F206" s="1">
        <v>2.6509999999999998</v>
      </c>
      <c r="G206" s="1">
        <v>2.8919999999999999</v>
      </c>
      <c r="H206" s="1">
        <v>3.133</v>
      </c>
      <c r="I206" t="s">
        <v>569</v>
      </c>
    </row>
    <row r="207" spans="1:9" ht="43.2" x14ac:dyDescent="0.3">
      <c r="A207" t="s">
        <v>252</v>
      </c>
      <c r="B207" s="81" t="s">
        <v>491</v>
      </c>
      <c r="C207" s="1">
        <v>2.59</v>
      </c>
      <c r="E207" s="1">
        <v>2.59</v>
      </c>
      <c r="F207" s="1">
        <v>2.8490000000000002</v>
      </c>
      <c r="G207" s="1">
        <v>3.1080000000000001</v>
      </c>
      <c r="H207" s="1">
        <v>3.367</v>
      </c>
    </row>
    <row r="208" spans="1:9" ht="43.2" x14ac:dyDescent="0.3">
      <c r="A208" t="s">
        <v>253</v>
      </c>
      <c r="B208" s="81" t="s">
        <v>492</v>
      </c>
      <c r="C208" s="1">
        <v>2.41</v>
      </c>
      <c r="E208" s="1">
        <v>2.41</v>
      </c>
      <c r="F208" s="1">
        <v>2.6509999999999998</v>
      </c>
      <c r="G208" s="1">
        <v>2.8919999999999999</v>
      </c>
      <c r="H208" s="1">
        <v>3.133</v>
      </c>
      <c r="I208" t="s">
        <v>569</v>
      </c>
    </row>
    <row r="209" spans="1:9" ht="86.4" x14ac:dyDescent="0.3">
      <c r="A209" t="s">
        <v>254</v>
      </c>
      <c r="B209" s="81" t="s">
        <v>493</v>
      </c>
      <c r="C209" s="1">
        <v>2.41</v>
      </c>
      <c r="E209" s="1">
        <v>2.41</v>
      </c>
      <c r="F209" s="1">
        <v>2.6509999999999998</v>
      </c>
      <c r="G209" s="1">
        <v>2.8919999999999999</v>
      </c>
      <c r="H209" s="1">
        <v>3.133</v>
      </c>
      <c r="I209" t="s">
        <v>569</v>
      </c>
    </row>
    <row r="210" spans="1:9" ht="86.4" x14ac:dyDescent="0.3">
      <c r="A210" t="s">
        <v>255</v>
      </c>
      <c r="B210" s="81" t="s">
        <v>494</v>
      </c>
      <c r="C210" s="1">
        <v>2.41</v>
      </c>
      <c r="E210" s="1">
        <v>2.41</v>
      </c>
      <c r="F210" s="1">
        <v>2.6509999999999998</v>
      </c>
      <c r="G210" s="1">
        <v>2.8919999999999999</v>
      </c>
      <c r="H210" s="1">
        <v>3.133</v>
      </c>
      <c r="I210" t="s">
        <v>569</v>
      </c>
    </row>
    <row r="211" spans="1:9" ht="72" x14ac:dyDescent="0.3">
      <c r="A211" t="s">
        <v>256</v>
      </c>
      <c r="B211" s="81" t="s">
        <v>495</v>
      </c>
      <c r="C211" s="1">
        <v>2.59</v>
      </c>
      <c r="E211" s="1">
        <v>2.59</v>
      </c>
      <c r="F211" s="1">
        <v>2.8490000000000002</v>
      </c>
      <c r="G211" s="1">
        <v>3.1080000000000001</v>
      </c>
      <c r="H211" s="1">
        <v>3.367</v>
      </c>
    </row>
    <row r="212" spans="1:9" ht="57.6" x14ac:dyDescent="0.3">
      <c r="A212" t="s">
        <v>257</v>
      </c>
      <c r="B212" s="81" t="s">
        <v>496</v>
      </c>
      <c r="C212" s="1">
        <v>2.59</v>
      </c>
      <c r="E212" s="1">
        <v>2.59</v>
      </c>
      <c r="F212" s="1">
        <v>2.8490000000000002</v>
      </c>
      <c r="G212" s="1">
        <v>3.1080000000000001</v>
      </c>
      <c r="H212" s="1">
        <v>3.367</v>
      </c>
    </row>
    <row r="213" spans="1:9" ht="72" x14ac:dyDescent="0.3">
      <c r="A213" t="s">
        <v>258</v>
      </c>
      <c r="B213" s="81" t="s">
        <v>497</v>
      </c>
      <c r="C213" s="1">
        <v>2.31</v>
      </c>
      <c r="E213" s="1">
        <v>2.31</v>
      </c>
      <c r="F213" s="1">
        <v>2.5409999999999999</v>
      </c>
      <c r="G213" s="1">
        <v>2.7719999999999998</v>
      </c>
      <c r="H213" s="1">
        <v>3.0030000000000001</v>
      </c>
      <c r="I213" t="s">
        <v>570</v>
      </c>
    </row>
    <row r="214" spans="1:9" ht="72" x14ac:dyDescent="0.3">
      <c r="A214" t="s">
        <v>259</v>
      </c>
      <c r="B214" s="81" t="s">
        <v>498</v>
      </c>
      <c r="C214" s="1">
        <v>2.31</v>
      </c>
      <c r="E214" s="1">
        <v>2.31</v>
      </c>
      <c r="F214" s="1">
        <v>2.5409999999999999</v>
      </c>
      <c r="G214" s="1">
        <v>2.7719999999999998</v>
      </c>
      <c r="H214" s="1">
        <v>3.0030000000000001</v>
      </c>
      <c r="I214" t="s">
        <v>571</v>
      </c>
    </row>
    <row r="215" spans="1:9" ht="28.8" x14ac:dyDescent="0.3">
      <c r="A215" t="s">
        <v>260</v>
      </c>
      <c r="B215" s="81" t="s">
        <v>499</v>
      </c>
      <c r="C215" s="1">
        <v>2.41</v>
      </c>
      <c r="E215" s="1">
        <v>2.41</v>
      </c>
      <c r="F215" s="1">
        <v>2.6509999999999998</v>
      </c>
      <c r="G215" s="1">
        <v>2.8919999999999999</v>
      </c>
      <c r="H215" s="1">
        <v>3.133</v>
      </c>
      <c r="I215" t="s">
        <v>569</v>
      </c>
    </row>
    <row r="216" spans="1:9" ht="43.2" x14ac:dyDescent="0.3">
      <c r="A216" t="s">
        <v>261</v>
      </c>
      <c r="B216" s="81" t="s">
        <v>500</v>
      </c>
      <c r="C216" s="1">
        <v>2.41</v>
      </c>
      <c r="E216" s="1">
        <v>2.41</v>
      </c>
      <c r="F216" s="1">
        <v>2.6509999999999998</v>
      </c>
      <c r="G216" s="1">
        <v>2.8919999999999999</v>
      </c>
      <c r="H216" s="1">
        <v>3.133</v>
      </c>
      <c r="I216" t="s">
        <v>569</v>
      </c>
    </row>
    <row r="217" spans="1:9" ht="72" x14ac:dyDescent="0.3">
      <c r="A217" t="s">
        <v>262</v>
      </c>
      <c r="B217" s="81" t="s">
        <v>501</v>
      </c>
    </row>
    <row r="218" spans="1:9" ht="43.2" x14ac:dyDescent="0.3">
      <c r="A218" t="s">
        <v>263</v>
      </c>
      <c r="B218" s="81" t="s">
        <v>502</v>
      </c>
      <c r="C218" s="1">
        <v>2.59</v>
      </c>
      <c r="E218" s="1">
        <v>2.59</v>
      </c>
      <c r="F218" s="1">
        <v>2.8490000000000002</v>
      </c>
      <c r="G218" s="1">
        <v>3.1080000000000001</v>
      </c>
      <c r="H218" s="1">
        <v>3.367</v>
      </c>
    </row>
    <row r="219" spans="1:9" ht="57.6" x14ac:dyDescent="0.3">
      <c r="A219" t="s">
        <v>264</v>
      </c>
      <c r="B219" s="81" t="s">
        <v>503</v>
      </c>
      <c r="C219" s="1">
        <v>2.41</v>
      </c>
      <c r="E219" s="1">
        <v>2.41</v>
      </c>
      <c r="F219" s="1">
        <v>2.6509999999999998</v>
      </c>
      <c r="G219" s="1">
        <v>2.8919999999999999</v>
      </c>
      <c r="H219" s="1">
        <v>3.133</v>
      </c>
      <c r="I219" t="s">
        <v>569</v>
      </c>
    </row>
    <row r="220" spans="1:9" ht="57.6" x14ac:dyDescent="0.3">
      <c r="A220" t="s">
        <v>265</v>
      </c>
      <c r="B220" s="81" t="s">
        <v>504</v>
      </c>
      <c r="C220" s="1">
        <v>2.59</v>
      </c>
      <c r="E220" s="1">
        <v>2.59</v>
      </c>
      <c r="F220" s="1">
        <v>2.8490000000000002</v>
      </c>
      <c r="G220" s="1">
        <v>3.1080000000000001</v>
      </c>
      <c r="H220" s="1">
        <v>3.367</v>
      </c>
    </row>
    <row r="221" spans="1:9" ht="72" x14ac:dyDescent="0.3">
      <c r="A221" t="s">
        <v>266</v>
      </c>
      <c r="B221" s="81" t="s">
        <v>505</v>
      </c>
      <c r="C221" s="1">
        <v>2.41</v>
      </c>
      <c r="E221" s="1">
        <v>2.41</v>
      </c>
      <c r="F221" s="1">
        <v>2.6509999999999998</v>
      </c>
      <c r="G221" s="1">
        <v>2.8919999999999999</v>
      </c>
      <c r="H221" s="1">
        <v>3.133</v>
      </c>
      <c r="I221" t="s">
        <v>569</v>
      </c>
    </row>
    <row r="222" spans="1:9" ht="43.2" x14ac:dyDescent="0.3">
      <c r="A222" t="s">
        <v>267</v>
      </c>
      <c r="B222" s="81" t="s">
        <v>506</v>
      </c>
      <c r="C222" s="1">
        <v>2.41</v>
      </c>
      <c r="E222" s="1">
        <v>2.41</v>
      </c>
      <c r="F222" s="1">
        <v>2.6509999999999998</v>
      </c>
      <c r="G222" s="1">
        <v>2.8919999999999999</v>
      </c>
      <c r="H222" s="1">
        <v>3.133</v>
      </c>
      <c r="I222" t="s">
        <v>569</v>
      </c>
    </row>
    <row r="223" spans="1:9" ht="28.8" x14ac:dyDescent="0.3">
      <c r="A223" t="s">
        <v>268</v>
      </c>
      <c r="B223" s="81" t="s">
        <v>507</v>
      </c>
      <c r="C223" s="1">
        <v>2.41</v>
      </c>
      <c r="E223" s="1">
        <v>2.41</v>
      </c>
      <c r="F223" s="1">
        <v>2.6509999999999998</v>
      </c>
      <c r="G223" s="1">
        <v>2.8919999999999999</v>
      </c>
      <c r="H223" s="1">
        <v>3.133</v>
      </c>
    </row>
    <row r="224" spans="1:9" ht="43.2" x14ac:dyDescent="0.3">
      <c r="A224" t="s">
        <v>269</v>
      </c>
      <c r="B224" s="81" t="s">
        <v>508</v>
      </c>
      <c r="C224" s="1">
        <v>2.41</v>
      </c>
      <c r="E224" s="1">
        <v>2.41</v>
      </c>
      <c r="F224" s="1">
        <v>2.6509999999999998</v>
      </c>
      <c r="G224" s="1">
        <v>2.8919999999999999</v>
      </c>
      <c r="H224" s="1">
        <v>3.133</v>
      </c>
      <c r="I224" t="s">
        <v>569</v>
      </c>
    </row>
    <row r="225" spans="1:9" ht="43.2" x14ac:dyDescent="0.3">
      <c r="A225" t="s">
        <v>270</v>
      </c>
      <c r="B225" s="81" t="s">
        <v>509</v>
      </c>
      <c r="C225" s="1">
        <v>2.41</v>
      </c>
      <c r="E225" s="1">
        <v>2.41</v>
      </c>
      <c r="F225" s="1">
        <v>2.6509999999999998</v>
      </c>
      <c r="G225" s="1">
        <v>2.8919999999999999</v>
      </c>
      <c r="H225" s="1">
        <v>3.133</v>
      </c>
      <c r="I225" t="s">
        <v>569</v>
      </c>
    </row>
    <row r="226" spans="1:9" ht="86.4" x14ac:dyDescent="0.3">
      <c r="A226" t="s">
        <v>271</v>
      </c>
      <c r="B226" s="81" t="s">
        <v>510</v>
      </c>
      <c r="C226" s="1">
        <v>2.41</v>
      </c>
      <c r="E226" s="1">
        <v>2.41</v>
      </c>
      <c r="F226" s="1">
        <v>2.6509999999999998</v>
      </c>
      <c r="G226" s="1">
        <v>2.8919999999999999</v>
      </c>
      <c r="H226" s="1">
        <v>3.133</v>
      </c>
      <c r="I226" t="s">
        <v>569</v>
      </c>
    </row>
    <row r="227" spans="1:9" ht="100.8" x14ac:dyDescent="0.3">
      <c r="A227" t="s">
        <v>272</v>
      </c>
      <c r="B227" s="81" t="s">
        <v>511</v>
      </c>
      <c r="C227" s="1">
        <v>2.41</v>
      </c>
      <c r="E227" s="1">
        <v>2.41</v>
      </c>
      <c r="F227" s="1">
        <v>2.6509999999999998</v>
      </c>
      <c r="G227" s="1">
        <v>2.8919999999999999</v>
      </c>
      <c r="H227" s="1">
        <v>3.133</v>
      </c>
      <c r="I227" t="s">
        <v>569</v>
      </c>
    </row>
    <row r="228" spans="1:9" ht="100.8" x14ac:dyDescent="0.3">
      <c r="A228" t="s">
        <v>273</v>
      </c>
      <c r="B228" s="81" t="s">
        <v>512</v>
      </c>
      <c r="C228" s="1">
        <v>2.41</v>
      </c>
      <c r="E228" s="1">
        <v>2.41</v>
      </c>
      <c r="F228" s="1">
        <v>2.6509999999999998</v>
      </c>
      <c r="G228" s="1">
        <v>2.8919999999999999</v>
      </c>
      <c r="H228" s="1">
        <v>3.133</v>
      </c>
      <c r="I228" t="s">
        <v>569</v>
      </c>
    </row>
    <row r="229" spans="1:9" ht="100.8" x14ac:dyDescent="0.3">
      <c r="A229" t="s">
        <v>274</v>
      </c>
      <c r="B229" s="81" t="s">
        <v>513</v>
      </c>
      <c r="C229" s="1">
        <v>2.59</v>
      </c>
      <c r="E229" s="1">
        <v>2.59</v>
      </c>
      <c r="F229" s="1">
        <v>2.8490000000000002</v>
      </c>
      <c r="G229" s="1">
        <v>3.1080000000000001</v>
      </c>
      <c r="H229" s="1">
        <v>3.367</v>
      </c>
    </row>
    <row r="230" spans="1:9" ht="100.8" x14ac:dyDescent="0.3">
      <c r="A230" t="s">
        <v>275</v>
      </c>
      <c r="B230" s="81" t="s">
        <v>514</v>
      </c>
      <c r="C230" s="1">
        <v>2.59</v>
      </c>
      <c r="E230" s="1">
        <v>2.59</v>
      </c>
      <c r="F230" s="1">
        <v>2.8490000000000002</v>
      </c>
      <c r="G230" s="1">
        <v>3.1080000000000001</v>
      </c>
      <c r="H230" s="1">
        <v>3.367</v>
      </c>
    </row>
    <row r="231" spans="1:9" ht="43.2" x14ac:dyDescent="0.3">
      <c r="A231" t="s">
        <v>276</v>
      </c>
      <c r="B231" s="81" t="s">
        <v>515</v>
      </c>
      <c r="C231" s="1">
        <v>2.3199999999999998</v>
      </c>
      <c r="E231" s="1">
        <v>2.3199999999999998</v>
      </c>
      <c r="F231" s="1">
        <v>2.552</v>
      </c>
      <c r="G231" s="1">
        <v>2.7839999999999998</v>
      </c>
      <c r="H231" s="1">
        <v>3.016</v>
      </c>
      <c r="I231" t="s">
        <v>570</v>
      </c>
    </row>
    <row r="232" spans="1:9" ht="43.2" x14ac:dyDescent="0.3">
      <c r="A232" t="s">
        <v>277</v>
      </c>
      <c r="B232" s="81" t="s">
        <v>516</v>
      </c>
      <c r="C232" s="1">
        <v>2.3199999999999998</v>
      </c>
      <c r="E232" s="1">
        <v>2.3199999999999998</v>
      </c>
      <c r="F232" s="1">
        <v>2.552</v>
      </c>
      <c r="G232" s="1">
        <v>2.7839999999999998</v>
      </c>
      <c r="H232" s="1">
        <v>3.016</v>
      </c>
      <c r="I232" t="s">
        <v>570</v>
      </c>
    </row>
    <row r="233" spans="1:9" ht="100.8" x14ac:dyDescent="0.3">
      <c r="A233" t="s">
        <v>278</v>
      </c>
      <c r="B233" s="81" t="s">
        <v>517</v>
      </c>
      <c r="C233" s="1">
        <v>2.3199999999999998</v>
      </c>
      <c r="E233" s="1">
        <v>2.3199999999999998</v>
      </c>
      <c r="F233" s="1">
        <v>2.552</v>
      </c>
      <c r="G233" s="1">
        <v>2.7839999999999998</v>
      </c>
      <c r="H233" s="1">
        <v>3.016</v>
      </c>
      <c r="I233" t="s">
        <v>570</v>
      </c>
    </row>
    <row r="234" spans="1:9" ht="28.8" x14ac:dyDescent="0.3">
      <c r="A234" t="s">
        <v>279</v>
      </c>
      <c r="B234" s="81" t="s">
        <v>518</v>
      </c>
      <c r="C234" s="1">
        <v>2.59</v>
      </c>
      <c r="E234" s="1">
        <v>2.59</v>
      </c>
      <c r="F234" s="1">
        <v>2.8490000000000002</v>
      </c>
      <c r="G234" s="1">
        <v>3.1080000000000001</v>
      </c>
      <c r="H234" s="1">
        <v>3.367</v>
      </c>
    </row>
    <row r="235" spans="1:9" ht="43.2" x14ac:dyDescent="0.3">
      <c r="A235" t="s">
        <v>280</v>
      </c>
      <c r="B235" s="81" t="s">
        <v>519</v>
      </c>
      <c r="C235" s="1">
        <v>2.41</v>
      </c>
      <c r="E235" s="1">
        <v>2.41</v>
      </c>
      <c r="F235" s="1">
        <v>2.6509999999999998</v>
      </c>
      <c r="G235" s="1">
        <v>2.8919999999999999</v>
      </c>
      <c r="H235" s="1">
        <v>3.133</v>
      </c>
      <c r="I235" t="s">
        <v>569</v>
      </c>
    </row>
    <row r="236" spans="1:9" ht="43.2" x14ac:dyDescent="0.3">
      <c r="A236" t="s">
        <v>281</v>
      </c>
      <c r="B236" s="81" t="s">
        <v>520</v>
      </c>
      <c r="C236" s="1">
        <v>2.41</v>
      </c>
      <c r="E236" s="1">
        <v>2.41</v>
      </c>
      <c r="F236" s="1">
        <v>2.6509999999999998</v>
      </c>
      <c r="G236" s="1">
        <v>2.8919999999999999</v>
      </c>
      <c r="H236" s="1">
        <v>3.133</v>
      </c>
      <c r="I236" t="s">
        <v>569</v>
      </c>
    </row>
    <row r="237" spans="1:9" ht="100.8" x14ac:dyDescent="0.3">
      <c r="A237" t="s">
        <v>282</v>
      </c>
      <c r="B237" s="81" t="s">
        <v>521</v>
      </c>
      <c r="C237" s="1">
        <v>2.59</v>
      </c>
      <c r="E237" s="1">
        <v>2.59</v>
      </c>
      <c r="F237" s="1">
        <v>2.8490000000000002</v>
      </c>
      <c r="G237" s="1">
        <v>3.1080000000000001</v>
      </c>
      <c r="H237" s="1">
        <v>3.367</v>
      </c>
    </row>
    <row r="238" spans="1:9" ht="100.8" x14ac:dyDescent="0.3">
      <c r="A238" t="s">
        <v>283</v>
      </c>
      <c r="B238" s="81" t="s">
        <v>522</v>
      </c>
      <c r="C238" s="1">
        <v>2.41</v>
      </c>
      <c r="E238" s="1">
        <v>2.41</v>
      </c>
      <c r="F238" s="1">
        <v>2.6509999999999998</v>
      </c>
      <c r="G238" s="1">
        <v>2.8919999999999999</v>
      </c>
      <c r="H238" s="1">
        <v>3.133</v>
      </c>
      <c r="I238" t="s">
        <v>569</v>
      </c>
    </row>
    <row r="239" spans="1:9" ht="57.6" x14ac:dyDescent="0.3">
      <c r="A239" t="s">
        <v>284</v>
      </c>
      <c r="B239" s="81" t="s">
        <v>523</v>
      </c>
      <c r="C239" s="1">
        <v>2.41</v>
      </c>
      <c r="E239" s="1">
        <v>2.41</v>
      </c>
      <c r="F239" s="1">
        <v>2.6509999999999998</v>
      </c>
      <c r="G239" s="1">
        <v>2.8919999999999999</v>
      </c>
      <c r="H239" s="1">
        <v>3.133</v>
      </c>
      <c r="I239" t="s">
        <v>569</v>
      </c>
    </row>
    <row r="240" spans="1:9" ht="28.8" x14ac:dyDescent="0.3">
      <c r="A240" t="s">
        <v>285</v>
      </c>
      <c r="B240" s="81" t="s">
        <v>524</v>
      </c>
    </row>
    <row r="241" spans="1:9" x14ac:dyDescent="0.3">
      <c r="A241" t="s">
        <v>286</v>
      </c>
      <c r="B241" s="81" t="s">
        <v>525</v>
      </c>
      <c r="C241" s="1">
        <v>2.2200000000000002</v>
      </c>
      <c r="E241" s="1">
        <v>2.2200000000000002</v>
      </c>
      <c r="F241" s="1">
        <v>2.4420000000000002</v>
      </c>
      <c r="G241" s="1">
        <v>2.6640000000000001</v>
      </c>
      <c r="H241" s="1">
        <v>2.8860000000000001</v>
      </c>
    </row>
    <row r="242" spans="1:9" ht="28.8" x14ac:dyDescent="0.3">
      <c r="A242" t="s">
        <v>287</v>
      </c>
      <c r="B242" s="81" t="s">
        <v>526</v>
      </c>
      <c r="C242" s="1">
        <v>2.2200000000000002</v>
      </c>
      <c r="E242" s="1">
        <v>2.2200000000000002</v>
      </c>
      <c r="F242" s="1">
        <v>2.4420000000000002</v>
      </c>
      <c r="G242" s="1">
        <v>2.6640000000000001</v>
      </c>
      <c r="H242" s="1">
        <v>2.8860000000000001</v>
      </c>
    </row>
    <row r="243" spans="1:9" x14ac:dyDescent="0.3">
      <c r="A243" t="s">
        <v>288</v>
      </c>
      <c r="B243" s="81" t="s">
        <v>527</v>
      </c>
      <c r="C243" s="1">
        <v>2.4</v>
      </c>
      <c r="E243" s="1">
        <v>2.4</v>
      </c>
      <c r="F243" s="1">
        <v>2.64</v>
      </c>
      <c r="G243" s="1">
        <v>2.88</v>
      </c>
      <c r="H243" s="1">
        <v>3.12</v>
      </c>
      <c r="I243" t="s">
        <v>569</v>
      </c>
    </row>
    <row r="244" spans="1:9" x14ac:dyDescent="0.3">
      <c r="A244" t="s">
        <v>289</v>
      </c>
      <c r="B244" s="81" t="s">
        <v>528</v>
      </c>
      <c r="C244" s="1">
        <v>2.48</v>
      </c>
      <c r="E244" s="1">
        <v>2.48</v>
      </c>
      <c r="F244" s="1">
        <v>2.7280000000000002</v>
      </c>
      <c r="G244" s="1">
        <v>2.976</v>
      </c>
      <c r="H244" s="1">
        <v>3.2240000000000002</v>
      </c>
    </row>
    <row r="245" spans="1:9" ht="28.8" x14ac:dyDescent="0.3">
      <c r="A245" t="s">
        <v>290</v>
      </c>
      <c r="B245" s="81" t="s">
        <v>529</v>
      </c>
      <c r="C245" s="1">
        <v>2.48</v>
      </c>
      <c r="E245" s="1">
        <v>2.48</v>
      </c>
      <c r="F245" s="1">
        <v>2.7280000000000002</v>
      </c>
      <c r="G245" s="1">
        <v>2.976</v>
      </c>
      <c r="H245" s="1">
        <v>3.2240000000000002</v>
      </c>
    </row>
    <row r="246" spans="1:9" ht="28.8" x14ac:dyDescent="0.3">
      <c r="A246" t="s">
        <v>291</v>
      </c>
      <c r="B246" s="81" t="s">
        <v>530</v>
      </c>
      <c r="C246" s="1">
        <v>2.48</v>
      </c>
      <c r="E246" s="1">
        <v>2.48</v>
      </c>
      <c r="F246" s="1">
        <v>2.7280000000000002</v>
      </c>
      <c r="G246" s="1">
        <v>2.976</v>
      </c>
      <c r="H246" s="1">
        <v>3.2240000000000002</v>
      </c>
    </row>
    <row r="247" spans="1:9" ht="43.2" x14ac:dyDescent="0.3">
      <c r="A247" t="s">
        <v>292</v>
      </c>
      <c r="B247" s="81" t="s">
        <v>531</v>
      </c>
      <c r="C247" s="1">
        <v>2.48</v>
      </c>
      <c r="E247" s="1">
        <v>2.48</v>
      </c>
      <c r="F247" s="1">
        <v>2.7280000000000002</v>
      </c>
      <c r="G247" s="1">
        <v>2.976</v>
      </c>
      <c r="H247" s="1">
        <v>3.2240000000000002</v>
      </c>
    </row>
    <row r="248" spans="1:9" x14ac:dyDescent="0.3">
      <c r="A248" t="s">
        <v>293</v>
      </c>
      <c r="B248" s="81" t="s">
        <v>532</v>
      </c>
      <c r="C248" s="1">
        <v>2.41</v>
      </c>
      <c r="E248" s="1">
        <v>2.41</v>
      </c>
      <c r="F248" s="1">
        <v>2.6509999999999998</v>
      </c>
      <c r="G248" s="1">
        <v>2.8919999999999999</v>
      </c>
      <c r="H248" s="1">
        <v>3.133</v>
      </c>
      <c r="I248" t="s">
        <v>569</v>
      </c>
    </row>
    <row r="249" spans="1:9" ht="28.8" x14ac:dyDescent="0.3">
      <c r="A249" t="s">
        <v>294</v>
      </c>
      <c r="B249" s="81" t="s">
        <v>533</v>
      </c>
      <c r="C249" s="1">
        <v>2.41</v>
      </c>
      <c r="E249" s="1">
        <v>2.41</v>
      </c>
      <c r="F249" s="1">
        <v>2.6509999999999998</v>
      </c>
      <c r="G249" s="1">
        <v>2.8919999999999999</v>
      </c>
      <c r="H249" s="1">
        <v>3.133</v>
      </c>
      <c r="I249" t="s">
        <v>569</v>
      </c>
    </row>
    <row r="250" spans="1:9" ht="28.8" x14ac:dyDescent="0.3">
      <c r="A250" t="s">
        <v>295</v>
      </c>
      <c r="B250" s="81" t="s">
        <v>534</v>
      </c>
      <c r="C250" s="1">
        <v>2.41</v>
      </c>
      <c r="E250" s="1">
        <v>2.41</v>
      </c>
      <c r="F250" s="1">
        <v>2.6509999999999998</v>
      </c>
      <c r="G250" s="1">
        <v>2.8919999999999999</v>
      </c>
      <c r="H250" s="1">
        <v>3.133</v>
      </c>
      <c r="I250" t="s">
        <v>569</v>
      </c>
    </row>
    <row r="251" spans="1:9" ht="43.2" x14ac:dyDescent="0.3">
      <c r="A251" t="s">
        <v>296</v>
      </c>
      <c r="B251" s="81" t="s">
        <v>535</v>
      </c>
      <c r="C251" s="1">
        <v>2.41</v>
      </c>
      <c r="E251" s="1">
        <v>2.41</v>
      </c>
      <c r="F251" s="1">
        <v>2.6509999999999998</v>
      </c>
      <c r="G251" s="1">
        <v>2.8919999999999999</v>
      </c>
      <c r="H251" s="1">
        <v>3.133</v>
      </c>
      <c r="I251" t="s">
        <v>569</v>
      </c>
    </row>
    <row r="252" spans="1:9" ht="100.8" x14ac:dyDescent="0.3">
      <c r="A252" t="s">
        <v>297</v>
      </c>
      <c r="B252" s="81" t="s">
        <v>536</v>
      </c>
      <c r="C252" s="1">
        <v>2.48</v>
      </c>
      <c r="E252" s="1">
        <v>2.48</v>
      </c>
      <c r="F252" s="1">
        <v>2.7280000000000002</v>
      </c>
      <c r="G252" s="1">
        <v>2.976</v>
      </c>
      <c r="H252" s="1">
        <v>3.2240000000000002</v>
      </c>
      <c r="I252" t="s">
        <v>569</v>
      </c>
    </row>
    <row r="253" spans="1:9" ht="86.4" x14ac:dyDescent="0.3">
      <c r="A253" t="s">
        <v>298</v>
      </c>
      <c r="B253" s="81" t="s">
        <v>537</v>
      </c>
      <c r="C253" s="1">
        <v>2.5099999999999998</v>
      </c>
      <c r="E253" s="1">
        <v>2.5099999999999998</v>
      </c>
      <c r="F253" s="1">
        <v>2.7610000000000001</v>
      </c>
      <c r="G253" s="1">
        <v>3.012</v>
      </c>
      <c r="H253" s="1">
        <v>3.2629999999999999</v>
      </c>
      <c r="I253" t="s">
        <v>569</v>
      </c>
    </row>
    <row r="254" spans="1:9" ht="86.4" x14ac:dyDescent="0.3">
      <c r="A254" t="s">
        <v>299</v>
      </c>
      <c r="B254" s="81" t="s">
        <v>538</v>
      </c>
      <c r="C254" s="1">
        <v>2.41</v>
      </c>
      <c r="E254" s="1">
        <v>2.41</v>
      </c>
      <c r="F254" s="1">
        <v>2.6509999999999998</v>
      </c>
      <c r="G254" s="1">
        <v>2.8919999999999999</v>
      </c>
      <c r="H254" s="1">
        <v>3.133</v>
      </c>
      <c r="I254" t="s">
        <v>569</v>
      </c>
    </row>
    <row r="255" spans="1:9" ht="43.2" x14ac:dyDescent="0.3">
      <c r="A255" t="s">
        <v>300</v>
      </c>
      <c r="B255" s="81" t="s">
        <v>539</v>
      </c>
    </row>
    <row r="256" spans="1:9" ht="43.2" x14ac:dyDescent="0.3">
      <c r="A256" t="s">
        <v>301</v>
      </c>
      <c r="B256" s="81" t="s">
        <v>539</v>
      </c>
      <c r="C256" s="1">
        <v>2.5099999999999998</v>
      </c>
      <c r="E256" s="1">
        <v>2.5099999999999998</v>
      </c>
      <c r="F256" s="1">
        <v>2.7610000000000001</v>
      </c>
      <c r="G256" s="1">
        <v>3.012</v>
      </c>
      <c r="H256" s="1">
        <v>3.2629999999999999</v>
      </c>
      <c r="I256" t="s">
        <v>569</v>
      </c>
    </row>
    <row r="257" spans="1:9" ht="72" x14ac:dyDescent="0.3">
      <c r="A257" t="s">
        <v>302</v>
      </c>
      <c r="B257" s="81" t="s">
        <v>540</v>
      </c>
    </row>
    <row r="258" spans="1:9" x14ac:dyDescent="0.3">
      <c r="A258" t="s">
        <v>303</v>
      </c>
      <c r="B258" s="81" t="s">
        <v>541</v>
      </c>
      <c r="C258" s="1">
        <v>2.41</v>
      </c>
      <c r="E258" s="1">
        <v>2.41</v>
      </c>
      <c r="F258" s="1">
        <v>2.6509999999999998</v>
      </c>
      <c r="G258" s="1">
        <v>2.8919999999999999</v>
      </c>
      <c r="H258" s="1">
        <v>3.133</v>
      </c>
      <c r="I258" t="s">
        <v>569</v>
      </c>
    </row>
    <row r="259" spans="1:9" x14ac:dyDescent="0.3">
      <c r="A259" t="s">
        <v>304</v>
      </c>
      <c r="B259" s="81" t="s">
        <v>542</v>
      </c>
      <c r="C259" s="1">
        <v>2.59</v>
      </c>
      <c r="E259" s="1">
        <v>2.59</v>
      </c>
      <c r="F259" s="1">
        <v>2.8490000000000002</v>
      </c>
      <c r="G259" s="1">
        <v>3.1080000000000001</v>
      </c>
      <c r="H259" s="1">
        <v>3.367</v>
      </c>
      <c r="I259" t="s">
        <v>569</v>
      </c>
    </row>
    <row r="260" spans="1:9" ht="28.8" x14ac:dyDescent="0.3">
      <c r="A260" t="s">
        <v>305</v>
      </c>
      <c r="B260" s="81" t="s">
        <v>543</v>
      </c>
      <c r="C260" s="1">
        <v>2.41</v>
      </c>
      <c r="E260" s="1">
        <v>2.41</v>
      </c>
      <c r="F260" s="1">
        <v>2.6509999999999998</v>
      </c>
      <c r="G260" s="1">
        <v>2.8919999999999999</v>
      </c>
      <c r="H260" s="1">
        <v>3.133</v>
      </c>
      <c r="I260" t="s">
        <v>569</v>
      </c>
    </row>
    <row r="261" spans="1:9" x14ac:dyDescent="0.3">
      <c r="A261" t="s">
        <v>306</v>
      </c>
      <c r="B261" s="81" t="s">
        <v>544</v>
      </c>
      <c r="C261" s="1">
        <v>2.41</v>
      </c>
      <c r="E261" s="1">
        <v>2.41</v>
      </c>
      <c r="F261" s="1">
        <v>2.6509999999999998</v>
      </c>
      <c r="G261" s="1">
        <v>2.8919999999999999</v>
      </c>
      <c r="H261" s="1">
        <v>3.133</v>
      </c>
      <c r="I261" t="s">
        <v>569</v>
      </c>
    </row>
    <row r="262" spans="1:9" x14ac:dyDescent="0.3">
      <c r="A262" t="s">
        <v>307</v>
      </c>
      <c r="B262" s="81" t="s">
        <v>545</v>
      </c>
      <c r="C262" s="1">
        <v>2.59</v>
      </c>
      <c r="E262" s="1">
        <v>2.59</v>
      </c>
      <c r="F262" s="1">
        <v>2.8490000000000002</v>
      </c>
      <c r="G262" s="1">
        <v>3.1080000000000001</v>
      </c>
      <c r="H262" s="1">
        <v>3.367</v>
      </c>
      <c r="I262" t="s">
        <v>569</v>
      </c>
    </row>
    <row r="263" spans="1:9" ht="28.8" x14ac:dyDescent="0.3">
      <c r="A263" t="s">
        <v>308</v>
      </c>
      <c r="B263" s="81" t="s">
        <v>546</v>
      </c>
      <c r="C263" s="1">
        <v>2.41</v>
      </c>
      <c r="E263" s="1">
        <v>2.41</v>
      </c>
      <c r="F263" s="1">
        <v>2.6509999999999998</v>
      </c>
      <c r="G263" s="1">
        <v>2.8919999999999999</v>
      </c>
      <c r="H263" s="1">
        <v>3.133</v>
      </c>
      <c r="I263" t="s">
        <v>569</v>
      </c>
    </row>
    <row r="264" spans="1:9" ht="43.2" x14ac:dyDescent="0.3">
      <c r="A264" t="s">
        <v>309</v>
      </c>
      <c r="B264" s="81" t="s">
        <v>547</v>
      </c>
      <c r="C264" s="1">
        <v>2.41</v>
      </c>
      <c r="E264" s="1">
        <v>2.41</v>
      </c>
      <c r="F264" s="1">
        <v>2.6509999999999998</v>
      </c>
      <c r="G264" s="1">
        <v>2.8919999999999999</v>
      </c>
      <c r="H264" s="1">
        <v>3.133</v>
      </c>
      <c r="I264" t="s">
        <v>569</v>
      </c>
    </row>
    <row r="265" spans="1:9" ht="72" x14ac:dyDescent="0.3">
      <c r="A265" t="s">
        <v>310</v>
      </c>
      <c r="B265" s="81" t="s">
        <v>548</v>
      </c>
      <c r="C265" s="1">
        <v>2.44</v>
      </c>
      <c r="E265" s="1">
        <v>2.44</v>
      </c>
      <c r="F265" s="1">
        <v>2.6840000000000002</v>
      </c>
      <c r="G265" s="1">
        <v>2.9279999999999999</v>
      </c>
      <c r="H265" s="1">
        <v>3.1720000000000002</v>
      </c>
      <c r="I265" t="s">
        <v>569</v>
      </c>
    </row>
    <row r="266" spans="1:9" x14ac:dyDescent="0.3">
      <c r="A266" t="s">
        <v>311</v>
      </c>
      <c r="B266" s="81" t="s">
        <v>549</v>
      </c>
      <c r="C266" s="1">
        <v>2.44</v>
      </c>
      <c r="E266" s="1">
        <v>2.44</v>
      </c>
      <c r="F266" s="1">
        <v>2.6840000000000002</v>
      </c>
      <c r="G266" s="1">
        <v>2.9279999999999999</v>
      </c>
      <c r="H266" s="1">
        <v>3.1720000000000002</v>
      </c>
      <c r="I266" t="s">
        <v>569</v>
      </c>
    </row>
    <row r="267" spans="1:9" ht="28.8" x14ac:dyDescent="0.3">
      <c r="A267" t="s">
        <v>312</v>
      </c>
      <c r="B267" s="81" t="s">
        <v>550</v>
      </c>
      <c r="C267" s="1">
        <v>2.41</v>
      </c>
      <c r="E267" s="1">
        <v>2.41</v>
      </c>
      <c r="F267" s="1">
        <v>2.6509999999999998</v>
      </c>
      <c r="G267" s="1">
        <v>2.8919999999999999</v>
      </c>
      <c r="H267" s="1">
        <v>3.133</v>
      </c>
      <c r="I267" t="s">
        <v>569</v>
      </c>
    </row>
    <row r="268" spans="1:9" ht="28.8" x14ac:dyDescent="0.3">
      <c r="A268" t="s">
        <v>313</v>
      </c>
      <c r="B268" s="81" t="s">
        <v>551</v>
      </c>
      <c r="C268" s="1">
        <v>2.41</v>
      </c>
      <c r="E268" s="1">
        <v>2.41</v>
      </c>
      <c r="F268" s="1">
        <v>2.6509999999999998</v>
      </c>
      <c r="G268" s="1">
        <v>2.8919999999999999</v>
      </c>
      <c r="H268" s="1">
        <v>3.133</v>
      </c>
      <c r="I268" t="s">
        <v>569</v>
      </c>
    </row>
    <row r="269" spans="1:9" ht="28.8" x14ac:dyDescent="0.3">
      <c r="A269" t="s">
        <v>314</v>
      </c>
      <c r="B269" s="81" t="s">
        <v>552</v>
      </c>
      <c r="C269" s="1">
        <v>2.4500000000000002</v>
      </c>
      <c r="E269" s="1">
        <v>2.4500000000000002</v>
      </c>
      <c r="F269" s="1">
        <v>2.6949999999999998</v>
      </c>
      <c r="G269" s="1">
        <v>2.94</v>
      </c>
      <c r="H269" s="1">
        <v>3.1850000000000001</v>
      </c>
      <c r="I269" t="s">
        <v>569</v>
      </c>
    </row>
    <row r="270" spans="1:9" ht="28.8" x14ac:dyDescent="0.3">
      <c r="A270" t="s">
        <v>315</v>
      </c>
      <c r="B270" s="81" t="s">
        <v>553</v>
      </c>
      <c r="C270" s="1">
        <v>2.42</v>
      </c>
      <c r="E270" s="1">
        <v>2.42</v>
      </c>
      <c r="F270" s="1">
        <v>2.6619999999999999</v>
      </c>
      <c r="G270" s="1">
        <v>2.9039999999999999</v>
      </c>
      <c r="H270" s="1">
        <v>3.1459999999999999</v>
      </c>
      <c r="I270" t="s">
        <v>569</v>
      </c>
    </row>
    <row r="271" spans="1:9" x14ac:dyDescent="0.3">
      <c r="A271" t="s">
        <v>316</v>
      </c>
      <c r="B271" s="81" t="s">
        <v>554</v>
      </c>
      <c r="C271" s="1">
        <v>2.41</v>
      </c>
      <c r="E271" s="1">
        <v>2.41</v>
      </c>
      <c r="F271" s="1">
        <v>2.6509999999999998</v>
      </c>
      <c r="G271" s="1">
        <v>2.8919999999999999</v>
      </c>
      <c r="H271" s="1">
        <v>3.133</v>
      </c>
      <c r="I271" t="s">
        <v>569</v>
      </c>
    </row>
    <row r="272" spans="1:9" x14ac:dyDescent="0.3">
      <c r="A272" t="s">
        <v>317</v>
      </c>
      <c r="B272" s="81" t="s">
        <v>555</v>
      </c>
      <c r="C272" s="1">
        <v>2.41</v>
      </c>
      <c r="E272" s="1">
        <v>2.41</v>
      </c>
      <c r="F272" s="1">
        <v>2.6509999999999998</v>
      </c>
      <c r="G272" s="1">
        <v>2.8919999999999999</v>
      </c>
      <c r="H272" s="1">
        <v>3.133</v>
      </c>
      <c r="I272" t="s">
        <v>569</v>
      </c>
    </row>
    <row r="273" spans="1:9" ht="28.8" x14ac:dyDescent="0.3">
      <c r="A273" t="s">
        <v>318</v>
      </c>
      <c r="B273" s="81" t="s">
        <v>556</v>
      </c>
    </row>
    <row r="274" spans="1:9" ht="28.8" x14ac:dyDescent="0.3">
      <c r="A274" t="s">
        <v>319</v>
      </c>
      <c r="B274" s="81" t="s">
        <v>557</v>
      </c>
      <c r="C274" s="1">
        <v>2.4</v>
      </c>
      <c r="E274" s="1">
        <v>2.4</v>
      </c>
      <c r="F274" s="1">
        <v>2.64</v>
      </c>
      <c r="G274" s="1">
        <v>2.88</v>
      </c>
      <c r="H274" s="1">
        <v>3.12</v>
      </c>
      <c r="I274" t="s">
        <v>569</v>
      </c>
    </row>
    <row r="275" spans="1:9" ht="43.2" x14ac:dyDescent="0.3">
      <c r="A275" t="s">
        <v>320</v>
      </c>
      <c r="B275" s="81" t="s">
        <v>558</v>
      </c>
      <c r="C275" s="1">
        <v>2.4</v>
      </c>
      <c r="E275" s="1">
        <v>2.4</v>
      </c>
      <c r="F275" s="1">
        <v>2.64</v>
      </c>
      <c r="G275" s="1">
        <v>2.88</v>
      </c>
      <c r="H275" s="1">
        <v>3.12</v>
      </c>
      <c r="I275" t="s">
        <v>569</v>
      </c>
    </row>
    <row r="276" spans="1:9" ht="28.8" x14ac:dyDescent="0.3">
      <c r="A276" t="s">
        <v>321</v>
      </c>
      <c r="B276" s="81" t="s">
        <v>559</v>
      </c>
      <c r="C276" s="1">
        <v>2.41</v>
      </c>
      <c r="E276" s="1">
        <v>2.41</v>
      </c>
      <c r="F276" s="1">
        <v>2.6509999999999998</v>
      </c>
      <c r="G276" s="1">
        <v>2.8919999999999999</v>
      </c>
      <c r="H276" s="1">
        <v>3.133</v>
      </c>
      <c r="I276" t="s">
        <v>569</v>
      </c>
    </row>
    <row r="277" spans="1:9" x14ac:dyDescent="0.3">
      <c r="A277" t="s">
        <v>322</v>
      </c>
      <c r="B277" s="81" t="s">
        <v>560</v>
      </c>
      <c r="C277" s="1">
        <v>2.41</v>
      </c>
      <c r="E277" s="1">
        <v>2.41</v>
      </c>
      <c r="F277" s="1">
        <v>2.6509999999999998</v>
      </c>
      <c r="G277" s="1">
        <v>2.8919999999999999</v>
      </c>
      <c r="H277" s="1">
        <v>3.133</v>
      </c>
      <c r="I277" t="s">
        <v>569</v>
      </c>
    </row>
    <row r="278" spans="1:9" ht="28.8" x14ac:dyDescent="0.3">
      <c r="A278" t="s">
        <v>323</v>
      </c>
      <c r="B278" s="81" t="s">
        <v>561</v>
      </c>
      <c r="C278" s="1">
        <v>2.41</v>
      </c>
      <c r="E278" s="1">
        <v>2.41</v>
      </c>
      <c r="F278" s="1">
        <v>2.6509999999999998</v>
      </c>
      <c r="G278" s="1">
        <v>2.8919999999999999</v>
      </c>
      <c r="H278" s="1">
        <v>3.133</v>
      </c>
      <c r="I278" t="s">
        <v>569</v>
      </c>
    </row>
    <row r="279" spans="1:9" x14ac:dyDescent="0.3">
      <c r="A279" t="s">
        <v>324</v>
      </c>
      <c r="B279" s="81" t="s">
        <v>562</v>
      </c>
      <c r="C279" s="1">
        <v>2.41</v>
      </c>
      <c r="E279" s="1">
        <v>2.41</v>
      </c>
      <c r="F279" s="1">
        <v>2.6509999999999998</v>
      </c>
      <c r="G279" s="1">
        <v>2.8919999999999999</v>
      </c>
      <c r="H279" s="1">
        <v>3.133</v>
      </c>
      <c r="I279" t="s">
        <v>569</v>
      </c>
    </row>
    <row r="280" spans="1:9" ht="43.2" x14ac:dyDescent="0.3">
      <c r="A280" t="s">
        <v>325</v>
      </c>
      <c r="B280" s="81" t="s">
        <v>563</v>
      </c>
      <c r="C280" s="1">
        <v>2.41</v>
      </c>
      <c r="E280" s="1">
        <v>2.41</v>
      </c>
      <c r="F280" s="1">
        <v>2.6509999999999998</v>
      </c>
      <c r="G280" s="1">
        <v>2.8919999999999999</v>
      </c>
      <c r="H280" s="1">
        <v>3.133</v>
      </c>
      <c r="I280" t="s">
        <v>569</v>
      </c>
    </row>
    <row r="281" spans="1:9" ht="28.8" x14ac:dyDescent="0.3">
      <c r="A281" t="s">
        <v>326</v>
      </c>
      <c r="B281" s="81" t="s">
        <v>564</v>
      </c>
      <c r="C281" s="1">
        <v>2.4</v>
      </c>
      <c r="E281" s="1">
        <v>2.4</v>
      </c>
      <c r="F281" s="1">
        <v>2.64</v>
      </c>
      <c r="G281" s="1">
        <v>2.88</v>
      </c>
      <c r="H281" s="1">
        <v>3.12</v>
      </c>
      <c r="I281" t="s">
        <v>569</v>
      </c>
    </row>
    <row r="282" spans="1:9" ht="28.8" x14ac:dyDescent="0.3">
      <c r="A282" t="s">
        <v>327</v>
      </c>
      <c r="B282" s="81" t="s">
        <v>565</v>
      </c>
      <c r="C282" s="1">
        <v>2.4</v>
      </c>
      <c r="E282" s="1">
        <v>2.4</v>
      </c>
      <c r="F282" s="1">
        <v>2.64</v>
      </c>
      <c r="G282" s="1">
        <v>2.88</v>
      </c>
      <c r="H282" s="1">
        <v>3.12</v>
      </c>
      <c r="I282" t="s">
        <v>569</v>
      </c>
    </row>
    <row r="283" spans="1:9" ht="28.8" x14ac:dyDescent="0.3">
      <c r="A283" t="s">
        <v>328</v>
      </c>
      <c r="B283" s="81" t="s">
        <v>566</v>
      </c>
      <c r="C283" s="1">
        <v>2.4</v>
      </c>
      <c r="E283" s="1">
        <v>2.4</v>
      </c>
      <c r="F283" s="1">
        <v>2.64</v>
      </c>
      <c r="G283" s="1">
        <v>2.88</v>
      </c>
      <c r="H283" s="1">
        <v>3.12</v>
      </c>
      <c r="I283" t="s">
        <v>569</v>
      </c>
    </row>
    <row r="284" spans="1:9" ht="28.8" x14ac:dyDescent="0.3">
      <c r="A284" t="s">
        <v>329</v>
      </c>
      <c r="B284" s="81" t="s">
        <v>567</v>
      </c>
      <c r="C284" s="1">
        <v>2.41</v>
      </c>
      <c r="E284" s="1">
        <v>2.41</v>
      </c>
      <c r="F284" s="1">
        <v>2.6509999999999998</v>
      </c>
      <c r="G284" s="1">
        <v>2.8919999999999999</v>
      </c>
      <c r="H284" s="1">
        <v>3.133</v>
      </c>
      <c r="I284" t="s">
        <v>569</v>
      </c>
    </row>
  </sheetData>
  <sheetProtection algorithmName="SHA-512" hashValue="iHVf7vsgRcdBJaaUQrWkUm4z/yJiFbQtR9arAPvf0/J5dOGWwW/j5rc52Vp5vPu2i1yi0VeUqNTitai7ROXhsw==" saltValue="RpX5bVWPZ5vevkHsgP+E6w==" spinCount="100000" sheet="1" objects="1" scenarios="1"/>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List100"/>
  <dimension ref="A1:I2"/>
  <sheetViews>
    <sheetView workbookViewId="0">
      <selection activeCell="J13" sqref="J13"/>
    </sheetView>
  </sheetViews>
  <sheetFormatPr defaultRowHeight="14.4" x14ac:dyDescent="0.3"/>
  <cols>
    <col min="1" max="1" width="9.88671875" bestFit="1" customWidth="1"/>
    <col min="2" max="2" width="53.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81" t="s">
        <v>82</v>
      </c>
      <c r="C2" s="1">
        <v>10.82</v>
      </c>
      <c r="E2" s="1">
        <v>10.82</v>
      </c>
      <c r="F2" s="1">
        <v>11.901999999999999</v>
      </c>
      <c r="G2" s="1">
        <v>12.984</v>
      </c>
      <c r="H2" s="1">
        <v>14.066000000000001</v>
      </c>
    </row>
  </sheetData>
  <sheetProtection algorithmName="SHA-512" hashValue="bTOUyRDfyVvwUAolKnGTTsmFUzTtZ56mCDJe3EFqDWiwjJjm1ttA+w4vaq/S69IVgWPRpAZ0/GGlKEMnl88Vqg==" saltValue="jSxkRdcKewlw7FcA8hMvYw==" spinCount="100000" sheet="1" objects="1" scenarios="1"/>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List101"/>
  <dimension ref="A1:I39"/>
  <sheetViews>
    <sheetView workbookViewId="0">
      <selection activeCell="J13" sqref="J13"/>
    </sheetView>
  </sheetViews>
  <sheetFormatPr defaultRowHeight="14.4" x14ac:dyDescent="0.3"/>
  <cols>
    <col min="1" max="1" width="9.88671875" bestFit="1" customWidth="1"/>
    <col min="2" max="2" width="52.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c r="C6" s="1">
        <v>1.03</v>
      </c>
      <c r="D6" s="1">
        <v>0.06</v>
      </c>
      <c r="E6" s="1">
        <v>1.0900000000000001</v>
      </c>
      <c r="F6" s="1">
        <v>1.1990000000000001</v>
      </c>
      <c r="G6" s="1">
        <v>1.3080000000000001</v>
      </c>
      <c r="H6" s="1">
        <v>1.417</v>
      </c>
    </row>
    <row r="7" spans="1:9" x14ac:dyDescent="0.3">
      <c r="A7" t="s">
        <v>13</v>
      </c>
      <c r="B7" s="81" t="s">
        <v>50</v>
      </c>
    </row>
    <row r="8" spans="1:9" x14ac:dyDescent="0.3">
      <c r="A8" t="s">
        <v>13</v>
      </c>
      <c r="B8" s="81" t="s">
        <v>51</v>
      </c>
      <c r="C8" s="1">
        <v>0.99</v>
      </c>
      <c r="D8" s="1">
        <v>0.06</v>
      </c>
      <c r="E8" s="1">
        <v>1.05</v>
      </c>
      <c r="F8" s="1">
        <v>1.155</v>
      </c>
      <c r="G8" s="1">
        <v>1.26</v>
      </c>
      <c r="H8" s="1">
        <v>1.365</v>
      </c>
      <c r="I8" t="s">
        <v>83</v>
      </c>
    </row>
    <row r="9" spans="1:9" x14ac:dyDescent="0.3">
      <c r="A9" t="s">
        <v>14</v>
      </c>
      <c r="B9" s="81" t="s">
        <v>52</v>
      </c>
    </row>
    <row r="10" spans="1:9" x14ac:dyDescent="0.3">
      <c r="A10" t="s">
        <v>85</v>
      </c>
      <c r="B10" s="81" t="s">
        <v>330</v>
      </c>
      <c r="C10" s="1">
        <v>0.36</v>
      </c>
      <c r="E10" s="1">
        <v>0.36</v>
      </c>
      <c r="F10" s="1">
        <v>0.39600000000000002</v>
      </c>
      <c r="G10" s="1">
        <v>0.432</v>
      </c>
      <c r="H10" s="1">
        <v>0.46800000000000003</v>
      </c>
      <c r="I10" t="s">
        <v>568</v>
      </c>
    </row>
    <row r="11" spans="1:9" x14ac:dyDescent="0.3">
      <c r="A11" t="s">
        <v>86</v>
      </c>
      <c r="B11" s="81" t="s">
        <v>331</v>
      </c>
      <c r="C11" s="1">
        <v>1.78</v>
      </c>
      <c r="E11" s="1">
        <v>1.78</v>
      </c>
      <c r="F11" s="1">
        <v>1.958</v>
      </c>
      <c r="G11" s="1">
        <v>2.1360000000000001</v>
      </c>
      <c r="H11" s="1">
        <v>2.3140000000000001</v>
      </c>
      <c r="I11" t="s">
        <v>568</v>
      </c>
    </row>
    <row r="12" spans="1:9" x14ac:dyDescent="0.3">
      <c r="A12" t="s">
        <v>87</v>
      </c>
      <c r="B12" s="81" t="s">
        <v>332</v>
      </c>
      <c r="C12" s="1">
        <v>2.0099999999999998</v>
      </c>
      <c r="E12" s="1">
        <v>2.0099999999999998</v>
      </c>
      <c r="F12" s="1">
        <v>2.2109999999999999</v>
      </c>
      <c r="G12" s="1">
        <v>2.4119999999999999</v>
      </c>
      <c r="H12" s="1">
        <v>2.613</v>
      </c>
      <c r="I12" t="s">
        <v>568</v>
      </c>
    </row>
    <row r="13" spans="1:9" x14ac:dyDescent="0.3">
      <c r="A13" t="s">
        <v>88</v>
      </c>
      <c r="B13" s="81" t="s">
        <v>333</v>
      </c>
      <c r="C13" s="1">
        <v>2.02</v>
      </c>
      <c r="E13" s="1">
        <v>2.02</v>
      </c>
      <c r="F13" s="1">
        <v>2.222</v>
      </c>
      <c r="G13" s="1">
        <v>2.4239999999999999</v>
      </c>
      <c r="H13" s="1">
        <v>2.6259999999999999</v>
      </c>
      <c r="I13" t="s">
        <v>568</v>
      </c>
    </row>
    <row r="14" spans="1:9" x14ac:dyDescent="0.3">
      <c r="A14" t="s">
        <v>89</v>
      </c>
      <c r="B14" s="81" t="s">
        <v>334</v>
      </c>
      <c r="C14" s="1">
        <v>2.02</v>
      </c>
      <c r="E14" s="1">
        <v>2.02</v>
      </c>
      <c r="F14" s="1">
        <v>2.222</v>
      </c>
      <c r="G14" s="1">
        <v>2.4239999999999999</v>
      </c>
      <c r="H14" s="1">
        <v>2.6259999999999999</v>
      </c>
      <c r="I14" t="s">
        <v>568</v>
      </c>
    </row>
    <row r="15" spans="1:9" x14ac:dyDescent="0.3">
      <c r="A15" t="s">
        <v>90</v>
      </c>
      <c r="B15" s="81" t="s">
        <v>332</v>
      </c>
      <c r="C15" s="1">
        <v>2.0099999999999998</v>
      </c>
      <c r="E15" s="1">
        <v>2.0099999999999998</v>
      </c>
      <c r="F15" s="1">
        <v>2.2109999999999999</v>
      </c>
      <c r="G15" s="1">
        <v>2.4119999999999999</v>
      </c>
      <c r="H15" s="1">
        <v>2.613</v>
      </c>
      <c r="I15" t="s">
        <v>568</v>
      </c>
    </row>
    <row r="16" spans="1:9" x14ac:dyDescent="0.3">
      <c r="A16" t="s">
        <v>91</v>
      </c>
      <c r="B16" s="81" t="s">
        <v>333</v>
      </c>
      <c r="C16" s="1">
        <v>2.02</v>
      </c>
      <c r="E16" s="1">
        <v>2.02</v>
      </c>
      <c r="F16" s="1">
        <v>2.222</v>
      </c>
      <c r="G16" s="1">
        <v>2.4239999999999999</v>
      </c>
      <c r="H16" s="1">
        <v>2.6259999999999999</v>
      </c>
      <c r="I16" t="s">
        <v>568</v>
      </c>
    </row>
    <row r="17" spans="1:9" x14ac:dyDescent="0.3">
      <c r="A17" t="s">
        <v>92</v>
      </c>
      <c r="B17" s="81" t="s">
        <v>335</v>
      </c>
      <c r="C17" s="1">
        <v>2.0099999999999998</v>
      </c>
      <c r="E17" s="1">
        <v>2.0099999999999998</v>
      </c>
      <c r="F17" s="1">
        <v>2.2109999999999999</v>
      </c>
      <c r="G17" s="1">
        <v>2.4119999999999999</v>
      </c>
      <c r="H17" s="1">
        <v>2.613</v>
      </c>
      <c r="I17" t="s">
        <v>568</v>
      </c>
    </row>
    <row r="18" spans="1:9" ht="28.8" x14ac:dyDescent="0.3">
      <c r="A18" t="s">
        <v>93</v>
      </c>
      <c r="B18" s="81" t="s">
        <v>336</v>
      </c>
      <c r="C18" s="1">
        <v>2.46</v>
      </c>
      <c r="E18" s="1">
        <v>2.46</v>
      </c>
      <c r="F18" s="1">
        <v>2.706</v>
      </c>
      <c r="G18" s="1">
        <v>2.952</v>
      </c>
      <c r="H18" s="1">
        <v>3.198</v>
      </c>
      <c r="I18" t="s">
        <v>568</v>
      </c>
    </row>
    <row r="19" spans="1:9" ht="43.2" x14ac:dyDescent="0.3">
      <c r="A19" t="s">
        <v>94</v>
      </c>
      <c r="B19" s="81" t="s">
        <v>337</v>
      </c>
      <c r="C19" s="1">
        <v>2.46</v>
      </c>
      <c r="E19" s="1">
        <v>2.46</v>
      </c>
      <c r="F19" s="1">
        <v>2.706</v>
      </c>
      <c r="G19" s="1">
        <v>2.952</v>
      </c>
      <c r="H19" s="1">
        <v>3.198</v>
      </c>
      <c r="I19" t="s">
        <v>568</v>
      </c>
    </row>
    <row r="20" spans="1:9" x14ac:dyDescent="0.3">
      <c r="A20" t="s">
        <v>95</v>
      </c>
      <c r="B20" s="81" t="s">
        <v>338</v>
      </c>
      <c r="C20" s="1">
        <v>2.02</v>
      </c>
      <c r="E20" s="1">
        <v>2.02</v>
      </c>
      <c r="F20" s="1">
        <v>2.222</v>
      </c>
      <c r="G20" s="1">
        <v>2.4239999999999999</v>
      </c>
      <c r="H20" s="1">
        <v>2.6259999999999999</v>
      </c>
      <c r="I20" t="s">
        <v>568</v>
      </c>
    </row>
    <row r="21" spans="1:9" ht="28.8" x14ac:dyDescent="0.3">
      <c r="A21" t="s">
        <v>96</v>
      </c>
      <c r="B21" s="81" t="s">
        <v>339</v>
      </c>
      <c r="C21" s="1">
        <v>2.02</v>
      </c>
      <c r="E21" s="1">
        <v>2.02</v>
      </c>
      <c r="F21" s="1">
        <v>2.222</v>
      </c>
      <c r="G21" s="1">
        <v>2.4239999999999999</v>
      </c>
      <c r="H21" s="1">
        <v>2.6259999999999999</v>
      </c>
      <c r="I21" t="s">
        <v>568</v>
      </c>
    </row>
    <row r="22" spans="1:9" x14ac:dyDescent="0.3">
      <c r="A22" t="s">
        <v>97</v>
      </c>
      <c r="B22" s="81" t="s">
        <v>340</v>
      </c>
      <c r="C22" s="1">
        <v>2.02</v>
      </c>
      <c r="E22" s="1">
        <v>2.02</v>
      </c>
      <c r="F22" s="1">
        <v>2.222</v>
      </c>
      <c r="G22" s="1">
        <v>2.4239999999999999</v>
      </c>
      <c r="H22" s="1">
        <v>2.6259999999999999</v>
      </c>
      <c r="I22" t="s">
        <v>568</v>
      </c>
    </row>
    <row r="23" spans="1:9" x14ac:dyDescent="0.3">
      <c r="A23" t="s">
        <v>98</v>
      </c>
      <c r="B23" s="81" t="s">
        <v>341</v>
      </c>
      <c r="C23" s="1">
        <v>2.02</v>
      </c>
      <c r="E23" s="1">
        <v>2.02</v>
      </c>
      <c r="F23" s="1">
        <v>2.222</v>
      </c>
      <c r="G23" s="1">
        <v>2.4239999999999999</v>
      </c>
      <c r="H23" s="1">
        <v>2.6259999999999999</v>
      </c>
      <c r="I23" t="s">
        <v>568</v>
      </c>
    </row>
    <row r="24" spans="1:9" x14ac:dyDescent="0.3">
      <c r="A24" t="s">
        <v>99</v>
      </c>
      <c r="B24" s="81" t="s">
        <v>342</v>
      </c>
      <c r="C24" s="1">
        <v>2.02</v>
      </c>
      <c r="E24" s="1">
        <v>2.02</v>
      </c>
      <c r="F24" s="1">
        <v>2.222</v>
      </c>
      <c r="G24" s="1">
        <v>2.4239999999999999</v>
      </c>
      <c r="H24" s="1">
        <v>2.6259999999999999</v>
      </c>
      <c r="I24" t="s">
        <v>568</v>
      </c>
    </row>
    <row r="25" spans="1:9" x14ac:dyDescent="0.3">
      <c r="A25" t="s">
        <v>100</v>
      </c>
      <c r="B25" s="81" t="s">
        <v>341</v>
      </c>
      <c r="C25" s="1">
        <v>2.02</v>
      </c>
      <c r="E25" s="1">
        <v>2.02</v>
      </c>
      <c r="F25" s="1">
        <v>2.222</v>
      </c>
      <c r="G25" s="1">
        <v>2.4239999999999999</v>
      </c>
      <c r="H25" s="1">
        <v>2.6259999999999999</v>
      </c>
      <c r="I25" t="s">
        <v>568</v>
      </c>
    </row>
    <row r="26" spans="1:9" ht="72" x14ac:dyDescent="0.3">
      <c r="A26" t="s">
        <v>101</v>
      </c>
      <c r="B26" s="81" t="s">
        <v>343</v>
      </c>
      <c r="C26" s="1">
        <v>2.46</v>
      </c>
      <c r="E26" s="1">
        <v>2.46</v>
      </c>
      <c r="F26" s="1">
        <v>2.706</v>
      </c>
      <c r="G26" s="1">
        <v>2.952</v>
      </c>
      <c r="H26" s="1">
        <v>3.198</v>
      </c>
      <c r="I26" t="s">
        <v>568</v>
      </c>
    </row>
    <row r="27" spans="1:9" ht="72" x14ac:dyDescent="0.3">
      <c r="A27" t="s">
        <v>102</v>
      </c>
      <c r="B27" s="81" t="s">
        <v>344</v>
      </c>
      <c r="C27" s="1">
        <v>2.46</v>
      </c>
      <c r="E27" s="1">
        <v>2.46</v>
      </c>
      <c r="F27" s="1">
        <v>2.706</v>
      </c>
      <c r="G27" s="1">
        <v>2.952</v>
      </c>
      <c r="H27" s="1">
        <v>3.198</v>
      </c>
      <c r="I27" t="s">
        <v>568</v>
      </c>
    </row>
    <row r="28" spans="1:9" x14ac:dyDescent="0.3">
      <c r="A28" t="s">
        <v>103</v>
      </c>
      <c r="B28" s="81" t="s">
        <v>345</v>
      </c>
      <c r="C28" s="1">
        <v>2.46</v>
      </c>
      <c r="E28" s="1">
        <v>2.46</v>
      </c>
      <c r="F28" s="1">
        <v>2.706</v>
      </c>
      <c r="G28" s="1">
        <v>2.952</v>
      </c>
      <c r="H28" s="1">
        <v>3.198</v>
      </c>
      <c r="I28" t="s">
        <v>568</v>
      </c>
    </row>
    <row r="29" spans="1:9" ht="28.8" x14ac:dyDescent="0.3">
      <c r="A29" t="s">
        <v>104</v>
      </c>
      <c r="B29" s="81" t="s">
        <v>346</v>
      </c>
      <c r="C29" s="1">
        <v>2.0099999999999998</v>
      </c>
      <c r="E29" s="1">
        <v>2.0099999999999998</v>
      </c>
      <c r="F29" s="1">
        <v>2.2109999999999999</v>
      </c>
      <c r="G29" s="1">
        <v>2.4119999999999999</v>
      </c>
      <c r="H29" s="1">
        <v>2.613</v>
      </c>
      <c r="I29" t="s">
        <v>568</v>
      </c>
    </row>
    <row r="30" spans="1:9" ht="43.2" x14ac:dyDescent="0.3">
      <c r="A30" t="s">
        <v>105</v>
      </c>
      <c r="B30" s="81" t="s">
        <v>347</v>
      </c>
      <c r="C30" s="1">
        <v>2.46</v>
      </c>
      <c r="E30" s="1">
        <v>2.46</v>
      </c>
      <c r="F30" s="1">
        <v>2.706</v>
      </c>
      <c r="G30" s="1">
        <v>2.952</v>
      </c>
      <c r="H30" s="1">
        <v>3.198</v>
      </c>
      <c r="I30" t="s">
        <v>568</v>
      </c>
    </row>
    <row r="31" spans="1:9" ht="28.8" x14ac:dyDescent="0.3">
      <c r="A31" t="s">
        <v>106</v>
      </c>
      <c r="B31" s="81" t="s">
        <v>348</v>
      </c>
      <c r="C31" s="1">
        <v>2.46</v>
      </c>
      <c r="E31" s="1">
        <v>2.46</v>
      </c>
      <c r="F31" s="1">
        <v>2.706</v>
      </c>
      <c r="G31" s="1">
        <v>2.952</v>
      </c>
      <c r="H31" s="1">
        <v>3.198</v>
      </c>
      <c r="I31" t="s">
        <v>568</v>
      </c>
    </row>
    <row r="32" spans="1:9" x14ac:dyDescent="0.3">
      <c r="A32" t="s">
        <v>107</v>
      </c>
      <c r="B32" s="81" t="s">
        <v>349</v>
      </c>
      <c r="C32" s="1">
        <v>1.78</v>
      </c>
      <c r="E32" s="1">
        <v>1.78</v>
      </c>
      <c r="F32" s="1">
        <v>1.958</v>
      </c>
      <c r="G32" s="1">
        <v>2.1360000000000001</v>
      </c>
      <c r="H32" s="1">
        <v>2.3140000000000001</v>
      </c>
      <c r="I32" t="s">
        <v>568</v>
      </c>
    </row>
    <row r="33" spans="1:9" x14ac:dyDescent="0.3">
      <c r="A33" t="s">
        <v>108</v>
      </c>
      <c r="B33" s="81" t="s">
        <v>341</v>
      </c>
      <c r="C33" s="1">
        <v>2.46</v>
      </c>
      <c r="E33" s="1">
        <v>2.46</v>
      </c>
      <c r="F33" s="1">
        <v>2.706</v>
      </c>
      <c r="G33" s="1">
        <v>2.952</v>
      </c>
      <c r="H33" s="1">
        <v>3.198</v>
      </c>
      <c r="I33" t="s">
        <v>568</v>
      </c>
    </row>
    <row r="34" spans="1:9" x14ac:dyDescent="0.3">
      <c r="A34" t="s">
        <v>44</v>
      </c>
      <c r="B34" s="81" t="s">
        <v>82</v>
      </c>
      <c r="C34" s="1">
        <v>14.03</v>
      </c>
      <c r="E34" s="1">
        <v>14.03</v>
      </c>
      <c r="F34" s="1">
        <v>15.433</v>
      </c>
      <c r="G34" s="1">
        <v>16.835999999999999</v>
      </c>
      <c r="H34" s="1">
        <v>18.239000000000001</v>
      </c>
    </row>
    <row r="35" spans="1:9" x14ac:dyDescent="0.3">
      <c r="A35" t="s">
        <v>111</v>
      </c>
      <c r="B35" s="81" t="s">
        <v>352</v>
      </c>
      <c r="C35" s="1">
        <v>1.69</v>
      </c>
      <c r="E35" s="1">
        <v>1.69</v>
      </c>
      <c r="F35" s="1">
        <v>1.859</v>
      </c>
      <c r="G35" s="1">
        <v>2.028</v>
      </c>
      <c r="H35" s="1">
        <v>2.1970000000000001</v>
      </c>
    </row>
    <row r="36" spans="1:9" x14ac:dyDescent="0.3">
      <c r="A36" t="s">
        <v>112</v>
      </c>
      <c r="B36" s="81" t="s">
        <v>353</v>
      </c>
    </row>
    <row r="37" spans="1:9" x14ac:dyDescent="0.3">
      <c r="A37" t="s">
        <v>113</v>
      </c>
      <c r="B37" s="81" t="s">
        <v>354</v>
      </c>
      <c r="C37" s="1">
        <v>2.35</v>
      </c>
      <c r="E37" s="1">
        <v>2.35</v>
      </c>
      <c r="F37" s="1">
        <v>2.585</v>
      </c>
      <c r="G37" s="1">
        <v>2.82</v>
      </c>
      <c r="H37" s="1">
        <v>3.0550000000000002</v>
      </c>
    </row>
    <row r="38" spans="1:9" x14ac:dyDescent="0.3">
      <c r="A38" t="s">
        <v>114</v>
      </c>
      <c r="B38" s="81" t="s">
        <v>355</v>
      </c>
    </row>
    <row r="39" spans="1:9" x14ac:dyDescent="0.3">
      <c r="A39" t="s">
        <v>115</v>
      </c>
      <c r="B39" s="81" t="s">
        <v>356</v>
      </c>
      <c r="C39" s="1">
        <v>3.48</v>
      </c>
      <c r="E39" s="1">
        <v>3.48</v>
      </c>
      <c r="F39" s="1">
        <v>3.8279999999999998</v>
      </c>
      <c r="G39" s="1">
        <v>4.1760000000000002</v>
      </c>
      <c r="H39" s="1">
        <v>4.524</v>
      </c>
    </row>
  </sheetData>
  <sheetProtection algorithmName="SHA-512" hashValue="AiQ/q/mY3+bkg6xamqxAnDT8y1igXxvXXi9r/fpeQZeUD3YQc70plDbg1HhNOW6s+r2C+mejLfeItXQCVXyRoQ==" saltValue="3+rS8Wh4XCFWi5JL26Skbw==" spinCount="100000" sheet="1" objects="1" scenarios="1"/>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List102"/>
  <dimension ref="A1:I276"/>
  <sheetViews>
    <sheetView workbookViewId="0">
      <selection activeCell="J13" sqref="J13"/>
    </sheetView>
  </sheetViews>
  <sheetFormatPr defaultRowHeight="14.4" x14ac:dyDescent="0.3"/>
  <cols>
    <col min="1" max="1" width="9.88671875" bestFit="1" customWidth="1"/>
    <col min="2" max="2" width="52.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2.02</v>
      </c>
      <c r="D2" s="1">
        <v>0.08</v>
      </c>
      <c r="E2" s="1">
        <v>2.1</v>
      </c>
      <c r="F2" s="1">
        <v>2.121</v>
      </c>
      <c r="G2" s="1">
        <v>2.121</v>
      </c>
      <c r="H2" s="1">
        <v>2.121</v>
      </c>
    </row>
    <row r="3" spans="1:9" x14ac:dyDescent="0.3">
      <c r="A3" t="s">
        <v>16</v>
      </c>
      <c r="B3" s="81" t="s">
        <v>54</v>
      </c>
      <c r="C3" s="1">
        <v>3.39</v>
      </c>
      <c r="D3" s="1">
        <v>0.25</v>
      </c>
      <c r="E3" s="1">
        <v>3.64</v>
      </c>
      <c r="F3" s="1">
        <v>3.6760000000000002</v>
      </c>
      <c r="G3" s="1">
        <v>3.6760000000000002</v>
      </c>
      <c r="H3" s="1">
        <v>3.6760000000000002</v>
      </c>
    </row>
    <row r="4" spans="1:9" x14ac:dyDescent="0.3">
      <c r="A4" t="s">
        <v>17</v>
      </c>
      <c r="B4" s="81" t="s">
        <v>55</v>
      </c>
      <c r="C4" s="1">
        <v>1.02</v>
      </c>
      <c r="D4" s="1">
        <v>7.0000000000000007E-2</v>
      </c>
      <c r="E4" s="1">
        <v>1.0900000000000001</v>
      </c>
      <c r="F4" s="1">
        <v>1.101</v>
      </c>
      <c r="G4" s="1">
        <v>1.101</v>
      </c>
      <c r="H4" s="1">
        <v>1.101</v>
      </c>
    </row>
    <row r="5" spans="1:9" x14ac:dyDescent="0.3">
      <c r="A5" t="s">
        <v>18</v>
      </c>
      <c r="B5" s="81" t="s">
        <v>56</v>
      </c>
      <c r="C5" s="1">
        <v>1.95</v>
      </c>
      <c r="D5" s="1">
        <v>0.12</v>
      </c>
      <c r="E5" s="1">
        <v>2.0699999999999998</v>
      </c>
      <c r="F5" s="1">
        <v>2.0910000000000002</v>
      </c>
      <c r="G5" s="1">
        <v>2.0910000000000002</v>
      </c>
      <c r="H5" s="1">
        <v>2.0910000000000002</v>
      </c>
    </row>
    <row r="6" spans="1:9" x14ac:dyDescent="0.3">
      <c r="A6" t="s">
        <v>19</v>
      </c>
      <c r="B6" s="81" t="s">
        <v>57</v>
      </c>
    </row>
    <row r="7" spans="1:9" ht="57.6" x14ac:dyDescent="0.3">
      <c r="A7" t="s">
        <v>20</v>
      </c>
      <c r="B7" s="81" t="s">
        <v>58</v>
      </c>
      <c r="C7" s="1">
        <v>0.72</v>
      </c>
      <c r="D7" s="1">
        <v>0.06</v>
      </c>
      <c r="E7" s="1">
        <v>0.78</v>
      </c>
      <c r="F7" s="1">
        <v>0.78800000000000003</v>
      </c>
      <c r="G7" s="1">
        <v>0.78800000000000003</v>
      </c>
      <c r="H7" s="1">
        <v>0.78800000000000003</v>
      </c>
    </row>
    <row r="8" spans="1:9" ht="57.6" x14ac:dyDescent="0.3">
      <c r="A8" t="s">
        <v>21</v>
      </c>
      <c r="B8" s="81" t="s">
        <v>59</v>
      </c>
      <c r="C8" s="1">
        <v>1.19</v>
      </c>
      <c r="D8" s="1">
        <v>0.06</v>
      </c>
      <c r="E8" s="1">
        <v>1.26</v>
      </c>
      <c r="F8" s="1">
        <v>1.2729999999999999</v>
      </c>
      <c r="G8" s="1">
        <v>1.2729999999999999</v>
      </c>
      <c r="H8" s="1">
        <v>1.2729999999999999</v>
      </c>
    </row>
    <row r="9" spans="1:9" ht="72" x14ac:dyDescent="0.3">
      <c r="A9" t="s">
        <v>22</v>
      </c>
      <c r="B9" s="81" t="s">
        <v>60</v>
      </c>
      <c r="C9" s="1">
        <v>2.16</v>
      </c>
      <c r="D9" s="1">
        <v>0.2</v>
      </c>
      <c r="E9" s="1">
        <v>2.36</v>
      </c>
      <c r="F9" s="1">
        <v>2.3839999999999999</v>
      </c>
      <c r="G9" s="1">
        <v>2.3839999999999999</v>
      </c>
      <c r="H9" s="1">
        <v>2.3839999999999999</v>
      </c>
    </row>
    <row r="10" spans="1:9" ht="57.6" x14ac:dyDescent="0.3">
      <c r="A10" t="s">
        <v>23</v>
      </c>
      <c r="B10" s="81" t="s">
        <v>61</v>
      </c>
      <c r="C10" s="1">
        <v>2.12</v>
      </c>
      <c r="D10" s="1">
        <v>0.19</v>
      </c>
      <c r="E10" s="1">
        <v>2.31</v>
      </c>
      <c r="F10" s="1">
        <v>2.3330000000000002</v>
      </c>
      <c r="G10" s="1">
        <v>2.3330000000000002</v>
      </c>
      <c r="H10" s="1">
        <v>2.3330000000000002</v>
      </c>
    </row>
    <row r="11" spans="1:9" ht="28.8" x14ac:dyDescent="0.3">
      <c r="A11" t="s">
        <v>24</v>
      </c>
      <c r="B11" s="81" t="s">
        <v>62</v>
      </c>
      <c r="C11" s="1">
        <v>0.97</v>
      </c>
      <c r="D11" s="1">
        <v>0.15</v>
      </c>
      <c r="E11" s="1">
        <v>1.1200000000000001</v>
      </c>
      <c r="F11" s="1">
        <v>1.131</v>
      </c>
      <c r="G11" s="1">
        <v>1.131</v>
      </c>
      <c r="H11" s="1">
        <v>1.131</v>
      </c>
    </row>
    <row r="12" spans="1:9" ht="28.8" x14ac:dyDescent="0.3">
      <c r="A12" t="s">
        <v>25</v>
      </c>
      <c r="B12" s="81" t="s">
        <v>63</v>
      </c>
      <c r="C12" s="1">
        <v>1.5</v>
      </c>
      <c r="D12" s="1">
        <v>0.17</v>
      </c>
      <c r="E12" s="1">
        <v>1.67</v>
      </c>
      <c r="F12" s="1">
        <v>1.6870000000000001</v>
      </c>
      <c r="G12" s="1">
        <v>1.6870000000000001</v>
      </c>
      <c r="H12" s="1">
        <v>1.6870000000000001</v>
      </c>
    </row>
    <row r="13" spans="1:9" ht="28.8" x14ac:dyDescent="0.3">
      <c r="A13" t="s">
        <v>26</v>
      </c>
      <c r="B13" s="81" t="s">
        <v>64</v>
      </c>
      <c r="C13" s="1">
        <v>1.49</v>
      </c>
      <c r="D13" s="1">
        <v>0.13</v>
      </c>
      <c r="E13" s="1">
        <v>1.62</v>
      </c>
      <c r="F13" s="1">
        <v>1.6359999999999999</v>
      </c>
      <c r="G13" s="1">
        <v>1.6359999999999999</v>
      </c>
      <c r="H13" s="1">
        <v>1.6359999999999999</v>
      </c>
    </row>
    <row r="14" spans="1:9" ht="43.2" x14ac:dyDescent="0.3">
      <c r="A14" t="s">
        <v>27</v>
      </c>
      <c r="B14" s="81" t="s">
        <v>65</v>
      </c>
      <c r="C14" s="1">
        <v>2.2999999999999998</v>
      </c>
      <c r="D14" s="1">
        <v>0.19</v>
      </c>
      <c r="E14" s="1">
        <v>2.4900000000000002</v>
      </c>
      <c r="F14" s="1">
        <v>2.5150000000000001</v>
      </c>
      <c r="G14" s="1">
        <v>2.5150000000000001</v>
      </c>
      <c r="H14" s="1">
        <v>2.5150000000000001</v>
      </c>
    </row>
    <row r="15" spans="1:9" ht="72" x14ac:dyDescent="0.3">
      <c r="A15" t="s">
        <v>28</v>
      </c>
      <c r="B15" s="81" t="s">
        <v>66</v>
      </c>
      <c r="C15" s="1">
        <v>1.97</v>
      </c>
      <c r="D15" s="1">
        <v>0.18</v>
      </c>
      <c r="E15" s="1">
        <v>2.15</v>
      </c>
      <c r="F15" s="1">
        <v>2.1720000000000002</v>
      </c>
      <c r="G15" s="1">
        <v>2.1720000000000002</v>
      </c>
      <c r="H15" s="1">
        <v>2.1720000000000002</v>
      </c>
    </row>
    <row r="16" spans="1:9" ht="72" x14ac:dyDescent="0.3">
      <c r="A16" t="s">
        <v>29</v>
      </c>
      <c r="B16" s="81" t="s">
        <v>67</v>
      </c>
      <c r="C16" s="1">
        <v>1.97</v>
      </c>
      <c r="D16" s="1">
        <v>0.18</v>
      </c>
      <c r="E16" s="1">
        <v>2.15</v>
      </c>
      <c r="F16" s="1">
        <v>2.1720000000000002</v>
      </c>
      <c r="G16" s="1">
        <v>2.1720000000000002</v>
      </c>
      <c r="H16" s="1">
        <v>2.1720000000000002</v>
      </c>
    </row>
    <row r="17" spans="1:9" ht="28.8" x14ac:dyDescent="0.3">
      <c r="A17" t="s">
        <v>30</v>
      </c>
      <c r="B17" s="81" t="s">
        <v>68</v>
      </c>
      <c r="C17" s="1">
        <v>3.14</v>
      </c>
      <c r="D17" s="1">
        <v>0.13</v>
      </c>
      <c r="E17" s="1">
        <v>3.27</v>
      </c>
      <c r="F17" s="1">
        <v>3.3029999999999999</v>
      </c>
      <c r="G17" s="1">
        <v>3.3029999999999999</v>
      </c>
      <c r="H17" s="1">
        <v>3.3029999999999999</v>
      </c>
    </row>
    <row r="18" spans="1:9" ht="43.2" x14ac:dyDescent="0.3">
      <c r="A18" t="s">
        <v>31</v>
      </c>
      <c r="B18" s="81" t="s">
        <v>69</v>
      </c>
      <c r="C18" s="1">
        <v>1.93</v>
      </c>
      <c r="D18" s="1">
        <v>0.17</v>
      </c>
      <c r="E18" s="1">
        <v>2.1</v>
      </c>
      <c r="F18" s="1">
        <v>2.121</v>
      </c>
      <c r="G18" s="1">
        <v>2.121</v>
      </c>
      <c r="H18" s="1">
        <v>2.121</v>
      </c>
    </row>
    <row r="19" spans="1:9" ht="43.2" x14ac:dyDescent="0.3">
      <c r="A19" t="s">
        <v>32</v>
      </c>
      <c r="B19" s="81" t="s">
        <v>70</v>
      </c>
      <c r="C19" s="1">
        <v>1.71</v>
      </c>
      <c r="D19" s="1">
        <v>0.15</v>
      </c>
      <c r="E19" s="1">
        <v>1.86</v>
      </c>
      <c r="F19" s="1">
        <v>1.879</v>
      </c>
      <c r="G19" s="1">
        <v>1.879</v>
      </c>
      <c r="H19" s="1">
        <v>1.879</v>
      </c>
    </row>
    <row r="20" spans="1:9" ht="100.8" x14ac:dyDescent="0.3">
      <c r="A20" t="s">
        <v>33</v>
      </c>
      <c r="B20" s="81" t="s">
        <v>71</v>
      </c>
      <c r="C20" s="1">
        <v>1.95</v>
      </c>
      <c r="D20" s="1">
        <v>0.18</v>
      </c>
      <c r="E20" s="1">
        <v>2.14</v>
      </c>
      <c r="F20" s="1">
        <v>2.161</v>
      </c>
      <c r="G20" s="1">
        <v>2.161</v>
      </c>
      <c r="H20" s="1">
        <v>2.161</v>
      </c>
    </row>
    <row r="21" spans="1:9" ht="28.8" x14ac:dyDescent="0.3">
      <c r="A21" t="s">
        <v>34</v>
      </c>
      <c r="B21" s="81" t="s">
        <v>72</v>
      </c>
    </row>
    <row r="22" spans="1:9" ht="43.2" x14ac:dyDescent="0.3">
      <c r="A22" t="s">
        <v>35</v>
      </c>
      <c r="B22" s="81" t="s">
        <v>73</v>
      </c>
      <c r="C22" s="1">
        <v>0.91</v>
      </c>
      <c r="D22" s="1">
        <v>0.15</v>
      </c>
      <c r="E22" s="1">
        <v>1.06</v>
      </c>
      <c r="F22" s="1">
        <v>1.071</v>
      </c>
      <c r="G22" s="1">
        <v>1.071</v>
      </c>
      <c r="H22" s="1">
        <v>1.071</v>
      </c>
    </row>
    <row r="23" spans="1:9" ht="57.6" x14ac:dyDescent="0.3">
      <c r="A23" t="s">
        <v>36</v>
      </c>
      <c r="B23" s="81" t="s">
        <v>74</v>
      </c>
      <c r="C23" s="1">
        <v>1.02</v>
      </c>
      <c r="D23" s="1">
        <v>0.18</v>
      </c>
      <c r="E23" s="1">
        <v>1.2</v>
      </c>
      <c r="F23" s="1">
        <v>1.212</v>
      </c>
      <c r="G23" s="1">
        <v>1.212</v>
      </c>
      <c r="H23" s="1">
        <v>1.212</v>
      </c>
    </row>
    <row r="24" spans="1:9" ht="57.6" x14ac:dyDescent="0.3">
      <c r="A24" t="s">
        <v>37</v>
      </c>
      <c r="B24" s="81" t="s">
        <v>75</v>
      </c>
      <c r="C24" s="1">
        <v>0.7</v>
      </c>
      <c r="D24" s="1">
        <v>0.14000000000000001</v>
      </c>
      <c r="E24" s="1">
        <v>0.84</v>
      </c>
      <c r="F24" s="1">
        <v>0.84799999999999998</v>
      </c>
      <c r="G24" s="1">
        <v>0.84799999999999998</v>
      </c>
      <c r="H24" s="1">
        <v>0.84799999999999998</v>
      </c>
    </row>
    <row r="25" spans="1:9" ht="43.2" x14ac:dyDescent="0.3">
      <c r="A25" t="s">
        <v>38</v>
      </c>
      <c r="B25" s="81" t="s">
        <v>76</v>
      </c>
      <c r="C25" s="1">
        <v>0.79</v>
      </c>
      <c r="D25" s="1">
        <v>0.11</v>
      </c>
      <c r="E25" s="1">
        <v>0.9</v>
      </c>
      <c r="F25" s="1">
        <v>0.90900000000000003</v>
      </c>
      <c r="G25" s="1">
        <v>0.90900000000000003</v>
      </c>
      <c r="H25" s="1">
        <v>0.90900000000000003</v>
      </c>
    </row>
    <row r="26" spans="1:9" ht="57.6" x14ac:dyDescent="0.3">
      <c r="A26" t="s">
        <v>39</v>
      </c>
      <c r="B26" s="81" t="s">
        <v>77</v>
      </c>
      <c r="C26" s="1">
        <v>0.5</v>
      </c>
      <c r="D26" s="1">
        <v>0.09</v>
      </c>
      <c r="E26" s="1">
        <v>0.59</v>
      </c>
      <c r="F26" s="1">
        <v>0.59599999999999997</v>
      </c>
      <c r="G26" s="1">
        <v>0.59599999999999997</v>
      </c>
      <c r="H26" s="1">
        <v>0.59599999999999997</v>
      </c>
    </row>
    <row r="27" spans="1:9" ht="28.8" x14ac:dyDescent="0.3">
      <c r="A27" t="s">
        <v>40</v>
      </c>
      <c r="B27" s="81" t="s">
        <v>78</v>
      </c>
      <c r="C27" s="1">
        <v>1.38</v>
      </c>
      <c r="D27" s="1">
        <v>0.22</v>
      </c>
      <c r="E27" s="1">
        <v>1.6</v>
      </c>
      <c r="F27" s="1">
        <v>1.6160000000000001</v>
      </c>
      <c r="G27" s="1">
        <v>1.6160000000000001</v>
      </c>
      <c r="H27" s="1">
        <v>1.6160000000000001</v>
      </c>
    </row>
    <row r="28" spans="1:9" ht="28.8" x14ac:dyDescent="0.3">
      <c r="A28" t="s">
        <v>41</v>
      </c>
      <c r="B28" s="81" t="s">
        <v>79</v>
      </c>
      <c r="C28" s="1">
        <v>0.9</v>
      </c>
      <c r="D28" s="1">
        <v>0.18</v>
      </c>
      <c r="E28" s="1">
        <v>1.07</v>
      </c>
      <c r="F28" s="1">
        <v>1.081</v>
      </c>
      <c r="G28" s="1">
        <v>1.081</v>
      </c>
      <c r="H28" s="1">
        <v>1.081</v>
      </c>
    </row>
    <row r="29" spans="1:9" ht="86.4" x14ac:dyDescent="0.3">
      <c r="A29" t="s">
        <v>42</v>
      </c>
      <c r="B29" s="81" t="s">
        <v>80</v>
      </c>
      <c r="C29" s="1">
        <v>1.34</v>
      </c>
      <c r="D29" s="1">
        <v>0.14000000000000001</v>
      </c>
      <c r="E29" s="1">
        <v>1.48</v>
      </c>
      <c r="F29" s="1">
        <v>1.4950000000000001</v>
      </c>
      <c r="G29" s="1">
        <v>1.4950000000000001</v>
      </c>
      <c r="H29" s="1">
        <v>1.4950000000000001</v>
      </c>
    </row>
    <row r="30" spans="1:9" ht="86.4" x14ac:dyDescent="0.3">
      <c r="A30" t="s">
        <v>43</v>
      </c>
      <c r="B30" s="81" t="s">
        <v>81</v>
      </c>
      <c r="C30" s="1">
        <v>0.69</v>
      </c>
      <c r="D30" s="1">
        <v>0.1</v>
      </c>
      <c r="E30" s="1">
        <v>0.79</v>
      </c>
      <c r="F30" s="1">
        <v>0.79800000000000004</v>
      </c>
      <c r="G30" s="1">
        <v>0.79800000000000004</v>
      </c>
      <c r="H30" s="1">
        <v>0.79800000000000004</v>
      </c>
    </row>
    <row r="31" spans="1:9" x14ac:dyDescent="0.3">
      <c r="A31" t="s">
        <v>85</v>
      </c>
      <c r="B31" s="81" t="s">
        <v>330</v>
      </c>
      <c r="C31" s="1">
        <v>2.3580000000000001</v>
      </c>
      <c r="E31" s="1">
        <v>2.3580000000000001</v>
      </c>
      <c r="F31" s="1">
        <v>2.5939999999999999</v>
      </c>
      <c r="G31" s="1">
        <v>2.83</v>
      </c>
      <c r="H31" s="1">
        <v>3.0659999999999998</v>
      </c>
      <c r="I31" t="s">
        <v>572</v>
      </c>
    </row>
    <row r="32" spans="1:9" x14ac:dyDescent="0.3">
      <c r="A32" t="s">
        <v>86</v>
      </c>
      <c r="B32" s="81" t="s">
        <v>331</v>
      </c>
      <c r="C32" s="1">
        <v>1.99</v>
      </c>
      <c r="E32" s="1">
        <v>1.99</v>
      </c>
      <c r="F32" s="1">
        <v>2.1890000000000001</v>
      </c>
      <c r="G32" s="1">
        <v>2.3879999999999999</v>
      </c>
      <c r="H32" s="1">
        <v>2.5870000000000002</v>
      </c>
      <c r="I32" t="s">
        <v>572</v>
      </c>
    </row>
    <row r="33" spans="1:9" x14ac:dyDescent="0.3">
      <c r="A33" t="s">
        <v>87</v>
      </c>
      <c r="B33" s="81" t="s">
        <v>332</v>
      </c>
      <c r="C33" s="1">
        <v>2.21</v>
      </c>
      <c r="E33" s="1">
        <v>2.21</v>
      </c>
      <c r="F33" s="1">
        <v>2.431</v>
      </c>
      <c r="G33" s="1">
        <v>2.6520000000000001</v>
      </c>
      <c r="H33" s="1">
        <v>2.8730000000000002</v>
      </c>
      <c r="I33" t="s">
        <v>572</v>
      </c>
    </row>
    <row r="34" spans="1:9" x14ac:dyDescent="0.3">
      <c r="A34" t="s">
        <v>88</v>
      </c>
      <c r="B34" s="81" t="s">
        <v>333</v>
      </c>
      <c r="C34" s="1">
        <v>2.23</v>
      </c>
      <c r="E34" s="1">
        <v>2.23</v>
      </c>
      <c r="F34" s="1">
        <v>2.4529999999999998</v>
      </c>
      <c r="G34" s="1">
        <v>2.6760000000000002</v>
      </c>
      <c r="H34" s="1">
        <v>2.899</v>
      </c>
      <c r="I34" t="s">
        <v>572</v>
      </c>
    </row>
    <row r="35" spans="1:9" x14ac:dyDescent="0.3">
      <c r="A35" t="s">
        <v>89</v>
      </c>
      <c r="B35" s="81" t="s">
        <v>334</v>
      </c>
      <c r="C35" s="1">
        <v>2.23</v>
      </c>
      <c r="E35" s="1">
        <v>2.23</v>
      </c>
      <c r="F35" s="1">
        <v>2.4529999999999998</v>
      </c>
      <c r="G35" s="1">
        <v>2.6760000000000002</v>
      </c>
      <c r="H35" s="1">
        <v>2.899</v>
      </c>
      <c r="I35" t="s">
        <v>572</v>
      </c>
    </row>
    <row r="36" spans="1:9" x14ac:dyDescent="0.3">
      <c r="A36" t="s">
        <v>90</v>
      </c>
      <c r="B36" s="81" t="s">
        <v>332</v>
      </c>
      <c r="C36" s="1">
        <v>2.21</v>
      </c>
      <c r="E36" s="1">
        <v>2.21</v>
      </c>
      <c r="F36" s="1">
        <v>2.431</v>
      </c>
      <c r="G36" s="1">
        <v>2.6520000000000001</v>
      </c>
      <c r="H36" s="1">
        <v>2.8730000000000002</v>
      </c>
      <c r="I36" t="s">
        <v>572</v>
      </c>
    </row>
    <row r="37" spans="1:9" x14ac:dyDescent="0.3">
      <c r="A37" t="s">
        <v>91</v>
      </c>
      <c r="B37" s="81" t="s">
        <v>333</v>
      </c>
      <c r="C37" s="1">
        <v>2.23</v>
      </c>
      <c r="E37" s="1">
        <v>2.23</v>
      </c>
      <c r="F37" s="1">
        <v>2.4529999999999998</v>
      </c>
      <c r="G37" s="1">
        <v>2.6760000000000002</v>
      </c>
      <c r="H37" s="1">
        <v>2.899</v>
      </c>
      <c r="I37" t="s">
        <v>572</v>
      </c>
    </row>
    <row r="38" spans="1:9" x14ac:dyDescent="0.3">
      <c r="A38" t="s">
        <v>92</v>
      </c>
      <c r="B38" s="81" t="s">
        <v>335</v>
      </c>
      <c r="C38" s="1">
        <v>2.21</v>
      </c>
      <c r="E38" s="1">
        <v>2.21</v>
      </c>
      <c r="F38" s="1">
        <v>2.431</v>
      </c>
      <c r="G38" s="1">
        <v>2.6520000000000001</v>
      </c>
      <c r="H38" s="1">
        <v>2.8730000000000002</v>
      </c>
      <c r="I38" t="s">
        <v>572</v>
      </c>
    </row>
    <row r="39" spans="1:9" ht="28.8" x14ac:dyDescent="0.3">
      <c r="A39" t="s">
        <v>93</v>
      </c>
      <c r="B39" s="81" t="s">
        <v>336</v>
      </c>
      <c r="C39" s="1">
        <v>2.67</v>
      </c>
      <c r="E39" s="1">
        <v>2.67</v>
      </c>
      <c r="F39" s="1">
        <v>2.9369999999999998</v>
      </c>
      <c r="G39" s="1">
        <v>3.2040000000000002</v>
      </c>
      <c r="H39" s="1">
        <v>3.4710000000000001</v>
      </c>
      <c r="I39" t="s">
        <v>572</v>
      </c>
    </row>
    <row r="40" spans="1:9" ht="43.2" x14ac:dyDescent="0.3">
      <c r="A40" t="s">
        <v>94</v>
      </c>
      <c r="B40" s="81" t="s">
        <v>337</v>
      </c>
      <c r="C40" s="1">
        <v>2.67</v>
      </c>
      <c r="E40" s="1">
        <v>2.67</v>
      </c>
      <c r="F40" s="1">
        <v>2.9369999999999998</v>
      </c>
      <c r="G40" s="1">
        <v>3.2040000000000002</v>
      </c>
      <c r="H40" s="1">
        <v>3.4710000000000001</v>
      </c>
      <c r="I40" t="s">
        <v>572</v>
      </c>
    </row>
    <row r="41" spans="1:9" x14ac:dyDescent="0.3">
      <c r="A41" t="s">
        <v>95</v>
      </c>
      <c r="B41" s="81" t="s">
        <v>338</v>
      </c>
      <c r="C41" s="1">
        <v>2.23</v>
      </c>
      <c r="E41" s="1">
        <v>2.23</v>
      </c>
      <c r="F41" s="1">
        <v>2.4529999999999998</v>
      </c>
      <c r="G41" s="1">
        <v>2.6760000000000002</v>
      </c>
      <c r="H41" s="1">
        <v>2.899</v>
      </c>
      <c r="I41" t="s">
        <v>572</v>
      </c>
    </row>
    <row r="42" spans="1:9" ht="28.8" x14ac:dyDescent="0.3">
      <c r="A42" t="s">
        <v>96</v>
      </c>
      <c r="B42" s="81" t="s">
        <v>339</v>
      </c>
      <c r="C42" s="1">
        <v>2.23</v>
      </c>
      <c r="E42" s="1">
        <v>2.23</v>
      </c>
      <c r="F42" s="1">
        <v>2.4529999999999998</v>
      </c>
      <c r="G42" s="1">
        <v>2.6760000000000002</v>
      </c>
      <c r="H42" s="1">
        <v>2.899</v>
      </c>
      <c r="I42" t="s">
        <v>572</v>
      </c>
    </row>
    <row r="43" spans="1:9" x14ac:dyDescent="0.3">
      <c r="A43" t="s">
        <v>97</v>
      </c>
      <c r="B43" s="81" t="s">
        <v>340</v>
      </c>
      <c r="C43" s="1">
        <v>2.23</v>
      </c>
      <c r="E43" s="1">
        <v>2.23</v>
      </c>
      <c r="F43" s="1">
        <v>2.4529999999999998</v>
      </c>
      <c r="G43" s="1">
        <v>2.6760000000000002</v>
      </c>
      <c r="H43" s="1">
        <v>2.899</v>
      </c>
      <c r="I43" t="s">
        <v>572</v>
      </c>
    </row>
    <row r="44" spans="1:9" x14ac:dyDescent="0.3">
      <c r="A44" t="s">
        <v>98</v>
      </c>
      <c r="B44" s="81" t="s">
        <v>341</v>
      </c>
      <c r="C44" s="1">
        <v>2.23</v>
      </c>
      <c r="E44" s="1">
        <v>2.23</v>
      </c>
      <c r="F44" s="1">
        <v>2.4529999999999998</v>
      </c>
      <c r="G44" s="1">
        <v>2.6760000000000002</v>
      </c>
      <c r="H44" s="1">
        <v>2.899</v>
      </c>
      <c r="I44" t="s">
        <v>572</v>
      </c>
    </row>
    <row r="45" spans="1:9" x14ac:dyDescent="0.3">
      <c r="A45" t="s">
        <v>99</v>
      </c>
      <c r="B45" s="81" t="s">
        <v>342</v>
      </c>
      <c r="C45" s="1">
        <v>2.23</v>
      </c>
      <c r="E45" s="1">
        <v>2.23</v>
      </c>
      <c r="F45" s="1">
        <v>2.4529999999999998</v>
      </c>
      <c r="G45" s="1">
        <v>2.6760000000000002</v>
      </c>
      <c r="H45" s="1">
        <v>2.899</v>
      </c>
      <c r="I45" t="s">
        <v>572</v>
      </c>
    </row>
    <row r="46" spans="1:9" x14ac:dyDescent="0.3">
      <c r="A46" t="s">
        <v>100</v>
      </c>
      <c r="B46" s="81" t="s">
        <v>341</v>
      </c>
      <c r="C46" s="1">
        <v>2.23</v>
      </c>
      <c r="E46" s="1">
        <v>2.23</v>
      </c>
      <c r="F46" s="1">
        <v>2.4529999999999998</v>
      </c>
      <c r="G46" s="1">
        <v>2.6760000000000002</v>
      </c>
      <c r="H46" s="1">
        <v>2.899</v>
      </c>
      <c r="I46" t="s">
        <v>572</v>
      </c>
    </row>
    <row r="47" spans="1:9" ht="72" x14ac:dyDescent="0.3">
      <c r="A47" t="s">
        <v>101</v>
      </c>
      <c r="B47" s="81" t="s">
        <v>343</v>
      </c>
      <c r="C47" s="1">
        <v>2.67</v>
      </c>
      <c r="E47" s="1">
        <v>2.67</v>
      </c>
      <c r="F47" s="1">
        <v>2.9369999999999998</v>
      </c>
      <c r="G47" s="1">
        <v>3.2040000000000002</v>
      </c>
      <c r="H47" s="1">
        <v>3.4710000000000001</v>
      </c>
      <c r="I47" t="s">
        <v>572</v>
      </c>
    </row>
    <row r="48" spans="1:9" ht="72" x14ac:dyDescent="0.3">
      <c r="A48" t="s">
        <v>102</v>
      </c>
      <c r="B48" s="81" t="s">
        <v>344</v>
      </c>
      <c r="C48" s="1">
        <v>2.67</v>
      </c>
      <c r="E48" s="1">
        <v>2.67</v>
      </c>
      <c r="F48" s="1">
        <v>2.9369999999999998</v>
      </c>
      <c r="G48" s="1">
        <v>3.2040000000000002</v>
      </c>
      <c r="H48" s="1">
        <v>3.4710000000000001</v>
      </c>
      <c r="I48" t="s">
        <v>572</v>
      </c>
    </row>
    <row r="49" spans="1:9" x14ac:dyDescent="0.3">
      <c r="A49" t="s">
        <v>103</v>
      </c>
      <c r="B49" s="81" t="s">
        <v>345</v>
      </c>
      <c r="C49" s="1">
        <v>2.67</v>
      </c>
      <c r="E49" s="1">
        <v>2.67</v>
      </c>
      <c r="F49" s="1">
        <v>2.9369999999999998</v>
      </c>
      <c r="G49" s="1">
        <v>3.2040000000000002</v>
      </c>
      <c r="H49" s="1">
        <v>3.4710000000000001</v>
      </c>
      <c r="I49" t="s">
        <v>572</v>
      </c>
    </row>
    <row r="50" spans="1:9" ht="28.8" x14ac:dyDescent="0.3">
      <c r="A50" t="s">
        <v>104</v>
      </c>
      <c r="B50" s="81" t="s">
        <v>346</v>
      </c>
      <c r="C50" s="1">
        <v>2.21</v>
      </c>
      <c r="E50" s="1">
        <v>2.21</v>
      </c>
      <c r="F50" s="1">
        <v>2.431</v>
      </c>
      <c r="G50" s="1">
        <v>2.6520000000000001</v>
      </c>
      <c r="H50" s="1">
        <v>2.8730000000000002</v>
      </c>
      <c r="I50" t="s">
        <v>572</v>
      </c>
    </row>
    <row r="51" spans="1:9" ht="43.2" x14ac:dyDescent="0.3">
      <c r="A51" t="s">
        <v>105</v>
      </c>
      <c r="B51" s="81" t="s">
        <v>347</v>
      </c>
      <c r="C51" s="1">
        <v>2.67</v>
      </c>
      <c r="E51" s="1">
        <v>2.67</v>
      </c>
      <c r="F51" s="1">
        <v>2.9369999999999998</v>
      </c>
      <c r="G51" s="1">
        <v>3.2040000000000002</v>
      </c>
      <c r="H51" s="1">
        <v>3.4710000000000001</v>
      </c>
      <c r="I51" t="s">
        <v>572</v>
      </c>
    </row>
    <row r="52" spans="1:9" ht="28.8" x14ac:dyDescent="0.3">
      <c r="A52" t="s">
        <v>106</v>
      </c>
      <c r="B52" s="81" t="s">
        <v>348</v>
      </c>
      <c r="C52" s="1">
        <v>2.67</v>
      </c>
      <c r="E52" s="1">
        <v>2.67</v>
      </c>
      <c r="F52" s="1">
        <v>2.9369999999999998</v>
      </c>
      <c r="G52" s="1">
        <v>3.2040000000000002</v>
      </c>
      <c r="H52" s="1">
        <v>3.4710000000000001</v>
      </c>
      <c r="I52" t="s">
        <v>572</v>
      </c>
    </row>
    <row r="53" spans="1:9" x14ac:dyDescent="0.3">
      <c r="A53" t="s">
        <v>107</v>
      </c>
      <c r="B53" s="81" t="s">
        <v>349</v>
      </c>
      <c r="C53" s="1">
        <v>1.99</v>
      </c>
      <c r="E53" s="1">
        <v>1.99</v>
      </c>
      <c r="F53" s="1">
        <v>2.1890000000000001</v>
      </c>
      <c r="G53" s="1">
        <v>2.3879999999999999</v>
      </c>
      <c r="H53" s="1">
        <v>2.5870000000000002</v>
      </c>
      <c r="I53" t="s">
        <v>572</v>
      </c>
    </row>
    <row r="54" spans="1:9" x14ac:dyDescent="0.3">
      <c r="A54" t="s">
        <v>108</v>
      </c>
      <c r="B54" s="81" t="s">
        <v>341</v>
      </c>
      <c r="C54" s="1">
        <v>2.67</v>
      </c>
      <c r="E54" s="1">
        <v>2.67</v>
      </c>
      <c r="F54" s="1">
        <v>2.9369999999999998</v>
      </c>
      <c r="G54" s="1">
        <v>3.2040000000000002</v>
      </c>
      <c r="H54" s="1">
        <v>3.4710000000000001</v>
      </c>
      <c r="I54" t="s">
        <v>572</v>
      </c>
    </row>
    <row r="55" spans="1:9" x14ac:dyDescent="0.3">
      <c r="A55" t="s">
        <v>44</v>
      </c>
      <c r="B55" s="81" t="s">
        <v>82</v>
      </c>
      <c r="C55" s="1">
        <v>25.94</v>
      </c>
      <c r="E55" s="1">
        <v>25.94</v>
      </c>
      <c r="F55" s="1">
        <v>28.533999999999999</v>
      </c>
      <c r="G55" s="1">
        <v>31.128</v>
      </c>
      <c r="H55" s="1">
        <v>33.722000000000001</v>
      </c>
    </row>
    <row r="56" spans="1:9" ht="28.8" x14ac:dyDescent="0.3">
      <c r="A56" t="s">
        <v>109</v>
      </c>
      <c r="B56" s="81" t="s">
        <v>350</v>
      </c>
    </row>
    <row r="57" spans="1:9" ht="28.8" x14ac:dyDescent="0.3">
      <c r="A57" t="s">
        <v>110</v>
      </c>
      <c r="B57" s="81" t="s">
        <v>351</v>
      </c>
      <c r="C57" s="1">
        <v>3.47</v>
      </c>
      <c r="E57" s="1">
        <v>3.47</v>
      </c>
      <c r="F57" s="1">
        <v>3.8170000000000002</v>
      </c>
      <c r="G57" s="1">
        <v>4.1639999999999997</v>
      </c>
      <c r="H57" s="1">
        <v>4.5110000000000001</v>
      </c>
    </row>
    <row r="58" spans="1:9" x14ac:dyDescent="0.3">
      <c r="A58" t="s">
        <v>111</v>
      </c>
      <c r="B58" s="81" t="s">
        <v>352</v>
      </c>
      <c r="C58" s="1">
        <v>1.69</v>
      </c>
      <c r="E58" s="1">
        <v>1.69</v>
      </c>
      <c r="F58" s="1">
        <v>1.859</v>
      </c>
      <c r="G58" s="1">
        <v>2.028</v>
      </c>
      <c r="H58" s="1">
        <v>2.1970000000000001</v>
      </c>
    </row>
    <row r="59" spans="1:9" x14ac:dyDescent="0.3">
      <c r="A59" t="s">
        <v>112</v>
      </c>
      <c r="B59" s="81" t="s">
        <v>353</v>
      </c>
    </row>
    <row r="60" spans="1:9" x14ac:dyDescent="0.3">
      <c r="A60" t="s">
        <v>113</v>
      </c>
      <c r="B60" s="81" t="s">
        <v>354</v>
      </c>
      <c r="C60" s="1">
        <v>2.35</v>
      </c>
      <c r="E60" s="1">
        <v>2.35</v>
      </c>
      <c r="F60" s="1">
        <v>2.585</v>
      </c>
      <c r="G60" s="1">
        <v>2.82</v>
      </c>
      <c r="H60" s="1">
        <v>3.0550000000000002</v>
      </c>
    </row>
    <row r="61" spans="1:9" x14ac:dyDescent="0.3">
      <c r="A61" t="s">
        <v>114</v>
      </c>
      <c r="B61" s="81" t="s">
        <v>355</v>
      </c>
      <c r="C61" s="1">
        <v>2.87</v>
      </c>
      <c r="E61" s="1">
        <v>2.87</v>
      </c>
      <c r="F61" s="1">
        <v>3.157</v>
      </c>
      <c r="G61" s="1">
        <v>3.444</v>
      </c>
      <c r="H61" s="1">
        <v>3.7309999999999999</v>
      </c>
    </row>
    <row r="62" spans="1:9" x14ac:dyDescent="0.3">
      <c r="A62" t="s">
        <v>115</v>
      </c>
      <c r="B62" s="81" t="s">
        <v>356</v>
      </c>
      <c r="C62" s="1">
        <v>3.48</v>
      </c>
      <c r="E62" s="1">
        <v>3.48</v>
      </c>
      <c r="F62" s="1">
        <v>3.8279999999999998</v>
      </c>
      <c r="G62" s="1">
        <v>4.1760000000000002</v>
      </c>
      <c r="H62" s="1">
        <v>4.524</v>
      </c>
    </row>
    <row r="63" spans="1:9" ht="57.6" x14ac:dyDescent="0.3">
      <c r="A63" t="s">
        <v>116</v>
      </c>
      <c r="B63" s="81" t="s">
        <v>357</v>
      </c>
      <c r="C63" s="1">
        <v>0.76</v>
      </c>
      <c r="E63" s="1">
        <v>0.76</v>
      </c>
      <c r="F63" s="1">
        <v>0.83599999999999997</v>
      </c>
      <c r="G63" s="1">
        <v>0.91200000000000003</v>
      </c>
      <c r="H63" s="1">
        <v>0.98799999999999999</v>
      </c>
    </row>
    <row r="64" spans="1:9" ht="72" x14ac:dyDescent="0.3">
      <c r="A64" t="s">
        <v>117</v>
      </c>
      <c r="B64" s="81" t="s">
        <v>358</v>
      </c>
      <c r="C64" s="1">
        <v>3.89</v>
      </c>
      <c r="E64" s="1">
        <v>3.89</v>
      </c>
      <c r="F64" s="1">
        <v>4.2789999999999999</v>
      </c>
      <c r="G64" s="1">
        <v>4.6680000000000001</v>
      </c>
      <c r="H64" s="1">
        <v>5.0570000000000004</v>
      </c>
      <c r="I64" t="s">
        <v>569</v>
      </c>
    </row>
    <row r="65" spans="1:9" ht="43.2" x14ac:dyDescent="0.3">
      <c r="A65" t="s">
        <v>118</v>
      </c>
      <c r="B65" s="81" t="s">
        <v>359</v>
      </c>
    </row>
    <row r="66" spans="1:9" ht="43.2" x14ac:dyDescent="0.3">
      <c r="A66" t="s">
        <v>119</v>
      </c>
      <c r="B66" s="81" t="s">
        <v>360</v>
      </c>
      <c r="C66" s="1">
        <v>4.0199999999999996</v>
      </c>
      <c r="E66" s="1">
        <v>4.0199999999999996</v>
      </c>
      <c r="F66" s="1">
        <v>4.4219999999999997</v>
      </c>
      <c r="G66" s="1">
        <v>4.8239999999999998</v>
      </c>
      <c r="H66" s="1">
        <v>5.226</v>
      </c>
      <c r="I66" t="s">
        <v>569</v>
      </c>
    </row>
    <row r="67" spans="1:9" ht="43.2" x14ac:dyDescent="0.3">
      <c r="A67" t="s">
        <v>120</v>
      </c>
      <c r="B67" s="81" t="s">
        <v>361</v>
      </c>
      <c r="C67" s="1">
        <v>4.03</v>
      </c>
      <c r="E67" s="1">
        <v>4.03</v>
      </c>
      <c r="F67" s="1">
        <v>4.4329999999999998</v>
      </c>
      <c r="G67" s="1">
        <v>4.8360000000000003</v>
      </c>
      <c r="H67" s="1">
        <v>5.2389999999999999</v>
      </c>
      <c r="I67" t="s">
        <v>569</v>
      </c>
    </row>
    <row r="68" spans="1:9" x14ac:dyDescent="0.3">
      <c r="A68" t="s">
        <v>121</v>
      </c>
      <c r="B68" s="81" t="s">
        <v>362</v>
      </c>
    </row>
    <row r="69" spans="1:9" ht="57.6" x14ac:dyDescent="0.3">
      <c r="A69" t="s">
        <v>122</v>
      </c>
      <c r="B69" s="81" t="s">
        <v>363</v>
      </c>
      <c r="C69" s="1">
        <v>4.03</v>
      </c>
      <c r="E69" s="1">
        <v>4.03</v>
      </c>
      <c r="F69" s="1">
        <v>4.4329999999999998</v>
      </c>
      <c r="G69" s="1">
        <v>4.8360000000000003</v>
      </c>
      <c r="H69" s="1">
        <v>5.2389999999999999</v>
      </c>
      <c r="I69" t="s">
        <v>569</v>
      </c>
    </row>
    <row r="70" spans="1:9" ht="72" x14ac:dyDescent="0.3">
      <c r="A70" t="s">
        <v>123</v>
      </c>
      <c r="B70" s="81" t="s">
        <v>364</v>
      </c>
      <c r="C70" s="1">
        <v>4.03</v>
      </c>
      <c r="E70" s="1">
        <v>4.03</v>
      </c>
      <c r="F70" s="1">
        <v>4.4329999999999998</v>
      </c>
      <c r="G70" s="1">
        <v>4.8360000000000003</v>
      </c>
      <c r="H70" s="1">
        <v>5.2389999999999999</v>
      </c>
      <c r="I70" t="s">
        <v>569</v>
      </c>
    </row>
    <row r="71" spans="1:9" ht="57.6" x14ac:dyDescent="0.3">
      <c r="A71" t="s">
        <v>124</v>
      </c>
      <c r="B71" s="81" t="s">
        <v>365</v>
      </c>
      <c r="C71" s="1">
        <v>4.03</v>
      </c>
      <c r="E71" s="1">
        <v>4.03</v>
      </c>
      <c r="F71" s="1">
        <v>4.4329999999999998</v>
      </c>
      <c r="G71" s="1">
        <v>4.8360000000000003</v>
      </c>
      <c r="H71" s="1">
        <v>5.2389999999999999</v>
      </c>
      <c r="I71" t="s">
        <v>569</v>
      </c>
    </row>
    <row r="72" spans="1:9" ht="43.2" x14ac:dyDescent="0.3">
      <c r="A72" t="s">
        <v>125</v>
      </c>
      <c r="B72" s="81" t="s">
        <v>366</v>
      </c>
      <c r="C72" s="1">
        <v>4.0199999999999996</v>
      </c>
      <c r="E72" s="1">
        <v>4.0199999999999996</v>
      </c>
      <c r="F72" s="1">
        <v>4.4219999999999997</v>
      </c>
      <c r="G72" s="1">
        <v>4.8239999999999998</v>
      </c>
      <c r="H72" s="1">
        <v>5.226</v>
      </c>
      <c r="I72" t="s">
        <v>569</v>
      </c>
    </row>
    <row r="73" spans="1:9" ht="57.6" x14ac:dyDescent="0.3">
      <c r="A73" t="s">
        <v>126</v>
      </c>
      <c r="B73" s="81" t="s">
        <v>367</v>
      </c>
      <c r="C73" s="1">
        <v>4.03</v>
      </c>
      <c r="E73" s="1">
        <v>4.03</v>
      </c>
      <c r="F73" s="1">
        <v>4.4329999999999998</v>
      </c>
      <c r="G73" s="1">
        <v>4.8360000000000003</v>
      </c>
      <c r="H73" s="1">
        <v>5.2389999999999999</v>
      </c>
      <c r="I73" t="s">
        <v>569</v>
      </c>
    </row>
    <row r="74" spans="1:9" ht="57.6" x14ac:dyDescent="0.3">
      <c r="A74" t="s">
        <v>127</v>
      </c>
      <c r="B74" s="81" t="s">
        <v>368</v>
      </c>
      <c r="C74" s="1">
        <v>4.0199999999999996</v>
      </c>
      <c r="E74" s="1">
        <v>4.0199999999999996</v>
      </c>
      <c r="F74" s="1">
        <v>4.4219999999999997</v>
      </c>
      <c r="G74" s="1">
        <v>4.8239999999999998</v>
      </c>
      <c r="H74" s="1">
        <v>5.226</v>
      </c>
      <c r="I74" t="s">
        <v>569</v>
      </c>
    </row>
    <row r="75" spans="1:9" ht="43.2" x14ac:dyDescent="0.3">
      <c r="A75" t="s">
        <v>128</v>
      </c>
      <c r="B75" s="81" t="s">
        <v>369</v>
      </c>
      <c r="C75" s="1">
        <v>4.03</v>
      </c>
      <c r="E75" s="1">
        <v>4.03</v>
      </c>
      <c r="F75" s="1">
        <v>4.4329999999999998</v>
      </c>
      <c r="G75" s="1">
        <v>4.8360000000000003</v>
      </c>
      <c r="H75" s="1">
        <v>5.2389999999999999</v>
      </c>
      <c r="I75" t="s">
        <v>569</v>
      </c>
    </row>
    <row r="76" spans="1:9" ht="43.2" x14ac:dyDescent="0.3">
      <c r="A76" t="s">
        <v>129</v>
      </c>
      <c r="B76" s="81" t="s">
        <v>370</v>
      </c>
      <c r="C76" s="1">
        <v>4.0199999999999996</v>
      </c>
      <c r="E76" s="1">
        <v>4.0199999999999996</v>
      </c>
      <c r="F76" s="1">
        <v>4.4219999999999997</v>
      </c>
      <c r="G76" s="1">
        <v>4.8239999999999998</v>
      </c>
      <c r="H76" s="1">
        <v>5.226</v>
      </c>
      <c r="I76" t="s">
        <v>569</v>
      </c>
    </row>
    <row r="77" spans="1:9" ht="43.2" x14ac:dyDescent="0.3">
      <c r="A77" t="s">
        <v>130</v>
      </c>
      <c r="B77" s="81" t="s">
        <v>371</v>
      </c>
      <c r="C77" s="1">
        <v>4.03</v>
      </c>
      <c r="E77" s="1">
        <v>4.03</v>
      </c>
      <c r="F77" s="1">
        <v>4.4329999999999998</v>
      </c>
      <c r="G77" s="1">
        <v>4.8360000000000003</v>
      </c>
      <c r="H77" s="1">
        <v>5.2389999999999999</v>
      </c>
      <c r="I77" t="s">
        <v>569</v>
      </c>
    </row>
    <row r="78" spans="1:9" ht="57.6" x14ac:dyDescent="0.3">
      <c r="A78" t="s">
        <v>131</v>
      </c>
      <c r="B78" s="81" t="s">
        <v>372</v>
      </c>
      <c r="C78" s="1">
        <v>4.03</v>
      </c>
      <c r="E78" s="1">
        <v>4.03</v>
      </c>
      <c r="F78" s="1">
        <v>4.4329999999999998</v>
      </c>
      <c r="G78" s="1">
        <v>4.8360000000000003</v>
      </c>
      <c r="H78" s="1">
        <v>5.2389999999999999</v>
      </c>
      <c r="I78" t="s">
        <v>569</v>
      </c>
    </row>
    <row r="79" spans="1:9" ht="72" x14ac:dyDescent="0.3">
      <c r="A79" t="s">
        <v>132</v>
      </c>
      <c r="B79" s="81" t="s">
        <v>373</v>
      </c>
      <c r="C79" s="1">
        <v>4.03</v>
      </c>
      <c r="E79" s="1">
        <v>4.03</v>
      </c>
      <c r="F79" s="1">
        <v>4.4329999999999998</v>
      </c>
      <c r="G79" s="1">
        <v>4.8360000000000003</v>
      </c>
      <c r="H79" s="1">
        <v>5.2389999999999999</v>
      </c>
      <c r="I79" t="s">
        <v>569</v>
      </c>
    </row>
    <row r="80" spans="1:9" ht="57.6" x14ac:dyDescent="0.3">
      <c r="A80" t="s">
        <v>133</v>
      </c>
      <c r="B80" s="81" t="s">
        <v>374</v>
      </c>
      <c r="C80" s="1">
        <v>4.03</v>
      </c>
      <c r="E80" s="1">
        <v>4.03</v>
      </c>
      <c r="F80" s="1">
        <v>4.4329999999999998</v>
      </c>
      <c r="G80" s="1">
        <v>4.8360000000000003</v>
      </c>
      <c r="H80" s="1">
        <v>5.2389999999999999</v>
      </c>
      <c r="I80" t="s">
        <v>569</v>
      </c>
    </row>
    <row r="81" spans="1:9" ht="57.6" x14ac:dyDescent="0.3">
      <c r="A81" t="s">
        <v>134</v>
      </c>
      <c r="B81" s="81" t="s">
        <v>375</v>
      </c>
      <c r="C81" s="1">
        <v>4.0199999999999996</v>
      </c>
      <c r="E81" s="1">
        <v>4.0199999999999996</v>
      </c>
      <c r="F81" s="1">
        <v>4.4219999999999997</v>
      </c>
      <c r="G81" s="1">
        <v>4.8239999999999998</v>
      </c>
      <c r="H81" s="1">
        <v>5.226</v>
      </c>
      <c r="I81" t="s">
        <v>569</v>
      </c>
    </row>
    <row r="82" spans="1:9" ht="57.6" x14ac:dyDescent="0.3">
      <c r="A82" t="s">
        <v>135</v>
      </c>
      <c r="B82" s="81" t="s">
        <v>376</v>
      </c>
      <c r="C82" s="1">
        <v>4.03</v>
      </c>
      <c r="E82" s="1">
        <v>4.03</v>
      </c>
      <c r="F82" s="1">
        <v>4.4329999999999998</v>
      </c>
      <c r="G82" s="1">
        <v>4.8360000000000003</v>
      </c>
      <c r="H82" s="1">
        <v>5.2389999999999999</v>
      </c>
      <c r="I82" t="s">
        <v>569</v>
      </c>
    </row>
    <row r="83" spans="1:9" ht="57.6" x14ac:dyDescent="0.3">
      <c r="A83" t="s">
        <v>136</v>
      </c>
      <c r="B83" s="81" t="s">
        <v>377</v>
      </c>
      <c r="C83" s="1">
        <v>4.0199999999999996</v>
      </c>
      <c r="E83" s="1">
        <v>4.0199999999999996</v>
      </c>
      <c r="F83" s="1">
        <v>4.4219999999999997</v>
      </c>
      <c r="G83" s="1">
        <v>4.8239999999999998</v>
      </c>
      <c r="H83" s="1">
        <v>5.226</v>
      </c>
      <c r="I83" t="s">
        <v>569</v>
      </c>
    </row>
    <row r="84" spans="1:9" ht="43.2" x14ac:dyDescent="0.3">
      <c r="A84" t="s">
        <v>137</v>
      </c>
      <c r="B84" s="81" t="s">
        <v>378</v>
      </c>
      <c r="C84" s="1">
        <v>4.03</v>
      </c>
      <c r="E84" s="1">
        <v>4.03</v>
      </c>
      <c r="F84" s="1">
        <v>4.4329999999999998</v>
      </c>
      <c r="G84" s="1">
        <v>4.8360000000000003</v>
      </c>
      <c r="H84" s="1">
        <v>5.2389999999999999</v>
      </c>
      <c r="I84" t="s">
        <v>569</v>
      </c>
    </row>
    <row r="85" spans="1:9" ht="43.2" x14ac:dyDescent="0.3">
      <c r="A85" t="s">
        <v>138</v>
      </c>
      <c r="B85" s="81" t="s">
        <v>379</v>
      </c>
      <c r="C85" s="1">
        <v>4.0199999999999996</v>
      </c>
      <c r="E85" s="1">
        <v>4.0199999999999996</v>
      </c>
      <c r="F85" s="1">
        <v>4.4219999999999997</v>
      </c>
      <c r="G85" s="1">
        <v>4.8239999999999998</v>
      </c>
      <c r="H85" s="1">
        <v>5.226</v>
      </c>
      <c r="I85" t="s">
        <v>569</v>
      </c>
    </row>
    <row r="86" spans="1:9" ht="43.2" x14ac:dyDescent="0.3">
      <c r="A86" t="s">
        <v>139</v>
      </c>
      <c r="B86" s="81" t="s">
        <v>380</v>
      </c>
      <c r="C86" s="1">
        <v>4.03</v>
      </c>
      <c r="E86" s="1">
        <v>4.03</v>
      </c>
      <c r="F86" s="1">
        <v>4.4329999999999998</v>
      </c>
      <c r="G86" s="1">
        <v>4.8360000000000003</v>
      </c>
      <c r="H86" s="1">
        <v>5.2389999999999999</v>
      </c>
      <c r="I86" t="s">
        <v>569</v>
      </c>
    </row>
    <row r="87" spans="1:9" ht="28.8" x14ac:dyDescent="0.3">
      <c r="A87" t="s">
        <v>140</v>
      </c>
      <c r="B87" s="81" t="s">
        <v>381</v>
      </c>
      <c r="C87" s="1">
        <v>4.1399999999999997</v>
      </c>
      <c r="E87" s="1">
        <v>4.1399999999999997</v>
      </c>
      <c r="F87" s="1">
        <v>4.5540000000000003</v>
      </c>
      <c r="G87" s="1">
        <v>4.968</v>
      </c>
      <c r="H87" s="1">
        <v>5.3819999999999997</v>
      </c>
      <c r="I87" t="s">
        <v>569</v>
      </c>
    </row>
    <row r="88" spans="1:9" ht="43.2" x14ac:dyDescent="0.3">
      <c r="A88" t="s">
        <v>141</v>
      </c>
      <c r="B88" s="81" t="s">
        <v>382</v>
      </c>
      <c r="C88" s="1">
        <v>4.22</v>
      </c>
      <c r="E88" s="1">
        <v>4.22</v>
      </c>
      <c r="F88" s="1">
        <v>4.6420000000000003</v>
      </c>
      <c r="G88" s="1">
        <v>5.0640000000000001</v>
      </c>
      <c r="H88" s="1">
        <v>5.4859999999999998</v>
      </c>
      <c r="I88" t="s">
        <v>569</v>
      </c>
    </row>
    <row r="89" spans="1:9" ht="43.2" x14ac:dyDescent="0.3">
      <c r="A89" t="s">
        <v>142</v>
      </c>
      <c r="B89" s="81" t="s">
        <v>383</v>
      </c>
      <c r="C89" s="1">
        <v>4.22</v>
      </c>
      <c r="E89" s="1">
        <v>4.22</v>
      </c>
      <c r="F89" s="1">
        <v>4.6420000000000003</v>
      </c>
      <c r="G89" s="1">
        <v>5.0640000000000001</v>
      </c>
      <c r="H89" s="1">
        <v>5.4859999999999998</v>
      </c>
      <c r="I89" t="s">
        <v>569</v>
      </c>
    </row>
    <row r="90" spans="1:9" ht="43.2" x14ac:dyDescent="0.3">
      <c r="A90" t="s">
        <v>143</v>
      </c>
      <c r="B90" s="81" t="s">
        <v>384</v>
      </c>
    </row>
    <row r="91" spans="1:9" ht="72" x14ac:dyDescent="0.3">
      <c r="A91" t="s">
        <v>144</v>
      </c>
      <c r="B91" s="81" t="s">
        <v>385</v>
      </c>
      <c r="C91" s="1">
        <v>4.1399999999999997</v>
      </c>
      <c r="E91" s="1">
        <v>4.1399999999999997</v>
      </c>
      <c r="F91" s="1">
        <v>4.5540000000000003</v>
      </c>
      <c r="G91" s="1">
        <v>4.968</v>
      </c>
      <c r="H91" s="1">
        <v>5.3819999999999997</v>
      </c>
      <c r="I91" t="s">
        <v>569</v>
      </c>
    </row>
    <row r="92" spans="1:9" ht="57.6" x14ac:dyDescent="0.3">
      <c r="A92" t="s">
        <v>145</v>
      </c>
      <c r="B92" s="81" t="s">
        <v>386</v>
      </c>
      <c r="C92" s="1">
        <v>4.1399999999999997</v>
      </c>
      <c r="E92" s="1">
        <v>4.1399999999999997</v>
      </c>
      <c r="F92" s="1">
        <v>4.5540000000000003</v>
      </c>
      <c r="G92" s="1">
        <v>4.968</v>
      </c>
      <c r="H92" s="1">
        <v>5.3819999999999997</v>
      </c>
      <c r="I92" t="s">
        <v>569</v>
      </c>
    </row>
    <row r="93" spans="1:9" ht="57.6" x14ac:dyDescent="0.3">
      <c r="A93" t="s">
        <v>146</v>
      </c>
      <c r="B93" s="81" t="s">
        <v>387</v>
      </c>
      <c r="C93" s="1">
        <v>4.1399999999999997</v>
      </c>
      <c r="E93" s="1">
        <v>4.1399999999999997</v>
      </c>
      <c r="F93" s="1">
        <v>4.5540000000000003</v>
      </c>
      <c r="G93" s="1">
        <v>4.968</v>
      </c>
      <c r="H93" s="1">
        <v>5.3819999999999997</v>
      </c>
      <c r="I93" t="s">
        <v>569</v>
      </c>
    </row>
    <row r="94" spans="1:9" ht="57.6" x14ac:dyDescent="0.3">
      <c r="A94" t="s">
        <v>147</v>
      </c>
      <c r="B94" s="81" t="s">
        <v>388</v>
      </c>
      <c r="C94" s="1">
        <v>4.22</v>
      </c>
      <c r="E94" s="1">
        <v>4.22</v>
      </c>
      <c r="F94" s="1">
        <v>4.6420000000000003</v>
      </c>
      <c r="G94" s="1">
        <v>5.0640000000000001</v>
      </c>
      <c r="H94" s="1">
        <v>5.4859999999999998</v>
      </c>
      <c r="I94" t="s">
        <v>569</v>
      </c>
    </row>
    <row r="95" spans="1:9" ht="57.6" x14ac:dyDescent="0.3">
      <c r="A95" t="s">
        <v>148</v>
      </c>
      <c r="B95" s="81" t="s">
        <v>389</v>
      </c>
      <c r="C95" s="1">
        <v>4.22</v>
      </c>
      <c r="E95" s="1">
        <v>4.22</v>
      </c>
      <c r="F95" s="1">
        <v>4.6420000000000003</v>
      </c>
      <c r="G95" s="1">
        <v>5.0640000000000001</v>
      </c>
      <c r="H95" s="1">
        <v>5.4859999999999998</v>
      </c>
      <c r="I95" t="s">
        <v>569</v>
      </c>
    </row>
    <row r="96" spans="1:9" ht="57.6" x14ac:dyDescent="0.3">
      <c r="A96" t="s">
        <v>149</v>
      </c>
      <c r="B96" s="81" t="s">
        <v>390</v>
      </c>
      <c r="C96" s="1">
        <v>4.22</v>
      </c>
      <c r="E96" s="1">
        <v>4.22</v>
      </c>
      <c r="F96" s="1">
        <v>4.6420000000000003</v>
      </c>
      <c r="G96" s="1">
        <v>5.0640000000000001</v>
      </c>
      <c r="H96" s="1">
        <v>5.4859999999999998</v>
      </c>
      <c r="I96" t="s">
        <v>569</v>
      </c>
    </row>
    <row r="97" spans="1:9" ht="43.2" x14ac:dyDescent="0.3">
      <c r="A97" t="s">
        <v>150</v>
      </c>
      <c r="B97" s="81" t="s">
        <v>391</v>
      </c>
      <c r="C97" s="1">
        <v>4.22</v>
      </c>
      <c r="E97" s="1">
        <v>4.22</v>
      </c>
      <c r="F97" s="1">
        <v>4.6420000000000003</v>
      </c>
      <c r="G97" s="1">
        <v>5.0640000000000001</v>
      </c>
      <c r="H97" s="1">
        <v>5.4859999999999998</v>
      </c>
      <c r="I97" t="s">
        <v>569</v>
      </c>
    </row>
    <row r="98" spans="1:9" ht="28.8" x14ac:dyDescent="0.3">
      <c r="A98" t="s">
        <v>151</v>
      </c>
      <c r="B98" s="81" t="s">
        <v>392</v>
      </c>
      <c r="C98" s="1">
        <v>4.03</v>
      </c>
      <c r="E98" s="1">
        <v>4.03</v>
      </c>
      <c r="F98" s="1">
        <v>4.4329999999999998</v>
      </c>
      <c r="G98" s="1">
        <v>4.8360000000000003</v>
      </c>
      <c r="H98" s="1">
        <v>5.2389999999999999</v>
      </c>
      <c r="I98" t="s">
        <v>569</v>
      </c>
    </row>
    <row r="99" spans="1:9" ht="57.6" x14ac:dyDescent="0.3">
      <c r="A99" t="s">
        <v>152</v>
      </c>
      <c r="B99" s="81" t="s">
        <v>393</v>
      </c>
    </row>
    <row r="100" spans="1:9" ht="28.8" x14ac:dyDescent="0.3">
      <c r="A100" t="s">
        <v>153</v>
      </c>
      <c r="B100" s="81" t="s">
        <v>394</v>
      </c>
      <c r="C100" s="1">
        <v>4.0199999999999996</v>
      </c>
      <c r="E100" s="1">
        <v>4.0199999999999996</v>
      </c>
      <c r="F100" s="1">
        <v>4.4219999999999997</v>
      </c>
      <c r="G100" s="1">
        <v>4.8239999999999998</v>
      </c>
      <c r="H100" s="1">
        <v>5.226</v>
      </c>
      <c r="I100" t="s">
        <v>569</v>
      </c>
    </row>
    <row r="101" spans="1:9" ht="28.8" x14ac:dyDescent="0.3">
      <c r="A101" t="s">
        <v>154</v>
      </c>
      <c r="B101" s="81" t="s">
        <v>395</v>
      </c>
      <c r="C101" s="1">
        <v>4.03</v>
      </c>
      <c r="E101" s="1">
        <v>4.03</v>
      </c>
      <c r="F101" s="1">
        <v>4.4329999999999998</v>
      </c>
      <c r="G101" s="1">
        <v>4.8360000000000003</v>
      </c>
      <c r="H101" s="1">
        <v>5.2389999999999999</v>
      </c>
      <c r="I101" t="s">
        <v>569</v>
      </c>
    </row>
    <row r="102" spans="1:9" ht="57.6" x14ac:dyDescent="0.3">
      <c r="A102" t="s">
        <v>155</v>
      </c>
      <c r="B102" s="81" t="s">
        <v>396</v>
      </c>
      <c r="C102" s="1">
        <v>4.03</v>
      </c>
      <c r="E102" s="1">
        <v>4.03</v>
      </c>
      <c r="F102" s="1">
        <v>4.4329999999999998</v>
      </c>
      <c r="G102" s="1">
        <v>4.8360000000000003</v>
      </c>
      <c r="H102" s="1">
        <v>5.2389999999999999</v>
      </c>
      <c r="I102" t="s">
        <v>569</v>
      </c>
    </row>
    <row r="103" spans="1:9" ht="86.4" x14ac:dyDescent="0.3">
      <c r="A103" t="s">
        <v>156</v>
      </c>
      <c r="B103" s="81" t="s">
        <v>397</v>
      </c>
      <c r="C103" s="1">
        <v>4.03</v>
      </c>
      <c r="E103" s="1">
        <v>4.03</v>
      </c>
      <c r="F103" s="1">
        <v>4.4329999999999998</v>
      </c>
      <c r="G103" s="1">
        <v>4.8360000000000003</v>
      </c>
      <c r="H103" s="1">
        <v>5.2389999999999999</v>
      </c>
      <c r="I103" t="s">
        <v>569</v>
      </c>
    </row>
    <row r="104" spans="1:9" ht="72" x14ac:dyDescent="0.3">
      <c r="A104" t="s">
        <v>157</v>
      </c>
      <c r="B104" s="81" t="s">
        <v>398</v>
      </c>
      <c r="C104" s="1">
        <v>4.03</v>
      </c>
      <c r="E104" s="1">
        <v>4.03</v>
      </c>
      <c r="F104" s="1">
        <v>4.4329999999999998</v>
      </c>
      <c r="G104" s="1">
        <v>4.8360000000000003</v>
      </c>
      <c r="H104" s="1">
        <v>5.2389999999999999</v>
      </c>
      <c r="I104" t="s">
        <v>569</v>
      </c>
    </row>
    <row r="105" spans="1:9" ht="57.6" x14ac:dyDescent="0.3">
      <c r="A105" t="s">
        <v>158</v>
      </c>
      <c r="B105" s="81" t="s">
        <v>399</v>
      </c>
      <c r="C105" s="1">
        <v>4.03</v>
      </c>
      <c r="E105" s="1">
        <v>4.03</v>
      </c>
      <c r="F105" s="1">
        <v>4.4329999999999998</v>
      </c>
      <c r="G105" s="1">
        <v>4.8360000000000003</v>
      </c>
      <c r="H105" s="1">
        <v>5.2389999999999999</v>
      </c>
      <c r="I105" t="s">
        <v>569</v>
      </c>
    </row>
    <row r="106" spans="1:9" ht="28.8" x14ac:dyDescent="0.3">
      <c r="A106" t="s">
        <v>159</v>
      </c>
      <c r="B106" s="81" t="s">
        <v>400</v>
      </c>
      <c r="C106" s="1">
        <v>4.03</v>
      </c>
      <c r="E106" s="1">
        <v>4.03</v>
      </c>
      <c r="F106" s="1">
        <v>4.4329999999999998</v>
      </c>
      <c r="G106" s="1">
        <v>4.8360000000000003</v>
      </c>
      <c r="H106" s="1">
        <v>5.2389999999999999</v>
      </c>
      <c r="I106" t="s">
        <v>569</v>
      </c>
    </row>
    <row r="107" spans="1:9" x14ac:dyDescent="0.3">
      <c r="A107" t="s">
        <v>160</v>
      </c>
      <c r="B107" s="81" t="s">
        <v>401</v>
      </c>
    </row>
    <row r="108" spans="1:9" ht="28.8" x14ac:dyDescent="0.3">
      <c r="A108" t="s">
        <v>161</v>
      </c>
      <c r="B108" s="81" t="s">
        <v>402</v>
      </c>
      <c r="C108" s="1">
        <v>4.03</v>
      </c>
      <c r="E108" s="1">
        <v>4.03</v>
      </c>
      <c r="F108" s="1">
        <v>4.4329999999999998</v>
      </c>
      <c r="G108" s="1">
        <v>4.8360000000000003</v>
      </c>
      <c r="H108" s="1">
        <v>5.2389999999999999</v>
      </c>
      <c r="I108" t="s">
        <v>569</v>
      </c>
    </row>
    <row r="109" spans="1:9" ht="28.8" x14ac:dyDescent="0.3">
      <c r="A109" t="s">
        <v>162</v>
      </c>
      <c r="B109" s="81" t="s">
        <v>403</v>
      </c>
      <c r="C109" s="1">
        <v>4.03</v>
      </c>
      <c r="E109" s="1">
        <v>4.03</v>
      </c>
      <c r="F109" s="1">
        <v>4.4329999999999998</v>
      </c>
      <c r="G109" s="1">
        <v>4.8360000000000003</v>
      </c>
      <c r="H109" s="1">
        <v>5.2389999999999999</v>
      </c>
      <c r="I109" t="s">
        <v>569</v>
      </c>
    </row>
    <row r="110" spans="1:9" ht="43.2" x14ac:dyDescent="0.3">
      <c r="A110" t="s">
        <v>163</v>
      </c>
      <c r="B110" s="81" t="s">
        <v>404</v>
      </c>
      <c r="C110" s="1">
        <v>4.03</v>
      </c>
      <c r="E110" s="1">
        <v>4.03</v>
      </c>
      <c r="F110" s="1">
        <v>4.4329999999999998</v>
      </c>
      <c r="G110" s="1">
        <v>4.8360000000000003</v>
      </c>
      <c r="H110" s="1">
        <v>5.2389999999999999</v>
      </c>
      <c r="I110" t="s">
        <v>569</v>
      </c>
    </row>
    <row r="111" spans="1:9" ht="43.2" x14ac:dyDescent="0.3">
      <c r="A111" t="s">
        <v>164</v>
      </c>
      <c r="B111" s="81" t="s">
        <v>405</v>
      </c>
      <c r="C111" s="1">
        <v>4.03</v>
      </c>
      <c r="E111" s="1">
        <v>4.03</v>
      </c>
      <c r="F111" s="1">
        <v>4.4329999999999998</v>
      </c>
      <c r="G111" s="1">
        <v>4.8360000000000003</v>
      </c>
      <c r="H111" s="1">
        <v>5.2389999999999999</v>
      </c>
      <c r="I111" t="s">
        <v>569</v>
      </c>
    </row>
    <row r="112" spans="1:9" ht="43.2" x14ac:dyDescent="0.3">
      <c r="A112" t="s">
        <v>165</v>
      </c>
      <c r="B112" s="81" t="s">
        <v>406</v>
      </c>
    </row>
    <row r="113" spans="1:8" ht="28.8" x14ac:dyDescent="0.3">
      <c r="A113" t="s">
        <v>166</v>
      </c>
      <c r="B113" s="81" t="s">
        <v>407</v>
      </c>
      <c r="C113" s="1">
        <v>3.62</v>
      </c>
      <c r="E113" s="1">
        <v>3.62</v>
      </c>
      <c r="F113" s="1">
        <v>3.9820000000000002</v>
      </c>
      <c r="G113" s="1">
        <v>4.3440000000000003</v>
      </c>
      <c r="H113" s="1">
        <v>4.7060000000000004</v>
      </c>
    </row>
    <row r="114" spans="1:8" ht="28.8" x14ac:dyDescent="0.3">
      <c r="A114" t="s">
        <v>167</v>
      </c>
      <c r="B114" s="81" t="s">
        <v>408</v>
      </c>
      <c r="C114" s="1">
        <v>3.81</v>
      </c>
      <c r="E114" s="1">
        <v>3.81</v>
      </c>
      <c r="F114" s="1">
        <v>4.1909999999999998</v>
      </c>
      <c r="G114" s="1">
        <v>4.5720000000000001</v>
      </c>
      <c r="H114" s="1">
        <v>4.9530000000000003</v>
      </c>
    </row>
    <row r="115" spans="1:8" ht="28.8" x14ac:dyDescent="0.3">
      <c r="A115" t="s">
        <v>168</v>
      </c>
      <c r="B115" s="81" t="s">
        <v>409</v>
      </c>
      <c r="C115" s="1">
        <v>3.81</v>
      </c>
      <c r="E115" s="1">
        <v>3.81</v>
      </c>
      <c r="F115" s="1">
        <v>4.1909999999999998</v>
      </c>
      <c r="G115" s="1">
        <v>4.5720000000000001</v>
      </c>
      <c r="H115" s="1">
        <v>4.9530000000000003</v>
      </c>
    </row>
    <row r="116" spans="1:8" ht="28.8" x14ac:dyDescent="0.3">
      <c r="A116" t="s">
        <v>169</v>
      </c>
      <c r="B116" s="81" t="s">
        <v>410</v>
      </c>
      <c r="C116" s="1">
        <v>3.62</v>
      </c>
      <c r="E116" s="1">
        <v>3.62</v>
      </c>
      <c r="F116" s="1">
        <v>3.9820000000000002</v>
      </c>
      <c r="G116" s="1">
        <v>4.3440000000000003</v>
      </c>
      <c r="H116" s="1">
        <v>4.7060000000000004</v>
      </c>
    </row>
    <row r="117" spans="1:8" ht="43.2" x14ac:dyDescent="0.3">
      <c r="A117" t="s">
        <v>170</v>
      </c>
      <c r="B117" s="81" t="s">
        <v>411</v>
      </c>
      <c r="C117" s="1">
        <v>3.81</v>
      </c>
      <c r="E117" s="1">
        <v>3.81</v>
      </c>
      <c r="F117" s="1">
        <v>4.1909999999999998</v>
      </c>
      <c r="G117" s="1">
        <v>4.5720000000000001</v>
      </c>
      <c r="H117" s="1">
        <v>4.9530000000000003</v>
      </c>
    </row>
    <row r="118" spans="1:8" ht="28.8" x14ac:dyDescent="0.3">
      <c r="A118" t="s">
        <v>171</v>
      </c>
      <c r="B118" s="81" t="s">
        <v>412</v>
      </c>
      <c r="C118" s="1">
        <v>3.62</v>
      </c>
      <c r="E118" s="1">
        <v>3.62</v>
      </c>
      <c r="F118" s="1">
        <v>3.9820000000000002</v>
      </c>
      <c r="G118" s="1">
        <v>4.3440000000000003</v>
      </c>
      <c r="H118" s="1">
        <v>4.7060000000000004</v>
      </c>
    </row>
    <row r="119" spans="1:8" ht="28.8" x14ac:dyDescent="0.3">
      <c r="A119" t="s">
        <v>172</v>
      </c>
      <c r="B119" s="81" t="s">
        <v>413</v>
      </c>
    </row>
    <row r="120" spans="1:8" ht="43.2" x14ac:dyDescent="0.3">
      <c r="A120" t="s">
        <v>173</v>
      </c>
      <c r="B120" s="81" t="s">
        <v>414</v>
      </c>
      <c r="C120" s="1">
        <v>3.81</v>
      </c>
      <c r="E120" s="1">
        <v>3.81</v>
      </c>
      <c r="F120" s="1">
        <v>4.1909999999999998</v>
      </c>
      <c r="G120" s="1">
        <v>4.5720000000000001</v>
      </c>
      <c r="H120" s="1">
        <v>4.9530000000000003</v>
      </c>
    </row>
    <row r="121" spans="1:8" ht="43.2" x14ac:dyDescent="0.3">
      <c r="A121" t="s">
        <v>174</v>
      </c>
      <c r="B121" s="81" t="s">
        <v>415</v>
      </c>
      <c r="C121" s="1">
        <v>3.81</v>
      </c>
      <c r="E121" s="1">
        <v>3.81</v>
      </c>
      <c r="F121" s="1">
        <v>4.1909999999999998</v>
      </c>
      <c r="G121" s="1">
        <v>4.5720000000000001</v>
      </c>
      <c r="H121" s="1">
        <v>4.9530000000000003</v>
      </c>
    </row>
    <row r="122" spans="1:8" ht="43.2" x14ac:dyDescent="0.3">
      <c r="A122" t="s">
        <v>175</v>
      </c>
      <c r="B122" s="81" t="s">
        <v>416</v>
      </c>
      <c r="C122" s="1">
        <v>3.81</v>
      </c>
      <c r="E122" s="1">
        <v>3.81</v>
      </c>
      <c r="F122" s="1">
        <v>4.1909999999999998</v>
      </c>
      <c r="G122" s="1">
        <v>4.5720000000000001</v>
      </c>
      <c r="H122" s="1">
        <v>4.9530000000000003</v>
      </c>
    </row>
    <row r="123" spans="1:8" ht="43.2" x14ac:dyDescent="0.3">
      <c r="A123" t="s">
        <v>176</v>
      </c>
      <c r="B123" s="81" t="s">
        <v>417</v>
      </c>
      <c r="C123" s="1">
        <v>3.81</v>
      </c>
      <c r="E123" s="1">
        <v>3.81</v>
      </c>
      <c r="F123" s="1">
        <v>4.1909999999999998</v>
      </c>
      <c r="G123" s="1">
        <v>4.5720000000000001</v>
      </c>
      <c r="H123" s="1">
        <v>4.9530000000000003</v>
      </c>
    </row>
    <row r="124" spans="1:8" ht="43.2" x14ac:dyDescent="0.3">
      <c r="A124" t="s">
        <v>177</v>
      </c>
      <c r="B124" s="81" t="s">
        <v>418</v>
      </c>
      <c r="C124" s="1">
        <v>3.81</v>
      </c>
      <c r="E124" s="1">
        <v>3.81</v>
      </c>
      <c r="F124" s="1">
        <v>4.1909999999999998</v>
      </c>
      <c r="G124" s="1">
        <v>4.5720000000000001</v>
      </c>
      <c r="H124" s="1">
        <v>4.9530000000000003</v>
      </c>
    </row>
    <row r="125" spans="1:8" ht="43.2" x14ac:dyDescent="0.3">
      <c r="A125" t="s">
        <v>178</v>
      </c>
      <c r="B125" s="81" t="s">
        <v>419</v>
      </c>
      <c r="C125" s="1">
        <v>3.81</v>
      </c>
      <c r="E125" s="1">
        <v>3.81</v>
      </c>
      <c r="F125" s="1">
        <v>4.1909999999999998</v>
      </c>
      <c r="G125" s="1">
        <v>4.5720000000000001</v>
      </c>
      <c r="H125" s="1">
        <v>4.9530000000000003</v>
      </c>
    </row>
    <row r="126" spans="1:8" ht="43.2" x14ac:dyDescent="0.3">
      <c r="A126" t="s">
        <v>179</v>
      </c>
      <c r="B126" s="81" t="s">
        <v>420</v>
      </c>
      <c r="C126" s="1">
        <v>3.81</v>
      </c>
      <c r="E126" s="1">
        <v>3.81</v>
      </c>
      <c r="F126" s="1">
        <v>4.1909999999999998</v>
      </c>
      <c r="G126" s="1">
        <v>4.5720000000000001</v>
      </c>
      <c r="H126" s="1">
        <v>4.9530000000000003</v>
      </c>
    </row>
    <row r="127" spans="1:8" ht="43.2" x14ac:dyDescent="0.3">
      <c r="A127" t="s">
        <v>180</v>
      </c>
      <c r="B127" s="81" t="s">
        <v>421</v>
      </c>
      <c r="C127" s="1">
        <v>3.81</v>
      </c>
      <c r="E127" s="1">
        <v>3.81</v>
      </c>
      <c r="F127" s="1">
        <v>4.1909999999999998</v>
      </c>
      <c r="G127" s="1">
        <v>4.5720000000000001</v>
      </c>
      <c r="H127" s="1">
        <v>4.9530000000000003</v>
      </c>
    </row>
    <row r="128" spans="1:8" ht="43.2" x14ac:dyDescent="0.3">
      <c r="A128" t="s">
        <v>181</v>
      </c>
      <c r="B128" s="81" t="s">
        <v>422</v>
      </c>
      <c r="C128" s="1">
        <v>3.89</v>
      </c>
      <c r="E128" s="1">
        <v>3.89</v>
      </c>
      <c r="F128" s="1">
        <v>4.2789999999999999</v>
      </c>
      <c r="G128" s="1">
        <v>4.6680000000000001</v>
      </c>
      <c r="H128" s="1">
        <v>5.0570000000000004</v>
      </c>
    </row>
    <row r="129" spans="1:8" ht="43.2" x14ac:dyDescent="0.3">
      <c r="A129" t="s">
        <v>182</v>
      </c>
      <c r="B129" s="81" t="s">
        <v>423</v>
      </c>
      <c r="C129" s="1">
        <v>3.89</v>
      </c>
      <c r="E129" s="1">
        <v>3.89</v>
      </c>
      <c r="F129" s="1">
        <v>4.2789999999999999</v>
      </c>
      <c r="G129" s="1">
        <v>4.6680000000000001</v>
      </c>
      <c r="H129" s="1">
        <v>5.0570000000000004</v>
      </c>
    </row>
    <row r="130" spans="1:8" ht="43.2" x14ac:dyDescent="0.3">
      <c r="A130" t="s">
        <v>183</v>
      </c>
      <c r="B130" s="81" t="s">
        <v>424</v>
      </c>
      <c r="C130" s="1">
        <v>3.89</v>
      </c>
      <c r="E130" s="1">
        <v>3.89</v>
      </c>
      <c r="F130" s="1">
        <v>4.2789999999999999</v>
      </c>
      <c r="G130" s="1">
        <v>4.6680000000000001</v>
      </c>
      <c r="H130" s="1">
        <v>5.0570000000000004</v>
      </c>
    </row>
    <row r="131" spans="1:8" ht="43.2" x14ac:dyDescent="0.3">
      <c r="A131" t="s">
        <v>184</v>
      </c>
      <c r="B131" s="81" t="s">
        <v>425</v>
      </c>
      <c r="C131" s="1">
        <v>3.89</v>
      </c>
      <c r="E131" s="1">
        <v>3.89</v>
      </c>
      <c r="F131" s="1">
        <v>4.2789999999999999</v>
      </c>
      <c r="G131" s="1">
        <v>4.6680000000000001</v>
      </c>
      <c r="H131" s="1">
        <v>5.0570000000000004</v>
      </c>
    </row>
    <row r="132" spans="1:8" ht="43.2" x14ac:dyDescent="0.3">
      <c r="A132" t="s">
        <v>185</v>
      </c>
      <c r="B132" s="81" t="s">
        <v>426</v>
      </c>
      <c r="C132" s="1">
        <v>3.89</v>
      </c>
      <c r="E132" s="1">
        <v>3.89</v>
      </c>
      <c r="F132" s="1">
        <v>4.2789999999999999</v>
      </c>
      <c r="G132" s="1">
        <v>4.6680000000000001</v>
      </c>
      <c r="H132" s="1">
        <v>5.0570000000000004</v>
      </c>
    </row>
    <row r="133" spans="1:8" ht="43.2" x14ac:dyDescent="0.3">
      <c r="A133" t="s">
        <v>186</v>
      </c>
      <c r="B133" s="81" t="s">
        <v>427</v>
      </c>
      <c r="C133" s="1">
        <v>3.89</v>
      </c>
      <c r="E133" s="1">
        <v>3.89</v>
      </c>
      <c r="F133" s="1">
        <v>4.2789999999999999</v>
      </c>
      <c r="G133" s="1">
        <v>4.6680000000000001</v>
      </c>
      <c r="H133" s="1">
        <v>5.0570000000000004</v>
      </c>
    </row>
    <row r="134" spans="1:8" ht="28.8" x14ac:dyDescent="0.3">
      <c r="A134" t="s">
        <v>187</v>
      </c>
      <c r="B134" s="81" t="s">
        <v>428</v>
      </c>
    </row>
    <row r="135" spans="1:8" ht="43.2" x14ac:dyDescent="0.3">
      <c r="A135" t="s">
        <v>188</v>
      </c>
      <c r="B135" s="81" t="s">
        <v>429</v>
      </c>
      <c r="C135" s="1">
        <v>3.81</v>
      </c>
      <c r="E135" s="1">
        <v>3.81</v>
      </c>
      <c r="F135" s="1">
        <v>4.1909999999999998</v>
      </c>
      <c r="G135" s="1">
        <v>4.5720000000000001</v>
      </c>
      <c r="H135" s="1">
        <v>4.9530000000000003</v>
      </c>
    </row>
    <row r="136" spans="1:8" ht="43.2" x14ac:dyDescent="0.3">
      <c r="A136" t="s">
        <v>189</v>
      </c>
      <c r="B136" s="81" t="s">
        <v>430</v>
      </c>
      <c r="C136" s="1">
        <v>3.81</v>
      </c>
      <c r="E136" s="1">
        <v>3.81</v>
      </c>
      <c r="F136" s="1">
        <v>4.1909999999999998</v>
      </c>
      <c r="G136" s="1">
        <v>4.5720000000000001</v>
      </c>
      <c r="H136" s="1">
        <v>4.9530000000000003</v>
      </c>
    </row>
    <row r="137" spans="1:8" ht="43.2" x14ac:dyDescent="0.3">
      <c r="A137" t="s">
        <v>190</v>
      </c>
      <c r="B137" s="81" t="s">
        <v>431</v>
      </c>
      <c r="C137" s="1">
        <v>3.89</v>
      </c>
      <c r="E137" s="1">
        <v>3.89</v>
      </c>
      <c r="F137" s="1">
        <v>4.2789999999999999</v>
      </c>
      <c r="G137" s="1">
        <v>4.6680000000000001</v>
      </c>
      <c r="H137" s="1">
        <v>5.0570000000000004</v>
      </c>
    </row>
    <row r="138" spans="1:8" ht="43.2" x14ac:dyDescent="0.3">
      <c r="A138" t="s">
        <v>191</v>
      </c>
      <c r="B138" s="81" t="s">
        <v>432</v>
      </c>
      <c r="C138" s="1">
        <v>3.89</v>
      </c>
      <c r="E138" s="1">
        <v>3.89</v>
      </c>
      <c r="F138" s="1">
        <v>4.2789999999999999</v>
      </c>
      <c r="G138" s="1">
        <v>4.6680000000000001</v>
      </c>
      <c r="H138" s="1">
        <v>5.0570000000000004</v>
      </c>
    </row>
    <row r="139" spans="1:8" ht="28.8" x14ac:dyDescent="0.3">
      <c r="A139" t="s">
        <v>192</v>
      </c>
      <c r="B139" s="81" t="s">
        <v>433</v>
      </c>
      <c r="C139" s="1">
        <v>3.62</v>
      </c>
      <c r="E139" s="1">
        <v>3.62</v>
      </c>
      <c r="F139" s="1">
        <v>3.9820000000000002</v>
      </c>
      <c r="G139" s="1">
        <v>4.3440000000000003</v>
      </c>
      <c r="H139" s="1">
        <v>4.7060000000000004</v>
      </c>
    </row>
    <row r="140" spans="1:8" ht="28.8" x14ac:dyDescent="0.3">
      <c r="A140" t="s">
        <v>193</v>
      </c>
      <c r="B140" s="81" t="s">
        <v>434</v>
      </c>
    </row>
    <row r="141" spans="1:8" ht="28.8" x14ac:dyDescent="0.3">
      <c r="A141" t="s">
        <v>194</v>
      </c>
      <c r="B141" s="81" t="s">
        <v>435</v>
      </c>
      <c r="C141" s="1">
        <v>3.62</v>
      </c>
      <c r="E141" s="1">
        <v>3.62</v>
      </c>
      <c r="F141" s="1">
        <v>3.9820000000000002</v>
      </c>
      <c r="G141" s="1">
        <v>4.3440000000000003</v>
      </c>
      <c r="H141" s="1">
        <v>4.7060000000000004</v>
      </c>
    </row>
    <row r="142" spans="1:8" ht="28.8" x14ac:dyDescent="0.3">
      <c r="A142" t="s">
        <v>195</v>
      </c>
      <c r="B142" s="81" t="s">
        <v>436</v>
      </c>
      <c r="C142" s="1">
        <v>3.62</v>
      </c>
      <c r="E142" s="1">
        <v>3.62</v>
      </c>
      <c r="F142" s="1">
        <v>3.9820000000000002</v>
      </c>
      <c r="G142" s="1">
        <v>4.3440000000000003</v>
      </c>
      <c r="H142" s="1">
        <v>4.7060000000000004</v>
      </c>
    </row>
    <row r="143" spans="1:8" ht="28.8" x14ac:dyDescent="0.3">
      <c r="A143" t="s">
        <v>196</v>
      </c>
      <c r="B143" s="81" t="s">
        <v>437</v>
      </c>
      <c r="C143" s="1">
        <v>3.62</v>
      </c>
      <c r="E143" s="1">
        <v>3.62</v>
      </c>
      <c r="F143" s="1">
        <v>3.9820000000000002</v>
      </c>
      <c r="G143" s="1">
        <v>4.3440000000000003</v>
      </c>
      <c r="H143" s="1">
        <v>4.7060000000000004</v>
      </c>
    </row>
    <row r="144" spans="1:8" ht="57.6" x14ac:dyDescent="0.3">
      <c r="A144" t="s">
        <v>197</v>
      </c>
      <c r="B144" s="81" t="s">
        <v>438</v>
      </c>
      <c r="C144" s="1">
        <v>3.62</v>
      </c>
      <c r="E144" s="1">
        <v>3.62</v>
      </c>
      <c r="F144" s="1">
        <v>3.9820000000000002</v>
      </c>
      <c r="G144" s="1">
        <v>4.3440000000000003</v>
      </c>
      <c r="H144" s="1">
        <v>4.7060000000000004</v>
      </c>
    </row>
    <row r="145" spans="1:9" ht="28.8" x14ac:dyDescent="0.3">
      <c r="A145" t="s">
        <v>198</v>
      </c>
      <c r="B145" s="81" t="s">
        <v>439</v>
      </c>
      <c r="C145" s="1">
        <v>3.62</v>
      </c>
      <c r="E145" s="1">
        <v>3.62</v>
      </c>
      <c r="F145" s="1">
        <v>3.9820000000000002</v>
      </c>
      <c r="G145" s="1">
        <v>4.3440000000000003</v>
      </c>
      <c r="H145" s="1">
        <v>4.7060000000000004</v>
      </c>
    </row>
    <row r="146" spans="1:9" x14ac:dyDescent="0.3">
      <c r="A146" t="s">
        <v>199</v>
      </c>
      <c r="B146" s="81" t="s">
        <v>440</v>
      </c>
    </row>
    <row r="147" spans="1:9" x14ac:dyDescent="0.3">
      <c r="A147" t="s">
        <v>200</v>
      </c>
      <c r="B147" s="81" t="s">
        <v>440</v>
      </c>
      <c r="C147" s="1">
        <v>3.62</v>
      </c>
      <c r="E147" s="1">
        <v>3.62</v>
      </c>
      <c r="F147" s="1">
        <v>3.9820000000000002</v>
      </c>
      <c r="G147" s="1">
        <v>4.3440000000000003</v>
      </c>
      <c r="H147" s="1">
        <v>4.7060000000000004</v>
      </c>
    </row>
    <row r="148" spans="1:9" ht="43.2" x14ac:dyDescent="0.3">
      <c r="A148" t="s">
        <v>201</v>
      </c>
      <c r="B148" s="81" t="s">
        <v>441</v>
      </c>
    </row>
    <row r="149" spans="1:9" ht="43.2" x14ac:dyDescent="0.3">
      <c r="A149" t="s">
        <v>202</v>
      </c>
      <c r="B149" s="81" t="s">
        <v>442</v>
      </c>
      <c r="C149" s="1">
        <v>3.89</v>
      </c>
      <c r="E149" s="1">
        <v>3.89</v>
      </c>
      <c r="F149" s="1">
        <v>4.2789999999999999</v>
      </c>
      <c r="G149" s="1">
        <v>4.6680000000000001</v>
      </c>
      <c r="H149" s="1">
        <v>5.0570000000000004</v>
      </c>
      <c r="I149" t="s">
        <v>570</v>
      </c>
    </row>
    <row r="150" spans="1:9" x14ac:dyDescent="0.3">
      <c r="A150" t="s">
        <v>203</v>
      </c>
      <c r="B150" s="81" t="s">
        <v>443</v>
      </c>
      <c r="C150" s="1">
        <v>4.08</v>
      </c>
      <c r="E150" s="1">
        <v>4.08</v>
      </c>
      <c r="F150" s="1">
        <v>4.4880000000000004</v>
      </c>
      <c r="G150" s="1">
        <v>4.8959999999999999</v>
      </c>
      <c r="H150" s="1">
        <v>5.3040000000000003</v>
      </c>
      <c r="I150" t="s">
        <v>570</v>
      </c>
    </row>
    <row r="151" spans="1:9" ht="43.2" x14ac:dyDescent="0.3">
      <c r="A151" t="s">
        <v>204</v>
      </c>
      <c r="B151" s="81" t="s">
        <v>444</v>
      </c>
      <c r="C151" s="1">
        <v>4.08</v>
      </c>
      <c r="E151" s="1">
        <v>4.08</v>
      </c>
      <c r="F151" s="1">
        <v>4.4880000000000004</v>
      </c>
      <c r="G151" s="1">
        <v>4.8959999999999999</v>
      </c>
      <c r="H151" s="1">
        <v>5.3040000000000003</v>
      </c>
      <c r="I151" t="s">
        <v>570</v>
      </c>
    </row>
    <row r="152" spans="1:9" ht="100.8" x14ac:dyDescent="0.3">
      <c r="A152" t="s">
        <v>205</v>
      </c>
      <c r="B152" s="81" t="s">
        <v>445</v>
      </c>
      <c r="C152" s="1">
        <v>4.08</v>
      </c>
      <c r="E152" s="1">
        <v>4.08</v>
      </c>
      <c r="F152" s="1">
        <v>4.4880000000000004</v>
      </c>
      <c r="G152" s="1">
        <v>4.8959999999999999</v>
      </c>
      <c r="H152" s="1">
        <v>5.3040000000000003</v>
      </c>
      <c r="I152" t="s">
        <v>570</v>
      </c>
    </row>
    <row r="153" spans="1:9" ht="72" x14ac:dyDescent="0.3">
      <c r="A153" t="s">
        <v>206</v>
      </c>
      <c r="B153" s="81" t="s">
        <v>446</v>
      </c>
      <c r="C153" s="1">
        <v>4.08</v>
      </c>
      <c r="E153" s="1">
        <v>4.08</v>
      </c>
      <c r="F153" s="1">
        <v>4.4880000000000004</v>
      </c>
      <c r="G153" s="1">
        <v>4.8959999999999999</v>
      </c>
      <c r="H153" s="1">
        <v>5.3040000000000003</v>
      </c>
      <c r="I153" t="s">
        <v>570</v>
      </c>
    </row>
    <row r="154" spans="1:9" ht="57.6" x14ac:dyDescent="0.3">
      <c r="A154" t="s">
        <v>207</v>
      </c>
      <c r="B154" s="81" t="s">
        <v>447</v>
      </c>
      <c r="C154" s="1">
        <v>4.08</v>
      </c>
      <c r="E154" s="1">
        <v>4.08</v>
      </c>
      <c r="F154" s="1">
        <v>4.4880000000000004</v>
      </c>
      <c r="G154" s="1">
        <v>4.8959999999999999</v>
      </c>
      <c r="H154" s="1">
        <v>5.3040000000000003</v>
      </c>
      <c r="I154" t="s">
        <v>570</v>
      </c>
    </row>
    <row r="155" spans="1:9" ht="43.2" x14ac:dyDescent="0.3">
      <c r="A155" t="s">
        <v>208</v>
      </c>
      <c r="B155" s="81" t="s">
        <v>448</v>
      </c>
      <c r="C155" s="1">
        <v>3.89</v>
      </c>
      <c r="E155" s="1">
        <v>3.89</v>
      </c>
      <c r="F155" s="1">
        <v>4.2789999999999999</v>
      </c>
      <c r="G155" s="1">
        <v>4.6680000000000001</v>
      </c>
      <c r="H155" s="1">
        <v>5.0570000000000004</v>
      </c>
      <c r="I155" t="s">
        <v>570</v>
      </c>
    </row>
    <row r="156" spans="1:9" ht="57.6" x14ac:dyDescent="0.3">
      <c r="A156" t="s">
        <v>209</v>
      </c>
      <c r="B156" s="81" t="s">
        <v>449</v>
      </c>
      <c r="C156" s="1">
        <v>4.08</v>
      </c>
      <c r="E156" s="1">
        <v>4.08</v>
      </c>
      <c r="F156" s="1">
        <v>4.4880000000000004</v>
      </c>
      <c r="G156" s="1">
        <v>4.8959999999999999</v>
      </c>
      <c r="H156" s="1">
        <v>5.3040000000000003</v>
      </c>
      <c r="I156" t="s">
        <v>570</v>
      </c>
    </row>
    <row r="157" spans="1:9" ht="86.4" x14ac:dyDescent="0.3">
      <c r="A157" t="s">
        <v>210</v>
      </c>
      <c r="B157" s="81" t="s">
        <v>450</v>
      </c>
      <c r="C157" s="1">
        <v>4.08</v>
      </c>
      <c r="E157" s="1">
        <v>4.08</v>
      </c>
      <c r="F157" s="1">
        <v>4.4880000000000004</v>
      </c>
      <c r="G157" s="1">
        <v>4.8959999999999999</v>
      </c>
      <c r="H157" s="1">
        <v>5.3040000000000003</v>
      </c>
      <c r="I157" t="s">
        <v>570</v>
      </c>
    </row>
    <row r="158" spans="1:9" ht="43.2" x14ac:dyDescent="0.3">
      <c r="A158" t="s">
        <v>211</v>
      </c>
      <c r="B158" s="81" t="s">
        <v>451</v>
      </c>
      <c r="C158" s="1">
        <v>3.89</v>
      </c>
      <c r="E158" s="1">
        <v>3.89</v>
      </c>
      <c r="F158" s="1">
        <v>4.2789999999999999</v>
      </c>
      <c r="G158" s="1">
        <v>4.6680000000000001</v>
      </c>
      <c r="H158" s="1">
        <v>5.0570000000000004</v>
      </c>
      <c r="I158" t="s">
        <v>570</v>
      </c>
    </row>
    <row r="159" spans="1:9" ht="43.2" x14ac:dyDescent="0.3">
      <c r="A159" t="s">
        <v>212</v>
      </c>
      <c r="B159" s="81" t="s">
        <v>452</v>
      </c>
    </row>
    <row r="160" spans="1:9" ht="28.8" x14ac:dyDescent="0.3">
      <c r="A160" t="s">
        <v>213</v>
      </c>
      <c r="B160" s="81" t="s">
        <v>453</v>
      </c>
      <c r="C160" s="1">
        <v>5.34</v>
      </c>
      <c r="E160" s="1">
        <v>5.34</v>
      </c>
      <c r="F160" s="1">
        <v>5.8739999999999997</v>
      </c>
      <c r="G160" s="1">
        <v>6.4080000000000004</v>
      </c>
      <c r="H160" s="1">
        <v>6.9420000000000002</v>
      </c>
      <c r="I160" t="s">
        <v>569</v>
      </c>
    </row>
    <row r="161" spans="1:9" ht="28.8" x14ac:dyDescent="0.3">
      <c r="A161" t="s">
        <v>214</v>
      </c>
      <c r="B161" s="81" t="s">
        <v>454</v>
      </c>
      <c r="C161" s="1">
        <v>4.08</v>
      </c>
      <c r="E161" s="1">
        <v>4.08</v>
      </c>
      <c r="F161" s="1">
        <v>4.4880000000000004</v>
      </c>
      <c r="G161" s="1">
        <v>4.8959999999999999</v>
      </c>
      <c r="H161" s="1">
        <v>5.3040000000000003</v>
      </c>
      <c r="I161" t="s">
        <v>569</v>
      </c>
    </row>
    <row r="162" spans="1:9" ht="43.2" x14ac:dyDescent="0.3">
      <c r="A162" t="s">
        <v>215</v>
      </c>
      <c r="B162" s="81" t="s">
        <v>455</v>
      </c>
      <c r="C162" s="1">
        <v>4.16</v>
      </c>
      <c r="E162" s="1">
        <v>4.16</v>
      </c>
      <c r="F162" s="1">
        <v>4.5759999999999996</v>
      </c>
      <c r="G162" s="1">
        <v>4.992</v>
      </c>
      <c r="H162" s="1">
        <v>5.4080000000000004</v>
      </c>
      <c r="I162" t="s">
        <v>570</v>
      </c>
    </row>
    <row r="163" spans="1:9" ht="57.6" x14ac:dyDescent="0.3">
      <c r="A163" t="s">
        <v>216</v>
      </c>
      <c r="B163" s="81" t="s">
        <v>456</v>
      </c>
      <c r="C163" s="1">
        <v>4.08</v>
      </c>
      <c r="E163" s="1">
        <v>4.08</v>
      </c>
      <c r="F163" s="1">
        <v>4.4880000000000004</v>
      </c>
      <c r="G163" s="1">
        <v>4.8959999999999999</v>
      </c>
      <c r="H163" s="1">
        <v>5.3040000000000003</v>
      </c>
      <c r="I163" t="s">
        <v>570</v>
      </c>
    </row>
    <row r="164" spans="1:9" ht="57.6" x14ac:dyDescent="0.3">
      <c r="A164" t="s">
        <v>217</v>
      </c>
      <c r="B164" s="81" t="s">
        <v>457</v>
      </c>
      <c r="C164" s="1">
        <v>4.08</v>
      </c>
      <c r="E164" s="1">
        <v>4.08</v>
      </c>
      <c r="F164" s="1">
        <v>4.4880000000000004</v>
      </c>
      <c r="G164" s="1">
        <v>4.8959999999999999</v>
      </c>
      <c r="H164" s="1">
        <v>5.3040000000000003</v>
      </c>
      <c r="I164" t="s">
        <v>570</v>
      </c>
    </row>
    <row r="165" spans="1:9" ht="57.6" x14ac:dyDescent="0.3">
      <c r="A165" t="s">
        <v>218</v>
      </c>
      <c r="B165" s="81" t="s">
        <v>458</v>
      </c>
      <c r="C165" s="1">
        <v>4.16</v>
      </c>
      <c r="E165" s="1">
        <v>4.16</v>
      </c>
      <c r="F165" s="1">
        <v>4.5759999999999996</v>
      </c>
      <c r="G165" s="1">
        <v>4.992</v>
      </c>
      <c r="H165" s="1">
        <v>5.4080000000000004</v>
      </c>
      <c r="I165" t="s">
        <v>570</v>
      </c>
    </row>
    <row r="166" spans="1:9" ht="57.6" x14ac:dyDescent="0.3">
      <c r="A166" t="s">
        <v>219</v>
      </c>
      <c r="B166" s="81" t="s">
        <v>459</v>
      </c>
      <c r="C166" s="1">
        <v>4.16</v>
      </c>
      <c r="E166" s="1">
        <v>4.16</v>
      </c>
      <c r="F166" s="1">
        <v>4.5759999999999996</v>
      </c>
      <c r="G166" s="1">
        <v>4.992</v>
      </c>
      <c r="H166" s="1">
        <v>5.4080000000000004</v>
      </c>
      <c r="I166" t="s">
        <v>570</v>
      </c>
    </row>
    <row r="167" spans="1:9" ht="72" x14ac:dyDescent="0.3">
      <c r="A167" t="s">
        <v>220</v>
      </c>
      <c r="B167" s="81" t="s">
        <v>460</v>
      </c>
      <c r="C167" s="1">
        <v>4.16</v>
      </c>
      <c r="E167" s="1">
        <v>4.16</v>
      </c>
      <c r="F167" s="1">
        <v>4.5759999999999996</v>
      </c>
      <c r="G167" s="1">
        <v>4.992</v>
      </c>
      <c r="H167" s="1">
        <v>5.4080000000000004</v>
      </c>
      <c r="I167" t="s">
        <v>570</v>
      </c>
    </row>
    <row r="168" spans="1:9" ht="72" x14ac:dyDescent="0.3">
      <c r="A168" t="s">
        <v>221</v>
      </c>
      <c r="B168" s="81" t="s">
        <v>461</v>
      </c>
      <c r="C168" s="1">
        <v>4.16</v>
      </c>
      <c r="E168" s="1">
        <v>4.16</v>
      </c>
      <c r="F168" s="1">
        <v>4.5759999999999996</v>
      </c>
      <c r="G168" s="1">
        <v>4.992</v>
      </c>
      <c r="H168" s="1">
        <v>5.4080000000000004</v>
      </c>
      <c r="I168" t="s">
        <v>570</v>
      </c>
    </row>
    <row r="169" spans="1:9" ht="43.2" x14ac:dyDescent="0.3">
      <c r="A169" t="s">
        <v>222</v>
      </c>
      <c r="B169" s="81" t="s">
        <v>462</v>
      </c>
    </row>
    <row r="170" spans="1:9" ht="43.2" x14ac:dyDescent="0.3">
      <c r="A170" t="s">
        <v>223</v>
      </c>
      <c r="B170" s="81" t="s">
        <v>463</v>
      </c>
      <c r="C170" s="1">
        <v>5.34</v>
      </c>
      <c r="E170" s="1">
        <v>5.34</v>
      </c>
      <c r="F170" s="1">
        <v>5.8739999999999997</v>
      </c>
      <c r="G170" s="1">
        <v>6.4080000000000004</v>
      </c>
      <c r="H170" s="1">
        <v>6.9420000000000002</v>
      </c>
      <c r="I170" t="s">
        <v>569</v>
      </c>
    </row>
    <row r="171" spans="1:9" ht="28.8" x14ac:dyDescent="0.3">
      <c r="A171" t="s">
        <v>224</v>
      </c>
      <c r="B171" s="81" t="s">
        <v>464</v>
      </c>
      <c r="C171" s="1">
        <v>4.08</v>
      </c>
      <c r="E171" s="1">
        <v>4.08</v>
      </c>
      <c r="F171" s="1">
        <v>4.4880000000000004</v>
      </c>
      <c r="G171" s="1">
        <v>4.8959999999999999</v>
      </c>
      <c r="H171" s="1">
        <v>5.3040000000000003</v>
      </c>
      <c r="I171" t="s">
        <v>569</v>
      </c>
    </row>
    <row r="172" spans="1:9" ht="57.6" x14ac:dyDescent="0.3">
      <c r="A172" t="s">
        <v>225</v>
      </c>
      <c r="B172" s="81" t="s">
        <v>465</v>
      </c>
      <c r="C172" s="1">
        <v>4.16</v>
      </c>
      <c r="E172" s="1">
        <v>4.16</v>
      </c>
      <c r="F172" s="1">
        <v>4.5759999999999996</v>
      </c>
      <c r="G172" s="1">
        <v>4.992</v>
      </c>
      <c r="H172" s="1">
        <v>5.4080000000000004</v>
      </c>
      <c r="I172" t="s">
        <v>570</v>
      </c>
    </row>
    <row r="173" spans="1:9" ht="43.2" x14ac:dyDescent="0.3">
      <c r="A173" t="s">
        <v>226</v>
      </c>
      <c r="B173" s="81" t="s">
        <v>466</v>
      </c>
      <c r="C173" s="1">
        <v>4.08</v>
      </c>
      <c r="E173" s="1">
        <v>4.08</v>
      </c>
      <c r="F173" s="1">
        <v>4.4880000000000004</v>
      </c>
      <c r="G173" s="1">
        <v>4.8959999999999999</v>
      </c>
      <c r="H173" s="1">
        <v>5.3040000000000003</v>
      </c>
      <c r="I173" t="s">
        <v>570</v>
      </c>
    </row>
    <row r="174" spans="1:9" ht="57.6" x14ac:dyDescent="0.3">
      <c r="A174" t="s">
        <v>227</v>
      </c>
      <c r="B174" s="81" t="s">
        <v>467</v>
      </c>
      <c r="C174" s="1">
        <v>4.08</v>
      </c>
      <c r="E174" s="1">
        <v>4.08</v>
      </c>
      <c r="F174" s="1">
        <v>4.4880000000000004</v>
      </c>
      <c r="G174" s="1">
        <v>4.8959999999999999</v>
      </c>
      <c r="H174" s="1">
        <v>5.3040000000000003</v>
      </c>
      <c r="I174" t="s">
        <v>570</v>
      </c>
    </row>
    <row r="175" spans="1:9" ht="57.6" x14ac:dyDescent="0.3">
      <c r="A175" t="s">
        <v>228</v>
      </c>
      <c r="B175" s="81" t="s">
        <v>468</v>
      </c>
      <c r="C175" s="1">
        <v>4.16</v>
      </c>
      <c r="E175" s="1">
        <v>4.16</v>
      </c>
      <c r="F175" s="1">
        <v>4.5759999999999996</v>
      </c>
      <c r="G175" s="1">
        <v>4.992</v>
      </c>
      <c r="H175" s="1">
        <v>5.4080000000000004</v>
      </c>
      <c r="I175" t="s">
        <v>570</v>
      </c>
    </row>
    <row r="176" spans="1:9" ht="57.6" x14ac:dyDescent="0.3">
      <c r="A176" t="s">
        <v>229</v>
      </c>
      <c r="B176" s="81" t="s">
        <v>469</v>
      </c>
      <c r="C176" s="1">
        <v>4.16</v>
      </c>
      <c r="E176" s="1">
        <v>4.16</v>
      </c>
      <c r="F176" s="1">
        <v>4.5759999999999996</v>
      </c>
      <c r="G176" s="1">
        <v>4.992</v>
      </c>
      <c r="H176" s="1">
        <v>5.4080000000000004</v>
      </c>
      <c r="I176" t="s">
        <v>570</v>
      </c>
    </row>
    <row r="177" spans="1:9" ht="28.8" x14ac:dyDescent="0.3">
      <c r="A177" t="s">
        <v>230</v>
      </c>
      <c r="B177" s="81" t="s">
        <v>470</v>
      </c>
      <c r="C177" s="1">
        <v>3.89</v>
      </c>
      <c r="E177" s="1">
        <v>3.89</v>
      </c>
      <c r="F177" s="1">
        <v>4.2789999999999999</v>
      </c>
      <c r="G177" s="1">
        <v>4.6680000000000001</v>
      </c>
      <c r="H177" s="1">
        <v>5.0570000000000004</v>
      </c>
      <c r="I177" t="s">
        <v>571</v>
      </c>
    </row>
    <row r="178" spans="1:9" ht="57.6" x14ac:dyDescent="0.3">
      <c r="A178" t="s">
        <v>231</v>
      </c>
      <c r="B178" s="81" t="s">
        <v>471</v>
      </c>
    </row>
    <row r="179" spans="1:9" ht="72" x14ac:dyDescent="0.3">
      <c r="A179" t="s">
        <v>232</v>
      </c>
      <c r="B179" s="81" t="s">
        <v>472</v>
      </c>
      <c r="C179" s="1">
        <v>3.89</v>
      </c>
      <c r="E179" s="1">
        <v>3.89</v>
      </c>
      <c r="F179" s="1">
        <v>4.2789999999999999</v>
      </c>
      <c r="G179" s="1">
        <v>4.6680000000000001</v>
      </c>
      <c r="H179" s="1">
        <v>5.0570000000000004</v>
      </c>
      <c r="I179" t="s">
        <v>570</v>
      </c>
    </row>
    <row r="180" spans="1:9" ht="43.2" x14ac:dyDescent="0.3">
      <c r="A180" t="s">
        <v>233</v>
      </c>
      <c r="B180" s="81" t="s">
        <v>473</v>
      </c>
      <c r="C180" s="1">
        <v>3.89</v>
      </c>
      <c r="E180" s="1">
        <v>3.89</v>
      </c>
      <c r="F180" s="1">
        <v>4.2789999999999999</v>
      </c>
      <c r="G180" s="1">
        <v>4.6680000000000001</v>
      </c>
      <c r="H180" s="1">
        <v>5.0570000000000004</v>
      </c>
      <c r="I180" t="s">
        <v>570</v>
      </c>
    </row>
    <row r="181" spans="1:9" ht="72" x14ac:dyDescent="0.3">
      <c r="A181" t="s">
        <v>234</v>
      </c>
      <c r="B181" s="81" t="s">
        <v>474</v>
      </c>
      <c r="C181" s="1">
        <v>3.89</v>
      </c>
      <c r="E181" s="1">
        <v>3.89</v>
      </c>
      <c r="F181" s="1">
        <v>4.2789999999999999</v>
      </c>
      <c r="G181" s="1">
        <v>4.6680000000000001</v>
      </c>
      <c r="H181" s="1">
        <v>5.0570000000000004</v>
      </c>
      <c r="I181" t="s">
        <v>570</v>
      </c>
    </row>
    <row r="182" spans="1:9" ht="43.2" x14ac:dyDescent="0.3">
      <c r="A182" t="s">
        <v>235</v>
      </c>
      <c r="B182" s="81" t="s">
        <v>475</v>
      </c>
      <c r="C182" s="1">
        <v>3.89</v>
      </c>
      <c r="E182" s="1">
        <v>3.89</v>
      </c>
      <c r="F182" s="1">
        <v>4.2789999999999999</v>
      </c>
      <c r="G182" s="1">
        <v>4.6680000000000001</v>
      </c>
      <c r="H182" s="1">
        <v>5.0570000000000004</v>
      </c>
      <c r="I182" t="s">
        <v>570</v>
      </c>
    </row>
    <row r="183" spans="1:9" ht="72" x14ac:dyDescent="0.3">
      <c r="A183" t="s">
        <v>236</v>
      </c>
      <c r="B183" s="81" t="s">
        <v>476</v>
      </c>
      <c r="C183" s="1">
        <v>3.89</v>
      </c>
      <c r="E183" s="1">
        <v>3.89</v>
      </c>
      <c r="F183" s="1">
        <v>4.2789999999999999</v>
      </c>
      <c r="G183" s="1">
        <v>4.6680000000000001</v>
      </c>
      <c r="H183" s="1">
        <v>5.0570000000000004</v>
      </c>
      <c r="I183" t="s">
        <v>571</v>
      </c>
    </row>
    <row r="184" spans="1:9" ht="57.6" x14ac:dyDescent="0.3">
      <c r="A184" t="s">
        <v>237</v>
      </c>
      <c r="B184" s="81" t="s">
        <v>477</v>
      </c>
      <c r="C184" s="1">
        <v>3.89</v>
      </c>
      <c r="E184" s="1">
        <v>3.89</v>
      </c>
      <c r="F184" s="1">
        <v>4.2789999999999999</v>
      </c>
      <c r="G184" s="1">
        <v>4.6680000000000001</v>
      </c>
      <c r="H184" s="1">
        <v>5.0570000000000004</v>
      </c>
      <c r="I184" t="s">
        <v>570</v>
      </c>
    </row>
    <row r="185" spans="1:9" ht="72" x14ac:dyDescent="0.3">
      <c r="A185" t="s">
        <v>238</v>
      </c>
      <c r="B185" s="81" t="s">
        <v>478</v>
      </c>
      <c r="C185" s="1">
        <v>3.89</v>
      </c>
      <c r="E185" s="1">
        <v>3.89</v>
      </c>
      <c r="F185" s="1">
        <v>4.2789999999999999</v>
      </c>
      <c r="G185" s="1">
        <v>4.6680000000000001</v>
      </c>
      <c r="H185" s="1">
        <v>5.0570000000000004</v>
      </c>
      <c r="I185" t="s">
        <v>571</v>
      </c>
    </row>
    <row r="186" spans="1:9" ht="86.4" x14ac:dyDescent="0.3">
      <c r="A186" t="s">
        <v>239</v>
      </c>
      <c r="B186" s="81" t="s">
        <v>479</v>
      </c>
      <c r="C186" s="1">
        <v>3.89</v>
      </c>
      <c r="E186" s="1">
        <v>3.89</v>
      </c>
      <c r="F186" s="1">
        <v>4.2789999999999999</v>
      </c>
      <c r="G186" s="1">
        <v>4.6680000000000001</v>
      </c>
      <c r="H186" s="1">
        <v>5.0570000000000004</v>
      </c>
      <c r="I186" t="s">
        <v>570</v>
      </c>
    </row>
    <row r="187" spans="1:9" ht="28.8" x14ac:dyDescent="0.3">
      <c r="A187" t="s">
        <v>240</v>
      </c>
      <c r="B187" s="81" t="s">
        <v>480</v>
      </c>
      <c r="C187" s="1">
        <v>3.89</v>
      </c>
      <c r="E187" s="1">
        <v>3.89</v>
      </c>
      <c r="F187" s="1">
        <v>4.2789999999999999</v>
      </c>
      <c r="G187" s="1">
        <v>4.6680000000000001</v>
      </c>
      <c r="H187" s="1">
        <v>5.0570000000000004</v>
      </c>
      <c r="I187" t="s">
        <v>570</v>
      </c>
    </row>
    <row r="188" spans="1:9" x14ac:dyDescent="0.3">
      <c r="A188" t="s">
        <v>241</v>
      </c>
      <c r="B188" s="81" t="s">
        <v>481</v>
      </c>
      <c r="C188" s="1">
        <v>3.89</v>
      </c>
      <c r="E188" s="1">
        <v>3.89</v>
      </c>
      <c r="F188" s="1">
        <v>4.2789999999999999</v>
      </c>
      <c r="G188" s="1">
        <v>4.6680000000000001</v>
      </c>
      <c r="H188" s="1">
        <v>5.0570000000000004</v>
      </c>
      <c r="I188" t="s">
        <v>570</v>
      </c>
    </row>
    <row r="189" spans="1:9" ht="28.8" x14ac:dyDescent="0.3">
      <c r="A189" t="s">
        <v>242</v>
      </c>
      <c r="B189" s="81" t="s">
        <v>482</v>
      </c>
      <c r="C189" s="1">
        <v>3.89</v>
      </c>
      <c r="E189" s="1">
        <v>3.89</v>
      </c>
      <c r="F189" s="1">
        <v>4.2789999999999999</v>
      </c>
      <c r="G189" s="1">
        <v>4.6680000000000001</v>
      </c>
      <c r="H189" s="1">
        <v>5.0570000000000004</v>
      </c>
      <c r="I189" t="s">
        <v>571</v>
      </c>
    </row>
    <row r="190" spans="1:9" ht="43.2" x14ac:dyDescent="0.3">
      <c r="A190" t="s">
        <v>243</v>
      </c>
      <c r="B190" s="81" t="s">
        <v>483</v>
      </c>
      <c r="C190" s="1">
        <v>4.22</v>
      </c>
      <c r="E190" s="1">
        <v>4.22</v>
      </c>
      <c r="F190" s="1">
        <v>4.6420000000000003</v>
      </c>
      <c r="G190" s="1">
        <v>5.0640000000000001</v>
      </c>
      <c r="H190" s="1">
        <v>5.4859999999999998</v>
      </c>
      <c r="I190" t="s">
        <v>569</v>
      </c>
    </row>
    <row r="191" spans="1:9" ht="86.4" x14ac:dyDescent="0.3">
      <c r="A191" t="s">
        <v>244</v>
      </c>
      <c r="B191" s="81" t="s">
        <v>484</v>
      </c>
      <c r="C191" s="1">
        <v>4.03</v>
      </c>
      <c r="E191" s="1">
        <v>4.03</v>
      </c>
      <c r="F191" s="1">
        <v>4.4329999999999998</v>
      </c>
      <c r="G191" s="1">
        <v>4.8360000000000003</v>
      </c>
      <c r="H191" s="1">
        <v>5.2389999999999999</v>
      </c>
      <c r="I191" t="s">
        <v>569</v>
      </c>
    </row>
    <row r="192" spans="1:9" x14ac:dyDescent="0.3">
      <c r="A192" t="s">
        <v>245</v>
      </c>
      <c r="B192" s="81" t="s">
        <v>485</v>
      </c>
    </row>
    <row r="193" spans="1:9" x14ac:dyDescent="0.3">
      <c r="A193" t="s">
        <v>246</v>
      </c>
      <c r="B193" s="81" t="s">
        <v>485</v>
      </c>
      <c r="C193" s="1">
        <v>3.48</v>
      </c>
      <c r="E193" s="1">
        <v>3.48</v>
      </c>
      <c r="F193" s="1">
        <v>3.8279999999999998</v>
      </c>
      <c r="G193" s="1">
        <v>4.1760000000000002</v>
      </c>
      <c r="H193" s="1">
        <v>4.524</v>
      </c>
    </row>
    <row r="194" spans="1:9" ht="28.8" x14ac:dyDescent="0.3">
      <c r="A194" t="s">
        <v>247</v>
      </c>
      <c r="B194" s="81" t="s">
        <v>486</v>
      </c>
    </row>
    <row r="195" spans="1:9" x14ac:dyDescent="0.3">
      <c r="A195" t="s">
        <v>248</v>
      </c>
      <c r="B195" s="81" t="s">
        <v>487</v>
      </c>
      <c r="C195" s="1">
        <v>3.62</v>
      </c>
      <c r="E195" s="1">
        <v>3.62</v>
      </c>
      <c r="F195" s="1">
        <v>3.9820000000000002</v>
      </c>
      <c r="G195" s="1">
        <v>4.3440000000000003</v>
      </c>
      <c r="H195" s="1">
        <v>4.7060000000000004</v>
      </c>
    </row>
    <row r="196" spans="1:9" ht="28.8" x14ac:dyDescent="0.3">
      <c r="A196" t="s">
        <v>249</v>
      </c>
      <c r="B196" s="81" t="s">
        <v>488</v>
      </c>
      <c r="C196" s="1">
        <v>4.03</v>
      </c>
      <c r="E196" s="1">
        <v>4.03</v>
      </c>
      <c r="F196" s="1">
        <v>4.4329999999999998</v>
      </c>
      <c r="G196" s="1">
        <v>4.8360000000000003</v>
      </c>
      <c r="H196" s="1">
        <v>5.2389999999999999</v>
      </c>
      <c r="I196" t="s">
        <v>569</v>
      </c>
    </row>
    <row r="197" spans="1:9" ht="28.8" x14ac:dyDescent="0.3">
      <c r="A197" t="s">
        <v>250</v>
      </c>
      <c r="B197" s="81" t="s">
        <v>489</v>
      </c>
      <c r="C197" s="1">
        <v>3.62</v>
      </c>
      <c r="E197" s="1">
        <v>3.62</v>
      </c>
      <c r="F197" s="1">
        <v>3.9820000000000002</v>
      </c>
      <c r="G197" s="1">
        <v>4.3440000000000003</v>
      </c>
      <c r="H197" s="1">
        <v>4.7060000000000004</v>
      </c>
    </row>
    <row r="198" spans="1:9" ht="43.2" x14ac:dyDescent="0.3">
      <c r="A198" t="s">
        <v>251</v>
      </c>
      <c r="B198" s="81" t="s">
        <v>490</v>
      </c>
      <c r="C198" s="1">
        <v>4.03</v>
      </c>
      <c r="E198" s="1">
        <v>4.03</v>
      </c>
      <c r="F198" s="1">
        <v>4.4329999999999998</v>
      </c>
      <c r="G198" s="1">
        <v>4.8360000000000003</v>
      </c>
      <c r="H198" s="1">
        <v>5.2389999999999999</v>
      </c>
      <c r="I198" t="s">
        <v>569</v>
      </c>
    </row>
    <row r="199" spans="1:9" ht="43.2" x14ac:dyDescent="0.3">
      <c r="A199" t="s">
        <v>252</v>
      </c>
      <c r="B199" s="81" t="s">
        <v>491</v>
      </c>
      <c r="C199" s="1">
        <v>3.62</v>
      </c>
      <c r="E199" s="1">
        <v>3.62</v>
      </c>
      <c r="F199" s="1">
        <v>3.9820000000000002</v>
      </c>
      <c r="G199" s="1">
        <v>4.3440000000000003</v>
      </c>
      <c r="H199" s="1">
        <v>4.7060000000000004</v>
      </c>
    </row>
    <row r="200" spans="1:9" ht="43.2" x14ac:dyDescent="0.3">
      <c r="A200" t="s">
        <v>253</v>
      </c>
      <c r="B200" s="81" t="s">
        <v>492</v>
      </c>
      <c r="C200" s="1">
        <v>4.03</v>
      </c>
      <c r="E200" s="1">
        <v>4.03</v>
      </c>
      <c r="F200" s="1">
        <v>4.4329999999999998</v>
      </c>
      <c r="G200" s="1">
        <v>4.8360000000000003</v>
      </c>
      <c r="H200" s="1">
        <v>5.2389999999999999</v>
      </c>
      <c r="I200" t="s">
        <v>569</v>
      </c>
    </row>
    <row r="201" spans="1:9" ht="86.4" x14ac:dyDescent="0.3">
      <c r="A201" t="s">
        <v>254</v>
      </c>
      <c r="B201" s="81" t="s">
        <v>493</v>
      </c>
      <c r="C201" s="1">
        <v>4.03</v>
      </c>
      <c r="E201" s="1">
        <v>4.03</v>
      </c>
      <c r="F201" s="1">
        <v>4.4329999999999998</v>
      </c>
      <c r="G201" s="1">
        <v>4.8360000000000003</v>
      </c>
      <c r="H201" s="1">
        <v>5.2389999999999999</v>
      </c>
      <c r="I201" t="s">
        <v>569</v>
      </c>
    </row>
    <row r="202" spans="1:9" ht="86.4" x14ac:dyDescent="0.3">
      <c r="A202" t="s">
        <v>255</v>
      </c>
      <c r="B202" s="81" t="s">
        <v>494</v>
      </c>
      <c r="C202" s="1">
        <v>4.03</v>
      </c>
      <c r="E202" s="1">
        <v>4.03</v>
      </c>
      <c r="F202" s="1">
        <v>4.4329999999999998</v>
      </c>
      <c r="G202" s="1">
        <v>4.8360000000000003</v>
      </c>
      <c r="H202" s="1">
        <v>5.2389999999999999</v>
      </c>
      <c r="I202" t="s">
        <v>569</v>
      </c>
    </row>
    <row r="203" spans="1:9" ht="72" x14ac:dyDescent="0.3">
      <c r="A203" t="s">
        <v>256</v>
      </c>
      <c r="B203" s="81" t="s">
        <v>495</v>
      </c>
      <c r="C203" s="1">
        <v>3.62</v>
      </c>
      <c r="E203" s="1">
        <v>3.62</v>
      </c>
      <c r="F203" s="1">
        <v>3.9820000000000002</v>
      </c>
      <c r="G203" s="1">
        <v>4.3440000000000003</v>
      </c>
      <c r="H203" s="1">
        <v>4.7060000000000004</v>
      </c>
    </row>
    <row r="204" spans="1:9" ht="57.6" x14ac:dyDescent="0.3">
      <c r="A204" t="s">
        <v>257</v>
      </c>
      <c r="B204" s="81" t="s">
        <v>496</v>
      </c>
      <c r="C204" s="1">
        <v>3.62</v>
      </c>
      <c r="E204" s="1">
        <v>3.62</v>
      </c>
      <c r="F204" s="1">
        <v>3.9820000000000002</v>
      </c>
      <c r="G204" s="1">
        <v>4.3440000000000003</v>
      </c>
      <c r="H204" s="1">
        <v>4.7060000000000004</v>
      </c>
    </row>
    <row r="205" spans="1:9" ht="72" x14ac:dyDescent="0.3">
      <c r="A205" t="s">
        <v>258</v>
      </c>
      <c r="B205" s="81" t="s">
        <v>497</v>
      </c>
      <c r="C205" s="1">
        <v>3.85</v>
      </c>
      <c r="E205" s="1">
        <v>3.85</v>
      </c>
      <c r="F205" s="1">
        <v>4.2350000000000003</v>
      </c>
      <c r="G205" s="1">
        <v>4.62</v>
      </c>
      <c r="H205" s="1">
        <v>5.0049999999999999</v>
      </c>
      <c r="I205" t="s">
        <v>570</v>
      </c>
    </row>
    <row r="206" spans="1:9" ht="72" x14ac:dyDescent="0.3">
      <c r="A206" t="s">
        <v>259</v>
      </c>
      <c r="B206" s="81" t="s">
        <v>498</v>
      </c>
      <c r="C206" s="1">
        <v>3.85</v>
      </c>
      <c r="E206" s="1">
        <v>3.85</v>
      </c>
      <c r="F206" s="1">
        <v>4.2350000000000003</v>
      </c>
      <c r="G206" s="1">
        <v>4.62</v>
      </c>
      <c r="H206" s="1">
        <v>5.0049999999999999</v>
      </c>
      <c r="I206" t="s">
        <v>571</v>
      </c>
    </row>
    <row r="207" spans="1:9" ht="28.8" x14ac:dyDescent="0.3">
      <c r="A207" t="s">
        <v>260</v>
      </c>
      <c r="B207" s="81" t="s">
        <v>499</v>
      </c>
      <c r="C207" s="1">
        <v>4.03</v>
      </c>
      <c r="E207" s="1">
        <v>4.03</v>
      </c>
      <c r="F207" s="1">
        <v>4.4329999999999998</v>
      </c>
      <c r="G207" s="1">
        <v>4.8360000000000003</v>
      </c>
      <c r="H207" s="1">
        <v>5.2389999999999999</v>
      </c>
      <c r="I207" t="s">
        <v>569</v>
      </c>
    </row>
    <row r="208" spans="1:9" ht="43.2" x14ac:dyDescent="0.3">
      <c r="A208" t="s">
        <v>261</v>
      </c>
      <c r="B208" s="81" t="s">
        <v>500</v>
      </c>
      <c r="C208" s="1">
        <v>4.22</v>
      </c>
      <c r="E208" s="1">
        <v>4.22</v>
      </c>
      <c r="F208" s="1">
        <v>4.6420000000000003</v>
      </c>
      <c r="G208" s="1">
        <v>5.0640000000000001</v>
      </c>
      <c r="H208" s="1">
        <v>5.4859999999999998</v>
      </c>
      <c r="I208" t="s">
        <v>569</v>
      </c>
    </row>
    <row r="209" spans="1:9" ht="72" x14ac:dyDescent="0.3">
      <c r="A209" t="s">
        <v>262</v>
      </c>
      <c r="B209" s="81" t="s">
        <v>501</v>
      </c>
    </row>
    <row r="210" spans="1:9" ht="43.2" x14ac:dyDescent="0.3">
      <c r="A210" t="s">
        <v>263</v>
      </c>
      <c r="B210" s="81" t="s">
        <v>502</v>
      </c>
      <c r="C210" s="1">
        <v>3.89</v>
      </c>
      <c r="E210" s="1">
        <v>3.89</v>
      </c>
      <c r="F210" s="1">
        <v>4.2789999999999999</v>
      </c>
      <c r="G210" s="1">
        <v>4.6680000000000001</v>
      </c>
      <c r="H210" s="1">
        <v>5.0570000000000004</v>
      </c>
    </row>
    <row r="211" spans="1:9" ht="57.6" x14ac:dyDescent="0.3">
      <c r="A211" t="s">
        <v>264</v>
      </c>
      <c r="B211" s="81" t="s">
        <v>503</v>
      </c>
      <c r="C211" s="1">
        <v>4.22</v>
      </c>
      <c r="E211" s="1">
        <v>4.22</v>
      </c>
      <c r="F211" s="1">
        <v>4.6420000000000003</v>
      </c>
      <c r="G211" s="1">
        <v>5.0640000000000001</v>
      </c>
      <c r="H211" s="1">
        <v>5.4859999999999998</v>
      </c>
      <c r="I211" t="s">
        <v>569</v>
      </c>
    </row>
    <row r="212" spans="1:9" ht="57.6" x14ac:dyDescent="0.3">
      <c r="A212" t="s">
        <v>265</v>
      </c>
      <c r="B212" s="81" t="s">
        <v>504</v>
      </c>
      <c r="C212" s="1">
        <v>3.89</v>
      </c>
      <c r="E212" s="1">
        <v>3.89</v>
      </c>
      <c r="F212" s="1">
        <v>4.2789999999999999</v>
      </c>
      <c r="G212" s="1">
        <v>4.6680000000000001</v>
      </c>
      <c r="H212" s="1">
        <v>5.0570000000000004</v>
      </c>
    </row>
    <row r="213" spans="1:9" ht="72" x14ac:dyDescent="0.3">
      <c r="A213" t="s">
        <v>266</v>
      </c>
      <c r="B213" s="81" t="s">
        <v>505</v>
      </c>
      <c r="C213" s="1">
        <v>4.22</v>
      </c>
      <c r="E213" s="1">
        <v>4.22</v>
      </c>
      <c r="F213" s="1">
        <v>4.6420000000000003</v>
      </c>
      <c r="G213" s="1">
        <v>5.0640000000000001</v>
      </c>
      <c r="H213" s="1">
        <v>5.4859999999999998</v>
      </c>
      <c r="I213" t="s">
        <v>569</v>
      </c>
    </row>
    <row r="214" spans="1:9" ht="43.2" x14ac:dyDescent="0.3">
      <c r="A214" t="s">
        <v>267</v>
      </c>
      <c r="B214" s="81" t="s">
        <v>506</v>
      </c>
      <c r="C214" s="1">
        <v>4.22</v>
      </c>
      <c r="E214" s="1">
        <v>4.22</v>
      </c>
      <c r="F214" s="1">
        <v>4.6420000000000003</v>
      </c>
      <c r="G214" s="1">
        <v>5.0640000000000001</v>
      </c>
      <c r="H214" s="1">
        <v>5.4859999999999998</v>
      </c>
      <c r="I214" t="s">
        <v>569</v>
      </c>
    </row>
    <row r="215" spans="1:9" ht="43.2" x14ac:dyDescent="0.3">
      <c r="A215" t="s">
        <v>268</v>
      </c>
      <c r="B215" s="81" t="s">
        <v>507</v>
      </c>
      <c r="C215" s="1">
        <v>4.1399999999999997</v>
      </c>
      <c r="E215" s="1">
        <v>4.1399999999999997</v>
      </c>
      <c r="F215" s="1">
        <v>4.5540000000000003</v>
      </c>
      <c r="G215" s="1">
        <v>4.968</v>
      </c>
      <c r="H215" s="1">
        <v>5.3819999999999997</v>
      </c>
    </row>
    <row r="216" spans="1:9" ht="43.2" x14ac:dyDescent="0.3">
      <c r="A216" t="s">
        <v>269</v>
      </c>
      <c r="B216" s="81" t="s">
        <v>508</v>
      </c>
      <c r="C216" s="1">
        <v>4.22</v>
      </c>
      <c r="E216" s="1">
        <v>4.22</v>
      </c>
      <c r="F216" s="1">
        <v>4.6420000000000003</v>
      </c>
      <c r="G216" s="1">
        <v>5.0640000000000001</v>
      </c>
      <c r="H216" s="1">
        <v>5.4859999999999998</v>
      </c>
      <c r="I216" t="s">
        <v>569</v>
      </c>
    </row>
    <row r="217" spans="1:9" ht="43.2" x14ac:dyDescent="0.3">
      <c r="A217" t="s">
        <v>270</v>
      </c>
      <c r="B217" s="81" t="s">
        <v>509</v>
      </c>
      <c r="C217" s="1">
        <v>4.22</v>
      </c>
      <c r="E217" s="1">
        <v>4.22</v>
      </c>
      <c r="F217" s="1">
        <v>4.6420000000000003</v>
      </c>
      <c r="G217" s="1">
        <v>5.0640000000000001</v>
      </c>
      <c r="H217" s="1">
        <v>5.4859999999999998</v>
      </c>
      <c r="I217" t="s">
        <v>569</v>
      </c>
    </row>
    <row r="218" spans="1:9" ht="86.4" x14ac:dyDescent="0.3">
      <c r="A218" t="s">
        <v>271</v>
      </c>
      <c r="B218" s="81" t="s">
        <v>510</v>
      </c>
      <c r="C218" s="1">
        <v>4.22</v>
      </c>
      <c r="E218" s="1">
        <v>4.22</v>
      </c>
      <c r="F218" s="1">
        <v>4.6420000000000003</v>
      </c>
      <c r="G218" s="1">
        <v>5.0640000000000001</v>
      </c>
      <c r="H218" s="1">
        <v>5.4859999999999998</v>
      </c>
      <c r="I218" t="s">
        <v>569</v>
      </c>
    </row>
    <row r="219" spans="1:9" ht="100.8" x14ac:dyDescent="0.3">
      <c r="A219" t="s">
        <v>272</v>
      </c>
      <c r="B219" s="81" t="s">
        <v>511</v>
      </c>
      <c r="C219" s="1">
        <v>4.22</v>
      </c>
      <c r="E219" s="1">
        <v>4.22</v>
      </c>
      <c r="F219" s="1">
        <v>4.6420000000000003</v>
      </c>
      <c r="G219" s="1">
        <v>5.0640000000000001</v>
      </c>
      <c r="H219" s="1">
        <v>5.4859999999999998</v>
      </c>
      <c r="I219" t="s">
        <v>569</v>
      </c>
    </row>
    <row r="220" spans="1:9" ht="100.8" x14ac:dyDescent="0.3">
      <c r="A220" t="s">
        <v>273</v>
      </c>
      <c r="B220" s="81" t="s">
        <v>512</v>
      </c>
      <c r="C220" s="1">
        <v>4.22</v>
      </c>
      <c r="E220" s="1">
        <v>4.22</v>
      </c>
      <c r="F220" s="1">
        <v>4.6420000000000003</v>
      </c>
      <c r="G220" s="1">
        <v>5.0640000000000001</v>
      </c>
      <c r="H220" s="1">
        <v>5.4859999999999998</v>
      </c>
      <c r="I220" t="s">
        <v>569</v>
      </c>
    </row>
    <row r="221" spans="1:9" ht="100.8" x14ac:dyDescent="0.3">
      <c r="A221" t="s">
        <v>274</v>
      </c>
      <c r="B221" s="81" t="s">
        <v>513</v>
      </c>
      <c r="C221" s="1">
        <v>3.89</v>
      </c>
      <c r="E221" s="1">
        <v>3.89</v>
      </c>
      <c r="F221" s="1">
        <v>4.2789999999999999</v>
      </c>
      <c r="G221" s="1">
        <v>4.6680000000000001</v>
      </c>
      <c r="H221" s="1">
        <v>5.0570000000000004</v>
      </c>
    </row>
    <row r="222" spans="1:9" ht="100.8" x14ac:dyDescent="0.3">
      <c r="A222" t="s">
        <v>275</v>
      </c>
      <c r="B222" s="81" t="s">
        <v>514</v>
      </c>
      <c r="C222" s="1">
        <v>3.81</v>
      </c>
      <c r="E222" s="1">
        <v>3.81</v>
      </c>
      <c r="F222" s="1">
        <v>4.1909999999999998</v>
      </c>
      <c r="G222" s="1">
        <v>4.5720000000000001</v>
      </c>
      <c r="H222" s="1">
        <v>4.9530000000000003</v>
      </c>
    </row>
    <row r="223" spans="1:9" ht="43.2" x14ac:dyDescent="0.3">
      <c r="A223" t="s">
        <v>276</v>
      </c>
      <c r="B223" s="81" t="s">
        <v>515</v>
      </c>
      <c r="C223" s="1">
        <v>4.16</v>
      </c>
      <c r="E223" s="1">
        <v>4.16</v>
      </c>
      <c r="F223" s="1">
        <v>4.5759999999999996</v>
      </c>
      <c r="G223" s="1">
        <v>4.992</v>
      </c>
      <c r="H223" s="1">
        <v>5.4080000000000004</v>
      </c>
      <c r="I223" t="s">
        <v>570</v>
      </c>
    </row>
    <row r="224" spans="1:9" ht="43.2" x14ac:dyDescent="0.3">
      <c r="A224" t="s">
        <v>277</v>
      </c>
      <c r="B224" s="81" t="s">
        <v>516</v>
      </c>
      <c r="C224" s="1">
        <v>4.08</v>
      </c>
      <c r="E224" s="1">
        <v>4.08</v>
      </c>
      <c r="F224" s="1">
        <v>4.4880000000000004</v>
      </c>
      <c r="G224" s="1">
        <v>4.8959999999999999</v>
      </c>
      <c r="H224" s="1">
        <v>5.3040000000000003</v>
      </c>
      <c r="I224" t="s">
        <v>570</v>
      </c>
    </row>
    <row r="225" spans="1:9" ht="100.8" x14ac:dyDescent="0.3">
      <c r="A225" t="s">
        <v>278</v>
      </c>
      <c r="B225" s="81" t="s">
        <v>517</v>
      </c>
      <c r="C225" s="1">
        <v>4.16</v>
      </c>
      <c r="E225" s="1">
        <v>4.16</v>
      </c>
      <c r="F225" s="1">
        <v>4.5759999999999996</v>
      </c>
      <c r="G225" s="1">
        <v>4.992</v>
      </c>
      <c r="H225" s="1">
        <v>5.4080000000000004</v>
      </c>
      <c r="I225" t="s">
        <v>570</v>
      </c>
    </row>
    <row r="226" spans="1:9" ht="28.8" x14ac:dyDescent="0.3">
      <c r="A226" t="s">
        <v>279</v>
      </c>
      <c r="B226" s="81" t="s">
        <v>518</v>
      </c>
      <c r="C226" s="1">
        <v>3.89</v>
      </c>
      <c r="E226" s="1">
        <v>3.89</v>
      </c>
      <c r="F226" s="1">
        <v>4.2789999999999999</v>
      </c>
      <c r="G226" s="1">
        <v>4.6680000000000001</v>
      </c>
      <c r="H226" s="1">
        <v>5.0570000000000004</v>
      </c>
    </row>
    <row r="227" spans="1:9" ht="43.2" x14ac:dyDescent="0.3">
      <c r="A227" t="s">
        <v>280</v>
      </c>
      <c r="B227" s="81" t="s">
        <v>519</v>
      </c>
      <c r="C227" s="1">
        <v>4.22</v>
      </c>
      <c r="E227" s="1">
        <v>4.22</v>
      </c>
      <c r="F227" s="1">
        <v>4.6420000000000003</v>
      </c>
      <c r="G227" s="1">
        <v>5.0640000000000001</v>
      </c>
      <c r="H227" s="1">
        <v>5.4859999999999998</v>
      </c>
      <c r="I227" t="s">
        <v>569</v>
      </c>
    </row>
    <row r="228" spans="1:9" ht="43.2" x14ac:dyDescent="0.3">
      <c r="A228" t="s">
        <v>281</v>
      </c>
      <c r="B228" s="81" t="s">
        <v>520</v>
      </c>
      <c r="C228" s="1">
        <v>4.22</v>
      </c>
      <c r="E228" s="1">
        <v>4.22</v>
      </c>
      <c r="F228" s="1">
        <v>4.6420000000000003</v>
      </c>
      <c r="G228" s="1">
        <v>5.0640000000000001</v>
      </c>
      <c r="H228" s="1">
        <v>5.4859999999999998</v>
      </c>
      <c r="I228" t="s">
        <v>569</v>
      </c>
    </row>
    <row r="229" spans="1:9" ht="100.8" x14ac:dyDescent="0.3">
      <c r="A229" t="s">
        <v>282</v>
      </c>
      <c r="B229" s="81" t="s">
        <v>521</v>
      </c>
      <c r="C229" s="1">
        <v>3.89</v>
      </c>
      <c r="E229" s="1">
        <v>3.89</v>
      </c>
      <c r="F229" s="1">
        <v>4.2789999999999999</v>
      </c>
      <c r="G229" s="1">
        <v>4.6680000000000001</v>
      </c>
      <c r="H229" s="1">
        <v>5.0570000000000004</v>
      </c>
    </row>
    <row r="230" spans="1:9" ht="100.8" x14ac:dyDescent="0.3">
      <c r="A230" t="s">
        <v>283</v>
      </c>
      <c r="B230" s="81" t="s">
        <v>522</v>
      </c>
      <c r="C230" s="1">
        <v>4.22</v>
      </c>
      <c r="E230" s="1">
        <v>4.22</v>
      </c>
      <c r="F230" s="1">
        <v>4.6420000000000003</v>
      </c>
      <c r="G230" s="1">
        <v>5.0640000000000001</v>
      </c>
      <c r="H230" s="1">
        <v>5.4859999999999998</v>
      </c>
      <c r="I230" t="s">
        <v>569</v>
      </c>
    </row>
    <row r="231" spans="1:9" ht="72" x14ac:dyDescent="0.3">
      <c r="A231" t="s">
        <v>284</v>
      </c>
      <c r="B231" s="81" t="s">
        <v>523</v>
      </c>
      <c r="C231" s="1">
        <v>4.22</v>
      </c>
      <c r="E231" s="1">
        <v>4.22</v>
      </c>
      <c r="F231" s="1">
        <v>4.6420000000000003</v>
      </c>
      <c r="G231" s="1">
        <v>5.0640000000000001</v>
      </c>
      <c r="H231" s="1">
        <v>5.4859999999999998</v>
      </c>
      <c r="I231" t="s">
        <v>569</v>
      </c>
    </row>
    <row r="232" spans="1:9" ht="28.8" x14ac:dyDescent="0.3">
      <c r="A232" t="s">
        <v>285</v>
      </c>
      <c r="B232" s="81" t="s">
        <v>524</v>
      </c>
    </row>
    <row r="233" spans="1:9" x14ac:dyDescent="0.3">
      <c r="A233" t="s">
        <v>286</v>
      </c>
      <c r="B233" s="81" t="s">
        <v>525</v>
      </c>
      <c r="C233" s="1">
        <v>3.48</v>
      </c>
      <c r="E233" s="1">
        <v>3.48</v>
      </c>
      <c r="F233" s="1">
        <v>3.8279999999999998</v>
      </c>
      <c r="G233" s="1">
        <v>4.1760000000000002</v>
      </c>
      <c r="H233" s="1">
        <v>4.524</v>
      </c>
    </row>
    <row r="234" spans="1:9" ht="28.8" x14ac:dyDescent="0.3">
      <c r="A234" t="s">
        <v>287</v>
      </c>
      <c r="B234" s="81" t="s">
        <v>526</v>
      </c>
      <c r="C234" s="1">
        <v>3.48</v>
      </c>
      <c r="E234" s="1">
        <v>3.48</v>
      </c>
      <c r="F234" s="1">
        <v>3.8279999999999998</v>
      </c>
      <c r="G234" s="1">
        <v>4.1760000000000002</v>
      </c>
      <c r="H234" s="1">
        <v>4.524</v>
      </c>
    </row>
    <row r="235" spans="1:9" x14ac:dyDescent="0.3">
      <c r="A235" t="s">
        <v>288</v>
      </c>
      <c r="B235" s="81" t="s">
        <v>527</v>
      </c>
      <c r="C235" s="1">
        <v>4.0199999999999996</v>
      </c>
      <c r="E235" s="1">
        <v>4.0199999999999996</v>
      </c>
      <c r="F235" s="1">
        <v>4.4219999999999997</v>
      </c>
      <c r="G235" s="1">
        <v>4.8239999999999998</v>
      </c>
      <c r="H235" s="1">
        <v>5.226</v>
      </c>
      <c r="I235" t="s">
        <v>569</v>
      </c>
    </row>
    <row r="236" spans="1:9" x14ac:dyDescent="0.3">
      <c r="A236" t="s">
        <v>289</v>
      </c>
      <c r="B236" s="81" t="s">
        <v>528</v>
      </c>
      <c r="C236" s="1">
        <v>3.87</v>
      </c>
      <c r="E236" s="1">
        <v>3.87</v>
      </c>
      <c r="F236" s="1">
        <v>4.2569999999999997</v>
      </c>
      <c r="G236" s="1">
        <v>4.6440000000000001</v>
      </c>
      <c r="H236" s="1">
        <v>5.0309999999999997</v>
      </c>
    </row>
    <row r="237" spans="1:9" ht="28.8" x14ac:dyDescent="0.3">
      <c r="A237" t="s">
        <v>290</v>
      </c>
      <c r="B237" s="81" t="s">
        <v>529</v>
      </c>
      <c r="C237" s="1">
        <v>3.87</v>
      </c>
      <c r="E237" s="1">
        <v>3.87</v>
      </c>
      <c r="F237" s="1">
        <v>4.2569999999999997</v>
      </c>
      <c r="G237" s="1">
        <v>4.6440000000000001</v>
      </c>
      <c r="H237" s="1">
        <v>5.0309999999999997</v>
      </c>
    </row>
    <row r="238" spans="1:9" ht="28.8" x14ac:dyDescent="0.3">
      <c r="A238" t="s">
        <v>291</v>
      </c>
      <c r="B238" s="81" t="s">
        <v>530</v>
      </c>
      <c r="C238" s="1">
        <v>3.87</v>
      </c>
      <c r="E238" s="1">
        <v>3.87</v>
      </c>
      <c r="F238" s="1">
        <v>4.2569999999999997</v>
      </c>
      <c r="G238" s="1">
        <v>4.6440000000000001</v>
      </c>
      <c r="H238" s="1">
        <v>5.0309999999999997</v>
      </c>
    </row>
    <row r="239" spans="1:9" ht="43.2" x14ac:dyDescent="0.3">
      <c r="A239" t="s">
        <v>292</v>
      </c>
      <c r="B239" s="81" t="s">
        <v>531</v>
      </c>
      <c r="C239" s="1">
        <v>3.87</v>
      </c>
      <c r="E239" s="1">
        <v>3.87</v>
      </c>
      <c r="F239" s="1">
        <v>4.2569999999999997</v>
      </c>
      <c r="G239" s="1">
        <v>4.6440000000000001</v>
      </c>
      <c r="H239" s="1">
        <v>5.0309999999999997</v>
      </c>
    </row>
    <row r="240" spans="1:9" x14ac:dyDescent="0.3">
      <c r="A240" t="s">
        <v>293</v>
      </c>
      <c r="B240" s="81" t="s">
        <v>532</v>
      </c>
      <c r="C240" s="1">
        <v>4.03</v>
      </c>
      <c r="E240" s="1">
        <v>4.03</v>
      </c>
      <c r="F240" s="1">
        <v>4.4329999999999998</v>
      </c>
      <c r="G240" s="1">
        <v>4.8360000000000003</v>
      </c>
      <c r="H240" s="1">
        <v>5.2389999999999999</v>
      </c>
      <c r="I240" t="s">
        <v>569</v>
      </c>
    </row>
    <row r="241" spans="1:9" ht="28.8" x14ac:dyDescent="0.3">
      <c r="A241" t="s">
        <v>294</v>
      </c>
      <c r="B241" s="81" t="s">
        <v>533</v>
      </c>
      <c r="C241" s="1">
        <v>4.03</v>
      </c>
      <c r="E241" s="1">
        <v>4.03</v>
      </c>
      <c r="F241" s="1">
        <v>4.4329999999999998</v>
      </c>
      <c r="G241" s="1">
        <v>4.8360000000000003</v>
      </c>
      <c r="H241" s="1">
        <v>5.2389999999999999</v>
      </c>
      <c r="I241" t="s">
        <v>569</v>
      </c>
    </row>
    <row r="242" spans="1:9" ht="28.8" x14ac:dyDescent="0.3">
      <c r="A242" t="s">
        <v>295</v>
      </c>
      <c r="B242" s="81" t="s">
        <v>534</v>
      </c>
      <c r="C242" s="1">
        <v>4.03</v>
      </c>
      <c r="E242" s="1">
        <v>4.03</v>
      </c>
      <c r="F242" s="1">
        <v>4.4329999999999998</v>
      </c>
      <c r="G242" s="1">
        <v>4.8360000000000003</v>
      </c>
      <c r="H242" s="1">
        <v>5.2389999999999999</v>
      </c>
      <c r="I242" t="s">
        <v>569</v>
      </c>
    </row>
    <row r="243" spans="1:9" ht="43.2" x14ac:dyDescent="0.3">
      <c r="A243" t="s">
        <v>296</v>
      </c>
      <c r="B243" s="81" t="s">
        <v>535</v>
      </c>
      <c r="C243" s="1">
        <v>4.03</v>
      </c>
      <c r="E243" s="1">
        <v>4.03</v>
      </c>
      <c r="F243" s="1">
        <v>4.4329999999999998</v>
      </c>
      <c r="G243" s="1">
        <v>4.8360000000000003</v>
      </c>
      <c r="H243" s="1">
        <v>5.2389999999999999</v>
      </c>
      <c r="I243" t="s">
        <v>569</v>
      </c>
    </row>
    <row r="244" spans="1:9" ht="100.8" x14ac:dyDescent="0.3">
      <c r="A244" t="s">
        <v>297</v>
      </c>
      <c r="B244" s="81" t="s">
        <v>536</v>
      </c>
      <c r="C244" s="1">
        <v>4.22</v>
      </c>
      <c r="E244" s="1">
        <v>4.22</v>
      </c>
      <c r="F244" s="1">
        <v>4.6420000000000003</v>
      </c>
      <c r="G244" s="1">
        <v>5.0640000000000001</v>
      </c>
      <c r="H244" s="1">
        <v>5.4859999999999998</v>
      </c>
      <c r="I244" t="s">
        <v>569</v>
      </c>
    </row>
    <row r="245" spans="1:9" ht="86.4" x14ac:dyDescent="0.3">
      <c r="A245" t="s">
        <v>298</v>
      </c>
      <c r="B245" s="81" t="s">
        <v>537</v>
      </c>
      <c r="C245" s="1">
        <v>4.22</v>
      </c>
      <c r="E245" s="1">
        <v>4.22</v>
      </c>
      <c r="F245" s="1">
        <v>4.6420000000000003</v>
      </c>
      <c r="G245" s="1">
        <v>5.0640000000000001</v>
      </c>
      <c r="H245" s="1">
        <v>5.4859999999999998</v>
      </c>
      <c r="I245" t="s">
        <v>569</v>
      </c>
    </row>
    <row r="246" spans="1:9" ht="86.4" x14ac:dyDescent="0.3">
      <c r="A246" t="s">
        <v>299</v>
      </c>
      <c r="B246" s="81" t="s">
        <v>538</v>
      </c>
      <c r="C246" s="1">
        <v>4.22</v>
      </c>
      <c r="E246" s="1">
        <v>4.22</v>
      </c>
      <c r="F246" s="1">
        <v>4.6420000000000003</v>
      </c>
      <c r="G246" s="1">
        <v>5.0640000000000001</v>
      </c>
      <c r="H246" s="1">
        <v>5.4859999999999998</v>
      </c>
      <c r="I246" t="s">
        <v>569</v>
      </c>
    </row>
    <row r="247" spans="1:9" ht="43.2" x14ac:dyDescent="0.3">
      <c r="A247" t="s">
        <v>300</v>
      </c>
      <c r="B247" s="81" t="s">
        <v>539</v>
      </c>
    </row>
    <row r="248" spans="1:9" ht="43.2" x14ac:dyDescent="0.3">
      <c r="A248" t="s">
        <v>301</v>
      </c>
      <c r="B248" s="81" t="s">
        <v>539</v>
      </c>
      <c r="C248" s="1">
        <v>4.03</v>
      </c>
      <c r="E248" s="1">
        <v>4.03</v>
      </c>
      <c r="F248" s="1">
        <v>4.4329999999999998</v>
      </c>
      <c r="G248" s="1">
        <v>4.8360000000000003</v>
      </c>
      <c r="H248" s="1">
        <v>5.2389999999999999</v>
      </c>
      <c r="I248" t="s">
        <v>569</v>
      </c>
    </row>
    <row r="249" spans="1:9" ht="72" x14ac:dyDescent="0.3">
      <c r="A249" t="s">
        <v>302</v>
      </c>
      <c r="B249" s="81" t="s">
        <v>540</v>
      </c>
    </row>
    <row r="250" spans="1:9" x14ac:dyDescent="0.3">
      <c r="A250" t="s">
        <v>303</v>
      </c>
      <c r="B250" s="81" t="s">
        <v>541</v>
      </c>
      <c r="C250" s="1">
        <v>4.03</v>
      </c>
      <c r="E250" s="1">
        <v>4.03</v>
      </c>
      <c r="F250" s="1">
        <v>4.4329999999999998</v>
      </c>
      <c r="G250" s="1">
        <v>4.8360000000000003</v>
      </c>
      <c r="H250" s="1">
        <v>5.2389999999999999</v>
      </c>
      <c r="I250" t="s">
        <v>569</v>
      </c>
    </row>
    <row r="251" spans="1:9" x14ac:dyDescent="0.3">
      <c r="A251" t="s">
        <v>304</v>
      </c>
      <c r="B251" s="81" t="s">
        <v>542</v>
      </c>
      <c r="C251" s="1">
        <v>3.62</v>
      </c>
      <c r="E251" s="1">
        <v>3.62</v>
      </c>
      <c r="F251" s="1">
        <v>3.9820000000000002</v>
      </c>
      <c r="G251" s="1">
        <v>4.3440000000000003</v>
      </c>
      <c r="H251" s="1">
        <v>4.7060000000000004</v>
      </c>
      <c r="I251" t="s">
        <v>569</v>
      </c>
    </row>
    <row r="252" spans="1:9" ht="28.8" x14ac:dyDescent="0.3">
      <c r="A252" t="s">
        <v>305</v>
      </c>
      <c r="B252" s="81" t="s">
        <v>543</v>
      </c>
      <c r="C252" s="1">
        <v>4.03</v>
      </c>
      <c r="E252" s="1">
        <v>4.03</v>
      </c>
      <c r="F252" s="1">
        <v>4.4329999999999998</v>
      </c>
      <c r="G252" s="1">
        <v>4.8360000000000003</v>
      </c>
      <c r="H252" s="1">
        <v>5.2389999999999999</v>
      </c>
      <c r="I252" t="s">
        <v>569</v>
      </c>
    </row>
    <row r="253" spans="1:9" x14ac:dyDescent="0.3">
      <c r="A253" t="s">
        <v>306</v>
      </c>
      <c r="B253" s="81" t="s">
        <v>544</v>
      </c>
      <c r="C253" s="1">
        <v>4.03</v>
      </c>
      <c r="E253" s="1">
        <v>4.03</v>
      </c>
      <c r="F253" s="1">
        <v>4.4329999999999998</v>
      </c>
      <c r="G253" s="1">
        <v>4.8360000000000003</v>
      </c>
      <c r="H253" s="1">
        <v>5.2389999999999999</v>
      </c>
      <c r="I253" t="s">
        <v>569</v>
      </c>
    </row>
    <row r="254" spans="1:9" x14ac:dyDescent="0.3">
      <c r="A254" t="s">
        <v>307</v>
      </c>
      <c r="B254" s="81" t="s">
        <v>545</v>
      </c>
      <c r="C254" s="1">
        <v>3.62</v>
      </c>
      <c r="E254" s="1">
        <v>3.62</v>
      </c>
      <c r="F254" s="1">
        <v>3.9820000000000002</v>
      </c>
      <c r="G254" s="1">
        <v>4.3440000000000003</v>
      </c>
      <c r="H254" s="1">
        <v>4.7060000000000004</v>
      </c>
      <c r="I254" t="s">
        <v>569</v>
      </c>
    </row>
    <row r="255" spans="1:9" ht="28.8" x14ac:dyDescent="0.3">
      <c r="A255" t="s">
        <v>308</v>
      </c>
      <c r="B255" s="81" t="s">
        <v>546</v>
      </c>
      <c r="C255" s="1">
        <v>4.03</v>
      </c>
      <c r="E255" s="1">
        <v>4.03</v>
      </c>
      <c r="F255" s="1">
        <v>4.4329999999999998</v>
      </c>
      <c r="G255" s="1">
        <v>4.8360000000000003</v>
      </c>
      <c r="H255" s="1">
        <v>5.2389999999999999</v>
      </c>
      <c r="I255" t="s">
        <v>569</v>
      </c>
    </row>
    <row r="256" spans="1:9" ht="43.2" x14ac:dyDescent="0.3">
      <c r="A256" t="s">
        <v>309</v>
      </c>
      <c r="B256" s="81" t="s">
        <v>547</v>
      </c>
      <c r="C256" s="1">
        <v>4.03</v>
      </c>
      <c r="E256" s="1">
        <v>4.03</v>
      </c>
      <c r="F256" s="1">
        <v>4.4329999999999998</v>
      </c>
      <c r="G256" s="1">
        <v>4.8360000000000003</v>
      </c>
      <c r="H256" s="1">
        <v>5.2389999999999999</v>
      </c>
      <c r="I256" t="s">
        <v>569</v>
      </c>
    </row>
    <row r="257" spans="1:9" ht="72" x14ac:dyDescent="0.3">
      <c r="A257" t="s">
        <v>310</v>
      </c>
      <c r="B257" s="81" t="s">
        <v>548</v>
      </c>
      <c r="C257" s="1">
        <v>4.03</v>
      </c>
      <c r="E257" s="1">
        <v>4.03</v>
      </c>
      <c r="F257" s="1">
        <v>4.4329999999999998</v>
      </c>
      <c r="G257" s="1">
        <v>4.8360000000000003</v>
      </c>
      <c r="H257" s="1">
        <v>5.2389999999999999</v>
      </c>
      <c r="I257" t="s">
        <v>569</v>
      </c>
    </row>
    <row r="258" spans="1:9" x14ac:dyDescent="0.3">
      <c r="A258" t="s">
        <v>311</v>
      </c>
      <c r="B258" s="81" t="s">
        <v>549</v>
      </c>
      <c r="C258" s="1">
        <v>4.03</v>
      </c>
      <c r="E258" s="1">
        <v>4.03</v>
      </c>
      <c r="F258" s="1">
        <v>4.4329999999999998</v>
      </c>
      <c r="G258" s="1">
        <v>4.8360000000000003</v>
      </c>
      <c r="H258" s="1">
        <v>5.2389999999999999</v>
      </c>
      <c r="I258" t="s">
        <v>569</v>
      </c>
    </row>
    <row r="259" spans="1:9" ht="28.8" x14ac:dyDescent="0.3">
      <c r="A259" t="s">
        <v>312</v>
      </c>
      <c r="B259" s="81" t="s">
        <v>550</v>
      </c>
      <c r="C259" s="1">
        <v>4.03</v>
      </c>
      <c r="E259" s="1">
        <v>4.03</v>
      </c>
      <c r="F259" s="1">
        <v>4.4329999999999998</v>
      </c>
      <c r="G259" s="1">
        <v>4.8360000000000003</v>
      </c>
      <c r="H259" s="1">
        <v>5.2389999999999999</v>
      </c>
      <c r="I259" t="s">
        <v>569</v>
      </c>
    </row>
    <row r="260" spans="1:9" ht="28.8" x14ac:dyDescent="0.3">
      <c r="A260" t="s">
        <v>313</v>
      </c>
      <c r="B260" s="81" t="s">
        <v>551</v>
      </c>
      <c r="C260" s="1">
        <v>4.03</v>
      </c>
      <c r="E260" s="1">
        <v>4.03</v>
      </c>
      <c r="F260" s="1">
        <v>4.4329999999999998</v>
      </c>
      <c r="G260" s="1">
        <v>4.8360000000000003</v>
      </c>
      <c r="H260" s="1">
        <v>5.2389999999999999</v>
      </c>
      <c r="I260" t="s">
        <v>569</v>
      </c>
    </row>
    <row r="261" spans="1:9" ht="28.8" x14ac:dyDescent="0.3">
      <c r="A261" t="s">
        <v>314</v>
      </c>
      <c r="B261" s="81" t="s">
        <v>552</v>
      </c>
      <c r="C261" s="1">
        <v>4.03</v>
      </c>
      <c r="E261" s="1">
        <v>4.03</v>
      </c>
      <c r="F261" s="1">
        <v>4.4329999999999998</v>
      </c>
      <c r="G261" s="1">
        <v>4.8360000000000003</v>
      </c>
      <c r="H261" s="1">
        <v>5.2389999999999999</v>
      </c>
      <c r="I261" t="s">
        <v>569</v>
      </c>
    </row>
    <row r="262" spans="1:9" ht="28.8" x14ac:dyDescent="0.3">
      <c r="A262" t="s">
        <v>315</v>
      </c>
      <c r="B262" s="81" t="s">
        <v>553</v>
      </c>
      <c r="C262" s="1">
        <v>4.03</v>
      </c>
      <c r="E262" s="1">
        <v>4.03</v>
      </c>
      <c r="F262" s="1">
        <v>4.4329999999999998</v>
      </c>
      <c r="G262" s="1">
        <v>4.8360000000000003</v>
      </c>
      <c r="H262" s="1">
        <v>5.2389999999999999</v>
      </c>
      <c r="I262" t="s">
        <v>569</v>
      </c>
    </row>
    <row r="263" spans="1:9" x14ac:dyDescent="0.3">
      <c r="A263" t="s">
        <v>316</v>
      </c>
      <c r="B263" s="81" t="s">
        <v>554</v>
      </c>
      <c r="C263" s="1">
        <v>4.03</v>
      </c>
      <c r="E263" s="1">
        <v>4.03</v>
      </c>
      <c r="F263" s="1">
        <v>4.4329999999999998</v>
      </c>
      <c r="G263" s="1">
        <v>4.8360000000000003</v>
      </c>
      <c r="H263" s="1">
        <v>5.2389999999999999</v>
      </c>
      <c r="I263" t="s">
        <v>569</v>
      </c>
    </row>
    <row r="264" spans="1:9" x14ac:dyDescent="0.3">
      <c r="A264" t="s">
        <v>317</v>
      </c>
      <c r="B264" s="81" t="s">
        <v>555</v>
      </c>
      <c r="C264" s="1">
        <v>4.03</v>
      </c>
      <c r="E264" s="1">
        <v>4.03</v>
      </c>
      <c r="F264" s="1">
        <v>4.4329999999999998</v>
      </c>
      <c r="G264" s="1">
        <v>4.8360000000000003</v>
      </c>
      <c r="H264" s="1">
        <v>5.2389999999999999</v>
      </c>
      <c r="I264" t="s">
        <v>569</v>
      </c>
    </row>
    <row r="265" spans="1:9" ht="28.8" x14ac:dyDescent="0.3">
      <c r="A265" t="s">
        <v>318</v>
      </c>
      <c r="B265" s="81" t="s">
        <v>556</v>
      </c>
    </row>
    <row r="266" spans="1:9" ht="28.8" x14ac:dyDescent="0.3">
      <c r="A266" t="s">
        <v>319</v>
      </c>
      <c r="B266" s="81" t="s">
        <v>557</v>
      </c>
      <c r="C266" s="1">
        <v>4.0199999999999996</v>
      </c>
      <c r="E266" s="1">
        <v>4.0199999999999996</v>
      </c>
      <c r="F266" s="1">
        <v>4.4219999999999997</v>
      </c>
      <c r="G266" s="1">
        <v>4.8239999999999998</v>
      </c>
      <c r="H266" s="1">
        <v>5.226</v>
      </c>
      <c r="I266" t="s">
        <v>569</v>
      </c>
    </row>
    <row r="267" spans="1:9" ht="43.2" x14ac:dyDescent="0.3">
      <c r="A267" t="s">
        <v>320</v>
      </c>
      <c r="B267" s="81" t="s">
        <v>558</v>
      </c>
      <c r="C267" s="1">
        <v>4.0199999999999996</v>
      </c>
      <c r="E267" s="1">
        <v>4.0199999999999996</v>
      </c>
      <c r="F267" s="1">
        <v>4.4219999999999997</v>
      </c>
      <c r="G267" s="1">
        <v>4.8239999999999998</v>
      </c>
      <c r="H267" s="1">
        <v>5.226</v>
      </c>
      <c r="I267" t="s">
        <v>569</v>
      </c>
    </row>
    <row r="268" spans="1:9" ht="28.8" x14ac:dyDescent="0.3">
      <c r="A268" t="s">
        <v>321</v>
      </c>
      <c r="B268" s="81" t="s">
        <v>559</v>
      </c>
      <c r="C268" s="1">
        <v>4.03</v>
      </c>
      <c r="E268" s="1">
        <v>4.03</v>
      </c>
      <c r="F268" s="1">
        <v>4.4329999999999998</v>
      </c>
      <c r="G268" s="1">
        <v>4.8360000000000003</v>
      </c>
      <c r="H268" s="1">
        <v>5.2389999999999999</v>
      </c>
      <c r="I268" t="s">
        <v>569</v>
      </c>
    </row>
    <row r="269" spans="1:9" x14ac:dyDescent="0.3">
      <c r="A269" t="s">
        <v>322</v>
      </c>
      <c r="B269" s="81" t="s">
        <v>560</v>
      </c>
      <c r="C269" s="1">
        <v>4.03</v>
      </c>
      <c r="E269" s="1">
        <v>4.03</v>
      </c>
      <c r="F269" s="1">
        <v>4.4329999999999998</v>
      </c>
      <c r="G269" s="1">
        <v>4.8360000000000003</v>
      </c>
      <c r="H269" s="1">
        <v>5.2389999999999999</v>
      </c>
      <c r="I269" t="s">
        <v>569</v>
      </c>
    </row>
    <row r="270" spans="1:9" ht="28.8" x14ac:dyDescent="0.3">
      <c r="A270" t="s">
        <v>323</v>
      </c>
      <c r="B270" s="81" t="s">
        <v>561</v>
      </c>
      <c r="C270" s="1">
        <v>4.03</v>
      </c>
      <c r="E270" s="1">
        <v>4.03</v>
      </c>
      <c r="F270" s="1">
        <v>4.4329999999999998</v>
      </c>
      <c r="G270" s="1">
        <v>4.8360000000000003</v>
      </c>
      <c r="H270" s="1">
        <v>5.2389999999999999</v>
      </c>
      <c r="I270" t="s">
        <v>569</v>
      </c>
    </row>
    <row r="271" spans="1:9" x14ac:dyDescent="0.3">
      <c r="A271" t="s">
        <v>324</v>
      </c>
      <c r="B271" s="81" t="s">
        <v>562</v>
      </c>
      <c r="C271" s="1">
        <v>4.03</v>
      </c>
      <c r="E271" s="1">
        <v>4.03</v>
      </c>
      <c r="F271" s="1">
        <v>4.4329999999999998</v>
      </c>
      <c r="G271" s="1">
        <v>4.8360000000000003</v>
      </c>
      <c r="H271" s="1">
        <v>5.2389999999999999</v>
      </c>
      <c r="I271" t="s">
        <v>569</v>
      </c>
    </row>
    <row r="272" spans="1:9" ht="43.2" x14ac:dyDescent="0.3">
      <c r="A272" t="s">
        <v>325</v>
      </c>
      <c r="B272" s="81" t="s">
        <v>563</v>
      </c>
      <c r="C272" s="1">
        <v>4.03</v>
      </c>
      <c r="E272" s="1">
        <v>4.03</v>
      </c>
      <c r="F272" s="1">
        <v>4.4329999999999998</v>
      </c>
      <c r="G272" s="1">
        <v>4.8360000000000003</v>
      </c>
      <c r="H272" s="1">
        <v>5.2389999999999999</v>
      </c>
      <c r="I272" t="s">
        <v>569</v>
      </c>
    </row>
    <row r="273" spans="1:9" ht="28.8" x14ac:dyDescent="0.3">
      <c r="A273" t="s">
        <v>326</v>
      </c>
      <c r="B273" s="81" t="s">
        <v>564</v>
      </c>
      <c r="C273" s="1">
        <v>4.0199999999999996</v>
      </c>
      <c r="E273" s="1">
        <v>4.0199999999999996</v>
      </c>
      <c r="F273" s="1">
        <v>4.4219999999999997</v>
      </c>
      <c r="G273" s="1">
        <v>4.8239999999999998</v>
      </c>
      <c r="H273" s="1">
        <v>5.226</v>
      </c>
      <c r="I273" t="s">
        <v>569</v>
      </c>
    </row>
    <row r="274" spans="1:9" ht="28.8" x14ac:dyDescent="0.3">
      <c r="A274" t="s">
        <v>327</v>
      </c>
      <c r="B274" s="81" t="s">
        <v>565</v>
      </c>
      <c r="C274" s="1">
        <v>4.0199999999999996</v>
      </c>
      <c r="E274" s="1">
        <v>4.0199999999999996</v>
      </c>
      <c r="F274" s="1">
        <v>4.4219999999999997</v>
      </c>
      <c r="G274" s="1">
        <v>4.8239999999999998</v>
      </c>
      <c r="H274" s="1">
        <v>5.226</v>
      </c>
      <c r="I274" t="s">
        <v>569</v>
      </c>
    </row>
    <row r="275" spans="1:9" ht="28.8" x14ac:dyDescent="0.3">
      <c r="A275" t="s">
        <v>328</v>
      </c>
      <c r="B275" s="81" t="s">
        <v>566</v>
      </c>
      <c r="C275" s="1">
        <v>4.0199999999999996</v>
      </c>
      <c r="E275" s="1">
        <v>4.0199999999999996</v>
      </c>
      <c r="F275" s="1">
        <v>4.4219999999999997</v>
      </c>
      <c r="G275" s="1">
        <v>4.8239999999999998</v>
      </c>
      <c r="H275" s="1">
        <v>5.226</v>
      </c>
      <c r="I275" t="s">
        <v>569</v>
      </c>
    </row>
    <row r="276" spans="1:9" ht="28.8" x14ac:dyDescent="0.3">
      <c r="A276" t="s">
        <v>329</v>
      </c>
      <c r="B276" s="81" t="s">
        <v>567</v>
      </c>
      <c r="C276" s="1">
        <v>4.22</v>
      </c>
      <c r="E276" s="1">
        <v>4.22</v>
      </c>
      <c r="F276" s="1">
        <v>4.6420000000000003</v>
      </c>
      <c r="G276" s="1">
        <v>5.0640000000000001</v>
      </c>
      <c r="H276" s="1">
        <v>5.4859999999999998</v>
      </c>
      <c r="I276" t="s">
        <v>569</v>
      </c>
    </row>
  </sheetData>
  <sheetProtection algorithmName="SHA-512" hashValue="zkLlrVs4qcIcgdUbEDDXmrAa/AV6e2Y3HqWcFCTh/b6zQAcnCc0KkyMCydouLMT1O2zGuy4HbnJxQHYLjkBsjw==" saltValue="HaNZuyQyROZ1ruIhG6p4SQ==" spinCount="100000" sheet="1" objects="1" scenarios="1"/>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List103"/>
  <dimension ref="A1:I284"/>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1.19</v>
      </c>
      <c r="D3" s="1">
        <v>0.04</v>
      </c>
      <c r="E3" s="1">
        <v>1.23</v>
      </c>
      <c r="F3" s="1">
        <v>1.353</v>
      </c>
      <c r="G3" s="1">
        <v>1.476</v>
      </c>
      <c r="H3" s="1">
        <v>1.599</v>
      </c>
    </row>
    <row r="4" spans="1:9" x14ac:dyDescent="0.3">
      <c r="A4" t="s">
        <v>10</v>
      </c>
      <c r="B4" s="81" t="s">
        <v>47</v>
      </c>
      <c r="C4" s="1">
        <v>0.88</v>
      </c>
      <c r="D4" s="1">
        <v>0.03</v>
      </c>
      <c r="E4" s="1">
        <v>0.92</v>
      </c>
      <c r="F4" s="1">
        <v>1.012</v>
      </c>
      <c r="G4" s="1">
        <v>1.1040000000000001</v>
      </c>
      <c r="H4" s="1">
        <v>1.196</v>
      </c>
      <c r="I4" t="s">
        <v>83</v>
      </c>
    </row>
    <row r="5" spans="1:9" x14ac:dyDescent="0.3">
      <c r="A5" t="s">
        <v>11</v>
      </c>
      <c r="B5" s="81" t="s">
        <v>48</v>
      </c>
      <c r="C5" s="1">
        <v>1.23</v>
      </c>
      <c r="D5" s="1">
        <v>0.13</v>
      </c>
      <c r="E5" s="1">
        <v>1.36</v>
      </c>
      <c r="F5" s="1">
        <v>1.496</v>
      </c>
      <c r="G5" s="1">
        <v>1.6319999999999999</v>
      </c>
      <c r="H5" s="1">
        <v>1.768</v>
      </c>
    </row>
    <row r="6" spans="1:9" x14ac:dyDescent="0.3">
      <c r="A6" t="s">
        <v>12</v>
      </c>
      <c r="B6" s="81" t="s">
        <v>49</v>
      </c>
      <c r="C6" s="1">
        <v>0.89</v>
      </c>
      <c r="D6" s="1">
        <v>0.06</v>
      </c>
      <c r="E6" s="1">
        <v>0.94</v>
      </c>
      <c r="F6" s="1">
        <v>1.034</v>
      </c>
      <c r="G6" s="1">
        <v>1.1279999999999999</v>
      </c>
      <c r="H6" s="1">
        <v>1.222</v>
      </c>
    </row>
    <row r="7" spans="1:9" x14ac:dyDescent="0.3">
      <c r="A7" t="s">
        <v>13</v>
      </c>
      <c r="B7" s="81" t="s">
        <v>50</v>
      </c>
      <c r="C7" s="1">
        <v>1.26</v>
      </c>
      <c r="D7" s="1">
        <v>0.16</v>
      </c>
      <c r="E7" s="1">
        <v>1.42</v>
      </c>
      <c r="F7" s="1">
        <v>1.5620000000000001</v>
      </c>
      <c r="G7" s="1">
        <v>1.704</v>
      </c>
      <c r="H7" s="1">
        <v>1.8460000000000001</v>
      </c>
    </row>
    <row r="8" spans="1:9" x14ac:dyDescent="0.3">
      <c r="A8" t="s">
        <v>13</v>
      </c>
      <c r="B8" s="81" t="s">
        <v>51</v>
      </c>
      <c r="C8" s="1">
        <v>0.84</v>
      </c>
      <c r="D8" s="1">
        <v>0.06</v>
      </c>
      <c r="E8" s="1">
        <v>0.91</v>
      </c>
      <c r="F8" s="1">
        <v>1.0009999999999999</v>
      </c>
      <c r="G8" s="1">
        <v>1.0920000000000001</v>
      </c>
      <c r="H8" s="1">
        <v>1.1830000000000001</v>
      </c>
      <c r="I8" t="s">
        <v>83</v>
      </c>
    </row>
    <row r="9" spans="1:9" x14ac:dyDescent="0.3">
      <c r="A9" t="s">
        <v>14</v>
      </c>
      <c r="B9" s="81" t="s">
        <v>52</v>
      </c>
    </row>
    <row r="10" spans="1:9" x14ac:dyDescent="0.3">
      <c r="A10" t="s">
        <v>15</v>
      </c>
      <c r="B10" s="81" t="s">
        <v>53</v>
      </c>
      <c r="C10" s="1">
        <v>2.13</v>
      </c>
      <c r="D10" s="1">
        <v>0.06</v>
      </c>
      <c r="E10" s="1">
        <v>2.19</v>
      </c>
      <c r="F10" s="1">
        <v>2.2120000000000002</v>
      </c>
      <c r="G10" s="1">
        <v>2.2120000000000002</v>
      </c>
      <c r="H10" s="1">
        <v>2.2120000000000002</v>
      </c>
    </row>
    <row r="11" spans="1:9" x14ac:dyDescent="0.3">
      <c r="A11" t="s">
        <v>16</v>
      </c>
      <c r="B11" s="81" t="s">
        <v>54</v>
      </c>
    </row>
    <row r="12" spans="1:9" x14ac:dyDescent="0.3">
      <c r="A12" t="s">
        <v>17</v>
      </c>
      <c r="B12" s="81" t="s">
        <v>55</v>
      </c>
      <c r="C12" s="1">
        <v>0.62</v>
      </c>
      <c r="D12" s="1">
        <v>0.06</v>
      </c>
      <c r="E12" s="1">
        <v>0.67</v>
      </c>
      <c r="F12" s="1">
        <v>0.67700000000000005</v>
      </c>
      <c r="G12" s="1">
        <v>0.67700000000000005</v>
      </c>
      <c r="H12" s="1">
        <v>0.67700000000000005</v>
      </c>
    </row>
    <row r="13" spans="1:9" x14ac:dyDescent="0.3">
      <c r="A13" t="s">
        <v>18</v>
      </c>
      <c r="B13" s="81" t="s">
        <v>56</v>
      </c>
      <c r="C13" s="1">
        <v>1.79</v>
      </c>
      <c r="D13" s="1">
        <v>0.08</v>
      </c>
      <c r="E13" s="1">
        <v>1.88</v>
      </c>
      <c r="F13" s="1">
        <v>1.899</v>
      </c>
      <c r="G13" s="1">
        <v>1.899</v>
      </c>
      <c r="H13" s="1">
        <v>1.899</v>
      </c>
    </row>
    <row r="14" spans="1:9" x14ac:dyDescent="0.3">
      <c r="A14" t="s">
        <v>19</v>
      </c>
      <c r="B14" s="81" t="s">
        <v>57</v>
      </c>
    </row>
    <row r="15" spans="1:9" ht="57.6" x14ac:dyDescent="0.3">
      <c r="A15" t="s">
        <v>20</v>
      </c>
      <c r="B15" s="81" t="s">
        <v>58</v>
      </c>
      <c r="C15" s="1">
        <v>0.47</v>
      </c>
      <c r="D15" s="1">
        <v>0.04</v>
      </c>
      <c r="E15" s="1">
        <v>0.51</v>
      </c>
      <c r="F15" s="1">
        <v>0.51500000000000001</v>
      </c>
      <c r="G15" s="1">
        <v>0.51500000000000001</v>
      </c>
      <c r="H15" s="1">
        <v>0.51500000000000001</v>
      </c>
    </row>
    <row r="16" spans="1:9" ht="57.6" x14ac:dyDescent="0.3">
      <c r="A16" t="s">
        <v>21</v>
      </c>
      <c r="B16" s="81" t="s">
        <v>59</v>
      </c>
      <c r="C16" s="1">
        <v>0.77</v>
      </c>
      <c r="D16" s="1">
        <v>0.04</v>
      </c>
      <c r="E16" s="1">
        <v>0.82</v>
      </c>
      <c r="F16" s="1">
        <v>0.82799999999999996</v>
      </c>
      <c r="G16" s="1">
        <v>0.82799999999999996</v>
      </c>
      <c r="H16" s="1">
        <v>0.82799999999999996</v>
      </c>
    </row>
    <row r="17" spans="1:8" ht="72" x14ac:dyDescent="0.3">
      <c r="A17" t="s">
        <v>22</v>
      </c>
      <c r="B17" s="81" t="s">
        <v>60</v>
      </c>
      <c r="C17" s="1">
        <v>1.41</v>
      </c>
      <c r="D17" s="1">
        <v>0.14000000000000001</v>
      </c>
      <c r="E17" s="1">
        <v>1.54</v>
      </c>
      <c r="F17" s="1">
        <v>1.5549999999999999</v>
      </c>
      <c r="G17" s="1">
        <v>1.5549999999999999</v>
      </c>
      <c r="H17" s="1">
        <v>1.5549999999999999</v>
      </c>
    </row>
    <row r="18" spans="1:8" ht="57.6" x14ac:dyDescent="0.3">
      <c r="A18" t="s">
        <v>23</v>
      </c>
      <c r="B18" s="81" t="s">
        <v>61</v>
      </c>
      <c r="C18" s="1">
        <v>1.38</v>
      </c>
      <c r="D18" s="1">
        <v>0.13</v>
      </c>
      <c r="E18" s="1">
        <v>1.51</v>
      </c>
      <c r="F18" s="1">
        <v>1.5249999999999999</v>
      </c>
      <c r="G18" s="1">
        <v>1.5249999999999999</v>
      </c>
      <c r="H18" s="1">
        <v>1.5249999999999999</v>
      </c>
    </row>
    <row r="19" spans="1:8" ht="28.8" x14ac:dyDescent="0.3">
      <c r="A19" t="s">
        <v>24</v>
      </c>
      <c r="B19" s="81" t="s">
        <v>62</v>
      </c>
      <c r="C19" s="1">
        <v>0.61</v>
      </c>
      <c r="D19" s="1">
        <v>0.09</v>
      </c>
      <c r="E19" s="1">
        <v>0.7</v>
      </c>
      <c r="F19" s="1">
        <v>0.70699999999999996</v>
      </c>
      <c r="G19" s="1">
        <v>0.70699999999999996</v>
      </c>
      <c r="H19" s="1">
        <v>0.70699999999999996</v>
      </c>
    </row>
    <row r="20" spans="1:8" ht="28.8" x14ac:dyDescent="0.3">
      <c r="A20" t="s">
        <v>25</v>
      </c>
      <c r="B20" s="81" t="s">
        <v>63</v>
      </c>
      <c r="C20" s="1">
        <v>1.21</v>
      </c>
      <c r="D20" s="1">
        <v>0.1</v>
      </c>
      <c r="E20" s="1">
        <v>1.31</v>
      </c>
      <c r="F20" s="1">
        <v>1.323</v>
      </c>
      <c r="G20" s="1">
        <v>1.323</v>
      </c>
      <c r="H20" s="1">
        <v>1.323</v>
      </c>
    </row>
    <row r="21" spans="1:8" ht="28.8" x14ac:dyDescent="0.3">
      <c r="A21" t="s">
        <v>26</v>
      </c>
      <c r="B21" s="81" t="s">
        <v>64</v>
      </c>
      <c r="C21" s="1">
        <v>1.36</v>
      </c>
      <c r="D21" s="1">
        <v>0.08</v>
      </c>
      <c r="E21" s="1">
        <v>1.44</v>
      </c>
      <c r="F21" s="1">
        <v>1.454</v>
      </c>
      <c r="G21" s="1">
        <v>1.454</v>
      </c>
      <c r="H21" s="1">
        <v>1.454</v>
      </c>
    </row>
    <row r="22" spans="1:8" ht="43.2" x14ac:dyDescent="0.3">
      <c r="A22" t="s">
        <v>27</v>
      </c>
      <c r="B22" s="81" t="s">
        <v>65</v>
      </c>
      <c r="C22" s="1">
        <v>2.09</v>
      </c>
      <c r="D22" s="1">
        <v>0.13</v>
      </c>
      <c r="E22" s="1">
        <v>2.2200000000000002</v>
      </c>
      <c r="F22" s="1">
        <v>2.242</v>
      </c>
      <c r="G22" s="1">
        <v>2.242</v>
      </c>
      <c r="H22" s="1">
        <v>2.242</v>
      </c>
    </row>
    <row r="23" spans="1:8" ht="72" x14ac:dyDescent="0.3">
      <c r="A23" t="s">
        <v>28</v>
      </c>
      <c r="B23" s="81" t="s">
        <v>66</v>
      </c>
      <c r="C23" s="1">
        <v>1.8</v>
      </c>
      <c r="D23" s="1">
        <v>0.11</v>
      </c>
      <c r="E23" s="1">
        <v>1.92</v>
      </c>
      <c r="F23" s="1">
        <v>1.9390000000000001</v>
      </c>
      <c r="G23" s="1">
        <v>1.9390000000000001</v>
      </c>
      <c r="H23" s="1">
        <v>1.9390000000000001</v>
      </c>
    </row>
    <row r="24" spans="1:8" ht="72" x14ac:dyDescent="0.3">
      <c r="A24" t="s">
        <v>29</v>
      </c>
      <c r="B24" s="81" t="s">
        <v>67</v>
      </c>
      <c r="C24" s="1">
        <v>1.8</v>
      </c>
      <c r="D24" s="1">
        <v>0.11</v>
      </c>
      <c r="E24" s="1">
        <v>1.92</v>
      </c>
      <c r="F24" s="1">
        <v>1.9390000000000001</v>
      </c>
      <c r="G24" s="1">
        <v>1.9390000000000001</v>
      </c>
      <c r="H24" s="1">
        <v>1.9390000000000001</v>
      </c>
    </row>
    <row r="25" spans="1:8" ht="28.8" x14ac:dyDescent="0.3">
      <c r="A25" t="s">
        <v>30</v>
      </c>
      <c r="B25" s="81" t="s">
        <v>68</v>
      </c>
      <c r="C25" s="1">
        <v>3.32</v>
      </c>
      <c r="D25" s="1">
        <v>0.09</v>
      </c>
      <c r="E25" s="1">
        <v>3.42</v>
      </c>
      <c r="F25" s="1">
        <v>3.4540000000000002</v>
      </c>
      <c r="G25" s="1">
        <v>3.4540000000000002</v>
      </c>
      <c r="H25" s="1">
        <v>3.4540000000000002</v>
      </c>
    </row>
    <row r="26" spans="1:8" ht="43.2" x14ac:dyDescent="0.3">
      <c r="A26" t="s">
        <v>31</v>
      </c>
      <c r="B26" s="81" t="s">
        <v>69</v>
      </c>
      <c r="C26" s="1">
        <v>1.76</v>
      </c>
      <c r="D26" s="1">
        <v>0.11</v>
      </c>
      <c r="E26" s="1">
        <v>1.86</v>
      </c>
      <c r="F26" s="1">
        <v>1.879</v>
      </c>
      <c r="G26" s="1">
        <v>1.879</v>
      </c>
      <c r="H26" s="1">
        <v>1.879</v>
      </c>
    </row>
    <row r="27" spans="1:8" ht="43.2" x14ac:dyDescent="0.3">
      <c r="A27" t="s">
        <v>32</v>
      </c>
      <c r="B27" s="81" t="s">
        <v>70</v>
      </c>
      <c r="C27" s="1">
        <v>1.38</v>
      </c>
      <c r="D27" s="1">
        <v>0.1</v>
      </c>
      <c r="E27" s="1">
        <v>1.48</v>
      </c>
      <c r="F27" s="1">
        <v>1.4950000000000001</v>
      </c>
      <c r="G27" s="1">
        <v>1.4950000000000001</v>
      </c>
      <c r="H27" s="1">
        <v>1.4950000000000001</v>
      </c>
    </row>
    <row r="28" spans="1:8" ht="100.8" x14ac:dyDescent="0.3">
      <c r="A28" t="s">
        <v>33</v>
      </c>
      <c r="B28" s="81" t="s">
        <v>71</v>
      </c>
      <c r="C28" s="1">
        <v>1.47</v>
      </c>
      <c r="D28" s="1">
        <v>0.12</v>
      </c>
      <c r="E28" s="1">
        <v>1.59</v>
      </c>
      <c r="F28" s="1">
        <v>1.6060000000000001</v>
      </c>
      <c r="G28" s="1">
        <v>1.6060000000000001</v>
      </c>
      <c r="H28" s="1">
        <v>1.6060000000000001</v>
      </c>
    </row>
    <row r="29" spans="1:8" ht="28.8" x14ac:dyDescent="0.3">
      <c r="A29" t="s">
        <v>34</v>
      </c>
      <c r="B29" s="81" t="s">
        <v>72</v>
      </c>
    </row>
    <row r="30" spans="1:8" ht="43.2" x14ac:dyDescent="0.3">
      <c r="A30" t="s">
        <v>35</v>
      </c>
      <c r="B30" s="81" t="s">
        <v>73</v>
      </c>
      <c r="C30" s="1">
        <v>0.71</v>
      </c>
      <c r="D30" s="1">
        <v>0.09</v>
      </c>
      <c r="E30" s="1">
        <v>0.8</v>
      </c>
      <c r="F30" s="1">
        <v>0.80800000000000005</v>
      </c>
      <c r="G30" s="1">
        <v>0.80800000000000005</v>
      </c>
      <c r="H30" s="1">
        <v>0.80800000000000005</v>
      </c>
    </row>
    <row r="31" spans="1:8" ht="57.6" x14ac:dyDescent="0.3">
      <c r="A31" t="s">
        <v>36</v>
      </c>
      <c r="B31" s="81" t="s">
        <v>74</v>
      </c>
      <c r="C31" s="1">
        <v>0.9</v>
      </c>
      <c r="D31" s="1">
        <v>0.1</v>
      </c>
      <c r="E31" s="1">
        <v>1</v>
      </c>
      <c r="F31" s="1">
        <v>1.01</v>
      </c>
      <c r="G31" s="1">
        <v>1.01</v>
      </c>
      <c r="H31" s="1">
        <v>1.01</v>
      </c>
    </row>
    <row r="32" spans="1:8" ht="57.6" x14ac:dyDescent="0.3">
      <c r="A32" t="s">
        <v>37</v>
      </c>
      <c r="B32" s="81" t="s">
        <v>75</v>
      </c>
      <c r="C32" s="1">
        <v>0.61</v>
      </c>
      <c r="D32" s="1">
        <v>0.08</v>
      </c>
      <c r="E32" s="1">
        <v>0.69</v>
      </c>
      <c r="F32" s="1">
        <v>0.69699999999999995</v>
      </c>
      <c r="G32" s="1">
        <v>0.69699999999999995</v>
      </c>
      <c r="H32" s="1">
        <v>0.69699999999999995</v>
      </c>
    </row>
    <row r="33" spans="1:9" ht="43.2" x14ac:dyDescent="0.3">
      <c r="A33" t="s">
        <v>38</v>
      </c>
      <c r="B33" s="81" t="s">
        <v>76</v>
      </c>
      <c r="C33" s="1">
        <v>0.48</v>
      </c>
      <c r="D33" s="1">
        <v>7.0000000000000007E-2</v>
      </c>
      <c r="E33" s="1">
        <v>0.55000000000000004</v>
      </c>
      <c r="F33" s="1">
        <v>0.55600000000000005</v>
      </c>
      <c r="G33" s="1">
        <v>0.55600000000000005</v>
      </c>
      <c r="H33" s="1">
        <v>0.55600000000000005</v>
      </c>
    </row>
    <row r="34" spans="1:9" ht="57.6" x14ac:dyDescent="0.3">
      <c r="A34" t="s">
        <v>39</v>
      </c>
      <c r="B34" s="81" t="s">
        <v>77</v>
      </c>
      <c r="C34" s="1">
        <v>0.31</v>
      </c>
      <c r="D34" s="1">
        <v>0.05</v>
      </c>
      <c r="E34" s="1">
        <v>0.36</v>
      </c>
      <c r="F34" s="1">
        <v>0.36399999999999999</v>
      </c>
      <c r="G34" s="1">
        <v>0.36399999999999999</v>
      </c>
      <c r="H34" s="1">
        <v>0.36399999999999999</v>
      </c>
    </row>
    <row r="35" spans="1:9" ht="28.8" x14ac:dyDescent="0.3">
      <c r="A35" t="s">
        <v>40</v>
      </c>
      <c r="B35" s="81" t="s">
        <v>78</v>
      </c>
      <c r="C35" s="1">
        <v>1.23</v>
      </c>
      <c r="D35" s="1">
        <v>0.13</v>
      </c>
      <c r="E35" s="1">
        <v>1.36</v>
      </c>
      <c r="F35" s="1">
        <v>1.3740000000000001</v>
      </c>
      <c r="G35" s="1">
        <v>1.3740000000000001</v>
      </c>
      <c r="H35" s="1">
        <v>1.3740000000000001</v>
      </c>
    </row>
    <row r="36" spans="1:9" ht="28.8" x14ac:dyDescent="0.3">
      <c r="A36" t="s">
        <v>41</v>
      </c>
      <c r="B36" s="81" t="s">
        <v>79</v>
      </c>
      <c r="C36" s="1">
        <v>0.56000000000000005</v>
      </c>
      <c r="D36" s="1">
        <v>0.11</v>
      </c>
      <c r="E36" s="1">
        <v>0.67</v>
      </c>
      <c r="F36" s="1">
        <v>0.67700000000000005</v>
      </c>
      <c r="G36" s="1">
        <v>0.67700000000000005</v>
      </c>
      <c r="H36" s="1">
        <v>0.67700000000000005</v>
      </c>
    </row>
    <row r="37" spans="1:9" ht="86.4" x14ac:dyDescent="0.3">
      <c r="A37" t="s">
        <v>42</v>
      </c>
      <c r="B37" s="81" t="s">
        <v>80</v>
      </c>
      <c r="C37" s="1">
        <v>1.19</v>
      </c>
      <c r="D37" s="1">
        <v>0.08</v>
      </c>
      <c r="E37" s="1">
        <v>1.28</v>
      </c>
      <c r="F37" s="1">
        <v>1.2929999999999999</v>
      </c>
      <c r="G37" s="1">
        <v>1.2929999999999999</v>
      </c>
      <c r="H37" s="1">
        <v>1.2929999999999999</v>
      </c>
    </row>
    <row r="38" spans="1:9" ht="86.4" x14ac:dyDescent="0.3">
      <c r="A38" t="s">
        <v>43</v>
      </c>
      <c r="B38" s="81" t="s">
        <v>81</v>
      </c>
      <c r="C38" s="1">
        <v>0.61</v>
      </c>
      <c r="D38" s="1">
        <v>0.06</v>
      </c>
      <c r="E38" s="1">
        <v>0.67</v>
      </c>
      <c r="F38" s="1">
        <v>0.67700000000000005</v>
      </c>
      <c r="G38" s="1">
        <v>0.67700000000000005</v>
      </c>
      <c r="H38" s="1">
        <v>0.67700000000000005</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1.26</v>
      </c>
      <c r="E40" s="1">
        <v>1.26</v>
      </c>
      <c r="F40" s="1">
        <v>1.3859999999999999</v>
      </c>
      <c r="G40" s="1">
        <v>1.512</v>
      </c>
      <c r="H40" s="1">
        <v>1.6379999999999999</v>
      </c>
      <c r="I40" t="s">
        <v>568</v>
      </c>
    </row>
    <row r="41" spans="1:9" x14ac:dyDescent="0.3">
      <c r="A41" t="s">
        <v>87</v>
      </c>
      <c r="B41" s="81" t="s">
        <v>332</v>
      </c>
      <c r="C41" s="1">
        <v>1.49</v>
      </c>
      <c r="E41" s="1">
        <v>1.49</v>
      </c>
      <c r="F41" s="1">
        <v>1.639</v>
      </c>
      <c r="G41" s="1">
        <v>1.788</v>
      </c>
      <c r="H41" s="1">
        <v>1.9370000000000001</v>
      </c>
      <c r="I41" t="s">
        <v>568</v>
      </c>
    </row>
    <row r="42" spans="1:9" x14ac:dyDescent="0.3">
      <c r="A42" t="s">
        <v>88</v>
      </c>
      <c r="B42" s="81" t="s">
        <v>333</v>
      </c>
      <c r="C42" s="1">
        <v>1.5</v>
      </c>
      <c r="E42" s="1">
        <v>1.5</v>
      </c>
      <c r="F42" s="1">
        <v>1.65</v>
      </c>
      <c r="G42" s="1">
        <v>1.8</v>
      </c>
      <c r="H42" s="1">
        <v>1.95</v>
      </c>
      <c r="I42" t="s">
        <v>568</v>
      </c>
    </row>
    <row r="43" spans="1:9" x14ac:dyDescent="0.3">
      <c r="A43" t="s">
        <v>89</v>
      </c>
      <c r="B43" s="81" t="s">
        <v>334</v>
      </c>
      <c r="C43" s="1">
        <v>1.5</v>
      </c>
      <c r="E43" s="1">
        <v>1.5</v>
      </c>
      <c r="F43" s="1">
        <v>1.65</v>
      </c>
      <c r="G43" s="1">
        <v>1.8</v>
      </c>
      <c r="H43" s="1">
        <v>1.95</v>
      </c>
      <c r="I43" t="s">
        <v>568</v>
      </c>
    </row>
    <row r="44" spans="1:9" x14ac:dyDescent="0.3">
      <c r="A44" t="s">
        <v>90</v>
      </c>
      <c r="B44" s="81" t="s">
        <v>332</v>
      </c>
      <c r="C44" s="1">
        <v>1.49</v>
      </c>
      <c r="E44" s="1">
        <v>1.49</v>
      </c>
      <c r="F44" s="1">
        <v>1.639</v>
      </c>
      <c r="G44" s="1">
        <v>1.788</v>
      </c>
      <c r="H44" s="1">
        <v>1.9370000000000001</v>
      </c>
      <c r="I44" t="s">
        <v>568</v>
      </c>
    </row>
    <row r="45" spans="1:9" x14ac:dyDescent="0.3">
      <c r="A45" t="s">
        <v>91</v>
      </c>
      <c r="B45" s="81" t="s">
        <v>333</v>
      </c>
      <c r="C45" s="1">
        <v>1.5</v>
      </c>
      <c r="E45" s="1">
        <v>1.5</v>
      </c>
      <c r="F45" s="1">
        <v>1.65</v>
      </c>
      <c r="G45" s="1">
        <v>1.8</v>
      </c>
      <c r="H45" s="1">
        <v>1.95</v>
      </c>
      <c r="I45" t="s">
        <v>568</v>
      </c>
    </row>
    <row r="46" spans="1:9" x14ac:dyDescent="0.3">
      <c r="A46" t="s">
        <v>92</v>
      </c>
      <c r="B46" s="81" t="s">
        <v>335</v>
      </c>
      <c r="C46" s="1">
        <v>1.49</v>
      </c>
      <c r="E46" s="1">
        <v>1.49</v>
      </c>
      <c r="F46" s="1">
        <v>1.639</v>
      </c>
      <c r="G46" s="1">
        <v>1.788</v>
      </c>
      <c r="H46" s="1">
        <v>1.9370000000000001</v>
      </c>
      <c r="I46" t="s">
        <v>568</v>
      </c>
    </row>
    <row r="47" spans="1:9" ht="28.8" x14ac:dyDescent="0.3">
      <c r="A47" t="s">
        <v>93</v>
      </c>
      <c r="B47" s="81" t="s">
        <v>336</v>
      </c>
      <c r="C47" s="1">
        <v>1.95</v>
      </c>
      <c r="E47" s="1">
        <v>1.95</v>
      </c>
      <c r="F47" s="1">
        <v>2.145</v>
      </c>
      <c r="G47" s="1">
        <v>2.34</v>
      </c>
      <c r="H47" s="1">
        <v>2.5350000000000001</v>
      </c>
      <c r="I47" t="s">
        <v>568</v>
      </c>
    </row>
    <row r="48" spans="1:9" ht="43.2" x14ac:dyDescent="0.3">
      <c r="A48" t="s">
        <v>94</v>
      </c>
      <c r="B48" s="81" t="s">
        <v>337</v>
      </c>
      <c r="C48" s="1">
        <v>1.95</v>
      </c>
      <c r="E48" s="1">
        <v>1.95</v>
      </c>
      <c r="F48" s="1">
        <v>2.145</v>
      </c>
      <c r="G48" s="1">
        <v>2.34</v>
      </c>
      <c r="H48" s="1">
        <v>2.5350000000000001</v>
      </c>
      <c r="I48" t="s">
        <v>568</v>
      </c>
    </row>
    <row r="49" spans="1:9" x14ac:dyDescent="0.3">
      <c r="A49" t="s">
        <v>95</v>
      </c>
      <c r="B49" s="81" t="s">
        <v>338</v>
      </c>
      <c r="C49" s="1">
        <v>1.5</v>
      </c>
      <c r="E49" s="1">
        <v>1.5</v>
      </c>
      <c r="F49" s="1">
        <v>1.65</v>
      </c>
      <c r="G49" s="1">
        <v>1.8</v>
      </c>
      <c r="H49" s="1">
        <v>1.95</v>
      </c>
      <c r="I49" t="s">
        <v>568</v>
      </c>
    </row>
    <row r="50" spans="1:9" ht="28.8" x14ac:dyDescent="0.3">
      <c r="A50" t="s">
        <v>96</v>
      </c>
      <c r="B50" s="81" t="s">
        <v>339</v>
      </c>
      <c r="C50" s="1">
        <v>1.5</v>
      </c>
      <c r="E50" s="1">
        <v>1.5</v>
      </c>
      <c r="F50" s="1">
        <v>1.65</v>
      </c>
      <c r="G50" s="1">
        <v>1.8</v>
      </c>
      <c r="H50" s="1">
        <v>1.95</v>
      </c>
      <c r="I50" t="s">
        <v>568</v>
      </c>
    </row>
    <row r="51" spans="1:9" x14ac:dyDescent="0.3">
      <c r="A51" t="s">
        <v>97</v>
      </c>
      <c r="B51" s="81" t="s">
        <v>340</v>
      </c>
      <c r="C51" s="1">
        <v>1.5</v>
      </c>
      <c r="E51" s="1">
        <v>1.5</v>
      </c>
      <c r="F51" s="1">
        <v>1.65</v>
      </c>
      <c r="G51" s="1">
        <v>1.8</v>
      </c>
      <c r="H51" s="1">
        <v>1.95</v>
      </c>
      <c r="I51" t="s">
        <v>568</v>
      </c>
    </row>
    <row r="52" spans="1:9" x14ac:dyDescent="0.3">
      <c r="A52" t="s">
        <v>98</v>
      </c>
      <c r="B52" s="81" t="s">
        <v>341</v>
      </c>
      <c r="C52" s="1">
        <v>1.5</v>
      </c>
      <c r="E52" s="1">
        <v>1.5</v>
      </c>
      <c r="F52" s="1">
        <v>1.65</v>
      </c>
      <c r="G52" s="1">
        <v>1.8</v>
      </c>
      <c r="H52" s="1">
        <v>1.95</v>
      </c>
      <c r="I52" t="s">
        <v>568</v>
      </c>
    </row>
    <row r="53" spans="1:9" x14ac:dyDescent="0.3">
      <c r="A53" t="s">
        <v>99</v>
      </c>
      <c r="B53" s="81" t="s">
        <v>342</v>
      </c>
      <c r="C53" s="1">
        <v>1.5</v>
      </c>
      <c r="E53" s="1">
        <v>1.5</v>
      </c>
      <c r="F53" s="1">
        <v>1.65</v>
      </c>
      <c r="G53" s="1">
        <v>1.8</v>
      </c>
      <c r="H53" s="1">
        <v>1.95</v>
      </c>
      <c r="I53" t="s">
        <v>568</v>
      </c>
    </row>
    <row r="54" spans="1:9" x14ac:dyDescent="0.3">
      <c r="A54" t="s">
        <v>100</v>
      </c>
      <c r="B54" s="81" t="s">
        <v>341</v>
      </c>
      <c r="C54" s="1">
        <v>1.5</v>
      </c>
      <c r="E54" s="1">
        <v>1.5</v>
      </c>
      <c r="F54" s="1">
        <v>1.65</v>
      </c>
      <c r="G54" s="1">
        <v>1.8</v>
      </c>
      <c r="H54" s="1">
        <v>1.95</v>
      </c>
      <c r="I54" t="s">
        <v>568</v>
      </c>
    </row>
    <row r="55" spans="1:9" ht="72" x14ac:dyDescent="0.3">
      <c r="A55" t="s">
        <v>101</v>
      </c>
      <c r="B55" s="81" t="s">
        <v>343</v>
      </c>
      <c r="C55" s="1">
        <v>1.95</v>
      </c>
      <c r="E55" s="1">
        <v>1.95</v>
      </c>
      <c r="F55" s="1">
        <v>2.145</v>
      </c>
      <c r="G55" s="1">
        <v>2.34</v>
      </c>
      <c r="H55" s="1">
        <v>2.5350000000000001</v>
      </c>
      <c r="I55" t="s">
        <v>568</v>
      </c>
    </row>
    <row r="56" spans="1:9" ht="72" x14ac:dyDescent="0.3">
      <c r="A56" t="s">
        <v>102</v>
      </c>
      <c r="B56" s="81" t="s">
        <v>344</v>
      </c>
      <c r="C56" s="1">
        <v>1.95</v>
      </c>
      <c r="E56" s="1">
        <v>1.95</v>
      </c>
      <c r="F56" s="1">
        <v>2.145</v>
      </c>
      <c r="G56" s="1">
        <v>2.34</v>
      </c>
      <c r="H56" s="1">
        <v>2.5350000000000001</v>
      </c>
      <c r="I56" t="s">
        <v>568</v>
      </c>
    </row>
    <row r="57" spans="1:9" x14ac:dyDescent="0.3">
      <c r="A57" t="s">
        <v>103</v>
      </c>
      <c r="B57" s="81" t="s">
        <v>345</v>
      </c>
      <c r="C57" s="1">
        <v>1.95</v>
      </c>
      <c r="E57" s="1">
        <v>1.95</v>
      </c>
      <c r="F57" s="1">
        <v>2.145</v>
      </c>
      <c r="G57" s="1">
        <v>2.34</v>
      </c>
      <c r="H57" s="1">
        <v>2.5350000000000001</v>
      </c>
      <c r="I57" t="s">
        <v>568</v>
      </c>
    </row>
    <row r="58" spans="1:9" ht="28.8" x14ac:dyDescent="0.3">
      <c r="A58" t="s">
        <v>104</v>
      </c>
      <c r="B58" s="81" t="s">
        <v>346</v>
      </c>
      <c r="C58" s="1">
        <v>1.49</v>
      </c>
      <c r="E58" s="1">
        <v>1.49</v>
      </c>
      <c r="F58" s="1">
        <v>1.639</v>
      </c>
      <c r="G58" s="1">
        <v>1.788</v>
      </c>
      <c r="H58" s="1">
        <v>1.9370000000000001</v>
      </c>
      <c r="I58" t="s">
        <v>568</v>
      </c>
    </row>
    <row r="59" spans="1:9" ht="43.2" x14ac:dyDescent="0.3">
      <c r="A59" t="s">
        <v>105</v>
      </c>
      <c r="B59" s="81" t="s">
        <v>347</v>
      </c>
      <c r="C59" s="1">
        <v>1.95</v>
      </c>
      <c r="E59" s="1">
        <v>1.95</v>
      </c>
      <c r="F59" s="1">
        <v>2.145</v>
      </c>
      <c r="G59" s="1">
        <v>2.34</v>
      </c>
      <c r="H59" s="1">
        <v>2.5350000000000001</v>
      </c>
      <c r="I59" t="s">
        <v>568</v>
      </c>
    </row>
    <row r="60" spans="1:9" ht="28.8" x14ac:dyDescent="0.3">
      <c r="A60" t="s">
        <v>106</v>
      </c>
      <c r="B60" s="81" t="s">
        <v>348</v>
      </c>
      <c r="C60" s="1">
        <v>1.95</v>
      </c>
      <c r="E60" s="1">
        <v>1.95</v>
      </c>
      <c r="F60" s="1">
        <v>2.145</v>
      </c>
      <c r="G60" s="1">
        <v>2.34</v>
      </c>
      <c r="H60" s="1">
        <v>2.5350000000000001</v>
      </c>
      <c r="I60" t="s">
        <v>568</v>
      </c>
    </row>
    <row r="61" spans="1:9" x14ac:dyDescent="0.3">
      <c r="A61" t="s">
        <v>107</v>
      </c>
      <c r="B61" s="81" t="s">
        <v>349</v>
      </c>
      <c r="C61" s="1">
        <v>1.26</v>
      </c>
      <c r="E61" s="1">
        <v>1.26</v>
      </c>
      <c r="F61" s="1">
        <v>1.3859999999999999</v>
      </c>
      <c r="G61" s="1">
        <v>1.512</v>
      </c>
      <c r="H61" s="1">
        <v>1.6379999999999999</v>
      </c>
      <c r="I61" t="s">
        <v>568</v>
      </c>
    </row>
    <row r="62" spans="1:9" x14ac:dyDescent="0.3">
      <c r="A62" t="s">
        <v>108</v>
      </c>
      <c r="B62" s="81" t="s">
        <v>341</v>
      </c>
      <c r="C62" s="1">
        <v>1.95</v>
      </c>
      <c r="E62" s="1">
        <v>1.95</v>
      </c>
      <c r="F62" s="1">
        <v>2.145</v>
      </c>
      <c r="G62" s="1">
        <v>2.34</v>
      </c>
      <c r="H62" s="1">
        <v>2.5350000000000001</v>
      </c>
      <c r="I62" t="s">
        <v>568</v>
      </c>
    </row>
    <row r="63" spans="1:9" x14ac:dyDescent="0.3">
      <c r="A63" t="s">
        <v>44</v>
      </c>
      <c r="B63" s="81" t="s">
        <v>82</v>
      </c>
      <c r="C63" s="1">
        <v>14.03</v>
      </c>
      <c r="E63" s="1">
        <v>14.03</v>
      </c>
      <c r="F63" s="1">
        <v>15.433</v>
      </c>
      <c r="G63" s="1">
        <v>16.835999999999999</v>
      </c>
      <c r="H63" s="1">
        <v>18.239000000000001</v>
      </c>
    </row>
    <row r="64" spans="1:9" ht="28.8" x14ac:dyDescent="0.3">
      <c r="A64" t="s">
        <v>109</v>
      </c>
      <c r="B64" s="81" t="s">
        <v>350</v>
      </c>
      <c r="C64" s="1">
        <v>0.1</v>
      </c>
      <c r="D64" s="1">
        <v>0.04</v>
      </c>
      <c r="E64" s="1">
        <v>0.13</v>
      </c>
      <c r="F64" s="1">
        <v>0.14299999999999999</v>
      </c>
      <c r="G64" s="1">
        <v>0.156</v>
      </c>
      <c r="H64" s="1">
        <v>0.16900000000000001</v>
      </c>
    </row>
    <row r="65" spans="1:9" ht="28.8" x14ac:dyDescent="0.3">
      <c r="A65" t="s">
        <v>110</v>
      </c>
      <c r="B65" s="81" t="s">
        <v>351</v>
      </c>
      <c r="C65" s="1">
        <v>1.54</v>
      </c>
      <c r="E65" s="1">
        <v>1.54</v>
      </c>
      <c r="F65" s="1">
        <v>1.694</v>
      </c>
      <c r="G65" s="1">
        <v>1.8480000000000001</v>
      </c>
      <c r="H65" s="1">
        <v>2.0019999999999998</v>
      </c>
    </row>
    <row r="66" spans="1:9" x14ac:dyDescent="0.3">
      <c r="A66" t="s">
        <v>111</v>
      </c>
      <c r="B66" s="81" t="s">
        <v>352</v>
      </c>
      <c r="C66" s="1">
        <v>1.69</v>
      </c>
      <c r="E66" s="1">
        <v>1.69</v>
      </c>
      <c r="F66" s="1">
        <v>1.859</v>
      </c>
      <c r="G66" s="1">
        <v>2.028</v>
      </c>
      <c r="H66" s="1">
        <v>2.1970000000000001</v>
      </c>
    </row>
    <row r="67" spans="1:9" x14ac:dyDescent="0.3">
      <c r="A67" t="s">
        <v>112</v>
      </c>
      <c r="B67" s="81" t="s">
        <v>353</v>
      </c>
      <c r="C67" s="1">
        <v>5.59</v>
      </c>
      <c r="E67" s="1">
        <v>5.59</v>
      </c>
      <c r="F67" s="1">
        <v>6.149</v>
      </c>
      <c r="G67" s="1">
        <v>6.7080000000000002</v>
      </c>
      <c r="H67" s="1">
        <v>7.2670000000000003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1.58</v>
      </c>
      <c r="E72" s="1">
        <v>1.58</v>
      </c>
      <c r="F72" s="1">
        <v>1.738</v>
      </c>
      <c r="G72" s="1">
        <v>1.8959999999999999</v>
      </c>
      <c r="H72" s="1">
        <v>2.0539999999999998</v>
      </c>
      <c r="I72" t="s">
        <v>569</v>
      </c>
    </row>
    <row r="73" spans="1:9" ht="43.2" x14ac:dyDescent="0.3">
      <c r="A73" t="s">
        <v>118</v>
      </c>
      <c r="B73" s="81" t="s">
        <v>359</v>
      </c>
    </row>
    <row r="74" spans="1:9" ht="43.2" x14ac:dyDescent="0.3">
      <c r="A74" t="s">
        <v>119</v>
      </c>
      <c r="B74" s="81" t="s">
        <v>360</v>
      </c>
      <c r="C74" s="1">
        <v>1.64</v>
      </c>
      <c r="E74" s="1">
        <v>1.64</v>
      </c>
      <c r="F74" s="1">
        <v>1.804</v>
      </c>
      <c r="G74" s="1">
        <v>1.968</v>
      </c>
      <c r="H74" s="1">
        <v>2.1320000000000001</v>
      </c>
      <c r="I74" t="s">
        <v>569</v>
      </c>
    </row>
    <row r="75" spans="1:9" ht="43.2" x14ac:dyDescent="0.3">
      <c r="A75" t="s">
        <v>120</v>
      </c>
      <c r="B75" s="81" t="s">
        <v>361</v>
      </c>
      <c r="C75" s="1">
        <v>1.64</v>
      </c>
      <c r="E75" s="1">
        <v>1.64</v>
      </c>
      <c r="F75" s="1">
        <v>1.804</v>
      </c>
      <c r="G75" s="1">
        <v>1.968</v>
      </c>
      <c r="H75" s="1">
        <v>2.1320000000000001</v>
      </c>
      <c r="I75" t="s">
        <v>569</v>
      </c>
    </row>
    <row r="76" spans="1:9" x14ac:dyDescent="0.3">
      <c r="A76" t="s">
        <v>121</v>
      </c>
      <c r="B76" s="81" t="s">
        <v>362</v>
      </c>
    </row>
    <row r="77" spans="1:9" ht="57.6" x14ac:dyDescent="0.3">
      <c r="A77" t="s">
        <v>122</v>
      </c>
      <c r="B77" s="81" t="s">
        <v>363</v>
      </c>
      <c r="C77" s="1">
        <v>2.1179999999999999</v>
      </c>
      <c r="E77" s="1">
        <v>2.1179999999999999</v>
      </c>
      <c r="F77" s="1">
        <v>2.33</v>
      </c>
      <c r="G77" s="1">
        <v>2.5419999999999998</v>
      </c>
      <c r="H77" s="1">
        <v>2.754</v>
      </c>
      <c r="I77" t="s">
        <v>569</v>
      </c>
    </row>
    <row r="78" spans="1:9" ht="72" x14ac:dyDescent="0.3">
      <c r="A78" t="s">
        <v>123</v>
      </c>
      <c r="B78" s="81" t="s">
        <v>364</v>
      </c>
      <c r="C78" s="1">
        <v>2.1179999999999999</v>
      </c>
      <c r="E78" s="1">
        <v>2.1179999999999999</v>
      </c>
      <c r="F78" s="1">
        <v>2.33</v>
      </c>
      <c r="G78" s="1">
        <v>2.5419999999999998</v>
      </c>
      <c r="H78" s="1">
        <v>2.754</v>
      </c>
      <c r="I78" t="s">
        <v>569</v>
      </c>
    </row>
    <row r="79" spans="1:9" ht="57.6" x14ac:dyDescent="0.3">
      <c r="A79" t="s">
        <v>124</v>
      </c>
      <c r="B79" s="81" t="s">
        <v>365</v>
      </c>
      <c r="C79" s="1">
        <v>2.1179999999999999</v>
      </c>
      <c r="E79" s="1">
        <v>2.1179999999999999</v>
      </c>
      <c r="F79" s="1">
        <v>2.33</v>
      </c>
      <c r="G79" s="1">
        <v>2.5419999999999998</v>
      </c>
      <c r="H79" s="1">
        <v>2.754</v>
      </c>
      <c r="I79" t="s">
        <v>569</v>
      </c>
    </row>
    <row r="80" spans="1:9" ht="43.2" x14ac:dyDescent="0.3">
      <c r="A80" t="s">
        <v>125</v>
      </c>
      <c r="B80" s="81" t="s">
        <v>366</v>
      </c>
      <c r="C80" s="1">
        <v>2.31</v>
      </c>
      <c r="E80" s="1">
        <v>2.31</v>
      </c>
      <c r="F80" s="1">
        <v>2.5409999999999999</v>
      </c>
      <c r="G80" s="1">
        <v>2.7719999999999998</v>
      </c>
      <c r="H80" s="1">
        <v>3.0030000000000001</v>
      </c>
      <c r="I80" t="s">
        <v>569</v>
      </c>
    </row>
    <row r="81" spans="1:9" ht="57.6" x14ac:dyDescent="0.3">
      <c r="A81" t="s">
        <v>126</v>
      </c>
      <c r="B81" s="81" t="s">
        <v>367</v>
      </c>
      <c r="C81" s="1">
        <v>2.1179999999999999</v>
      </c>
      <c r="E81" s="1">
        <v>2.1179999999999999</v>
      </c>
      <c r="F81" s="1">
        <v>2.33</v>
      </c>
      <c r="G81" s="1">
        <v>2.5419999999999998</v>
      </c>
      <c r="H81" s="1">
        <v>2.754</v>
      </c>
      <c r="I81" t="s">
        <v>569</v>
      </c>
    </row>
    <row r="82" spans="1:9" ht="43.2" x14ac:dyDescent="0.3">
      <c r="A82" t="s">
        <v>127</v>
      </c>
      <c r="B82" s="81" t="s">
        <v>368</v>
      </c>
      <c r="C82" s="1">
        <v>2.31</v>
      </c>
      <c r="E82" s="1">
        <v>2.31</v>
      </c>
      <c r="F82" s="1">
        <v>2.5409999999999999</v>
      </c>
      <c r="G82" s="1">
        <v>2.7719999999999998</v>
      </c>
      <c r="H82" s="1">
        <v>3.0030000000000001</v>
      </c>
      <c r="I82" t="s">
        <v>569</v>
      </c>
    </row>
    <row r="83" spans="1:9" ht="43.2" x14ac:dyDescent="0.3">
      <c r="A83" t="s">
        <v>128</v>
      </c>
      <c r="B83" s="81" t="s">
        <v>369</v>
      </c>
      <c r="C83" s="1">
        <v>2.1179999999999999</v>
      </c>
      <c r="E83" s="1">
        <v>2.1179999999999999</v>
      </c>
      <c r="F83" s="1">
        <v>2.33</v>
      </c>
      <c r="G83" s="1">
        <v>2.5419999999999998</v>
      </c>
      <c r="H83" s="1">
        <v>2.754</v>
      </c>
      <c r="I83" t="s">
        <v>569</v>
      </c>
    </row>
    <row r="84" spans="1:9" ht="43.2" x14ac:dyDescent="0.3">
      <c r="A84" t="s">
        <v>129</v>
      </c>
      <c r="B84" s="81" t="s">
        <v>370</v>
      </c>
      <c r="C84" s="1">
        <v>2.31</v>
      </c>
      <c r="E84" s="1">
        <v>2.31</v>
      </c>
      <c r="F84" s="1">
        <v>2.5409999999999999</v>
      </c>
      <c r="G84" s="1">
        <v>2.7719999999999998</v>
      </c>
      <c r="H84" s="1">
        <v>3.0030000000000001</v>
      </c>
      <c r="I84" t="s">
        <v>569</v>
      </c>
    </row>
    <row r="85" spans="1:9" ht="43.2" x14ac:dyDescent="0.3">
      <c r="A85" t="s">
        <v>130</v>
      </c>
      <c r="B85" s="81" t="s">
        <v>371</v>
      </c>
      <c r="C85" s="1">
        <v>2.1179999999999999</v>
      </c>
      <c r="E85" s="1">
        <v>2.1179999999999999</v>
      </c>
      <c r="F85" s="1">
        <v>2.33</v>
      </c>
      <c r="G85" s="1">
        <v>2.5419999999999998</v>
      </c>
      <c r="H85" s="1">
        <v>2.754</v>
      </c>
      <c r="I85" t="s">
        <v>569</v>
      </c>
    </row>
    <row r="86" spans="1:9" ht="57.6" x14ac:dyDescent="0.3">
      <c r="A86" t="s">
        <v>131</v>
      </c>
      <c r="B86" s="81" t="s">
        <v>372</v>
      </c>
      <c r="C86" s="1">
        <v>2.1179999999999999</v>
      </c>
      <c r="E86" s="1">
        <v>2.1179999999999999</v>
      </c>
      <c r="F86" s="1">
        <v>2.33</v>
      </c>
      <c r="G86" s="1">
        <v>2.5419999999999998</v>
      </c>
      <c r="H86" s="1">
        <v>2.754</v>
      </c>
      <c r="I86" t="s">
        <v>569</v>
      </c>
    </row>
    <row r="87" spans="1:9" ht="72" x14ac:dyDescent="0.3">
      <c r="A87" t="s">
        <v>132</v>
      </c>
      <c r="B87" s="81" t="s">
        <v>373</v>
      </c>
      <c r="C87" s="1">
        <v>2.1179999999999999</v>
      </c>
      <c r="E87" s="1">
        <v>2.1179999999999999</v>
      </c>
      <c r="F87" s="1">
        <v>2.33</v>
      </c>
      <c r="G87" s="1">
        <v>2.5419999999999998</v>
      </c>
      <c r="H87" s="1">
        <v>2.754</v>
      </c>
      <c r="I87" t="s">
        <v>569</v>
      </c>
    </row>
    <row r="88" spans="1:9" ht="57.6" x14ac:dyDescent="0.3">
      <c r="A88" t="s">
        <v>133</v>
      </c>
      <c r="B88" s="81" t="s">
        <v>374</v>
      </c>
      <c r="C88" s="1">
        <v>2.1179999999999999</v>
      </c>
      <c r="E88" s="1">
        <v>2.1179999999999999</v>
      </c>
      <c r="F88" s="1">
        <v>2.33</v>
      </c>
      <c r="G88" s="1">
        <v>2.5419999999999998</v>
      </c>
      <c r="H88" s="1">
        <v>2.754</v>
      </c>
      <c r="I88" t="s">
        <v>569</v>
      </c>
    </row>
    <row r="89" spans="1:9" ht="57.6" x14ac:dyDescent="0.3">
      <c r="A89" t="s">
        <v>134</v>
      </c>
      <c r="B89" s="81" t="s">
        <v>375</v>
      </c>
      <c r="C89" s="1">
        <v>2.31</v>
      </c>
      <c r="E89" s="1">
        <v>2.31</v>
      </c>
      <c r="F89" s="1">
        <v>2.5409999999999999</v>
      </c>
      <c r="G89" s="1">
        <v>2.7719999999999998</v>
      </c>
      <c r="H89" s="1">
        <v>3.0030000000000001</v>
      </c>
      <c r="I89" t="s">
        <v>569</v>
      </c>
    </row>
    <row r="90" spans="1:9" ht="57.6" x14ac:dyDescent="0.3">
      <c r="A90" t="s">
        <v>135</v>
      </c>
      <c r="B90" s="81" t="s">
        <v>376</v>
      </c>
      <c r="C90" s="1">
        <v>2.1179999999999999</v>
      </c>
      <c r="E90" s="1">
        <v>2.1179999999999999</v>
      </c>
      <c r="F90" s="1">
        <v>2.33</v>
      </c>
      <c r="G90" s="1">
        <v>2.5419999999999998</v>
      </c>
      <c r="H90" s="1">
        <v>2.754</v>
      </c>
      <c r="I90" t="s">
        <v>569</v>
      </c>
    </row>
    <row r="91" spans="1:9" ht="57.6" x14ac:dyDescent="0.3">
      <c r="A91" t="s">
        <v>136</v>
      </c>
      <c r="B91" s="81" t="s">
        <v>377</v>
      </c>
      <c r="C91" s="1">
        <v>2.31</v>
      </c>
      <c r="E91" s="1">
        <v>2.31</v>
      </c>
      <c r="F91" s="1">
        <v>2.5409999999999999</v>
      </c>
      <c r="G91" s="1">
        <v>2.7719999999999998</v>
      </c>
      <c r="H91" s="1">
        <v>3.0030000000000001</v>
      </c>
      <c r="I91" t="s">
        <v>569</v>
      </c>
    </row>
    <row r="92" spans="1:9" ht="43.2" x14ac:dyDescent="0.3">
      <c r="A92" t="s">
        <v>137</v>
      </c>
      <c r="B92" s="81" t="s">
        <v>378</v>
      </c>
      <c r="C92" s="1">
        <v>2.1179999999999999</v>
      </c>
      <c r="E92" s="1">
        <v>2.1179999999999999</v>
      </c>
      <c r="F92" s="1">
        <v>2.33</v>
      </c>
      <c r="G92" s="1">
        <v>2.5419999999999998</v>
      </c>
      <c r="H92" s="1">
        <v>2.754</v>
      </c>
      <c r="I92" t="s">
        <v>569</v>
      </c>
    </row>
    <row r="93" spans="1:9" ht="43.2" x14ac:dyDescent="0.3">
      <c r="A93" t="s">
        <v>138</v>
      </c>
      <c r="B93" s="81" t="s">
        <v>379</v>
      </c>
      <c r="C93" s="1">
        <v>2.31</v>
      </c>
      <c r="E93" s="1">
        <v>2.31</v>
      </c>
      <c r="F93" s="1">
        <v>2.5409999999999999</v>
      </c>
      <c r="G93" s="1">
        <v>2.7719999999999998</v>
      </c>
      <c r="H93" s="1">
        <v>3.0030000000000001</v>
      </c>
      <c r="I93" t="s">
        <v>569</v>
      </c>
    </row>
    <row r="94" spans="1:9" ht="43.2" x14ac:dyDescent="0.3">
      <c r="A94" t="s">
        <v>139</v>
      </c>
      <c r="B94" s="81" t="s">
        <v>380</v>
      </c>
      <c r="C94" s="1">
        <v>2.1179999999999999</v>
      </c>
      <c r="E94" s="1">
        <v>2.1179999999999999</v>
      </c>
      <c r="F94" s="1">
        <v>2.33</v>
      </c>
      <c r="G94" s="1">
        <v>2.5419999999999998</v>
      </c>
      <c r="H94" s="1">
        <v>2.754</v>
      </c>
      <c r="I94" t="s">
        <v>569</v>
      </c>
    </row>
    <row r="95" spans="1:9" ht="28.8" x14ac:dyDescent="0.3">
      <c r="A95" t="s">
        <v>140</v>
      </c>
      <c r="B95" s="81" t="s">
        <v>381</v>
      </c>
      <c r="C95" s="1">
        <v>2.1179999999999999</v>
      </c>
      <c r="E95" s="1">
        <v>2.1179999999999999</v>
      </c>
      <c r="F95" s="1">
        <v>2.33</v>
      </c>
      <c r="G95" s="1">
        <v>2.5419999999999998</v>
      </c>
      <c r="H95" s="1">
        <v>2.754</v>
      </c>
      <c r="I95" t="s">
        <v>569</v>
      </c>
    </row>
    <row r="96" spans="1:9" ht="43.2" x14ac:dyDescent="0.3">
      <c r="A96" t="s">
        <v>141</v>
      </c>
      <c r="B96" s="81" t="s">
        <v>382</v>
      </c>
      <c r="C96" s="1">
        <v>2.1440000000000001</v>
      </c>
      <c r="E96" s="1">
        <v>2.1440000000000001</v>
      </c>
      <c r="F96" s="1">
        <v>2.3580000000000001</v>
      </c>
      <c r="G96" s="1">
        <v>2.573</v>
      </c>
      <c r="H96" s="1">
        <v>2.7869999999999999</v>
      </c>
      <c r="I96" t="s">
        <v>569</v>
      </c>
    </row>
    <row r="97" spans="1:9" ht="43.2" x14ac:dyDescent="0.3">
      <c r="A97" t="s">
        <v>142</v>
      </c>
      <c r="B97" s="81" t="s">
        <v>383</v>
      </c>
      <c r="C97" s="1">
        <v>2.1440000000000001</v>
      </c>
      <c r="E97" s="1">
        <v>2.1440000000000001</v>
      </c>
      <c r="F97" s="1">
        <v>2.3580000000000001</v>
      </c>
      <c r="G97" s="1">
        <v>2.573</v>
      </c>
      <c r="H97" s="1">
        <v>2.7869999999999999</v>
      </c>
      <c r="I97" t="s">
        <v>569</v>
      </c>
    </row>
    <row r="98" spans="1:9" ht="43.2" x14ac:dyDescent="0.3">
      <c r="A98" t="s">
        <v>143</v>
      </c>
      <c r="B98" s="81" t="s">
        <v>384</v>
      </c>
    </row>
    <row r="99" spans="1:9" ht="72" x14ac:dyDescent="0.3">
      <c r="A99" t="s">
        <v>144</v>
      </c>
      <c r="B99" s="81" t="s">
        <v>385</v>
      </c>
      <c r="C99" s="1">
        <v>2.1179999999999999</v>
      </c>
      <c r="E99" s="1">
        <v>2.1179999999999999</v>
      </c>
      <c r="F99" s="1">
        <v>2.33</v>
      </c>
      <c r="G99" s="1">
        <v>2.5419999999999998</v>
      </c>
      <c r="H99" s="1">
        <v>2.754</v>
      </c>
      <c r="I99" t="s">
        <v>569</v>
      </c>
    </row>
    <row r="100" spans="1:9" ht="57.6" x14ac:dyDescent="0.3">
      <c r="A100" t="s">
        <v>145</v>
      </c>
      <c r="B100" s="81" t="s">
        <v>386</v>
      </c>
      <c r="C100" s="1">
        <v>2.1179999999999999</v>
      </c>
      <c r="E100" s="1">
        <v>2.1179999999999999</v>
      </c>
      <c r="F100" s="1">
        <v>2.33</v>
      </c>
      <c r="G100" s="1">
        <v>2.5419999999999998</v>
      </c>
      <c r="H100" s="1">
        <v>2.754</v>
      </c>
      <c r="I100" t="s">
        <v>569</v>
      </c>
    </row>
    <row r="101" spans="1:9" ht="43.2" x14ac:dyDescent="0.3">
      <c r="A101" t="s">
        <v>146</v>
      </c>
      <c r="B101" s="81" t="s">
        <v>387</v>
      </c>
      <c r="C101" s="1">
        <v>2.1179999999999999</v>
      </c>
      <c r="E101" s="1">
        <v>2.1179999999999999</v>
      </c>
      <c r="F101" s="1">
        <v>2.33</v>
      </c>
      <c r="G101" s="1">
        <v>2.5419999999999998</v>
      </c>
      <c r="H101" s="1">
        <v>2.754</v>
      </c>
      <c r="I101" t="s">
        <v>569</v>
      </c>
    </row>
    <row r="102" spans="1:9" ht="57.6" x14ac:dyDescent="0.3">
      <c r="A102" t="s">
        <v>147</v>
      </c>
      <c r="B102" s="81" t="s">
        <v>388</v>
      </c>
      <c r="C102" s="1">
        <v>2.1440000000000001</v>
      </c>
      <c r="E102" s="1">
        <v>2.1440000000000001</v>
      </c>
      <c r="F102" s="1">
        <v>2.3580000000000001</v>
      </c>
      <c r="G102" s="1">
        <v>2.573</v>
      </c>
      <c r="H102" s="1">
        <v>2.7869999999999999</v>
      </c>
      <c r="I102" t="s">
        <v>569</v>
      </c>
    </row>
    <row r="103" spans="1:9" ht="57.6" x14ac:dyDescent="0.3">
      <c r="A103" t="s">
        <v>148</v>
      </c>
      <c r="B103" s="81" t="s">
        <v>389</v>
      </c>
      <c r="C103" s="1">
        <v>2.1440000000000001</v>
      </c>
      <c r="E103" s="1">
        <v>2.1440000000000001</v>
      </c>
      <c r="F103" s="1">
        <v>2.3580000000000001</v>
      </c>
      <c r="G103" s="1">
        <v>2.573</v>
      </c>
      <c r="H103" s="1">
        <v>2.7869999999999999</v>
      </c>
      <c r="I103" t="s">
        <v>569</v>
      </c>
    </row>
    <row r="104" spans="1:9" ht="57.6" x14ac:dyDescent="0.3">
      <c r="A104" t="s">
        <v>149</v>
      </c>
      <c r="B104" s="81" t="s">
        <v>390</v>
      </c>
      <c r="C104" s="1">
        <v>2.1440000000000001</v>
      </c>
      <c r="E104" s="1">
        <v>2.1440000000000001</v>
      </c>
      <c r="F104" s="1">
        <v>2.3580000000000001</v>
      </c>
      <c r="G104" s="1">
        <v>2.573</v>
      </c>
      <c r="H104" s="1">
        <v>2.7869999999999999</v>
      </c>
      <c r="I104" t="s">
        <v>569</v>
      </c>
    </row>
    <row r="105" spans="1:9" ht="43.2" x14ac:dyDescent="0.3">
      <c r="A105" t="s">
        <v>150</v>
      </c>
      <c r="B105" s="81" t="s">
        <v>391</v>
      </c>
      <c r="C105" s="1">
        <v>2.1440000000000001</v>
      </c>
      <c r="E105" s="1">
        <v>2.1440000000000001</v>
      </c>
      <c r="F105" s="1">
        <v>2.3580000000000001</v>
      </c>
      <c r="G105" s="1">
        <v>2.573</v>
      </c>
      <c r="H105" s="1">
        <v>2.7869999999999999</v>
      </c>
      <c r="I105" t="s">
        <v>569</v>
      </c>
    </row>
    <row r="106" spans="1:9" ht="28.8" x14ac:dyDescent="0.3">
      <c r="A106" t="s">
        <v>151</v>
      </c>
      <c r="B106" s="81" t="s">
        <v>392</v>
      </c>
      <c r="C106" s="1">
        <v>2.1179999999999999</v>
      </c>
      <c r="E106" s="1">
        <v>2.1179999999999999</v>
      </c>
      <c r="F106" s="1">
        <v>2.33</v>
      </c>
      <c r="G106" s="1">
        <v>2.5419999999999998</v>
      </c>
      <c r="H106" s="1">
        <v>2.754</v>
      </c>
      <c r="I106" t="s">
        <v>569</v>
      </c>
    </row>
    <row r="107" spans="1:9" ht="57.6" x14ac:dyDescent="0.3">
      <c r="A107" t="s">
        <v>152</v>
      </c>
      <c r="B107" s="81" t="s">
        <v>393</v>
      </c>
    </row>
    <row r="108" spans="1:9" ht="28.8" x14ac:dyDescent="0.3">
      <c r="A108" t="s">
        <v>153</v>
      </c>
      <c r="B108" s="81" t="s">
        <v>394</v>
      </c>
      <c r="C108" s="1">
        <v>2.31</v>
      </c>
      <c r="E108" s="1">
        <v>2.31</v>
      </c>
      <c r="F108" s="1">
        <v>2.5409999999999999</v>
      </c>
      <c r="G108" s="1">
        <v>2.7719999999999998</v>
      </c>
      <c r="H108" s="1">
        <v>3.0030000000000001</v>
      </c>
      <c r="I108" t="s">
        <v>569</v>
      </c>
    </row>
    <row r="109" spans="1:9" ht="28.8" x14ac:dyDescent="0.3">
      <c r="A109" t="s">
        <v>154</v>
      </c>
      <c r="B109" s="81" t="s">
        <v>395</v>
      </c>
      <c r="C109" s="1">
        <v>2.1179999999999999</v>
      </c>
      <c r="E109" s="1">
        <v>2.1179999999999999</v>
      </c>
      <c r="F109" s="1">
        <v>2.33</v>
      </c>
      <c r="G109" s="1">
        <v>2.5419999999999998</v>
      </c>
      <c r="H109" s="1">
        <v>2.754</v>
      </c>
      <c r="I109" t="s">
        <v>569</v>
      </c>
    </row>
    <row r="110" spans="1:9" ht="57.6" x14ac:dyDescent="0.3">
      <c r="A110" t="s">
        <v>155</v>
      </c>
      <c r="B110" s="81" t="s">
        <v>396</v>
      </c>
      <c r="C110" s="1">
        <v>2.1179999999999999</v>
      </c>
      <c r="E110" s="1">
        <v>2.1179999999999999</v>
      </c>
      <c r="F110" s="1">
        <v>2.33</v>
      </c>
      <c r="G110" s="1">
        <v>2.5419999999999998</v>
      </c>
      <c r="H110" s="1">
        <v>2.754</v>
      </c>
      <c r="I110" t="s">
        <v>569</v>
      </c>
    </row>
    <row r="111" spans="1:9" ht="86.4" x14ac:dyDescent="0.3">
      <c r="A111" t="s">
        <v>156</v>
      </c>
      <c r="B111" s="81" t="s">
        <v>397</v>
      </c>
      <c r="C111" s="1">
        <v>2.1179999999999999</v>
      </c>
      <c r="E111" s="1">
        <v>2.1179999999999999</v>
      </c>
      <c r="F111" s="1">
        <v>2.33</v>
      </c>
      <c r="G111" s="1">
        <v>2.5419999999999998</v>
      </c>
      <c r="H111" s="1">
        <v>2.754</v>
      </c>
      <c r="I111" t="s">
        <v>569</v>
      </c>
    </row>
    <row r="112" spans="1:9" ht="72" x14ac:dyDescent="0.3">
      <c r="A112" t="s">
        <v>157</v>
      </c>
      <c r="B112" s="81" t="s">
        <v>398</v>
      </c>
      <c r="C112" s="1">
        <v>2.1179999999999999</v>
      </c>
      <c r="E112" s="1">
        <v>2.1179999999999999</v>
      </c>
      <c r="F112" s="1">
        <v>2.33</v>
      </c>
      <c r="G112" s="1">
        <v>2.5419999999999998</v>
      </c>
      <c r="H112" s="1">
        <v>2.754</v>
      </c>
      <c r="I112" t="s">
        <v>569</v>
      </c>
    </row>
    <row r="113" spans="1:9" ht="57.6" x14ac:dyDescent="0.3">
      <c r="A113" t="s">
        <v>158</v>
      </c>
      <c r="B113" s="81" t="s">
        <v>399</v>
      </c>
      <c r="C113" s="1">
        <v>2.1179999999999999</v>
      </c>
      <c r="E113" s="1">
        <v>2.1179999999999999</v>
      </c>
      <c r="F113" s="1">
        <v>2.33</v>
      </c>
      <c r="G113" s="1">
        <v>2.5419999999999998</v>
      </c>
      <c r="H113" s="1">
        <v>2.754</v>
      </c>
      <c r="I113" t="s">
        <v>569</v>
      </c>
    </row>
    <row r="114" spans="1:9" ht="28.8" x14ac:dyDescent="0.3">
      <c r="A114" t="s">
        <v>159</v>
      </c>
      <c r="B114" s="81" t="s">
        <v>400</v>
      </c>
      <c r="C114" s="1">
        <v>2.1179999999999999</v>
      </c>
      <c r="E114" s="1">
        <v>2.1179999999999999</v>
      </c>
      <c r="F114" s="1">
        <v>2.33</v>
      </c>
      <c r="G114" s="1">
        <v>2.5419999999999998</v>
      </c>
      <c r="H114" s="1">
        <v>2.754</v>
      </c>
      <c r="I114" t="s">
        <v>569</v>
      </c>
    </row>
    <row r="115" spans="1:9" x14ac:dyDescent="0.3">
      <c r="A115" t="s">
        <v>160</v>
      </c>
      <c r="B115" s="81" t="s">
        <v>401</v>
      </c>
    </row>
    <row r="116" spans="1:9" ht="28.8" x14ac:dyDescent="0.3">
      <c r="A116" t="s">
        <v>161</v>
      </c>
      <c r="B116" s="81" t="s">
        <v>402</v>
      </c>
      <c r="C116" s="1">
        <v>2.1179999999999999</v>
      </c>
      <c r="E116" s="1">
        <v>2.1179999999999999</v>
      </c>
      <c r="F116" s="1">
        <v>2.33</v>
      </c>
      <c r="G116" s="1">
        <v>2.5419999999999998</v>
      </c>
      <c r="H116" s="1">
        <v>2.754</v>
      </c>
      <c r="I116" t="s">
        <v>569</v>
      </c>
    </row>
    <row r="117" spans="1:9" ht="28.8" x14ac:dyDescent="0.3">
      <c r="A117" t="s">
        <v>162</v>
      </c>
      <c r="B117" s="81" t="s">
        <v>403</v>
      </c>
      <c r="C117" s="1">
        <v>2.1179999999999999</v>
      </c>
      <c r="E117" s="1">
        <v>2.1179999999999999</v>
      </c>
      <c r="F117" s="1">
        <v>2.33</v>
      </c>
      <c r="G117" s="1">
        <v>2.5419999999999998</v>
      </c>
      <c r="H117" s="1">
        <v>2.754</v>
      </c>
      <c r="I117" t="s">
        <v>569</v>
      </c>
    </row>
    <row r="118" spans="1:9" ht="43.2" x14ac:dyDescent="0.3">
      <c r="A118" t="s">
        <v>163</v>
      </c>
      <c r="B118" s="81" t="s">
        <v>404</v>
      </c>
      <c r="C118" s="1">
        <v>2.1179999999999999</v>
      </c>
      <c r="E118" s="1">
        <v>2.1179999999999999</v>
      </c>
      <c r="F118" s="1">
        <v>2.33</v>
      </c>
      <c r="G118" s="1">
        <v>2.5419999999999998</v>
      </c>
      <c r="H118" s="1">
        <v>2.754</v>
      </c>
      <c r="I118" t="s">
        <v>569</v>
      </c>
    </row>
    <row r="119" spans="1:9" ht="43.2" x14ac:dyDescent="0.3">
      <c r="A119" t="s">
        <v>164</v>
      </c>
      <c r="B119" s="81" t="s">
        <v>405</v>
      </c>
      <c r="C119" s="1">
        <v>2.1179999999999999</v>
      </c>
      <c r="E119" s="1">
        <v>2.1179999999999999</v>
      </c>
      <c r="F119" s="1">
        <v>2.33</v>
      </c>
      <c r="G119" s="1">
        <v>2.5419999999999998</v>
      </c>
      <c r="H119" s="1">
        <v>2.754</v>
      </c>
      <c r="I119" t="s">
        <v>569</v>
      </c>
    </row>
    <row r="120" spans="1:9" ht="43.2" x14ac:dyDescent="0.3">
      <c r="A120" t="s">
        <v>165</v>
      </c>
      <c r="B120" s="81" t="s">
        <v>406</v>
      </c>
    </row>
    <row r="121" spans="1:9" ht="28.8" x14ac:dyDescent="0.3">
      <c r="A121" t="s">
        <v>166</v>
      </c>
      <c r="B121" s="81" t="s">
        <v>407</v>
      </c>
      <c r="C121" s="1">
        <v>3.76</v>
      </c>
      <c r="E121" s="1">
        <v>3.76</v>
      </c>
      <c r="F121" s="1">
        <v>4.1360000000000001</v>
      </c>
      <c r="G121" s="1">
        <v>4.5119999999999996</v>
      </c>
      <c r="H121" s="1">
        <v>4.8879999999999999</v>
      </c>
    </row>
    <row r="122" spans="1:9" ht="28.8" x14ac:dyDescent="0.3">
      <c r="A122" t="s">
        <v>167</v>
      </c>
      <c r="B122" s="81" t="s">
        <v>408</v>
      </c>
      <c r="C122" s="1">
        <v>3.63</v>
      </c>
      <c r="E122" s="1">
        <v>3.63</v>
      </c>
      <c r="F122" s="1">
        <v>3.9929999999999999</v>
      </c>
      <c r="G122" s="1">
        <v>4.3559999999999999</v>
      </c>
      <c r="H122" s="1">
        <v>4.7190000000000003</v>
      </c>
    </row>
    <row r="123" spans="1:9" ht="28.8" x14ac:dyDescent="0.3">
      <c r="A123" t="s">
        <v>168</v>
      </c>
      <c r="B123" s="81" t="s">
        <v>409</v>
      </c>
      <c r="C123" s="1">
        <v>3.63</v>
      </c>
      <c r="E123" s="1">
        <v>3.63</v>
      </c>
      <c r="F123" s="1">
        <v>3.9929999999999999</v>
      </c>
      <c r="G123" s="1">
        <v>4.3559999999999999</v>
      </c>
      <c r="H123" s="1">
        <v>4.7190000000000003</v>
      </c>
    </row>
    <row r="124" spans="1:9" ht="28.8" x14ac:dyDescent="0.3">
      <c r="A124" t="s">
        <v>169</v>
      </c>
      <c r="B124" s="81" t="s">
        <v>410</v>
      </c>
      <c r="C124" s="1">
        <v>3.76</v>
      </c>
      <c r="E124" s="1">
        <v>3.76</v>
      </c>
      <c r="F124" s="1">
        <v>4.1360000000000001</v>
      </c>
      <c r="G124" s="1">
        <v>4.5119999999999996</v>
      </c>
      <c r="H124" s="1">
        <v>4.8879999999999999</v>
      </c>
    </row>
    <row r="125" spans="1:9" ht="43.2" x14ac:dyDescent="0.3">
      <c r="A125" t="s">
        <v>170</v>
      </c>
      <c r="B125" s="81" t="s">
        <v>411</v>
      </c>
      <c r="C125" s="1">
        <v>3.63</v>
      </c>
      <c r="E125" s="1">
        <v>3.63</v>
      </c>
      <c r="F125" s="1">
        <v>3.9929999999999999</v>
      </c>
      <c r="G125" s="1">
        <v>4.3559999999999999</v>
      </c>
      <c r="H125" s="1">
        <v>4.7190000000000003</v>
      </c>
    </row>
    <row r="126" spans="1:9" ht="28.8" x14ac:dyDescent="0.3">
      <c r="A126" t="s">
        <v>171</v>
      </c>
      <c r="B126" s="81" t="s">
        <v>412</v>
      </c>
      <c r="C126" s="1">
        <v>3.76</v>
      </c>
      <c r="E126" s="1">
        <v>3.76</v>
      </c>
      <c r="F126" s="1">
        <v>4.1360000000000001</v>
      </c>
      <c r="G126" s="1">
        <v>4.5119999999999996</v>
      </c>
      <c r="H126" s="1">
        <v>4.8879999999999999</v>
      </c>
    </row>
    <row r="127" spans="1:9" ht="28.8" x14ac:dyDescent="0.3">
      <c r="A127" t="s">
        <v>172</v>
      </c>
      <c r="B127" s="81" t="s">
        <v>413</v>
      </c>
    </row>
    <row r="128" spans="1:9" ht="43.2" x14ac:dyDescent="0.3">
      <c r="A128" t="s">
        <v>173</v>
      </c>
      <c r="B128" s="81" t="s">
        <v>414</v>
      </c>
      <c r="C128" s="1">
        <v>3.63</v>
      </c>
      <c r="E128" s="1">
        <v>3.63</v>
      </c>
      <c r="F128" s="1">
        <v>3.9929999999999999</v>
      </c>
      <c r="G128" s="1">
        <v>4.3559999999999999</v>
      </c>
      <c r="H128" s="1">
        <v>4.7190000000000003</v>
      </c>
    </row>
    <row r="129" spans="1:8" ht="43.2" x14ac:dyDescent="0.3">
      <c r="A129" t="s">
        <v>174</v>
      </c>
      <c r="B129" s="81" t="s">
        <v>415</v>
      </c>
      <c r="C129" s="1">
        <v>3.63</v>
      </c>
      <c r="E129" s="1">
        <v>3.63</v>
      </c>
      <c r="F129" s="1">
        <v>3.9929999999999999</v>
      </c>
      <c r="G129" s="1">
        <v>4.3559999999999999</v>
      </c>
      <c r="H129" s="1">
        <v>4.7190000000000003</v>
      </c>
    </row>
    <row r="130" spans="1:8" ht="43.2" x14ac:dyDescent="0.3">
      <c r="A130" t="s">
        <v>175</v>
      </c>
      <c r="B130" s="81" t="s">
        <v>416</v>
      </c>
      <c r="C130" s="1">
        <v>3.63</v>
      </c>
      <c r="E130" s="1">
        <v>3.63</v>
      </c>
      <c r="F130" s="1">
        <v>3.9929999999999999</v>
      </c>
      <c r="G130" s="1">
        <v>4.3559999999999999</v>
      </c>
      <c r="H130" s="1">
        <v>4.7190000000000003</v>
      </c>
    </row>
    <row r="131" spans="1:8" ht="43.2" x14ac:dyDescent="0.3">
      <c r="A131" t="s">
        <v>176</v>
      </c>
      <c r="B131" s="81" t="s">
        <v>417</v>
      </c>
      <c r="C131" s="1">
        <v>3.63</v>
      </c>
      <c r="E131" s="1">
        <v>3.63</v>
      </c>
      <c r="F131" s="1">
        <v>3.9929999999999999</v>
      </c>
      <c r="G131" s="1">
        <v>4.3559999999999999</v>
      </c>
      <c r="H131" s="1">
        <v>4.7190000000000003</v>
      </c>
    </row>
    <row r="132" spans="1:8" ht="43.2" x14ac:dyDescent="0.3">
      <c r="A132" t="s">
        <v>177</v>
      </c>
      <c r="B132" s="81" t="s">
        <v>418</v>
      </c>
      <c r="C132" s="1">
        <v>3.63</v>
      </c>
      <c r="E132" s="1">
        <v>3.63</v>
      </c>
      <c r="F132" s="1">
        <v>3.9929999999999999</v>
      </c>
      <c r="G132" s="1">
        <v>4.3559999999999999</v>
      </c>
      <c r="H132" s="1">
        <v>4.7190000000000003</v>
      </c>
    </row>
    <row r="133" spans="1:8" ht="43.2" x14ac:dyDescent="0.3">
      <c r="A133" t="s">
        <v>178</v>
      </c>
      <c r="B133" s="81" t="s">
        <v>419</v>
      </c>
      <c r="C133" s="1">
        <v>3.63</v>
      </c>
      <c r="E133" s="1">
        <v>3.63</v>
      </c>
      <c r="F133" s="1">
        <v>3.9929999999999999</v>
      </c>
      <c r="G133" s="1">
        <v>4.3559999999999999</v>
      </c>
      <c r="H133" s="1">
        <v>4.7190000000000003</v>
      </c>
    </row>
    <row r="134" spans="1:8" ht="43.2" x14ac:dyDescent="0.3">
      <c r="A134" t="s">
        <v>179</v>
      </c>
      <c r="B134" s="81" t="s">
        <v>420</v>
      </c>
      <c r="C134" s="1">
        <v>3.63</v>
      </c>
      <c r="E134" s="1">
        <v>3.63</v>
      </c>
      <c r="F134" s="1">
        <v>3.9929999999999999</v>
      </c>
      <c r="G134" s="1">
        <v>4.3559999999999999</v>
      </c>
      <c r="H134" s="1">
        <v>4.7190000000000003</v>
      </c>
    </row>
    <row r="135" spans="1:8" ht="43.2" x14ac:dyDescent="0.3">
      <c r="A135" t="s">
        <v>180</v>
      </c>
      <c r="B135" s="81" t="s">
        <v>421</v>
      </c>
      <c r="C135" s="1">
        <v>3.63</v>
      </c>
      <c r="E135" s="1">
        <v>3.63</v>
      </c>
      <c r="F135" s="1">
        <v>3.9929999999999999</v>
      </c>
      <c r="G135" s="1">
        <v>4.3559999999999999</v>
      </c>
      <c r="H135" s="1">
        <v>4.7190000000000003</v>
      </c>
    </row>
    <row r="136" spans="1:8" ht="43.2" x14ac:dyDescent="0.3">
      <c r="A136" t="s">
        <v>181</v>
      </c>
      <c r="B136" s="81" t="s">
        <v>422</v>
      </c>
      <c r="C136" s="1">
        <v>3.65</v>
      </c>
      <c r="E136" s="1">
        <v>3.65</v>
      </c>
      <c r="F136" s="1">
        <v>4.0149999999999997</v>
      </c>
      <c r="G136" s="1">
        <v>4.38</v>
      </c>
      <c r="H136" s="1">
        <v>4.7450000000000001</v>
      </c>
    </row>
    <row r="137" spans="1:8" ht="43.2" x14ac:dyDescent="0.3">
      <c r="A137" t="s">
        <v>182</v>
      </c>
      <c r="B137" s="81" t="s">
        <v>423</v>
      </c>
      <c r="C137" s="1">
        <v>3.65</v>
      </c>
      <c r="E137" s="1">
        <v>3.65</v>
      </c>
      <c r="F137" s="1">
        <v>4.0149999999999997</v>
      </c>
      <c r="G137" s="1">
        <v>4.38</v>
      </c>
      <c r="H137" s="1">
        <v>4.7450000000000001</v>
      </c>
    </row>
    <row r="138" spans="1:8" ht="43.2" x14ac:dyDescent="0.3">
      <c r="A138" t="s">
        <v>183</v>
      </c>
      <c r="B138" s="81" t="s">
        <v>424</v>
      </c>
      <c r="C138" s="1">
        <v>3.65</v>
      </c>
      <c r="E138" s="1">
        <v>3.65</v>
      </c>
      <c r="F138" s="1">
        <v>4.0149999999999997</v>
      </c>
      <c r="G138" s="1">
        <v>4.38</v>
      </c>
      <c r="H138" s="1">
        <v>4.7450000000000001</v>
      </c>
    </row>
    <row r="139" spans="1:8" ht="43.2" x14ac:dyDescent="0.3">
      <c r="A139" t="s">
        <v>184</v>
      </c>
      <c r="B139" s="81" t="s">
        <v>425</v>
      </c>
      <c r="C139" s="1">
        <v>3.65</v>
      </c>
      <c r="E139" s="1">
        <v>3.65</v>
      </c>
      <c r="F139" s="1">
        <v>4.0149999999999997</v>
      </c>
      <c r="G139" s="1">
        <v>4.38</v>
      </c>
      <c r="H139" s="1">
        <v>4.7450000000000001</v>
      </c>
    </row>
    <row r="140" spans="1:8" ht="43.2" x14ac:dyDescent="0.3">
      <c r="A140" t="s">
        <v>185</v>
      </c>
      <c r="B140" s="81" t="s">
        <v>426</v>
      </c>
      <c r="C140" s="1">
        <v>3.65</v>
      </c>
      <c r="E140" s="1">
        <v>3.65</v>
      </c>
      <c r="F140" s="1">
        <v>4.0149999999999997</v>
      </c>
      <c r="G140" s="1">
        <v>4.38</v>
      </c>
      <c r="H140" s="1">
        <v>4.7450000000000001</v>
      </c>
    </row>
    <row r="141" spans="1:8" ht="43.2" x14ac:dyDescent="0.3">
      <c r="A141" t="s">
        <v>186</v>
      </c>
      <c r="B141" s="81" t="s">
        <v>427</v>
      </c>
      <c r="C141" s="1">
        <v>3.65</v>
      </c>
      <c r="E141" s="1">
        <v>3.65</v>
      </c>
      <c r="F141" s="1">
        <v>4.0149999999999997</v>
      </c>
      <c r="G141" s="1">
        <v>4.38</v>
      </c>
      <c r="H141" s="1">
        <v>4.7450000000000001</v>
      </c>
    </row>
    <row r="142" spans="1:8" ht="28.8" x14ac:dyDescent="0.3">
      <c r="A142" t="s">
        <v>187</v>
      </c>
      <c r="B142" s="81" t="s">
        <v>428</v>
      </c>
    </row>
    <row r="143" spans="1:8" ht="43.2" x14ac:dyDescent="0.3">
      <c r="A143" t="s">
        <v>188</v>
      </c>
      <c r="B143" s="81" t="s">
        <v>429</v>
      </c>
      <c r="C143" s="1">
        <v>3.63</v>
      </c>
      <c r="E143" s="1">
        <v>3.63</v>
      </c>
      <c r="F143" s="1">
        <v>3.9929999999999999</v>
      </c>
      <c r="G143" s="1">
        <v>4.3559999999999999</v>
      </c>
      <c r="H143" s="1">
        <v>4.7190000000000003</v>
      </c>
    </row>
    <row r="144" spans="1:8" ht="43.2" x14ac:dyDescent="0.3">
      <c r="A144" t="s">
        <v>189</v>
      </c>
      <c r="B144" s="81" t="s">
        <v>430</v>
      </c>
      <c r="C144" s="1">
        <v>3.63</v>
      </c>
      <c r="E144" s="1">
        <v>3.63</v>
      </c>
      <c r="F144" s="1">
        <v>3.9929999999999999</v>
      </c>
      <c r="G144" s="1">
        <v>4.3559999999999999</v>
      </c>
      <c r="H144" s="1">
        <v>4.7190000000000003</v>
      </c>
    </row>
    <row r="145" spans="1:9" ht="43.2" x14ac:dyDescent="0.3">
      <c r="A145" t="s">
        <v>190</v>
      </c>
      <c r="B145" s="81" t="s">
        <v>431</v>
      </c>
      <c r="C145" s="1">
        <v>3.65</v>
      </c>
      <c r="E145" s="1">
        <v>3.65</v>
      </c>
      <c r="F145" s="1">
        <v>4.0149999999999997</v>
      </c>
      <c r="G145" s="1">
        <v>4.38</v>
      </c>
      <c r="H145" s="1">
        <v>4.7450000000000001</v>
      </c>
    </row>
    <row r="146" spans="1:9" ht="43.2" x14ac:dyDescent="0.3">
      <c r="A146" t="s">
        <v>191</v>
      </c>
      <c r="B146" s="81" t="s">
        <v>432</v>
      </c>
      <c r="C146" s="1">
        <v>3.65</v>
      </c>
      <c r="E146" s="1">
        <v>3.65</v>
      </c>
      <c r="F146" s="1">
        <v>4.0149999999999997</v>
      </c>
      <c r="G146" s="1">
        <v>4.38</v>
      </c>
      <c r="H146" s="1">
        <v>4.7450000000000001</v>
      </c>
    </row>
    <row r="147" spans="1:9" ht="28.8" x14ac:dyDescent="0.3">
      <c r="A147" t="s">
        <v>192</v>
      </c>
      <c r="B147" s="81" t="s">
        <v>433</v>
      </c>
      <c r="C147" s="1">
        <v>3.65</v>
      </c>
      <c r="E147" s="1">
        <v>3.65</v>
      </c>
      <c r="F147" s="1">
        <v>4.0149999999999997</v>
      </c>
      <c r="G147" s="1">
        <v>4.38</v>
      </c>
      <c r="H147" s="1">
        <v>4.7450000000000001</v>
      </c>
    </row>
    <row r="148" spans="1:9" ht="28.8" x14ac:dyDescent="0.3">
      <c r="A148" t="s">
        <v>193</v>
      </c>
      <c r="B148" s="81" t="s">
        <v>434</v>
      </c>
    </row>
    <row r="149" spans="1:9" ht="28.8" x14ac:dyDescent="0.3">
      <c r="A149" t="s">
        <v>194</v>
      </c>
      <c r="B149" s="81" t="s">
        <v>435</v>
      </c>
      <c r="C149" s="1">
        <v>3.65</v>
      </c>
      <c r="E149" s="1">
        <v>3.65</v>
      </c>
      <c r="F149" s="1">
        <v>4.0149999999999997</v>
      </c>
      <c r="G149" s="1">
        <v>4.38</v>
      </c>
      <c r="H149" s="1">
        <v>4.7450000000000001</v>
      </c>
    </row>
    <row r="150" spans="1:9" ht="28.8" x14ac:dyDescent="0.3">
      <c r="A150" t="s">
        <v>195</v>
      </c>
      <c r="B150" s="81" t="s">
        <v>436</v>
      </c>
      <c r="C150" s="1">
        <v>3.65</v>
      </c>
      <c r="E150" s="1">
        <v>3.65</v>
      </c>
      <c r="F150" s="1">
        <v>4.0149999999999997</v>
      </c>
      <c r="G150" s="1">
        <v>4.38</v>
      </c>
      <c r="H150" s="1">
        <v>4.7450000000000001</v>
      </c>
    </row>
    <row r="151" spans="1:9" ht="28.8" x14ac:dyDescent="0.3">
      <c r="A151" t="s">
        <v>196</v>
      </c>
      <c r="B151" s="81" t="s">
        <v>437</v>
      </c>
      <c r="C151" s="1">
        <v>3.65</v>
      </c>
      <c r="E151" s="1">
        <v>3.65</v>
      </c>
      <c r="F151" s="1">
        <v>4.0149999999999997</v>
      </c>
      <c r="G151" s="1">
        <v>4.38</v>
      </c>
      <c r="H151" s="1">
        <v>4.7450000000000001</v>
      </c>
    </row>
    <row r="152" spans="1:9" ht="57.6" x14ac:dyDescent="0.3">
      <c r="A152" t="s">
        <v>197</v>
      </c>
      <c r="B152" s="81" t="s">
        <v>438</v>
      </c>
      <c r="C152" s="1">
        <v>3.76</v>
      </c>
      <c r="E152" s="1">
        <v>3.76</v>
      </c>
      <c r="F152" s="1">
        <v>4.1360000000000001</v>
      </c>
      <c r="G152" s="1">
        <v>4.5119999999999996</v>
      </c>
      <c r="H152" s="1">
        <v>4.8879999999999999</v>
      </c>
    </row>
    <row r="153" spans="1:9" ht="28.8" x14ac:dyDescent="0.3">
      <c r="A153" t="s">
        <v>198</v>
      </c>
      <c r="B153" s="81" t="s">
        <v>439</v>
      </c>
      <c r="C153" s="1">
        <v>3.65</v>
      </c>
      <c r="E153" s="1">
        <v>3.65</v>
      </c>
      <c r="F153" s="1">
        <v>4.0149999999999997</v>
      </c>
      <c r="G153" s="1">
        <v>4.38</v>
      </c>
      <c r="H153" s="1">
        <v>4.7450000000000001</v>
      </c>
    </row>
    <row r="154" spans="1:9" x14ac:dyDescent="0.3">
      <c r="A154" t="s">
        <v>199</v>
      </c>
      <c r="B154" s="81" t="s">
        <v>440</v>
      </c>
    </row>
    <row r="155" spans="1:9" x14ac:dyDescent="0.3">
      <c r="A155" t="s">
        <v>200</v>
      </c>
      <c r="B155" s="81" t="s">
        <v>440</v>
      </c>
      <c r="C155" s="1">
        <v>3.65</v>
      </c>
      <c r="E155" s="1">
        <v>3.65</v>
      </c>
      <c r="F155" s="1">
        <v>4.0149999999999997</v>
      </c>
      <c r="G155" s="1">
        <v>4.38</v>
      </c>
      <c r="H155" s="1">
        <v>4.7450000000000001</v>
      </c>
    </row>
    <row r="156" spans="1:9" ht="43.2" x14ac:dyDescent="0.3">
      <c r="A156" t="s">
        <v>201</v>
      </c>
      <c r="B156" s="81" t="s">
        <v>441</v>
      </c>
    </row>
    <row r="157" spans="1:9" ht="43.2" x14ac:dyDescent="0.3">
      <c r="A157" t="s">
        <v>202</v>
      </c>
      <c r="B157" s="81" t="s">
        <v>442</v>
      </c>
      <c r="C157" s="1">
        <v>4.1500000000000004</v>
      </c>
      <c r="E157" s="1">
        <v>4.1500000000000004</v>
      </c>
      <c r="F157" s="1">
        <v>4.5650000000000004</v>
      </c>
      <c r="G157" s="1">
        <v>4.9800000000000004</v>
      </c>
      <c r="H157" s="1">
        <v>5.3949999999999996</v>
      </c>
      <c r="I157" t="s">
        <v>570</v>
      </c>
    </row>
    <row r="158" spans="1:9" x14ac:dyDescent="0.3">
      <c r="A158" t="s">
        <v>203</v>
      </c>
      <c r="B158" s="81" t="s">
        <v>443</v>
      </c>
      <c r="C158" s="1">
        <v>4.03</v>
      </c>
      <c r="E158" s="1">
        <v>4.03</v>
      </c>
      <c r="F158" s="1">
        <v>4.4329999999999998</v>
      </c>
      <c r="G158" s="1">
        <v>4.8360000000000003</v>
      </c>
      <c r="H158" s="1">
        <v>5.2389999999999999</v>
      </c>
      <c r="I158" t="s">
        <v>570</v>
      </c>
    </row>
    <row r="159" spans="1:9" ht="43.2" x14ac:dyDescent="0.3">
      <c r="A159" t="s">
        <v>204</v>
      </c>
      <c r="B159" s="81" t="s">
        <v>444</v>
      </c>
      <c r="C159" s="1">
        <v>4.03</v>
      </c>
      <c r="E159" s="1">
        <v>4.03</v>
      </c>
      <c r="F159" s="1">
        <v>4.4329999999999998</v>
      </c>
      <c r="G159" s="1">
        <v>4.8360000000000003</v>
      </c>
      <c r="H159" s="1">
        <v>5.2389999999999999</v>
      </c>
      <c r="I159" t="s">
        <v>570</v>
      </c>
    </row>
    <row r="160" spans="1:9" ht="100.8" x14ac:dyDescent="0.3">
      <c r="A160" t="s">
        <v>205</v>
      </c>
      <c r="B160" s="81" t="s">
        <v>445</v>
      </c>
      <c r="C160" s="1">
        <v>4.03</v>
      </c>
      <c r="E160" s="1">
        <v>4.03</v>
      </c>
      <c r="F160" s="1">
        <v>4.4329999999999998</v>
      </c>
      <c r="G160" s="1">
        <v>4.8360000000000003</v>
      </c>
      <c r="H160" s="1">
        <v>5.2389999999999999</v>
      </c>
      <c r="I160" t="s">
        <v>570</v>
      </c>
    </row>
    <row r="161" spans="1:9" ht="72" x14ac:dyDescent="0.3">
      <c r="A161" t="s">
        <v>206</v>
      </c>
      <c r="B161" s="81" t="s">
        <v>446</v>
      </c>
      <c r="C161" s="1">
        <v>4.03</v>
      </c>
      <c r="E161" s="1">
        <v>4.03</v>
      </c>
      <c r="F161" s="1">
        <v>4.4329999999999998</v>
      </c>
      <c r="G161" s="1">
        <v>4.8360000000000003</v>
      </c>
      <c r="H161" s="1">
        <v>5.2389999999999999</v>
      </c>
      <c r="I161" t="s">
        <v>570</v>
      </c>
    </row>
    <row r="162" spans="1:9" ht="57.6" x14ac:dyDescent="0.3">
      <c r="A162" t="s">
        <v>207</v>
      </c>
      <c r="B162" s="81" t="s">
        <v>447</v>
      </c>
      <c r="C162" s="1">
        <v>4.03</v>
      </c>
      <c r="E162" s="1">
        <v>4.03</v>
      </c>
      <c r="F162" s="1">
        <v>4.4329999999999998</v>
      </c>
      <c r="G162" s="1">
        <v>4.8360000000000003</v>
      </c>
      <c r="H162" s="1">
        <v>5.2389999999999999</v>
      </c>
      <c r="I162" t="s">
        <v>570</v>
      </c>
    </row>
    <row r="163" spans="1:9" ht="43.2" x14ac:dyDescent="0.3">
      <c r="A163" t="s">
        <v>208</v>
      </c>
      <c r="B163" s="81" t="s">
        <v>448</v>
      </c>
      <c r="C163" s="1">
        <v>4.1500000000000004</v>
      </c>
      <c r="E163" s="1">
        <v>4.1500000000000004</v>
      </c>
      <c r="F163" s="1">
        <v>4.5650000000000004</v>
      </c>
      <c r="G163" s="1">
        <v>4.9800000000000004</v>
      </c>
      <c r="H163" s="1">
        <v>5.3949999999999996</v>
      </c>
      <c r="I163" t="s">
        <v>570</v>
      </c>
    </row>
    <row r="164" spans="1:9" ht="57.6" x14ac:dyDescent="0.3">
      <c r="A164" t="s">
        <v>209</v>
      </c>
      <c r="B164" s="81" t="s">
        <v>449</v>
      </c>
      <c r="C164" s="1">
        <v>4.03</v>
      </c>
      <c r="E164" s="1">
        <v>4.03</v>
      </c>
      <c r="F164" s="1">
        <v>4.4329999999999998</v>
      </c>
      <c r="G164" s="1">
        <v>4.8360000000000003</v>
      </c>
      <c r="H164" s="1">
        <v>5.2389999999999999</v>
      </c>
      <c r="I164" t="s">
        <v>570</v>
      </c>
    </row>
    <row r="165" spans="1:9" ht="86.4" x14ac:dyDescent="0.3">
      <c r="A165" t="s">
        <v>210</v>
      </c>
      <c r="B165" s="81" t="s">
        <v>450</v>
      </c>
      <c r="C165" s="1">
        <v>4.03</v>
      </c>
      <c r="E165" s="1">
        <v>4.03</v>
      </c>
      <c r="F165" s="1">
        <v>4.4329999999999998</v>
      </c>
      <c r="G165" s="1">
        <v>4.8360000000000003</v>
      </c>
      <c r="H165" s="1">
        <v>5.2389999999999999</v>
      </c>
      <c r="I165" t="s">
        <v>570</v>
      </c>
    </row>
    <row r="166" spans="1:9" ht="43.2" x14ac:dyDescent="0.3">
      <c r="A166" t="s">
        <v>211</v>
      </c>
      <c r="B166" s="81" t="s">
        <v>451</v>
      </c>
      <c r="C166" s="1">
        <v>4.1500000000000004</v>
      </c>
      <c r="E166" s="1">
        <v>4.1500000000000004</v>
      </c>
      <c r="F166" s="1">
        <v>4.5650000000000004</v>
      </c>
      <c r="G166" s="1">
        <v>4.9800000000000004</v>
      </c>
      <c r="H166" s="1">
        <v>5.3949999999999996</v>
      </c>
      <c r="I166" t="s">
        <v>570</v>
      </c>
    </row>
    <row r="167" spans="1:9" ht="43.2" x14ac:dyDescent="0.3">
      <c r="A167" t="s">
        <v>212</v>
      </c>
      <c r="B167" s="81" t="s">
        <v>452</v>
      </c>
    </row>
    <row r="168" spans="1:9" ht="28.8" x14ac:dyDescent="0.3">
      <c r="A168" t="s">
        <v>213</v>
      </c>
      <c r="B168" s="81" t="s">
        <v>453</v>
      </c>
      <c r="C168" s="1">
        <v>5.32</v>
      </c>
      <c r="E168" s="1">
        <v>5.32</v>
      </c>
      <c r="F168" s="1">
        <v>5.8520000000000003</v>
      </c>
      <c r="G168" s="1">
        <v>6.3840000000000003</v>
      </c>
      <c r="H168" s="1">
        <v>6.9160000000000004</v>
      </c>
      <c r="I168" t="s">
        <v>569</v>
      </c>
    </row>
    <row r="169" spans="1:9" ht="28.8" x14ac:dyDescent="0.3">
      <c r="A169" t="s">
        <v>214</v>
      </c>
      <c r="B169" s="81" t="s">
        <v>454</v>
      </c>
      <c r="C169" s="1">
        <v>4.03</v>
      </c>
      <c r="E169" s="1">
        <v>4.03</v>
      </c>
      <c r="F169" s="1">
        <v>4.4329999999999998</v>
      </c>
      <c r="G169" s="1">
        <v>4.8360000000000003</v>
      </c>
      <c r="H169" s="1">
        <v>5.2389999999999999</v>
      </c>
      <c r="I169" t="s">
        <v>569</v>
      </c>
    </row>
    <row r="170" spans="1:9" ht="43.2" x14ac:dyDescent="0.3">
      <c r="A170" t="s">
        <v>215</v>
      </c>
      <c r="B170" s="81" t="s">
        <v>455</v>
      </c>
      <c r="C170" s="1">
        <v>4.05</v>
      </c>
      <c r="E170" s="1">
        <v>4.05</v>
      </c>
      <c r="F170" s="1">
        <v>4.4550000000000001</v>
      </c>
      <c r="G170" s="1">
        <v>4.8600000000000003</v>
      </c>
      <c r="H170" s="1">
        <v>5.2649999999999997</v>
      </c>
      <c r="I170" t="s">
        <v>570</v>
      </c>
    </row>
    <row r="171" spans="1:9" ht="57.6" x14ac:dyDescent="0.3">
      <c r="A171" t="s">
        <v>216</v>
      </c>
      <c r="B171" s="81" t="s">
        <v>456</v>
      </c>
      <c r="C171" s="1">
        <v>4.03</v>
      </c>
      <c r="E171" s="1">
        <v>4.03</v>
      </c>
      <c r="F171" s="1">
        <v>4.4329999999999998</v>
      </c>
      <c r="G171" s="1">
        <v>4.8360000000000003</v>
      </c>
      <c r="H171" s="1">
        <v>5.2389999999999999</v>
      </c>
      <c r="I171" t="s">
        <v>570</v>
      </c>
    </row>
    <row r="172" spans="1:9" ht="57.6" x14ac:dyDescent="0.3">
      <c r="A172" t="s">
        <v>217</v>
      </c>
      <c r="B172" s="81" t="s">
        <v>457</v>
      </c>
      <c r="C172" s="1">
        <v>4.03</v>
      </c>
      <c r="E172" s="1">
        <v>4.03</v>
      </c>
      <c r="F172" s="1">
        <v>4.4329999999999998</v>
      </c>
      <c r="G172" s="1">
        <v>4.8360000000000003</v>
      </c>
      <c r="H172" s="1">
        <v>5.2389999999999999</v>
      </c>
      <c r="I172" t="s">
        <v>570</v>
      </c>
    </row>
    <row r="173" spans="1:9" ht="57.6" x14ac:dyDescent="0.3">
      <c r="A173" t="s">
        <v>218</v>
      </c>
      <c r="B173" s="81" t="s">
        <v>458</v>
      </c>
      <c r="C173" s="1">
        <v>4.05</v>
      </c>
      <c r="E173" s="1">
        <v>4.05</v>
      </c>
      <c r="F173" s="1">
        <v>4.4550000000000001</v>
      </c>
      <c r="G173" s="1">
        <v>4.8600000000000003</v>
      </c>
      <c r="H173" s="1">
        <v>5.2649999999999997</v>
      </c>
      <c r="I173" t="s">
        <v>570</v>
      </c>
    </row>
    <row r="174" spans="1:9" ht="57.6" x14ac:dyDescent="0.3">
      <c r="A174" t="s">
        <v>219</v>
      </c>
      <c r="B174" s="81" t="s">
        <v>459</v>
      </c>
      <c r="C174" s="1">
        <v>4.05</v>
      </c>
      <c r="E174" s="1">
        <v>4.05</v>
      </c>
      <c r="F174" s="1">
        <v>4.4550000000000001</v>
      </c>
      <c r="G174" s="1">
        <v>4.8600000000000003</v>
      </c>
      <c r="H174" s="1">
        <v>5.2649999999999997</v>
      </c>
      <c r="I174" t="s">
        <v>570</v>
      </c>
    </row>
    <row r="175" spans="1:9" ht="72" x14ac:dyDescent="0.3">
      <c r="A175" t="s">
        <v>220</v>
      </c>
      <c r="B175" s="81" t="s">
        <v>460</v>
      </c>
      <c r="C175" s="1">
        <v>4.05</v>
      </c>
      <c r="E175" s="1">
        <v>4.05</v>
      </c>
      <c r="F175" s="1">
        <v>4.4550000000000001</v>
      </c>
      <c r="G175" s="1">
        <v>4.8600000000000003</v>
      </c>
      <c r="H175" s="1">
        <v>5.2649999999999997</v>
      </c>
      <c r="I175" t="s">
        <v>570</v>
      </c>
    </row>
    <row r="176" spans="1:9" ht="72" x14ac:dyDescent="0.3">
      <c r="A176" t="s">
        <v>221</v>
      </c>
      <c r="B176" s="81" t="s">
        <v>461</v>
      </c>
      <c r="C176" s="1">
        <v>4.05</v>
      </c>
      <c r="E176" s="1">
        <v>4.05</v>
      </c>
      <c r="F176" s="1">
        <v>4.4550000000000001</v>
      </c>
      <c r="G176" s="1">
        <v>4.8600000000000003</v>
      </c>
      <c r="H176" s="1">
        <v>5.2649999999999997</v>
      </c>
      <c r="I176" t="s">
        <v>570</v>
      </c>
    </row>
    <row r="177" spans="1:9" ht="43.2" x14ac:dyDescent="0.3">
      <c r="A177" t="s">
        <v>222</v>
      </c>
      <c r="B177" s="81" t="s">
        <v>462</v>
      </c>
    </row>
    <row r="178" spans="1:9" ht="43.2" x14ac:dyDescent="0.3">
      <c r="A178" t="s">
        <v>223</v>
      </c>
      <c r="B178" s="81" t="s">
        <v>463</v>
      </c>
      <c r="C178" s="1">
        <v>5.32</v>
      </c>
      <c r="E178" s="1">
        <v>5.32</v>
      </c>
      <c r="F178" s="1">
        <v>5.8520000000000003</v>
      </c>
      <c r="G178" s="1">
        <v>6.3840000000000003</v>
      </c>
      <c r="H178" s="1">
        <v>6.9160000000000004</v>
      </c>
      <c r="I178" t="s">
        <v>569</v>
      </c>
    </row>
    <row r="179" spans="1:9" ht="28.8" x14ac:dyDescent="0.3">
      <c r="A179" t="s">
        <v>224</v>
      </c>
      <c r="B179" s="81" t="s">
        <v>464</v>
      </c>
      <c r="C179" s="1">
        <v>4.03</v>
      </c>
      <c r="E179" s="1">
        <v>4.03</v>
      </c>
      <c r="F179" s="1">
        <v>4.4329999999999998</v>
      </c>
      <c r="G179" s="1">
        <v>4.8360000000000003</v>
      </c>
      <c r="H179" s="1">
        <v>5.2389999999999999</v>
      </c>
      <c r="I179" t="s">
        <v>569</v>
      </c>
    </row>
    <row r="180" spans="1:9" ht="57.6" x14ac:dyDescent="0.3">
      <c r="A180" t="s">
        <v>225</v>
      </c>
      <c r="B180" s="81" t="s">
        <v>465</v>
      </c>
      <c r="C180" s="1">
        <v>4.05</v>
      </c>
      <c r="E180" s="1">
        <v>4.05</v>
      </c>
      <c r="F180" s="1">
        <v>4.4550000000000001</v>
      </c>
      <c r="G180" s="1">
        <v>4.8600000000000003</v>
      </c>
      <c r="H180" s="1">
        <v>5.2649999999999997</v>
      </c>
      <c r="I180" t="s">
        <v>570</v>
      </c>
    </row>
    <row r="181" spans="1:9" ht="43.2" x14ac:dyDescent="0.3">
      <c r="A181" t="s">
        <v>226</v>
      </c>
      <c r="B181" s="81" t="s">
        <v>466</v>
      </c>
      <c r="C181" s="1">
        <v>4.03</v>
      </c>
      <c r="E181" s="1">
        <v>4.03</v>
      </c>
      <c r="F181" s="1">
        <v>4.4329999999999998</v>
      </c>
      <c r="G181" s="1">
        <v>4.8360000000000003</v>
      </c>
      <c r="H181" s="1">
        <v>5.2389999999999999</v>
      </c>
      <c r="I181" t="s">
        <v>570</v>
      </c>
    </row>
    <row r="182" spans="1:9" ht="57.6" x14ac:dyDescent="0.3">
      <c r="A182" t="s">
        <v>227</v>
      </c>
      <c r="B182" s="81" t="s">
        <v>467</v>
      </c>
      <c r="C182" s="1">
        <v>4.03</v>
      </c>
      <c r="E182" s="1">
        <v>4.03</v>
      </c>
      <c r="F182" s="1">
        <v>4.4329999999999998</v>
      </c>
      <c r="G182" s="1">
        <v>4.8360000000000003</v>
      </c>
      <c r="H182" s="1">
        <v>5.2389999999999999</v>
      </c>
      <c r="I182" t="s">
        <v>570</v>
      </c>
    </row>
    <row r="183" spans="1:9" ht="57.6" x14ac:dyDescent="0.3">
      <c r="A183" t="s">
        <v>228</v>
      </c>
      <c r="B183" s="81" t="s">
        <v>468</v>
      </c>
      <c r="C183" s="1">
        <v>4.05</v>
      </c>
      <c r="E183" s="1">
        <v>4.05</v>
      </c>
      <c r="F183" s="1">
        <v>4.4550000000000001</v>
      </c>
      <c r="G183" s="1">
        <v>4.8600000000000003</v>
      </c>
      <c r="H183" s="1">
        <v>5.2649999999999997</v>
      </c>
      <c r="I183" t="s">
        <v>570</v>
      </c>
    </row>
    <row r="184" spans="1:9" ht="57.6" x14ac:dyDescent="0.3">
      <c r="A184" t="s">
        <v>229</v>
      </c>
      <c r="B184" s="81" t="s">
        <v>469</v>
      </c>
      <c r="C184" s="1">
        <v>4.05</v>
      </c>
      <c r="E184" s="1">
        <v>4.05</v>
      </c>
      <c r="F184" s="1">
        <v>4.4550000000000001</v>
      </c>
      <c r="G184" s="1">
        <v>4.8600000000000003</v>
      </c>
      <c r="H184" s="1">
        <v>5.2649999999999997</v>
      </c>
      <c r="I184" t="s">
        <v>570</v>
      </c>
    </row>
    <row r="185" spans="1:9" ht="28.8" x14ac:dyDescent="0.3">
      <c r="A185" t="s">
        <v>230</v>
      </c>
      <c r="B185" s="81" t="s">
        <v>470</v>
      </c>
      <c r="C185" s="1">
        <v>4.05</v>
      </c>
      <c r="E185" s="1">
        <v>4.05</v>
      </c>
      <c r="F185" s="1">
        <v>4.4550000000000001</v>
      </c>
      <c r="G185" s="1">
        <v>4.8600000000000003</v>
      </c>
      <c r="H185" s="1">
        <v>5.2649999999999997</v>
      </c>
      <c r="I185" t="s">
        <v>571</v>
      </c>
    </row>
    <row r="186" spans="1:9" ht="57.6" x14ac:dyDescent="0.3">
      <c r="A186" t="s">
        <v>231</v>
      </c>
      <c r="B186" s="81" t="s">
        <v>471</v>
      </c>
    </row>
    <row r="187" spans="1:9" ht="72" x14ac:dyDescent="0.3">
      <c r="A187" t="s">
        <v>232</v>
      </c>
      <c r="B187" s="81" t="s">
        <v>472</v>
      </c>
      <c r="C187" s="1">
        <v>4.05</v>
      </c>
      <c r="E187" s="1">
        <v>4.05</v>
      </c>
      <c r="F187" s="1">
        <v>4.4550000000000001</v>
      </c>
      <c r="G187" s="1">
        <v>4.8600000000000003</v>
      </c>
      <c r="H187" s="1">
        <v>5.2649999999999997</v>
      </c>
      <c r="I187" t="s">
        <v>570</v>
      </c>
    </row>
    <row r="188" spans="1:9" ht="43.2" x14ac:dyDescent="0.3">
      <c r="A188" t="s">
        <v>233</v>
      </c>
      <c r="B188" s="81" t="s">
        <v>473</v>
      </c>
      <c r="C188" s="1">
        <v>4.1500000000000004</v>
      </c>
      <c r="E188" s="1">
        <v>4.1500000000000004</v>
      </c>
      <c r="F188" s="1">
        <v>4.5650000000000004</v>
      </c>
      <c r="G188" s="1">
        <v>4.9800000000000004</v>
      </c>
      <c r="H188" s="1">
        <v>5.3949999999999996</v>
      </c>
      <c r="I188" t="s">
        <v>570</v>
      </c>
    </row>
    <row r="189" spans="1:9" ht="72" x14ac:dyDescent="0.3">
      <c r="A189" t="s">
        <v>234</v>
      </c>
      <c r="B189" s="81" t="s">
        <v>474</v>
      </c>
      <c r="C189" s="1">
        <v>4.05</v>
      </c>
      <c r="E189" s="1">
        <v>4.05</v>
      </c>
      <c r="F189" s="1">
        <v>4.4550000000000001</v>
      </c>
      <c r="G189" s="1">
        <v>4.8600000000000003</v>
      </c>
      <c r="H189" s="1">
        <v>5.2649999999999997</v>
      </c>
      <c r="I189" t="s">
        <v>570</v>
      </c>
    </row>
    <row r="190" spans="1:9" ht="43.2" x14ac:dyDescent="0.3">
      <c r="A190" t="s">
        <v>235</v>
      </c>
      <c r="B190" s="81" t="s">
        <v>475</v>
      </c>
      <c r="C190" s="1">
        <v>4.05</v>
      </c>
      <c r="E190" s="1">
        <v>4.05</v>
      </c>
      <c r="F190" s="1">
        <v>4.4550000000000001</v>
      </c>
      <c r="G190" s="1">
        <v>4.8600000000000003</v>
      </c>
      <c r="H190" s="1">
        <v>5.2649999999999997</v>
      </c>
      <c r="I190" t="s">
        <v>570</v>
      </c>
    </row>
    <row r="191" spans="1:9" ht="72" x14ac:dyDescent="0.3">
      <c r="A191" t="s">
        <v>236</v>
      </c>
      <c r="B191" s="81" t="s">
        <v>476</v>
      </c>
      <c r="C191" s="1">
        <v>4.05</v>
      </c>
      <c r="E191" s="1">
        <v>4.05</v>
      </c>
      <c r="F191" s="1">
        <v>4.4550000000000001</v>
      </c>
      <c r="G191" s="1">
        <v>4.8600000000000003</v>
      </c>
      <c r="H191" s="1">
        <v>5.2649999999999997</v>
      </c>
      <c r="I191" t="s">
        <v>571</v>
      </c>
    </row>
    <row r="192" spans="1:9" ht="57.6" x14ac:dyDescent="0.3">
      <c r="A192" t="s">
        <v>237</v>
      </c>
      <c r="B192" s="81" t="s">
        <v>477</v>
      </c>
      <c r="C192" s="1">
        <v>4.1500000000000004</v>
      </c>
      <c r="E192" s="1">
        <v>4.1500000000000004</v>
      </c>
      <c r="F192" s="1">
        <v>4.5650000000000004</v>
      </c>
      <c r="G192" s="1">
        <v>4.9800000000000004</v>
      </c>
      <c r="H192" s="1">
        <v>5.3949999999999996</v>
      </c>
      <c r="I192" t="s">
        <v>570</v>
      </c>
    </row>
    <row r="193" spans="1:9" ht="72" x14ac:dyDescent="0.3">
      <c r="A193" t="s">
        <v>238</v>
      </c>
      <c r="B193" s="81" t="s">
        <v>478</v>
      </c>
      <c r="C193" s="1">
        <v>4.05</v>
      </c>
      <c r="E193" s="1">
        <v>4.05</v>
      </c>
      <c r="F193" s="1">
        <v>4.4550000000000001</v>
      </c>
      <c r="G193" s="1">
        <v>4.8600000000000003</v>
      </c>
      <c r="H193" s="1">
        <v>5.2649999999999997</v>
      </c>
      <c r="I193" t="s">
        <v>571</v>
      </c>
    </row>
    <row r="194" spans="1:9" ht="86.4" x14ac:dyDescent="0.3">
      <c r="A194" t="s">
        <v>239</v>
      </c>
      <c r="B194" s="81" t="s">
        <v>479</v>
      </c>
      <c r="C194" s="1">
        <v>4.05</v>
      </c>
      <c r="E194" s="1">
        <v>4.05</v>
      </c>
      <c r="F194" s="1">
        <v>4.4550000000000001</v>
      </c>
      <c r="G194" s="1">
        <v>4.8600000000000003</v>
      </c>
      <c r="H194" s="1">
        <v>5.2649999999999997</v>
      </c>
      <c r="I194" t="s">
        <v>570</v>
      </c>
    </row>
    <row r="195" spans="1:9" ht="28.8" x14ac:dyDescent="0.3">
      <c r="A195" t="s">
        <v>240</v>
      </c>
      <c r="B195" s="81" t="s">
        <v>480</v>
      </c>
      <c r="C195" s="1">
        <v>4.05</v>
      </c>
      <c r="E195" s="1">
        <v>4.05</v>
      </c>
      <c r="F195" s="1">
        <v>4.4550000000000001</v>
      </c>
      <c r="G195" s="1">
        <v>4.8600000000000003</v>
      </c>
      <c r="H195" s="1">
        <v>5.2649999999999997</v>
      </c>
      <c r="I195" t="s">
        <v>570</v>
      </c>
    </row>
    <row r="196" spans="1:9" x14ac:dyDescent="0.3">
      <c r="A196" t="s">
        <v>241</v>
      </c>
      <c r="B196" s="81" t="s">
        <v>481</v>
      </c>
      <c r="C196" s="1">
        <v>4.05</v>
      </c>
      <c r="E196" s="1">
        <v>4.05</v>
      </c>
      <c r="F196" s="1">
        <v>4.4550000000000001</v>
      </c>
      <c r="G196" s="1">
        <v>4.8600000000000003</v>
      </c>
      <c r="H196" s="1">
        <v>5.2649999999999997</v>
      </c>
      <c r="I196" t="s">
        <v>570</v>
      </c>
    </row>
    <row r="197" spans="1:9" ht="28.8" x14ac:dyDescent="0.3">
      <c r="A197" t="s">
        <v>242</v>
      </c>
      <c r="B197" s="81" t="s">
        <v>482</v>
      </c>
      <c r="C197" s="1">
        <v>4.05</v>
      </c>
      <c r="E197" s="1">
        <v>4.05</v>
      </c>
      <c r="F197" s="1">
        <v>4.4550000000000001</v>
      </c>
      <c r="G197" s="1">
        <v>4.8600000000000003</v>
      </c>
      <c r="H197" s="1">
        <v>5.2649999999999997</v>
      </c>
      <c r="I197" t="s">
        <v>571</v>
      </c>
    </row>
    <row r="198" spans="1:9" ht="43.2" x14ac:dyDescent="0.3">
      <c r="A198" t="s">
        <v>243</v>
      </c>
      <c r="B198" s="81" t="s">
        <v>483</v>
      </c>
      <c r="C198" s="1">
        <v>2.1440000000000001</v>
      </c>
      <c r="E198" s="1">
        <v>2.1440000000000001</v>
      </c>
      <c r="F198" s="1">
        <v>2.3580000000000001</v>
      </c>
      <c r="G198" s="1">
        <v>2.573</v>
      </c>
      <c r="H198" s="1">
        <v>2.7869999999999999</v>
      </c>
      <c r="I198" t="s">
        <v>569</v>
      </c>
    </row>
    <row r="199" spans="1:9" ht="86.4" x14ac:dyDescent="0.3">
      <c r="A199" t="s">
        <v>244</v>
      </c>
      <c r="B199" s="81" t="s">
        <v>484</v>
      </c>
      <c r="C199" s="1">
        <v>3.6739999999999999</v>
      </c>
      <c r="E199" s="1">
        <v>3.6739999999999999</v>
      </c>
      <c r="F199" s="1">
        <v>4.0410000000000004</v>
      </c>
      <c r="G199" s="1">
        <v>4.4089999999999998</v>
      </c>
      <c r="H199" s="1">
        <v>4.7759999999999998</v>
      </c>
      <c r="I199" t="s">
        <v>569</v>
      </c>
    </row>
    <row r="200" spans="1:9" x14ac:dyDescent="0.3">
      <c r="A200" t="s">
        <v>245</v>
      </c>
      <c r="B200" s="81" t="s">
        <v>485</v>
      </c>
    </row>
    <row r="201" spans="1:9" x14ac:dyDescent="0.3">
      <c r="A201" t="s">
        <v>246</v>
      </c>
      <c r="B201" s="81" t="s">
        <v>485</v>
      </c>
      <c r="C201" s="1">
        <v>2.1539999999999999</v>
      </c>
      <c r="E201" s="1">
        <v>2.1539999999999999</v>
      </c>
      <c r="F201" s="1">
        <v>2.3690000000000002</v>
      </c>
      <c r="G201" s="1">
        <v>2.585</v>
      </c>
      <c r="H201" s="1">
        <v>2.8</v>
      </c>
    </row>
    <row r="202" spans="1:9" ht="28.8" x14ac:dyDescent="0.3">
      <c r="A202" t="s">
        <v>247</v>
      </c>
      <c r="B202" s="81" t="s">
        <v>486</v>
      </c>
    </row>
    <row r="203" spans="1:9" x14ac:dyDescent="0.3">
      <c r="A203" t="s">
        <v>248</v>
      </c>
      <c r="B203" s="81" t="s">
        <v>487</v>
      </c>
      <c r="C203" s="1">
        <v>4.0839999999999996</v>
      </c>
      <c r="E203" s="1">
        <v>4.0839999999999996</v>
      </c>
      <c r="F203" s="1">
        <v>4.492</v>
      </c>
      <c r="G203" s="1">
        <v>4.9009999999999998</v>
      </c>
      <c r="H203" s="1">
        <v>5.3090000000000002</v>
      </c>
    </row>
    <row r="204" spans="1:9" ht="28.8" x14ac:dyDescent="0.3">
      <c r="A204" t="s">
        <v>249</v>
      </c>
      <c r="B204" s="81" t="s">
        <v>488</v>
      </c>
      <c r="C204" s="1">
        <v>2.1539999999999999</v>
      </c>
      <c r="E204" s="1">
        <v>2.1539999999999999</v>
      </c>
      <c r="F204" s="1">
        <v>2.3690000000000002</v>
      </c>
      <c r="G204" s="1">
        <v>2.585</v>
      </c>
      <c r="H204" s="1">
        <v>2.8</v>
      </c>
      <c r="I204" t="s">
        <v>569</v>
      </c>
    </row>
    <row r="205" spans="1:9" ht="28.8" x14ac:dyDescent="0.3">
      <c r="A205" t="s">
        <v>250</v>
      </c>
      <c r="B205" s="81" t="s">
        <v>489</v>
      </c>
      <c r="C205" s="1">
        <v>4.0839999999999996</v>
      </c>
      <c r="E205" s="1">
        <v>4.0839999999999996</v>
      </c>
      <c r="F205" s="1">
        <v>4.492</v>
      </c>
      <c r="G205" s="1">
        <v>4.9009999999999998</v>
      </c>
      <c r="H205" s="1">
        <v>5.3090000000000002</v>
      </c>
    </row>
    <row r="206" spans="1:9" ht="43.2" x14ac:dyDescent="0.3">
      <c r="A206" t="s">
        <v>251</v>
      </c>
      <c r="B206" s="81" t="s">
        <v>490</v>
      </c>
      <c r="C206" s="1">
        <v>2.1539999999999999</v>
      </c>
      <c r="E206" s="1">
        <v>2.1539999999999999</v>
      </c>
      <c r="F206" s="1">
        <v>2.3690000000000002</v>
      </c>
      <c r="G206" s="1">
        <v>2.585</v>
      </c>
      <c r="H206" s="1">
        <v>2.8</v>
      </c>
      <c r="I206" t="s">
        <v>569</v>
      </c>
    </row>
    <row r="207" spans="1:9" ht="43.2" x14ac:dyDescent="0.3">
      <c r="A207" t="s">
        <v>252</v>
      </c>
      <c r="B207" s="81" t="s">
        <v>491</v>
      </c>
      <c r="C207" s="1">
        <v>4.0839999999999996</v>
      </c>
      <c r="E207" s="1">
        <v>4.0839999999999996</v>
      </c>
      <c r="F207" s="1">
        <v>4.492</v>
      </c>
      <c r="G207" s="1">
        <v>4.9009999999999998</v>
      </c>
      <c r="H207" s="1">
        <v>5.3090000000000002</v>
      </c>
    </row>
    <row r="208" spans="1:9" ht="43.2" x14ac:dyDescent="0.3">
      <c r="A208" t="s">
        <v>253</v>
      </c>
      <c r="B208" s="81" t="s">
        <v>492</v>
      </c>
      <c r="C208" s="1">
        <v>2.1539999999999999</v>
      </c>
      <c r="E208" s="1">
        <v>2.1539999999999999</v>
      </c>
      <c r="F208" s="1">
        <v>2.3690000000000002</v>
      </c>
      <c r="G208" s="1">
        <v>2.585</v>
      </c>
      <c r="H208" s="1">
        <v>2.8</v>
      </c>
      <c r="I208" t="s">
        <v>569</v>
      </c>
    </row>
    <row r="209" spans="1:9" ht="86.4" x14ac:dyDescent="0.3">
      <c r="A209" t="s">
        <v>254</v>
      </c>
      <c r="B209" s="81" t="s">
        <v>493</v>
      </c>
      <c r="C209" s="1">
        <v>2.1539999999999999</v>
      </c>
      <c r="E209" s="1">
        <v>2.1539999999999999</v>
      </c>
      <c r="F209" s="1">
        <v>2.3690000000000002</v>
      </c>
      <c r="G209" s="1">
        <v>2.585</v>
      </c>
      <c r="H209" s="1">
        <v>2.8</v>
      </c>
      <c r="I209" t="s">
        <v>569</v>
      </c>
    </row>
    <row r="210" spans="1:9" ht="86.4" x14ac:dyDescent="0.3">
      <c r="A210" t="s">
        <v>255</v>
      </c>
      <c r="B210" s="81" t="s">
        <v>494</v>
      </c>
      <c r="C210" s="1">
        <v>2.1539999999999999</v>
      </c>
      <c r="E210" s="1">
        <v>2.1539999999999999</v>
      </c>
      <c r="F210" s="1">
        <v>2.3690000000000002</v>
      </c>
      <c r="G210" s="1">
        <v>2.585</v>
      </c>
      <c r="H210" s="1">
        <v>2.8</v>
      </c>
      <c r="I210" t="s">
        <v>569</v>
      </c>
    </row>
    <row r="211" spans="1:9" ht="72" x14ac:dyDescent="0.3">
      <c r="A211" t="s">
        <v>256</v>
      </c>
      <c r="B211" s="81" t="s">
        <v>495</v>
      </c>
      <c r="C211" s="1">
        <v>4.0839999999999996</v>
      </c>
      <c r="E211" s="1">
        <v>4.0839999999999996</v>
      </c>
      <c r="F211" s="1">
        <v>4.492</v>
      </c>
      <c r="G211" s="1">
        <v>4.9009999999999998</v>
      </c>
      <c r="H211" s="1">
        <v>5.3090000000000002</v>
      </c>
    </row>
    <row r="212" spans="1:9" ht="57.6" x14ac:dyDescent="0.3">
      <c r="A212" t="s">
        <v>257</v>
      </c>
      <c r="B212" s="81" t="s">
        <v>496</v>
      </c>
      <c r="C212" s="1">
        <v>4.0839999999999996</v>
      </c>
      <c r="E212" s="1">
        <v>4.0839999999999996</v>
      </c>
      <c r="F212" s="1">
        <v>4.492</v>
      </c>
      <c r="G212" s="1">
        <v>4.9009999999999998</v>
      </c>
      <c r="H212" s="1">
        <v>5.3090000000000002</v>
      </c>
    </row>
    <row r="213" spans="1:9" ht="72" x14ac:dyDescent="0.3">
      <c r="A213" t="s">
        <v>258</v>
      </c>
      <c r="B213" s="81" t="s">
        <v>497</v>
      </c>
      <c r="C213" s="1">
        <v>2.1440000000000001</v>
      </c>
      <c r="E213" s="1">
        <v>2.1440000000000001</v>
      </c>
      <c r="F213" s="1">
        <v>2.3580000000000001</v>
      </c>
      <c r="G213" s="1">
        <v>2.573</v>
      </c>
      <c r="H213" s="1">
        <v>2.7869999999999999</v>
      </c>
      <c r="I213" t="s">
        <v>570</v>
      </c>
    </row>
    <row r="214" spans="1:9" ht="72" x14ac:dyDescent="0.3">
      <c r="A214" t="s">
        <v>259</v>
      </c>
      <c r="B214" s="81" t="s">
        <v>498</v>
      </c>
      <c r="C214" s="1">
        <v>2.1440000000000001</v>
      </c>
      <c r="E214" s="1">
        <v>2.1440000000000001</v>
      </c>
      <c r="F214" s="1">
        <v>2.3580000000000001</v>
      </c>
      <c r="G214" s="1">
        <v>2.573</v>
      </c>
      <c r="H214" s="1">
        <v>2.7869999999999999</v>
      </c>
      <c r="I214" t="s">
        <v>571</v>
      </c>
    </row>
    <row r="215" spans="1:9" ht="28.8" x14ac:dyDescent="0.3">
      <c r="A215" t="s">
        <v>260</v>
      </c>
      <c r="B215" s="81" t="s">
        <v>499</v>
      </c>
      <c r="C215" s="1">
        <v>2.1539999999999999</v>
      </c>
      <c r="E215" s="1">
        <v>2.1539999999999999</v>
      </c>
      <c r="F215" s="1">
        <v>2.3690000000000002</v>
      </c>
      <c r="G215" s="1">
        <v>2.585</v>
      </c>
      <c r="H215" s="1">
        <v>2.8</v>
      </c>
      <c r="I215" t="s">
        <v>569</v>
      </c>
    </row>
    <row r="216" spans="1:9" ht="43.2" x14ac:dyDescent="0.3">
      <c r="A216" t="s">
        <v>261</v>
      </c>
      <c r="B216" s="81" t="s">
        <v>500</v>
      </c>
      <c r="C216" s="1">
        <v>2.1539999999999999</v>
      </c>
      <c r="E216" s="1">
        <v>2.1539999999999999</v>
      </c>
      <c r="F216" s="1">
        <v>2.3690000000000002</v>
      </c>
      <c r="G216" s="1">
        <v>2.585</v>
      </c>
      <c r="H216" s="1">
        <v>2.8</v>
      </c>
      <c r="I216" t="s">
        <v>569</v>
      </c>
    </row>
    <row r="217" spans="1:9" ht="72" x14ac:dyDescent="0.3">
      <c r="A217" t="s">
        <v>262</v>
      </c>
      <c r="B217" s="81" t="s">
        <v>501</v>
      </c>
    </row>
    <row r="218" spans="1:9" ht="43.2" x14ac:dyDescent="0.3">
      <c r="A218" t="s">
        <v>263</v>
      </c>
      <c r="B218" s="81" t="s">
        <v>502</v>
      </c>
      <c r="C218" s="1">
        <v>4.1139999999999999</v>
      </c>
      <c r="E218" s="1">
        <v>4.1139999999999999</v>
      </c>
      <c r="F218" s="1">
        <v>4.5250000000000004</v>
      </c>
      <c r="G218" s="1">
        <v>4.9370000000000003</v>
      </c>
      <c r="H218" s="1">
        <v>5.3479999999999999</v>
      </c>
    </row>
    <row r="219" spans="1:9" ht="57.6" x14ac:dyDescent="0.3">
      <c r="A219" t="s">
        <v>264</v>
      </c>
      <c r="B219" s="81" t="s">
        <v>503</v>
      </c>
      <c r="C219" s="1">
        <v>2.1640000000000001</v>
      </c>
      <c r="E219" s="1">
        <v>2.1640000000000001</v>
      </c>
      <c r="F219" s="1">
        <v>2.38</v>
      </c>
      <c r="G219" s="1">
        <v>2.597</v>
      </c>
      <c r="H219" s="1">
        <v>2.8130000000000002</v>
      </c>
      <c r="I219" t="s">
        <v>569</v>
      </c>
    </row>
    <row r="220" spans="1:9" ht="57.6" x14ac:dyDescent="0.3">
      <c r="A220" t="s">
        <v>265</v>
      </c>
      <c r="B220" s="81" t="s">
        <v>504</v>
      </c>
      <c r="C220" s="1">
        <v>4.1139999999999999</v>
      </c>
      <c r="E220" s="1">
        <v>4.1139999999999999</v>
      </c>
      <c r="F220" s="1">
        <v>4.5250000000000004</v>
      </c>
      <c r="G220" s="1">
        <v>4.9370000000000003</v>
      </c>
      <c r="H220" s="1">
        <v>5.3479999999999999</v>
      </c>
    </row>
    <row r="221" spans="1:9" ht="72" x14ac:dyDescent="0.3">
      <c r="A221" t="s">
        <v>266</v>
      </c>
      <c r="B221" s="81" t="s">
        <v>505</v>
      </c>
      <c r="C221" s="1">
        <v>2.1640000000000001</v>
      </c>
      <c r="E221" s="1">
        <v>2.1640000000000001</v>
      </c>
      <c r="F221" s="1">
        <v>2.38</v>
      </c>
      <c r="G221" s="1">
        <v>2.597</v>
      </c>
      <c r="H221" s="1">
        <v>2.8130000000000002</v>
      </c>
      <c r="I221" t="s">
        <v>569</v>
      </c>
    </row>
    <row r="222" spans="1:9" ht="43.2" x14ac:dyDescent="0.3">
      <c r="A222" t="s">
        <v>267</v>
      </c>
      <c r="B222" s="81" t="s">
        <v>506</v>
      </c>
      <c r="C222" s="1">
        <v>2.1640000000000001</v>
      </c>
      <c r="E222" s="1">
        <v>2.1640000000000001</v>
      </c>
      <c r="F222" s="1">
        <v>2.38</v>
      </c>
      <c r="G222" s="1">
        <v>2.597</v>
      </c>
      <c r="H222" s="1">
        <v>2.8130000000000002</v>
      </c>
      <c r="I222" t="s">
        <v>569</v>
      </c>
    </row>
    <row r="223" spans="1:9" ht="28.8" x14ac:dyDescent="0.3">
      <c r="A223" t="s">
        <v>268</v>
      </c>
      <c r="B223" s="81" t="s">
        <v>507</v>
      </c>
      <c r="C223" s="1">
        <v>2.1440000000000001</v>
      </c>
      <c r="E223" s="1">
        <v>2.1440000000000001</v>
      </c>
      <c r="F223" s="1">
        <v>2.3580000000000001</v>
      </c>
      <c r="G223" s="1">
        <v>2.573</v>
      </c>
      <c r="H223" s="1">
        <v>2.7869999999999999</v>
      </c>
    </row>
    <row r="224" spans="1:9" ht="43.2" x14ac:dyDescent="0.3">
      <c r="A224" t="s">
        <v>269</v>
      </c>
      <c r="B224" s="81" t="s">
        <v>508</v>
      </c>
      <c r="C224" s="1">
        <v>2.1640000000000001</v>
      </c>
      <c r="E224" s="1">
        <v>2.1640000000000001</v>
      </c>
      <c r="F224" s="1">
        <v>2.38</v>
      </c>
      <c r="G224" s="1">
        <v>2.597</v>
      </c>
      <c r="H224" s="1">
        <v>2.8130000000000002</v>
      </c>
      <c r="I224" t="s">
        <v>569</v>
      </c>
    </row>
    <row r="225" spans="1:9" ht="43.2" x14ac:dyDescent="0.3">
      <c r="A225" t="s">
        <v>270</v>
      </c>
      <c r="B225" s="81" t="s">
        <v>509</v>
      </c>
      <c r="C225" s="1">
        <v>2.1640000000000001</v>
      </c>
      <c r="E225" s="1">
        <v>2.1640000000000001</v>
      </c>
      <c r="F225" s="1">
        <v>2.38</v>
      </c>
      <c r="G225" s="1">
        <v>2.597</v>
      </c>
      <c r="H225" s="1">
        <v>2.8130000000000002</v>
      </c>
      <c r="I225" t="s">
        <v>569</v>
      </c>
    </row>
    <row r="226" spans="1:9" ht="86.4" x14ac:dyDescent="0.3">
      <c r="A226" t="s">
        <v>271</v>
      </c>
      <c r="B226" s="81" t="s">
        <v>510</v>
      </c>
      <c r="C226" s="1">
        <v>2.1640000000000001</v>
      </c>
      <c r="E226" s="1">
        <v>2.1640000000000001</v>
      </c>
      <c r="F226" s="1">
        <v>2.38</v>
      </c>
      <c r="G226" s="1">
        <v>2.597</v>
      </c>
      <c r="H226" s="1">
        <v>2.8130000000000002</v>
      </c>
      <c r="I226" t="s">
        <v>569</v>
      </c>
    </row>
    <row r="227" spans="1:9" ht="100.8" x14ac:dyDescent="0.3">
      <c r="A227" t="s">
        <v>272</v>
      </c>
      <c r="B227" s="81" t="s">
        <v>511</v>
      </c>
      <c r="C227" s="1">
        <v>2.1640000000000001</v>
      </c>
      <c r="E227" s="1">
        <v>2.1640000000000001</v>
      </c>
      <c r="F227" s="1">
        <v>2.38</v>
      </c>
      <c r="G227" s="1">
        <v>2.597</v>
      </c>
      <c r="H227" s="1">
        <v>2.8130000000000002</v>
      </c>
      <c r="I227" t="s">
        <v>569</v>
      </c>
    </row>
    <row r="228" spans="1:9" ht="100.8" x14ac:dyDescent="0.3">
      <c r="A228" t="s">
        <v>273</v>
      </c>
      <c r="B228" s="81" t="s">
        <v>512</v>
      </c>
      <c r="C228" s="1">
        <v>2.1640000000000001</v>
      </c>
      <c r="E228" s="1">
        <v>2.1640000000000001</v>
      </c>
      <c r="F228" s="1">
        <v>2.38</v>
      </c>
      <c r="G228" s="1">
        <v>2.597</v>
      </c>
      <c r="H228" s="1">
        <v>2.8130000000000002</v>
      </c>
      <c r="I228" t="s">
        <v>569</v>
      </c>
    </row>
    <row r="229" spans="1:9" ht="100.8" x14ac:dyDescent="0.3">
      <c r="A229" t="s">
        <v>274</v>
      </c>
      <c r="B229" s="81" t="s">
        <v>513</v>
      </c>
      <c r="C229" s="1">
        <v>4.1139999999999999</v>
      </c>
      <c r="E229" s="1">
        <v>4.1139999999999999</v>
      </c>
      <c r="F229" s="1">
        <v>4.5250000000000004</v>
      </c>
      <c r="G229" s="1">
        <v>4.9370000000000003</v>
      </c>
      <c r="H229" s="1">
        <v>5.3479999999999999</v>
      </c>
    </row>
    <row r="230" spans="1:9" ht="100.8" x14ac:dyDescent="0.3">
      <c r="A230" t="s">
        <v>275</v>
      </c>
      <c r="B230" s="81" t="s">
        <v>514</v>
      </c>
      <c r="C230" s="1">
        <v>4.0940000000000003</v>
      </c>
      <c r="E230" s="1">
        <v>4.0940000000000003</v>
      </c>
      <c r="F230" s="1">
        <v>4.5030000000000001</v>
      </c>
      <c r="G230" s="1">
        <v>4.9130000000000003</v>
      </c>
      <c r="H230" s="1">
        <v>5.3220000000000001</v>
      </c>
    </row>
    <row r="231" spans="1:9" ht="43.2" x14ac:dyDescent="0.3">
      <c r="A231" t="s">
        <v>276</v>
      </c>
      <c r="B231" s="81" t="s">
        <v>515</v>
      </c>
      <c r="C231" s="1">
        <v>2.1840000000000002</v>
      </c>
      <c r="E231" s="1">
        <v>2.1840000000000002</v>
      </c>
      <c r="F231" s="1">
        <v>2.4020000000000001</v>
      </c>
      <c r="G231" s="1">
        <v>2.621</v>
      </c>
      <c r="H231" s="1">
        <v>2.839</v>
      </c>
      <c r="I231" t="s">
        <v>570</v>
      </c>
    </row>
    <row r="232" spans="1:9" ht="43.2" x14ac:dyDescent="0.3">
      <c r="A232" t="s">
        <v>277</v>
      </c>
      <c r="B232" s="81" t="s">
        <v>516</v>
      </c>
      <c r="C232" s="1">
        <v>2.1640000000000001</v>
      </c>
      <c r="E232" s="1">
        <v>2.1640000000000001</v>
      </c>
      <c r="F232" s="1">
        <v>2.38</v>
      </c>
      <c r="G232" s="1">
        <v>2.597</v>
      </c>
      <c r="H232" s="1">
        <v>2.8130000000000002</v>
      </c>
      <c r="I232" t="s">
        <v>570</v>
      </c>
    </row>
    <row r="233" spans="1:9" ht="100.8" x14ac:dyDescent="0.3">
      <c r="A233" t="s">
        <v>278</v>
      </c>
      <c r="B233" s="81" t="s">
        <v>517</v>
      </c>
      <c r="C233" s="1">
        <v>2.1840000000000002</v>
      </c>
      <c r="E233" s="1">
        <v>2.1840000000000002</v>
      </c>
      <c r="F233" s="1">
        <v>2.4020000000000001</v>
      </c>
      <c r="G233" s="1">
        <v>2.621</v>
      </c>
      <c r="H233" s="1">
        <v>2.839</v>
      </c>
      <c r="I233" t="s">
        <v>570</v>
      </c>
    </row>
    <row r="234" spans="1:9" ht="28.8" x14ac:dyDescent="0.3">
      <c r="A234" t="s">
        <v>279</v>
      </c>
      <c r="B234" s="81" t="s">
        <v>518</v>
      </c>
      <c r="C234" s="1">
        <v>4.1139999999999999</v>
      </c>
      <c r="E234" s="1">
        <v>4.1139999999999999</v>
      </c>
      <c r="F234" s="1">
        <v>4.5250000000000004</v>
      </c>
      <c r="G234" s="1">
        <v>4.9370000000000003</v>
      </c>
      <c r="H234" s="1">
        <v>5.3479999999999999</v>
      </c>
    </row>
    <row r="235" spans="1:9" ht="43.2" x14ac:dyDescent="0.3">
      <c r="A235" t="s">
        <v>280</v>
      </c>
      <c r="B235" s="81" t="s">
        <v>519</v>
      </c>
      <c r="C235" s="1">
        <v>2.1640000000000001</v>
      </c>
      <c r="E235" s="1">
        <v>2.1640000000000001</v>
      </c>
      <c r="F235" s="1">
        <v>2.38</v>
      </c>
      <c r="G235" s="1">
        <v>2.597</v>
      </c>
      <c r="H235" s="1">
        <v>2.8130000000000002</v>
      </c>
      <c r="I235" t="s">
        <v>569</v>
      </c>
    </row>
    <row r="236" spans="1:9" ht="43.2" x14ac:dyDescent="0.3">
      <c r="A236" t="s">
        <v>281</v>
      </c>
      <c r="B236" s="81" t="s">
        <v>520</v>
      </c>
      <c r="C236" s="1">
        <v>2.1640000000000001</v>
      </c>
      <c r="E236" s="1">
        <v>2.1640000000000001</v>
      </c>
      <c r="F236" s="1">
        <v>2.38</v>
      </c>
      <c r="G236" s="1">
        <v>2.597</v>
      </c>
      <c r="H236" s="1">
        <v>2.8130000000000002</v>
      </c>
      <c r="I236" t="s">
        <v>569</v>
      </c>
    </row>
    <row r="237" spans="1:9" ht="100.8" x14ac:dyDescent="0.3">
      <c r="A237" t="s">
        <v>282</v>
      </c>
      <c r="B237" s="81" t="s">
        <v>521</v>
      </c>
      <c r="C237" s="1">
        <v>4.1139999999999999</v>
      </c>
      <c r="E237" s="1">
        <v>4.1139999999999999</v>
      </c>
      <c r="F237" s="1">
        <v>4.5250000000000004</v>
      </c>
      <c r="G237" s="1">
        <v>4.9370000000000003</v>
      </c>
      <c r="H237" s="1">
        <v>5.3479999999999999</v>
      </c>
    </row>
    <row r="238" spans="1:9" ht="100.8" x14ac:dyDescent="0.3">
      <c r="A238" t="s">
        <v>283</v>
      </c>
      <c r="B238" s="81" t="s">
        <v>522</v>
      </c>
      <c r="C238" s="1">
        <v>2.1640000000000001</v>
      </c>
      <c r="E238" s="1">
        <v>2.1640000000000001</v>
      </c>
      <c r="F238" s="1">
        <v>2.38</v>
      </c>
      <c r="G238" s="1">
        <v>2.597</v>
      </c>
      <c r="H238" s="1">
        <v>2.8130000000000002</v>
      </c>
      <c r="I238" t="s">
        <v>569</v>
      </c>
    </row>
    <row r="239" spans="1:9" ht="57.6" x14ac:dyDescent="0.3">
      <c r="A239" t="s">
        <v>284</v>
      </c>
      <c r="B239" s="81" t="s">
        <v>523</v>
      </c>
      <c r="C239" s="1">
        <v>2.1640000000000001</v>
      </c>
      <c r="E239" s="1">
        <v>2.1640000000000001</v>
      </c>
      <c r="F239" s="1">
        <v>2.38</v>
      </c>
      <c r="G239" s="1">
        <v>2.597</v>
      </c>
      <c r="H239" s="1">
        <v>2.8130000000000002</v>
      </c>
      <c r="I239" t="s">
        <v>569</v>
      </c>
    </row>
    <row r="240" spans="1:9" ht="28.8" x14ac:dyDescent="0.3">
      <c r="A240" t="s">
        <v>285</v>
      </c>
      <c r="B240" s="81" t="s">
        <v>524</v>
      </c>
    </row>
    <row r="241" spans="1:9" x14ac:dyDescent="0.3">
      <c r="A241" t="s">
        <v>286</v>
      </c>
      <c r="B241" s="81" t="s">
        <v>525</v>
      </c>
      <c r="C241" s="1">
        <v>2.194</v>
      </c>
      <c r="E241" s="1">
        <v>2.194</v>
      </c>
      <c r="F241" s="1">
        <v>2.4129999999999998</v>
      </c>
      <c r="G241" s="1">
        <v>2.633</v>
      </c>
      <c r="H241" s="1">
        <v>2.8519999999999999</v>
      </c>
    </row>
    <row r="242" spans="1:9" ht="28.8" x14ac:dyDescent="0.3">
      <c r="A242" t="s">
        <v>287</v>
      </c>
      <c r="B242" s="81" t="s">
        <v>526</v>
      </c>
      <c r="C242" s="1">
        <v>2.194</v>
      </c>
      <c r="E242" s="1">
        <v>2.194</v>
      </c>
      <c r="F242" s="1">
        <v>2.4129999999999998</v>
      </c>
      <c r="G242" s="1">
        <v>2.633</v>
      </c>
      <c r="H242" s="1">
        <v>2.8519999999999999</v>
      </c>
    </row>
    <row r="243" spans="1:9" x14ac:dyDescent="0.3">
      <c r="A243" t="s">
        <v>288</v>
      </c>
      <c r="B243" s="81" t="s">
        <v>527</v>
      </c>
      <c r="C243" s="1">
        <v>2.274</v>
      </c>
      <c r="E243" s="1">
        <v>2.274</v>
      </c>
      <c r="F243" s="1">
        <v>2.5009999999999999</v>
      </c>
      <c r="G243" s="1">
        <v>2.7290000000000001</v>
      </c>
      <c r="H243" s="1">
        <v>2.956</v>
      </c>
      <c r="I243" t="s">
        <v>569</v>
      </c>
    </row>
    <row r="244" spans="1:9" x14ac:dyDescent="0.3">
      <c r="A244" t="s">
        <v>289</v>
      </c>
      <c r="B244" s="81" t="s">
        <v>528</v>
      </c>
      <c r="C244" s="1">
        <v>3.774</v>
      </c>
      <c r="E244" s="1">
        <v>3.774</v>
      </c>
      <c r="F244" s="1">
        <v>4.1509999999999998</v>
      </c>
      <c r="G244" s="1">
        <v>4.5289999999999999</v>
      </c>
      <c r="H244" s="1">
        <v>4.9059999999999997</v>
      </c>
    </row>
    <row r="245" spans="1:9" ht="28.8" x14ac:dyDescent="0.3">
      <c r="A245" t="s">
        <v>290</v>
      </c>
      <c r="B245" s="81" t="s">
        <v>529</v>
      </c>
      <c r="C245" s="1">
        <v>3.774</v>
      </c>
      <c r="E245" s="1">
        <v>3.774</v>
      </c>
      <c r="F245" s="1">
        <v>4.1509999999999998</v>
      </c>
      <c r="G245" s="1">
        <v>4.5289999999999999</v>
      </c>
      <c r="H245" s="1">
        <v>4.9059999999999997</v>
      </c>
    </row>
    <row r="246" spans="1:9" ht="28.8" x14ac:dyDescent="0.3">
      <c r="A246" t="s">
        <v>291</v>
      </c>
      <c r="B246" s="81" t="s">
        <v>530</v>
      </c>
      <c r="C246" s="1">
        <v>3.774</v>
      </c>
      <c r="E246" s="1">
        <v>3.774</v>
      </c>
      <c r="F246" s="1">
        <v>4.1509999999999998</v>
      </c>
      <c r="G246" s="1">
        <v>4.5289999999999999</v>
      </c>
      <c r="H246" s="1">
        <v>4.9059999999999997</v>
      </c>
    </row>
    <row r="247" spans="1:9" ht="43.2" x14ac:dyDescent="0.3">
      <c r="A247" t="s">
        <v>292</v>
      </c>
      <c r="B247" s="81" t="s">
        <v>531</v>
      </c>
      <c r="C247" s="1">
        <v>3.774</v>
      </c>
      <c r="E247" s="1">
        <v>3.774</v>
      </c>
      <c r="F247" s="1">
        <v>4.1509999999999998</v>
      </c>
      <c r="G247" s="1">
        <v>4.5289999999999999</v>
      </c>
      <c r="H247" s="1">
        <v>4.9059999999999997</v>
      </c>
    </row>
    <row r="248" spans="1:9" x14ac:dyDescent="0.3">
      <c r="A248" t="s">
        <v>293</v>
      </c>
      <c r="B248" s="81" t="s">
        <v>532</v>
      </c>
      <c r="C248" s="1">
        <v>2.1339999999999999</v>
      </c>
      <c r="E248" s="1">
        <v>2.1339999999999999</v>
      </c>
      <c r="F248" s="1">
        <v>2.347</v>
      </c>
      <c r="G248" s="1">
        <v>2.5609999999999999</v>
      </c>
      <c r="H248" s="1">
        <v>2.774</v>
      </c>
      <c r="I248" t="s">
        <v>569</v>
      </c>
    </row>
    <row r="249" spans="1:9" ht="28.8" x14ac:dyDescent="0.3">
      <c r="A249" t="s">
        <v>294</v>
      </c>
      <c r="B249" s="81" t="s">
        <v>533</v>
      </c>
      <c r="C249" s="1">
        <v>2.1339999999999999</v>
      </c>
      <c r="E249" s="1">
        <v>2.1339999999999999</v>
      </c>
      <c r="F249" s="1">
        <v>2.347</v>
      </c>
      <c r="G249" s="1">
        <v>2.5609999999999999</v>
      </c>
      <c r="H249" s="1">
        <v>2.774</v>
      </c>
      <c r="I249" t="s">
        <v>569</v>
      </c>
    </row>
    <row r="250" spans="1:9" ht="28.8" x14ac:dyDescent="0.3">
      <c r="A250" t="s">
        <v>295</v>
      </c>
      <c r="B250" s="81" t="s">
        <v>534</v>
      </c>
      <c r="C250" s="1">
        <v>2.1339999999999999</v>
      </c>
      <c r="E250" s="1">
        <v>2.1339999999999999</v>
      </c>
      <c r="F250" s="1">
        <v>2.347</v>
      </c>
      <c r="G250" s="1">
        <v>2.5609999999999999</v>
      </c>
      <c r="H250" s="1">
        <v>2.774</v>
      </c>
      <c r="I250" t="s">
        <v>569</v>
      </c>
    </row>
    <row r="251" spans="1:9" ht="43.2" x14ac:dyDescent="0.3">
      <c r="A251" t="s">
        <v>296</v>
      </c>
      <c r="B251" s="81" t="s">
        <v>535</v>
      </c>
      <c r="C251" s="1">
        <v>2.1339999999999999</v>
      </c>
      <c r="E251" s="1">
        <v>2.1339999999999999</v>
      </c>
      <c r="F251" s="1">
        <v>2.347</v>
      </c>
      <c r="G251" s="1">
        <v>2.5609999999999999</v>
      </c>
      <c r="H251" s="1">
        <v>2.774</v>
      </c>
      <c r="I251" t="s">
        <v>569</v>
      </c>
    </row>
    <row r="252" spans="1:9" ht="100.8" x14ac:dyDescent="0.3">
      <c r="A252" t="s">
        <v>297</v>
      </c>
      <c r="B252" s="81" t="s">
        <v>536</v>
      </c>
      <c r="C252" s="1">
        <v>3.8639999999999999</v>
      </c>
      <c r="E252" s="1">
        <v>3.8639999999999999</v>
      </c>
      <c r="F252" s="1">
        <v>4.25</v>
      </c>
      <c r="G252" s="1">
        <v>4.6369999999999996</v>
      </c>
      <c r="H252" s="1">
        <v>5.0229999999999997</v>
      </c>
      <c r="I252" t="s">
        <v>569</v>
      </c>
    </row>
    <row r="253" spans="1:9" ht="86.4" x14ac:dyDescent="0.3">
      <c r="A253" t="s">
        <v>298</v>
      </c>
      <c r="B253" s="81" t="s">
        <v>537</v>
      </c>
      <c r="C253" s="1">
        <v>4.1239999999999997</v>
      </c>
      <c r="E253" s="1">
        <v>4.1239999999999997</v>
      </c>
      <c r="F253" s="1">
        <v>4.5359999999999996</v>
      </c>
      <c r="G253" s="1">
        <v>4.9489999999999998</v>
      </c>
      <c r="H253" s="1">
        <v>5.3609999999999998</v>
      </c>
      <c r="I253" t="s">
        <v>569</v>
      </c>
    </row>
    <row r="254" spans="1:9" ht="86.4" x14ac:dyDescent="0.3">
      <c r="A254" t="s">
        <v>299</v>
      </c>
      <c r="B254" s="81" t="s">
        <v>538</v>
      </c>
      <c r="C254" s="1">
        <v>2.1640000000000001</v>
      </c>
      <c r="E254" s="1">
        <v>2.1640000000000001</v>
      </c>
      <c r="F254" s="1">
        <v>2.38</v>
      </c>
      <c r="G254" s="1">
        <v>2.597</v>
      </c>
      <c r="H254" s="1">
        <v>2.8130000000000002</v>
      </c>
      <c r="I254" t="s">
        <v>569</v>
      </c>
    </row>
    <row r="255" spans="1:9" ht="43.2" x14ac:dyDescent="0.3">
      <c r="A255" t="s">
        <v>300</v>
      </c>
      <c r="B255" s="81" t="s">
        <v>539</v>
      </c>
    </row>
    <row r="256" spans="1:9" ht="43.2" x14ac:dyDescent="0.3">
      <c r="A256" t="s">
        <v>301</v>
      </c>
      <c r="B256" s="81" t="s">
        <v>539</v>
      </c>
      <c r="C256" s="1">
        <v>4.1040000000000001</v>
      </c>
      <c r="E256" s="1">
        <v>4.1040000000000001</v>
      </c>
      <c r="F256" s="1">
        <v>4.5140000000000002</v>
      </c>
      <c r="G256" s="1">
        <v>4.9249999999999998</v>
      </c>
      <c r="H256" s="1">
        <v>5.335</v>
      </c>
      <c r="I256" t="s">
        <v>569</v>
      </c>
    </row>
    <row r="257" spans="1:9" ht="72" x14ac:dyDescent="0.3">
      <c r="A257" t="s">
        <v>302</v>
      </c>
      <c r="B257" s="81" t="s">
        <v>540</v>
      </c>
    </row>
    <row r="258" spans="1:9" x14ac:dyDescent="0.3">
      <c r="A258" t="s">
        <v>303</v>
      </c>
      <c r="B258" s="81" t="s">
        <v>541</v>
      </c>
      <c r="C258" s="1">
        <v>2.1240000000000001</v>
      </c>
      <c r="E258" s="1">
        <v>2.1240000000000001</v>
      </c>
      <c r="F258" s="1">
        <v>2.3359999999999999</v>
      </c>
      <c r="G258" s="1">
        <v>2.5489999999999999</v>
      </c>
      <c r="H258" s="1">
        <v>2.7610000000000001</v>
      </c>
      <c r="I258" t="s">
        <v>569</v>
      </c>
    </row>
    <row r="259" spans="1:9" x14ac:dyDescent="0.3">
      <c r="A259" t="s">
        <v>304</v>
      </c>
      <c r="B259" s="81" t="s">
        <v>542</v>
      </c>
      <c r="C259" s="1">
        <v>4.0739999999999998</v>
      </c>
      <c r="E259" s="1">
        <v>4.0739999999999998</v>
      </c>
      <c r="F259" s="1">
        <v>4.4809999999999999</v>
      </c>
      <c r="G259" s="1">
        <v>4.8890000000000002</v>
      </c>
      <c r="H259" s="1">
        <v>5.2960000000000003</v>
      </c>
      <c r="I259" t="s">
        <v>569</v>
      </c>
    </row>
    <row r="260" spans="1:9" ht="28.8" x14ac:dyDescent="0.3">
      <c r="A260" t="s">
        <v>305</v>
      </c>
      <c r="B260" s="81" t="s">
        <v>543</v>
      </c>
      <c r="C260" s="1">
        <v>2.1240000000000001</v>
      </c>
      <c r="E260" s="1">
        <v>2.1240000000000001</v>
      </c>
      <c r="F260" s="1">
        <v>2.3359999999999999</v>
      </c>
      <c r="G260" s="1">
        <v>2.5489999999999999</v>
      </c>
      <c r="H260" s="1">
        <v>2.7610000000000001</v>
      </c>
      <c r="I260" t="s">
        <v>569</v>
      </c>
    </row>
    <row r="261" spans="1:9" x14ac:dyDescent="0.3">
      <c r="A261" t="s">
        <v>306</v>
      </c>
      <c r="B261" s="81" t="s">
        <v>544</v>
      </c>
      <c r="C261" s="1">
        <v>2.1240000000000001</v>
      </c>
      <c r="E261" s="1">
        <v>2.1240000000000001</v>
      </c>
      <c r="F261" s="1">
        <v>2.3359999999999999</v>
      </c>
      <c r="G261" s="1">
        <v>2.5489999999999999</v>
      </c>
      <c r="H261" s="1">
        <v>2.7610000000000001</v>
      </c>
      <c r="I261" t="s">
        <v>569</v>
      </c>
    </row>
    <row r="262" spans="1:9" x14ac:dyDescent="0.3">
      <c r="A262" t="s">
        <v>307</v>
      </c>
      <c r="B262" s="81" t="s">
        <v>545</v>
      </c>
      <c r="C262" s="1">
        <v>4.0739999999999998</v>
      </c>
      <c r="E262" s="1">
        <v>4.0739999999999998</v>
      </c>
      <c r="F262" s="1">
        <v>4.4809999999999999</v>
      </c>
      <c r="G262" s="1">
        <v>4.8890000000000002</v>
      </c>
      <c r="H262" s="1">
        <v>5.2960000000000003</v>
      </c>
      <c r="I262" t="s">
        <v>569</v>
      </c>
    </row>
    <row r="263" spans="1:9" ht="28.8" x14ac:dyDescent="0.3">
      <c r="A263" t="s">
        <v>308</v>
      </c>
      <c r="B263" s="81" t="s">
        <v>546</v>
      </c>
      <c r="C263" s="1">
        <v>2.1240000000000001</v>
      </c>
      <c r="E263" s="1">
        <v>2.1240000000000001</v>
      </c>
      <c r="F263" s="1">
        <v>2.3359999999999999</v>
      </c>
      <c r="G263" s="1">
        <v>2.5489999999999999</v>
      </c>
      <c r="H263" s="1">
        <v>2.7610000000000001</v>
      </c>
      <c r="I263" t="s">
        <v>569</v>
      </c>
    </row>
    <row r="264" spans="1:9" ht="43.2" x14ac:dyDescent="0.3">
      <c r="A264" t="s">
        <v>309</v>
      </c>
      <c r="B264" s="81" t="s">
        <v>547</v>
      </c>
      <c r="C264" s="1">
        <v>2.1240000000000001</v>
      </c>
      <c r="E264" s="1">
        <v>2.1240000000000001</v>
      </c>
      <c r="F264" s="1">
        <v>2.3359999999999999</v>
      </c>
      <c r="G264" s="1">
        <v>2.5489999999999999</v>
      </c>
      <c r="H264" s="1">
        <v>2.7610000000000001</v>
      </c>
      <c r="I264" t="s">
        <v>569</v>
      </c>
    </row>
    <row r="265" spans="1:9" ht="72" x14ac:dyDescent="0.3">
      <c r="A265" t="s">
        <v>310</v>
      </c>
      <c r="B265" s="81" t="s">
        <v>548</v>
      </c>
      <c r="C265" s="1">
        <v>3.4740000000000002</v>
      </c>
      <c r="E265" s="1">
        <v>3.4740000000000002</v>
      </c>
      <c r="F265" s="1">
        <v>3.8210000000000002</v>
      </c>
      <c r="G265" s="1">
        <v>4.1689999999999996</v>
      </c>
      <c r="H265" s="1">
        <v>4.516</v>
      </c>
      <c r="I265" t="s">
        <v>569</v>
      </c>
    </row>
    <row r="266" spans="1:9" x14ac:dyDescent="0.3">
      <c r="A266" t="s">
        <v>311</v>
      </c>
      <c r="B266" s="81" t="s">
        <v>549</v>
      </c>
      <c r="C266" s="1">
        <v>4.1040000000000001</v>
      </c>
      <c r="E266" s="1">
        <v>4.1040000000000001</v>
      </c>
      <c r="F266" s="1">
        <v>4.5140000000000002</v>
      </c>
      <c r="G266" s="1">
        <v>4.9249999999999998</v>
      </c>
      <c r="H266" s="1">
        <v>5.335</v>
      </c>
      <c r="I266" t="s">
        <v>569</v>
      </c>
    </row>
    <row r="267" spans="1:9" ht="28.8" x14ac:dyDescent="0.3">
      <c r="A267" t="s">
        <v>312</v>
      </c>
      <c r="B267" s="81" t="s">
        <v>550</v>
      </c>
      <c r="C267" s="1">
        <v>2.1240000000000001</v>
      </c>
      <c r="E267" s="1">
        <v>2.1240000000000001</v>
      </c>
      <c r="F267" s="1">
        <v>2.3359999999999999</v>
      </c>
      <c r="G267" s="1">
        <v>2.5489999999999999</v>
      </c>
      <c r="H267" s="1">
        <v>2.7610000000000001</v>
      </c>
      <c r="I267" t="s">
        <v>569</v>
      </c>
    </row>
    <row r="268" spans="1:9" ht="28.8" x14ac:dyDescent="0.3">
      <c r="A268" t="s">
        <v>313</v>
      </c>
      <c r="B268" s="81" t="s">
        <v>551</v>
      </c>
      <c r="C268" s="1">
        <v>2.1240000000000001</v>
      </c>
      <c r="E268" s="1">
        <v>2.1240000000000001</v>
      </c>
      <c r="F268" s="1">
        <v>2.3359999999999999</v>
      </c>
      <c r="G268" s="1">
        <v>2.5489999999999999</v>
      </c>
      <c r="H268" s="1">
        <v>2.7610000000000001</v>
      </c>
      <c r="I268" t="s">
        <v>569</v>
      </c>
    </row>
    <row r="269" spans="1:9" ht="28.8" x14ac:dyDescent="0.3">
      <c r="A269" t="s">
        <v>314</v>
      </c>
      <c r="B269" s="81" t="s">
        <v>552</v>
      </c>
      <c r="C269" s="1">
        <v>2.484</v>
      </c>
      <c r="E269" s="1">
        <v>2.484</v>
      </c>
      <c r="F269" s="1">
        <v>2.7320000000000002</v>
      </c>
      <c r="G269" s="1">
        <v>2.9809999999999999</v>
      </c>
      <c r="H269" s="1">
        <v>3.2290000000000001</v>
      </c>
      <c r="I269" t="s">
        <v>569</v>
      </c>
    </row>
    <row r="270" spans="1:9" ht="28.8" x14ac:dyDescent="0.3">
      <c r="A270" t="s">
        <v>315</v>
      </c>
      <c r="B270" s="81" t="s">
        <v>553</v>
      </c>
      <c r="C270" s="1">
        <v>2.3439999999999999</v>
      </c>
      <c r="E270" s="1">
        <v>2.3439999999999999</v>
      </c>
      <c r="F270" s="1">
        <v>2.5779999999999998</v>
      </c>
      <c r="G270" s="1">
        <v>2.8130000000000002</v>
      </c>
      <c r="H270" s="1">
        <v>3.0470000000000002</v>
      </c>
      <c r="I270" t="s">
        <v>569</v>
      </c>
    </row>
    <row r="271" spans="1:9" x14ac:dyDescent="0.3">
      <c r="A271" t="s">
        <v>316</v>
      </c>
      <c r="B271" s="81" t="s">
        <v>554</v>
      </c>
      <c r="C271" s="1">
        <v>2.1240000000000001</v>
      </c>
      <c r="E271" s="1">
        <v>2.1240000000000001</v>
      </c>
      <c r="F271" s="1">
        <v>2.3359999999999999</v>
      </c>
      <c r="G271" s="1">
        <v>2.5489999999999999</v>
      </c>
      <c r="H271" s="1">
        <v>2.7610000000000001</v>
      </c>
      <c r="I271" t="s">
        <v>569</v>
      </c>
    </row>
    <row r="272" spans="1:9" x14ac:dyDescent="0.3">
      <c r="A272" t="s">
        <v>317</v>
      </c>
      <c r="B272" s="81" t="s">
        <v>555</v>
      </c>
      <c r="C272" s="1">
        <v>2.1240000000000001</v>
      </c>
      <c r="E272" s="1">
        <v>2.1240000000000001</v>
      </c>
      <c r="F272" s="1">
        <v>2.3359999999999999</v>
      </c>
      <c r="G272" s="1">
        <v>2.5489999999999999</v>
      </c>
      <c r="H272" s="1">
        <v>2.7610000000000001</v>
      </c>
      <c r="I272" t="s">
        <v>569</v>
      </c>
    </row>
    <row r="273" spans="1:9" ht="28.8" x14ac:dyDescent="0.3">
      <c r="A273" t="s">
        <v>318</v>
      </c>
      <c r="B273" s="81" t="s">
        <v>556</v>
      </c>
    </row>
    <row r="274" spans="1:9" ht="28.8" x14ac:dyDescent="0.3">
      <c r="A274" t="s">
        <v>319</v>
      </c>
      <c r="B274" s="81" t="s">
        <v>557</v>
      </c>
      <c r="C274" s="1">
        <v>2.274</v>
      </c>
      <c r="E274" s="1">
        <v>2.274</v>
      </c>
      <c r="F274" s="1">
        <v>2.5009999999999999</v>
      </c>
      <c r="G274" s="1">
        <v>2.7290000000000001</v>
      </c>
      <c r="H274" s="1">
        <v>2.956</v>
      </c>
      <c r="I274" t="s">
        <v>569</v>
      </c>
    </row>
    <row r="275" spans="1:9" ht="43.2" x14ac:dyDescent="0.3">
      <c r="A275" t="s">
        <v>320</v>
      </c>
      <c r="B275" s="81" t="s">
        <v>558</v>
      </c>
      <c r="C275" s="1">
        <v>2.274</v>
      </c>
      <c r="E275" s="1">
        <v>2.274</v>
      </c>
      <c r="F275" s="1">
        <v>2.5009999999999999</v>
      </c>
      <c r="G275" s="1">
        <v>2.7290000000000001</v>
      </c>
      <c r="H275" s="1">
        <v>2.956</v>
      </c>
      <c r="I275" t="s">
        <v>569</v>
      </c>
    </row>
    <row r="276" spans="1:9" ht="28.8" x14ac:dyDescent="0.3">
      <c r="A276" t="s">
        <v>321</v>
      </c>
      <c r="B276" s="81" t="s">
        <v>559</v>
      </c>
      <c r="C276" s="1">
        <v>2.1240000000000001</v>
      </c>
      <c r="E276" s="1">
        <v>2.1240000000000001</v>
      </c>
      <c r="F276" s="1">
        <v>2.3359999999999999</v>
      </c>
      <c r="G276" s="1">
        <v>2.5489999999999999</v>
      </c>
      <c r="H276" s="1">
        <v>2.7610000000000001</v>
      </c>
      <c r="I276" t="s">
        <v>569</v>
      </c>
    </row>
    <row r="277" spans="1:9" x14ac:dyDescent="0.3">
      <c r="A277" t="s">
        <v>322</v>
      </c>
      <c r="B277" s="81" t="s">
        <v>560</v>
      </c>
      <c r="C277" s="1">
        <v>2.1240000000000001</v>
      </c>
      <c r="E277" s="1">
        <v>2.1240000000000001</v>
      </c>
      <c r="F277" s="1">
        <v>2.3359999999999999</v>
      </c>
      <c r="G277" s="1">
        <v>2.5489999999999999</v>
      </c>
      <c r="H277" s="1">
        <v>2.7610000000000001</v>
      </c>
      <c r="I277" t="s">
        <v>569</v>
      </c>
    </row>
    <row r="278" spans="1:9" ht="28.8" x14ac:dyDescent="0.3">
      <c r="A278" t="s">
        <v>323</v>
      </c>
      <c r="B278" s="81" t="s">
        <v>561</v>
      </c>
      <c r="C278" s="1">
        <v>2.1240000000000001</v>
      </c>
      <c r="E278" s="1">
        <v>2.1240000000000001</v>
      </c>
      <c r="F278" s="1">
        <v>2.3359999999999999</v>
      </c>
      <c r="G278" s="1">
        <v>2.5489999999999999</v>
      </c>
      <c r="H278" s="1">
        <v>2.7610000000000001</v>
      </c>
      <c r="I278" t="s">
        <v>569</v>
      </c>
    </row>
    <row r="279" spans="1:9" x14ac:dyDescent="0.3">
      <c r="A279" t="s">
        <v>324</v>
      </c>
      <c r="B279" s="81" t="s">
        <v>562</v>
      </c>
      <c r="C279" s="1">
        <v>2.1240000000000001</v>
      </c>
      <c r="E279" s="1">
        <v>2.1240000000000001</v>
      </c>
      <c r="F279" s="1">
        <v>2.3359999999999999</v>
      </c>
      <c r="G279" s="1">
        <v>2.5489999999999999</v>
      </c>
      <c r="H279" s="1">
        <v>2.7610000000000001</v>
      </c>
      <c r="I279" t="s">
        <v>569</v>
      </c>
    </row>
    <row r="280" spans="1:9" ht="43.2" x14ac:dyDescent="0.3">
      <c r="A280" t="s">
        <v>325</v>
      </c>
      <c r="B280" s="81" t="s">
        <v>563</v>
      </c>
      <c r="C280" s="1">
        <v>2.1240000000000001</v>
      </c>
      <c r="E280" s="1">
        <v>2.1240000000000001</v>
      </c>
      <c r="F280" s="1">
        <v>2.3359999999999999</v>
      </c>
      <c r="G280" s="1">
        <v>2.5489999999999999</v>
      </c>
      <c r="H280" s="1">
        <v>2.7610000000000001</v>
      </c>
      <c r="I280" t="s">
        <v>569</v>
      </c>
    </row>
    <row r="281" spans="1:9" ht="28.8" x14ac:dyDescent="0.3">
      <c r="A281" t="s">
        <v>326</v>
      </c>
      <c r="B281" s="81" t="s">
        <v>564</v>
      </c>
      <c r="C281" s="1">
        <v>2.274</v>
      </c>
      <c r="E281" s="1">
        <v>2.274</v>
      </c>
      <c r="F281" s="1">
        <v>2.5009999999999999</v>
      </c>
      <c r="G281" s="1">
        <v>2.7290000000000001</v>
      </c>
      <c r="H281" s="1">
        <v>2.956</v>
      </c>
      <c r="I281" t="s">
        <v>569</v>
      </c>
    </row>
    <row r="282" spans="1:9" ht="28.8" x14ac:dyDescent="0.3">
      <c r="A282" t="s">
        <v>327</v>
      </c>
      <c r="B282" s="81" t="s">
        <v>565</v>
      </c>
      <c r="C282" s="1">
        <v>2.274</v>
      </c>
      <c r="E282" s="1">
        <v>2.274</v>
      </c>
      <c r="F282" s="1">
        <v>2.5009999999999999</v>
      </c>
      <c r="G282" s="1">
        <v>2.7290000000000001</v>
      </c>
      <c r="H282" s="1">
        <v>2.956</v>
      </c>
      <c r="I282" t="s">
        <v>569</v>
      </c>
    </row>
    <row r="283" spans="1:9" ht="28.8" x14ac:dyDescent="0.3">
      <c r="A283" t="s">
        <v>328</v>
      </c>
      <c r="B283" s="81" t="s">
        <v>566</v>
      </c>
      <c r="C283" s="1">
        <v>2.274</v>
      </c>
      <c r="E283" s="1">
        <v>2.274</v>
      </c>
      <c r="F283" s="1">
        <v>2.5009999999999999</v>
      </c>
      <c r="G283" s="1">
        <v>2.7290000000000001</v>
      </c>
      <c r="H283" s="1">
        <v>2.956</v>
      </c>
      <c r="I283" t="s">
        <v>569</v>
      </c>
    </row>
    <row r="284" spans="1:9" ht="28.8" x14ac:dyDescent="0.3">
      <c r="A284" t="s">
        <v>329</v>
      </c>
      <c r="B284" s="81" t="s">
        <v>567</v>
      </c>
      <c r="C284" s="1">
        <v>2.1440000000000001</v>
      </c>
      <c r="E284" s="1">
        <v>2.1440000000000001</v>
      </c>
      <c r="F284" s="1">
        <v>2.3580000000000001</v>
      </c>
      <c r="G284" s="1">
        <v>2.573</v>
      </c>
      <c r="H284" s="1">
        <v>2.7869999999999999</v>
      </c>
      <c r="I284" t="s">
        <v>569</v>
      </c>
    </row>
  </sheetData>
  <sheetProtection algorithmName="SHA-512" hashValue="V24BAGwMBDlYmrnUbb9fdkuop2os00kw48H6bB/7qfDPVEByzoTcudRQd+U+5c/oCh/aqnfTxAM1RH+n5syXYw==" saltValue="hKYiD4ZGIw4M8VCZQSM/jQ==" spinCount="100000" sheet="1" objects="1" scenarios="1"/>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List104"/>
  <dimension ref="A1:I63"/>
  <sheetViews>
    <sheetView workbookViewId="0">
      <selection activeCell="J13" sqref="J13"/>
    </sheetView>
  </sheetViews>
  <sheetFormatPr defaultRowHeight="14.4" x14ac:dyDescent="0.3"/>
  <cols>
    <col min="1" max="1" width="9.88671875" bestFit="1" customWidth="1"/>
    <col min="2" max="2" width="52.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0.04</v>
      </c>
      <c r="E4" s="1">
        <v>0.9</v>
      </c>
      <c r="F4" s="1">
        <v>0.99</v>
      </c>
      <c r="G4" s="1">
        <v>1.08</v>
      </c>
      <c r="H4" s="1">
        <v>1.17</v>
      </c>
      <c r="I4" t="s">
        <v>83</v>
      </c>
    </row>
    <row r="5" spans="1:9" x14ac:dyDescent="0.3">
      <c r="A5" t="s">
        <v>11</v>
      </c>
      <c r="B5" s="81" t="s">
        <v>48</v>
      </c>
    </row>
    <row r="6" spans="1:9" x14ac:dyDescent="0.3">
      <c r="A6" t="s">
        <v>12</v>
      </c>
      <c r="B6" s="81" t="s">
        <v>49</v>
      </c>
      <c r="C6" s="1">
        <v>1</v>
      </c>
      <c r="D6" s="1">
        <v>0.06</v>
      </c>
      <c r="E6" s="1">
        <v>1.06</v>
      </c>
      <c r="F6" s="1">
        <v>1.1659999999999999</v>
      </c>
      <c r="G6" s="1">
        <v>1.272</v>
      </c>
      <c r="H6" s="1">
        <v>1.3779999999999999</v>
      </c>
    </row>
    <row r="7" spans="1:9" x14ac:dyDescent="0.3">
      <c r="A7" t="s">
        <v>13</v>
      </c>
      <c r="B7" s="81" t="s">
        <v>50</v>
      </c>
    </row>
    <row r="8" spans="1:9" x14ac:dyDescent="0.3">
      <c r="A8" t="s">
        <v>13</v>
      </c>
      <c r="B8" s="81" t="s">
        <v>51</v>
      </c>
      <c r="C8" s="1">
        <v>0.95</v>
      </c>
      <c r="D8" s="1">
        <v>7.0000000000000007E-2</v>
      </c>
      <c r="E8" s="1">
        <v>1.02</v>
      </c>
      <c r="F8" s="1">
        <v>1.1220000000000001</v>
      </c>
      <c r="G8" s="1">
        <v>1.224</v>
      </c>
      <c r="H8" s="1">
        <v>1.3260000000000001</v>
      </c>
      <c r="I8" t="s">
        <v>83</v>
      </c>
    </row>
    <row r="9" spans="1:9" x14ac:dyDescent="0.3">
      <c r="A9" t="s">
        <v>14</v>
      </c>
      <c r="B9" s="81" t="s">
        <v>52</v>
      </c>
    </row>
    <row r="10" spans="1:9" x14ac:dyDescent="0.3">
      <c r="A10" t="s">
        <v>15</v>
      </c>
      <c r="B10" s="81" t="s">
        <v>53</v>
      </c>
      <c r="C10" s="1">
        <v>2.04</v>
      </c>
      <c r="D10" s="1">
        <v>7.0000000000000007E-2</v>
      </c>
      <c r="E10" s="1">
        <v>2.11</v>
      </c>
      <c r="F10" s="1">
        <v>2.1309999999999998</v>
      </c>
      <c r="G10" s="1">
        <v>2.1309999999999998</v>
      </c>
      <c r="H10" s="1">
        <v>2.1309999999999998</v>
      </c>
    </row>
    <row r="11" spans="1:9" x14ac:dyDescent="0.3">
      <c r="A11" t="s">
        <v>16</v>
      </c>
      <c r="B11" s="81" t="s">
        <v>54</v>
      </c>
    </row>
    <row r="12" spans="1:9" x14ac:dyDescent="0.3">
      <c r="A12" t="s">
        <v>17</v>
      </c>
      <c r="B12" s="81" t="s">
        <v>55</v>
      </c>
      <c r="C12" s="1">
        <v>0.7</v>
      </c>
      <c r="D12" s="1">
        <v>0.06</v>
      </c>
      <c r="E12" s="1">
        <v>0.77</v>
      </c>
      <c r="F12" s="1">
        <v>0.77800000000000002</v>
      </c>
      <c r="G12" s="1">
        <v>0.77800000000000002</v>
      </c>
      <c r="H12" s="1">
        <v>0.77800000000000002</v>
      </c>
    </row>
    <row r="13" spans="1:9" x14ac:dyDescent="0.3">
      <c r="A13" t="s">
        <v>18</v>
      </c>
      <c r="B13" s="81" t="s">
        <v>56</v>
      </c>
      <c r="C13" s="1">
        <v>1.78</v>
      </c>
      <c r="D13" s="1">
        <v>0.1</v>
      </c>
      <c r="E13" s="1">
        <v>1.88</v>
      </c>
      <c r="F13" s="1">
        <v>1.899</v>
      </c>
      <c r="G13" s="1">
        <v>1.899</v>
      </c>
      <c r="H13" s="1">
        <v>1.899</v>
      </c>
    </row>
    <row r="14" spans="1:9" x14ac:dyDescent="0.3">
      <c r="A14" t="s">
        <v>19</v>
      </c>
      <c r="B14" s="81" t="s">
        <v>57</v>
      </c>
    </row>
    <row r="15" spans="1:9" ht="57.6" x14ac:dyDescent="0.3">
      <c r="A15" t="s">
        <v>20</v>
      </c>
      <c r="B15" s="81" t="s">
        <v>58</v>
      </c>
      <c r="C15" s="1">
        <v>0.52</v>
      </c>
      <c r="D15" s="1">
        <v>0.05</v>
      </c>
      <c r="E15" s="1">
        <v>0.56999999999999995</v>
      </c>
      <c r="F15" s="1">
        <v>0.57599999999999996</v>
      </c>
      <c r="G15" s="1">
        <v>0.57599999999999996</v>
      </c>
      <c r="H15" s="1">
        <v>0.57599999999999996</v>
      </c>
    </row>
    <row r="16" spans="1:9" ht="57.6" x14ac:dyDescent="0.3">
      <c r="A16" t="s">
        <v>21</v>
      </c>
      <c r="B16" s="81" t="s">
        <v>59</v>
      </c>
      <c r="C16" s="1">
        <v>0.86</v>
      </c>
      <c r="D16" s="1">
        <v>0.05</v>
      </c>
      <c r="E16" s="1">
        <v>0.92</v>
      </c>
      <c r="F16" s="1">
        <v>0.92900000000000005</v>
      </c>
      <c r="G16" s="1">
        <v>0.92900000000000005</v>
      </c>
      <c r="H16" s="1">
        <v>0.92900000000000005</v>
      </c>
    </row>
    <row r="17" spans="1:8" ht="72" x14ac:dyDescent="0.3">
      <c r="A17" t="s">
        <v>22</v>
      </c>
      <c r="B17" s="81" t="s">
        <v>60</v>
      </c>
      <c r="C17" s="1">
        <v>1.57</v>
      </c>
      <c r="D17" s="1">
        <v>0.15</v>
      </c>
      <c r="E17" s="1">
        <v>1.72</v>
      </c>
      <c r="F17" s="1">
        <v>1.7370000000000001</v>
      </c>
      <c r="G17" s="1">
        <v>1.7370000000000001</v>
      </c>
      <c r="H17" s="1">
        <v>1.7370000000000001</v>
      </c>
    </row>
    <row r="18" spans="1:8" ht="57.6" x14ac:dyDescent="0.3">
      <c r="A18" t="s">
        <v>23</v>
      </c>
      <c r="B18" s="81" t="s">
        <v>61</v>
      </c>
      <c r="C18" s="1">
        <v>1.54</v>
      </c>
      <c r="D18" s="1">
        <v>0.15</v>
      </c>
      <c r="E18" s="1">
        <v>1.69</v>
      </c>
      <c r="F18" s="1">
        <v>1.7070000000000001</v>
      </c>
      <c r="G18" s="1">
        <v>1.7070000000000001</v>
      </c>
      <c r="H18" s="1">
        <v>1.7070000000000001</v>
      </c>
    </row>
    <row r="19" spans="1:8" ht="28.8" x14ac:dyDescent="0.3">
      <c r="A19" t="s">
        <v>24</v>
      </c>
      <c r="B19" s="81" t="s">
        <v>62</v>
      </c>
      <c r="C19" s="1">
        <v>0.68</v>
      </c>
      <c r="D19" s="1">
        <v>0.1</v>
      </c>
      <c r="E19" s="1">
        <v>0.79</v>
      </c>
      <c r="F19" s="1">
        <v>0.79800000000000004</v>
      </c>
      <c r="G19" s="1">
        <v>0.79800000000000004</v>
      </c>
      <c r="H19" s="1">
        <v>0.79800000000000004</v>
      </c>
    </row>
    <row r="20" spans="1:8" ht="28.8" x14ac:dyDescent="0.3">
      <c r="A20" t="s">
        <v>25</v>
      </c>
      <c r="B20" s="81" t="s">
        <v>63</v>
      </c>
      <c r="C20" s="1">
        <v>1.25</v>
      </c>
      <c r="D20" s="1">
        <v>0.12</v>
      </c>
      <c r="E20" s="1">
        <v>1.37</v>
      </c>
      <c r="F20" s="1">
        <v>1.3839999999999999</v>
      </c>
      <c r="G20" s="1">
        <v>1.3839999999999999</v>
      </c>
      <c r="H20" s="1">
        <v>1.3839999999999999</v>
      </c>
    </row>
    <row r="21" spans="1:8" ht="28.8" x14ac:dyDescent="0.3">
      <c r="A21" t="s">
        <v>26</v>
      </c>
      <c r="B21" s="81" t="s">
        <v>64</v>
      </c>
      <c r="C21" s="1">
        <v>1.36</v>
      </c>
      <c r="D21" s="1">
        <v>0.09</v>
      </c>
      <c r="E21" s="1">
        <v>1.45</v>
      </c>
      <c r="F21" s="1">
        <v>1.4650000000000001</v>
      </c>
      <c r="G21" s="1">
        <v>1.4650000000000001</v>
      </c>
      <c r="H21" s="1">
        <v>1.4650000000000001</v>
      </c>
    </row>
    <row r="22" spans="1:8" ht="43.2" x14ac:dyDescent="0.3">
      <c r="A22" t="s">
        <v>27</v>
      </c>
      <c r="B22" s="81" t="s">
        <v>65</v>
      </c>
      <c r="C22" s="1">
        <v>2.08</v>
      </c>
      <c r="D22" s="1">
        <v>0.14000000000000001</v>
      </c>
      <c r="E22" s="1">
        <v>2.23</v>
      </c>
      <c r="F22" s="1">
        <v>2.2519999999999998</v>
      </c>
      <c r="G22" s="1">
        <v>2.2519999999999998</v>
      </c>
      <c r="H22" s="1">
        <v>2.2519999999999998</v>
      </c>
    </row>
    <row r="23" spans="1:8" ht="72" x14ac:dyDescent="0.3">
      <c r="A23" t="s">
        <v>28</v>
      </c>
      <c r="B23" s="81" t="s">
        <v>66</v>
      </c>
      <c r="C23" s="1">
        <v>1.8</v>
      </c>
      <c r="D23" s="1">
        <v>0.13</v>
      </c>
      <c r="E23" s="1">
        <v>1.92</v>
      </c>
      <c r="F23" s="1">
        <v>1.9390000000000001</v>
      </c>
      <c r="G23" s="1">
        <v>1.9390000000000001</v>
      </c>
      <c r="H23" s="1">
        <v>1.9390000000000001</v>
      </c>
    </row>
    <row r="24" spans="1:8" ht="72" x14ac:dyDescent="0.3">
      <c r="A24" t="s">
        <v>29</v>
      </c>
      <c r="B24" s="81" t="s">
        <v>67</v>
      </c>
      <c r="C24" s="1">
        <v>1.8</v>
      </c>
      <c r="D24" s="1">
        <v>0.13</v>
      </c>
      <c r="E24" s="1">
        <v>1.92</v>
      </c>
      <c r="F24" s="1">
        <v>1.9390000000000001</v>
      </c>
      <c r="G24" s="1">
        <v>1.9390000000000001</v>
      </c>
      <c r="H24" s="1">
        <v>1.9390000000000001</v>
      </c>
    </row>
    <row r="25" spans="1:8" ht="28.8" x14ac:dyDescent="0.3">
      <c r="A25" t="s">
        <v>30</v>
      </c>
      <c r="B25" s="81" t="s">
        <v>68</v>
      </c>
      <c r="C25" s="1">
        <v>3.18</v>
      </c>
      <c r="D25" s="1">
        <v>0.1</v>
      </c>
      <c r="E25" s="1">
        <v>3.29</v>
      </c>
      <c r="F25" s="1">
        <v>3.323</v>
      </c>
      <c r="G25" s="1">
        <v>3.323</v>
      </c>
      <c r="H25" s="1">
        <v>3.323</v>
      </c>
    </row>
    <row r="26" spans="1:8" ht="43.2" x14ac:dyDescent="0.3">
      <c r="A26" t="s">
        <v>31</v>
      </c>
      <c r="B26" s="81" t="s">
        <v>69</v>
      </c>
      <c r="C26" s="1">
        <v>1.75</v>
      </c>
      <c r="D26" s="1">
        <v>0.12</v>
      </c>
      <c r="E26" s="1">
        <v>1.87</v>
      </c>
      <c r="F26" s="1">
        <v>1.889</v>
      </c>
      <c r="G26" s="1">
        <v>1.889</v>
      </c>
      <c r="H26" s="1">
        <v>1.889</v>
      </c>
    </row>
    <row r="27" spans="1:8" ht="43.2" x14ac:dyDescent="0.3">
      <c r="A27" t="s">
        <v>32</v>
      </c>
      <c r="B27" s="81" t="s">
        <v>70</v>
      </c>
      <c r="C27" s="1">
        <v>1.43</v>
      </c>
      <c r="D27" s="1">
        <v>0.12</v>
      </c>
      <c r="E27" s="1">
        <v>1.55</v>
      </c>
      <c r="F27" s="1">
        <v>1.5660000000000001</v>
      </c>
      <c r="G27" s="1">
        <v>1.5660000000000001</v>
      </c>
      <c r="H27" s="1">
        <v>1.5660000000000001</v>
      </c>
    </row>
    <row r="28" spans="1:8" ht="100.8" x14ac:dyDescent="0.3">
      <c r="A28" t="s">
        <v>33</v>
      </c>
      <c r="B28" s="81" t="s">
        <v>71</v>
      </c>
      <c r="C28" s="1">
        <v>1.56</v>
      </c>
      <c r="D28" s="1">
        <v>0.14000000000000001</v>
      </c>
      <c r="E28" s="1">
        <v>1.69</v>
      </c>
      <c r="F28" s="1">
        <v>1.7070000000000001</v>
      </c>
      <c r="G28" s="1">
        <v>1.7070000000000001</v>
      </c>
      <c r="H28" s="1">
        <v>1.7070000000000001</v>
      </c>
    </row>
    <row r="29" spans="1:8" ht="28.8" x14ac:dyDescent="0.3">
      <c r="A29" t="s">
        <v>34</v>
      </c>
      <c r="B29" s="81" t="s">
        <v>72</v>
      </c>
    </row>
    <row r="30" spans="1:8" ht="43.2" x14ac:dyDescent="0.3">
      <c r="A30" t="s">
        <v>35</v>
      </c>
      <c r="B30" s="81" t="s">
        <v>73</v>
      </c>
      <c r="C30" s="1">
        <v>0.74</v>
      </c>
      <c r="D30" s="1">
        <v>0.1</v>
      </c>
      <c r="E30" s="1">
        <v>0.84</v>
      </c>
      <c r="F30" s="1">
        <v>0.84799999999999998</v>
      </c>
      <c r="G30" s="1">
        <v>0.84799999999999998</v>
      </c>
      <c r="H30" s="1">
        <v>0.84799999999999998</v>
      </c>
    </row>
    <row r="31" spans="1:8" ht="57.6" x14ac:dyDescent="0.3">
      <c r="A31" t="s">
        <v>36</v>
      </c>
      <c r="B31" s="81" t="s">
        <v>74</v>
      </c>
      <c r="C31" s="1">
        <v>0.9</v>
      </c>
      <c r="D31" s="1">
        <v>0.12</v>
      </c>
      <c r="E31" s="1">
        <v>1.02</v>
      </c>
      <c r="F31" s="1">
        <v>1.03</v>
      </c>
      <c r="G31" s="1">
        <v>1.03</v>
      </c>
      <c r="H31" s="1">
        <v>1.03</v>
      </c>
    </row>
    <row r="32" spans="1:8" ht="57.6" x14ac:dyDescent="0.3">
      <c r="A32" t="s">
        <v>37</v>
      </c>
      <c r="B32" s="81" t="s">
        <v>75</v>
      </c>
      <c r="C32" s="1">
        <v>0.61</v>
      </c>
      <c r="D32" s="1">
        <v>0.09</v>
      </c>
      <c r="E32" s="1">
        <v>0.7</v>
      </c>
      <c r="F32" s="1">
        <v>0.70699999999999996</v>
      </c>
      <c r="G32" s="1">
        <v>0.70699999999999996</v>
      </c>
      <c r="H32" s="1">
        <v>0.70699999999999996</v>
      </c>
    </row>
    <row r="33" spans="1:9" ht="43.2" x14ac:dyDescent="0.3">
      <c r="A33" t="s">
        <v>38</v>
      </c>
      <c r="B33" s="81" t="s">
        <v>76</v>
      </c>
      <c r="C33" s="1">
        <v>0.55000000000000004</v>
      </c>
      <c r="D33" s="1">
        <v>0.08</v>
      </c>
      <c r="E33" s="1">
        <v>0.63</v>
      </c>
      <c r="F33" s="1">
        <v>0.63600000000000001</v>
      </c>
      <c r="G33" s="1">
        <v>0.63600000000000001</v>
      </c>
      <c r="H33" s="1">
        <v>0.63600000000000001</v>
      </c>
    </row>
    <row r="34" spans="1:9" ht="57.6" x14ac:dyDescent="0.3">
      <c r="A34" t="s">
        <v>39</v>
      </c>
      <c r="B34" s="81" t="s">
        <v>77</v>
      </c>
      <c r="C34" s="1">
        <v>0.35</v>
      </c>
      <c r="D34" s="1">
        <v>0.06</v>
      </c>
      <c r="E34" s="1">
        <v>0.41</v>
      </c>
      <c r="F34" s="1">
        <v>0.41399999999999998</v>
      </c>
      <c r="G34" s="1">
        <v>0.41399999999999998</v>
      </c>
      <c r="H34" s="1">
        <v>0.41399999999999998</v>
      </c>
    </row>
    <row r="35" spans="1:9" ht="28.8" x14ac:dyDescent="0.3">
      <c r="A35" t="s">
        <v>40</v>
      </c>
      <c r="B35" s="81" t="s">
        <v>78</v>
      </c>
      <c r="C35" s="1">
        <v>1.23</v>
      </c>
      <c r="D35" s="1">
        <v>0.15</v>
      </c>
      <c r="E35" s="1">
        <v>1.38</v>
      </c>
      <c r="F35" s="1">
        <v>1.3939999999999999</v>
      </c>
      <c r="G35" s="1">
        <v>1.3939999999999999</v>
      </c>
      <c r="H35" s="1">
        <v>1.3939999999999999</v>
      </c>
    </row>
    <row r="36" spans="1:9" ht="28.8" x14ac:dyDescent="0.3">
      <c r="A36" t="s">
        <v>41</v>
      </c>
      <c r="B36" s="81" t="s">
        <v>79</v>
      </c>
      <c r="C36" s="1">
        <v>0.63</v>
      </c>
      <c r="D36" s="1">
        <v>0.12</v>
      </c>
      <c r="E36" s="1">
        <v>0.75</v>
      </c>
      <c r="F36" s="1">
        <v>0.75800000000000001</v>
      </c>
      <c r="G36" s="1">
        <v>0.75800000000000001</v>
      </c>
      <c r="H36" s="1">
        <v>0.75800000000000001</v>
      </c>
    </row>
    <row r="37" spans="1:9" ht="86.4" x14ac:dyDescent="0.3">
      <c r="A37" t="s">
        <v>42</v>
      </c>
      <c r="B37" s="81" t="s">
        <v>80</v>
      </c>
      <c r="C37" s="1">
        <v>1.19</v>
      </c>
      <c r="D37" s="1">
        <v>0.1</v>
      </c>
      <c r="E37" s="1">
        <v>1.29</v>
      </c>
      <c r="F37" s="1">
        <v>1.3029999999999999</v>
      </c>
      <c r="G37" s="1">
        <v>1.3029999999999999</v>
      </c>
      <c r="H37" s="1">
        <v>1.3029999999999999</v>
      </c>
    </row>
    <row r="38" spans="1:9" ht="86.4" x14ac:dyDescent="0.3">
      <c r="A38" t="s">
        <v>43</v>
      </c>
      <c r="B38" s="81" t="s">
        <v>81</v>
      </c>
      <c r="C38" s="1">
        <v>0.61</v>
      </c>
      <c r="D38" s="1">
        <v>0.06</v>
      </c>
      <c r="E38" s="1">
        <v>0.68</v>
      </c>
      <c r="F38" s="1">
        <v>0.68700000000000006</v>
      </c>
      <c r="G38" s="1">
        <v>0.68700000000000006</v>
      </c>
      <c r="H38" s="1">
        <v>0.68700000000000006</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1.05</v>
      </c>
      <c r="E40" s="1">
        <v>1.05</v>
      </c>
      <c r="F40" s="1">
        <v>1.155</v>
      </c>
      <c r="G40" s="1">
        <v>1.26</v>
      </c>
      <c r="H40" s="1">
        <v>1.365</v>
      </c>
      <c r="I40" t="s">
        <v>568</v>
      </c>
    </row>
    <row r="41" spans="1:9" x14ac:dyDescent="0.3">
      <c r="A41" t="s">
        <v>87</v>
      </c>
      <c r="B41" s="81" t="s">
        <v>332</v>
      </c>
      <c r="C41" s="1">
        <v>1.28</v>
      </c>
      <c r="E41" s="1">
        <v>1.28</v>
      </c>
      <c r="F41" s="1">
        <v>1.4079999999999999</v>
      </c>
      <c r="G41" s="1">
        <v>1.536</v>
      </c>
      <c r="H41" s="1">
        <v>1.6639999999999999</v>
      </c>
      <c r="I41" t="s">
        <v>568</v>
      </c>
    </row>
    <row r="42" spans="1:9" x14ac:dyDescent="0.3">
      <c r="A42" t="s">
        <v>88</v>
      </c>
      <c r="B42" s="81" t="s">
        <v>333</v>
      </c>
      <c r="C42" s="1">
        <v>1.29</v>
      </c>
      <c r="E42" s="1">
        <v>1.29</v>
      </c>
      <c r="F42" s="1">
        <v>1.419</v>
      </c>
      <c r="G42" s="1">
        <v>1.548</v>
      </c>
      <c r="H42" s="1">
        <v>1.677</v>
      </c>
      <c r="I42" t="s">
        <v>568</v>
      </c>
    </row>
    <row r="43" spans="1:9" x14ac:dyDescent="0.3">
      <c r="A43" t="s">
        <v>89</v>
      </c>
      <c r="B43" s="81" t="s">
        <v>334</v>
      </c>
      <c r="C43" s="1">
        <v>1.29</v>
      </c>
      <c r="E43" s="1">
        <v>1.29</v>
      </c>
      <c r="F43" s="1">
        <v>1.419</v>
      </c>
      <c r="G43" s="1">
        <v>1.548</v>
      </c>
      <c r="H43" s="1">
        <v>1.677</v>
      </c>
      <c r="I43" t="s">
        <v>568</v>
      </c>
    </row>
    <row r="44" spans="1:9" x14ac:dyDescent="0.3">
      <c r="A44" t="s">
        <v>90</v>
      </c>
      <c r="B44" s="81" t="s">
        <v>332</v>
      </c>
      <c r="C44" s="1">
        <v>1.28</v>
      </c>
      <c r="E44" s="1">
        <v>1.28</v>
      </c>
      <c r="F44" s="1">
        <v>1.4079999999999999</v>
      </c>
      <c r="G44" s="1">
        <v>1.536</v>
      </c>
      <c r="H44" s="1">
        <v>1.6639999999999999</v>
      </c>
      <c r="I44" t="s">
        <v>568</v>
      </c>
    </row>
    <row r="45" spans="1:9" x14ac:dyDescent="0.3">
      <c r="A45" t="s">
        <v>91</v>
      </c>
      <c r="B45" s="81" t="s">
        <v>333</v>
      </c>
      <c r="C45" s="1">
        <v>1.29</v>
      </c>
      <c r="E45" s="1">
        <v>1.29</v>
      </c>
      <c r="F45" s="1">
        <v>1.419</v>
      </c>
      <c r="G45" s="1">
        <v>1.548</v>
      </c>
      <c r="H45" s="1">
        <v>1.677</v>
      </c>
      <c r="I45" t="s">
        <v>568</v>
      </c>
    </row>
    <row r="46" spans="1:9" x14ac:dyDescent="0.3">
      <c r="A46" t="s">
        <v>92</v>
      </c>
      <c r="B46" s="81" t="s">
        <v>335</v>
      </c>
      <c r="C46" s="1">
        <v>1.28</v>
      </c>
      <c r="E46" s="1">
        <v>1.28</v>
      </c>
      <c r="F46" s="1">
        <v>1.4079999999999999</v>
      </c>
      <c r="G46" s="1">
        <v>1.536</v>
      </c>
      <c r="H46" s="1">
        <v>1.6639999999999999</v>
      </c>
      <c r="I46" t="s">
        <v>568</v>
      </c>
    </row>
    <row r="47" spans="1:9" ht="28.8" x14ac:dyDescent="0.3">
      <c r="A47" t="s">
        <v>93</v>
      </c>
      <c r="B47" s="81" t="s">
        <v>336</v>
      </c>
      <c r="C47" s="1">
        <v>1.73</v>
      </c>
      <c r="E47" s="1">
        <v>1.73</v>
      </c>
      <c r="F47" s="1">
        <v>1.903</v>
      </c>
      <c r="G47" s="1">
        <v>2.0760000000000001</v>
      </c>
      <c r="H47" s="1">
        <v>2.2490000000000001</v>
      </c>
      <c r="I47" t="s">
        <v>568</v>
      </c>
    </row>
    <row r="48" spans="1:9" ht="43.2" x14ac:dyDescent="0.3">
      <c r="A48" t="s">
        <v>94</v>
      </c>
      <c r="B48" s="81" t="s">
        <v>337</v>
      </c>
      <c r="C48" s="1">
        <v>1.73</v>
      </c>
      <c r="E48" s="1">
        <v>1.73</v>
      </c>
      <c r="F48" s="1">
        <v>1.903</v>
      </c>
      <c r="G48" s="1">
        <v>2.0760000000000001</v>
      </c>
      <c r="H48" s="1">
        <v>2.2490000000000001</v>
      </c>
      <c r="I48" t="s">
        <v>568</v>
      </c>
    </row>
    <row r="49" spans="1:9" x14ac:dyDescent="0.3">
      <c r="A49" t="s">
        <v>95</v>
      </c>
      <c r="B49" s="81" t="s">
        <v>338</v>
      </c>
      <c r="C49" s="1">
        <v>1.29</v>
      </c>
      <c r="E49" s="1">
        <v>1.29</v>
      </c>
      <c r="F49" s="1">
        <v>1.419</v>
      </c>
      <c r="G49" s="1">
        <v>1.548</v>
      </c>
      <c r="H49" s="1">
        <v>1.677</v>
      </c>
      <c r="I49" t="s">
        <v>568</v>
      </c>
    </row>
    <row r="50" spans="1:9" ht="28.8" x14ac:dyDescent="0.3">
      <c r="A50" t="s">
        <v>96</v>
      </c>
      <c r="B50" s="81" t="s">
        <v>339</v>
      </c>
      <c r="C50" s="1">
        <v>1.29</v>
      </c>
      <c r="E50" s="1">
        <v>1.29</v>
      </c>
      <c r="F50" s="1">
        <v>1.419</v>
      </c>
      <c r="G50" s="1">
        <v>1.548</v>
      </c>
      <c r="H50" s="1">
        <v>1.677</v>
      </c>
      <c r="I50" t="s">
        <v>568</v>
      </c>
    </row>
    <row r="51" spans="1:9" x14ac:dyDescent="0.3">
      <c r="A51" t="s">
        <v>97</v>
      </c>
      <c r="B51" s="81" t="s">
        <v>340</v>
      </c>
      <c r="C51" s="1">
        <v>1.29</v>
      </c>
      <c r="E51" s="1">
        <v>1.29</v>
      </c>
      <c r="F51" s="1">
        <v>1.419</v>
      </c>
      <c r="G51" s="1">
        <v>1.548</v>
      </c>
      <c r="H51" s="1">
        <v>1.677</v>
      </c>
      <c r="I51" t="s">
        <v>568</v>
      </c>
    </row>
    <row r="52" spans="1:9" x14ac:dyDescent="0.3">
      <c r="A52" t="s">
        <v>98</v>
      </c>
      <c r="B52" s="81" t="s">
        <v>341</v>
      </c>
      <c r="C52" s="1">
        <v>1.29</v>
      </c>
      <c r="E52" s="1">
        <v>1.29</v>
      </c>
      <c r="F52" s="1">
        <v>1.419</v>
      </c>
      <c r="G52" s="1">
        <v>1.548</v>
      </c>
      <c r="H52" s="1">
        <v>1.677</v>
      </c>
      <c r="I52" t="s">
        <v>568</v>
      </c>
    </row>
    <row r="53" spans="1:9" x14ac:dyDescent="0.3">
      <c r="A53" t="s">
        <v>99</v>
      </c>
      <c r="B53" s="81" t="s">
        <v>342</v>
      </c>
      <c r="C53" s="1">
        <v>1.29</v>
      </c>
      <c r="E53" s="1">
        <v>1.29</v>
      </c>
      <c r="F53" s="1">
        <v>1.419</v>
      </c>
      <c r="G53" s="1">
        <v>1.548</v>
      </c>
      <c r="H53" s="1">
        <v>1.677</v>
      </c>
      <c r="I53" t="s">
        <v>568</v>
      </c>
    </row>
    <row r="54" spans="1:9" x14ac:dyDescent="0.3">
      <c r="A54" t="s">
        <v>100</v>
      </c>
      <c r="B54" s="81" t="s">
        <v>341</v>
      </c>
      <c r="C54" s="1">
        <v>1.29</v>
      </c>
      <c r="E54" s="1">
        <v>1.29</v>
      </c>
      <c r="F54" s="1">
        <v>1.419</v>
      </c>
      <c r="G54" s="1">
        <v>1.548</v>
      </c>
      <c r="H54" s="1">
        <v>1.677</v>
      </c>
      <c r="I54" t="s">
        <v>568</v>
      </c>
    </row>
    <row r="55" spans="1:9" ht="72" x14ac:dyDescent="0.3">
      <c r="A55" t="s">
        <v>101</v>
      </c>
      <c r="B55" s="81" t="s">
        <v>343</v>
      </c>
      <c r="C55" s="1">
        <v>1.73</v>
      </c>
      <c r="E55" s="1">
        <v>1.73</v>
      </c>
      <c r="F55" s="1">
        <v>1.903</v>
      </c>
      <c r="G55" s="1">
        <v>2.0760000000000001</v>
      </c>
      <c r="H55" s="1">
        <v>2.2490000000000001</v>
      </c>
      <c r="I55" t="s">
        <v>568</v>
      </c>
    </row>
    <row r="56" spans="1:9" ht="72" x14ac:dyDescent="0.3">
      <c r="A56" t="s">
        <v>102</v>
      </c>
      <c r="B56" s="81" t="s">
        <v>344</v>
      </c>
      <c r="C56" s="1">
        <v>1.73</v>
      </c>
      <c r="E56" s="1">
        <v>1.73</v>
      </c>
      <c r="F56" s="1">
        <v>1.903</v>
      </c>
      <c r="G56" s="1">
        <v>2.0760000000000001</v>
      </c>
      <c r="H56" s="1">
        <v>2.2490000000000001</v>
      </c>
      <c r="I56" t="s">
        <v>568</v>
      </c>
    </row>
    <row r="57" spans="1:9" x14ac:dyDescent="0.3">
      <c r="A57" t="s">
        <v>103</v>
      </c>
      <c r="B57" s="81" t="s">
        <v>345</v>
      </c>
      <c r="C57" s="1">
        <v>1.73</v>
      </c>
      <c r="E57" s="1">
        <v>1.73</v>
      </c>
      <c r="F57" s="1">
        <v>1.903</v>
      </c>
      <c r="G57" s="1">
        <v>2.0760000000000001</v>
      </c>
      <c r="H57" s="1">
        <v>2.2490000000000001</v>
      </c>
      <c r="I57" t="s">
        <v>568</v>
      </c>
    </row>
    <row r="58" spans="1:9" ht="28.8" x14ac:dyDescent="0.3">
      <c r="A58" t="s">
        <v>104</v>
      </c>
      <c r="B58" s="81" t="s">
        <v>346</v>
      </c>
      <c r="C58" s="1">
        <v>1.28</v>
      </c>
      <c r="E58" s="1">
        <v>1.28</v>
      </c>
      <c r="F58" s="1">
        <v>1.4079999999999999</v>
      </c>
      <c r="G58" s="1">
        <v>1.536</v>
      </c>
      <c r="H58" s="1">
        <v>1.6639999999999999</v>
      </c>
      <c r="I58" t="s">
        <v>568</v>
      </c>
    </row>
    <row r="59" spans="1:9" ht="43.2" x14ac:dyDescent="0.3">
      <c r="A59" t="s">
        <v>105</v>
      </c>
      <c r="B59" s="81" t="s">
        <v>347</v>
      </c>
      <c r="C59" s="1">
        <v>1.73</v>
      </c>
      <c r="E59" s="1">
        <v>1.73</v>
      </c>
      <c r="F59" s="1">
        <v>1.903</v>
      </c>
      <c r="G59" s="1">
        <v>2.0760000000000001</v>
      </c>
      <c r="H59" s="1">
        <v>2.2490000000000001</v>
      </c>
      <c r="I59" t="s">
        <v>568</v>
      </c>
    </row>
    <row r="60" spans="1:9" ht="28.8" x14ac:dyDescent="0.3">
      <c r="A60" t="s">
        <v>106</v>
      </c>
      <c r="B60" s="81" t="s">
        <v>348</v>
      </c>
      <c r="C60" s="1">
        <v>1.73</v>
      </c>
      <c r="E60" s="1">
        <v>1.73</v>
      </c>
      <c r="F60" s="1">
        <v>1.903</v>
      </c>
      <c r="G60" s="1">
        <v>2.0760000000000001</v>
      </c>
      <c r="H60" s="1">
        <v>2.2490000000000001</v>
      </c>
      <c r="I60" t="s">
        <v>568</v>
      </c>
    </row>
    <row r="61" spans="1:9" x14ac:dyDescent="0.3">
      <c r="A61" t="s">
        <v>107</v>
      </c>
      <c r="B61" s="81" t="s">
        <v>349</v>
      </c>
      <c r="C61" s="1">
        <v>1.05</v>
      </c>
      <c r="E61" s="1">
        <v>1.05</v>
      </c>
      <c r="F61" s="1">
        <v>1.155</v>
      </c>
      <c r="G61" s="1">
        <v>1.26</v>
      </c>
      <c r="H61" s="1">
        <v>1.365</v>
      </c>
      <c r="I61" t="s">
        <v>568</v>
      </c>
    </row>
    <row r="62" spans="1:9" x14ac:dyDescent="0.3">
      <c r="A62" t="s">
        <v>108</v>
      </c>
      <c r="B62" s="81" t="s">
        <v>341</v>
      </c>
      <c r="C62" s="1">
        <v>1.73</v>
      </c>
      <c r="E62" s="1">
        <v>1.73</v>
      </c>
      <c r="F62" s="1">
        <v>1.903</v>
      </c>
      <c r="G62" s="1">
        <v>2.0760000000000001</v>
      </c>
      <c r="H62" s="1">
        <v>2.2490000000000001</v>
      </c>
      <c r="I62" t="s">
        <v>568</v>
      </c>
    </row>
    <row r="63" spans="1:9" x14ac:dyDescent="0.3">
      <c r="A63" t="s">
        <v>44</v>
      </c>
      <c r="B63" s="81" t="s">
        <v>82</v>
      </c>
      <c r="C63" s="1">
        <v>10.82</v>
      </c>
      <c r="E63" s="1">
        <v>10.82</v>
      </c>
      <c r="F63" s="1">
        <v>11.901999999999999</v>
      </c>
      <c r="G63" s="1">
        <v>12.984</v>
      </c>
      <c r="H63" s="1">
        <v>14.066000000000001</v>
      </c>
    </row>
  </sheetData>
  <sheetProtection algorithmName="SHA-512" hashValue="KY0dezqYClMUKO4rNLPe+rt9PdLmZDit+O4eO29F+eZNDdTbG9NSQO2wiHhJ2gxIPGobg+gmbFPFyS7K4v91rw==" saltValue="IXub3MelpnL30yYVhAqULA==" spinCount="100000" sheet="1" objects="1" scenarios="1"/>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List105"/>
  <dimension ref="A1:I39"/>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8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0.02</v>
      </c>
      <c r="E4" s="1">
        <v>0.87</v>
      </c>
      <c r="F4" s="1">
        <v>0.95699999999999996</v>
      </c>
      <c r="G4" s="1">
        <v>1.044</v>
      </c>
      <c r="H4" s="1">
        <v>1.131</v>
      </c>
      <c r="I4" t="s">
        <v>83</v>
      </c>
    </row>
    <row r="5" spans="1:9" x14ac:dyDescent="0.3">
      <c r="A5" t="s">
        <v>11</v>
      </c>
      <c r="B5" s="81" t="s">
        <v>48</v>
      </c>
    </row>
    <row r="6" spans="1:9" x14ac:dyDescent="0.3">
      <c r="A6" t="s">
        <v>12</v>
      </c>
      <c r="B6" s="81" t="s">
        <v>49</v>
      </c>
      <c r="C6" s="1">
        <v>0.86</v>
      </c>
      <c r="D6" s="1">
        <v>0.04</v>
      </c>
      <c r="E6" s="1">
        <v>0.9</v>
      </c>
      <c r="F6" s="1">
        <v>0.99</v>
      </c>
      <c r="G6" s="1">
        <v>1.08</v>
      </c>
      <c r="H6" s="1">
        <v>1.17</v>
      </c>
    </row>
    <row r="7" spans="1:9" x14ac:dyDescent="0.3">
      <c r="A7" t="s">
        <v>13</v>
      </c>
      <c r="B7" s="81" t="s">
        <v>50</v>
      </c>
    </row>
    <row r="8" spans="1:9" x14ac:dyDescent="0.3">
      <c r="A8" t="s">
        <v>13</v>
      </c>
      <c r="B8" s="81" t="s">
        <v>51</v>
      </c>
      <c r="C8" s="1">
        <v>0.82</v>
      </c>
      <c r="D8" s="1">
        <v>0.04</v>
      </c>
      <c r="E8" s="1">
        <v>0.87</v>
      </c>
      <c r="F8" s="1">
        <v>0.95699999999999996</v>
      </c>
      <c r="G8" s="1">
        <v>1.044</v>
      </c>
      <c r="H8" s="1">
        <v>1.131</v>
      </c>
      <c r="I8" t="s">
        <v>83</v>
      </c>
    </row>
    <row r="9" spans="1:9" x14ac:dyDescent="0.3">
      <c r="A9" t="s">
        <v>14</v>
      </c>
      <c r="B9" s="81" t="s">
        <v>52</v>
      </c>
    </row>
    <row r="10" spans="1:9" x14ac:dyDescent="0.3">
      <c r="A10" t="s">
        <v>15</v>
      </c>
      <c r="B10" s="81" t="s">
        <v>53</v>
      </c>
      <c r="C10" s="1">
        <v>1.92</v>
      </c>
      <c r="D10" s="1">
        <v>0.04</v>
      </c>
      <c r="E10" s="1">
        <v>1.96</v>
      </c>
      <c r="F10" s="1">
        <v>1.98</v>
      </c>
      <c r="G10" s="1">
        <v>1.98</v>
      </c>
      <c r="H10" s="1">
        <v>1.98</v>
      </c>
    </row>
    <row r="11" spans="1:9" x14ac:dyDescent="0.3">
      <c r="A11" t="s">
        <v>16</v>
      </c>
      <c r="B11" s="81" t="s">
        <v>54</v>
      </c>
    </row>
    <row r="12" spans="1:9" x14ac:dyDescent="0.3">
      <c r="A12" t="s">
        <v>17</v>
      </c>
      <c r="B12" s="81" t="s">
        <v>55</v>
      </c>
      <c r="C12" s="1">
        <v>0.61</v>
      </c>
      <c r="D12" s="1">
        <v>0.03</v>
      </c>
      <c r="E12" s="1">
        <v>0.64</v>
      </c>
      <c r="F12" s="1">
        <v>0.64600000000000002</v>
      </c>
      <c r="G12" s="1">
        <v>0.64600000000000002</v>
      </c>
      <c r="H12" s="1">
        <v>0.64600000000000002</v>
      </c>
    </row>
    <row r="13" spans="1:9" x14ac:dyDescent="0.3">
      <c r="A13" t="s">
        <v>18</v>
      </c>
      <c r="B13" s="81" t="s">
        <v>56</v>
      </c>
      <c r="C13" s="1">
        <v>1.65</v>
      </c>
      <c r="D13" s="1">
        <v>0.05</v>
      </c>
      <c r="E13" s="1">
        <v>1.7</v>
      </c>
      <c r="F13" s="1">
        <v>1.7170000000000001</v>
      </c>
      <c r="G13" s="1">
        <v>1.7170000000000001</v>
      </c>
      <c r="H13" s="1">
        <v>1.7170000000000001</v>
      </c>
    </row>
    <row r="14" spans="1:9" x14ac:dyDescent="0.3">
      <c r="A14" t="s">
        <v>19</v>
      </c>
      <c r="B14" s="81" t="s">
        <v>57</v>
      </c>
    </row>
    <row r="15" spans="1:9" ht="57.6" x14ac:dyDescent="0.3">
      <c r="A15" t="s">
        <v>20</v>
      </c>
      <c r="B15" s="81" t="s">
        <v>58</v>
      </c>
      <c r="C15" s="1">
        <v>0.46</v>
      </c>
      <c r="D15" s="1">
        <v>0.03</v>
      </c>
      <c r="E15" s="1">
        <v>0.49</v>
      </c>
      <c r="F15" s="1">
        <v>0.495</v>
      </c>
      <c r="G15" s="1">
        <v>0.495</v>
      </c>
      <c r="H15" s="1">
        <v>0.495</v>
      </c>
    </row>
    <row r="16" spans="1:9" ht="57.6" x14ac:dyDescent="0.3">
      <c r="A16" t="s">
        <v>21</v>
      </c>
      <c r="B16" s="81" t="s">
        <v>59</v>
      </c>
      <c r="C16" s="1">
        <v>0.77</v>
      </c>
      <c r="D16" s="1">
        <v>0.03</v>
      </c>
      <c r="E16" s="1">
        <v>0.79</v>
      </c>
      <c r="F16" s="1">
        <v>0.79800000000000004</v>
      </c>
      <c r="G16" s="1">
        <v>0.79800000000000004</v>
      </c>
      <c r="H16" s="1">
        <v>0.79800000000000004</v>
      </c>
    </row>
    <row r="17" spans="1:8" ht="72" x14ac:dyDescent="0.3">
      <c r="A17" t="s">
        <v>22</v>
      </c>
      <c r="B17" s="81" t="s">
        <v>60</v>
      </c>
      <c r="C17" s="1">
        <v>1.4</v>
      </c>
      <c r="D17" s="1">
        <v>0.08</v>
      </c>
      <c r="E17" s="1">
        <v>1.48</v>
      </c>
      <c r="F17" s="1">
        <v>1.4950000000000001</v>
      </c>
      <c r="G17" s="1">
        <v>1.4950000000000001</v>
      </c>
      <c r="H17" s="1">
        <v>1.4950000000000001</v>
      </c>
    </row>
    <row r="18" spans="1:8" ht="57.6" x14ac:dyDescent="0.3">
      <c r="A18" t="s">
        <v>23</v>
      </c>
      <c r="B18" s="81" t="s">
        <v>61</v>
      </c>
      <c r="C18" s="1">
        <v>1.36</v>
      </c>
      <c r="D18" s="1">
        <v>0.08</v>
      </c>
      <c r="E18" s="1">
        <v>1.44</v>
      </c>
      <c r="F18" s="1">
        <v>1.454</v>
      </c>
      <c r="G18" s="1">
        <v>1.454</v>
      </c>
      <c r="H18" s="1">
        <v>1.454</v>
      </c>
    </row>
    <row r="19" spans="1:8" ht="28.8" x14ac:dyDescent="0.3">
      <c r="A19" t="s">
        <v>24</v>
      </c>
      <c r="B19" s="81" t="s">
        <v>62</v>
      </c>
      <c r="C19" s="1">
        <v>0.6</v>
      </c>
      <c r="D19" s="1">
        <v>0.05</v>
      </c>
      <c r="E19" s="1">
        <v>0.66</v>
      </c>
      <c r="F19" s="1">
        <v>0.66700000000000004</v>
      </c>
      <c r="G19" s="1">
        <v>0.66700000000000004</v>
      </c>
      <c r="H19" s="1">
        <v>0.66700000000000004</v>
      </c>
    </row>
    <row r="20" spans="1:8" ht="28.8" x14ac:dyDescent="0.3">
      <c r="A20" t="s">
        <v>25</v>
      </c>
      <c r="B20" s="81" t="s">
        <v>63</v>
      </c>
      <c r="C20" s="1">
        <v>1.1399999999999999</v>
      </c>
      <c r="D20" s="1">
        <v>0.06</v>
      </c>
      <c r="E20" s="1">
        <v>1.2</v>
      </c>
      <c r="F20" s="1">
        <v>1.212</v>
      </c>
      <c r="G20" s="1">
        <v>1.212</v>
      </c>
      <c r="H20" s="1">
        <v>1.212</v>
      </c>
    </row>
    <row r="21" spans="1:8" ht="28.8" x14ac:dyDescent="0.3">
      <c r="A21" t="s">
        <v>26</v>
      </c>
      <c r="B21" s="81" t="s">
        <v>64</v>
      </c>
      <c r="C21" s="1">
        <v>1.26</v>
      </c>
      <c r="D21" s="1">
        <v>0.05</v>
      </c>
      <c r="E21" s="1">
        <v>1.3</v>
      </c>
      <c r="F21" s="1">
        <v>1.3129999999999999</v>
      </c>
      <c r="G21" s="1">
        <v>1.3129999999999999</v>
      </c>
      <c r="H21" s="1">
        <v>1.3129999999999999</v>
      </c>
    </row>
    <row r="22" spans="1:8" ht="43.2" x14ac:dyDescent="0.3">
      <c r="A22" t="s">
        <v>27</v>
      </c>
      <c r="B22" s="81" t="s">
        <v>65</v>
      </c>
      <c r="C22" s="1">
        <v>1.93</v>
      </c>
      <c r="D22" s="1">
        <v>7.0000000000000007E-2</v>
      </c>
      <c r="E22" s="1">
        <v>2.0099999999999998</v>
      </c>
      <c r="F22" s="1">
        <v>2.0299999999999998</v>
      </c>
      <c r="G22" s="1">
        <v>2.0299999999999998</v>
      </c>
      <c r="H22" s="1">
        <v>2.0299999999999998</v>
      </c>
    </row>
    <row r="23" spans="1:8" ht="72" x14ac:dyDescent="0.3">
      <c r="A23" t="s">
        <v>28</v>
      </c>
      <c r="B23" s="81" t="s">
        <v>66</v>
      </c>
      <c r="C23" s="1">
        <v>1.67</v>
      </c>
      <c r="D23" s="1">
        <v>7.0000000000000007E-2</v>
      </c>
      <c r="E23" s="1">
        <v>1.74</v>
      </c>
      <c r="F23" s="1">
        <v>1.7569999999999999</v>
      </c>
      <c r="G23" s="1">
        <v>1.7569999999999999</v>
      </c>
      <c r="H23" s="1">
        <v>1.7569999999999999</v>
      </c>
    </row>
    <row r="24" spans="1:8" ht="72" x14ac:dyDescent="0.3">
      <c r="A24" t="s">
        <v>29</v>
      </c>
      <c r="B24" s="81" t="s">
        <v>67</v>
      </c>
      <c r="C24" s="1">
        <v>1.67</v>
      </c>
      <c r="D24" s="1">
        <v>7.0000000000000007E-2</v>
      </c>
      <c r="E24" s="1">
        <v>1.74</v>
      </c>
      <c r="F24" s="1">
        <v>1.7569999999999999</v>
      </c>
      <c r="G24" s="1">
        <v>1.7569999999999999</v>
      </c>
      <c r="H24" s="1">
        <v>1.7569999999999999</v>
      </c>
    </row>
    <row r="25" spans="1:8" ht="28.8" x14ac:dyDescent="0.3">
      <c r="A25" t="s">
        <v>30</v>
      </c>
      <c r="B25" s="81" t="s">
        <v>68</v>
      </c>
      <c r="C25" s="1">
        <v>3</v>
      </c>
      <c r="D25" s="1">
        <v>0.06</v>
      </c>
      <c r="E25" s="1">
        <v>3.06</v>
      </c>
      <c r="F25" s="1">
        <v>3.0910000000000002</v>
      </c>
      <c r="G25" s="1">
        <v>3.0910000000000002</v>
      </c>
      <c r="H25" s="1">
        <v>3.0910000000000002</v>
      </c>
    </row>
    <row r="26" spans="1:8" ht="43.2" x14ac:dyDescent="0.3">
      <c r="A26" t="s">
        <v>31</v>
      </c>
      <c r="B26" s="81" t="s">
        <v>69</v>
      </c>
      <c r="C26" s="1">
        <v>1.62</v>
      </c>
      <c r="D26" s="1">
        <v>0.06</v>
      </c>
      <c r="E26" s="1">
        <v>1.68</v>
      </c>
      <c r="F26" s="1">
        <v>1.6970000000000001</v>
      </c>
      <c r="G26" s="1">
        <v>1.6970000000000001</v>
      </c>
      <c r="H26" s="1">
        <v>1.6970000000000001</v>
      </c>
    </row>
    <row r="27" spans="1:8" ht="43.2" x14ac:dyDescent="0.3">
      <c r="A27" t="s">
        <v>32</v>
      </c>
      <c r="B27" s="81" t="s">
        <v>70</v>
      </c>
      <c r="C27" s="1">
        <v>1.3</v>
      </c>
      <c r="D27" s="1">
        <v>0.06</v>
      </c>
      <c r="E27" s="1">
        <v>1.36</v>
      </c>
      <c r="F27" s="1">
        <v>1.3740000000000001</v>
      </c>
      <c r="G27" s="1">
        <v>1.3740000000000001</v>
      </c>
      <c r="H27" s="1">
        <v>1.3740000000000001</v>
      </c>
    </row>
    <row r="28" spans="1:8" ht="100.8" x14ac:dyDescent="0.3">
      <c r="A28" t="s">
        <v>33</v>
      </c>
      <c r="B28" s="81" t="s">
        <v>71</v>
      </c>
      <c r="C28" s="1">
        <v>1.41</v>
      </c>
      <c r="D28" s="1">
        <v>7.0000000000000007E-2</v>
      </c>
      <c r="E28" s="1">
        <v>1.48</v>
      </c>
      <c r="F28" s="1">
        <v>1.4950000000000001</v>
      </c>
      <c r="G28" s="1">
        <v>1.4950000000000001</v>
      </c>
      <c r="H28" s="1">
        <v>1.4950000000000001</v>
      </c>
    </row>
    <row r="29" spans="1:8" ht="28.8" x14ac:dyDescent="0.3">
      <c r="A29" t="s">
        <v>34</v>
      </c>
      <c r="B29" s="81" t="s">
        <v>72</v>
      </c>
    </row>
    <row r="30" spans="1:8" ht="43.2" x14ac:dyDescent="0.3">
      <c r="A30" t="s">
        <v>35</v>
      </c>
      <c r="B30" s="81" t="s">
        <v>73</v>
      </c>
      <c r="C30" s="1">
        <v>0.67</v>
      </c>
      <c r="D30" s="1">
        <v>0.05</v>
      </c>
      <c r="E30" s="1">
        <v>0.73</v>
      </c>
      <c r="F30" s="1">
        <v>0.73699999999999999</v>
      </c>
      <c r="G30" s="1">
        <v>0.73699999999999999</v>
      </c>
      <c r="H30" s="1">
        <v>0.73699999999999999</v>
      </c>
    </row>
    <row r="31" spans="1:8" ht="57.6" x14ac:dyDescent="0.3">
      <c r="A31" t="s">
        <v>36</v>
      </c>
      <c r="B31" s="81" t="s">
        <v>74</v>
      </c>
      <c r="C31" s="1">
        <v>0.84</v>
      </c>
      <c r="D31" s="1">
        <v>0.06</v>
      </c>
      <c r="E31" s="1">
        <v>0.9</v>
      </c>
      <c r="F31" s="1">
        <v>0.90900000000000003</v>
      </c>
      <c r="G31" s="1">
        <v>0.90900000000000003</v>
      </c>
      <c r="H31" s="1">
        <v>0.90900000000000003</v>
      </c>
    </row>
    <row r="32" spans="1:8" ht="57.6" x14ac:dyDescent="0.3">
      <c r="A32" t="s">
        <v>37</v>
      </c>
      <c r="B32" s="81" t="s">
        <v>75</v>
      </c>
      <c r="C32" s="1">
        <v>0.56999999999999995</v>
      </c>
      <c r="D32" s="1">
        <v>0.05</v>
      </c>
      <c r="E32" s="1">
        <v>0.61</v>
      </c>
      <c r="F32" s="1">
        <v>0.61599999999999999</v>
      </c>
      <c r="G32" s="1">
        <v>0.61599999999999999</v>
      </c>
      <c r="H32" s="1">
        <v>0.61599999999999999</v>
      </c>
    </row>
    <row r="33" spans="1:8" ht="43.2" x14ac:dyDescent="0.3">
      <c r="A33" t="s">
        <v>38</v>
      </c>
      <c r="B33" s="81" t="s">
        <v>76</v>
      </c>
      <c r="C33" s="1">
        <v>0.48</v>
      </c>
      <c r="D33" s="1">
        <v>0.04</v>
      </c>
      <c r="E33" s="1">
        <v>0.52</v>
      </c>
      <c r="F33" s="1">
        <v>0.52500000000000002</v>
      </c>
      <c r="G33" s="1">
        <v>0.52500000000000002</v>
      </c>
      <c r="H33" s="1">
        <v>0.52500000000000002</v>
      </c>
    </row>
    <row r="34" spans="1:8" ht="57.6" x14ac:dyDescent="0.3">
      <c r="A34" t="s">
        <v>39</v>
      </c>
      <c r="B34" s="81" t="s">
        <v>77</v>
      </c>
      <c r="C34" s="1">
        <v>0.31</v>
      </c>
      <c r="D34" s="1">
        <v>0.03</v>
      </c>
      <c r="E34" s="1">
        <v>0.34</v>
      </c>
      <c r="F34" s="1">
        <v>0.34300000000000003</v>
      </c>
      <c r="G34" s="1">
        <v>0.34300000000000003</v>
      </c>
      <c r="H34" s="1">
        <v>0.34300000000000003</v>
      </c>
    </row>
    <row r="35" spans="1:8" ht="28.8" x14ac:dyDescent="0.3">
      <c r="A35" t="s">
        <v>40</v>
      </c>
      <c r="B35" s="81" t="s">
        <v>78</v>
      </c>
      <c r="C35" s="1">
        <v>1.1399999999999999</v>
      </c>
      <c r="D35" s="1">
        <v>0.08</v>
      </c>
      <c r="E35" s="1">
        <v>1.22</v>
      </c>
      <c r="F35" s="1">
        <v>1.232</v>
      </c>
      <c r="G35" s="1">
        <v>1.232</v>
      </c>
      <c r="H35" s="1">
        <v>1.232</v>
      </c>
    </row>
    <row r="36" spans="1:8" ht="28.8" x14ac:dyDescent="0.3">
      <c r="A36" t="s">
        <v>41</v>
      </c>
      <c r="B36" s="81" t="s">
        <v>79</v>
      </c>
      <c r="C36" s="1">
        <v>0.56000000000000005</v>
      </c>
      <c r="D36" s="1">
        <v>0.08</v>
      </c>
      <c r="E36" s="1">
        <v>0.64</v>
      </c>
      <c r="F36" s="1">
        <v>0.64600000000000002</v>
      </c>
      <c r="G36" s="1">
        <v>0.64600000000000002</v>
      </c>
      <c r="H36" s="1">
        <v>0.64600000000000002</v>
      </c>
    </row>
    <row r="37" spans="1:8" ht="86.4" x14ac:dyDescent="0.3">
      <c r="A37" t="s">
        <v>42</v>
      </c>
      <c r="B37" s="81" t="s">
        <v>80</v>
      </c>
      <c r="C37" s="1">
        <v>1.1000000000000001</v>
      </c>
      <c r="D37" s="1">
        <v>0.05</v>
      </c>
      <c r="E37" s="1">
        <v>1.1499999999999999</v>
      </c>
      <c r="F37" s="1">
        <v>1.1619999999999999</v>
      </c>
      <c r="G37" s="1">
        <v>1.1619999999999999</v>
      </c>
      <c r="H37" s="1">
        <v>1.1619999999999999</v>
      </c>
    </row>
    <row r="38" spans="1:8" ht="86.4" x14ac:dyDescent="0.3">
      <c r="A38" t="s">
        <v>43</v>
      </c>
      <c r="B38" s="81" t="s">
        <v>81</v>
      </c>
      <c r="C38" s="1">
        <v>0.56999999999999995</v>
      </c>
      <c r="D38" s="1">
        <v>0.03</v>
      </c>
      <c r="E38" s="1">
        <v>0.6</v>
      </c>
      <c r="F38" s="1">
        <v>0.60599999999999998</v>
      </c>
      <c r="G38" s="1">
        <v>0.60599999999999998</v>
      </c>
      <c r="H38" s="1">
        <v>0.60599999999999998</v>
      </c>
    </row>
    <row r="39" spans="1:8" x14ac:dyDescent="0.3">
      <c r="A39" t="s">
        <v>44</v>
      </c>
      <c r="B39" s="81" t="s">
        <v>82</v>
      </c>
      <c r="C39" s="1">
        <v>10.82</v>
      </c>
      <c r="E39" s="1">
        <v>10.82</v>
      </c>
      <c r="F39" s="1">
        <v>11.901999999999999</v>
      </c>
      <c r="G39" s="1">
        <v>12.984</v>
      </c>
      <c r="H39" s="1">
        <v>14.066000000000001</v>
      </c>
    </row>
  </sheetData>
  <sheetProtection algorithmName="SHA-512" hashValue="NHowoX7pIG9Ok51Vj1uhyH4soVNv5WEGqX8RKWqeDvlTY0sDmZS8GtcM5w7iL29NMAJAEaGehOXGKCwAkdkX9w==" saltValue="2ozNXAAUmJavz6iHGyq01A==" spinCount="100000" sheet="1" objects="1" scenarios="1"/>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List106"/>
  <dimension ref="A1:I39"/>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c r="C6" s="1">
        <v>1.18</v>
      </c>
      <c r="D6" s="1">
        <v>0.06</v>
      </c>
      <c r="E6" s="1">
        <v>1.24</v>
      </c>
      <c r="F6" s="1">
        <v>1.3640000000000001</v>
      </c>
      <c r="G6" s="1">
        <v>1.488</v>
      </c>
      <c r="H6" s="1">
        <v>1.6120000000000001</v>
      </c>
    </row>
    <row r="7" spans="1:9" x14ac:dyDescent="0.3">
      <c r="A7" t="s">
        <v>13</v>
      </c>
      <c r="B7" s="81" t="s">
        <v>50</v>
      </c>
    </row>
    <row r="8" spans="1:9" x14ac:dyDescent="0.3">
      <c r="A8" t="s">
        <v>13</v>
      </c>
      <c r="B8" s="81" t="s">
        <v>51</v>
      </c>
      <c r="C8" s="1">
        <v>1.1200000000000001</v>
      </c>
      <c r="D8" s="1">
        <v>0.06</v>
      </c>
      <c r="E8" s="1">
        <v>1.18</v>
      </c>
      <c r="F8" s="1">
        <v>1.298</v>
      </c>
      <c r="G8" s="1">
        <v>1.4159999999999999</v>
      </c>
      <c r="H8" s="1">
        <v>1.534</v>
      </c>
      <c r="I8" t="s">
        <v>83</v>
      </c>
    </row>
    <row r="9" spans="1:9" x14ac:dyDescent="0.3">
      <c r="A9" t="s">
        <v>14</v>
      </c>
      <c r="B9" s="81" t="s">
        <v>52</v>
      </c>
    </row>
    <row r="10" spans="1:9" x14ac:dyDescent="0.3">
      <c r="A10" t="s">
        <v>15</v>
      </c>
      <c r="B10" s="81" t="s">
        <v>53</v>
      </c>
      <c r="C10" s="1">
        <v>1.8</v>
      </c>
      <c r="D10" s="1">
        <v>0.04</v>
      </c>
      <c r="E10" s="1">
        <v>1.84</v>
      </c>
      <c r="F10" s="1">
        <v>1.8580000000000001</v>
      </c>
      <c r="G10" s="1">
        <v>1.8580000000000001</v>
      </c>
      <c r="H10" s="1">
        <v>1.8580000000000001</v>
      </c>
    </row>
    <row r="11" spans="1:9" x14ac:dyDescent="0.3">
      <c r="A11" t="s">
        <v>16</v>
      </c>
      <c r="B11" s="81" t="s">
        <v>54</v>
      </c>
    </row>
    <row r="12" spans="1:9" x14ac:dyDescent="0.3">
      <c r="A12" t="s">
        <v>17</v>
      </c>
      <c r="B12" s="81" t="s">
        <v>55</v>
      </c>
      <c r="C12" s="1">
        <v>0.68</v>
      </c>
      <c r="D12" s="1">
        <v>0.04</v>
      </c>
      <c r="E12" s="1">
        <v>0.72</v>
      </c>
      <c r="F12" s="1">
        <v>0.72699999999999998</v>
      </c>
      <c r="G12" s="1">
        <v>0.72699999999999998</v>
      </c>
      <c r="H12" s="1">
        <v>0.72699999999999998</v>
      </c>
    </row>
    <row r="13" spans="1:9" x14ac:dyDescent="0.3">
      <c r="A13" t="s">
        <v>18</v>
      </c>
      <c r="B13" s="81" t="s">
        <v>56</v>
      </c>
      <c r="C13" s="1">
        <v>1.58</v>
      </c>
      <c r="D13" s="1">
        <v>0.06</v>
      </c>
      <c r="E13" s="1">
        <v>1.63</v>
      </c>
      <c r="F13" s="1">
        <v>1.6459999999999999</v>
      </c>
      <c r="G13" s="1">
        <v>1.6459999999999999</v>
      </c>
      <c r="H13" s="1">
        <v>1.6459999999999999</v>
      </c>
    </row>
    <row r="14" spans="1:9" x14ac:dyDescent="0.3">
      <c r="A14" t="s">
        <v>19</v>
      </c>
      <c r="B14" s="81" t="s">
        <v>57</v>
      </c>
    </row>
    <row r="15" spans="1:9" ht="57.6" x14ac:dyDescent="0.3">
      <c r="A15" t="s">
        <v>20</v>
      </c>
      <c r="B15" s="81" t="s">
        <v>58</v>
      </c>
      <c r="C15" s="1">
        <v>0.43</v>
      </c>
      <c r="D15" s="1">
        <v>0.03</v>
      </c>
      <c r="E15" s="1">
        <v>0.45</v>
      </c>
      <c r="F15" s="1">
        <v>0.45500000000000002</v>
      </c>
      <c r="G15" s="1">
        <v>0.45500000000000002</v>
      </c>
      <c r="H15" s="1">
        <v>0.45500000000000002</v>
      </c>
    </row>
    <row r="16" spans="1:9" ht="57.6" x14ac:dyDescent="0.3">
      <c r="A16" t="s">
        <v>21</v>
      </c>
      <c r="B16" s="81" t="s">
        <v>59</v>
      </c>
      <c r="C16" s="1">
        <v>0.71</v>
      </c>
      <c r="D16" s="1">
        <v>0.03</v>
      </c>
      <c r="E16" s="1">
        <v>0.73</v>
      </c>
      <c r="F16" s="1">
        <v>0.73699999999999999</v>
      </c>
      <c r="G16" s="1">
        <v>0.73699999999999999</v>
      </c>
      <c r="H16" s="1">
        <v>0.73699999999999999</v>
      </c>
    </row>
    <row r="17" spans="1:8" ht="72" x14ac:dyDescent="0.3">
      <c r="A17" t="s">
        <v>22</v>
      </c>
      <c r="B17" s="81" t="s">
        <v>60</v>
      </c>
      <c r="C17" s="1">
        <v>1.28</v>
      </c>
      <c r="D17" s="1">
        <v>0.08</v>
      </c>
      <c r="E17" s="1">
        <v>1.36</v>
      </c>
      <c r="F17" s="1">
        <v>1.3740000000000001</v>
      </c>
      <c r="G17" s="1">
        <v>1.3740000000000001</v>
      </c>
      <c r="H17" s="1">
        <v>1.3740000000000001</v>
      </c>
    </row>
    <row r="18" spans="1:8" ht="57.6" x14ac:dyDescent="0.3">
      <c r="A18" t="s">
        <v>23</v>
      </c>
      <c r="B18" s="81" t="s">
        <v>61</v>
      </c>
      <c r="C18" s="1">
        <v>1.26</v>
      </c>
      <c r="D18" s="1">
        <v>0.08</v>
      </c>
      <c r="E18" s="1">
        <v>1.34</v>
      </c>
      <c r="F18" s="1">
        <v>1.353</v>
      </c>
      <c r="G18" s="1">
        <v>1.353</v>
      </c>
      <c r="H18" s="1">
        <v>1.353</v>
      </c>
    </row>
    <row r="19" spans="1:8" ht="28.8" x14ac:dyDescent="0.3">
      <c r="A19" t="s">
        <v>24</v>
      </c>
      <c r="B19" s="81" t="s">
        <v>62</v>
      </c>
      <c r="C19" s="1">
        <v>0.57999999999999996</v>
      </c>
      <c r="D19" s="1">
        <v>0.04</v>
      </c>
      <c r="E19" s="1">
        <v>0.62</v>
      </c>
      <c r="F19" s="1">
        <v>0.626</v>
      </c>
      <c r="G19" s="1">
        <v>0.626</v>
      </c>
      <c r="H19" s="1">
        <v>0.626</v>
      </c>
    </row>
    <row r="20" spans="1:8" ht="28.8" x14ac:dyDescent="0.3">
      <c r="A20" t="s">
        <v>25</v>
      </c>
      <c r="B20" s="81" t="s">
        <v>63</v>
      </c>
      <c r="C20" s="1">
        <v>1.08</v>
      </c>
      <c r="D20" s="1">
        <v>0.05</v>
      </c>
      <c r="E20" s="1">
        <v>1.1299999999999999</v>
      </c>
      <c r="F20" s="1">
        <v>1.141</v>
      </c>
      <c r="G20" s="1">
        <v>1.141</v>
      </c>
      <c r="H20" s="1">
        <v>1.141</v>
      </c>
    </row>
    <row r="21" spans="1:8" ht="28.8" x14ac:dyDescent="0.3">
      <c r="A21" t="s">
        <v>26</v>
      </c>
      <c r="B21" s="81" t="s">
        <v>64</v>
      </c>
      <c r="C21" s="1">
        <v>1.18</v>
      </c>
      <c r="D21" s="1">
        <v>0.04</v>
      </c>
      <c r="E21" s="1">
        <v>1.22</v>
      </c>
      <c r="F21" s="1">
        <v>1.232</v>
      </c>
      <c r="G21" s="1">
        <v>1.232</v>
      </c>
      <c r="H21" s="1">
        <v>1.232</v>
      </c>
    </row>
    <row r="22" spans="1:8" ht="43.2" x14ac:dyDescent="0.3">
      <c r="A22" t="s">
        <v>27</v>
      </c>
      <c r="B22" s="81" t="s">
        <v>65</v>
      </c>
      <c r="C22" s="1">
        <v>1.81</v>
      </c>
      <c r="D22" s="1">
        <v>0.06</v>
      </c>
      <c r="E22" s="1">
        <v>1.88</v>
      </c>
      <c r="F22" s="1">
        <v>1.899</v>
      </c>
      <c r="G22" s="1">
        <v>1.899</v>
      </c>
      <c r="H22" s="1">
        <v>1.899</v>
      </c>
    </row>
    <row r="23" spans="1:8" ht="72" x14ac:dyDescent="0.3">
      <c r="A23" t="s">
        <v>28</v>
      </c>
      <c r="B23" s="81" t="s">
        <v>66</v>
      </c>
      <c r="C23" s="1">
        <v>1.52</v>
      </c>
      <c r="D23" s="1">
        <v>0.05</v>
      </c>
      <c r="E23" s="1">
        <v>1.57</v>
      </c>
      <c r="F23" s="1">
        <v>1.5860000000000001</v>
      </c>
      <c r="G23" s="1">
        <v>1.5860000000000001</v>
      </c>
      <c r="H23" s="1">
        <v>1.5860000000000001</v>
      </c>
    </row>
    <row r="24" spans="1:8" ht="72" x14ac:dyDescent="0.3">
      <c r="A24" t="s">
        <v>29</v>
      </c>
      <c r="B24" s="81" t="s">
        <v>67</v>
      </c>
      <c r="C24" s="1">
        <v>1.52</v>
      </c>
      <c r="D24" s="1">
        <v>0.05</v>
      </c>
      <c r="E24" s="1">
        <v>1.57</v>
      </c>
      <c r="F24" s="1">
        <v>1.5860000000000001</v>
      </c>
      <c r="G24" s="1">
        <v>1.5860000000000001</v>
      </c>
      <c r="H24" s="1">
        <v>1.5860000000000001</v>
      </c>
    </row>
    <row r="25" spans="1:8" ht="28.8" x14ac:dyDescent="0.3">
      <c r="A25" t="s">
        <v>30</v>
      </c>
      <c r="B25" s="81" t="s">
        <v>68</v>
      </c>
      <c r="C25" s="1">
        <v>2.8</v>
      </c>
      <c r="D25" s="1">
        <v>7.0000000000000007E-2</v>
      </c>
      <c r="E25" s="1">
        <v>2.87</v>
      </c>
      <c r="F25" s="1">
        <v>2.899</v>
      </c>
      <c r="G25" s="1">
        <v>2.899</v>
      </c>
      <c r="H25" s="1">
        <v>2.899</v>
      </c>
    </row>
    <row r="26" spans="1:8" ht="43.2" x14ac:dyDescent="0.3">
      <c r="A26" t="s">
        <v>31</v>
      </c>
      <c r="B26" s="81" t="s">
        <v>69</v>
      </c>
      <c r="C26" s="1">
        <v>1.52</v>
      </c>
      <c r="D26" s="1">
        <v>0.05</v>
      </c>
      <c r="E26" s="1">
        <v>1.57</v>
      </c>
      <c r="F26" s="1">
        <v>1.5860000000000001</v>
      </c>
      <c r="G26" s="1">
        <v>1.5860000000000001</v>
      </c>
      <c r="H26" s="1">
        <v>1.5860000000000001</v>
      </c>
    </row>
    <row r="27" spans="1:8" ht="43.2" x14ac:dyDescent="0.3">
      <c r="A27" t="s">
        <v>32</v>
      </c>
      <c r="B27" s="81" t="s">
        <v>70</v>
      </c>
      <c r="C27" s="1">
        <v>1.23</v>
      </c>
      <c r="D27" s="1">
        <v>0.05</v>
      </c>
      <c r="E27" s="1">
        <v>1.28</v>
      </c>
      <c r="F27" s="1">
        <v>1.2929999999999999</v>
      </c>
      <c r="G27" s="1">
        <v>1.2929999999999999</v>
      </c>
      <c r="H27" s="1">
        <v>1.2929999999999999</v>
      </c>
    </row>
    <row r="28" spans="1:8" ht="100.8" x14ac:dyDescent="0.3">
      <c r="A28" t="s">
        <v>33</v>
      </c>
      <c r="B28" s="81" t="s">
        <v>71</v>
      </c>
      <c r="C28" s="1">
        <v>1.3</v>
      </c>
      <c r="D28" s="1">
        <v>0.06</v>
      </c>
      <c r="E28" s="1">
        <v>1.37</v>
      </c>
      <c r="F28" s="1">
        <v>1.3839999999999999</v>
      </c>
      <c r="G28" s="1">
        <v>1.3839999999999999</v>
      </c>
      <c r="H28" s="1">
        <v>1.3839999999999999</v>
      </c>
    </row>
    <row r="29" spans="1:8" ht="28.8" x14ac:dyDescent="0.3">
      <c r="A29" t="s">
        <v>34</v>
      </c>
      <c r="B29" s="81" t="s">
        <v>72</v>
      </c>
    </row>
    <row r="30" spans="1:8" ht="43.2" x14ac:dyDescent="0.3">
      <c r="A30" t="s">
        <v>35</v>
      </c>
      <c r="B30" s="81" t="s">
        <v>73</v>
      </c>
      <c r="C30" s="1">
        <v>0.63</v>
      </c>
      <c r="D30" s="1">
        <v>0.03</v>
      </c>
      <c r="E30" s="1">
        <v>0.66</v>
      </c>
      <c r="F30" s="1">
        <v>0.66700000000000004</v>
      </c>
      <c r="G30" s="1">
        <v>0.66700000000000004</v>
      </c>
      <c r="H30" s="1">
        <v>0.66700000000000004</v>
      </c>
    </row>
    <row r="31" spans="1:8" ht="57.6" x14ac:dyDescent="0.3">
      <c r="A31" t="s">
        <v>36</v>
      </c>
      <c r="B31" s="81" t="s">
        <v>74</v>
      </c>
      <c r="C31" s="1">
        <v>0.75</v>
      </c>
      <c r="D31" s="1">
        <v>0.03</v>
      </c>
      <c r="E31" s="1">
        <v>0.78</v>
      </c>
      <c r="F31" s="1">
        <v>0.78800000000000003</v>
      </c>
      <c r="G31" s="1">
        <v>0.78800000000000003</v>
      </c>
      <c r="H31" s="1">
        <v>0.78800000000000003</v>
      </c>
    </row>
    <row r="32" spans="1:8" ht="57.6" x14ac:dyDescent="0.3">
      <c r="A32" t="s">
        <v>37</v>
      </c>
      <c r="B32" s="81" t="s">
        <v>75</v>
      </c>
      <c r="C32" s="1">
        <v>0.5</v>
      </c>
      <c r="D32" s="1">
        <v>0.02</v>
      </c>
      <c r="E32" s="1">
        <v>0.52</v>
      </c>
      <c r="F32" s="1">
        <v>0.52500000000000002</v>
      </c>
      <c r="G32" s="1">
        <v>0.52500000000000002</v>
      </c>
      <c r="H32" s="1">
        <v>0.52500000000000002</v>
      </c>
    </row>
    <row r="33" spans="1:8" ht="43.2" x14ac:dyDescent="0.3">
      <c r="A33" t="s">
        <v>38</v>
      </c>
      <c r="B33" s="81" t="s">
        <v>76</v>
      </c>
      <c r="C33" s="1">
        <v>0.5</v>
      </c>
      <c r="D33" s="1">
        <v>0.03</v>
      </c>
      <c r="E33" s="1">
        <v>0.53</v>
      </c>
      <c r="F33" s="1">
        <v>0.53500000000000003</v>
      </c>
      <c r="G33" s="1">
        <v>0.53500000000000003</v>
      </c>
      <c r="H33" s="1">
        <v>0.53500000000000003</v>
      </c>
    </row>
    <row r="34" spans="1:8" ht="57.6" x14ac:dyDescent="0.3">
      <c r="A34" t="s">
        <v>39</v>
      </c>
      <c r="B34" s="81" t="s">
        <v>77</v>
      </c>
      <c r="C34" s="1">
        <v>0.3</v>
      </c>
      <c r="D34" s="1">
        <v>0.02</v>
      </c>
      <c r="E34" s="1">
        <v>0.32</v>
      </c>
      <c r="F34" s="1">
        <v>0.32300000000000001</v>
      </c>
      <c r="G34" s="1">
        <v>0.32300000000000001</v>
      </c>
      <c r="H34" s="1">
        <v>0.32300000000000001</v>
      </c>
    </row>
    <row r="35" spans="1:8" ht="28.8" x14ac:dyDescent="0.3">
      <c r="A35" t="s">
        <v>40</v>
      </c>
      <c r="B35" s="81" t="s">
        <v>78</v>
      </c>
      <c r="C35" s="1">
        <v>1.03</v>
      </c>
      <c r="D35" s="1">
        <v>0.04</v>
      </c>
      <c r="E35" s="1">
        <v>1.07</v>
      </c>
      <c r="F35" s="1">
        <v>1.081</v>
      </c>
      <c r="G35" s="1">
        <v>1.081</v>
      </c>
      <c r="H35" s="1">
        <v>1.081</v>
      </c>
    </row>
    <row r="36" spans="1:8" ht="28.8" x14ac:dyDescent="0.3">
      <c r="A36" t="s">
        <v>41</v>
      </c>
      <c r="B36" s="81" t="s">
        <v>79</v>
      </c>
      <c r="C36" s="1">
        <v>0.52</v>
      </c>
      <c r="D36" s="1">
        <v>0.03</v>
      </c>
      <c r="E36" s="1">
        <v>0.55000000000000004</v>
      </c>
      <c r="F36" s="1">
        <v>0.55600000000000005</v>
      </c>
      <c r="G36" s="1">
        <v>0.55600000000000005</v>
      </c>
      <c r="H36" s="1">
        <v>0.55600000000000005</v>
      </c>
    </row>
    <row r="37" spans="1:8" ht="86.4" x14ac:dyDescent="0.3">
      <c r="A37" t="s">
        <v>42</v>
      </c>
      <c r="B37" s="81" t="s">
        <v>80</v>
      </c>
      <c r="C37" s="1">
        <v>1.03</v>
      </c>
      <c r="D37" s="1">
        <v>0.04</v>
      </c>
      <c r="E37" s="1">
        <v>1.07</v>
      </c>
      <c r="F37" s="1">
        <v>1.081</v>
      </c>
      <c r="G37" s="1">
        <v>1.081</v>
      </c>
      <c r="H37" s="1">
        <v>1.081</v>
      </c>
    </row>
    <row r="38" spans="1:8" ht="86.4" x14ac:dyDescent="0.3">
      <c r="A38" t="s">
        <v>43</v>
      </c>
      <c r="B38" s="81" t="s">
        <v>81</v>
      </c>
      <c r="C38" s="1">
        <v>0.52</v>
      </c>
      <c r="D38" s="1">
        <v>0.02</v>
      </c>
      <c r="E38" s="1">
        <v>0.53</v>
      </c>
      <c r="F38" s="1">
        <v>0.53500000000000003</v>
      </c>
      <c r="G38" s="1">
        <v>0.53500000000000003</v>
      </c>
      <c r="H38" s="1">
        <v>0.53500000000000003</v>
      </c>
    </row>
    <row r="39" spans="1:8" x14ac:dyDescent="0.3">
      <c r="A39" t="s">
        <v>44</v>
      </c>
      <c r="B39" s="81" t="s">
        <v>82</v>
      </c>
      <c r="C39" s="1">
        <v>10.82</v>
      </c>
      <c r="E39" s="1">
        <v>10.82</v>
      </c>
      <c r="F39" s="1">
        <v>11.901999999999999</v>
      </c>
      <c r="G39" s="1">
        <v>12.984</v>
      </c>
      <c r="H39" s="1">
        <v>14.066000000000001</v>
      </c>
    </row>
  </sheetData>
  <sheetProtection algorithmName="SHA-512" hashValue="uAnAilU/1fMO1d68qbNC2p1cxjcwuYt40maQHxJNT86G0N75iEeEOB/V7RqAfjKBSrYGLsf4JKvd2W2NsUoKGQ==" saltValue="8wsK3U5pzLjpL27vxnoZ0Q==" spinCount="100000" sheet="1" objects="1" scenarios="1"/>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List107"/>
  <dimension ref="A1:I63"/>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1.28</v>
      </c>
      <c r="D4" s="1">
        <v>0.05</v>
      </c>
      <c r="E4" s="1">
        <v>1.33</v>
      </c>
      <c r="F4" s="1">
        <v>1.4630000000000001</v>
      </c>
      <c r="G4" s="1">
        <v>1.5960000000000001</v>
      </c>
      <c r="H4" s="1">
        <v>1.7290000000000001</v>
      </c>
      <c r="I4" t="s">
        <v>83</v>
      </c>
    </row>
    <row r="5" spans="1:9" x14ac:dyDescent="0.3">
      <c r="A5" t="s">
        <v>11</v>
      </c>
      <c r="B5" s="81" t="s">
        <v>48</v>
      </c>
    </row>
    <row r="6" spans="1:9" x14ac:dyDescent="0.3">
      <c r="A6" t="s">
        <v>12</v>
      </c>
      <c r="B6" s="81" t="s">
        <v>49</v>
      </c>
      <c r="C6" s="1">
        <v>1.28</v>
      </c>
      <c r="D6" s="1">
        <v>0.1</v>
      </c>
      <c r="E6" s="1">
        <v>1.38</v>
      </c>
      <c r="F6" s="1">
        <v>1.518</v>
      </c>
      <c r="G6" s="1">
        <v>1.6559999999999999</v>
      </c>
      <c r="H6" s="1">
        <v>1.794</v>
      </c>
    </row>
    <row r="7" spans="1:9" x14ac:dyDescent="0.3">
      <c r="A7" t="s">
        <v>13</v>
      </c>
      <c r="B7" s="81" t="s">
        <v>50</v>
      </c>
    </row>
    <row r="8" spans="1:9" x14ac:dyDescent="0.3">
      <c r="A8" t="s">
        <v>13</v>
      </c>
      <c r="B8" s="81" t="s">
        <v>51</v>
      </c>
      <c r="C8" s="1">
        <v>1.22</v>
      </c>
      <c r="D8" s="1">
        <v>0.1</v>
      </c>
      <c r="E8" s="1">
        <v>1.32</v>
      </c>
      <c r="F8" s="1">
        <v>1.452</v>
      </c>
      <c r="G8" s="1">
        <v>1.5840000000000001</v>
      </c>
      <c r="H8" s="1">
        <v>1.716</v>
      </c>
      <c r="I8" t="s">
        <v>83</v>
      </c>
    </row>
    <row r="9" spans="1:9" x14ac:dyDescent="0.3">
      <c r="A9" t="s">
        <v>14</v>
      </c>
      <c r="B9" s="81" t="s">
        <v>52</v>
      </c>
    </row>
    <row r="10" spans="1:9" x14ac:dyDescent="0.3">
      <c r="A10" t="s">
        <v>15</v>
      </c>
      <c r="B10" s="81" t="s">
        <v>53</v>
      </c>
      <c r="C10" s="1">
        <v>2.46</v>
      </c>
      <c r="D10" s="1">
        <v>0.06</v>
      </c>
      <c r="E10" s="1">
        <v>2.52</v>
      </c>
      <c r="F10" s="1">
        <v>2.5449999999999999</v>
      </c>
      <c r="G10" s="1">
        <v>2.5449999999999999</v>
      </c>
      <c r="H10" s="1">
        <v>2.5449999999999999</v>
      </c>
    </row>
    <row r="11" spans="1:9" x14ac:dyDescent="0.3">
      <c r="A11" t="s">
        <v>16</v>
      </c>
      <c r="B11" s="81" t="s">
        <v>54</v>
      </c>
      <c r="C11" s="1">
        <v>1.97</v>
      </c>
      <c r="D11" s="1">
        <v>0.18</v>
      </c>
      <c r="E11" s="1">
        <v>2.14</v>
      </c>
      <c r="F11" s="1">
        <v>2.161</v>
      </c>
      <c r="G11" s="1">
        <v>2.161</v>
      </c>
      <c r="H11" s="1">
        <v>2.161</v>
      </c>
    </row>
    <row r="12" spans="1:9" x14ac:dyDescent="0.3">
      <c r="A12" t="s">
        <v>17</v>
      </c>
      <c r="B12" s="81" t="s">
        <v>55</v>
      </c>
      <c r="C12" s="1">
        <v>0.59</v>
      </c>
      <c r="D12" s="1">
        <v>0.05</v>
      </c>
      <c r="E12" s="1">
        <v>0.64</v>
      </c>
      <c r="F12" s="1">
        <v>0.64600000000000002</v>
      </c>
      <c r="G12" s="1">
        <v>0.64600000000000002</v>
      </c>
      <c r="H12" s="1">
        <v>0.64600000000000002</v>
      </c>
    </row>
    <row r="13" spans="1:9" x14ac:dyDescent="0.3">
      <c r="A13" t="s">
        <v>18</v>
      </c>
      <c r="B13" s="81" t="s">
        <v>56</v>
      </c>
      <c r="C13" s="1">
        <v>1.99</v>
      </c>
      <c r="D13" s="1">
        <v>0.08</v>
      </c>
      <c r="E13" s="1">
        <v>2.08</v>
      </c>
      <c r="F13" s="1">
        <v>2.101</v>
      </c>
      <c r="G13" s="1">
        <v>2.101</v>
      </c>
      <c r="H13" s="1">
        <v>2.101</v>
      </c>
    </row>
    <row r="14" spans="1:9" x14ac:dyDescent="0.3">
      <c r="A14" t="s">
        <v>19</v>
      </c>
      <c r="B14" s="81" t="s">
        <v>57</v>
      </c>
    </row>
    <row r="15" spans="1:9" ht="57.6" x14ac:dyDescent="0.3">
      <c r="A15" t="s">
        <v>20</v>
      </c>
      <c r="B15" s="81" t="s">
        <v>58</v>
      </c>
      <c r="C15" s="1">
        <v>0.44</v>
      </c>
      <c r="D15" s="1">
        <v>0.05</v>
      </c>
      <c r="E15" s="1">
        <v>0.49</v>
      </c>
      <c r="F15" s="1">
        <v>0.495</v>
      </c>
      <c r="G15" s="1">
        <v>0.495</v>
      </c>
      <c r="H15" s="1">
        <v>0.495</v>
      </c>
    </row>
    <row r="16" spans="1:9" ht="57.6" x14ac:dyDescent="0.3">
      <c r="A16" t="s">
        <v>21</v>
      </c>
      <c r="B16" s="81" t="s">
        <v>59</v>
      </c>
      <c r="C16" s="1">
        <v>0.74</v>
      </c>
      <c r="D16" s="1">
        <v>0.05</v>
      </c>
      <c r="E16" s="1">
        <v>0.78</v>
      </c>
      <c r="F16" s="1">
        <v>0.78800000000000003</v>
      </c>
      <c r="G16" s="1">
        <v>0.78800000000000003</v>
      </c>
      <c r="H16" s="1">
        <v>0.78800000000000003</v>
      </c>
    </row>
    <row r="17" spans="1:8" ht="72" x14ac:dyDescent="0.3">
      <c r="A17" t="s">
        <v>22</v>
      </c>
      <c r="B17" s="81" t="s">
        <v>60</v>
      </c>
      <c r="C17" s="1">
        <v>1.34</v>
      </c>
      <c r="D17" s="1">
        <v>0.14000000000000001</v>
      </c>
      <c r="E17" s="1">
        <v>1.48</v>
      </c>
      <c r="F17" s="1">
        <v>1.4950000000000001</v>
      </c>
      <c r="G17" s="1">
        <v>1.4950000000000001</v>
      </c>
      <c r="H17" s="1">
        <v>1.4950000000000001</v>
      </c>
    </row>
    <row r="18" spans="1:8" ht="57.6" x14ac:dyDescent="0.3">
      <c r="A18" t="s">
        <v>23</v>
      </c>
      <c r="B18" s="81" t="s">
        <v>61</v>
      </c>
      <c r="C18" s="1">
        <v>1.31</v>
      </c>
      <c r="D18" s="1">
        <v>0.14000000000000001</v>
      </c>
      <c r="E18" s="1">
        <v>1.45</v>
      </c>
      <c r="F18" s="1">
        <v>1.4650000000000001</v>
      </c>
      <c r="G18" s="1">
        <v>1.4650000000000001</v>
      </c>
      <c r="H18" s="1">
        <v>1.4650000000000001</v>
      </c>
    </row>
    <row r="19" spans="1:8" ht="28.8" x14ac:dyDescent="0.3">
      <c r="A19" t="s">
        <v>24</v>
      </c>
      <c r="B19" s="81" t="s">
        <v>62</v>
      </c>
      <c r="C19" s="1">
        <v>0.57999999999999996</v>
      </c>
      <c r="D19" s="1">
        <v>0.11</v>
      </c>
      <c r="E19" s="1">
        <v>0.69</v>
      </c>
      <c r="F19" s="1">
        <v>0.69699999999999995</v>
      </c>
      <c r="G19" s="1">
        <v>0.69699999999999995</v>
      </c>
      <c r="H19" s="1">
        <v>0.69699999999999995</v>
      </c>
    </row>
    <row r="20" spans="1:8" ht="28.8" x14ac:dyDescent="0.3">
      <c r="A20" t="s">
        <v>25</v>
      </c>
      <c r="B20" s="81" t="s">
        <v>63</v>
      </c>
      <c r="C20" s="1">
        <v>1.28</v>
      </c>
      <c r="D20" s="1">
        <v>0.12</v>
      </c>
      <c r="E20" s="1">
        <v>1.4</v>
      </c>
      <c r="F20" s="1">
        <v>1.4139999999999999</v>
      </c>
      <c r="G20" s="1">
        <v>1.4139999999999999</v>
      </c>
      <c r="H20" s="1">
        <v>1.4139999999999999</v>
      </c>
    </row>
    <row r="21" spans="1:8" ht="28.8" x14ac:dyDescent="0.3">
      <c r="A21" t="s">
        <v>26</v>
      </c>
      <c r="B21" s="81" t="s">
        <v>64</v>
      </c>
      <c r="C21" s="1">
        <v>1.51</v>
      </c>
      <c r="D21" s="1">
        <v>0.09</v>
      </c>
      <c r="E21" s="1">
        <v>1.6</v>
      </c>
      <c r="F21" s="1">
        <v>1.6160000000000001</v>
      </c>
      <c r="G21" s="1">
        <v>1.6160000000000001</v>
      </c>
      <c r="H21" s="1">
        <v>1.6160000000000001</v>
      </c>
    </row>
    <row r="22" spans="1:8" ht="43.2" x14ac:dyDescent="0.3">
      <c r="A22" t="s">
        <v>27</v>
      </c>
      <c r="B22" s="81" t="s">
        <v>65</v>
      </c>
      <c r="C22" s="1">
        <v>2.3199999999999998</v>
      </c>
      <c r="D22" s="1">
        <v>0.14000000000000001</v>
      </c>
      <c r="E22" s="1">
        <v>2.46</v>
      </c>
      <c r="F22" s="1">
        <v>2.4849999999999999</v>
      </c>
      <c r="G22" s="1">
        <v>2.4849999999999999</v>
      </c>
      <c r="H22" s="1">
        <v>2.4849999999999999</v>
      </c>
    </row>
    <row r="23" spans="1:8" ht="72" x14ac:dyDescent="0.3">
      <c r="A23" t="s">
        <v>28</v>
      </c>
      <c r="B23" s="81" t="s">
        <v>66</v>
      </c>
      <c r="C23" s="1">
        <v>1.99</v>
      </c>
      <c r="D23" s="1">
        <v>0.13</v>
      </c>
      <c r="E23" s="1">
        <v>2.12</v>
      </c>
      <c r="F23" s="1">
        <v>2.141</v>
      </c>
      <c r="G23" s="1">
        <v>2.141</v>
      </c>
      <c r="H23" s="1">
        <v>2.141</v>
      </c>
    </row>
    <row r="24" spans="1:8" ht="72" x14ac:dyDescent="0.3">
      <c r="A24" t="s">
        <v>29</v>
      </c>
      <c r="B24" s="81" t="s">
        <v>67</v>
      </c>
      <c r="C24" s="1">
        <v>1.99</v>
      </c>
      <c r="D24" s="1">
        <v>0.13</v>
      </c>
      <c r="E24" s="1">
        <v>2.12</v>
      </c>
      <c r="F24" s="1">
        <v>2.141</v>
      </c>
      <c r="G24" s="1">
        <v>2.141</v>
      </c>
      <c r="H24" s="1">
        <v>2.141</v>
      </c>
    </row>
    <row r="25" spans="1:8" ht="28.8" x14ac:dyDescent="0.3">
      <c r="A25" t="s">
        <v>30</v>
      </c>
      <c r="B25" s="81" t="s">
        <v>68</v>
      </c>
      <c r="C25" s="1">
        <v>3.84</v>
      </c>
      <c r="D25" s="1">
        <v>0.09</v>
      </c>
      <c r="E25" s="1">
        <v>3.93</v>
      </c>
      <c r="F25" s="1">
        <v>3.9689999999999999</v>
      </c>
      <c r="G25" s="1">
        <v>3.9689999999999999</v>
      </c>
      <c r="H25" s="1">
        <v>3.9689999999999999</v>
      </c>
    </row>
    <row r="26" spans="1:8" ht="43.2" x14ac:dyDescent="0.3">
      <c r="A26" t="s">
        <v>31</v>
      </c>
      <c r="B26" s="81" t="s">
        <v>69</v>
      </c>
      <c r="C26" s="1">
        <v>1.94</v>
      </c>
      <c r="D26" s="1">
        <v>0.12</v>
      </c>
      <c r="E26" s="1">
        <v>2.0699999999999998</v>
      </c>
      <c r="F26" s="1">
        <v>2.0910000000000002</v>
      </c>
      <c r="G26" s="1">
        <v>2.0910000000000002</v>
      </c>
      <c r="H26" s="1">
        <v>2.0910000000000002</v>
      </c>
    </row>
    <row r="27" spans="1:8" ht="43.2" x14ac:dyDescent="0.3">
      <c r="A27" t="s">
        <v>32</v>
      </c>
      <c r="B27" s="81" t="s">
        <v>70</v>
      </c>
      <c r="C27" s="1">
        <v>1.46</v>
      </c>
      <c r="D27" s="1">
        <v>0.11</v>
      </c>
      <c r="E27" s="1">
        <v>1.57</v>
      </c>
      <c r="F27" s="1">
        <v>1.5860000000000001</v>
      </c>
      <c r="G27" s="1">
        <v>1.5860000000000001</v>
      </c>
      <c r="H27" s="1">
        <v>1.5860000000000001</v>
      </c>
    </row>
    <row r="28" spans="1:8" ht="100.8" x14ac:dyDescent="0.3">
      <c r="A28" t="s">
        <v>33</v>
      </c>
      <c r="B28" s="81" t="s">
        <v>71</v>
      </c>
      <c r="C28" s="1">
        <v>1.5</v>
      </c>
      <c r="D28" s="1">
        <v>0.13</v>
      </c>
      <c r="E28" s="1">
        <v>1.63</v>
      </c>
      <c r="F28" s="1">
        <v>1.6459999999999999</v>
      </c>
      <c r="G28" s="1">
        <v>1.6459999999999999</v>
      </c>
      <c r="H28" s="1">
        <v>1.6459999999999999</v>
      </c>
    </row>
    <row r="29" spans="1:8" ht="28.8" x14ac:dyDescent="0.3">
      <c r="A29" t="s">
        <v>34</v>
      </c>
      <c r="B29" s="81" t="s">
        <v>72</v>
      </c>
    </row>
    <row r="30" spans="1:8" ht="43.2" x14ac:dyDescent="0.3">
      <c r="A30" t="s">
        <v>35</v>
      </c>
      <c r="B30" s="81" t="s">
        <v>73</v>
      </c>
      <c r="C30" s="1">
        <v>0.74</v>
      </c>
      <c r="D30" s="1">
        <v>0.11</v>
      </c>
      <c r="E30" s="1">
        <v>0.85</v>
      </c>
      <c r="F30" s="1">
        <v>0.85899999999999999</v>
      </c>
      <c r="G30" s="1">
        <v>0.85899999999999999</v>
      </c>
      <c r="H30" s="1">
        <v>0.85899999999999999</v>
      </c>
    </row>
    <row r="31" spans="1:8" ht="57.6" x14ac:dyDescent="0.3">
      <c r="A31" t="s">
        <v>36</v>
      </c>
      <c r="B31" s="81" t="s">
        <v>74</v>
      </c>
      <c r="C31" s="1">
        <v>0.98</v>
      </c>
      <c r="D31" s="1">
        <v>0.13</v>
      </c>
      <c r="E31" s="1">
        <v>1.1100000000000001</v>
      </c>
      <c r="F31" s="1">
        <v>1.121</v>
      </c>
      <c r="G31" s="1">
        <v>1.121</v>
      </c>
      <c r="H31" s="1">
        <v>1.121</v>
      </c>
    </row>
    <row r="32" spans="1:8" ht="57.6" x14ac:dyDescent="0.3">
      <c r="A32" t="s">
        <v>37</v>
      </c>
      <c r="B32" s="81" t="s">
        <v>75</v>
      </c>
      <c r="C32" s="1">
        <v>0.66</v>
      </c>
      <c r="D32" s="1">
        <v>0.1</v>
      </c>
      <c r="E32" s="1">
        <v>0.76</v>
      </c>
      <c r="F32" s="1">
        <v>0.76800000000000002</v>
      </c>
      <c r="G32" s="1">
        <v>0.76800000000000002</v>
      </c>
      <c r="H32" s="1">
        <v>0.76800000000000002</v>
      </c>
    </row>
    <row r="33" spans="1:9" ht="43.2" x14ac:dyDescent="0.3">
      <c r="A33" t="s">
        <v>38</v>
      </c>
      <c r="B33" s="81" t="s">
        <v>76</v>
      </c>
      <c r="C33" s="1">
        <v>0.46</v>
      </c>
      <c r="D33" s="1">
        <v>0.08</v>
      </c>
      <c r="E33" s="1">
        <v>0.54</v>
      </c>
      <c r="F33" s="1">
        <v>0.54500000000000004</v>
      </c>
      <c r="G33" s="1">
        <v>0.54500000000000004</v>
      </c>
      <c r="H33" s="1">
        <v>0.54500000000000004</v>
      </c>
    </row>
    <row r="34" spans="1:9" ht="57.6" x14ac:dyDescent="0.3">
      <c r="A34" t="s">
        <v>39</v>
      </c>
      <c r="B34" s="81" t="s">
        <v>77</v>
      </c>
      <c r="C34" s="1">
        <v>0.3</v>
      </c>
      <c r="D34" s="1">
        <v>0.06</v>
      </c>
      <c r="E34" s="1">
        <v>0.36</v>
      </c>
      <c r="F34" s="1">
        <v>0.36399999999999999</v>
      </c>
      <c r="G34" s="1">
        <v>0.36399999999999999</v>
      </c>
      <c r="H34" s="1">
        <v>0.36399999999999999</v>
      </c>
    </row>
    <row r="35" spans="1:9" ht="28.8" x14ac:dyDescent="0.3">
      <c r="A35" t="s">
        <v>40</v>
      </c>
      <c r="B35" s="81" t="s">
        <v>78</v>
      </c>
      <c r="C35" s="1">
        <v>1.34</v>
      </c>
      <c r="D35" s="1">
        <v>0.16</v>
      </c>
      <c r="E35" s="1">
        <v>1.51</v>
      </c>
      <c r="F35" s="1">
        <v>1.5249999999999999</v>
      </c>
      <c r="G35" s="1">
        <v>1.5249999999999999</v>
      </c>
      <c r="H35" s="1">
        <v>1.5249999999999999</v>
      </c>
    </row>
    <row r="36" spans="1:9" ht="28.8" x14ac:dyDescent="0.3">
      <c r="A36" t="s">
        <v>41</v>
      </c>
      <c r="B36" s="81" t="s">
        <v>79</v>
      </c>
      <c r="C36" s="1">
        <v>0.54</v>
      </c>
      <c r="D36" s="1">
        <v>0.12</v>
      </c>
      <c r="E36" s="1">
        <v>0.66</v>
      </c>
      <c r="F36" s="1">
        <v>0.66700000000000004</v>
      </c>
      <c r="G36" s="1">
        <v>0.66700000000000004</v>
      </c>
      <c r="H36" s="1">
        <v>0.66700000000000004</v>
      </c>
    </row>
    <row r="37" spans="1:9" ht="86.4" x14ac:dyDescent="0.3">
      <c r="A37" t="s">
        <v>42</v>
      </c>
      <c r="B37" s="81" t="s">
        <v>80</v>
      </c>
      <c r="C37" s="1">
        <v>1.31</v>
      </c>
      <c r="D37" s="1">
        <v>0.1</v>
      </c>
      <c r="E37" s="1">
        <v>1.41</v>
      </c>
      <c r="F37" s="1">
        <v>1.4239999999999999</v>
      </c>
      <c r="G37" s="1">
        <v>1.4239999999999999</v>
      </c>
      <c r="H37" s="1">
        <v>1.4239999999999999</v>
      </c>
    </row>
    <row r="38" spans="1:9" ht="86.4" x14ac:dyDescent="0.3">
      <c r="A38" t="s">
        <v>43</v>
      </c>
      <c r="B38" s="81" t="s">
        <v>81</v>
      </c>
      <c r="C38" s="1">
        <v>0.67</v>
      </c>
      <c r="D38" s="1">
        <v>7.0000000000000007E-2</v>
      </c>
      <c r="E38" s="1">
        <v>0.74</v>
      </c>
      <c r="F38" s="1">
        <v>0.747</v>
      </c>
      <c r="G38" s="1">
        <v>0.747</v>
      </c>
      <c r="H38" s="1">
        <v>0.747</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0.49</v>
      </c>
      <c r="E40" s="1">
        <v>0.49</v>
      </c>
      <c r="F40" s="1">
        <v>0.53900000000000003</v>
      </c>
      <c r="G40" s="1">
        <v>0.58799999999999997</v>
      </c>
      <c r="H40" s="1">
        <v>0.63700000000000001</v>
      </c>
      <c r="I40" t="s">
        <v>568</v>
      </c>
    </row>
    <row r="41" spans="1:9" x14ac:dyDescent="0.3">
      <c r="A41" t="s">
        <v>87</v>
      </c>
      <c r="B41" s="81" t="s">
        <v>332</v>
      </c>
      <c r="C41" s="1">
        <v>0.71</v>
      </c>
      <c r="E41" s="1">
        <v>0.71</v>
      </c>
      <c r="F41" s="1">
        <v>0.78100000000000003</v>
      </c>
      <c r="G41" s="1">
        <v>0.85199999999999998</v>
      </c>
      <c r="H41" s="1">
        <v>0.92300000000000004</v>
      </c>
      <c r="I41" t="s">
        <v>568</v>
      </c>
    </row>
    <row r="42" spans="1:9" x14ac:dyDescent="0.3">
      <c r="A42" t="s">
        <v>88</v>
      </c>
      <c r="B42" s="81" t="s">
        <v>333</v>
      </c>
      <c r="C42" s="1">
        <v>0.73</v>
      </c>
      <c r="E42" s="1">
        <v>0.73</v>
      </c>
      <c r="F42" s="1">
        <v>0.80300000000000005</v>
      </c>
      <c r="G42" s="1">
        <v>0.876</v>
      </c>
      <c r="H42" s="1">
        <v>0.94899999999999995</v>
      </c>
      <c r="I42" t="s">
        <v>568</v>
      </c>
    </row>
    <row r="43" spans="1:9" x14ac:dyDescent="0.3">
      <c r="A43" t="s">
        <v>89</v>
      </c>
      <c r="B43" s="81" t="s">
        <v>334</v>
      </c>
      <c r="C43" s="1">
        <v>0.73</v>
      </c>
      <c r="E43" s="1">
        <v>0.73</v>
      </c>
      <c r="F43" s="1">
        <v>0.80300000000000005</v>
      </c>
      <c r="G43" s="1">
        <v>0.876</v>
      </c>
      <c r="H43" s="1">
        <v>0.94899999999999995</v>
      </c>
      <c r="I43" t="s">
        <v>568</v>
      </c>
    </row>
    <row r="44" spans="1:9" x14ac:dyDescent="0.3">
      <c r="A44" t="s">
        <v>90</v>
      </c>
      <c r="B44" s="81" t="s">
        <v>332</v>
      </c>
      <c r="C44" s="1">
        <v>0.71</v>
      </c>
      <c r="E44" s="1">
        <v>0.71</v>
      </c>
      <c r="F44" s="1">
        <v>0.78100000000000003</v>
      </c>
      <c r="G44" s="1">
        <v>0.85199999999999998</v>
      </c>
      <c r="H44" s="1">
        <v>0.92300000000000004</v>
      </c>
      <c r="I44" t="s">
        <v>568</v>
      </c>
    </row>
    <row r="45" spans="1:9" x14ac:dyDescent="0.3">
      <c r="A45" t="s">
        <v>91</v>
      </c>
      <c r="B45" s="81" t="s">
        <v>333</v>
      </c>
      <c r="C45" s="1">
        <v>0.73</v>
      </c>
      <c r="E45" s="1">
        <v>0.73</v>
      </c>
      <c r="F45" s="1">
        <v>0.80300000000000005</v>
      </c>
      <c r="G45" s="1">
        <v>0.876</v>
      </c>
      <c r="H45" s="1">
        <v>0.94899999999999995</v>
      </c>
      <c r="I45" t="s">
        <v>568</v>
      </c>
    </row>
    <row r="46" spans="1:9" x14ac:dyDescent="0.3">
      <c r="A46" t="s">
        <v>92</v>
      </c>
      <c r="B46" s="81" t="s">
        <v>335</v>
      </c>
      <c r="C46" s="1">
        <v>0.71</v>
      </c>
      <c r="E46" s="1">
        <v>0.71</v>
      </c>
      <c r="F46" s="1">
        <v>0.78100000000000003</v>
      </c>
      <c r="G46" s="1">
        <v>0.85199999999999998</v>
      </c>
      <c r="H46" s="1">
        <v>0.92300000000000004</v>
      </c>
      <c r="I46" t="s">
        <v>568</v>
      </c>
    </row>
    <row r="47" spans="1:9" ht="28.8" x14ac:dyDescent="0.3">
      <c r="A47" t="s">
        <v>93</v>
      </c>
      <c r="B47" s="81" t="s">
        <v>336</v>
      </c>
      <c r="C47" s="1">
        <v>1.17</v>
      </c>
      <c r="E47" s="1">
        <v>1.17</v>
      </c>
      <c r="F47" s="1">
        <v>1.2869999999999999</v>
      </c>
      <c r="G47" s="1">
        <v>1.4039999999999999</v>
      </c>
      <c r="H47" s="1">
        <v>1.5209999999999999</v>
      </c>
      <c r="I47" t="s">
        <v>568</v>
      </c>
    </row>
    <row r="48" spans="1:9" ht="43.2" x14ac:dyDescent="0.3">
      <c r="A48" t="s">
        <v>94</v>
      </c>
      <c r="B48" s="81" t="s">
        <v>337</v>
      </c>
      <c r="C48" s="1">
        <v>1.17</v>
      </c>
      <c r="E48" s="1">
        <v>1.17</v>
      </c>
      <c r="F48" s="1">
        <v>1.2869999999999999</v>
      </c>
      <c r="G48" s="1">
        <v>1.4039999999999999</v>
      </c>
      <c r="H48" s="1">
        <v>1.5209999999999999</v>
      </c>
      <c r="I48" t="s">
        <v>568</v>
      </c>
    </row>
    <row r="49" spans="1:9" x14ac:dyDescent="0.3">
      <c r="A49" t="s">
        <v>95</v>
      </c>
      <c r="B49" s="81" t="s">
        <v>338</v>
      </c>
      <c r="C49" s="1">
        <v>0.73</v>
      </c>
      <c r="E49" s="1">
        <v>0.73</v>
      </c>
      <c r="F49" s="1">
        <v>0.80300000000000005</v>
      </c>
      <c r="G49" s="1">
        <v>0.876</v>
      </c>
      <c r="H49" s="1">
        <v>0.94899999999999995</v>
      </c>
      <c r="I49" t="s">
        <v>568</v>
      </c>
    </row>
    <row r="50" spans="1:9" ht="28.8" x14ac:dyDescent="0.3">
      <c r="A50" t="s">
        <v>96</v>
      </c>
      <c r="B50" s="81" t="s">
        <v>339</v>
      </c>
      <c r="C50" s="1">
        <v>0.73</v>
      </c>
      <c r="E50" s="1">
        <v>0.73</v>
      </c>
      <c r="F50" s="1">
        <v>0.80300000000000005</v>
      </c>
      <c r="G50" s="1">
        <v>0.876</v>
      </c>
      <c r="H50" s="1">
        <v>0.94899999999999995</v>
      </c>
      <c r="I50" t="s">
        <v>568</v>
      </c>
    </row>
    <row r="51" spans="1:9" x14ac:dyDescent="0.3">
      <c r="A51" t="s">
        <v>97</v>
      </c>
      <c r="B51" s="81" t="s">
        <v>340</v>
      </c>
      <c r="C51" s="1">
        <v>0.73</v>
      </c>
      <c r="E51" s="1">
        <v>0.73</v>
      </c>
      <c r="F51" s="1">
        <v>0.80300000000000005</v>
      </c>
      <c r="G51" s="1">
        <v>0.876</v>
      </c>
      <c r="H51" s="1">
        <v>0.94899999999999995</v>
      </c>
      <c r="I51" t="s">
        <v>568</v>
      </c>
    </row>
    <row r="52" spans="1:9" x14ac:dyDescent="0.3">
      <c r="A52" t="s">
        <v>98</v>
      </c>
      <c r="B52" s="81" t="s">
        <v>341</v>
      </c>
      <c r="C52" s="1">
        <v>0.73</v>
      </c>
      <c r="E52" s="1">
        <v>0.73</v>
      </c>
      <c r="F52" s="1">
        <v>0.80300000000000005</v>
      </c>
      <c r="G52" s="1">
        <v>0.876</v>
      </c>
      <c r="H52" s="1">
        <v>0.94899999999999995</v>
      </c>
      <c r="I52" t="s">
        <v>568</v>
      </c>
    </row>
    <row r="53" spans="1:9" x14ac:dyDescent="0.3">
      <c r="A53" t="s">
        <v>99</v>
      </c>
      <c r="B53" s="81" t="s">
        <v>342</v>
      </c>
      <c r="C53" s="1">
        <v>0.73</v>
      </c>
      <c r="E53" s="1">
        <v>0.73</v>
      </c>
      <c r="F53" s="1">
        <v>0.80300000000000005</v>
      </c>
      <c r="G53" s="1">
        <v>0.876</v>
      </c>
      <c r="H53" s="1">
        <v>0.94899999999999995</v>
      </c>
      <c r="I53" t="s">
        <v>568</v>
      </c>
    </row>
    <row r="54" spans="1:9" x14ac:dyDescent="0.3">
      <c r="A54" t="s">
        <v>100</v>
      </c>
      <c r="B54" s="81" t="s">
        <v>341</v>
      </c>
      <c r="C54" s="1">
        <v>0.73</v>
      </c>
      <c r="E54" s="1">
        <v>0.73</v>
      </c>
      <c r="F54" s="1">
        <v>0.80300000000000005</v>
      </c>
      <c r="G54" s="1">
        <v>0.876</v>
      </c>
      <c r="H54" s="1">
        <v>0.94899999999999995</v>
      </c>
      <c r="I54" t="s">
        <v>568</v>
      </c>
    </row>
    <row r="55" spans="1:9" ht="72" x14ac:dyDescent="0.3">
      <c r="A55" t="s">
        <v>101</v>
      </c>
      <c r="B55" s="81" t="s">
        <v>343</v>
      </c>
      <c r="C55" s="1">
        <v>1.17</v>
      </c>
      <c r="E55" s="1">
        <v>1.17</v>
      </c>
      <c r="F55" s="1">
        <v>1.2869999999999999</v>
      </c>
      <c r="G55" s="1">
        <v>1.4039999999999999</v>
      </c>
      <c r="H55" s="1">
        <v>1.5209999999999999</v>
      </c>
      <c r="I55" t="s">
        <v>568</v>
      </c>
    </row>
    <row r="56" spans="1:9" ht="72" x14ac:dyDescent="0.3">
      <c r="A56" t="s">
        <v>102</v>
      </c>
      <c r="B56" s="81" t="s">
        <v>344</v>
      </c>
      <c r="C56" s="1">
        <v>1.17</v>
      </c>
      <c r="E56" s="1">
        <v>1.17</v>
      </c>
      <c r="F56" s="1">
        <v>1.2869999999999999</v>
      </c>
      <c r="G56" s="1">
        <v>1.4039999999999999</v>
      </c>
      <c r="H56" s="1">
        <v>1.5209999999999999</v>
      </c>
      <c r="I56" t="s">
        <v>568</v>
      </c>
    </row>
    <row r="57" spans="1:9" x14ac:dyDescent="0.3">
      <c r="A57" t="s">
        <v>103</v>
      </c>
      <c r="B57" s="81" t="s">
        <v>345</v>
      </c>
      <c r="C57" s="1">
        <v>1.17</v>
      </c>
      <c r="E57" s="1">
        <v>1.17</v>
      </c>
      <c r="F57" s="1">
        <v>1.2869999999999999</v>
      </c>
      <c r="G57" s="1">
        <v>1.4039999999999999</v>
      </c>
      <c r="H57" s="1">
        <v>1.5209999999999999</v>
      </c>
      <c r="I57" t="s">
        <v>568</v>
      </c>
    </row>
    <row r="58" spans="1:9" ht="28.8" x14ac:dyDescent="0.3">
      <c r="A58" t="s">
        <v>104</v>
      </c>
      <c r="B58" s="81" t="s">
        <v>346</v>
      </c>
      <c r="C58" s="1">
        <v>0.71</v>
      </c>
      <c r="E58" s="1">
        <v>0.71</v>
      </c>
      <c r="F58" s="1">
        <v>0.78100000000000003</v>
      </c>
      <c r="G58" s="1">
        <v>0.85199999999999998</v>
      </c>
      <c r="H58" s="1">
        <v>0.92300000000000004</v>
      </c>
      <c r="I58" t="s">
        <v>568</v>
      </c>
    </row>
    <row r="59" spans="1:9" ht="43.2" x14ac:dyDescent="0.3">
      <c r="A59" t="s">
        <v>105</v>
      </c>
      <c r="B59" s="81" t="s">
        <v>347</v>
      </c>
      <c r="C59" s="1">
        <v>1.17</v>
      </c>
      <c r="E59" s="1">
        <v>1.17</v>
      </c>
      <c r="F59" s="1">
        <v>1.2869999999999999</v>
      </c>
      <c r="G59" s="1">
        <v>1.4039999999999999</v>
      </c>
      <c r="H59" s="1">
        <v>1.5209999999999999</v>
      </c>
      <c r="I59" t="s">
        <v>568</v>
      </c>
    </row>
    <row r="60" spans="1:9" ht="28.8" x14ac:dyDescent="0.3">
      <c r="A60" t="s">
        <v>106</v>
      </c>
      <c r="B60" s="81" t="s">
        <v>348</v>
      </c>
      <c r="C60" s="1">
        <v>1.17</v>
      </c>
      <c r="E60" s="1">
        <v>1.17</v>
      </c>
      <c r="F60" s="1">
        <v>1.2869999999999999</v>
      </c>
      <c r="G60" s="1">
        <v>1.4039999999999999</v>
      </c>
      <c r="H60" s="1">
        <v>1.5209999999999999</v>
      </c>
      <c r="I60" t="s">
        <v>568</v>
      </c>
    </row>
    <row r="61" spans="1:9" x14ac:dyDescent="0.3">
      <c r="A61" t="s">
        <v>107</v>
      </c>
      <c r="B61" s="81" t="s">
        <v>349</v>
      </c>
      <c r="C61" s="1">
        <v>0.49</v>
      </c>
      <c r="E61" s="1">
        <v>0.49</v>
      </c>
      <c r="F61" s="1">
        <v>0.53900000000000003</v>
      </c>
      <c r="G61" s="1">
        <v>0.58799999999999997</v>
      </c>
      <c r="H61" s="1">
        <v>0.63700000000000001</v>
      </c>
      <c r="I61" t="s">
        <v>568</v>
      </c>
    </row>
    <row r="62" spans="1:9" x14ac:dyDescent="0.3">
      <c r="A62" t="s">
        <v>108</v>
      </c>
      <c r="B62" s="81" t="s">
        <v>341</v>
      </c>
      <c r="C62" s="1">
        <v>1.17</v>
      </c>
      <c r="E62" s="1">
        <v>1.17</v>
      </c>
      <c r="F62" s="1">
        <v>1.2869999999999999</v>
      </c>
      <c r="G62" s="1">
        <v>1.4039999999999999</v>
      </c>
      <c r="H62" s="1">
        <v>1.5209999999999999</v>
      </c>
      <c r="I62" t="s">
        <v>568</v>
      </c>
    </row>
    <row r="63" spans="1:9" x14ac:dyDescent="0.3">
      <c r="A63" t="s">
        <v>44</v>
      </c>
      <c r="B63" s="81" t="s">
        <v>82</v>
      </c>
      <c r="C63" s="1">
        <v>10.82</v>
      </c>
      <c r="E63" s="1">
        <v>10.82</v>
      </c>
      <c r="F63" s="1">
        <v>11.901999999999999</v>
      </c>
      <c r="G63" s="1">
        <v>12.984</v>
      </c>
      <c r="H63" s="1">
        <v>14.066000000000001</v>
      </c>
    </row>
  </sheetData>
  <sheetProtection algorithmName="SHA-512" hashValue="t+zf0RFZwt++6ddzGBhzODSNQVU1I3hhqGcpUaG3uANsyU4MJ43RLeKcMOTGvWvTui9/1FobXNnlqzh7idOWMQ==" saltValue="+g9VnptZQ0vK67OKxnzhdw==" spinCount="100000" sheet="1" objects="1" scenarios="1"/>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List108"/>
  <dimension ref="A1:I284"/>
  <sheetViews>
    <sheetView workbookViewId="0">
      <selection activeCell="J13" sqref="J13"/>
    </sheetView>
  </sheetViews>
  <sheetFormatPr defaultRowHeight="14.4" x14ac:dyDescent="0.3"/>
  <cols>
    <col min="1" max="1" width="9.88671875" bestFit="1" customWidth="1"/>
    <col min="2" max="2" width="53.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0.83</v>
      </c>
      <c r="D4" s="1">
        <v>0.04</v>
      </c>
      <c r="E4" s="1">
        <v>0.86</v>
      </c>
      <c r="F4" s="1">
        <v>0.94599999999999995</v>
      </c>
      <c r="G4" s="1">
        <v>1.032</v>
      </c>
      <c r="H4" s="1">
        <v>1.1180000000000001</v>
      </c>
      <c r="I4" t="s">
        <v>83</v>
      </c>
    </row>
    <row r="5" spans="1:9" x14ac:dyDescent="0.3">
      <c r="A5" t="s">
        <v>11</v>
      </c>
      <c r="B5" s="81" t="s">
        <v>48</v>
      </c>
    </row>
    <row r="6" spans="1:9" x14ac:dyDescent="0.3">
      <c r="A6" t="s">
        <v>12</v>
      </c>
      <c r="B6" s="81" t="s">
        <v>49</v>
      </c>
      <c r="C6" s="1">
        <v>0.83</v>
      </c>
      <c r="D6" s="1">
        <v>7.0000000000000007E-2</v>
      </c>
      <c r="E6" s="1">
        <v>0.89</v>
      </c>
      <c r="F6" s="1">
        <v>0.97899999999999998</v>
      </c>
      <c r="G6" s="1">
        <v>1.0680000000000001</v>
      </c>
      <c r="H6" s="1">
        <v>1.157</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2.11</v>
      </c>
      <c r="D10" s="1">
        <v>0.05</v>
      </c>
      <c r="E10" s="1">
        <v>2.16</v>
      </c>
      <c r="F10" s="1">
        <v>2.1819999999999999</v>
      </c>
      <c r="G10" s="1">
        <v>2.1819999999999999</v>
      </c>
      <c r="H10" s="1">
        <v>2.1819999999999999</v>
      </c>
    </row>
    <row r="11" spans="1:9" x14ac:dyDescent="0.3">
      <c r="A11" t="s">
        <v>16</v>
      </c>
      <c r="B11" s="81" t="s">
        <v>54</v>
      </c>
      <c r="C11" s="1">
        <v>2.0499999999999998</v>
      </c>
      <c r="D11" s="1">
        <v>0.15</v>
      </c>
      <c r="E11" s="1">
        <v>2.2000000000000002</v>
      </c>
      <c r="F11" s="1">
        <v>2.222</v>
      </c>
      <c r="G11" s="1">
        <v>2.222</v>
      </c>
      <c r="H11" s="1">
        <v>2.222</v>
      </c>
    </row>
    <row r="12" spans="1:9" x14ac:dyDescent="0.3">
      <c r="A12" t="s">
        <v>17</v>
      </c>
      <c r="B12" s="81" t="s">
        <v>55</v>
      </c>
      <c r="C12" s="1">
        <v>0.62</v>
      </c>
      <c r="D12" s="1">
        <v>0.04</v>
      </c>
      <c r="E12" s="1">
        <v>0.66</v>
      </c>
      <c r="F12" s="1">
        <v>0.66700000000000004</v>
      </c>
      <c r="G12" s="1">
        <v>0.66700000000000004</v>
      </c>
      <c r="H12" s="1">
        <v>0.66700000000000004</v>
      </c>
    </row>
    <row r="13" spans="1:9" x14ac:dyDescent="0.3">
      <c r="A13" t="s">
        <v>18</v>
      </c>
      <c r="B13" s="81" t="s">
        <v>56</v>
      </c>
      <c r="C13" s="1">
        <v>1.76</v>
      </c>
      <c r="D13" s="1">
        <v>7.0000000000000007E-2</v>
      </c>
      <c r="E13" s="1">
        <v>1.83</v>
      </c>
      <c r="F13" s="1">
        <v>1.8480000000000001</v>
      </c>
      <c r="G13" s="1">
        <v>1.8480000000000001</v>
      </c>
      <c r="H13" s="1">
        <v>1.8480000000000001</v>
      </c>
    </row>
    <row r="14" spans="1:9" x14ac:dyDescent="0.3">
      <c r="A14" t="s">
        <v>19</v>
      </c>
      <c r="B14" s="81" t="s">
        <v>57</v>
      </c>
    </row>
    <row r="15" spans="1:9" ht="57.6" x14ac:dyDescent="0.3">
      <c r="A15" t="s">
        <v>20</v>
      </c>
      <c r="B15" s="81" t="s">
        <v>58</v>
      </c>
      <c r="C15" s="1">
        <v>0.42</v>
      </c>
      <c r="D15" s="1">
        <v>0.04</v>
      </c>
      <c r="E15" s="1">
        <v>0.46</v>
      </c>
      <c r="F15" s="1">
        <v>0.46500000000000002</v>
      </c>
      <c r="G15" s="1">
        <v>0.46500000000000002</v>
      </c>
      <c r="H15" s="1">
        <v>0.46500000000000002</v>
      </c>
    </row>
    <row r="16" spans="1:9" ht="57.6" x14ac:dyDescent="0.3">
      <c r="A16" t="s">
        <v>21</v>
      </c>
      <c r="B16" s="81" t="s">
        <v>59</v>
      </c>
      <c r="C16" s="1">
        <v>0.7</v>
      </c>
      <c r="D16" s="1">
        <v>0.04</v>
      </c>
      <c r="E16" s="1">
        <v>0.74</v>
      </c>
      <c r="F16" s="1">
        <v>0.747</v>
      </c>
      <c r="G16" s="1">
        <v>0.747</v>
      </c>
      <c r="H16" s="1">
        <v>0.747</v>
      </c>
    </row>
    <row r="17" spans="1:8" ht="72" x14ac:dyDescent="0.3">
      <c r="A17" t="s">
        <v>22</v>
      </c>
      <c r="B17" s="81" t="s">
        <v>60</v>
      </c>
      <c r="C17" s="1">
        <v>1.27</v>
      </c>
      <c r="D17" s="1">
        <v>0.12</v>
      </c>
      <c r="E17" s="1">
        <v>1.39</v>
      </c>
      <c r="F17" s="1">
        <v>1.4039999999999999</v>
      </c>
      <c r="G17" s="1">
        <v>1.4039999999999999</v>
      </c>
      <c r="H17" s="1">
        <v>1.4039999999999999</v>
      </c>
    </row>
    <row r="18" spans="1:8" ht="57.6" x14ac:dyDescent="0.3">
      <c r="A18" t="s">
        <v>23</v>
      </c>
      <c r="B18" s="81" t="s">
        <v>61</v>
      </c>
      <c r="C18" s="1">
        <v>1.24</v>
      </c>
      <c r="D18" s="1">
        <v>0.12</v>
      </c>
      <c r="E18" s="1">
        <v>1.36</v>
      </c>
      <c r="F18" s="1">
        <v>1.3740000000000001</v>
      </c>
      <c r="G18" s="1">
        <v>1.3740000000000001</v>
      </c>
      <c r="H18" s="1">
        <v>1.3740000000000001</v>
      </c>
    </row>
    <row r="19" spans="1:8" ht="28.8" x14ac:dyDescent="0.3">
      <c r="A19" t="s">
        <v>24</v>
      </c>
      <c r="B19" s="81" t="s">
        <v>62</v>
      </c>
      <c r="C19" s="1">
        <v>0.57999999999999996</v>
      </c>
      <c r="D19" s="1">
        <v>0.09</v>
      </c>
      <c r="E19" s="1">
        <v>0.66</v>
      </c>
      <c r="F19" s="1">
        <v>0.66700000000000004</v>
      </c>
      <c r="G19" s="1">
        <v>0.66700000000000004</v>
      </c>
      <c r="H19" s="1">
        <v>0.66700000000000004</v>
      </c>
    </row>
    <row r="20" spans="1:8" ht="28.8" x14ac:dyDescent="0.3">
      <c r="A20" t="s">
        <v>25</v>
      </c>
      <c r="B20" s="81" t="s">
        <v>63</v>
      </c>
      <c r="C20" s="1">
        <v>1.17</v>
      </c>
      <c r="D20" s="1">
        <v>0.1</v>
      </c>
      <c r="E20" s="1">
        <v>1.27</v>
      </c>
      <c r="F20" s="1">
        <v>1.2829999999999999</v>
      </c>
      <c r="G20" s="1">
        <v>1.2829999999999999</v>
      </c>
      <c r="H20" s="1">
        <v>1.2829999999999999</v>
      </c>
    </row>
    <row r="21" spans="1:8" ht="28.8" x14ac:dyDescent="0.3">
      <c r="A21" t="s">
        <v>26</v>
      </c>
      <c r="B21" s="81" t="s">
        <v>64</v>
      </c>
      <c r="C21" s="1">
        <v>1.33</v>
      </c>
      <c r="D21" s="1">
        <v>0.08</v>
      </c>
      <c r="E21" s="1">
        <v>1.41</v>
      </c>
      <c r="F21" s="1">
        <v>1.4239999999999999</v>
      </c>
      <c r="G21" s="1">
        <v>1.4239999999999999</v>
      </c>
      <c r="H21" s="1">
        <v>1.4239999999999999</v>
      </c>
    </row>
    <row r="22" spans="1:8" ht="43.2" x14ac:dyDescent="0.3">
      <c r="A22" t="s">
        <v>27</v>
      </c>
      <c r="B22" s="81" t="s">
        <v>65</v>
      </c>
      <c r="C22" s="1">
        <v>2.0499999999999998</v>
      </c>
      <c r="D22" s="1">
        <v>0.12</v>
      </c>
      <c r="E22" s="1">
        <v>2.17</v>
      </c>
      <c r="F22" s="1">
        <v>2.1920000000000002</v>
      </c>
      <c r="G22" s="1">
        <v>2.1920000000000002</v>
      </c>
      <c r="H22" s="1">
        <v>2.1920000000000002</v>
      </c>
    </row>
    <row r="23" spans="1:8" ht="72" x14ac:dyDescent="0.3">
      <c r="A23" t="s">
        <v>28</v>
      </c>
      <c r="B23" s="81" t="s">
        <v>66</v>
      </c>
      <c r="C23" s="1">
        <v>1.74</v>
      </c>
      <c r="D23" s="1">
        <v>0.11</v>
      </c>
      <c r="E23" s="1">
        <v>1.85</v>
      </c>
      <c r="F23" s="1">
        <v>1.869</v>
      </c>
      <c r="G23" s="1">
        <v>1.869</v>
      </c>
      <c r="H23" s="1">
        <v>1.869</v>
      </c>
    </row>
    <row r="24" spans="1:8" ht="72" x14ac:dyDescent="0.3">
      <c r="A24" t="s">
        <v>29</v>
      </c>
      <c r="B24" s="81" t="s">
        <v>67</v>
      </c>
      <c r="C24" s="1">
        <v>1.74</v>
      </c>
      <c r="D24" s="1">
        <v>0.11</v>
      </c>
      <c r="E24" s="1">
        <v>1.85</v>
      </c>
      <c r="F24" s="1">
        <v>1.869</v>
      </c>
      <c r="G24" s="1">
        <v>1.869</v>
      </c>
      <c r="H24" s="1">
        <v>1.869</v>
      </c>
    </row>
    <row r="25" spans="1:8" ht="28.8" x14ac:dyDescent="0.3">
      <c r="A25" t="s">
        <v>30</v>
      </c>
      <c r="B25" s="81" t="s">
        <v>68</v>
      </c>
      <c r="C25" s="1">
        <v>3.3</v>
      </c>
      <c r="D25" s="1">
        <v>0.08</v>
      </c>
      <c r="E25" s="1">
        <v>3.37</v>
      </c>
      <c r="F25" s="1">
        <v>3.4039999999999999</v>
      </c>
      <c r="G25" s="1">
        <v>3.4039999999999999</v>
      </c>
      <c r="H25" s="1">
        <v>3.4039999999999999</v>
      </c>
    </row>
    <row r="26" spans="1:8" ht="43.2" x14ac:dyDescent="0.3">
      <c r="A26" t="s">
        <v>31</v>
      </c>
      <c r="B26" s="81" t="s">
        <v>69</v>
      </c>
      <c r="C26" s="1">
        <v>1.72</v>
      </c>
      <c r="D26" s="1">
        <v>0.1</v>
      </c>
      <c r="E26" s="1">
        <v>1.82</v>
      </c>
      <c r="F26" s="1">
        <v>1.8380000000000001</v>
      </c>
      <c r="G26" s="1">
        <v>1.8380000000000001</v>
      </c>
      <c r="H26" s="1">
        <v>1.8380000000000001</v>
      </c>
    </row>
    <row r="27" spans="1:8" ht="43.2" x14ac:dyDescent="0.3">
      <c r="A27" t="s">
        <v>32</v>
      </c>
      <c r="B27" s="81" t="s">
        <v>70</v>
      </c>
      <c r="C27" s="1">
        <v>1.32</v>
      </c>
      <c r="D27" s="1">
        <v>0.09</v>
      </c>
      <c r="E27" s="1">
        <v>1.41</v>
      </c>
      <c r="F27" s="1">
        <v>1.4239999999999999</v>
      </c>
      <c r="G27" s="1">
        <v>1.4239999999999999</v>
      </c>
      <c r="H27" s="1">
        <v>1.4239999999999999</v>
      </c>
    </row>
    <row r="28" spans="1:8" ht="100.8" x14ac:dyDescent="0.3">
      <c r="A28" t="s">
        <v>33</v>
      </c>
      <c r="B28" s="81" t="s">
        <v>71</v>
      </c>
      <c r="C28" s="1">
        <v>1.37</v>
      </c>
      <c r="D28" s="1">
        <v>0.11</v>
      </c>
      <c r="E28" s="1">
        <v>1.48</v>
      </c>
      <c r="F28" s="1">
        <v>1.4950000000000001</v>
      </c>
      <c r="G28" s="1">
        <v>1.4950000000000001</v>
      </c>
      <c r="H28" s="1">
        <v>1.4950000000000001</v>
      </c>
    </row>
    <row r="29" spans="1:8" ht="28.8" x14ac:dyDescent="0.3">
      <c r="A29" t="s">
        <v>34</v>
      </c>
      <c r="B29" s="81" t="s">
        <v>72</v>
      </c>
    </row>
    <row r="30" spans="1:8" ht="43.2" x14ac:dyDescent="0.3">
      <c r="A30" t="s">
        <v>35</v>
      </c>
      <c r="B30" s="81" t="s">
        <v>73</v>
      </c>
      <c r="C30" s="1">
        <v>0.68</v>
      </c>
      <c r="D30" s="1">
        <v>0.09</v>
      </c>
      <c r="E30" s="1">
        <v>0.77</v>
      </c>
      <c r="F30" s="1">
        <v>0.77800000000000002</v>
      </c>
      <c r="G30" s="1">
        <v>0.77800000000000002</v>
      </c>
      <c r="H30" s="1">
        <v>0.77800000000000002</v>
      </c>
    </row>
    <row r="31" spans="1:8" ht="57.6" x14ac:dyDescent="0.3">
      <c r="A31" t="s">
        <v>36</v>
      </c>
      <c r="B31" s="81" t="s">
        <v>74</v>
      </c>
      <c r="C31" s="1">
        <v>0.86</v>
      </c>
      <c r="D31" s="1">
        <v>0.11</v>
      </c>
      <c r="E31" s="1">
        <v>0.97</v>
      </c>
      <c r="F31" s="1">
        <v>0.98</v>
      </c>
      <c r="G31" s="1">
        <v>0.98</v>
      </c>
      <c r="H31" s="1">
        <v>0.98</v>
      </c>
    </row>
    <row r="32" spans="1:8" ht="57.6" x14ac:dyDescent="0.3">
      <c r="A32" t="s">
        <v>37</v>
      </c>
      <c r="B32" s="81" t="s">
        <v>75</v>
      </c>
      <c r="C32" s="1">
        <v>0.57999999999999996</v>
      </c>
      <c r="D32" s="1">
        <v>0.08</v>
      </c>
      <c r="E32" s="1">
        <v>0.67</v>
      </c>
      <c r="F32" s="1">
        <v>0.67700000000000005</v>
      </c>
      <c r="G32" s="1">
        <v>0.67700000000000005</v>
      </c>
      <c r="H32" s="1">
        <v>0.67700000000000005</v>
      </c>
    </row>
    <row r="33" spans="1:9" ht="43.2" x14ac:dyDescent="0.3">
      <c r="A33" t="s">
        <v>38</v>
      </c>
      <c r="B33" s="81" t="s">
        <v>76</v>
      </c>
      <c r="C33" s="1">
        <v>0.48</v>
      </c>
      <c r="D33" s="1">
        <v>7.0000000000000007E-2</v>
      </c>
      <c r="E33" s="1">
        <v>0.54</v>
      </c>
      <c r="F33" s="1">
        <v>0.54500000000000004</v>
      </c>
      <c r="G33" s="1">
        <v>0.54500000000000004</v>
      </c>
      <c r="H33" s="1">
        <v>0.54500000000000004</v>
      </c>
    </row>
    <row r="34" spans="1:9" ht="57.6" x14ac:dyDescent="0.3">
      <c r="A34" t="s">
        <v>39</v>
      </c>
      <c r="B34" s="81" t="s">
        <v>77</v>
      </c>
      <c r="C34" s="1">
        <v>0.3</v>
      </c>
      <c r="D34" s="1">
        <v>0.05</v>
      </c>
      <c r="E34" s="1">
        <v>0.36</v>
      </c>
      <c r="F34" s="1">
        <v>0.36399999999999999</v>
      </c>
      <c r="G34" s="1">
        <v>0.36399999999999999</v>
      </c>
      <c r="H34" s="1">
        <v>0.36399999999999999</v>
      </c>
    </row>
    <row r="35" spans="1:9" ht="28.8" x14ac:dyDescent="0.3">
      <c r="A35" t="s">
        <v>40</v>
      </c>
      <c r="B35" s="81" t="s">
        <v>78</v>
      </c>
      <c r="C35" s="1">
        <v>1.18</v>
      </c>
      <c r="D35" s="1">
        <v>0.13</v>
      </c>
      <c r="E35" s="1">
        <v>1.32</v>
      </c>
      <c r="F35" s="1">
        <v>1.333</v>
      </c>
      <c r="G35" s="1">
        <v>1.333</v>
      </c>
      <c r="H35" s="1">
        <v>1.333</v>
      </c>
    </row>
    <row r="36" spans="1:9" ht="28.8" x14ac:dyDescent="0.3">
      <c r="A36" t="s">
        <v>41</v>
      </c>
      <c r="B36" s="81" t="s">
        <v>79</v>
      </c>
      <c r="C36" s="1">
        <v>0.53</v>
      </c>
      <c r="D36" s="1">
        <v>0.1</v>
      </c>
      <c r="E36" s="1">
        <v>0.64</v>
      </c>
      <c r="F36" s="1">
        <v>0.64600000000000002</v>
      </c>
      <c r="G36" s="1">
        <v>0.64600000000000002</v>
      </c>
      <c r="H36" s="1">
        <v>0.64600000000000002</v>
      </c>
    </row>
    <row r="37" spans="1:9" ht="86.4" x14ac:dyDescent="0.3">
      <c r="A37" t="s">
        <v>42</v>
      </c>
      <c r="B37" s="81" t="s">
        <v>80</v>
      </c>
      <c r="C37" s="1">
        <v>1.1599999999999999</v>
      </c>
      <c r="D37" s="1">
        <v>0.08</v>
      </c>
      <c r="E37" s="1">
        <v>1.25</v>
      </c>
      <c r="F37" s="1">
        <v>1.2629999999999999</v>
      </c>
      <c r="G37" s="1">
        <v>1.2629999999999999</v>
      </c>
      <c r="H37" s="1">
        <v>1.2629999999999999</v>
      </c>
    </row>
    <row r="38" spans="1:9" ht="86.4" x14ac:dyDescent="0.3">
      <c r="A38" t="s">
        <v>43</v>
      </c>
      <c r="B38" s="81" t="s">
        <v>81</v>
      </c>
      <c r="C38" s="1">
        <v>0.6</v>
      </c>
      <c r="D38" s="1">
        <v>0.06</v>
      </c>
      <c r="E38" s="1">
        <v>0.65</v>
      </c>
      <c r="F38" s="1">
        <v>0.65700000000000003</v>
      </c>
      <c r="G38" s="1">
        <v>0.65700000000000003</v>
      </c>
      <c r="H38" s="1">
        <v>0.65700000000000003</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0.47</v>
      </c>
      <c r="E40" s="1">
        <v>0.47</v>
      </c>
      <c r="F40" s="1">
        <v>0.51700000000000002</v>
      </c>
      <c r="G40" s="1">
        <v>0.56399999999999995</v>
      </c>
      <c r="H40" s="1">
        <v>0.61099999999999999</v>
      </c>
      <c r="I40" t="s">
        <v>568</v>
      </c>
    </row>
    <row r="41" spans="1:9" x14ac:dyDescent="0.3">
      <c r="A41" t="s">
        <v>87</v>
      </c>
      <c r="B41" s="81" t="s">
        <v>332</v>
      </c>
      <c r="C41" s="1">
        <v>0.69</v>
      </c>
      <c r="E41" s="1">
        <v>0.69</v>
      </c>
      <c r="F41" s="1">
        <v>0.75900000000000001</v>
      </c>
      <c r="G41" s="1">
        <v>0.82799999999999996</v>
      </c>
      <c r="H41" s="1">
        <v>0.89700000000000002</v>
      </c>
      <c r="I41" t="s">
        <v>568</v>
      </c>
    </row>
    <row r="42" spans="1:9" x14ac:dyDescent="0.3">
      <c r="A42" t="s">
        <v>88</v>
      </c>
      <c r="B42" s="81" t="s">
        <v>333</v>
      </c>
      <c r="C42" s="1">
        <v>0.71</v>
      </c>
      <c r="E42" s="1">
        <v>0.71</v>
      </c>
      <c r="F42" s="1">
        <v>0.78100000000000003</v>
      </c>
      <c r="G42" s="1">
        <v>0.85199999999999998</v>
      </c>
      <c r="H42" s="1">
        <v>0.92300000000000004</v>
      </c>
      <c r="I42" t="s">
        <v>568</v>
      </c>
    </row>
    <row r="43" spans="1:9" x14ac:dyDescent="0.3">
      <c r="A43" t="s">
        <v>89</v>
      </c>
      <c r="B43" s="81" t="s">
        <v>334</v>
      </c>
      <c r="C43" s="1">
        <v>0.71</v>
      </c>
      <c r="E43" s="1">
        <v>0.71</v>
      </c>
      <c r="F43" s="1">
        <v>0.78100000000000003</v>
      </c>
      <c r="G43" s="1">
        <v>0.85199999999999998</v>
      </c>
      <c r="H43" s="1">
        <v>0.92300000000000004</v>
      </c>
      <c r="I43" t="s">
        <v>568</v>
      </c>
    </row>
    <row r="44" spans="1:9" x14ac:dyDescent="0.3">
      <c r="A44" t="s">
        <v>90</v>
      </c>
      <c r="B44" s="81" t="s">
        <v>332</v>
      </c>
      <c r="C44" s="1">
        <v>0.69</v>
      </c>
      <c r="E44" s="1">
        <v>0.69</v>
      </c>
      <c r="F44" s="1">
        <v>0.75900000000000001</v>
      </c>
      <c r="G44" s="1">
        <v>0.82799999999999996</v>
      </c>
      <c r="H44" s="1">
        <v>0.89700000000000002</v>
      </c>
      <c r="I44" t="s">
        <v>568</v>
      </c>
    </row>
    <row r="45" spans="1:9" x14ac:dyDescent="0.3">
      <c r="A45" t="s">
        <v>91</v>
      </c>
      <c r="B45" s="81" t="s">
        <v>333</v>
      </c>
      <c r="C45" s="1">
        <v>0.71</v>
      </c>
      <c r="E45" s="1">
        <v>0.71</v>
      </c>
      <c r="F45" s="1">
        <v>0.78100000000000003</v>
      </c>
      <c r="G45" s="1">
        <v>0.85199999999999998</v>
      </c>
      <c r="H45" s="1">
        <v>0.92300000000000004</v>
      </c>
      <c r="I45" t="s">
        <v>568</v>
      </c>
    </row>
    <row r="46" spans="1:9" x14ac:dyDescent="0.3">
      <c r="A46" t="s">
        <v>92</v>
      </c>
      <c r="B46" s="81" t="s">
        <v>335</v>
      </c>
      <c r="C46" s="1">
        <v>0.69</v>
      </c>
      <c r="E46" s="1">
        <v>0.69</v>
      </c>
      <c r="F46" s="1">
        <v>0.75900000000000001</v>
      </c>
      <c r="G46" s="1">
        <v>0.82799999999999996</v>
      </c>
      <c r="H46" s="1">
        <v>0.89700000000000002</v>
      </c>
      <c r="I46" t="s">
        <v>568</v>
      </c>
    </row>
    <row r="47" spans="1:9" ht="28.8" x14ac:dyDescent="0.3">
      <c r="A47" t="s">
        <v>93</v>
      </c>
      <c r="B47" s="81" t="s">
        <v>336</v>
      </c>
      <c r="C47" s="1">
        <v>1.1499999999999999</v>
      </c>
      <c r="E47" s="1">
        <v>1.1499999999999999</v>
      </c>
      <c r="F47" s="1">
        <v>1.2649999999999999</v>
      </c>
      <c r="G47" s="1">
        <v>1.38</v>
      </c>
      <c r="H47" s="1">
        <v>1.4950000000000001</v>
      </c>
      <c r="I47" t="s">
        <v>568</v>
      </c>
    </row>
    <row r="48" spans="1:9" ht="43.2" x14ac:dyDescent="0.3">
      <c r="A48" t="s">
        <v>94</v>
      </c>
      <c r="B48" s="81" t="s">
        <v>337</v>
      </c>
      <c r="C48" s="1">
        <v>1.1499999999999999</v>
      </c>
      <c r="E48" s="1">
        <v>1.1499999999999999</v>
      </c>
      <c r="F48" s="1">
        <v>1.2649999999999999</v>
      </c>
      <c r="G48" s="1">
        <v>1.38</v>
      </c>
      <c r="H48" s="1">
        <v>1.4950000000000001</v>
      </c>
      <c r="I48" t="s">
        <v>568</v>
      </c>
    </row>
    <row r="49" spans="1:9" x14ac:dyDescent="0.3">
      <c r="A49" t="s">
        <v>95</v>
      </c>
      <c r="B49" s="81" t="s">
        <v>338</v>
      </c>
      <c r="C49" s="1">
        <v>0.71</v>
      </c>
      <c r="E49" s="1">
        <v>0.71</v>
      </c>
      <c r="F49" s="1">
        <v>0.78100000000000003</v>
      </c>
      <c r="G49" s="1">
        <v>0.85199999999999998</v>
      </c>
      <c r="H49" s="1">
        <v>0.92300000000000004</v>
      </c>
      <c r="I49" t="s">
        <v>568</v>
      </c>
    </row>
    <row r="50" spans="1:9" x14ac:dyDescent="0.3">
      <c r="A50" t="s">
        <v>96</v>
      </c>
      <c r="B50" s="81" t="s">
        <v>339</v>
      </c>
      <c r="C50" s="1">
        <v>0.71</v>
      </c>
      <c r="E50" s="1">
        <v>0.71</v>
      </c>
      <c r="F50" s="1">
        <v>0.78100000000000003</v>
      </c>
      <c r="G50" s="1">
        <v>0.85199999999999998</v>
      </c>
      <c r="H50" s="1">
        <v>0.92300000000000004</v>
      </c>
      <c r="I50" t="s">
        <v>568</v>
      </c>
    </row>
    <row r="51" spans="1:9" x14ac:dyDescent="0.3">
      <c r="A51" t="s">
        <v>97</v>
      </c>
      <c r="B51" s="81" t="s">
        <v>340</v>
      </c>
      <c r="C51" s="1">
        <v>0.71</v>
      </c>
      <c r="E51" s="1">
        <v>0.71</v>
      </c>
      <c r="F51" s="1">
        <v>0.78100000000000003</v>
      </c>
      <c r="G51" s="1">
        <v>0.85199999999999998</v>
      </c>
      <c r="H51" s="1">
        <v>0.92300000000000004</v>
      </c>
      <c r="I51" t="s">
        <v>568</v>
      </c>
    </row>
    <row r="52" spans="1:9" x14ac:dyDescent="0.3">
      <c r="A52" t="s">
        <v>98</v>
      </c>
      <c r="B52" s="81" t="s">
        <v>341</v>
      </c>
      <c r="C52" s="1">
        <v>0.71</v>
      </c>
      <c r="E52" s="1">
        <v>0.71</v>
      </c>
      <c r="F52" s="1">
        <v>0.78100000000000003</v>
      </c>
      <c r="G52" s="1">
        <v>0.85199999999999998</v>
      </c>
      <c r="H52" s="1">
        <v>0.92300000000000004</v>
      </c>
      <c r="I52" t="s">
        <v>568</v>
      </c>
    </row>
    <row r="53" spans="1:9" x14ac:dyDescent="0.3">
      <c r="A53" t="s">
        <v>99</v>
      </c>
      <c r="B53" s="81" t="s">
        <v>342</v>
      </c>
      <c r="C53" s="1">
        <v>0.71</v>
      </c>
      <c r="E53" s="1">
        <v>0.71</v>
      </c>
      <c r="F53" s="1">
        <v>0.78100000000000003</v>
      </c>
      <c r="G53" s="1">
        <v>0.85199999999999998</v>
      </c>
      <c r="H53" s="1">
        <v>0.92300000000000004</v>
      </c>
      <c r="I53" t="s">
        <v>568</v>
      </c>
    </row>
    <row r="54" spans="1:9" x14ac:dyDescent="0.3">
      <c r="A54" t="s">
        <v>100</v>
      </c>
      <c r="B54" s="81" t="s">
        <v>341</v>
      </c>
      <c r="C54" s="1">
        <v>0.71</v>
      </c>
      <c r="E54" s="1">
        <v>0.71</v>
      </c>
      <c r="F54" s="1">
        <v>0.78100000000000003</v>
      </c>
      <c r="G54" s="1">
        <v>0.85199999999999998</v>
      </c>
      <c r="H54" s="1">
        <v>0.92300000000000004</v>
      </c>
      <c r="I54" t="s">
        <v>568</v>
      </c>
    </row>
    <row r="55" spans="1:9" ht="57.6" x14ac:dyDescent="0.3">
      <c r="A55" t="s">
        <v>101</v>
      </c>
      <c r="B55" s="81" t="s">
        <v>343</v>
      </c>
      <c r="C55" s="1">
        <v>1.1499999999999999</v>
      </c>
      <c r="E55" s="1">
        <v>1.1499999999999999</v>
      </c>
      <c r="F55" s="1">
        <v>1.2649999999999999</v>
      </c>
      <c r="G55" s="1">
        <v>1.38</v>
      </c>
      <c r="H55" s="1">
        <v>1.4950000000000001</v>
      </c>
      <c r="I55" t="s">
        <v>568</v>
      </c>
    </row>
    <row r="56" spans="1:9" ht="72" x14ac:dyDescent="0.3">
      <c r="A56" t="s">
        <v>102</v>
      </c>
      <c r="B56" s="81" t="s">
        <v>344</v>
      </c>
      <c r="C56" s="1">
        <v>1.1499999999999999</v>
      </c>
      <c r="E56" s="1">
        <v>1.1499999999999999</v>
      </c>
      <c r="F56" s="1">
        <v>1.2649999999999999</v>
      </c>
      <c r="G56" s="1">
        <v>1.38</v>
      </c>
      <c r="H56" s="1">
        <v>1.4950000000000001</v>
      </c>
      <c r="I56" t="s">
        <v>568</v>
      </c>
    </row>
    <row r="57" spans="1:9" x14ac:dyDescent="0.3">
      <c r="A57" t="s">
        <v>103</v>
      </c>
      <c r="B57" s="81" t="s">
        <v>345</v>
      </c>
      <c r="C57" s="1">
        <v>1.1499999999999999</v>
      </c>
      <c r="E57" s="1">
        <v>1.1499999999999999</v>
      </c>
      <c r="F57" s="1">
        <v>1.2649999999999999</v>
      </c>
      <c r="G57" s="1">
        <v>1.38</v>
      </c>
      <c r="H57" s="1">
        <v>1.4950000000000001</v>
      </c>
      <c r="I57" t="s">
        <v>568</v>
      </c>
    </row>
    <row r="58" spans="1:9" ht="28.8" x14ac:dyDescent="0.3">
      <c r="A58" t="s">
        <v>104</v>
      </c>
      <c r="B58" s="81" t="s">
        <v>346</v>
      </c>
      <c r="C58" s="1">
        <v>0.69</v>
      </c>
      <c r="E58" s="1">
        <v>0.69</v>
      </c>
      <c r="F58" s="1">
        <v>0.75900000000000001</v>
      </c>
      <c r="G58" s="1">
        <v>0.82799999999999996</v>
      </c>
      <c r="H58" s="1">
        <v>0.89700000000000002</v>
      </c>
      <c r="I58" t="s">
        <v>568</v>
      </c>
    </row>
    <row r="59" spans="1:9" ht="43.2" x14ac:dyDescent="0.3">
      <c r="A59" t="s">
        <v>105</v>
      </c>
      <c r="B59" s="81" t="s">
        <v>347</v>
      </c>
      <c r="C59" s="1">
        <v>1.1499999999999999</v>
      </c>
      <c r="E59" s="1">
        <v>1.1499999999999999</v>
      </c>
      <c r="F59" s="1">
        <v>1.2649999999999999</v>
      </c>
      <c r="G59" s="1">
        <v>1.38</v>
      </c>
      <c r="H59" s="1">
        <v>1.4950000000000001</v>
      </c>
      <c r="I59" t="s">
        <v>568</v>
      </c>
    </row>
    <row r="60" spans="1:9" ht="28.8" x14ac:dyDescent="0.3">
      <c r="A60" t="s">
        <v>106</v>
      </c>
      <c r="B60" s="81" t="s">
        <v>348</v>
      </c>
      <c r="C60" s="1">
        <v>1.1499999999999999</v>
      </c>
      <c r="E60" s="1">
        <v>1.1499999999999999</v>
      </c>
      <c r="F60" s="1">
        <v>1.2649999999999999</v>
      </c>
      <c r="G60" s="1">
        <v>1.38</v>
      </c>
      <c r="H60" s="1">
        <v>1.4950000000000001</v>
      </c>
      <c r="I60" t="s">
        <v>568</v>
      </c>
    </row>
    <row r="61" spans="1:9" x14ac:dyDescent="0.3">
      <c r="A61" t="s">
        <v>107</v>
      </c>
      <c r="B61" s="81" t="s">
        <v>349</v>
      </c>
      <c r="C61" s="1">
        <v>0.47</v>
      </c>
      <c r="E61" s="1">
        <v>0.47</v>
      </c>
      <c r="F61" s="1">
        <v>0.51700000000000002</v>
      </c>
      <c r="G61" s="1">
        <v>0.56399999999999995</v>
      </c>
      <c r="H61" s="1">
        <v>0.61099999999999999</v>
      </c>
      <c r="I61" t="s">
        <v>568</v>
      </c>
    </row>
    <row r="62" spans="1:9" x14ac:dyDescent="0.3">
      <c r="A62" t="s">
        <v>108</v>
      </c>
      <c r="B62" s="81" t="s">
        <v>341</v>
      </c>
      <c r="C62" s="1">
        <v>1.1499999999999999</v>
      </c>
      <c r="E62" s="1">
        <v>1.1499999999999999</v>
      </c>
      <c r="F62" s="1">
        <v>1.2649999999999999</v>
      </c>
      <c r="G62" s="1">
        <v>1.38</v>
      </c>
      <c r="H62" s="1">
        <v>1.4950000000000001</v>
      </c>
      <c r="I62" t="s">
        <v>568</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0.18</v>
      </c>
      <c r="D64" s="1">
        <v>0.04</v>
      </c>
      <c r="E64" s="1">
        <v>0.22</v>
      </c>
      <c r="F64" s="1">
        <v>0.24199999999999999</v>
      </c>
      <c r="G64" s="1">
        <v>0.26400000000000001</v>
      </c>
      <c r="H64" s="1">
        <v>0.28599999999999998</v>
      </c>
    </row>
    <row r="65" spans="1:9" ht="28.8" x14ac:dyDescent="0.3">
      <c r="A65" t="s">
        <v>110</v>
      </c>
      <c r="B65" s="81" t="s">
        <v>351</v>
      </c>
      <c r="C65" s="1">
        <v>1.86</v>
      </c>
      <c r="E65" s="1">
        <v>1.86</v>
      </c>
      <c r="F65" s="1">
        <v>2.0459999999999998</v>
      </c>
      <c r="G65" s="1">
        <v>2.2320000000000002</v>
      </c>
      <c r="H65" s="1">
        <v>2.4180000000000001</v>
      </c>
    </row>
    <row r="66" spans="1:9" x14ac:dyDescent="0.3">
      <c r="A66" t="s">
        <v>111</v>
      </c>
      <c r="B66" s="81" t="s">
        <v>352</v>
      </c>
    </row>
    <row r="67" spans="1:9" x14ac:dyDescent="0.3">
      <c r="A67" t="s">
        <v>112</v>
      </c>
      <c r="B67" s="81" t="s">
        <v>353</v>
      </c>
    </row>
    <row r="68" spans="1:9" x14ac:dyDescent="0.3">
      <c r="A68" t="s">
        <v>113</v>
      </c>
      <c r="B68" s="81" t="s">
        <v>354</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1.87</v>
      </c>
      <c r="E72" s="1">
        <v>1.87</v>
      </c>
      <c r="F72" s="1">
        <v>2.0569999999999999</v>
      </c>
      <c r="G72" s="1">
        <v>2.2440000000000002</v>
      </c>
      <c r="H72" s="1">
        <v>2.431</v>
      </c>
      <c r="I72" t="s">
        <v>569</v>
      </c>
    </row>
    <row r="73" spans="1:9" ht="43.2" x14ac:dyDescent="0.3">
      <c r="A73" t="s">
        <v>118</v>
      </c>
      <c r="B73" s="81" t="s">
        <v>359</v>
      </c>
    </row>
    <row r="74" spans="1:9" ht="43.2" x14ac:dyDescent="0.3">
      <c r="A74" t="s">
        <v>119</v>
      </c>
      <c r="B74" s="81" t="s">
        <v>360</v>
      </c>
      <c r="C74" s="1">
        <v>1.94</v>
      </c>
      <c r="E74" s="1">
        <v>1.94</v>
      </c>
      <c r="F74" s="1">
        <v>2.1339999999999999</v>
      </c>
      <c r="G74" s="1">
        <v>2.3279999999999998</v>
      </c>
      <c r="H74" s="1">
        <v>2.5219999999999998</v>
      </c>
      <c r="I74" t="s">
        <v>569</v>
      </c>
    </row>
    <row r="75" spans="1:9" ht="43.2" x14ac:dyDescent="0.3">
      <c r="A75" t="s">
        <v>120</v>
      </c>
      <c r="B75" s="81" t="s">
        <v>361</v>
      </c>
      <c r="C75" s="1">
        <v>1.94</v>
      </c>
      <c r="E75" s="1">
        <v>1.94</v>
      </c>
      <c r="F75" s="1">
        <v>2.1339999999999999</v>
      </c>
      <c r="G75" s="1">
        <v>2.3279999999999998</v>
      </c>
      <c r="H75" s="1">
        <v>2.5219999999999998</v>
      </c>
      <c r="I75" t="s">
        <v>569</v>
      </c>
    </row>
    <row r="76" spans="1:9" x14ac:dyDescent="0.3">
      <c r="A76" t="s">
        <v>121</v>
      </c>
      <c r="B76" s="81" t="s">
        <v>362</v>
      </c>
    </row>
    <row r="77" spans="1:9" ht="57.6" x14ac:dyDescent="0.3">
      <c r="A77" t="s">
        <v>122</v>
      </c>
      <c r="B77" s="81" t="s">
        <v>363</v>
      </c>
      <c r="C77" s="1">
        <v>2.298</v>
      </c>
      <c r="E77" s="1">
        <v>2.298</v>
      </c>
      <c r="F77" s="1">
        <v>2.528</v>
      </c>
      <c r="G77" s="1">
        <v>2.7570000000000001</v>
      </c>
      <c r="H77" s="1">
        <v>2.9870000000000001</v>
      </c>
      <c r="I77" t="s">
        <v>569</v>
      </c>
    </row>
    <row r="78" spans="1:9" ht="72" x14ac:dyDescent="0.3">
      <c r="A78" t="s">
        <v>123</v>
      </c>
      <c r="B78" s="81" t="s">
        <v>364</v>
      </c>
      <c r="C78" s="1">
        <v>2.298</v>
      </c>
      <c r="E78" s="1">
        <v>2.298</v>
      </c>
      <c r="F78" s="1">
        <v>2.528</v>
      </c>
      <c r="G78" s="1">
        <v>2.7570000000000001</v>
      </c>
      <c r="H78" s="1">
        <v>2.9870000000000001</v>
      </c>
      <c r="I78" t="s">
        <v>569</v>
      </c>
    </row>
    <row r="79" spans="1:9" ht="57.6" x14ac:dyDescent="0.3">
      <c r="A79" t="s">
        <v>124</v>
      </c>
      <c r="B79" s="81" t="s">
        <v>365</v>
      </c>
      <c r="C79" s="1">
        <v>2.298</v>
      </c>
      <c r="E79" s="1">
        <v>2.298</v>
      </c>
      <c r="F79" s="1">
        <v>2.528</v>
      </c>
      <c r="G79" s="1">
        <v>2.7570000000000001</v>
      </c>
      <c r="H79" s="1">
        <v>2.9870000000000001</v>
      </c>
      <c r="I79" t="s">
        <v>569</v>
      </c>
    </row>
    <row r="80" spans="1:9" ht="43.2" x14ac:dyDescent="0.3">
      <c r="A80" t="s">
        <v>125</v>
      </c>
      <c r="B80" s="81" t="s">
        <v>366</v>
      </c>
      <c r="C80" s="1">
        <v>2.4740000000000002</v>
      </c>
      <c r="E80" s="1">
        <v>2.4740000000000002</v>
      </c>
      <c r="F80" s="1">
        <v>2.7210000000000001</v>
      </c>
      <c r="G80" s="1">
        <v>2.968</v>
      </c>
      <c r="H80" s="1">
        <v>3.2160000000000002</v>
      </c>
      <c r="I80" t="s">
        <v>569</v>
      </c>
    </row>
    <row r="81" spans="1:9" ht="57.6" x14ac:dyDescent="0.3">
      <c r="A81" t="s">
        <v>126</v>
      </c>
      <c r="B81" s="81" t="s">
        <v>367</v>
      </c>
      <c r="C81" s="1">
        <v>2.298</v>
      </c>
      <c r="E81" s="1">
        <v>2.298</v>
      </c>
      <c r="F81" s="1">
        <v>2.528</v>
      </c>
      <c r="G81" s="1">
        <v>2.7570000000000001</v>
      </c>
      <c r="H81" s="1">
        <v>2.9870000000000001</v>
      </c>
      <c r="I81" t="s">
        <v>569</v>
      </c>
    </row>
    <row r="82" spans="1:9" ht="43.2" x14ac:dyDescent="0.3">
      <c r="A82" t="s">
        <v>127</v>
      </c>
      <c r="B82" s="81" t="s">
        <v>368</v>
      </c>
      <c r="C82" s="1">
        <v>2.4740000000000002</v>
      </c>
      <c r="E82" s="1">
        <v>2.4740000000000002</v>
      </c>
      <c r="F82" s="1">
        <v>2.7210000000000001</v>
      </c>
      <c r="G82" s="1">
        <v>2.968</v>
      </c>
      <c r="H82" s="1">
        <v>3.2160000000000002</v>
      </c>
      <c r="I82" t="s">
        <v>569</v>
      </c>
    </row>
    <row r="83" spans="1:9" ht="43.2" x14ac:dyDescent="0.3">
      <c r="A83" t="s">
        <v>128</v>
      </c>
      <c r="B83" s="81" t="s">
        <v>369</v>
      </c>
      <c r="C83" s="1">
        <v>2.298</v>
      </c>
      <c r="E83" s="1">
        <v>2.298</v>
      </c>
      <c r="F83" s="1">
        <v>2.528</v>
      </c>
      <c r="G83" s="1">
        <v>2.7570000000000001</v>
      </c>
      <c r="H83" s="1">
        <v>2.9870000000000001</v>
      </c>
      <c r="I83" t="s">
        <v>569</v>
      </c>
    </row>
    <row r="84" spans="1:9" ht="43.2" x14ac:dyDescent="0.3">
      <c r="A84" t="s">
        <v>129</v>
      </c>
      <c r="B84" s="81" t="s">
        <v>370</v>
      </c>
      <c r="C84" s="1">
        <v>2.4740000000000002</v>
      </c>
      <c r="E84" s="1">
        <v>2.4740000000000002</v>
      </c>
      <c r="F84" s="1">
        <v>2.7210000000000001</v>
      </c>
      <c r="G84" s="1">
        <v>2.968</v>
      </c>
      <c r="H84" s="1">
        <v>3.2160000000000002</v>
      </c>
      <c r="I84" t="s">
        <v>569</v>
      </c>
    </row>
    <row r="85" spans="1:9" ht="43.2" x14ac:dyDescent="0.3">
      <c r="A85" t="s">
        <v>130</v>
      </c>
      <c r="B85" s="81" t="s">
        <v>371</v>
      </c>
      <c r="C85" s="1">
        <v>2.298</v>
      </c>
      <c r="E85" s="1">
        <v>2.298</v>
      </c>
      <c r="F85" s="1">
        <v>2.528</v>
      </c>
      <c r="G85" s="1">
        <v>2.7570000000000001</v>
      </c>
      <c r="H85" s="1">
        <v>2.9870000000000001</v>
      </c>
      <c r="I85" t="s">
        <v>569</v>
      </c>
    </row>
    <row r="86" spans="1:9" ht="57.6" x14ac:dyDescent="0.3">
      <c r="A86" t="s">
        <v>131</v>
      </c>
      <c r="B86" s="81" t="s">
        <v>372</v>
      </c>
      <c r="C86" s="1">
        <v>2.298</v>
      </c>
      <c r="E86" s="1">
        <v>2.298</v>
      </c>
      <c r="F86" s="1">
        <v>2.528</v>
      </c>
      <c r="G86" s="1">
        <v>2.7570000000000001</v>
      </c>
      <c r="H86" s="1">
        <v>2.9870000000000001</v>
      </c>
      <c r="I86" t="s">
        <v>569</v>
      </c>
    </row>
    <row r="87" spans="1:9" ht="72" x14ac:dyDescent="0.3">
      <c r="A87" t="s">
        <v>132</v>
      </c>
      <c r="B87" s="81" t="s">
        <v>373</v>
      </c>
      <c r="C87" s="1">
        <v>2.298</v>
      </c>
      <c r="E87" s="1">
        <v>2.298</v>
      </c>
      <c r="F87" s="1">
        <v>2.528</v>
      </c>
      <c r="G87" s="1">
        <v>2.7570000000000001</v>
      </c>
      <c r="H87" s="1">
        <v>2.9870000000000001</v>
      </c>
      <c r="I87" t="s">
        <v>569</v>
      </c>
    </row>
    <row r="88" spans="1:9" ht="57.6" x14ac:dyDescent="0.3">
      <c r="A88" t="s">
        <v>133</v>
      </c>
      <c r="B88" s="81" t="s">
        <v>374</v>
      </c>
      <c r="C88" s="1">
        <v>2.298</v>
      </c>
      <c r="E88" s="1">
        <v>2.298</v>
      </c>
      <c r="F88" s="1">
        <v>2.528</v>
      </c>
      <c r="G88" s="1">
        <v>2.7570000000000001</v>
      </c>
      <c r="H88" s="1">
        <v>2.9870000000000001</v>
      </c>
      <c r="I88" t="s">
        <v>569</v>
      </c>
    </row>
    <row r="89" spans="1:9" ht="57.6" x14ac:dyDescent="0.3">
      <c r="A89" t="s">
        <v>134</v>
      </c>
      <c r="B89" s="81" t="s">
        <v>375</v>
      </c>
      <c r="C89" s="1">
        <v>2.4740000000000002</v>
      </c>
      <c r="E89" s="1">
        <v>2.4740000000000002</v>
      </c>
      <c r="F89" s="1">
        <v>2.7210000000000001</v>
      </c>
      <c r="G89" s="1">
        <v>2.968</v>
      </c>
      <c r="H89" s="1">
        <v>3.2160000000000002</v>
      </c>
      <c r="I89" t="s">
        <v>569</v>
      </c>
    </row>
    <row r="90" spans="1:9" ht="57.6" x14ac:dyDescent="0.3">
      <c r="A90" t="s">
        <v>135</v>
      </c>
      <c r="B90" s="81" t="s">
        <v>376</v>
      </c>
      <c r="C90" s="1">
        <v>2.298</v>
      </c>
      <c r="E90" s="1">
        <v>2.298</v>
      </c>
      <c r="F90" s="1">
        <v>2.528</v>
      </c>
      <c r="G90" s="1">
        <v>2.7570000000000001</v>
      </c>
      <c r="H90" s="1">
        <v>2.9870000000000001</v>
      </c>
      <c r="I90" t="s">
        <v>569</v>
      </c>
    </row>
    <row r="91" spans="1:9" ht="57.6" x14ac:dyDescent="0.3">
      <c r="A91" t="s">
        <v>136</v>
      </c>
      <c r="B91" s="81" t="s">
        <v>377</v>
      </c>
      <c r="C91" s="1">
        <v>2.4740000000000002</v>
      </c>
      <c r="E91" s="1">
        <v>2.4740000000000002</v>
      </c>
      <c r="F91" s="1">
        <v>2.7210000000000001</v>
      </c>
      <c r="G91" s="1">
        <v>2.968</v>
      </c>
      <c r="H91" s="1">
        <v>3.2160000000000002</v>
      </c>
      <c r="I91" t="s">
        <v>569</v>
      </c>
    </row>
    <row r="92" spans="1:9" ht="43.2" x14ac:dyDescent="0.3">
      <c r="A92" t="s">
        <v>137</v>
      </c>
      <c r="B92" s="81" t="s">
        <v>378</v>
      </c>
      <c r="C92" s="1">
        <v>2.298</v>
      </c>
      <c r="E92" s="1">
        <v>2.298</v>
      </c>
      <c r="F92" s="1">
        <v>2.528</v>
      </c>
      <c r="G92" s="1">
        <v>2.7570000000000001</v>
      </c>
      <c r="H92" s="1">
        <v>2.9870000000000001</v>
      </c>
      <c r="I92" t="s">
        <v>569</v>
      </c>
    </row>
    <row r="93" spans="1:9" ht="43.2" x14ac:dyDescent="0.3">
      <c r="A93" t="s">
        <v>138</v>
      </c>
      <c r="B93" s="81" t="s">
        <v>379</v>
      </c>
      <c r="C93" s="1">
        <v>2.4740000000000002</v>
      </c>
      <c r="E93" s="1">
        <v>2.4740000000000002</v>
      </c>
      <c r="F93" s="1">
        <v>2.7210000000000001</v>
      </c>
      <c r="G93" s="1">
        <v>2.968</v>
      </c>
      <c r="H93" s="1">
        <v>3.2160000000000002</v>
      </c>
      <c r="I93" t="s">
        <v>569</v>
      </c>
    </row>
    <row r="94" spans="1:9" ht="43.2" x14ac:dyDescent="0.3">
      <c r="A94" t="s">
        <v>139</v>
      </c>
      <c r="B94" s="81" t="s">
        <v>380</v>
      </c>
      <c r="C94" s="1">
        <v>2.298</v>
      </c>
      <c r="E94" s="1">
        <v>2.298</v>
      </c>
      <c r="F94" s="1">
        <v>2.528</v>
      </c>
      <c r="G94" s="1">
        <v>2.7570000000000001</v>
      </c>
      <c r="H94" s="1">
        <v>2.9870000000000001</v>
      </c>
      <c r="I94" t="s">
        <v>569</v>
      </c>
    </row>
    <row r="95" spans="1:9" ht="28.8" x14ac:dyDescent="0.3">
      <c r="A95" t="s">
        <v>140</v>
      </c>
      <c r="B95" s="81" t="s">
        <v>381</v>
      </c>
      <c r="C95" s="1">
        <v>2.31</v>
      </c>
      <c r="E95" s="1">
        <v>2.31</v>
      </c>
      <c r="F95" s="1">
        <v>2.5409999999999999</v>
      </c>
      <c r="G95" s="1">
        <v>2.7709999999999999</v>
      </c>
      <c r="H95" s="1">
        <v>3.0019999999999998</v>
      </c>
      <c r="I95" t="s">
        <v>569</v>
      </c>
    </row>
    <row r="96" spans="1:9" ht="43.2" x14ac:dyDescent="0.3">
      <c r="A96" t="s">
        <v>141</v>
      </c>
      <c r="B96" s="81" t="s">
        <v>382</v>
      </c>
      <c r="C96" s="1">
        <v>2.3330000000000002</v>
      </c>
      <c r="E96" s="1">
        <v>2.3330000000000002</v>
      </c>
      <c r="F96" s="1">
        <v>2.5659999999999998</v>
      </c>
      <c r="G96" s="1">
        <v>2.8</v>
      </c>
      <c r="H96" s="1">
        <v>3.0329999999999999</v>
      </c>
      <c r="I96" t="s">
        <v>569</v>
      </c>
    </row>
    <row r="97" spans="1:9" ht="43.2" x14ac:dyDescent="0.3">
      <c r="A97" t="s">
        <v>142</v>
      </c>
      <c r="B97" s="81" t="s">
        <v>383</v>
      </c>
      <c r="C97" s="1">
        <v>2.3330000000000002</v>
      </c>
      <c r="E97" s="1">
        <v>2.3330000000000002</v>
      </c>
      <c r="F97" s="1">
        <v>2.5659999999999998</v>
      </c>
      <c r="G97" s="1">
        <v>2.8</v>
      </c>
      <c r="H97" s="1">
        <v>3.0329999999999999</v>
      </c>
      <c r="I97" t="s">
        <v>569</v>
      </c>
    </row>
    <row r="98" spans="1:9" ht="43.2" x14ac:dyDescent="0.3">
      <c r="A98" t="s">
        <v>143</v>
      </c>
      <c r="B98" s="81" t="s">
        <v>384</v>
      </c>
    </row>
    <row r="99" spans="1:9" ht="72" x14ac:dyDescent="0.3">
      <c r="A99" t="s">
        <v>144</v>
      </c>
      <c r="B99" s="81" t="s">
        <v>385</v>
      </c>
      <c r="C99" s="1">
        <v>2.31</v>
      </c>
      <c r="E99" s="1">
        <v>2.31</v>
      </c>
      <c r="F99" s="1">
        <v>2.5409999999999999</v>
      </c>
      <c r="G99" s="1">
        <v>2.7709999999999999</v>
      </c>
      <c r="H99" s="1">
        <v>3.0019999999999998</v>
      </c>
      <c r="I99" t="s">
        <v>569</v>
      </c>
    </row>
    <row r="100" spans="1:9" ht="57.6" x14ac:dyDescent="0.3">
      <c r="A100" t="s">
        <v>145</v>
      </c>
      <c r="B100" s="81" t="s">
        <v>386</v>
      </c>
      <c r="C100" s="1">
        <v>2.31</v>
      </c>
      <c r="E100" s="1">
        <v>2.31</v>
      </c>
      <c r="F100" s="1">
        <v>2.5409999999999999</v>
      </c>
      <c r="G100" s="1">
        <v>2.7709999999999999</v>
      </c>
      <c r="H100" s="1">
        <v>3.0019999999999998</v>
      </c>
      <c r="I100" t="s">
        <v>569</v>
      </c>
    </row>
    <row r="101" spans="1:9" ht="43.2" x14ac:dyDescent="0.3">
      <c r="A101" t="s">
        <v>146</v>
      </c>
      <c r="B101" s="81" t="s">
        <v>387</v>
      </c>
      <c r="C101" s="1">
        <v>2.31</v>
      </c>
      <c r="E101" s="1">
        <v>2.31</v>
      </c>
      <c r="F101" s="1">
        <v>2.5409999999999999</v>
      </c>
      <c r="G101" s="1">
        <v>2.7709999999999999</v>
      </c>
      <c r="H101" s="1">
        <v>3.0019999999999998</v>
      </c>
      <c r="I101" t="s">
        <v>569</v>
      </c>
    </row>
    <row r="102" spans="1:9" ht="57.6" x14ac:dyDescent="0.3">
      <c r="A102" t="s">
        <v>147</v>
      </c>
      <c r="B102" s="81" t="s">
        <v>388</v>
      </c>
      <c r="C102" s="1">
        <v>2.3330000000000002</v>
      </c>
      <c r="E102" s="1">
        <v>2.3330000000000002</v>
      </c>
      <c r="F102" s="1">
        <v>2.5659999999999998</v>
      </c>
      <c r="G102" s="1">
        <v>2.8</v>
      </c>
      <c r="H102" s="1">
        <v>3.0329999999999999</v>
      </c>
      <c r="I102" t="s">
        <v>569</v>
      </c>
    </row>
    <row r="103" spans="1:9" ht="57.6" x14ac:dyDescent="0.3">
      <c r="A103" t="s">
        <v>148</v>
      </c>
      <c r="B103" s="81" t="s">
        <v>389</v>
      </c>
      <c r="C103" s="1">
        <v>2.3330000000000002</v>
      </c>
      <c r="E103" s="1">
        <v>2.3330000000000002</v>
      </c>
      <c r="F103" s="1">
        <v>2.5659999999999998</v>
      </c>
      <c r="G103" s="1">
        <v>2.8</v>
      </c>
      <c r="H103" s="1">
        <v>3.0329999999999999</v>
      </c>
      <c r="I103" t="s">
        <v>569</v>
      </c>
    </row>
    <row r="104" spans="1:9" ht="43.2" x14ac:dyDescent="0.3">
      <c r="A104" t="s">
        <v>149</v>
      </c>
      <c r="B104" s="81" t="s">
        <v>390</v>
      </c>
      <c r="C104" s="1">
        <v>2.3330000000000002</v>
      </c>
      <c r="E104" s="1">
        <v>2.3330000000000002</v>
      </c>
      <c r="F104" s="1">
        <v>2.5659999999999998</v>
      </c>
      <c r="G104" s="1">
        <v>2.8</v>
      </c>
      <c r="H104" s="1">
        <v>3.0329999999999999</v>
      </c>
      <c r="I104" t="s">
        <v>569</v>
      </c>
    </row>
    <row r="105" spans="1:9" ht="43.2" x14ac:dyDescent="0.3">
      <c r="A105" t="s">
        <v>150</v>
      </c>
      <c r="B105" s="81" t="s">
        <v>391</v>
      </c>
      <c r="C105" s="1">
        <v>2.3330000000000002</v>
      </c>
      <c r="E105" s="1">
        <v>2.3330000000000002</v>
      </c>
      <c r="F105" s="1">
        <v>2.5659999999999998</v>
      </c>
      <c r="G105" s="1">
        <v>2.8</v>
      </c>
      <c r="H105" s="1">
        <v>3.0329999999999999</v>
      </c>
      <c r="I105" t="s">
        <v>569</v>
      </c>
    </row>
    <row r="106" spans="1:9" ht="28.8" x14ac:dyDescent="0.3">
      <c r="A106" t="s">
        <v>151</v>
      </c>
      <c r="B106" s="81" t="s">
        <v>392</v>
      </c>
      <c r="C106" s="1">
        <v>2.298</v>
      </c>
      <c r="E106" s="1">
        <v>2.298</v>
      </c>
      <c r="F106" s="1">
        <v>2.528</v>
      </c>
      <c r="G106" s="1">
        <v>2.7570000000000001</v>
      </c>
      <c r="H106" s="1">
        <v>2.9870000000000001</v>
      </c>
      <c r="I106" t="s">
        <v>569</v>
      </c>
    </row>
    <row r="107" spans="1:9" ht="57.6" x14ac:dyDescent="0.3">
      <c r="A107" t="s">
        <v>152</v>
      </c>
      <c r="B107" s="81" t="s">
        <v>393</v>
      </c>
    </row>
    <row r="108" spans="1:9" ht="28.8" x14ac:dyDescent="0.3">
      <c r="A108" t="s">
        <v>153</v>
      </c>
      <c r="B108" s="81" t="s">
        <v>394</v>
      </c>
      <c r="C108" s="1">
        <v>2.4740000000000002</v>
      </c>
      <c r="E108" s="1">
        <v>2.4740000000000002</v>
      </c>
      <c r="F108" s="1">
        <v>2.7210000000000001</v>
      </c>
      <c r="G108" s="1">
        <v>2.968</v>
      </c>
      <c r="H108" s="1">
        <v>3.2160000000000002</v>
      </c>
      <c r="I108" t="s">
        <v>569</v>
      </c>
    </row>
    <row r="109" spans="1:9" ht="28.8" x14ac:dyDescent="0.3">
      <c r="A109" t="s">
        <v>154</v>
      </c>
      <c r="B109" s="81" t="s">
        <v>395</v>
      </c>
      <c r="C109" s="1">
        <v>2.298</v>
      </c>
      <c r="E109" s="1">
        <v>2.298</v>
      </c>
      <c r="F109" s="1">
        <v>2.528</v>
      </c>
      <c r="G109" s="1">
        <v>2.7570000000000001</v>
      </c>
      <c r="H109" s="1">
        <v>2.9870000000000001</v>
      </c>
      <c r="I109" t="s">
        <v>569</v>
      </c>
    </row>
    <row r="110" spans="1:9" ht="57.6" x14ac:dyDescent="0.3">
      <c r="A110" t="s">
        <v>155</v>
      </c>
      <c r="B110" s="81" t="s">
        <v>396</v>
      </c>
      <c r="C110" s="1">
        <v>2.298</v>
      </c>
      <c r="E110" s="1">
        <v>2.298</v>
      </c>
      <c r="F110" s="1">
        <v>2.528</v>
      </c>
      <c r="G110" s="1">
        <v>2.7570000000000001</v>
      </c>
      <c r="H110" s="1">
        <v>2.9870000000000001</v>
      </c>
      <c r="I110" t="s">
        <v>569</v>
      </c>
    </row>
    <row r="111" spans="1:9" ht="86.4" x14ac:dyDescent="0.3">
      <c r="A111" t="s">
        <v>156</v>
      </c>
      <c r="B111" s="81" t="s">
        <v>397</v>
      </c>
      <c r="C111" s="1">
        <v>2.298</v>
      </c>
      <c r="E111" s="1">
        <v>2.298</v>
      </c>
      <c r="F111" s="1">
        <v>2.528</v>
      </c>
      <c r="G111" s="1">
        <v>2.7570000000000001</v>
      </c>
      <c r="H111" s="1">
        <v>2.9870000000000001</v>
      </c>
      <c r="I111" t="s">
        <v>569</v>
      </c>
    </row>
    <row r="112" spans="1:9" ht="72" x14ac:dyDescent="0.3">
      <c r="A112" t="s">
        <v>157</v>
      </c>
      <c r="B112" s="81" t="s">
        <v>398</v>
      </c>
      <c r="C112" s="1">
        <v>2.298</v>
      </c>
      <c r="E112" s="1">
        <v>2.298</v>
      </c>
      <c r="F112" s="1">
        <v>2.528</v>
      </c>
      <c r="G112" s="1">
        <v>2.7570000000000001</v>
      </c>
      <c r="H112" s="1">
        <v>2.9870000000000001</v>
      </c>
      <c r="I112" t="s">
        <v>569</v>
      </c>
    </row>
    <row r="113" spans="1:9" ht="57.6" x14ac:dyDescent="0.3">
      <c r="A113" t="s">
        <v>158</v>
      </c>
      <c r="B113" s="81" t="s">
        <v>399</v>
      </c>
      <c r="C113" s="1">
        <v>2.298</v>
      </c>
      <c r="E113" s="1">
        <v>2.298</v>
      </c>
      <c r="F113" s="1">
        <v>2.528</v>
      </c>
      <c r="G113" s="1">
        <v>2.7570000000000001</v>
      </c>
      <c r="H113" s="1">
        <v>2.9870000000000001</v>
      </c>
      <c r="I113" t="s">
        <v>569</v>
      </c>
    </row>
    <row r="114" spans="1:9" ht="28.8" x14ac:dyDescent="0.3">
      <c r="A114" t="s">
        <v>159</v>
      </c>
      <c r="B114" s="81" t="s">
        <v>400</v>
      </c>
      <c r="C114" s="1">
        <v>2.298</v>
      </c>
      <c r="E114" s="1">
        <v>2.298</v>
      </c>
      <c r="F114" s="1">
        <v>2.528</v>
      </c>
      <c r="G114" s="1">
        <v>2.7570000000000001</v>
      </c>
      <c r="H114" s="1">
        <v>2.9870000000000001</v>
      </c>
      <c r="I114" t="s">
        <v>569</v>
      </c>
    </row>
    <row r="115" spans="1:9" x14ac:dyDescent="0.3">
      <c r="A115" t="s">
        <v>160</v>
      </c>
      <c r="B115" s="81" t="s">
        <v>401</v>
      </c>
    </row>
    <row r="116" spans="1:9" ht="28.8" x14ac:dyDescent="0.3">
      <c r="A116" t="s">
        <v>161</v>
      </c>
      <c r="B116" s="81" t="s">
        <v>402</v>
      </c>
      <c r="C116" s="1">
        <v>2.298</v>
      </c>
      <c r="E116" s="1">
        <v>2.298</v>
      </c>
      <c r="F116" s="1">
        <v>2.528</v>
      </c>
      <c r="G116" s="1">
        <v>2.7570000000000001</v>
      </c>
      <c r="H116" s="1">
        <v>2.9870000000000001</v>
      </c>
      <c r="I116" t="s">
        <v>569</v>
      </c>
    </row>
    <row r="117" spans="1:9" ht="28.8" x14ac:dyDescent="0.3">
      <c r="A117" t="s">
        <v>162</v>
      </c>
      <c r="B117" s="81" t="s">
        <v>403</v>
      </c>
      <c r="C117" s="1">
        <v>2.298</v>
      </c>
      <c r="E117" s="1">
        <v>2.298</v>
      </c>
      <c r="F117" s="1">
        <v>2.528</v>
      </c>
      <c r="G117" s="1">
        <v>2.7570000000000001</v>
      </c>
      <c r="H117" s="1">
        <v>2.9870000000000001</v>
      </c>
      <c r="I117" t="s">
        <v>569</v>
      </c>
    </row>
    <row r="118" spans="1:9" ht="43.2" x14ac:dyDescent="0.3">
      <c r="A118" t="s">
        <v>163</v>
      </c>
      <c r="B118" s="81" t="s">
        <v>404</v>
      </c>
      <c r="C118" s="1">
        <v>2.298</v>
      </c>
      <c r="E118" s="1">
        <v>2.298</v>
      </c>
      <c r="F118" s="1">
        <v>2.528</v>
      </c>
      <c r="G118" s="1">
        <v>2.7570000000000001</v>
      </c>
      <c r="H118" s="1">
        <v>2.9870000000000001</v>
      </c>
      <c r="I118" t="s">
        <v>569</v>
      </c>
    </row>
    <row r="119" spans="1:9" ht="43.2" x14ac:dyDescent="0.3">
      <c r="A119" t="s">
        <v>164</v>
      </c>
      <c r="B119" s="81" t="s">
        <v>405</v>
      </c>
      <c r="C119" s="1">
        <v>2.298</v>
      </c>
      <c r="E119" s="1">
        <v>2.298</v>
      </c>
      <c r="F119" s="1">
        <v>2.528</v>
      </c>
      <c r="G119" s="1">
        <v>2.7570000000000001</v>
      </c>
      <c r="H119" s="1">
        <v>2.9870000000000001</v>
      </c>
      <c r="I119" t="s">
        <v>569</v>
      </c>
    </row>
    <row r="120" spans="1:9" ht="43.2" x14ac:dyDescent="0.3">
      <c r="A120" t="s">
        <v>165</v>
      </c>
      <c r="B120" s="81" t="s">
        <v>406</v>
      </c>
      <c r="C120" s="1">
        <v>8.67</v>
      </c>
    </row>
    <row r="121" spans="1:9" ht="28.8" x14ac:dyDescent="0.3">
      <c r="A121" t="s">
        <v>166</v>
      </c>
      <c r="B121" s="81" t="s">
        <v>407</v>
      </c>
      <c r="C121" s="1">
        <v>8.67</v>
      </c>
      <c r="E121" s="1">
        <v>8.67</v>
      </c>
      <c r="F121" s="1">
        <v>9.5370000000000008</v>
      </c>
      <c r="G121" s="1">
        <v>10.404</v>
      </c>
      <c r="H121" s="1">
        <v>11.271000000000001</v>
      </c>
    </row>
    <row r="122" spans="1:9" ht="28.8" x14ac:dyDescent="0.3">
      <c r="A122" t="s">
        <v>167</v>
      </c>
      <c r="B122" s="81" t="s">
        <v>408</v>
      </c>
      <c r="C122" s="1">
        <v>8.67</v>
      </c>
      <c r="E122" s="1">
        <v>8.67</v>
      </c>
      <c r="F122" s="1">
        <v>9.5370000000000008</v>
      </c>
      <c r="G122" s="1">
        <v>10.404</v>
      </c>
      <c r="H122" s="1">
        <v>11.271000000000001</v>
      </c>
    </row>
    <row r="123" spans="1:9" ht="28.8" x14ac:dyDescent="0.3">
      <c r="A123" t="s">
        <v>168</v>
      </c>
      <c r="B123" s="81" t="s">
        <v>409</v>
      </c>
      <c r="C123" s="1">
        <v>8.67</v>
      </c>
      <c r="E123" s="1">
        <v>8.67</v>
      </c>
      <c r="F123" s="1">
        <v>9.5370000000000008</v>
      </c>
      <c r="G123" s="1">
        <v>10.404</v>
      </c>
      <c r="H123" s="1">
        <v>11.271000000000001</v>
      </c>
    </row>
    <row r="124" spans="1:9" ht="28.8" x14ac:dyDescent="0.3">
      <c r="A124" t="s">
        <v>169</v>
      </c>
      <c r="B124" s="81" t="s">
        <v>410</v>
      </c>
      <c r="C124" s="1">
        <v>8.67</v>
      </c>
      <c r="E124" s="1">
        <v>8.67</v>
      </c>
      <c r="F124" s="1">
        <v>9.5370000000000008</v>
      </c>
      <c r="G124" s="1">
        <v>10.404</v>
      </c>
      <c r="H124" s="1">
        <v>11.271000000000001</v>
      </c>
    </row>
    <row r="125" spans="1:9" ht="43.2" x14ac:dyDescent="0.3">
      <c r="A125" t="s">
        <v>170</v>
      </c>
      <c r="B125" s="81" t="s">
        <v>411</v>
      </c>
      <c r="C125" s="1">
        <v>8.67</v>
      </c>
      <c r="E125" s="1">
        <v>8.67</v>
      </c>
      <c r="F125" s="1">
        <v>9.5370000000000008</v>
      </c>
      <c r="G125" s="1">
        <v>10.404</v>
      </c>
      <c r="H125" s="1">
        <v>11.271000000000001</v>
      </c>
    </row>
    <row r="126" spans="1:9" ht="28.8" x14ac:dyDescent="0.3">
      <c r="A126" t="s">
        <v>171</v>
      </c>
      <c r="B126" s="81" t="s">
        <v>412</v>
      </c>
      <c r="C126" s="1">
        <v>8.67</v>
      </c>
      <c r="E126" s="1">
        <v>8.67</v>
      </c>
      <c r="F126" s="1">
        <v>9.5370000000000008</v>
      </c>
      <c r="G126" s="1">
        <v>10.404</v>
      </c>
      <c r="H126" s="1">
        <v>11.271000000000001</v>
      </c>
    </row>
    <row r="127" spans="1:9" ht="28.8" x14ac:dyDescent="0.3">
      <c r="A127" t="s">
        <v>172</v>
      </c>
      <c r="B127" s="81" t="s">
        <v>413</v>
      </c>
    </row>
    <row r="128" spans="1:9" ht="43.2" x14ac:dyDescent="0.3">
      <c r="A128" t="s">
        <v>173</v>
      </c>
      <c r="B128" s="81" t="s">
        <v>414</v>
      </c>
      <c r="C128" s="1">
        <v>8.69</v>
      </c>
      <c r="E128" s="1">
        <v>8.69</v>
      </c>
      <c r="F128" s="1">
        <v>9.5589999999999993</v>
      </c>
      <c r="G128" s="1">
        <v>10.428000000000001</v>
      </c>
      <c r="H128" s="1">
        <v>11.297000000000001</v>
      </c>
    </row>
    <row r="129" spans="1:8" ht="43.2" x14ac:dyDescent="0.3">
      <c r="A129" t="s">
        <v>174</v>
      </c>
      <c r="B129" s="81" t="s">
        <v>415</v>
      </c>
      <c r="C129" s="1">
        <v>8.69</v>
      </c>
      <c r="E129" s="1">
        <v>8.69</v>
      </c>
      <c r="F129" s="1">
        <v>9.5589999999999993</v>
      </c>
      <c r="G129" s="1">
        <v>10.428000000000001</v>
      </c>
      <c r="H129" s="1">
        <v>11.297000000000001</v>
      </c>
    </row>
    <row r="130" spans="1:8" ht="43.2" x14ac:dyDescent="0.3">
      <c r="A130" t="s">
        <v>175</v>
      </c>
      <c r="B130" s="81" t="s">
        <v>416</v>
      </c>
      <c r="C130" s="1">
        <v>8.69</v>
      </c>
      <c r="E130" s="1">
        <v>8.69</v>
      </c>
      <c r="F130" s="1">
        <v>9.5589999999999993</v>
      </c>
      <c r="G130" s="1">
        <v>10.428000000000001</v>
      </c>
      <c r="H130" s="1">
        <v>11.297000000000001</v>
      </c>
    </row>
    <row r="131" spans="1:8" ht="43.2" x14ac:dyDescent="0.3">
      <c r="A131" t="s">
        <v>176</v>
      </c>
      <c r="B131" s="81" t="s">
        <v>417</v>
      </c>
      <c r="C131" s="1">
        <v>8.69</v>
      </c>
      <c r="E131" s="1">
        <v>8.69</v>
      </c>
      <c r="F131" s="1">
        <v>9.5589999999999993</v>
      </c>
      <c r="G131" s="1">
        <v>10.428000000000001</v>
      </c>
      <c r="H131" s="1">
        <v>11.297000000000001</v>
      </c>
    </row>
    <row r="132" spans="1:8" ht="43.2" x14ac:dyDescent="0.3">
      <c r="A132" t="s">
        <v>177</v>
      </c>
      <c r="B132" s="81" t="s">
        <v>418</v>
      </c>
      <c r="C132" s="1">
        <v>8.69</v>
      </c>
      <c r="E132" s="1">
        <v>8.69</v>
      </c>
      <c r="F132" s="1">
        <v>9.5589999999999993</v>
      </c>
      <c r="G132" s="1">
        <v>10.428000000000001</v>
      </c>
      <c r="H132" s="1">
        <v>11.297000000000001</v>
      </c>
    </row>
    <row r="133" spans="1:8" ht="43.2" x14ac:dyDescent="0.3">
      <c r="A133" t="s">
        <v>178</v>
      </c>
      <c r="B133" s="81" t="s">
        <v>419</v>
      </c>
    </row>
    <row r="134" spans="1:8" ht="43.2" x14ac:dyDescent="0.3">
      <c r="A134" t="s">
        <v>179</v>
      </c>
      <c r="B134" s="81" t="s">
        <v>420</v>
      </c>
      <c r="C134" s="1">
        <v>8.67</v>
      </c>
      <c r="E134" s="1">
        <v>8.67</v>
      </c>
      <c r="F134" s="1">
        <v>9.5370000000000008</v>
      </c>
      <c r="G134" s="1">
        <v>10.404</v>
      </c>
      <c r="H134" s="1">
        <v>11.271000000000001</v>
      </c>
    </row>
    <row r="135" spans="1:8" ht="43.2" x14ac:dyDescent="0.3">
      <c r="A135" t="s">
        <v>180</v>
      </c>
      <c r="B135" s="81" t="s">
        <v>421</v>
      </c>
      <c r="C135" s="1">
        <v>8.67</v>
      </c>
      <c r="E135" s="1">
        <v>8.67</v>
      </c>
      <c r="F135" s="1">
        <v>9.5370000000000008</v>
      </c>
      <c r="G135" s="1">
        <v>10.404</v>
      </c>
      <c r="H135" s="1">
        <v>11.271000000000001</v>
      </c>
    </row>
    <row r="136" spans="1:8" ht="43.2" x14ac:dyDescent="0.3">
      <c r="A136" t="s">
        <v>181</v>
      </c>
      <c r="B136" s="81" t="s">
        <v>422</v>
      </c>
      <c r="C136" s="1">
        <v>8.69</v>
      </c>
      <c r="E136" s="1">
        <v>8.69</v>
      </c>
      <c r="F136" s="1">
        <v>9.5589999999999993</v>
      </c>
      <c r="G136" s="1">
        <v>10.428000000000001</v>
      </c>
      <c r="H136" s="1">
        <v>11.297000000000001</v>
      </c>
    </row>
    <row r="137" spans="1:8" ht="43.2" x14ac:dyDescent="0.3">
      <c r="A137" t="s">
        <v>182</v>
      </c>
      <c r="B137" s="81" t="s">
        <v>423</v>
      </c>
      <c r="C137" s="1">
        <v>8.69</v>
      </c>
      <c r="E137" s="1">
        <v>8.69</v>
      </c>
      <c r="F137" s="1">
        <v>9.5589999999999993</v>
      </c>
      <c r="G137" s="1">
        <v>10.428000000000001</v>
      </c>
      <c r="H137" s="1">
        <v>11.297000000000001</v>
      </c>
    </row>
    <row r="138" spans="1:8" ht="43.2" x14ac:dyDescent="0.3">
      <c r="A138" t="s">
        <v>183</v>
      </c>
      <c r="B138" s="81" t="s">
        <v>424</v>
      </c>
      <c r="C138" s="1">
        <v>8.69</v>
      </c>
      <c r="E138" s="1">
        <v>8.69</v>
      </c>
      <c r="F138" s="1">
        <v>9.5589999999999993</v>
      </c>
      <c r="G138" s="1">
        <v>10.428000000000001</v>
      </c>
      <c r="H138" s="1">
        <v>11.297000000000001</v>
      </c>
    </row>
    <row r="139" spans="1:8" ht="43.2" x14ac:dyDescent="0.3">
      <c r="A139" t="s">
        <v>184</v>
      </c>
      <c r="B139" s="81" t="s">
        <v>425</v>
      </c>
    </row>
    <row r="140" spans="1:8" ht="43.2" x14ac:dyDescent="0.3">
      <c r="A140" t="s">
        <v>185</v>
      </c>
      <c r="B140" s="81" t="s">
        <v>426</v>
      </c>
      <c r="C140" s="1">
        <v>8.69</v>
      </c>
      <c r="E140" s="1">
        <v>8.69</v>
      </c>
      <c r="F140" s="1">
        <v>9.5589999999999993</v>
      </c>
      <c r="G140" s="1">
        <v>10.428000000000001</v>
      </c>
      <c r="H140" s="1">
        <v>11.297000000000001</v>
      </c>
    </row>
    <row r="141" spans="1:8" ht="43.2" x14ac:dyDescent="0.3">
      <c r="A141" t="s">
        <v>186</v>
      </c>
      <c r="B141" s="81" t="s">
        <v>427</v>
      </c>
      <c r="C141" s="1">
        <v>8.69</v>
      </c>
      <c r="E141" s="1">
        <v>8.69</v>
      </c>
      <c r="F141" s="1">
        <v>9.5589999999999993</v>
      </c>
      <c r="G141" s="1">
        <v>10.428000000000001</v>
      </c>
      <c r="H141" s="1">
        <v>11.297000000000001</v>
      </c>
    </row>
    <row r="142" spans="1:8" ht="28.8" x14ac:dyDescent="0.3">
      <c r="A142" t="s">
        <v>187</v>
      </c>
      <c r="B142" s="81" t="s">
        <v>428</v>
      </c>
    </row>
    <row r="143" spans="1:8" ht="43.2" x14ac:dyDescent="0.3">
      <c r="A143" t="s">
        <v>188</v>
      </c>
      <c r="B143" s="81" t="s">
        <v>429</v>
      </c>
      <c r="C143" s="1">
        <v>8.6300000000000008</v>
      </c>
      <c r="E143" s="1">
        <v>8.6300000000000008</v>
      </c>
      <c r="F143" s="1">
        <v>9.4930000000000003</v>
      </c>
      <c r="G143" s="1">
        <v>10.356</v>
      </c>
      <c r="H143" s="1">
        <v>11.218999999999999</v>
      </c>
    </row>
    <row r="144" spans="1:8" ht="43.2" x14ac:dyDescent="0.3">
      <c r="A144" t="s">
        <v>189</v>
      </c>
      <c r="B144" s="81" t="s">
        <v>430</v>
      </c>
      <c r="C144" s="1">
        <v>8.69</v>
      </c>
      <c r="E144" s="1">
        <v>8.69</v>
      </c>
      <c r="F144" s="1">
        <v>9.5589999999999993</v>
      </c>
      <c r="G144" s="1">
        <v>10.428000000000001</v>
      </c>
      <c r="H144" s="1">
        <v>11.297000000000001</v>
      </c>
    </row>
    <row r="145" spans="1:9" ht="43.2" x14ac:dyDescent="0.3">
      <c r="A145" t="s">
        <v>190</v>
      </c>
      <c r="B145" s="81" t="s">
        <v>431</v>
      </c>
    </row>
    <row r="146" spans="1:9" ht="43.2" x14ac:dyDescent="0.3">
      <c r="A146" t="s">
        <v>191</v>
      </c>
      <c r="B146" s="81" t="s">
        <v>432</v>
      </c>
      <c r="C146" s="1">
        <v>8.69</v>
      </c>
      <c r="E146" s="1">
        <v>8.69</v>
      </c>
      <c r="F146" s="1">
        <v>9.5589999999999993</v>
      </c>
      <c r="G146" s="1">
        <v>10.428000000000001</v>
      </c>
      <c r="H146" s="1">
        <v>11.297000000000001</v>
      </c>
    </row>
    <row r="147" spans="1:9" ht="28.8" x14ac:dyDescent="0.3">
      <c r="A147" t="s">
        <v>192</v>
      </c>
      <c r="B147" s="81" t="s">
        <v>433</v>
      </c>
    </row>
    <row r="148" spans="1:9" ht="28.8" x14ac:dyDescent="0.3">
      <c r="A148" t="s">
        <v>193</v>
      </c>
      <c r="B148" s="81" t="s">
        <v>434</v>
      </c>
    </row>
    <row r="149" spans="1:9" ht="28.8" x14ac:dyDescent="0.3">
      <c r="A149" t="s">
        <v>194</v>
      </c>
      <c r="B149" s="81" t="s">
        <v>435</v>
      </c>
      <c r="C149" s="1">
        <v>10</v>
      </c>
      <c r="E149" s="1">
        <v>10</v>
      </c>
      <c r="F149" s="1">
        <v>11</v>
      </c>
      <c r="G149" s="1">
        <v>12</v>
      </c>
      <c r="H149" s="1">
        <v>13</v>
      </c>
    </row>
    <row r="150" spans="1:9" ht="28.8" x14ac:dyDescent="0.3">
      <c r="A150" t="s">
        <v>195</v>
      </c>
      <c r="B150" s="81" t="s">
        <v>436</v>
      </c>
      <c r="C150" s="1">
        <v>10</v>
      </c>
      <c r="E150" s="1">
        <v>10</v>
      </c>
      <c r="F150" s="1">
        <v>11</v>
      </c>
      <c r="G150" s="1">
        <v>12</v>
      </c>
      <c r="H150" s="1">
        <v>13</v>
      </c>
    </row>
    <row r="151" spans="1:9" ht="28.8" x14ac:dyDescent="0.3">
      <c r="A151" t="s">
        <v>196</v>
      </c>
      <c r="B151" s="81" t="s">
        <v>437</v>
      </c>
      <c r="C151" s="1">
        <v>10</v>
      </c>
      <c r="E151" s="1">
        <v>10</v>
      </c>
      <c r="F151" s="1">
        <v>11</v>
      </c>
      <c r="G151" s="1">
        <v>12</v>
      </c>
      <c r="H151" s="1">
        <v>13</v>
      </c>
    </row>
    <row r="152" spans="1:9" ht="57.6" x14ac:dyDescent="0.3">
      <c r="A152" t="s">
        <v>197</v>
      </c>
      <c r="B152" s="81" t="s">
        <v>438</v>
      </c>
      <c r="C152" s="1">
        <v>10</v>
      </c>
      <c r="E152" s="1">
        <v>10</v>
      </c>
      <c r="F152" s="1">
        <v>11</v>
      </c>
      <c r="G152" s="1">
        <v>12</v>
      </c>
      <c r="H152" s="1">
        <v>13</v>
      </c>
    </row>
    <row r="153" spans="1:9" ht="28.8" x14ac:dyDescent="0.3">
      <c r="A153" t="s">
        <v>198</v>
      </c>
      <c r="B153" s="81" t="s">
        <v>439</v>
      </c>
      <c r="C153" s="1">
        <v>10</v>
      </c>
      <c r="E153" s="1">
        <v>10</v>
      </c>
      <c r="F153" s="1">
        <v>11</v>
      </c>
      <c r="G153" s="1">
        <v>12</v>
      </c>
      <c r="H153" s="1">
        <v>13</v>
      </c>
    </row>
    <row r="154" spans="1:9" x14ac:dyDescent="0.3">
      <c r="A154" t="s">
        <v>199</v>
      </c>
      <c r="B154" s="81" t="s">
        <v>440</v>
      </c>
    </row>
    <row r="155" spans="1:9" x14ac:dyDescent="0.3">
      <c r="A155" t="s">
        <v>200</v>
      </c>
      <c r="B155" s="81" t="s">
        <v>440</v>
      </c>
      <c r="C155" s="1">
        <v>10</v>
      </c>
      <c r="E155" s="1">
        <v>10</v>
      </c>
      <c r="F155" s="1">
        <v>11</v>
      </c>
      <c r="G155" s="1">
        <v>12</v>
      </c>
      <c r="H155" s="1">
        <v>13</v>
      </c>
    </row>
    <row r="156" spans="1:9" ht="43.2" x14ac:dyDescent="0.3">
      <c r="A156" t="s">
        <v>201</v>
      </c>
      <c r="B156" s="81" t="s">
        <v>441</v>
      </c>
    </row>
    <row r="157" spans="1:9" ht="43.2" x14ac:dyDescent="0.3">
      <c r="A157" t="s">
        <v>202</v>
      </c>
      <c r="B157" s="81" t="s">
        <v>442</v>
      </c>
      <c r="C157" s="1">
        <v>2.2799999999999998</v>
      </c>
      <c r="E157" s="1">
        <v>2.2799999999999998</v>
      </c>
      <c r="F157" s="1">
        <v>2.508</v>
      </c>
      <c r="G157" s="1">
        <v>2.7360000000000002</v>
      </c>
      <c r="H157" s="1">
        <v>2.964</v>
      </c>
      <c r="I157" t="s">
        <v>570</v>
      </c>
    </row>
    <row r="158" spans="1:9" x14ac:dyDescent="0.3">
      <c r="A158" t="s">
        <v>203</v>
      </c>
      <c r="B158" s="81" t="s">
        <v>443</v>
      </c>
      <c r="C158" s="1">
        <v>2.15</v>
      </c>
      <c r="E158" s="1">
        <v>2.15</v>
      </c>
      <c r="F158" s="1">
        <v>2.3650000000000002</v>
      </c>
      <c r="G158" s="1">
        <v>2.58</v>
      </c>
      <c r="H158" s="1">
        <v>2.7949999999999999</v>
      </c>
      <c r="I158" t="s">
        <v>570</v>
      </c>
    </row>
    <row r="159" spans="1:9" ht="43.2" x14ac:dyDescent="0.3">
      <c r="A159" t="s">
        <v>204</v>
      </c>
      <c r="B159" s="81" t="s">
        <v>444</v>
      </c>
      <c r="C159" s="1">
        <v>2.15</v>
      </c>
      <c r="E159" s="1">
        <v>2.15</v>
      </c>
      <c r="F159" s="1">
        <v>2.3650000000000002</v>
      </c>
      <c r="G159" s="1">
        <v>2.58</v>
      </c>
      <c r="H159" s="1">
        <v>2.7949999999999999</v>
      </c>
      <c r="I159" t="s">
        <v>570</v>
      </c>
    </row>
    <row r="160" spans="1:9" ht="100.8" x14ac:dyDescent="0.3">
      <c r="A160" t="s">
        <v>205</v>
      </c>
      <c r="B160" s="81" t="s">
        <v>445</v>
      </c>
      <c r="C160" s="1">
        <v>2.15</v>
      </c>
      <c r="E160" s="1">
        <v>2.15</v>
      </c>
      <c r="F160" s="1">
        <v>2.3650000000000002</v>
      </c>
      <c r="G160" s="1">
        <v>2.58</v>
      </c>
      <c r="H160" s="1">
        <v>2.7949999999999999</v>
      </c>
      <c r="I160" t="s">
        <v>570</v>
      </c>
    </row>
    <row r="161" spans="1:9" ht="72" x14ac:dyDescent="0.3">
      <c r="A161" t="s">
        <v>206</v>
      </c>
      <c r="B161" s="81" t="s">
        <v>446</v>
      </c>
      <c r="C161" s="1">
        <v>2.15</v>
      </c>
      <c r="E161" s="1">
        <v>2.15</v>
      </c>
      <c r="F161" s="1">
        <v>2.3650000000000002</v>
      </c>
      <c r="G161" s="1">
        <v>2.58</v>
      </c>
      <c r="H161" s="1">
        <v>2.7949999999999999</v>
      </c>
      <c r="I161" t="s">
        <v>570</v>
      </c>
    </row>
    <row r="162" spans="1:9" ht="57.6" x14ac:dyDescent="0.3">
      <c r="A162" t="s">
        <v>207</v>
      </c>
      <c r="B162" s="81" t="s">
        <v>447</v>
      </c>
      <c r="C162" s="1">
        <v>2.15</v>
      </c>
      <c r="E162" s="1">
        <v>2.15</v>
      </c>
      <c r="F162" s="1">
        <v>2.3650000000000002</v>
      </c>
      <c r="G162" s="1">
        <v>2.58</v>
      </c>
      <c r="H162" s="1">
        <v>2.7949999999999999</v>
      </c>
      <c r="I162" t="s">
        <v>570</v>
      </c>
    </row>
    <row r="163" spans="1:9" ht="43.2" x14ac:dyDescent="0.3">
      <c r="A163" t="s">
        <v>208</v>
      </c>
      <c r="B163" s="81" t="s">
        <v>448</v>
      </c>
      <c r="C163" s="1">
        <v>2.2799999999999998</v>
      </c>
      <c r="E163" s="1">
        <v>2.2799999999999998</v>
      </c>
      <c r="F163" s="1">
        <v>2.508</v>
      </c>
      <c r="G163" s="1">
        <v>2.7360000000000002</v>
      </c>
      <c r="H163" s="1">
        <v>2.964</v>
      </c>
      <c r="I163" t="s">
        <v>570</v>
      </c>
    </row>
    <row r="164" spans="1:9" ht="57.6" x14ac:dyDescent="0.3">
      <c r="A164" t="s">
        <v>209</v>
      </c>
      <c r="B164" s="81" t="s">
        <v>449</v>
      </c>
      <c r="C164" s="1">
        <v>2.15</v>
      </c>
      <c r="E164" s="1">
        <v>2.15</v>
      </c>
      <c r="F164" s="1">
        <v>2.3650000000000002</v>
      </c>
      <c r="G164" s="1">
        <v>2.58</v>
      </c>
      <c r="H164" s="1">
        <v>2.7949999999999999</v>
      </c>
      <c r="I164" t="s">
        <v>570</v>
      </c>
    </row>
    <row r="165" spans="1:9" ht="86.4" x14ac:dyDescent="0.3">
      <c r="A165" t="s">
        <v>210</v>
      </c>
      <c r="B165" s="81" t="s">
        <v>450</v>
      </c>
      <c r="C165" s="1">
        <v>2.15</v>
      </c>
      <c r="E165" s="1">
        <v>2.15</v>
      </c>
      <c r="F165" s="1">
        <v>2.3650000000000002</v>
      </c>
      <c r="G165" s="1">
        <v>2.58</v>
      </c>
      <c r="H165" s="1">
        <v>2.7949999999999999</v>
      </c>
      <c r="I165" t="s">
        <v>570</v>
      </c>
    </row>
    <row r="166" spans="1:9" ht="43.2" x14ac:dyDescent="0.3">
      <c r="A166" t="s">
        <v>211</v>
      </c>
      <c r="B166" s="81" t="s">
        <v>451</v>
      </c>
      <c r="C166" s="1">
        <v>2.2799999999999998</v>
      </c>
      <c r="E166" s="1">
        <v>2.2799999999999998</v>
      </c>
      <c r="F166" s="1">
        <v>2.508</v>
      </c>
      <c r="G166" s="1">
        <v>2.7360000000000002</v>
      </c>
      <c r="H166" s="1">
        <v>2.964</v>
      </c>
      <c r="I166" t="s">
        <v>570</v>
      </c>
    </row>
    <row r="167" spans="1:9" ht="43.2" x14ac:dyDescent="0.3">
      <c r="A167" t="s">
        <v>212</v>
      </c>
      <c r="B167" s="81" t="s">
        <v>452</v>
      </c>
    </row>
    <row r="168" spans="1:9" ht="28.8" x14ac:dyDescent="0.3">
      <c r="A168" t="s">
        <v>213</v>
      </c>
      <c r="B168" s="81" t="s">
        <v>453</v>
      </c>
      <c r="C168" s="1">
        <v>2.83</v>
      </c>
      <c r="E168" s="1">
        <v>2.83</v>
      </c>
      <c r="F168" s="1">
        <v>3.113</v>
      </c>
      <c r="G168" s="1">
        <v>3.3959999999999999</v>
      </c>
      <c r="H168" s="1">
        <v>3.6789999999999998</v>
      </c>
      <c r="I168" t="s">
        <v>569</v>
      </c>
    </row>
    <row r="169" spans="1:9" ht="28.8" x14ac:dyDescent="0.3">
      <c r="A169" t="s">
        <v>214</v>
      </c>
      <c r="B169" s="81" t="s">
        <v>454</v>
      </c>
      <c r="C169" s="1">
        <v>2.3639999999999999</v>
      </c>
      <c r="E169" s="1">
        <v>2.3639999999999999</v>
      </c>
      <c r="F169" s="1">
        <v>2.6</v>
      </c>
      <c r="G169" s="1">
        <v>2.8370000000000002</v>
      </c>
      <c r="H169" s="1">
        <v>3.073</v>
      </c>
      <c r="I169" t="s">
        <v>569</v>
      </c>
    </row>
    <row r="170" spans="1:9" ht="43.2" x14ac:dyDescent="0.3">
      <c r="A170" t="s">
        <v>215</v>
      </c>
      <c r="B170" s="81" t="s">
        <v>455</v>
      </c>
      <c r="C170" s="1">
        <v>2.3639999999999999</v>
      </c>
      <c r="E170" s="1">
        <v>2.3639999999999999</v>
      </c>
      <c r="F170" s="1">
        <v>2.6</v>
      </c>
      <c r="G170" s="1">
        <v>2.8370000000000002</v>
      </c>
      <c r="H170" s="1">
        <v>3.073</v>
      </c>
      <c r="I170" t="s">
        <v>570</v>
      </c>
    </row>
    <row r="171" spans="1:9" ht="57.6" x14ac:dyDescent="0.3">
      <c r="A171" t="s">
        <v>216</v>
      </c>
      <c r="B171" s="81" t="s">
        <v>456</v>
      </c>
      <c r="C171" s="1">
        <v>2.3639999999999999</v>
      </c>
      <c r="E171" s="1">
        <v>2.3639999999999999</v>
      </c>
      <c r="F171" s="1">
        <v>2.6</v>
      </c>
      <c r="G171" s="1">
        <v>2.8370000000000002</v>
      </c>
      <c r="H171" s="1">
        <v>3.073</v>
      </c>
      <c r="I171" t="s">
        <v>570</v>
      </c>
    </row>
    <row r="172" spans="1:9" ht="57.6" x14ac:dyDescent="0.3">
      <c r="A172" t="s">
        <v>217</v>
      </c>
      <c r="B172" s="81" t="s">
        <v>457</v>
      </c>
      <c r="C172" s="1">
        <v>2.3639999999999999</v>
      </c>
      <c r="E172" s="1">
        <v>2.3639999999999999</v>
      </c>
      <c r="F172" s="1">
        <v>2.6</v>
      </c>
      <c r="G172" s="1">
        <v>2.8370000000000002</v>
      </c>
      <c r="H172" s="1">
        <v>3.073</v>
      </c>
      <c r="I172" t="s">
        <v>570</v>
      </c>
    </row>
    <row r="173" spans="1:9" ht="57.6" x14ac:dyDescent="0.3">
      <c r="A173" t="s">
        <v>218</v>
      </c>
      <c r="B173" s="81" t="s">
        <v>458</v>
      </c>
      <c r="C173" s="1">
        <v>2.3639999999999999</v>
      </c>
      <c r="E173" s="1">
        <v>2.3639999999999999</v>
      </c>
      <c r="F173" s="1">
        <v>2.6</v>
      </c>
      <c r="G173" s="1">
        <v>2.8370000000000002</v>
      </c>
      <c r="H173" s="1">
        <v>3.073</v>
      </c>
      <c r="I173" t="s">
        <v>570</v>
      </c>
    </row>
    <row r="174" spans="1:9" ht="57.6" x14ac:dyDescent="0.3">
      <c r="A174" t="s">
        <v>219</v>
      </c>
      <c r="B174" s="81" t="s">
        <v>459</v>
      </c>
      <c r="C174" s="1">
        <v>2.3639999999999999</v>
      </c>
      <c r="E174" s="1">
        <v>2.3639999999999999</v>
      </c>
      <c r="F174" s="1">
        <v>2.6</v>
      </c>
      <c r="G174" s="1">
        <v>2.8370000000000002</v>
      </c>
      <c r="H174" s="1">
        <v>3.073</v>
      </c>
      <c r="I174" t="s">
        <v>570</v>
      </c>
    </row>
    <row r="175" spans="1:9" ht="72" x14ac:dyDescent="0.3">
      <c r="A175" t="s">
        <v>220</v>
      </c>
      <c r="B175" s="81" t="s">
        <v>460</v>
      </c>
      <c r="C175" s="1">
        <v>2.3639999999999999</v>
      </c>
      <c r="E175" s="1">
        <v>2.3639999999999999</v>
      </c>
      <c r="F175" s="1">
        <v>2.6</v>
      </c>
      <c r="G175" s="1">
        <v>2.8370000000000002</v>
      </c>
      <c r="H175" s="1">
        <v>3.073</v>
      </c>
      <c r="I175" t="s">
        <v>570</v>
      </c>
    </row>
    <row r="176" spans="1:9" ht="57.6" x14ac:dyDescent="0.3">
      <c r="A176" t="s">
        <v>221</v>
      </c>
      <c r="B176" s="81" t="s">
        <v>461</v>
      </c>
      <c r="C176" s="1">
        <v>2.3639999999999999</v>
      </c>
      <c r="E176" s="1">
        <v>2.3639999999999999</v>
      </c>
      <c r="F176" s="1">
        <v>2.6</v>
      </c>
      <c r="G176" s="1">
        <v>2.8370000000000002</v>
      </c>
      <c r="H176" s="1">
        <v>3.073</v>
      </c>
      <c r="I176" t="s">
        <v>570</v>
      </c>
    </row>
    <row r="177" spans="1:9" ht="43.2" x14ac:dyDescent="0.3">
      <c r="A177" t="s">
        <v>222</v>
      </c>
      <c r="B177" s="81" t="s">
        <v>462</v>
      </c>
    </row>
    <row r="178" spans="1:9" ht="43.2" x14ac:dyDescent="0.3">
      <c r="A178" t="s">
        <v>223</v>
      </c>
      <c r="B178" s="81" t="s">
        <v>463</v>
      </c>
      <c r="C178" s="1">
        <v>2.83</v>
      </c>
      <c r="E178" s="1">
        <v>2.83</v>
      </c>
      <c r="F178" s="1">
        <v>3.113</v>
      </c>
      <c r="G178" s="1">
        <v>3.3959999999999999</v>
      </c>
      <c r="H178" s="1">
        <v>3.6789999999999998</v>
      </c>
      <c r="I178" t="s">
        <v>569</v>
      </c>
    </row>
    <row r="179" spans="1:9" ht="28.8" x14ac:dyDescent="0.3">
      <c r="A179" t="s">
        <v>224</v>
      </c>
      <c r="B179" s="81" t="s">
        <v>464</v>
      </c>
      <c r="C179" s="1">
        <v>2.15</v>
      </c>
      <c r="E179" s="1">
        <v>2.15</v>
      </c>
      <c r="F179" s="1">
        <v>2.3650000000000002</v>
      </c>
      <c r="G179" s="1">
        <v>2.58</v>
      </c>
      <c r="H179" s="1">
        <v>2.7949999999999999</v>
      </c>
      <c r="I179" t="s">
        <v>569</v>
      </c>
    </row>
    <row r="180" spans="1:9" ht="57.6" x14ac:dyDescent="0.3">
      <c r="A180" t="s">
        <v>225</v>
      </c>
      <c r="B180" s="81" t="s">
        <v>465</v>
      </c>
      <c r="C180" s="1">
        <v>2.17</v>
      </c>
      <c r="E180" s="1">
        <v>2.17</v>
      </c>
      <c r="F180" s="1">
        <v>2.387</v>
      </c>
      <c r="G180" s="1">
        <v>2.6040000000000001</v>
      </c>
      <c r="H180" s="1">
        <v>2.8210000000000002</v>
      </c>
      <c r="I180" t="s">
        <v>570</v>
      </c>
    </row>
    <row r="181" spans="1:9" ht="43.2" x14ac:dyDescent="0.3">
      <c r="A181" t="s">
        <v>226</v>
      </c>
      <c r="B181" s="81" t="s">
        <v>466</v>
      </c>
      <c r="C181" s="1">
        <v>2.15</v>
      </c>
      <c r="E181" s="1">
        <v>2.15</v>
      </c>
      <c r="F181" s="1">
        <v>2.3650000000000002</v>
      </c>
      <c r="G181" s="1">
        <v>2.58</v>
      </c>
      <c r="H181" s="1">
        <v>2.7949999999999999</v>
      </c>
      <c r="I181" t="s">
        <v>570</v>
      </c>
    </row>
    <row r="182" spans="1:9" ht="57.6" x14ac:dyDescent="0.3">
      <c r="A182" t="s">
        <v>227</v>
      </c>
      <c r="B182" s="81" t="s">
        <v>467</v>
      </c>
      <c r="C182" s="1">
        <v>2.15</v>
      </c>
      <c r="E182" s="1">
        <v>2.15</v>
      </c>
      <c r="F182" s="1">
        <v>2.3650000000000002</v>
      </c>
      <c r="G182" s="1">
        <v>2.58</v>
      </c>
      <c r="H182" s="1">
        <v>2.7949999999999999</v>
      </c>
      <c r="I182" t="s">
        <v>570</v>
      </c>
    </row>
    <row r="183" spans="1:9" ht="57.6" x14ac:dyDescent="0.3">
      <c r="A183" t="s">
        <v>228</v>
      </c>
      <c r="B183" s="81" t="s">
        <v>468</v>
      </c>
      <c r="C183" s="1">
        <v>2.17</v>
      </c>
      <c r="E183" s="1">
        <v>2.17</v>
      </c>
      <c r="F183" s="1">
        <v>2.387</v>
      </c>
      <c r="G183" s="1">
        <v>2.6040000000000001</v>
      </c>
      <c r="H183" s="1">
        <v>2.8210000000000002</v>
      </c>
      <c r="I183" t="s">
        <v>570</v>
      </c>
    </row>
    <row r="184" spans="1:9" ht="57.6" x14ac:dyDescent="0.3">
      <c r="A184" t="s">
        <v>229</v>
      </c>
      <c r="B184" s="81" t="s">
        <v>469</v>
      </c>
      <c r="C184" s="1">
        <v>2.17</v>
      </c>
      <c r="E184" s="1">
        <v>2.17</v>
      </c>
      <c r="F184" s="1">
        <v>2.387</v>
      </c>
      <c r="G184" s="1">
        <v>2.6040000000000001</v>
      </c>
      <c r="H184" s="1">
        <v>2.8210000000000002</v>
      </c>
      <c r="I184" t="s">
        <v>570</v>
      </c>
    </row>
    <row r="185" spans="1:9" ht="28.8" x14ac:dyDescent="0.3">
      <c r="A185" t="s">
        <v>230</v>
      </c>
      <c r="B185" s="81" t="s">
        <v>470</v>
      </c>
      <c r="C185" s="1">
        <v>2.17</v>
      </c>
      <c r="E185" s="1">
        <v>2.17</v>
      </c>
      <c r="F185" s="1">
        <v>2.387</v>
      </c>
      <c r="G185" s="1">
        <v>2.6040000000000001</v>
      </c>
      <c r="H185" s="1">
        <v>2.8210000000000002</v>
      </c>
      <c r="I185" t="s">
        <v>571</v>
      </c>
    </row>
    <row r="186" spans="1:9" ht="57.6" x14ac:dyDescent="0.3">
      <c r="A186" t="s">
        <v>231</v>
      </c>
      <c r="B186" s="81" t="s">
        <v>471</v>
      </c>
    </row>
    <row r="187" spans="1:9" ht="72" x14ac:dyDescent="0.3">
      <c r="A187" t="s">
        <v>232</v>
      </c>
      <c r="B187" s="81" t="s">
        <v>472</v>
      </c>
      <c r="C187" s="1">
        <v>2.17</v>
      </c>
      <c r="E187" s="1">
        <v>2.17</v>
      </c>
      <c r="F187" s="1">
        <v>2.387</v>
      </c>
      <c r="G187" s="1">
        <v>2.6040000000000001</v>
      </c>
      <c r="H187" s="1">
        <v>2.8210000000000002</v>
      </c>
      <c r="I187" t="s">
        <v>570</v>
      </c>
    </row>
    <row r="188" spans="1:9" ht="43.2" x14ac:dyDescent="0.3">
      <c r="A188" t="s">
        <v>233</v>
      </c>
      <c r="B188" s="81" t="s">
        <v>473</v>
      </c>
      <c r="C188" s="1">
        <v>2.2799999999999998</v>
      </c>
      <c r="E188" s="1">
        <v>2.2799999999999998</v>
      </c>
      <c r="F188" s="1">
        <v>2.508</v>
      </c>
      <c r="G188" s="1">
        <v>2.7360000000000002</v>
      </c>
      <c r="H188" s="1">
        <v>2.964</v>
      </c>
      <c r="I188" t="s">
        <v>570</v>
      </c>
    </row>
    <row r="189" spans="1:9" ht="72" x14ac:dyDescent="0.3">
      <c r="A189" t="s">
        <v>234</v>
      </c>
      <c r="B189" s="81" t="s">
        <v>474</v>
      </c>
      <c r="C189" s="1">
        <v>2.17</v>
      </c>
      <c r="E189" s="1">
        <v>2.17</v>
      </c>
      <c r="F189" s="1">
        <v>2.387</v>
      </c>
      <c r="G189" s="1">
        <v>2.6040000000000001</v>
      </c>
      <c r="H189" s="1">
        <v>2.8210000000000002</v>
      </c>
      <c r="I189" t="s">
        <v>570</v>
      </c>
    </row>
    <row r="190" spans="1:9" ht="43.2" x14ac:dyDescent="0.3">
      <c r="A190" t="s">
        <v>235</v>
      </c>
      <c r="B190" s="81" t="s">
        <v>475</v>
      </c>
      <c r="C190" s="1">
        <v>2.17</v>
      </c>
      <c r="E190" s="1">
        <v>2.17</v>
      </c>
      <c r="F190" s="1">
        <v>2.387</v>
      </c>
      <c r="G190" s="1">
        <v>2.6040000000000001</v>
      </c>
      <c r="H190" s="1">
        <v>2.8210000000000002</v>
      </c>
      <c r="I190" t="s">
        <v>570</v>
      </c>
    </row>
    <row r="191" spans="1:9" ht="72" x14ac:dyDescent="0.3">
      <c r="A191" t="s">
        <v>236</v>
      </c>
      <c r="B191" s="81" t="s">
        <v>476</v>
      </c>
      <c r="C191" s="1">
        <v>2.17</v>
      </c>
      <c r="E191" s="1">
        <v>2.17</v>
      </c>
      <c r="F191" s="1">
        <v>2.387</v>
      </c>
      <c r="G191" s="1">
        <v>2.6040000000000001</v>
      </c>
      <c r="H191" s="1">
        <v>2.8210000000000002</v>
      </c>
      <c r="I191" t="s">
        <v>571</v>
      </c>
    </row>
    <row r="192" spans="1:9" ht="57.6" x14ac:dyDescent="0.3">
      <c r="A192" t="s">
        <v>237</v>
      </c>
      <c r="B192" s="81" t="s">
        <v>477</v>
      </c>
      <c r="C192" s="1">
        <v>2.2799999999999998</v>
      </c>
      <c r="E192" s="1">
        <v>2.2799999999999998</v>
      </c>
      <c r="F192" s="1">
        <v>2.508</v>
      </c>
      <c r="G192" s="1">
        <v>2.7360000000000002</v>
      </c>
      <c r="H192" s="1">
        <v>2.964</v>
      </c>
      <c r="I192" t="s">
        <v>570</v>
      </c>
    </row>
    <row r="193" spans="1:9" ht="72" x14ac:dyDescent="0.3">
      <c r="A193" t="s">
        <v>238</v>
      </c>
      <c r="B193" s="81" t="s">
        <v>478</v>
      </c>
      <c r="C193" s="1">
        <v>2.17</v>
      </c>
      <c r="E193" s="1">
        <v>2.17</v>
      </c>
      <c r="F193" s="1">
        <v>2.387</v>
      </c>
      <c r="G193" s="1">
        <v>2.6040000000000001</v>
      </c>
      <c r="H193" s="1">
        <v>2.8210000000000002</v>
      </c>
      <c r="I193" t="s">
        <v>571</v>
      </c>
    </row>
    <row r="194" spans="1:9" ht="86.4" x14ac:dyDescent="0.3">
      <c r="A194" t="s">
        <v>239</v>
      </c>
      <c r="B194" s="81" t="s">
        <v>479</v>
      </c>
      <c r="C194" s="1">
        <v>2.17</v>
      </c>
      <c r="E194" s="1">
        <v>2.17</v>
      </c>
      <c r="F194" s="1">
        <v>2.387</v>
      </c>
      <c r="G194" s="1">
        <v>2.6040000000000001</v>
      </c>
      <c r="H194" s="1">
        <v>2.8210000000000002</v>
      </c>
      <c r="I194" t="s">
        <v>570</v>
      </c>
    </row>
    <row r="195" spans="1:9" ht="28.8" x14ac:dyDescent="0.3">
      <c r="A195" t="s">
        <v>240</v>
      </c>
      <c r="B195" s="81" t="s">
        <v>480</v>
      </c>
      <c r="C195" s="1">
        <v>2.17</v>
      </c>
      <c r="E195" s="1">
        <v>2.17</v>
      </c>
      <c r="F195" s="1">
        <v>2.387</v>
      </c>
      <c r="G195" s="1">
        <v>2.6040000000000001</v>
      </c>
      <c r="H195" s="1">
        <v>2.8210000000000002</v>
      </c>
      <c r="I195" t="s">
        <v>570</v>
      </c>
    </row>
    <row r="196" spans="1:9" x14ac:dyDescent="0.3">
      <c r="A196" t="s">
        <v>241</v>
      </c>
      <c r="B196" s="81" t="s">
        <v>481</v>
      </c>
      <c r="C196" s="1">
        <v>2.17</v>
      </c>
      <c r="E196" s="1">
        <v>2.17</v>
      </c>
      <c r="F196" s="1">
        <v>2.387</v>
      </c>
      <c r="G196" s="1">
        <v>2.6040000000000001</v>
      </c>
      <c r="H196" s="1">
        <v>2.8210000000000002</v>
      </c>
      <c r="I196" t="s">
        <v>570</v>
      </c>
    </row>
    <row r="197" spans="1:9" ht="28.8" x14ac:dyDescent="0.3">
      <c r="A197" t="s">
        <v>242</v>
      </c>
      <c r="B197" s="81" t="s">
        <v>482</v>
      </c>
      <c r="C197" s="1">
        <v>2.17</v>
      </c>
      <c r="E197" s="1">
        <v>2.17</v>
      </c>
      <c r="F197" s="1">
        <v>2.387</v>
      </c>
      <c r="G197" s="1">
        <v>2.6040000000000001</v>
      </c>
      <c r="H197" s="1">
        <v>2.8210000000000002</v>
      </c>
      <c r="I197" t="s">
        <v>571</v>
      </c>
    </row>
    <row r="198" spans="1:9" ht="43.2" x14ac:dyDescent="0.3">
      <c r="A198" t="s">
        <v>243</v>
      </c>
      <c r="B198" s="81" t="s">
        <v>483</v>
      </c>
      <c r="C198" s="1">
        <v>2.3330000000000002</v>
      </c>
      <c r="E198" s="1">
        <v>2.3330000000000002</v>
      </c>
      <c r="F198" s="1">
        <v>2.5659999999999998</v>
      </c>
      <c r="G198" s="1">
        <v>2.8</v>
      </c>
      <c r="H198" s="1">
        <v>3.0329999999999999</v>
      </c>
      <c r="I198" t="s">
        <v>569</v>
      </c>
    </row>
    <row r="199" spans="1:9" ht="86.4" x14ac:dyDescent="0.3">
      <c r="A199" t="s">
        <v>244</v>
      </c>
      <c r="B199" s="81" t="s">
        <v>484</v>
      </c>
      <c r="C199" s="1">
        <v>2.383</v>
      </c>
      <c r="E199" s="1">
        <v>2.383</v>
      </c>
      <c r="F199" s="1">
        <v>2.621</v>
      </c>
      <c r="G199" s="1">
        <v>2.86</v>
      </c>
      <c r="H199" s="1">
        <v>3.0979999999999999</v>
      </c>
      <c r="I199" t="s">
        <v>569</v>
      </c>
    </row>
    <row r="200" spans="1:9" x14ac:dyDescent="0.3">
      <c r="A200" t="s">
        <v>245</v>
      </c>
      <c r="B200" s="81" t="s">
        <v>485</v>
      </c>
    </row>
    <row r="201" spans="1:9" x14ac:dyDescent="0.3">
      <c r="A201" t="s">
        <v>246</v>
      </c>
      <c r="B201" s="81" t="s">
        <v>485</v>
      </c>
      <c r="C201" s="1">
        <v>2.4729999999999999</v>
      </c>
      <c r="E201" s="1">
        <v>2.4729999999999999</v>
      </c>
      <c r="F201" s="1">
        <v>2.72</v>
      </c>
      <c r="G201" s="1">
        <v>2.968</v>
      </c>
      <c r="H201" s="1">
        <v>3.2149999999999999</v>
      </c>
    </row>
    <row r="202" spans="1:9" ht="28.8" x14ac:dyDescent="0.3">
      <c r="A202" t="s">
        <v>247</v>
      </c>
      <c r="B202" s="81" t="s">
        <v>486</v>
      </c>
    </row>
    <row r="203" spans="1:9" x14ac:dyDescent="0.3">
      <c r="A203" t="s">
        <v>248</v>
      </c>
      <c r="B203" s="81" t="s">
        <v>487</v>
      </c>
      <c r="C203" s="1">
        <v>2.5129999999999999</v>
      </c>
      <c r="E203" s="1">
        <v>2.5129999999999999</v>
      </c>
      <c r="F203" s="1">
        <v>2.7639999999999998</v>
      </c>
      <c r="G203" s="1">
        <v>3.016</v>
      </c>
      <c r="H203" s="1">
        <v>3.2669999999999999</v>
      </c>
    </row>
    <row r="204" spans="1:9" ht="28.8" x14ac:dyDescent="0.3">
      <c r="A204" t="s">
        <v>249</v>
      </c>
      <c r="B204" s="81" t="s">
        <v>488</v>
      </c>
      <c r="C204" s="1">
        <v>2.3130000000000002</v>
      </c>
      <c r="E204" s="1">
        <v>2.3130000000000002</v>
      </c>
      <c r="F204" s="1">
        <v>2.544</v>
      </c>
      <c r="G204" s="1">
        <v>2.7759999999999998</v>
      </c>
      <c r="H204" s="1">
        <v>3.0070000000000001</v>
      </c>
      <c r="I204" t="s">
        <v>569</v>
      </c>
    </row>
    <row r="205" spans="1:9" ht="28.8" x14ac:dyDescent="0.3">
      <c r="A205" t="s">
        <v>250</v>
      </c>
      <c r="B205" s="81" t="s">
        <v>489</v>
      </c>
      <c r="C205" s="1">
        <v>2.5129999999999999</v>
      </c>
      <c r="E205" s="1">
        <v>2.5129999999999999</v>
      </c>
      <c r="F205" s="1">
        <v>2.7639999999999998</v>
      </c>
      <c r="G205" s="1">
        <v>3.016</v>
      </c>
      <c r="H205" s="1">
        <v>3.2669999999999999</v>
      </c>
    </row>
    <row r="206" spans="1:9" ht="43.2" x14ac:dyDescent="0.3">
      <c r="A206" t="s">
        <v>251</v>
      </c>
      <c r="B206" s="81" t="s">
        <v>490</v>
      </c>
      <c r="C206" s="1">
        <v>2.3130000000000002</v>
      </c>
      <c r="E206" s="1">
        <v>2.3130000000000002</v>
      </c>
      <c r="F206" s="1">
        <v>2.544</v>
      </c>
      <c r="G206" s="1">
        <v>2.7759999999999998</v>
      </c>
      <c r="H206" s="1">
        <v>3.0070000000000001</v>
      </c>
      <c r="I206" t="s">
        <v>569</v>
      </c>
    </row>
    <row r="207" spans="1:9" ht="43.2" x14ac:dyDescent="0.3">
      <c r="A207" t="s">
        <v>252</v>
      </c>
      <c r="B207" s="81" t="s">
        <v>491</v>
      </c>
      <c r="C207" s="1">
        <v>2.5129999999999999</v>
      </c>
      <c r="E207" s="1">
        <v>2.5129999999999999</v>
      </c>
      <c r="F207" s="1">
        <v>2.7639999999999998</v>
      </c>
      <c r="G207" s="1">
        <v>3.016</v>
      </c>
      <c r="H207" s="1">
        <v>3.2669999999999999</v>
      </c>
    </row>
    <row r="208" spans="1:9" ht="43.2" x14ac:dyDescent="0.3">
      <c r="A208" t="s">
        <v>253</v>
      </c>
      <c r="B208" s="81" t="s">
        <v>492</v>
      </c>
      <c r="C208" s="1">
        <v>2.3130000000000002</v>
      </c>
      <c r="E208" s="1">
        <v>2.3130000000000002</v>
      </c>
      <c r="F208" s="1">
        <v>2.544</v>
      </c>
      <c r="G208" s="1">
        <v>2.7759999999999998</v>
      </c>
      <c r="H208" s="1">
        <v>3.0070000000000001</v>
      </c>
      <c r="I208" t="s">
        <v>569</v>
      </c>
    </row>
    <row r="209" spans="1:9" ht="86.4" x14ac:dyDescent="0.3">
      <c r="A209" t="s">
        <v>254</v>
      </c>
      <c r="B209" s="81" t="s">
        <v>493</v>
      </c>
      <c r="C209" s="1">
        <v>2.3130000000000002</v>
      </c>
      <c r="E209" s="1">
        <v>2.3130000000000002</v>
      </c>
      <c r="F209" s="1">
        <v>2.544</v>
      </c>
      <c r="G209" s="1">
        <v>2.7759999999999998</v>
      </c>
      <c r="H209" s="1">
        <v>3.0070000000000001</v>
      </c>
      <c r="I209" t="s">
        <v>569</v>
      </c>
    </row>
    <row r="210" spans="1:9" ht="86.4" x14ac:dyDescent="0.3">
      <c r="A210" t="s">
        <v>255</v>
      </c>
      <c r="B210" s="81" t="s">
        <v>494</v>
      </c>
      <c r="C210" s="1">
        <v>2.3130000000000002</v>
      </c>
      <c r="E210" s="1">
        <v>2.3130000000000002</v>
      </c>
      <c r="F210" s="1">
        <v>2.544</v>
      </c>
      <c r="G210" s="1">
        <v>2.7759999999999998</v>
      </c>
      <c r="H210" s="1">
        <v>3.0070000000000001</v>
      </c>
      <c r="I210" t="s">
        <v>569</v>
      </c>
    </row>
    <row r="211" spans="1:9" ht="72" x14ac:dyDescent="0.3">
      <c r="A211" t="s">
        <v>256</v>
      </c>
      <c r="B211" s="81" t="s">
        <v>495</v>
      </c>
      <c r="C211" s="1">
        <v>2.5129999999999999</v>
      </c>
      <c r="E211" s="1">
        <v>2.5129999999999999</v>
      </c>
      <c r="F211" s="1">
        <v>2.7639999999999998</v>
      </c>
      <c r="G211" s="1">
        <v>3.016</v>
      </c>
      <c r="H211" s="1">
        <v>3.2669999999999999</v>
      </c>
    </row>
    <row r="212" spans="1:9" ht="57.6" x14ac:dyDescent="0.3">
      <c r="A212" t="s">
        <v>257</v>
      </c>
      <c r="B212" s="81" t="s">
        <v>496</v>
      </c>
      <c r="C212" s="1">
        <v>2.5129999999999999</v>
      </c>
      <c r="E212" s="1">
        <v>2.5129999999999999</v>
      </c>
      <c r="F212" s="1">
        <v>2.7639999999999998</v>
      </c>
      <c r="G212" s="1">
        <v>3.016</v>
      </c>
      <c r="H212" s="1">
        <v>3.2669999999999999</v>
      </c>
    </row>
    <row r="213" spans="1:9" ht="72" x14ac:dyDescent="0.3">
      <c r="A213" t="s">
        <v>258</v>
      </c>
      <c r="B213" s="81" t="s">
        <v>497</v>
      </c>
      <c r="C213" s="1">
        <v>2.2330000000000001</v>
      </c>
      <c r="E213" s="1">
        <v>2.2330000000000001</v>
      </c>
      <c r="F213" s="1">
        <v>2.456</v>
      </c>
      <c r="G213" s="1">
        <v>2.68</v>
      </c>
      <c r="H213" s="1">
        <v>2.903</v>
      </c>
      <c r="I213" t="s">
        <v>570</v>
      </c>
    </row>
    <row r="214" spans="1:9" ht="72" x14ac:dyDescent="0.3">
      <c r="A214" t="s">
        <v>259</v>
      </c>
      <c r="B214" s="81" t="s">
        <v>498</v>
      </c>
      <c r="C214" s="1">
        <v>2.2330000000000001</v>
      </c>
      <c r="E214" s="1">
        <v>2.2330000000000001</v>
      </c>
      <c r="F214" s="1">
        <v>2.456</v>
      </c>
      <c r="G214" s="1">
        <v>2.68</v>
      </c>
      <c r="H214" s="1">
        <v>2.903</v>
      </c>
      <c r="I214" t="s">
        <v>571</v>
      </c>
    </row>
    <row r="215" spans="1:9" ht="28.8" x14ac:dyDescent="0.3">
      <c r="A215" t="s">
        <v>260</v>
      </c>
      <c r="B215" s="81" t="s">
        <v>499</v>
      </c>
      <c r="C215" s="1">
        <v>2.3130000000000002</v>
      </c>
      <c r="E215" s="1">
        <v>2.3130000000000002</v>
      </c>
      <c r="F215" s="1">
        <v>2.544</v>
      </c>
      <c r="G215" s="1">
        <v>2.7759999999999998</v>
      </c>
      <c r="H215" s="1">
        <v>3.0070000000000001</v>
      </c>
      <c r="I215" t="s">
        <v>569</v>
      </c>
    </row>
    <row r="216" spans="1:9" ht="43.2" x14ac:dyDescent="0.3">
      <c r="A216" t="s">
        <v>261</v>
      </c>
      <c r="B216" s="81" t="s">
        <v>500</v>
      </c>
      <c r="C216" s="1">
        <v>2.3330000000000002</v>
      </c>
      <c r="E216" s="1">
        <v>2.3330000000000002</v>
      </c>
      <c r="F216" s="1">
        <v>2.5659999999999998</v>
      </c>
      <c r="G216" s="1">
        <v>2.8</v>
      </c>
      <c r="H216" s="1">
        <v>3.0329999999999999</v>
      </c>
      <c r="I216" t="s">
        <v>569</v>
      </c>
    </row>
    <row r="217" spans="1:9" ht="72" x14ac:dyDescent="0.3">
      <c r="A217" t="s">
        <v>262</v>
      </c>
      <c r="B217" s="81" t="s">
        <v>501</v>
      </c>
    </row>
    <row r="218" spans="1:9" ht="43.2" x14ac:dyDescent="0.3">
      <c r="A218" t="s">
        <v>263</v>
      </c>
      <c r="B218" s="81" t="s">
        <v>502</v>
      </c>
      <c r="C218" s="1">
        <v>2.5430000000000001</v>
      </c>
      <c r="E218" s="1">
        <v>2.5430000000000001</v>
      </c>
      <c r="F218" s="1">
        <v>2.7970000000000002</v>
      </c>
      <c r="G218" s="1">
        <v>3.052</v>
      </c>
      <c r="H218" s="1">
        <v>3.306</v>
      </c>
    </row>
    <row r="219" spans="1:9" ht="57.6" x14ac:dyDescent="0.3">
      <c r="A219" t="s">
        <v>264</v>
      </c>
      <c r="B219" s="81" t="s">
        <v>503</v>
      </c>
      <c r="C219" s="1">
        <v>2.3330000000000002</v>
      </c>
      <c r="E219" s="1">
        <v>2.3330000000000002</v>
      </c>
      <c r="F219" s="1">
        <v>2.5659999999999998</v>
      </c>
      <c r="G219" s="1">
        <v>2.8</v>
      </c>
      <c r="H219" s="1">
        <v>3.0329999999999999</v>
      </c>
      <c r="I219" t="s">
        <v>569</v>
      </c>
    </row>
    <row r="220" spans="1:9" ht="57.6" x14ac:dyDescent="0.3">
      <c r="A220" t="s">
        <v>265</v>
      </c>
      <c r="B220" s="81" t="s">
        <v>504</v>
      </c>
      <c r="C220" s="1">
        <v>2.5430000000000001</v>
      </c>
      <c r="E220" s="1">
        <v>2.5430000000000001</v>
      </c>
      <c r="F220" s="1">
        <v>2.7970000000000002</v>
      </c>
      <c r="G220" s="1">
        <v>3.052</v>
      </c>
      <c r="H220" s="1">
        <v>3.306</v>
      </c>
    </row>
    <row r="221" spans="1:9" ht="72" x14ac:dyDescent="0.3">
      <c r="A221" t="s">
        <v>266</v>
      </c>
      <c r="B221" s="81" t="s">
        <v>505</v>
      </c>
      <c r="C221" s="1">
        <v>2.3330000000000002</v>
      </c>
      <c r="E221" s="1">
        <v>2.3330000000000002</v>
      </c>
      <c r="F221" s="1">
        <v>2.5659999999999998</v>
      </c>
      <c r="G221" s="1">
        <v>2.8</v>
      </c>
      <c r="H221" s="1">
        <v>3.0329999999999999</v>
      </c>
      <c r="I221" t="s">
        <v>569</v>
      </c>
    </row>
    <row r="222" spans="1:9" ht="43.2" x14ac:dyDescent="0.3">
      <c r="A222" t="s">
        <v>267</v>
      </c>
      <c r="B222" s="81" t="s">
        <v>506</v>
      </c>
      <c r="C222" s="1">
        <v>2.3330000000000002</v>
      </c>
      <c r="E222" s="1">
        <v>2.3330000000000002</v>
      </c>
      <c r="F222" s="1">
        <v>2.5659999999999998</v>
      </c>
      <c r="G222" s="1">
        <v>2.8</v>
      </c>
      <c r="H222" s="1">
        <v>3.0329999999999999</v>
      </c>
      <c r="I222" t="s">
        <v>569</v>
      </c>
    </row>
    <row r="223" spans="1:9" ht="28.8" x14ac:dyDescent="0.3">
      <c r="A223" t="s">
        <v>268</v>
      </c>
      <c r="B223" s="81" t="s">
        <v>507</v>
      </c>
      <c r="C223" s="1">
        <v>2.3130000000000002</v>
      </c>
      <c r="E223" s="1">
        <v>2.3130000000000002</v>
      </c>
      <c r="F223" s="1">
        <v>2.544</v>
      </c>
      <c r="G223" s="1">
        <v>2.7759999999999998</v>
      </c>
      <c r="H223" s="1">
        <v>3.0070000000000001</v>
      </c>
    </row>
    <row r="224" spans="1:9" ht="43.2" x14ac:dyDescent="0.3">
      <c r="A224" t="s">
        <v>269</v>
      </c>
      <c r="B224" s="81" t="s">
        <v>508</v>
      </c>
      <c r="C224" s="1">
        <v>2.3330000000000002</v>
      </c>
      <c r="E224" s="1">
        <v>2.3330000000000002</v>
      </c>
      <c r="F224" s="1">
        <v>2.5659999999999998</v>
      </c>
      <c r="G224" s="1">
        <v>2.8</v>
      </c>
      <c r="H224" s="1">
        <v>3.0329999999999999</v>
      </c>
      <c r="I224" t="s">
        <v>569</v>
      </c>
    </row>
    <row r="225" spans="1:9" ht="43.2" x14ac:dyDescent="0.3">
      <c r="A225" t="s">
        <v>270</v>
      </c>
      <c r="B225" s="81" t="s">
        <v>509</v>
      </c>
      <c r="C225" s="1">
        <v>2.3330000000000002</v>
      </c>
      <c r="E225" s="1">
        <v>2.3330000000000002</v>
      </c>
      <c r="F225" s="1">
        <v>2.5659999999999998</v>
      </c>
      <c r="G225" s="1">
        <v>2.8</v>
      </c>
      <c r="H225" s="1">
        <v>3.0329999999999999</v>
      </c>
      <c r="I225" t="s">
        <v>569</v>
      </c>
    </row>
    <row r="226" spans="1:9" ht="86.4" x14ac:dyDescent="0.3">
      <c r="A226" t="s">
        <v>271</v>
      </c>
      <c r="B226" s="81" t="s">
        <v>510</v>
      </c>
      <c r="C226" s="1">
        <v>2.3330000000000002</v>
      </c>
      <c r="E226" s="1">
        <v>2.3330000000000002</v>
      </c>
      <c r="F226" s="1">
        <v>2.5659999999999998</v>
      </c>
      <c r="G226" s="1">
        <v>2.8</v>
      </c>
      <c r="H226" s="1">
        <v>3.0329999999999999</v>
      </c>
      <c r="I226" t="s">
        <v>569</v>
      </c>
    </row>
    <row r="227" spans="1:9" ht="100.8" x14ac:dyDescent="0.3">
      <c r="A227" t="s">
        <v>272</v>
      </c>
      <c r="B227" s="81" t="s">
        <v>511</v>
      </c>
      <c r="C227" s="1">
        <v>2.3330000000000002</v>
      </c>
      <c r="E227" s="1">
        <v>2.3330000000000002</v>
      </c>
      <c r="F227" s="1">
        <v>2.5659999999999998</v>
      </c>
      <c r="G227" s="1">
        <v>2.8</v>
      </c>
      <c r="H227" s="1">
        <v>3.0329999999999999</v>
      </c>
      <c r="I227" t="s">
        <v>569</v>
      </c>
    </row>
    <row r="228" spans="1:9" ht="100.8" x14ac:dyDescent="0.3">
      <c r="A228" t="s">
        <v>273</v>
      </c>
      <c r="B228" s="81" t="s">
        <v>512</v>
      </c>
      <c r="C228" s="1">
        <v>2.3330000000000002</v>
      </c>
      <c r="E228" s="1">
        <v>2.3330000000000002</v>
      </c>
      <c r="F228" s="1">
        <v>2.5659999999999998</v>
      </c>
      <c r="G228" s="1">
        <v>2.8</v>
      </c>
      <c r="H228" s="1">
        <v>3.0329999999999999</v>
      </c>
      <c r="I228" t="s">
        <v>569</v>
      </c>
    </row>
    <row r="229" spans="1:9" ht="100.8" x14ac:dyDescent="0.3">
      <c r="A229" t="s">
        <v>274</v>
      </c>
      <c r="B229" s="81" t="s">
        <v>513</v>
      </c>
      <c r="C229" s="1">
        <v>2.5430000000000001</v>
      </c>
      <c r="E229" s="1">
        <v>2.5430000000000001</v>
      </c>
      <c r="F229" s="1">
        <v>2.7970000000000002</v>
      </c>
      <c r="G229" s="1">
        <v>3.052</v>
      </c>
      <c r="H229" s="1">
        <v>3.306</v>
      </c>
    </row>
    <row r="230" spans="1:9" ht="100.8" x14ac:dyDescent="0.3">
      <c r="A230" t="s">
        <v>275</v>
      </c>
      <c r="B230" s="81" t="s">
        <v>514</v>
      </c>
      <c r="C230" s="1">
        <v>2.5230000000000001</v>
      </c>
      <c r="E230" s="1">
        <v>2.5230000000000001</v>
      </c>
      <c r="F230" s="1">
        <v>2.7749999999999999</v>
      </c>
      <c r="G230" s="1">
        <v>3.028</v>
      </c>
      <c r="H230" s="1">
        <v>3.28</v>
      </c>
    </row>
    <row r="231" spans="1:9" ht="43.2" x14ac:dyDescent="0.3">
      <c r="A231" t="s">
        <v>276</v>
      </c>
      <c r="B231" s="81" t="s">
        <v>515</v>
      </c>
      <c r="C231" s="1">
        <v>2.2730000000000001</v>
      </c>
      <c r="E231" s="1">
        <v>2.2730000000000001</v>
      </c>
      <c r="F231" s="1">
        <v>2.5</v>
      </c>
      <c r="G231" s="1">
        <v>2.7280000000000002</v>
      </c>
      <c r="H231" s="1">
        <v>2.9550000000000001</v>
      </c>
      <c r="I231" t="s">
        <v>570</v>
      </c>
    </row>
    <row r="232" spans="1:9" ht="43.2" x14ac:dyDescent="0.3">
      <c r="A232" t="s">
        <v>277</v>
      </c>
      <c r="B232" s="81" t="s">
        <v>516</v>
      </c>
      <c r="C232" s="1">
        <v>2.2530000000000001</v>
      </c>
      <c r="E232" s="1">
        <v>2.2530000000000001</v>
      </c>
      <c r="F232" s="1">
        <v>2.4780000000000002</v>
      </c>
      <c r="G232" s="1">
        <v>2.7040000000000002</v>
      </c>
      <c r="H232" s="1">
        <v>2.9289999999999998</v>
      </c>
      <c r="I232" t="s">
        <v>570</v>
      </c>
    </row>
    <row r="233" spans="1:9" ht="86.4" x14ac:dyDescent="0.3">
      <c r="A233" t="s">
        <v>278</v>
      </c>
      <c r="B233" s="81" t="s">
        <v>517</v>
      </c>
      <c r="C233" s="1">
        <v>2.2730000000000001</v>
      </c>
      <c r="E233" s="1">
        <v>2.2730000000000001</v>
      </c>
      <c r="F233" s="1">
        <v>2.5</v>
      </c>
      <c r="G233" s="1">
        <v>2.7280000000000002</v>
      </c>
      <c r="H233" s="1">
        <v>2.9550000000000001</v>
      </c>
      <c r="I233" t="s">
        <v>570</v>
      </c>
    </row>
    <row r="234" spans="1:9" ht="28.8" x14ac:dyDescent="0.3">
      <c r="A234" t="s">
        <v>279</v>
      </c>
      <c r="B234" s="81" t="s">
        <v>518</v>
      </c>
      <c r="C234" s="1">
        <v>2.5430000000000001</v>
      </c>
      <c r="E234" s="1">
        <v>2.5430000000000001</v>
      </c>
      <c r="F234" s="1">
        <v>2.7970000000000002</v>
      </c>
      <c r="G234" s="1">
        <v>3.052</v>
      </c>
      <c r="H234" s="1">
        <v>3.306</v>
      </c>
    </row>
    <row r="235" spans="1:9" ht="43.2" x14ac:dyDescent="0.3">
      <c r="A235" t="s">
        <v>280</v>
      </c>
      <c r="B235" s="81" t="s">
        <v>519</v>
      </c>
      <c r="C235" s="1">
        <v>2.3330000000000002</v>
      </c>
      <c r="E235" s="1">
        <v>2.3330000000000002</v>
      </c>
      <c r="F235" s="1">
        <v>2.5659999999999998</v>
      </c>
      <c r="G235" s="1">
        <v>2.8</v>
      </c>
      <c r="H235" s="1">
        <v>3.0329999999999999</v>
      </c>
      <c r="I235" t="s">
        <v>569</v>
      </c>
    </row>
    <row r="236" spans="1:9" ht="43.2" x14ac:dyDescent="0.3">
      <c r="A236" t="s">
        <v>281</v>
      </c>
      <c r="B236" s="81" t="s">
        <v>520</v>
      </c>
      <c r="C236" s="1">
        <v>2.3330000000000002</v>
      </c>
      <c r="E236" s="1">
        <v>2.3330000000000002</v>
      </c>
      <c r="F236" s="1">
        <v>2.5659999999999998</v>
      </c>
      <c r="G236" s="1">
        <v>2.8</v>
      </c>
      <c r="H236" s="1">
        <v>3.0329999999999999</v>
      </c>
      <c r="I236" t="s">
        <v>569</v>
      </c>
    </row>
    <row r="237" spans="1:9" ht="100.8" x14ac:dyDescent="0.3">
      <c r="A237" t="s">
        <v>282</v>
      </c>
      <c r="B237" s="81" t="s">
        <v>521</v>
      </c>
      <c r="C237" s="1">
        <v>2.5430000000000001</v>
      </c>
      <c r="E237" s="1">
        <v>2.5430000000000001</v>
      </c>
      <c r="F237" s="1">
        <v>2.7970000000000002</v>
      </c>
      <c r="G237" s="1">
        <v>3.052</v>
      </c>
      <c r="H237" s="1">
        <v>3.306</v>
      </c>
    </row>
    <row r="238" spans="1:9" ht="100.8" x14ac:dyDescent="0.3">
      <c r="A238" t="s">
        <v>283</v>
      </c>
      <c r="B238" s="81" t="s">
        <v>522</v>
      </c>
      <c r="C238" s="1">
        <v>2.3330000000000002</v>
      </c>
      <c r="E238" s="1">
        <v>2.3330000000000002</v>
      </c>
      <c r="F238" s="1">
        <v>2.5659999999999998</v>
      </c>
      <c r="G238" s="1">
        <v>2.8</v>
      </c>
      <c r="H238" s="1">
        <v>3.0329999999999999</v>
      </c>
      <c r="I238" t="s">
        <v>569</v>
      </c>
    </row>
    <row r="239" spans="1:9" ht="57.6" x14ac:dyDescent="0.3">
      <c r="A239" t="s">
        <v>284</v>
      </c>
      <c r="B239" s="81" t="s">
        <v>523</v>
      </c>
      <c r="C239" s="1">
        <v>2.3330000000000002</v>
      </c>
      <c r="E239" s="1">
        <v>2.3330000000000002</v>
      </c>
      <c r="F239" s="1">
        <v>2.5659999999999998</v>
      </c>
      <c r="G239" s="1">
        <v>2.8</v>
      </c>
      <c r="H239" s="1">
        <v>3.0329999999999999</v>
      </c>
      <c r="I239" t="s">
        <v>569</v>
      </c>
    </row>
    <row r="240" spans="1:9" ht="28.8" x14ac:dyDescent="0.3">
      <c r="A240" t="s">
        <v>285</v>
      </c>
      <c r="B240" s="81" t="s">
        <v>524</v>
      </c>
    </row>
    <row r="241" spans="1:9" x14ac:dyDescent="0.3">
      <c r="A241" t="s">
        <v>286</v>
      </c>
      <c r="B241" s="81" t="s">
        <v>525</v>
      </c>
      <c r="C241" s="1">
        <v>2.3730000000000002</v>
      </c>
      <c r="E241" s="1">
        <v>2.3730000000000002</v>
      </c>
      <c r="F241" s="1">
        <v>2.61</v>
      </c>
      <c r="G241" s="1">
        <v>2.8479999999999999</v>
      </c>
      <c r="H241" s="1">
        <v>3.085</v>
      </c>
    </row>
    <row r="242" spans="1:9" ht="28.8" x14ac:dyDescent="0.3">
      <c r="A242" t="s">
        <v>287</v>
      </c>
      <c r="B242" s="81" t="s">
        <v>526</v>
      </c>
      <c r="C242" s="1">
        <v>2.3730000000000002</v>
      </c>
      <c r="E242" s="1">
        <v>2.3730000000000002</v>
      </c>
      <c r="F242" s="1">
        <v>2.61</v>
      </c>
      <c r="G242" s="1">
        <v>2.8479999999999999</v>
      </c>
      <c r="H242" s="1">
        <v>3.085</v>
      </c>
    </row>
    <row r="243" spans="1:9" x14ac:dyDescent="0.3">
      <c r="A243" t="s">
        <v>288</v>
      </c>
      <c r="B243" s="81" t="s">
        <v>527</v>
      </c>
      <c r="C243" s="1">
        <v>2.4529999999999998</v>
      </c>
      <c r="E243" s="1">
        <v>2.4529999999999998</v>
      </c>
      <c r="F243" s="1">
        <v>2.698</v>
      </c>
      <c r="G243" s="1">
        <v>2.944</v>
      </c>
      <c r="H243" s="1">
        <v>3.1890000000000001</v>
      </c>
      <c r="I243" t="s">
        <v>569</v>
      </c>
    </row>
    <row r="244" spans="1:9" x14ac:dyDescent="0.3">
      <c r="A244" t="s">
        <v>289</v>
      </c>
      <c r="B244" s="81" t="s">
        <v>528</v>
      </c>
      <c r="C244" s="1">
        <v>2.5430000000000001</v>
      </c>
      <c r="E244" s="1">
        <v>2.5430000000000001</v>
      </c>
      <c r="F244" s="1">
        <v>2.7970000000000002</v>
      </c>
      <c r="G244" s="1">
        <v>3.052</v>
      </c>
      <c r="H244" s="1">
        <v>3.306</v>
      </c>
    </row>
    <row r="245" spans="1:9" ht="28.8" x14ac:dyDescent="0.3">
      <c r="A245" t="s">
        <v>290</v>
      </c>
      <c r="B245" s="81" t="s">
        <v>529</v>
      </c>
      <c r="C245" s="1">
        <v>2.5430000000000001</v>
      </c>
      <c r="E245" s="1">
        <v>2.5430000000000001</v>
      </c>
      <c r="F245" s="1">
        <v>2.7970000000000002</v>
      </c>
      <c r="G245" s="1">
        <v>3.052</v>
      </c>
      <c r="H245" s="1">
        <v>3.306</v>
      </c>
    </row>
    <row r="246" spans="1:9" ht="28.8" x14ac:dyDescent="0.3">
      <c r="A246" t="s">
        <v>291</v>
      </c>
      <c r="B246" s="81" t="s">
        <v>530</v>
      </c>
      <c r="C246" s="1">
        <v>2.5430000000000001</v>
      </c>
      <c r="E246" s="1">
        <v>2.5430000000000001</v>
      </c>
      <c r="F246" s="1">
        <v>2.7970000000000002</v>
      </c>
      <c r="G246" s="1">
        <v>3.052</v>
      </c>
      <c r="H246" s="1">
        <v>3.306</v>
      </c>
    </row>
    <row r="247" spans="1:9" ht="43.2" x14ac:dyDescent="0.3">
      <c r="A247" t="s">
        <v>292</v>
      </c>
      <c r="B247" s="81" t="s">
        <v>531</v>
      </c>
      <c r="C247" s="1">
        <v>2.5430000000000001</v>
      </c>
      <c r="E247" s="1">
        <v>2.5430000000000001</v>
      </c>
      <c r="F247" s="1">
        <v>2.7970000000000002</v>
      </c>
      <c r="G247" s="1">
        <v>3.052</v>
      </c>
      <c r="H247" s="1">
        <v>3.306</v>
      </c>
    </row>
    <row r="248" spans="1:9" x14ac:dyDescent="0.3">
      <c r="A248" t="s">
        <v>293</v>
      </c>
      <c r="B248" s="81" t="s">
        <v>532</v>
      </c>
      <c r="C248" s="1">
        <v>2.3130000000000002</v>
      </c>
      <c r="E248" s="1">
        <v>2.3130000000000002</v>
      </c>
      <c r="F248" s="1">
        <v>2.544</v>
      </c>
      <c r="G248" s="1">
        <v>2.7759999999999998</v>
      </c>
      <c r="H248" s="1">
        <v>3.0070000000000001</v>
      </c>
      <c r="I248" t="s">
        <v>569</v>
      </c>
    </row>
    <row r="249" spans="1:9" ht="28.8" x14ac:dyDescent="0.3">
      <c r="A249" t="s">
        <v>294</v>
      </c>
      <c r="B249" s="81" t="s">
        <v>533</v>
      </c>
      <c r="C249" s="1">
        <v>2.3130000000000002</v>
      </c>
      <c r="E249" s="1">
        <v>2.3130000000000002</v>
      </c>
      <c r="F249" s="1">
        <v>2.544</v>
      </c>
      <c r="G249" s="1">
        <v>2.7759999999999998</v>
      </c>
      <c r="H249" s="1">
        <v>3.0070000000000001</v>
      </c>
      <c r="I249" t="s">
        <v>569</v>
      </c>
    </row>
    <row r="250" spans="1:9" ht="28.8" x14ac:dyDescent="0.3">
      <c r="A250" t="s">
        <v>295</v>
      </c>
      <c r="B250" s="81" t="s">
        <v>534</v>
      </c>
      <c r="C250" s="1">
        <v>2.3130000000000002</v>
      </c>
      <c r="E250" s="1">
        <v>2.3130000000000002</v>
      </c>
      <c r="F250" s="1">
        <v>2.544</v>
      </c>
      <c r="G250" s="1">
        <v>2.7759999999999998</v>
      </c>
      <c r="H250" s="1">
        <v>3.0070000000000001</v>
      </c>
      <c r="I250" t="s">
        <v>569</v>
      </c>
    </row>
    <row r="251" spans="1:9" ht="43.2" x14ac:dyDescent="0.3">
      <c r="A251" t="s">
        <v>296</v>
      </c>
      <c r="B251" s="81" t="s">
        <v>535</v>
      </c>
      <c r="C251" s="1">
        <v>2.3130000000000002</v>
      </c>
      <c r="E251" s="1">
        <v>2.3130000000000002</v>
      </c>
      <c r="F251" s="1">
        <v>2.544</v>
      </c>
      <c r="G251" s="1">
        <v>2.7759999999999998</v>
      </c>
      <c r="H251" s="1">
        <v>3.0070000000000001</v>
      </c>
      <c r="I251" t="s">
        <v>569</v>
      </c>
    </row>
    <row r="252" spans="1:9" ht="100.8" x14ac:dyDescent="0.3">
      <c r="A252" t="s">
        <v>297</v>
      </c>
      <c r="B252" s="81" t="s">
        <v>536</v>
      </c>
      <c r="C252" s="1">
        <v>2.423</v>
      </c>
      <c r="E252" s="1">
        <v>2.423</v>
      </c>
      <c r="F252" s="1">
        <v>2.665</v>
      </c>
      <c r="G252" s="1">
        <v>2.9079999999999999</v>
      </c>
      <c r="H252" s="1">
        <v>3.15</v>
      </c>
      <c r="I252" t="s">
        <v>569</v>
      </c>
    </row>
    <row r="253" spans="1:9" ht="86.4" x14ac:dyDescent="0.3">
      <c r="A253" t="s">
        <v>298</v>
      </c>
      <c r="B253" s="81" t="s">
        <v>537</v>
      </c>
      <c r="C253" s="1">
        <v>2.4430000000000001</v>
      </c>
      <c r="E253" s="1">
        <v>2.4430000000000001</v>
      </c>
      <c r="F253" s="1">
        <v>2.6869999999999998</v>
      </c>
      <c r="G253" s="1">
        <v>2.9319999999999999</v>
      </c>
      <c r="H253" s="1">
        <v>3.1760000000000002</v>
      </c>
      <c r="I253" t="s">
        <v>569</v>
      </c>
    </row>
    <row r="254" spans="1:9" ht="86.4" x14ac:dyDescent="0.3">
      <c r="A254" t="s">
        <v>299</v>
      </c>
      <c r="B254" s="81" t="s">
        <v>538</v>
      </c>
      <c r="C254" s="1">
        <v>2.3330000000000002</v>
      </c>
      <c r="E254" s="1">
        <v>2.3330000000000002</v>
      </c>
      <c r="F254" s="1">
        <v>2.5659999999999998</v>
      </c>
      <c r="G254" s="1">
        <v>2.8</v>
      </c>
      <c r="H254" s="1">
        <v>3.0329999999999999</v>
      </c>
      <c r="I254" t="s">
        <v>569</v>
      </c>
    </row>
    <row r="255" spans="1:9" ht="43.2" x14ac:dyDescent="0.3">
      <c r="A255" t="s">
        <v>300</v>
      </c>
      <c r="B255" s="81" t="s">
        <v>539</v>
      </c>
    </row>
    <row r="256" spans="1:9" ht="43.2" x14ac:dyDescent="0.3">
      <c r="A256" t="s">
        <v>301</v>
      </c>
      <c r="B256" s="81" t="s">
        <v>539</v>
      </c>
      <c r="C256" s="1">
        <v>2.423</v>
      </c>
      <c r="E256" s="1">
        <v>2.423</v>
      </c>
      <c r="F256" s="1">
        <v>2.665</v>
      </c>
      <c r="G256" s="1">
        <v>2.9079999999999999</v>
      </c>
      <c r="H256" s="1">
        <v>3.15</v>
      </c>
      <c r="I256" t="s">
        <v>569</v>
      </c>
    </row>
    <row r="257" spans="1:9" ht="72" x14ac:dyDescent="0.3">
      <c r="A257" t="s">
        <v>302</v>
      </c>
      <c r="B257" s="81" t="s">
        <v>540</v>
      </c>
    </row>
    <row r="258" spans="1:9" x14ac:dyDescent="0.3">
      <c r="A258" t="s">
        <v>303</v>
      </c>
      <c r="B258" s="81" t="s">
        <v>541</v>
      </c>
      <c r="C258" s="1">
        <v>2.7069999999999999</v>
      </c>
      <c r="E258" s="1">
        <v>2.7069999999999999</v>
      </c>
      <c r="F258" s="1">
        <v>2.9780000000000002</v>
      </c>
      <c r="G258" s="1">
        <v>3.2490000000000001</v>
      </c>
      <c r="H258" s="1">
        <v>3.5190000000000001</v>
      </c>
      <c r="I258" t="s">
        <v>569</v>
      </c>
    </row>
    <row r="259" spans="1:9" x14ac:dyDescent="0.3">
      <c r="A259" t="s">
        <v>304</v>
      </c>
      <c r="B259" s="81" t="s">
        <v>542</v>
      </c>
      <c r="C259" s="1">
        <v>2.7069999999999999</v>
      </c>
      <c r="E259" s="1">
        <v>2.7069999999999999</v>
      </c>
      <c r="F259" s="1">
        <v>2.9780000000000002</v>
      </c>
      <c r="G259" s="1">
        <v>3.2490000000000001</v>
      </c>
      <c r="H259" s="1">
        <v>3.5190000000000001</v>
      </c>
      <c r="I259" t="s">
        <v>569</v>
      </c>
    </row>
    <row r="260" spans="1:9" ht="28.8" x14ac:dyDescent="0.3">
      <c r="A260" t="s">
        <v>305</v>
      </c>
      <c r="B260" s="81" t="s">
        <v>543</v>
      </c>
      <c r="C260" s="1">
        <v>2.7069999999999999</v>
      </c>
      <c r="E260" s="1">
        <v>2.7069999999999999</v>
      </c>
      <c r="F260" s="1">
        <v>2.9780000000000002</v>
      </c>
      <c r="G260" s="1">
        <v>3.2490000000000001</v>
      </c>
      <c r="H260" s="1">
        <v>3.5190000000000001</v>
      </c>
      <c r="I260" t="s">
        <v>569</v>
      </c>
    </row>
    <row r="261" spans="1:9" x14ac:dyDescent="0.3">
      <c r="A261" t="s">
        <v>306</v>
      </c>
      <c r="B261" s="81" t="s">
        <v>544</v>
      </c>
      <c r="C261" s="1">
        <v>2.7069999999999999</v>
      </c>
      <c r="E261" s="1">
        <v>2.7069999999999999</v>
      </c>
      <c r="F261" s="1">
        <v>2.9780000000000002</v>
      </c>
      <c r="G261" s="1">
        <v>3.2490000000000001</v>
      </c>
      <c r="H261" s="1">
        <v>3.5190000000000001</v>
      </c>
      <c r="I261" t="s">
        <v>569</v>
      </c>
    </row>
    <row r="262" spans="1:9" x14ac:dyDescent="0.3">
      <c r="A262" t="s">
        <v>307</v>
      </c>
      <c r="B262" s="81" t="s">
        <v>545</v>
      </c>
      <c r="C262" s="1">
        <v>2.7069999999999999</v>
      </c>
      <c r="E262" s="1">
        <v>2.7069999999999999</v>
      </c>
      <c r="F262" s="1">
        <v>2.9780000000000002</v>
      </c>
      <c r="G262" s="1">
        <v>3.2490000000000001</v>
      </c>
      <c r="H262" s="1">
        <v>3.5190000000000001</v>
      </c>
      <c r="I262" t="s">
        <v>569</v>
      </c>
    </row>
    <row r="263" spans="1:9" ht="28.8" x14ac:dyDescent="0.3">
      <c r="A263" t="s">
        <v>308</v>
      </c>
      <c r="B263" s="81" t="s">
        <v>546</v>
      </c>
      <c r="C263" s="1">
        <v>2.7069999999999999</v>
      </c>
      <c r="E263" s="1">
        <v>2.7069999999999999</v>
      </c>
      <c r="F263" s="1">
        <v>2.9780000000000002</v>
      </c>
      <c r="G263" s="1">
        <v>3.2490000000000001</v>
      </c>
      <c r="H263" s="1">
        <v>3.5190000000000001</v>
      </c>
      <c r="I263" t="s">
        <v>569</v>
      </c>
    </row>
    <row r="264" spans="1:9" ht="43.2" x14ac:dyDescent="0.3">
      <c r="A264" t="s">
        <v>309</v>
      </c>
      <c r="B264" s="81" t="s">
        <v>547</v>
      </c>
      <c r="C264" s="1">
        <v>2.7069999999999999</v>
      </c>
      <c r="E264" s="1">
        <v>2.7069999999999999</v>
      </c>
      <c r="F264" s="1">
        <v>2.9780000000000002</v>
      </c>
      <c r="G264" s="1">
        <v>3.2490000000000001</v>
      </c>
      <c r="H264" s="1">
        <v>3.5190000000000001</v>
      </c>
      <c r="I264" t="s">
        <v>569</v>
      </c>
    </row>
    <row r="265" spans="1:9" ht="72" x14ac:dyDescent="0.3">
      <c r="A265" t="s">
        <v>310</v>
      </c>
      <c r="B265" s="81" t="s">
        <v>548</v>
      </c>
      <c r="C265" s="1">
        <v>2.7069999999999999</v>
      </c>
      <c r="E265" s="1">
        <v>2.7069999999999999</v>
      </c>
      <c r="F265" s="1">
        <v>2.9780000000000002</v>
      </c>
      <c r="G265" s="1">
        <v>3.2490000000000001</v>
      </c>
      <c r="H265" s="1">
        <v>3.5190000000000001</v>
      </c>
      <c r="I265" t="s">
        <v>569</v>
      </c>
    </row>
    <row r="266" spans="1:9" x14ac:dyDescent="0.3">
      <c r="A266" t="s">
        <v>311</v>
      </c>
      <c r="B266" s="81" t="s">
        <v>549</v>
      </c>
      <c r="C266" s="1">
        <v>2.7069999999999999</v>
      </c>
      <c r="E266" s="1">
        <v>2.7069999999999999</v>
      </c>
      <c r="F266" s="1">
        <v>2.9780000000000002</v>
      </c>
      <c r="G266" s="1">
        <v>3.2490000000000001</v>
      </c>
      <c r="H266" s="1">
        <v>3.5190000000000001</v>
      </c>
      <c r="I266" t="s">
        <v>569</v>
      </c>
    </row>
    <row r="267" spans="1:9" ht="28.8" x14ac:dyDescent="0.3">
      <c r="A267" t="s">
        <v>312</v>
      </c>
      <c r="B267" s="81" t="s">
        <v>550</v>
      </c>
      <c r="C267" s="1">
        <v>2.7069999999999999</v>
      </c>
      <c r="E267" s="1">
        <v>2.7069999999999999</v>
      </c>
      <c r="F267" s="1">
        <v>2.9780000000000002</v>
      </c>
      <c r="G267" s="1">
        <v>3.2490000000000001</v>
      </c>
      <c r="H267" s="1">
        <v>3.5190000000000001</v>
      </c>
      <c r="I267" t="s">
        <v>569</v>
      </c>
    </row>
    <row r="268" spans="1:9" ht="28.8" x14ac:dyDescent="0.3">
      <c r="A268" t="s">
        <v>313</v>
      </c>
      <c r="B268" s="81" t="s">
        <v>551</v>
      </c>
      <c r="C268" s="1">
        <v>2.7069999999999999</v>
      </c>
      <c r="E268" s="1">
        <v>2.7069999999999999</v>
      </c>
      <c r="F268" s="1">
        <v>2.9780000000000002</v>
      </c>
      <c r="G268" s="1">
        <v>3.2490000000000001</v>
      </c>
      <c r="H268" s="1">
        <v>3.5190000000000001</v>
      </c>
      <c r="I268" t="s">
        <v>569</v>
      </c>
    </row>
    <row r="269" spans="1:9" ht="28.8" x14ac:dyDescent="0.3">
      <c r="A269" t="s">
        <v>314</v>
      </c>
      <c r="B269" s="81" t="s">
        <v>552</v>
      </c>
      <c r="C269" s="1">
        <v>2.7069999999999999</v>
      </c>
      <c r="E269" s="1">
        <v>2.7069999999999999</v>
      </c>
      <c r="F269" s="1">
        <v>2.9780000000000002</v>
      </c>
      <c r="G269" s="1">
        <v>3.2490000000000001</v>
      </c>
      <c r="H269" s="1">
        <v>3.5190000000000001</v>
      </c>
      <c r="I269" t="s">
        <v>569</v>
      </c>
    </row>
    <row r="270" spans="1:9" ht="28.8" x14ac:dyDescent="0.3">
      <c r="A270" t="s">
        <v>315</v>
      </c>
      <c r="B270" s="81" t="s">
        <v>553</v>
      </c>
      <c r="C270" s="1">
        <v>2.7069999999999999</v>
      </c>
      <c r="E270" s="1">
        <v>2.7069999999999999</v>
      </c>
      <c r="F270" s="1">
        <v>2.9780000000000002</v>
      </c>
      <c r="G270" s="1">
        <v>3.2490000000000001</v>
      </c>
      <c r="H270" s="1">
        <v>3.5190000000000001</v>
      </c>
      <c r="I270" t="s">
        <v>569</v>
      </c>
    </row>
    <row r="271" spans="1:9" x14ac:dyDescent="0.3">
      <c r="A271" t="s">
        <v>316</v>
      </c>
      <c r="B271" s="81" t="s">
        <v>554</v>
      </c>
      <c r="C271" s="1">
        <v>2.7069999999999999</v>
      </c>
      <c r="E271" s="1">
        <v>2.7069999999999999</v>
      </c>
      <c r="F271" s="1">
        <v>2.9780000000000002</v>
      </c>
      <c r="G271" s="1">
        <v>3.2490000000000001</v>
      </c>
      <c r="H271" s="1">
        <v>3.5190000000000001</v>
      </c>
      <c r="I271" t="s">
        <v>569</v>
      </c>
    </row>
    <row r="272" spans="1:9" x14ac:dyDescent="0.3">
      <c r="A272" t="s">
        <v>317</v>
      </c>
      <c r="B272" s="81" t="s">
        <v>555</v>
      </c>
      <c r="C272" s="1">
        <v>2.7069999999999999</v>
      </c>
      <c r="E272" s="1">
        <v>2.7069999999999999</v>
      </c>
      <c r="F272" s="1">
        <v>2.9780000000000002</v>
      </c>
      <c r="G272" s="1">
        <v>3.2490000000000001</v>
      </c>
      <c r="H272" s="1">
        <v>3.5190000000000001</v>
      </c>
      <c r="I272" t="s">
        <v>569</v>
      </c>
    </row>
    <row r="273" spans="1:9" ht="28.8" x14ac:dyDescent="0.3">
      <c r="A273" t="s">
        <v>318</v>
      </c>
      <c r="B273" s="81" t="s">
        <v>556</v>
      </c>
    </row>
    <row r="274" spans="1:9" ht="28.8" x14ac:dyDescent="0.3">
      <c r="A274" t="s">
        <v>319</v>
      </c>
      <c r="B274" s="81" t="s">
        <v>557</v>
      </c>
      <c r="C274" s="1">
        <v>2.4529999999999998</v>
      </c>
      <c r="E274" s="1">
        <v>2.4529999999999998</v>
      </c>
      <c r="F274" s="1">
        <v>2.698</v>
      </c>
      <c r="G274" s="1">
        <v>2.944</v>
      </c>
      <c r="H274" s="1">
        <v>3.1890000000000001</v>
      </c>
      <c r="I274" t="s">
        <v>569</v>
      </c>
    </row>
    <row r="275" spans="1:9" ht="43.2" x14ac:dyDescent="0.3">
      <c r="A275" t="s">
        <v>320</v>
      </c>
      <c r="B275" s="81" t="s">
        <v>558</v>
      </c>
      <c r="C275" s="1">
        <v>2.4529999999999998</v>
      </c>
      <c r="E275" s="1">
        <v>2.4529999999999998</v>
      </c>
      <c r="F275" s="1">
        <v>2.698</v>
      </c>
      <c r="G275" s="1">
        <v>2.944</v>
      </c>
      <c r="H275" s="1">
        <v>3.1890000000000001</v>
      </c>
      <c r="I275" t="s">
        <v>569</v>
      </c>
    </row>
    <row r="276" spans="1:9" ht="28.8" x14ac:dyDescent="0.3">
      <c r="A276" t="s">
        <v>321</v>
      </c>
      <c r="B276" s="81" t="s">
        <v>559</v>
      </c>
      <c r="C276" s="1">
        <v>2.3029999999999999</v>
      </c>
      <c r="E276" s="1">
        <v>2.3029999999999999</v>
      </c>
      <c r="F276" s="1">
        <v>2.5329999999999999</v>
      </c>
      <c r="G276" s="1">
        <v>2.7639999999999998</v>
      </c>
      <c r="H276" s="1">
        <v>2.9940000000000002</v>
      </c>
      <c r="I276" t="s">
        <v>569</v>
      </c>
    </row>
    <row r="277" spans="1:9" x14ac:dyDescent="0.3">
      <c r="A277" t="s">
        <v>322</v>
      </c>
      <c r="B277" s="81" t="s">
        <v>560</v>
      </c>
      <c r="C277" s="1">
        <v>2.3029999999999999</v>
      </c>
      <c r="E277" s="1">
        <v>2.3029999999999999</v>
      </c>
      <c r="F277" s="1">
        <v>2.5329999999999999</v>
      </c>
      <c r="G277" s="1">
        <v>2.7639999999999998</v>
      </c>
      <c r="H277" s="1">
        <v>2.9940000000000002</v>
      </c>
      <c r="I277" t="s">
        <v>569</v>
      </c>
    </row>
    <row r="278" spans="1:9" x14ac:dyDescent="0.3">
      <c r="A278" t="s">
        <v>323</v>
      </c>
      <c r="B278" s="81" t="s">
        <v>561</v>
      </c>
      <c r="C278" s="1">
        <v>2.3029999999999999</v>
      </c>
      <c r="E278" s="1">
        <v>2.3029999999999999</v>
      </c>
      <c r="F278" s="1">
        <v>2.5329999999999999</v>
      </c>
      <c r="G278" s="1">
        <v>2.7639999999999998</v>
      </c>
      <c r="H278" s="1">
        <v>2.9940000000000002</v>
      </c>
      <c r="I278" t="s">
        <v>569</v>
      </c>
    </row>
    <row r="279" spans="1:9" x14ac:dyDescent="0.3">
      <c r="A279" t="s">
        <v>324</v>
      </c>
      <c r="B279" s="81" t="s">
        <v>562</v>
      </c>
      <c r="C279" s="1">
        <v>2.3029999999999999</v>
      </c>
      <c r="E279" s="1">
        <v>2.3029999999999999</v>
      </c>
      <c r="F279" s="1">
        <v>2.5329999999999999</v>
      </c>
      <c r="G279" s="1">
        <v>2.7639999999999998</v>
      </c>
      <c r="H279" s="1">
        <v>2.9940000000000002</v>
      </c>
      <c r="I279" t="s">
        <v>569</v>
      </c>
    </row>
    <row r="280" spans="1:9" ht="43.2" x14ac:dyDescent="0.3">
      <c r="A280" t="s">
        <v>325</v>
      </c>
      <c r="B280" s="81" t="s">
        <v>563</v>
      </c>
      <c r="C280" s="1">
        <v>2.3029999999999999</v>
      </c>
      <c r="E280" s="1">
        <v>2.3029999999999999</v>
      </c>
      <c r="F280" s="1">
        <v>2.5329999999999999</v>
      </c>
      <c r="G280" s="1">
        <v>2.7639999999999998</v>
      </c>
      <c r="H280" s="1">
        <v>2.9940000000000002</v>
      </c>
      <c r="I280" t="s">
        <v>569</v>
      </c>
    </row>
    <row r="281" spans="1:9" ht="28.8" x14ac:dyDescent="0.3">
      <c r="A281" t="s">
        <v>326</v>
      </c>
      <c r="B281" s="81" t="s">
        <v>564</v>
      </c>
      <c r="C281" s="1">
        <v>2.4529999999999998</v>
      </c>
      <c r="E281" s="1">
        <v>2.4529999999999998</v>
      </c>
      <c r="F281" s="1">
        <v>2.698</v>
      </c>
      <c r="G281" s="1">
        <v>2.944</v>
      </c>
      <c r="H281" s="1">
        <v>3.1890000000000001</v>
      </c>
      <c r="I281" t="s">
        <v>569</v>
      </c>
    </row>
    <row r="282" spans="1:9" ht="28.8" x14ac:dyDescent="0.3">
      <c r="A282" t="s">
        <v>327</v>
      </c>
      <c r="B282" s="81" t="s">
        <v>565</v>
      </c>
      <c r="C282" s="1">
        <v>2.4529999999999998</v>
      </c>
      <c r="E282" s="1">
        <v>2.4529999999999998</v>
      </c>
      <c r="F282" s="1">
        <v>2.698</v>
      </c>
      <c r="G282" s="1">
        <v>2.944</v>
      </c>
      <c r="H282" s="1">
        <v>3.1890000000000001</v>
      </c>
      <c r="I282" t="s">
        <v>569</v>
      </c>
    </row>
    <row r="283" spans="1:9" ht="28.8" x14ac:dyDescent="0.3">
      <c r="A283" t="s">
        <v>328</v>
      </c>
      <c r="B283" s="81" t="s">
        <v>566</v>
      </c>
      <c r="C283" s="1">
        <v>2.4529999999999998</v>
      </c>
      <c r="E283" s="1">
        <v>2.4529999999999998</v>
      </c>
      <c r="F283" s="1">
        <v>2.698</v>
      </c>
      <c r="G283" s="1">
        <v>2.944</v>
      </c>
      <c r="H283" s="1">
        <v>3.1890000000000001</v>
      </c>
      <c r="I283" t="s">
        <v>569</v>
      </c>
    </row>
    <row r="284" spans="1:9" ht="28.8" x14ac:dyDescent="0.3">
      <c r="A284" t="s">
        <v>329</v>
      </c>
      <c r="B284" s="81" t="s">
        <v>567</v>
      </c>
      <c r="C284" s="1">
        <v>2.3330000000000002</v>
      </c>
      <c r="E284" s="1">
        <v>2.3330000000000002</v>
      </c>
      <c r="F284" s="1">
        <v>2.5659999999999998</v>
      </c>
      <c r="G284" s="1">
        <v>2.8</v>
      </c>
      <c r="H284" s="1">
        <v>3.0329999999999999</v>
      </c>
      <c r="I284" t="s">
        <v>569</v>
      </c>
    </row>
  </sheetData>
  <sheetProtection algorithmName="SHA-512" hashValue="BhAy0gJeCz1klYDCk58Soa+EE0DbXLHFuYywWbAxpwW3jUjYyW50Ix2wExYb7E8YA/q0i6DNH3TykAI3p1ZO2A==" saltValue="gJBftnqyn9JqC9JcH5vaE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0"/>
  <dimension ref="A1:I39"/>
  <sheetViews>
    <sheetView workbookViewId="0">
      <selection activeCell="J13" sqref="J13"/>
    </sheetView>
  </sheetViews>
  <sheetFormatPr defaultRowHeight="14.4" x14ac:dyDescent="0.3"/>
  <cols>
    <col min="1" max="1" width="10.109375" bestFit="1" customWidth="1"/>
    <col min="2" max="2" width="58.44140625" style="75" customWidth="1"/>
    <col min="3" max="9" width="9"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5" t="s">
        <v>45</v>
      </c>
    </row>
    <row r="3" spans="1:9" x14ac:dyDescent="0.3">
      <c r="A3" t="s">
        <v>10</v>
      </c>
      <c r="B3" s="75" t="s">
        <v>46</v>
      </c>
    </row>
    <row r="4" spans="1:9" x14ac:dyDescent="0.3">
      <c r="A4" t="s">
        <v>10</v>
      </c>
      <c r="B4" s="75" t="s">
        <v>47</v>
      </c>
      <c r="C4" s="1">
        <v>0.87</v>
      </c>
      <c r="D4" s="1">
        <v>0</v>
      </c>
      <c r="E4" s="1">
        <v>0.87</v>
      </c>
      <c r="F4" s="1">
        <v>0.95699999999999996</v>
      </c>
      <c r="G4" s="1">
        <v>1.044</v>
      </c>
      <c r="H4" s="1">
        <v>1.131</v>
      </c>
      <c r="I4" t="s">
        <v>83</v>
      </c>
    </row>
    <row r="5" spans="1:9" x14ac:dyDescent="0.3">
      <c r="A5" t="s">
        <v>11</v>
      </c>
      <c r="B5" s="75" t="s">
        <v>48</v>
      </c>
      <c r="F5" s="1">
        <v>1.23</v>
      </c>
      <c r="G5" s="1">
        <v>0.14000000000000001</v>
      </c>
      <c r="H5" s="1">
        <v>1.37</v>
      </c>
    </row>
    <row r="6" spans="1:9" x14ac:dyDescent="0.3">
      <c r="A6" t="s">
        <v>12</v>
      </c>
      <c r="B6" s="75" t="s">
        <v>49</v>
      </c>
      <c r="C6" s="1">
        <v>0.9</v>
      </c>
      <c r="D6" s="1">
        <v>0.03</v>
      </c>
      <c r="E6" s="1">
        <v>0.93</v>
      </c>
      <c r="F6" s="1">
        <v>1.0229999999999999</v>
      </c>
      <c r="G6" s="1">
        <v>1.1160000000000001</v>
      </c>
      <c r="H6" s="1">
        <v>1.2090000000000001</v>
      </c>
    </row>
    <row r="7" spans="1:9" x14ac:dyDescent="0.3">
      <c r="A7" t="s">
        <v>13</v>
      </c>
      <c r="B7" s="75" t="s">
        <v>50</v>
      </c>
      <c r="I7" t="s">
        <v>84</v>
      </c>
    </row>
    <row r="8" spans="1:9" x14ac:dyDescent="0.3">
      <c r="A8" t="s">
        <v>13</v>
      </c>
      <c r="B8" s="75" t="s">
        <v>51</v>
      </c>
      <c r="C8" s="1">
        <v>0.86</v>
      </c>
      <c r="D8" s="1">
        <v>0.03</v>
      </c>
      <c r="E8" s="1">
        <v>0.89</v>
      </c>
      <c r="F8" s="1">
        <v>0.97899999999999998</v>
      </c>
      <c r="G8" s="1">
        <v>1.0680000000000001</v>
      </c>
      <c r="H8" s="1">
        <v>1.157</v>
      </c>
      <c r="I8" t="s">
        <v>83</v>
      </c>
    </row>
    <row r="9" spans="1:9" x14ac:dyDescent="0.3">
      <c r="A9" t="s">
        <v>14</v>
      </c>
      <c r="B9" s="75" t="s">
        <v>52</v>
      </c>
    </row>
    <row r="10" spans="1:9" x14ac:dyDescent="0.3">
      <c r="A10" t="s">
        <v>15</v>
      </c>
      <c r="B10" s="75" t="s">
        <v>53</v>
      </c>
      <c r="C10" s="1">
        <v>2.73</v>
      </c>
      <c r="D10" s="1">
        <v>0.04</v>
      </c>
      <c r="E10" s="1">
        <v>2.76</v>
      </c>
      <c r="F10" s="1">
        <v>2.7879999999999998</v>
      </c>
      <c r="G10" s="1">
        <v>2.7879999999999998</v>
      </c>
      <c r="H10" s="1">
        <v>2.7879999999999998</v>
      </c>
    </row>
    <row r="11" spans="1:9" x14ac:dyDescent="0.3">
      <c r="A11" t="s">
        <v>16</v>
      </c>
      <c r="B11" s="75" t="s">
        <v>54</v>
      </c>
    </row>
    <row r="12" spans="1:9" x14ac:dyDescent="0.3">
      <c r="A12" t="s">
        <v>17</v>
      </c>
      <c r="B12" s="75" t="s">
        <v>55</v>
      </c>
      <c r="C12" s="1">
        <v>0.65</v>
      </c>
      <c r="D12" s="1">
        <v>0.03</v>
      </c>
      <c r="E12" s="1">
        <v>0.68</v>
      </c>
      <c r="F12" s="1">
        <v>0.68700000000000006</v>
      </c>
      <c r="G12" s="1">
        <v>0.68700000000000006</v>
      </c>
      <c r="H12" s="1">
        <v>0.68700000000000006</v>
      </c>
    </row>
    <row r="13" spans="1:9" x14ac:dyDescent="0.3">
      <c r="A13" t="s">
        <v>18</v>
      </c>
      <c r="B13" s="75" t="s">
        <v>56</v>
      </c>
      <c r="C13" s="1">
        <v>2.19</v>
      </c>
      <c r="D13" s="1">
        <v>0.05</v>
      </c>
      <c r="E13" s="1">
        <v>2.2400000000000002</v>
      </c>
      <c r="F13" s="1">
        <v>2.262</v>
      </c>
      <c r="G13" s="1">
        <v>2.262</v>
      </c>
      <c r="H13" s="1">
        <v>2.262</v>
      </c>
    </row>
    <row r="14" spans="1:9" x14ac:dyDescent="0.3">
      <c r="A14" t="s">
        <v>19</v>
      </c>
      <c r="B14" s="75" t="s">
        <v>57</v>
      </c>
    </row>
    <row r="15" spans="1:9" ht="57.6" x14ac:dyDescent="0.3">
      <c r="A15" t="s">
        <v>20</v>
      </c>
      <c r="B15" s="75" t="s">
        <v>58</v>
      </c>
      <c r="C15" s="1">
        <v>0.44</v>
      </c>
      <c r="D15" s="1">
        <v>0.03</v>
      </c>
      <c r="E15" s="1">
        <v>0.47</v>
      </c>
      <c r="F15" s="1">
        <v>0.47499999999999998</v>
      </c>
      <c r="G15" s="1">
        <v>0.47499999999999998</v>
      </c>
      <c r="H15" s="1">
        <v>0.47499999999999998</v>
      </c>
    </row>
    <row r="16" spans="1:9" ht="43.2" x14ac:dyDescent="0.3">
      <c r="A16" t="s">
        <v>21</v>
      </c>
      <c r="B16" s="75" t="s">
        <v>59</v>
      </c>
      <c r="C16" s="1">
        <v>0.73</v>
      </c>
      <c r="D16" s="1">
        <v>0.03</v>
      </c>
      <c r="E16" s="1">
        <v>0.76</v>
      </c>
      <c r="F16" s="1">
        <v>0.76800000000000002</v>
      </c>
      <c r="G16" s="1">
        <v>0.76800000000000002</v>
      </c>
      <c r="H16" s="1">
        <v>0.76800000000000002</v>
      </c>
    </row>
    <row r="17" spans="1:8" ht="72" x14ac:dyDescent="0.3">
      <c r="A17" t="s">
        <v>22</v>
      </c>
      <c r="B17" s="75" t="s">
        <v>60</v>
      </c>
      <c r="C17" s="1">
        <v>1.33</v>
      </c>
      <c r="D17" s="1">
        <v>0.08</v>
      </c>
      <c r="E17" s="1">
        <v>1.42</v>
      </c>
      <c r="F17" s="1">
        <v>1.4339999999999999</v>
      </c>
      <c r="G17" s="1">
        <v>1.4339999999999999</v>
      </c>
      <c r="H17" s="1">
        <v>1.4339999999999999</v>
      </c>
    </row>
    <row r="18" spans="1:8" ht="57.6" x14ac:dyDescent="0.3">
      <c r="A18" t="s">
        <v>23</v>
      </c>
      <c r="B18" s="75" t="s">
        <v>61</v>
      </c>
      <c r="C18" s="1">
        <v>1.3</v>
      </c>
      <c r="D18" s="1">
        <v>0.08</v>
      </c>
      <c r="E18" s="1">
        <v>1.39</v>
      </c>
      <c r="F18" s="1">
        <v>1.4039999999999999</v>
      </c>
      <c r="G18" s="1">
        <v>1.4039999999999999</v>
      </c>
      <c r="H18" s="1">
        <v>1.4039999999999999</v>
      </c>
    </row>
    <row r="19" spans="1:8" ht="28.8" x14ac:dyDescent="0.3">
      <c r="A19" t="s">
        <v>24</v>
      </c>
      <c r="B19" s="75" t="s">
        <v>62</v>
      </c>
      <c r="C19" s="1">
        <v>0.6</v>
      </c>
      <c r="D19" s="1">
        <v>0.06</v>
      </c>
      <c r="E19" s="1">
        <v>0.67</v>
      </c>
      <c r="F19" s="1">
        <v>0.67700000000000005</v>
      </c>
      <c r="G19" s="1">
        <v>0.67700000000000005</v>
      </c>
      <c r="H19" s="1">
        <v>0.67700000000000005</v>
      </c>
    </row>
    <row r="20" spans="1:8" x14ac:dyDescent="0.3">
      <c r="A20" t="s">
        <v>25</v>
      </c>
      <c r="B20" s="75" t="s">
        <v>63</v>
      </c>
      <c r="C20" s="1">
        <v>1.38</v>
      </c>
      <c r="D20" s="1">
        <v>7.0000000000000007E-2</v>
      </c>
      <c r="E20" s="1">
        <v>1.46</v>
      </c>
      <c r="F20" s="1">
        <v>1.4750000000000001</v>
      </c>
      <c r="G20" s="1">
        <v>1.4750000000000001</v>
      </c>
      <c r="H20" s="1">
        <v>1.4750000000000001</v>
      </c>
    </row>
    <row r="21" spans="1:8" ht="28.8" x14ac:dyDescent="0.3">
      <c r="A21" t="s">
        <v>26</v>
      </c>
      <c r="B21" s="75" t="s">
        <v>64</v>
      </c>
      <c r="C21" s="1">
        <v>1.65</v>
      </c>
      <c r="D21" s="1">
        <v>0.05</v>
      </c>
      <c r="E21" s="1">
        <v>1.7</v>
      </c>
      <c r="F21" s="1">
        <v>1.7170000000000001</v>
      </c>
      <c r="G21" s="1">
        <v>1.7170000000000001</v>
      </c>
      <c r="H21" s="1">
        <v>1.7170000000000001</v>
      </c>
    </row>
    <row r="22" spans="1:8" ht="43.2" x14ac:dyDescent="0.3">
      <c r="A22" t="s">
        <v>27</v>
      </c>
      <c r="B22" s="75" t="s">
        <v>65</v>
      </c>
      <c r="C22" s="1">
        <v>2.54</v>
      </c>
      <c r="D22" s="1">
        <v>0.08</v>
      </c>
      <c r="E22" s="1">
        <v>2.62</v>
      </c>
      <c r="F22" s="1">
        <v>2.6459999999999999</v>
      </c>
      <c r="G22" s="1">
        <v>2.6459999999999999</v>
      </c>
      <c r="H22" s="1">
        <v>2.6459999999999999</v>
      </c>
    </row>
    <row r="23" spans="1:8" ht="57.6" x14ac:dyDescent="0.3">
      <c r="A23" t="s">
        <v>28</v>
      </c>
      <c r="B23" s="75" t="s">
        <v>66</v>
      </c>
      <c r="C23" s="1">
        <v>2.15</v>
      </c>
      <c r="D23" s="1">
        <v>0.08</v>
      </c>
      <c r="E23" s="1">
        <v>2.2200000000000002</v>
      </c>
      <c r="F23" s="1">
        <v>2.242</v>
      </c>
      <c r="G23" s="1">
        <v>2.242</v>
      </c>
      <c r="H23" s="1">
        <v>2.242</v>
      </c>
    </row>
    <row r="24" spans="1:8" ht="57.6" x14ac:dyDescent="0.3">
      <c r="A24" t="s">
        <v>29</v>
      </c>
      <c r="B24" s="75" t="s">
        <v>67</v>
      </c>
      <c r="C24" s="1">
        <v>2.15</v>
      </c>
      <c r="D24" s="1">
        <v>0.08</v>
      </c>
      <c r="E24" s="1">
        <v>2.2200000000000002</v>
      </c>
      <c r="F24" s="1">
        <v>2.242</v>
      </c>
      <c r="G24" s="1">
        <v>2.242</v>
      </c>
      <c r="H24" s="1">
        <v>2.242</v>
      </c>
    </row>
    <row r="25" spans="1:8" ht="28.8" x14ac:dyDescent="0.3">
      <c r="A25" t="s">
        <v>30</v>
      </c>
      <c r="B25" s="75" t="s">
        <v>68</v>
      </c>
      <c r="C25" s="1">
        <v>4.26</v>
      </c>
      <c r="D25" s="1">
        <v>0.06</v>
      </c>
      <c r="E25" s="1">
        <v>4.3099999999999996</v>
      </c>
      <c r="F25" s="1">
        <v>4.3529999999999998</v>
      </c>
      <c r="G25" s="1">
        <v>4.3529999999999998</v>
      </c>
      <c r="H25" s="1">
        <v>4.3529999999999998</v>
      </c>
    </row>
    <row r="26" spans="1:8" ht="43.2" x14ac:dyDescent="0.3">
      <c r="A26" t="s">
        <v>31</v>
      </c>
      <c r="B26" s="75" t="s">
        <v>69</v>
      </c>
      <c r="C26" s="1">
        <v>2.13</v>
      </c>
      <c r="D26" s="1">
        <v>7.0000000000000007E-2</v>
      </c>
      <c r="E26" s="1">
        <v>2.2000000000000002</v>
      </c>
      <c r="F26" s="1">
        <v>2.222</v>
      </c>
      <c r="G26" s="1">
        <v>2.222</v>
      </c>
      <c r="H26" s="1">
        <v>2.222</v>
      </c>
    </row>
    <row r="27" spans="1:8" ht="28.8" x14ac:dyDescent="0.3">
      <c r="A27" t="s">
        <v>32</v>
      </c>
      <c r="B27" s="75" t="s">
        <v>70</v>
      </c>
      <c r="C27" s="1">
        <v>1.56</v>
      </c>
      <c r="D27" s="1">
        <v>7.0000000000000007E-2</v>
      </c>
      <c r="E27" s="1">
        <v>1.62</v>
      </c>
      <c r="F27" s="1">
        <v>1.6359999999999999</v>
      </c>
      <c r="G27" s="1">
        <v>1.6359999999999999</v>
      </c>
      <c r="H27" s="1">
        <v>1.6359999999999999</v>
      </c>
    </row>
    <row r="28" spans="1:8" ht="100.8" x14ac:dyDescent="0.3">
      <c r="A28" t="s">
        <v>33</v>
      </c>
      <c r="B28" s="75" t="s">
        <v>71</v>
      </c>
      <c r="C28" s="1">
        <v>1.57</v>
      </c>
      <c r="D28" s="1">
        <v>0.08</v>
      </c>
      <c r="E28" s="1">
        <v>1.64</v>
      </c>
      <c r="F28" s="1">
        <v>1.6559999999999999</v>
      </c>
      <c r="G28" s="1">
        <v>1.6559999999999999</v>
      </c>
      <c r="H28" s="1">
        <v>1.6559999999999999</v>
      </c>
    </row>
    <row r="29" spans="1:8" ht="28.8" x14ac:dyDescent="0.3">
      <c r="A29" t="s">
        <v>34</v>
      </c>
      <c r="B29" s="75" t="s">
        <v>72</v>
      </c>
    </row>
    <row r="30" spans="1:8" ht="43.2" x14ac:dyDescent="0.3">
      <c r="A30" t="s">
        <v>35</v>
      </c>
      <c r="B30" s="75" t="s">
        <v>73</v>
      </c>
      <c r="C30" s="1">
        <v>0.8</v>
      </c>
      <c r="D30" s="1">
        <v>0.06</v>
      </c>
      <c r="E30" s="1">
        <v>0.86</v>
      </c>
      <c r="F30" s="1">
        <v>0.86899999999999999</v>
      </c>
      <c r="G30" s="1">
        <v>0.86899999999999999</v>
      </c>
      <c r="H30" s="1">
        <v>0.86899999999999999</v>
      </c>
    </row>
    <row r="31" spans="1:8" ht="57.6" x14ac:dyDescent="0.3">
      <c r="A31" t="s">
        <v>36</v>
      </c>
      <c r="B31" s="75" t="s">
        <v>74</v>
      </c>
      <c r="C31" s="1">
        <v>1.05</v>
      </c>
      <c r="D31" s="1">
        <v>0.08</v>
      </c>
      <c r="E31" s="1">
        <v>1.1200000000000001</v>
      </c>
      <c r="F31" s="1">
        <v>1.131</v>
      </c>
      <c r="G31" s="1">
        <v>1.131</v>
      </c>
      <c r="H31" s="1">
        <v>1.131</v>
      </c>
    </row>
    <row r="32" spans="1:8" ht="57.6" x14ac:dyDescent="0.3">
      <c r="A32" t="s">
        <v>37</v>
      </c>
      <c r="B32" s="75" t="s">
        <v>75</v>
      </c>
      <c r="C32" s="1">
        <v>0.71</v>
      </c>
      <c r="D32" s="1">
        <v>0.06</v>
      </c>
      <c r="E32" s="1">
        <v>0.77</v>
      </c>
      <c r="F32" s="1">
        <v>0.77800000000000002</v>
      </c>
      <c r="G32" s="1">
        <v>0.77800000000000002</v>
      </c>
      <c r="H32" s="1">
        <v>0.77800000000000002</v>
      </c>
    </row>
    <row r="33" spans="1:8" ht="28.8" x14ac:dyDescent="0.3">
      <c r="A33" t="s">
        <v>38</v>
      </c>
      <c r="B33" s="75" t="s">
        <v>76</v>
      </c>
      <c r="C33" s="1">
        <v>0.5</v>
      </c>
      <c r="D33" s="1">
        <v>0.05</v>
      </c>
      <c r="E33" s="1">
        <v>0.55000000000000004</v>
      </c>
      <c r="F33" s="1">
        <v>0.55600000000000005</v>
      </c>
      <c r="G33" s="1">
        <v>0.55600000000000005</v>
      </c>
      <c r="H33" s="1">
        <v>0.55600000000000005</v>
      </c>
    </row>
    <row r="34" spans="1:8" ht="57.6" x14ac:dyDescent="0.3">
      <c r="A34" t="s">
        <v>39</v>
      </c>
      <c r="B34" s="75" t="s">
        <v>77</v>
      </c>
      <c r="C34" s="1">
        <v>0.32</v>
      </c>
      <c r="D34" s="1">
        <v>0.04</v>
      </c>
      <c r="E34" s="1">
        <v>0.35</v>
      </c>
      <c r="F34" s="1">
        <v>0.35399999999999998</v>
      </c>
      <c r="G34" s="1">
        <v>0.35399999999999998</v>
      </c>
      <c r="H34" s="1">
        <v>0.35399999999999998</v>
      </c>
    </row>
    <row r="35" spans="1:8" ht="28.8" x14ac:dyDescent="0.3">
      <c r="A35" t="s">
        <v>40</v>
      </c>
      <c r="B35" s="75" t="s">
        <v>78</v>
      </c>
      <c r="C35" s="1">
        <v>1.45</v>
      </c>
      <c r="D35" s="1">
        <v>0.09</v>
      </c>
      <c r="E35" s="1">
        <v>1.54</v>
      </c>
      <c r="F35" s="1">
        <v>1.5549999999999999</v>
      </c>
      <c r="G35" s="1">
        <v>1.5549999999999999</v>
      </c>
      <c r="H35" s="1">
        <v>1.5549999999999999</v>
      </c>
    </row>
    <row r="36" spans="1:8" ht="28.8" x14ac:dyDescent="0.3">
      <c r="A36" t="s">
        <v>41</v>
      </c>
      <c r="B36" s="75" t="s">
        <v>79</v>
      </c>
      <c r="C36" s="1">
        <v>0.56000000000000005</v>
      </c>
      <c r="D36" s="1">
        <v>0.08</v>
      </c>
      <c r="E36" s="1">
        <v>0.64</v>
      </c>
      <c r="F36" s="1">
        <v>0.64600000000000002</v>
      </c>
      <c r="G36" s="1">
        <v>0.64600000000000002</v>
      </c>
      <c r="H36" s="1">
        <v>0.64600000000000002</v>
      </c>
    </row>
    <row r="37" spans="1:8" ht="72" x14ac:dyDescent="0.3">
      <c r="A37" t="s">
        <v>42</v>
      </c>
      <c r="B37" s="75" t="s">
        <v>80</v>
      </c>
      <c r="C37" s="1">
        <v>1.43</v>
      </c>
      <c r="D37" s="1">
        <v>0.06</v>
      </c>
      <c r="E37" s="1">
        <v>1.49</v>
      </c>
      <c r="F37" s="1">
        <v>1.5049999999999999</v>
      </c>
      <c r="G37" s="1">
        <v>1.5049999999999999</v>
      </c>
      <c r="H37" s="1">
        <v>1.5049999999999999</v>
      </c>
    </row>
    <row r="38" spans="1:8" ht="86.4" x14ac:dyDescent="0.3">
      <c r="A38" t="s">
        <v>43</v>
      </c>
      <c r="B38" s="75" t="s">
        <v>81</v>
      </c>
      <c r="C38" s="1">
        <v>0.73</v>
      </c>
      <c r="D38" s="1">
        <v>0.04</v>
      </c>
      <c r="E38" s="1">
        <v>0.77</v>
      </c>
      <c r="F38" s="1">
        <v>0.77800000000000002</v>
      </c>
      <c r="G38" s="1">
        <v>0.77800000000000002</v>
      </c>
      <c r="H38" s="1">
        <v>0.77800000000000002</v>
      </c>
    </row>
    <row r="39" spans="1:8" x14ac:dyDescent="0.3">
      <c r="A39" t="s">
        <v>44</v>
      </c>
      <c r="B39" s="75" t="s">
        <v>82</v>
      </c>
      <c r="C39" s="1">
        <v>14.03</v>
      </c>
      <c r="E39" s="1">
        <v>14.03</v>
      </c>
      <c r="F39" s="1">
        <v>15.433</v>
      </c>
      <c r="G39" s="1">
        <v>16.835999999999999</v>
      </c>
      <c r="H39" s="1">
        <v>18.239000000000001</v>
      </c>
    </row>
  </sheetData>
  <sheetProtection algorithmName="SHA-512" hashValue="+TKROYnD5C7DrYyPUcjOAfEwEz+egCXBhBc5rtUULdwOCslRhsq++NGKbz2ATRWF/+DB+lyivQ3NHIS8V6jnmw==" saltValue="mo5Ni3bdBJN6N38r6LzOHA==" spinCount="100000" sheet="1" objects="1" scenarios="1"/>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List109"/>
  <dimension ref="A1:I63"/>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v>
      </c>
      <c r="E4" s="1">
        <v>1.36</v>
      </c>
      <c r="F4" s="1">
        <v>1.496</v>
      </c>
      <c r="G4" s="1">
        <v>1.6319999999999999</v>
      </c>
      <c r="H4" s="1">
        <v>1.768</v>
      </c>
      <c r="I4" t="s">
        <v>83</v>
      </c>
    </row>
    <row r="5" spans="1:9" x14ac:dyDescent="0.3">
      <c r="A5" t="s">
        <v>11</v>
      </c>
      <c r="B5" s="81" t="s">
        <v>48</v>
      </c>
    </row>
    <row r="6" spans="1:9" x14ac:dyDescent="0.3">
      <c r="A6" t="s">
        <v>12</v>
      </c>
      <c r="B6" s="81" t="s">
        <v>49</v>
      </c>
      <c r="C6" s="1">
        <v>1.36</v>
      </c>
      <c r="D6" s="1">
        <v>0.01</v>
      </c>
      <c r="E6" s="1">
        <v>1.36</v>
      </c>
      <c r="F6" s="1">
        <v>1.496</v>
      </c>
      <c r="G6" s="1">
        <v>1.6319999999999999</v>
      </c>
      <c r="H6" s="1">
        <v>1.768</v>
      </c>
    </row>
    <row r="7" spans="1:9" x14ac:dyDescent="0.3">
      <c r="A7" t="s">
        <v>13</v>
      </c>
      <c r="B7" s="81" t="s">
        <v>50</v>
      </c>
    </row>
    <row r="8" spans="1:9" x14ac:dyDescent="0.3">
      <c r="A8" t="s">
        <v>13</v>
      </c>
      <c r="B8" s="81" t="s">
        <v>51</v>
      </c>
      <c r="C8" s="1">
        <v>1.29</v>
      </c>
      <c r="D8" s="1">
        <v>0.01</v>
      </c>
      <c r="E8" s="1">
        <v>1.3</v>
      </c>
      <c r="F8" s="1">
        <v>1.43</v>
      </c>
      <c r="G8" s="1">
        <v>1.56</v>
      </c>
      <c r="H8" s="1">
        <v>1.69</v>
      </c>
      <c r="I8" t="s">
        <v>83</v>
      </c>
    </row>
    <row r="9" spans="1:9" x14ac:dyDescent="0.3">
      <c r="A9" t="s">
        <v>14</v>
      </c>
      <c r="B9" s="81" t="s">
        <v>52</v>
      </c>
    </row>
    <row r="10" spans="1:9" x14ac:dyDescent="0.3">
      <c r="A10" t="s">
        <v>15</v>
      </c>
      <c r="B10" s="81" t="s">
        <v>53</v>
      </c>
      <c r="C10" s="1">
        <v>2.7</v>
      </c>
      <c r="D10" s="1">
        <v>0.04</v>
      </c>
      <c r="E10" s="1">
        <v>2.74</v>
      </c>
      <c r="F10" s="1">
        <v>2.7669999999999999</v>
      </c>
      <c r="G10" s="1">
        <v>2.7669999999999999</v>
      </c>
      <c r="H10" s="1">
        <v>2.7669999999999999</v>
      </c>
    </row>
    <row r="11" spans="1:9" x14ac:dyDescent="0.3">
      <c r="A11" t="s">
        <v>16</v>
      </c>
      <c r="B11" s="81" t="s">
        <v>54</v>
      </c>
    </row>
    <row r="12" spans="1:9" x14ac:dyDescent="0.3">
      <c r="A12" t="s">
        <v>17</v>
      </c>
      <c r="B12" s="81" t="s">
        <v>55</v>
      </c>
      <c r="C12" s="1">
        <v>0.65</v>
      </c>
      <c r="D12" s="1">
        <v>0.04</v>
      </c>
      <c r="E12" s="1">
        <v>0.69</v>
      </c>
      <c r="F12" s="1">
        <v>0.69699999999999995</v>
      </c>
      <c r="G12" s="1">
        <v>0.69699999999999995</v>
      </c>
      <c r="H12" s="1">
        <v>0.69699999999999995</v>
      </c>
    </row>
    <row r="13" spans="1:9" x14ac:dyDescent="0.3">
      <c r="A13" t="s">
        <v>18</v>
      </c>
      <c r="B13" s="81" t="s">
        <v>56</v>
      </c>
      <c r="C13" s="1">
        <v>2.1800000000000002</v>
      </c>
      <c r="D13" s="1">
        <v>0.05</v>
      </c>
      <c r="E13" s="1">
        <v>2.23</v>
      </c>
      <c r="F13" s="1">
        <v>2.2519999999999998</v>
      </c>
      <c r="G13" s="1">
        <v>2.2519999999999998</v>
      </c>
      <c r="H13" s="1">
        <v>2.2519999999999998</v>
      </c>
    </row>
    <row r="14" spans="1:9" x14ac:dyDescent="0.3">
      <c r="A14" t="s">
        <v>19</v>
      </c>
      <c r="B14" s="81" t="s">
        <v>57</v>
      </c>
    </row>
    <row r="15" spans="1:9" ht="57.6" x14ac:dyDescent="0.3">
      <c r="A15" t="s">
        <v>20</v>
      </c>
      <c r="B15" s="81" t="s">
        <v>58</v>
      </c>
      <c r="C15" s="1">
        <v>0.47</v>
      </c>
      <c r="D15" s="1">
        <v>0.03</v>
      </c>
      <c r="E15" s="1">
        <v>0.49</v>
      </c>
      <c r="F15" s="1">
        <v>0.495</v>
      </c>
      <c r="G15" s="1">
        <v>0.495</v>
      </c>
      <c r="H15" s="1">
        <v>0.495</v>
      </c>
    </row>
    <row r="16" spans="1:9" ht="57.6" x14ac:dyDescent="0.3">
      <c r="A16" t="s">
        <v>21</v>
      </c>
      <c r="B16" s="81" t="s">
        <v>59</v>
      </c>
      <c r="C16" s="1">
        <v>0.77</v>
      </c>
      <c r="D16" s="1">
        <v>0.03</v>
      </c>
      <c r="E16" s="1">
        <v>0.8</v>
      </c>
      <c r="F16" s="1">
        <v>0.80800000000000005</v>
      </c>
      <c r="G16" s="1">
        <v>0.80800000000000005</v>
      </c>
      <c r="H16" s="1">
        <v>0.80800000000000005</v>
      </c>
    </row>
    <row r="17" spans="1:8" ht="72" x14ac:dyDescent="0.3">
      <c r="A17" t="s">
        <v>22</v>
      </c>
      <c r="B17" s="81" t="s">
        <v>60</v>
      </c>
      <c r="C17" s="1">
        <v>1.41</v>
      </c>
      <c r="D17" s="1">
        <v>0.08</v>
      </c>
      <c r="E17" s="1">
        <v>1.49</v>
      </c>
      <c r="F17" s="1">
        <v>1.5049999999999999</v>
      </c>
      <c r="G17" s="1">
        <v>1.5049999999999999</v>
      </c>
      <c r="H17" s="1">
        <v>1.5049999999999999</v>
      </c>
    </row>
    <row r="18" spans="1:8" ht="57.6" x14ac:dyDescent="0.3">
      <c r="A18" t="s">
        <v>23</v>
      </c>
      <c r="B18" s="81" t="s">
        <v>61</v>
      </c>
      <c r="C18" s="1">
        <v>1.38</v>
      </c>
      <c r="D18" s="1">
        <v>0.08</v>
      </c>
      <c r="E18" s="1">
        <v>1.45</v>
      </c>
      <c r="F18" s="1">
        <v>1.4650000000000001</v>
      </c>
      <c r="G18" s="1">
        <v>1.4650000000000001</v>
      </c>
      <c r="H18" s="1">
        <v>1.4650000000000001</v>
      </c>
    </row>
    <row r="19" spans="1:8" ht="28.8" x14ac:dyDescent="0.3">
      <c r="A19" t="s">
        <v>24</v>
      </c>
      <c r="B19" s="81" t="s">
        <v>62</v>
      </c>
      <c r="C19" s="1">
        <v>0.62</v>
      </c>
      <c r="D19" s="1">
        <v>0.04</v>
      </c>
      <c r="E19" s="1">
        <v>0.66</v>
      </c>
      <c r="F19" s="1">
        <v>0.66700000000000004</v>
      </c>
      <c r="G19" s="1">
        <v>0.66700000000000004</v>
      </c>
      <c r="H19" s="1">
        <v>0.66700000000000004</v>
      </c>
    </row>
    <row r="20" spans="1:8" ht="28.8" x14ac:dyDescent="0.3">
      <c r="A20" t="s">
        <v>25</v>
      </c>
      <c r="B20" s="81" t="s">
        <v>63</v>
      </c>
      <c r="C20" s="1">
        <v>1.39</v>
      </c>
      <c r="D20" s="1">
        <v>0.05</v>
      </c>
      <c r="E20" s="1">
        <v>1.44</v>
      </c>
      <c r="F20" s="1">
        <v>1.454</v>
      </c>
      <c r="G20" s="1">
        <v>1.454</v>
      </c>
      <c r="H20" s="1">
        <v>1.454</v>
      </c>
    </row>
    <row r="21" spans="1:8" ht="28.8" x14ac:dyDescent="0.3">
      <c r="A21" t="s">
        <v>26</v>
      </c>
      <c r="B21" s="81" t="s">
        <v>64</v>
      </c>
      <c r="C21" s="1">
        <v>1.65</v>
      </c>
      <c r="D21" s="1">
        <v>0.04</v>
      </c>
      <c r="E21" s="1">
        <v>1.69</v>
      </c>
      <c r="F21" s="1">
        <v>1.7070000000000001</v>
      </c>
      <c r="G21" s="1">
        <v>1.7070000000000001</v>
      </c>
      <c r="H21" s="1">
        <v>1.7070000000000001</v>
      </c>
    </row>
    <row r="22" spans="1:8" ht="43.2" x14ac:dyDescent="0.3">
      <c r="A22" t="s">
        <v>27</v>
      </c>
      <c r="B22" s="81" t="s">
        <v>65</v>
      </c>
      <c r="C22" s="1">
        <v>2.54</v>
      </c>
      <c r="D22" s="1">
        <v>0.06</v>
      </c>
      <c r="E22" s="1">
        <v>2.6</v>
      </c>
      <c r="F22" s="1">
        <v>2.6259999999999999</v>
      </c>
      <c r="G22" s="1">
        <v>2.6259999999999999</v>
      </c>
      <c r="H22" s="1">
        <v>2.6259999999999999</v>
      </c>
    </row>
    <row r="23" spans="1:8" ht="72" x14ac:dyDescent="0.3">
      <c r="A23" t="s">
        <v>28</v>
      </c>
      <c r="B23" s="81" t="s">
        <v>66</v>
      </c>
      <c r="C23" s="1">
        <v>2.16</v>
      </c>
      <c r="D23" s="1">
        <v>0.05</v>
      </c>
      <c r="E23" s="1">
        <v>2.21</v>
      </c>
      <c r="F23" s="1">
        <v>2.2320000000000002</v>
      </c>
      <c r="G23" s="1">
        <v>2.2320000000000002</v>
      </c>
      <c r="H23" s="1">
        <v>2.2320000000000002</v>
      </c>
    </row>
    <row r="24" spans="1:8" ht="72" x14ac:dyDescent="0.3">
      <c r="A24" t="s">
        <v>29</v>
      </c>
      <c r="B24" s="81" t="s">
        <v>67</v>
      </c>
      <c r="C24" s="1">
        <v>2.16</v>
      </c>
      <c r="D24" s="1">
        <v>0.05</v>
      </c>
      <c r="E24" s="1">
        <v>2.21</v>
      </c>
      <c r="F24" s="1">
        <v>2.2320000000000002</v>
      </c>
      <c r="G24" s="1">
        <v>2.2320000000000002</v>
      </c>
      <c r="H24" s="1">
        <v>2.2320000000000002</v>
      </c>
    </row>
    <row r="25" spans="1:8" ht="28.8" x14ac:dyDescent="0.3">
      <c r="A25" t="s">
        <v>30</v>
      </c>
      <c r="B25" s="81" t="s">
        <v>68</v>
      </c>
      <c r="C25" s="1">
        <v>4.22</v>
      </c>
      <c r="D25" s="1">
        <v>0.06</v>
      </c>
      <c r="E25" s="1">
        <v>4.28</v>
      </c>
      <c r="F25" s="1">
        <v>4.3230000000000004</v>
      </c>
      <c r="G25" s="1">
        <v>4.3230000000000004</v>
      </c>
      <c r="H25" s="1">
        <v>4.3230000000000004</v>
      </c>
    </row>
    <row r="26" spans="1:8" ht="43.2" x14ac:dyDescent="0.3">
      <c r="A26" t="s">
        <v>31</v>
      </c>
      <c r="B26" s="81" t="s">
        <v>69</v>
      </c>
      <c r="C26" s="1">
        <v>2.12</v>
      </c>
      <c r="D26" s="1">
        <v>0.05</v>
      </c>
      <c r="E26" s="1">
        <v>2.1800000000000002</v>
      </c>
      <c r="F26" s="1">
        <v>2.202</v>
      </c>
      <c r="G26" s="1">
        <v>2.202</v>
      </c>
      <c r="H26" s="1">
        <v>2.202</v>
      </c>
    </row>
    <row r="27" spans="1:8" ht="43.2" x14ac:dyDescent="0.3">
      <c r="A27" t="s">
        <v>32</v>
      </c>
      <c r="B27" s="81" t="s">
        <v>70</v>
      </c>
      <c r="C27" s="1">
        <v>1.58</v>
      </c>
      <c r="D27" s="1">
        <v>0.05</v>
      </c>
      <c r="E27" s="1">
        <v>1.63</v>
      </c>
      <c r="F27" s="1">
        <v>1.6459999999999999</v>
      </c>
      <c r="G27" s="1">
        <v>1.6459999999999999</v>
      </c>
      <c r="H27" s="1">
        <v>1.6459999999999999</v>
      </c>
    </row>
    <row r="28" spans="1:8" ht="100.8" x14ac:dyDescent="0.3">
      <c r="A28" t="s">
        <v>33</v>
      </c>
      <c r="B28" s="81" t="s">
        <v>71</v>
      </c>
      <c r="C28" s="1">
        <v>1.61</v>
      </c>
      <c r="D28" s="1">
        <v>0.06</v>
      </c>
      <c r="E28" s="1">
        <v>1.67</v>
      </c>
      <c r="F28" s="1">
        <v>1.6870000000000001</v>
      </c>
      <c r="G28" s="1">
        <v>1.6870000000000001</v>
      </c>
      <c r="H28" s="1">
        <v>1.6870000000000001</v>
      </c>
    </row>
    <row r="29" spans="1:8" ht="28.8" x14ac:dyDescent="0.3">
      <c r="A29" t="s">
        <v>34</v>
      </c>
      <c r="B29" s="81" t="s">
        <v>72</v>
      </c>
    </row>
    <row r="30" spans="1:8" ht="43.2" x14ac:dyDescent="0.3">
      <c r="A30" t="s">
        <v>35</v>
      </c>
      <c r="B30" s="81" t="s">
        <v>73</v>
      </c>
      <c r="C30" s="1">
        <v>0.8</v>
      </c>
      <c r="D30" s="1">
        <v>0.04</v>
      </c>
      <c r="E30" s="1">
        <v>0.84</v>
      </c>
      <c r="F30" s="1">
        <v>0.84799999999999998</v>
      </c>
      <c r="G30" s="1">
        <v>0.84799999999999998</v>
      </c>
      <c r="H30" s="1">
        <v>0.84799999999999998</v>
      </c>
    </row>
    <row r="31" spans="1:8" ht="57.6" x14ac:dyDescent="0.3">
      <c r="A31" t="s">
        <v>36</v>
      </c>
      <c r="B31" s="81" t="s">
        <v>74</v>
      </c>
      <c r="C31" s="1">
        <v>1.06</v>
      </c>
      <c r="D31" s="1">
        <v>0.03</v>
      </c>
      <c r="E31" s="1">
        <v>1.0900000000000001</v>
      </c>
      <c r="F31" s="1">
        <v>1.101</v>
      </c>
      <c r="G31" s="1">
        <v>1.101</v>
      </c>
      <c r="H31" s="1">
        <v>1.101</v>
      </c>
    </row>
    <row r="32" spans="1:8" ht="57.6" x14ac:dyDescent="0.3">
      <c r="A32" t="s">
        <v>37</v>
      </c>
      <c r="B32" s="81" t="s">
        <v>75</v>
      </c>
      <c r="C32" s="1">
        <v>0.71</v>
      </c>
      <c r="D32" s="1">
        <v>0.02</v>
      </c>
      <c r="E32" s="1">
        <v>0.74</v>
      </c>
      <c r="F32" s="1">
        <v>0.747</v>
      </c>
      <c r="G32" s="1">
        <v>0.747</v>
      </c>
      <c r="H32" s="1">
        <v>0.747</v>
      </c>
    </row>
    <row r="33" spans="1:9" ht="43.2" x14ac:dyDescent="0.3">
      <c r="A33" t="s">
        <v>38</v>
      </c>
      <c r="B33" s="81" t="s">
        <v>76</v>
      </c>
      <c r="C33" s="1">
        <v>0.51</v>
      </c>
      <c r="D33" s="1">
        <v>0.03</v>
      </c>
      <c r="E33" s="1">
        <v>0.54</v>
      </c>
      <c r="F33" s="1">
        <v>0.54500000000000004</v>
      </c>
      <c r="G33" s="1">
        <v>0.54500000000000004</v>
      </c>
      <c r="H33" s="1">
        <v>0.54500000000000004</v>
      </c>
    </row>
    <row r="34" spans="1:9" ht="57.6" x14ac:dyDescent="0.3">
      <c r="A34" t="s">
        <v>39</v>
      </c>
      <c r="B34" s="81" t="s">
        <v>77</v>
      </c>
      <c r="C34" s="1">
        <v>0.32</v>
      </c>
      <c r="D34" s="1">
        <v>0.02</v>
      </c>
      <c r="E34" s="1">
        <v>0.34</v>
      </c>
      <c r="F34" s="1">
        <v>0.34300000000000003</v>
      </c>
      <c r="G34" s="1">
        <v>0.34300000000000003</v>
      </c>
      <c r="H34" s="1">
        <v>0.34300000000000003</v>
      </c>
    </row>
    <row r="35" spans="1:9" ht="28.8" x14ac:dyDescent="0.3">
      <c r="A35" t="s">
        <v>40</v>
      </c>
      <c r="B35" s="81" t="s">
        <v>78</v>
      </c>
      <c r="C35" s="1">
        <v>1.46</v>
      </c>
      <c r="D35" s="1">
        <v>0.04</v>
      </c>
      <c r="E35" s="1">
        <v>1.5</v>
      </c>
      <c r="F35" s="1">
        <v>1.5149999999999999</v>
      </c>
      <c r="G35" s="1">
        <v>1.5149999999999999</v>
      </c>
      <c r="H35" s="1">
        <v>1.5149999999999999</v>
      </c>
    </row>
    <row r="36" spans="1:9" ht="28.8" x14ac:dyDescent="0.3">
      <c r="A36" t="s">
        <v>41</v>
      </c>
      <c r="B36" s="81" t="s">
        <v>79</v>
      </c>
      <c r="C36" s="1">
        <v>0.57999999999999996</v>
      </c>
      <c r="D36" s="1">
        <v>7.0000000000000007E-2</v>
      </c>
      <c r="E36" s="1">
        <v>0.64</v>
      </c>
      <c r="F36" s="1">
        <v>0.64600000000000002</v>
      </c>
      <c r="G36" s="1">
        <v>0.64600000000000002</v>
      </c>
      <c r="H36" s="1">
        <v>0.64600000000000002</v>
      </c>
    </row>
    <row r="37" spans="1:9" ht="86.4" x14ac:dyDescent="0.3">
      <c r="A37" t="s">
        <v>42</v>
      </c>
      <c r="B37" s="81" t="s">
        <v>80</v>
      </c>
      <c r="C37" s="1">
        <v>1.43</v>
      </c>
      <c r="D37" s="1">
        <v>0.04</v>
      </c>
      <c r="E37" s="1">
        <v>1.47</v>
      </c>
      <c r="F37" s="1">
        <v>1.4850000000000001</v>
      </c>
      <c r="G37" s="1">
        <v>1.4850000000000001</v>
      </c>
      <c r="H37" s="1">
        <v>1.4850000000000001</v>
      </c>
    </row>
    <row r="38" spans="1:9" ht="86.4" x14ac:dyDescent="0.3">
      <c r="A38" t="s">
        <v>43</v>
      </c>
      <c r="B38" s="81" t="s">
        <v>81</v>
      </c>
      <c r="C38" s="1">
        <v>0.73</v>
      </c>
      <c r="D38" s="1">
        <v>0.02</v>
      </c>
      <c r="E38" s="1">
        <v>0.75</v>
      </c>
      <c r="F38" s="1">
        <v>0.75800000000000001</v>
      </c>
      <c r="G38" s="1">
        <v>0.75800000000000001</v>
      </c>
      <c r="H38" s="1">
        <v>0.75800000000000001</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2.04</v>
      </c>
      <c r="E41" s="1">
        <v>2.04</v>
      </c>
      <c r="F41" s="1">
        <v>2.2440000000000002</v>
      </c>
      <c r="G41" s="1">
        <v>2.448</v>
      </c>
      <c r="H41" s="1">
        <v>2.6520000000000001</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2.04</v>
      </c>
      <c r="E44" s="1">
        <v>2.04</v>
      </c>
      <c r="F44" s="1">
        <v>2.2440000000000002</v>
      </c>
      <c r="G44" s="1">
        <v>2.448</v>
      </c>
      <c r="H44" s="1">
        <v>2.6520000000000001</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2.04</v>
      </c>
      <c r="E46" s="1">
        <v>2.04</v>
      </c>
      <c r="F46" s="1">
        <v>2.2440000000000002</v>
      </c>
      <c r="G46" s="1">
        <v>2.448</v>
      </c>
      <c r="H46" s="1">
        <v>2.6520000000000001</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72"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2.04</v>
      </c>
      <c r="E58" s="1">
        <v>2.04</v>
      </c>
      <c r="F58" s="1">
        <v>2.2440000000000002</v>
      </c>
      <c r="G58" s="1">
        <v>2.448</v>
      </c>
      <c r="H58" s="1">
        <v>2.6520000000000001</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sheetData>
  <sheetProtection algorithmName="SHA-512" hashValue="FVnTN4LtG84KRP9PHT4rZjoTpzHREmdfFeVI1NF2jO7wXwlvh2tAviRTvuvVwYoK1o/wUFG3lN2SgNTXpvTDug==" saltValue="7/v+5Ec9NKQy+W5hh4tclA==" spinCount="100000" sheet="1" objects="1" scenarios="1"/>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List110"/>
  <dimension ref="A1:I62"/>
  <sheetViews>
    <sheetView workbookViewId="0">
      <selection activeCell="J13" sqref="J13"/>
    </sheetView>
  </sheetViews>
  <sheetFormatPr defaultRowHeight="14.4" x14ac:dyDescent="0.3"/>
  <cols>
    <col min="1" max="1" width="9.88671875" bestFit="1" customWidth="1"/>
    <col min="2" max="2" width="54.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0.03</v>
      </c>
      <c r="E4" s="1">
        <v>0.88</v>
      </c>
      <c r="F4" s="1">
        <v>0.96799999999999997</v>
      </c>
      <c r="G4" s="1">
        <v>1.056</v>
      </c>
      <c r="H4" s="1">
        <v>1.1439999999999999</v>
      </c>
      <c r="I4" t="s">
        <v>83</v>
      </c>
    </row>
    <row r="5" spans="1:9" x14ac:dyDescent="0.3">
      <c r="A5" t="s">
        <v>11</v>
      </c>
      <c r="B5" s="81" t="s">
        <v>48</v>
      </c>
    </row>
    <row r="6" spans="1:9" x14ac:dyDescent="0.3">
      <c r="A6" t="s">
        <v>12</v>
      </c>
      <c r="B6" s="81" t="s">
        <v>49</v>
      </c>
      <c r="C6" s="1">
        <v>0.85</v>
      </c>
      <c r="D6" s="1">
        <v>0.05</v>
      </c>
      <c r="E6" s="1">
        <v>0.9</v>
      </c>
      <c r="F6" s="1">
        <v>0.99</v>
      </c>
      <c r="G6" s="1">
        <v>1.08</v>
      </c>
      <c r="H6" s="1">
        <v>1.17</v>
      </c>
    </row>
    <row r="7" spans="1:9" x14ac:dyDescent="0.3">
      <c r="A7" t="s">
        <v>13</v>
      </c>
      <c r="B7" s="81" t="s">
        <v>50</v>
      </c>
    </row>
    <row r="8" spans="1:9" x14ac:dyDescent="0.3">
      <c r="A8" t="s">
        <v>13</v>
      </c>
      <c r="B8" s="81" t="s">
        <v>51</v>
      </c>
      <c r="C8" s="1">
        <v>0.81</v>
      </c>
      <c r="D8" s="1">
        <v>0.05</v>
      </c>
      <c r="E8" s="1">
        <v>0.86</v>
      </c>
      <c r="F8" s="1">
        <v>0.94599999999999995</v>
      </c>
      <c r="G8" s="1">
        <v>1.032</v>
      </c>
      <c r="H8" s="1">
        <v>1.1180000000000001</v>
      </c>
      <c r="I8" t="s">
        <v>83</v>
      </c>
    </row>
    <row r="9" spans="1:9" x14ac:dyDescent="0.3">
      <c r="A9" t="s">
        <v>14</v>
      </c>
      <c r="B9" s="81" t="s">
        <v>52</v>
      </c>
    </row>
    <row r="10" spans="1:9" x14ac:dyDescent="0.3">
      <c r="A10" t="s">
        <v>15</v>
      </c>
      <c r="B10" s="81" t="s">
        <v>53</v>
      </c>
      <c r="C10" s="1">
        <v>1.64</v>
      </c>
      <c r="D10" s="1">
        <v>0.05</v>
      </c>
      <c r="E10" s="1">
        <v>1.68</v>
      </c>
      <c r="F10" s="1">
        <v>1.6970000000000001</v>
      </c>
      <c r="G10" s="1">
        <v>1.6970000000000001</v>
      </c>
      <c r="H10" s="1">
        <v>1.6970000000000001</v>
      </c>
    </row>
    <row r="11" spans="1:9" x14ac:dyDescent="0.3">
      <c r="A11" t="s">
        <v>16</v>
      </c>
      <c r="B11" s="81" t="s">
        <v>54</v>
      </c>
    </row>
    <row r="12" spans="1:9" x14ac:dyDescent="0.3">
      <c r="A12" t="s">
        <v>17</v>
      </c>
      <c r="B12" s="81" t="s">
        <v>55</v>
      </c>
      <c r="C12" s="1">
        <v>0.6</v>
      </c>
      <c r="D12" s="1">
        <v>0.05</v>
      </c>
      <c r="E12" s="1">
        <v>0.65</v>
      </c>
      <c r="F12" s="1">
        <v>0.65700000000000003</v>
      </c>
      <c r="G12" s="1">
        <v>0.65700000000000003</v>
      </c>
      <c r="H12" s="1">
        <v>0.65700000000000003</v>
      </c>
    </row>
    <row r="13" spans="1:9" x14ac:dyDescent="0.3">
      <c r="A13" t="s">
        <v>18</v>
      </c>
      <c r="B13" s="81" t="s">
        <v>56</v>
      </c>
      <c r="C13" s="1">
        <v>1.46</v>
      </c>
      <c r="D13" s="1">
        <v>7.0000000000000007E-2</v>
      </c>
      <c r="E13" s="1">
        <v>1.52</v>
      </c>
      <c r="F13" s="1">
        <v>1.5349999999999999</v>
      </c>
      <c r="G13" s="1">
        <v>1.5349999999999999</v>
      </c>
      <c r="H13" s="1">
        <v>1.5349999999999999</v>
      </c>
    </row>
    <row r="14" spans="1:9" x14ac:dyDescent="0.3">
      <c r="A14" t="s">
        <v>19</v>
      </c>
      <c r="B14" s="81" t="s">
        <v>57</v>
      </c>
    </row>
    <row r="15" spans="1:9" ht="57.6" x14ac:dyDescent="0.3">
      <c r="A15" t="s">
        <v>20</v>
      </c>
      <c r="B15" s="81" t="s">
        <v>58</v>
      </c>
      <c r="C15" s="1">
        <v>0.44</v>
      </c>
      <c r="D15" s="1">
        <v>0.04</v>
      </c>
      <c r="E15" s="1">
        <v>0.48</v>
      </c>
      <c r="F15" s="1">
        <v>0.48499999999999999</v>
      </c>
      <c r="G15" s="1">
        <v>0.48499999999999999</v>
      </c>
      <c r="H15" s="1">
        <v>0.48499999999999999</v>
      </c>
    </row>
    <row r="16" spans="1:9" ht="57.6" x14ac:dyDescent="0.3">
      <c r="A16" t="s">
        <v>21</v>
      </c>
      <c r="B16" s="81" t="s">
        <v>59</v>
      </c>
      <c r="C16" s="1">
        <v>0.73</v>
      </c>
      <c r="D16" s="1">
        <v>0.04</v>
      </c>
      <c r="E16" s="1">
        <v>0.77</v>
      </c>
      <c r="F16" s="1">
        <v>0.77800000000000002</v>
      </c>
      <c r="G16" s="1">
        <v>0.77800000000000002</v>
      </c>
      <c r="H16" s="1">
        <v>0.77800000000000002</v>
      </c>
    </row>
    <row r="17" spans="1:8" ht="72" x14ac:dyDescent="0.3">
      <c r="A17" t="s">
        <v>22</v>
      </c>
      <c r="B17" s="81" t="s">
        <v>60</v>
      </c>
      <c r="C17" s="1">
        <v>1.33</v>
      </c>
      <c r="D17" s="1">
        <v>0.11</v>
      </c>
      <c r="E17" s="1">
        <v>1.44</v>
      </c>
      <c r="F17" s="1">
        <v>1.454</v>
      </c>
      <c r="G17" s="1">
        <v>1.454</v>
      </c>
      <c r="H17" s="1">
        <v>1.454</v>
      </c>
    </row>
    <row r="18" spans="1:8" ht="57.6" x14ac:dyDescent="0.3">
      <c r="A18" t="s">
        <v>23</v>
      </c>
      <c r="B18" s="81" t="s">
        <v>61</v>
      </c>
      <c r="C18" s="1">
        <v>1.3</v>
      </c>
      <c r="D18" s="1">
        <v>0.1</v>
      </c>
      <c r="E18" s="1">
        <v>1.41</v>
      </c>
      <c r="F18" s="1">
        <v>1.4239999999999999</v>
      </c>
      <c r="G18" s="1">
        <v>1.4239999999999999</v>
      </c>
      <c r="H18" s="1">
        <v>1.4239999999999999</v>
      </c>
    </row>
    <row r="19" spans="1:8" ht="28.8" x14ac:dyDescent="0.3">
      <c r="A19" t="s">
        <v>24</v>
      </c>
      <c r="B19" s="81" t="s">
        <v>62</v>
      </c>
      <c r="C19" s="1">
        <v>0.57999999999999996</v>
      </c>
      <c r="D19" s="1">
        <v>7.0000000000000007E-2</v>
      </c>
      <c r="E19" s="1">
        <v>0.65</v>
      </c>
      <c r="F19" s="1">
        <v>0.65700000000000003</v>
      </c>
      <c r="G19" s="1">
        <v>0.65700000000000003</v>
      </c>
      <c r="H19" s="1">
        <v>0.65700000000000003</v>
      </c>
    </row>
    <row r="20" spans="1:8" ht="28.8" x14ac:dyDescent="0.3">
      <c r="A20" t="s">
        <v>25</v>
      </c>
      <c r="B20" s="81" t="s">
        <v>63</v>
      </c>
      <c r="C20" s="1">
        <v>1.04</v>
      </c>
      <c r="D20" s="1">
        <v>0.08</v>
      </c>
      <c r="E20" s="1">
        <v>1.1200000000000001</v>
      </c>
      <c r="F20" s="1">
        <v>1.131</v>
      </c>
      <c r="G20" s="1">
        <v>1.131</v>
      </c>
      <c r="H20" s="1">
        <v>1.131</v>
      </c>
    </row>
    <row r="21" spans="1:8" ht="28.8" x14ac:dyDescent="0.3">
      <c r="A21" t="s">
        <v>26</v>
      </c>
      <c r="B21" s="81" t="s">
        <v>64</v>
      </c>
      <c r="C21" s="1">
        <v>1.1100000000000001</v>
      </c>
      <c r="D21" s="1">
        <v>0.06</v>
      </c>
      <c r="E21" s="1">
        <v>1.17</v>
      </c>
      <c r="F21" s="1">
        <v>1.1819999999999999</v>
      </c>
      <c r="G21" s="1">
        <v>1.1819999999999999</v>
      </c>
      <c r="H21" s="1">
        <v>1.1819999999999999</v>
      </c>
    </row>
    <row r="22" spans="1:8" ht="43.2" x14ac:dyDescent="0.3">
      <c r="A22" t="s">
        <v>27</v>
      </c>
      <c r="B22" s="81" t="s">
        <v>65</v>
      </c>
      <c r="C22" s="1">
        <v>1.7</v>
      </c>
      <c r="D22" s="1">
        <v>0.1</v>
      </c>
      <c r="E22" s="1">
        <v>1.8</v>
      </c>
      <c r="F22" s="1">
        <v>1.8180000000000001</v>
      </c>
      <c r="G22" s="1">
        <v>1.8180000000000001</v>
      </c>
      <c r="H22" s="1">
        <v>1.8180000000000001</v>
      </c>
    </row>
    <row r="23" spans="1:8" ht="72" x14ac:dyDescent="0.3">
      <c r="A23" t="s">
        <v>28</v>
      </c>
      <c r="B23" s="81" t="s">
        <v>66</v>
      </c>
      <c r="C23" s="1">
        <v>1.47</v>
      </c>
      <c r="D23" s="1">
        <v>0.09</v>
      </c>
      <c r="E23" s="1">
        <v>1.55</v>
      </c>
      <c r="F23" s="1">
        <v>1.5660000000000001</v>
      </c>
      <c r="G23" s="1">
        <v>1.5660000000000001</v>
      </c>
      <c r="H23" s="1">
        <v>1.5660000000000001</v>
      </c>
    </row>
    <row r="24" spans="1:8" ht="72" x14ac:dyDescent="0.3">
      <c r="A24" t="s">
        <v>29</v>
      </c>
      <c r="B24" s="81" t="s">
        <v>67</v>
      </c>
      <c r="C24" s="1">
        <v>1.47</v>
      </c>
      <c r="D24" s="1">
        <v>0.09</v>
      </c>
      <c r="E24" s="1">
        <v>1.55</v>
      </c>
      <c r="F24" s="1">
        <v>1.5660000000000001</v>
      </c>
      <c r="G24" s="1">
        <v>1.5660000000000001</v>
      </c>
      <c r="H24" s="1">
        <v>1.5660000000000001</v>
      </c>
    </row>
    <row r="25" spans="1:8" ht="28.8" x14ac:dyDescent="0.3">
      <c r="A25" t="s">
        <v>30</v>
      </c>
      <c r="B25" s="81" t="s">
        <v>68</v>
      </c>
      <c r="C25" s="1">
        <v>2.56</v>
      </c>
      <c r="D25" s="1">
        <v>7.0000000000000007E-2</v>
      </c>
      <c r="E25" s="1">
        <v>2.63</v>
      </c>
      <c r="F25" s="1">
        <v>2.6560000000000001</v>
      </c>
      <c r="G25" s="1">
        <v>2.6560000000000001</v>
      </c>
      <c r="H25" s="1">
        <v>2.6560000000000001</v>
      </c>
    </row>
    <row r="26" spans="1:8" ht="43.2" x14ac:dyDescent="0.3">
      <c r="A26" t="s">
        <v>31</v>
      </c>
      <c r="B26" s="81" t="s">
        <v>69</v>
      </c>
      <c r="C26" s="1">
        <v>1.43</v>
      </c>
      <c r="D26" s="1">
        <v>0.08</v>
      </c>
      <c r="E26" s="1">
        <v>1.51</v>
      </c>
      <c r="F26" s="1">
        <v>1.5249999999999999</v>
      </c>
      <c r="G26" s="1">
        <v>1.5249999999999999</v>
      </c>
      <c r="H26" s="1">
        <v>1.5249999999999999</v>
      </c>
    </row>
    <row r="27" spans="1:8" ht="28.8" x14ac:dyDescent="0.3">
      <c r="A27" t="s">
        <v>32</v>
      </c>
      <c r="B27" s="81" t="s">
        <v>70</v>
      </c>
      <c r="C27" s="1">
        <v>1.18</v>
      </c>
      <c r="D27" s="1">
        <v>0.08</v>
      </c>
      <c r="E27" s="1">
        <v>1.26</v>
      </c>
      <c r="F27" s="1">
        <v>1.2729999999999999</v>
      </c>
      <c r="G27" s="1">
        <v>1.2729999999999999</v>
      </c>
      <c r="H27" s="1">
        <v>1.2729999999999999</v>
      </c>
    </row>
    <row r="28" spans="1:8" ht="100.8" x14ac:dyDescent="0.3">
      <c r="A28" t="s">
        <v>33</v>
      </c>
      <c r="B28" s="81" t="s">
        <v>71</v>
      </c>
      <c r="C28" s="1">
        <v>1.3</v>
      </c>
      <c r="D28" s="1">
        <v>0.09</v>
      </c>
      <c r="E28" s="1">
        <v>1.39</v>
      </c>
      <c r="F28" s="1">
        <v>1.4039999999999999</v>
      </c>
      <c r="G28" s="1">
        <v>1.4039999999999999</v>
      </c>
      <c r="H28" s="1">
        <v>1.4039999999999999</v>
      </c>
    </row>
    <row r="29" spans="1:8" ht="28.8" x14ac:dyDescent="0.3">
      <c r="A29" t="s">
        <v>34</v>
      </c>
      <c r="B29" s="81" t="s">
        <v>72</v>
      </c>
    </row>
    <row r="30" spans="1:8" ht="43.2" x14ac:dyDescent="0.3">
      <c r="A30" t="s">
        <v>35</v>
      </c>
      <c r="B30" s="81" t="s">
        <v>73</v>
      </c>
      <c r="C30" s="1">
        <v>0.62</v>
      </c>
      <c r="D30" s="1">
        <v>7.0000000000000007E-2</v>
      </c>
      <c r="E30" s="1">
        <v>0.68</v>
      </c>
      <c r="F30" s="1">
        <v>0.68700000000000006</v>
      </c>
      <c r="G30" s="1">
        <v>0.68700000000000006</v>
      </c>
      <c r="H30" s="1">
        <v>0.68700000000000006</v>
      </c>
    </row>
    <row r="31" spans="1:8" ht="57.6" x14ac:dyDescent="0.3">
      <c r="A31" t="s">
        <v>36</v>
      </c>
      <c r="B31" s="81" t="s">
        <v>74</v>
      </c>
      <c r="C31" s="1">
        <v>0.74</v>
      </c>
      <c r="D31" s="1">
        <v>0.08</v>
      </c>
      <c r="E31" s="1">
        <v>0.82</v>
      </c>
      <c r="F31" s="1">
        <v>0.82799999999999996</v>
      </c>
      <c r="G31" s="1">
        <v>0.82799999999999996</v>
      </c>
      <c r="H31" s="1">
        <v>0.82799999999999996</v>
      </c>
    </row>
    <row r="32" spans="1:8" ht="57.6" x14ac:dyDescent="0.3">
      <c r="A32" t="s">
        <v>37</v>
      </c>
      <c r="B32" s="81" t="s">
        <v>75</v>
      </c>
      <c r="C32" s="1">
        <v>0.5</v>
      </c>
      <c r="D32" s="1">
        <v>0.06</v>
      </c>
      <c r="E32" s="1">
        <v>0.56000000000000005</v>
      </c>
      <c r="F32" s="1">
        <v>0.56599999999999995</v>
      </c>
      <c r="G32" s="1">
        <v>0.56599999999999995</v>
      </c>
      <c r="H32" s="1">
        <v>0.56599999999999995</v>
      </c>
    </row>
    <row r="33" spans="1:9" ht="43.2" x14ac:dyDescent="0.3">
      <c r="A33" t="s">
        <v>38</v>
      </c>
      <c r="B33" s="81" t="s">
        <v>76</v>
      </c>
      <c r="C33" s="1">
        <v>0.47</v>
      </c>
      <c r="D33" s="1">
        <v>0.05</v>
      </c>
      <c r="E33" s="1">
        <v>0.52</v>
      </c>
      <c r="F33" s="1">
        <v>0.52500000000000002</v>
      </c>
      <c r="G33" s="1">
        <v>0.52500000000000002</v>
      </c>
      <c r="H33" s="1">
        <v>0.52500000000000002</v>
      </c>
    </row>
    <row r="34" spans="1:9" ht="57.6" x14ac:dyDescent="0.3">
      <c r="A34" t="s">
        <v>39</v>
      </c>
      <c r="B34" s="81" t="s">
        <v>77</v>
      </c>
      <c r="C34" s="1">
        <v>0.3</v>
      </c>
      <c r="D34" s="1">
        <v>0.04</v>
      </c>
      <c r="E34" s="1">
        <v>0.34</v>
      </c>
      <c r="F34" s="1">
        <v>0.34300000000000003</v>
      </c>
      <c r="G34" s="1">
        <v>0.34300000000000003</v>
      </c>
      <c r="H34" s="1">
        <v>0.34300000000000003</v>
      </c>
    </row>
    <row r="35" spans="1:9" ht="28.8" x14ac:dyDescent="0.3">
      <c r="A35" t="s">
        <v>40</v>
      </c>
      <c r="B35" s="81" t="s">
        <v>78</v>
      </c>
      <c r="C35" s="1">
        <v>1.01</v>
      </c>
      <c r="D35" s="1">
        <v>0.1</v>
      </c>
      <c r="E35" s="1">
        <v>1.1000000000000001</v>
      </c>
      <c r="F35" s="1">
        <v>1.111</v>
      </c>
      <c r="G35" s="1">
        <v>1.111</v>
      </c>
      <c r="H35" s="1">
        <v>1.111</v>
      </c>
    </row>
    <row r="36" spans="1:9" ht="28.8" x14ac:dyDescent="0.3">
      <c r="A36" t="s">
        <v>41</v>
      </c>
      <c r="B36" s="81" t="s">
        <v>79</v>
      </c>
      <c r="C36" s="1">
        <v>0.54</v>
      </c>
      <c r="D36" s="1">
        <v>0.09</v>
      </c>
      <c r="E36" s="1">
        <v>0.63</v>
      </c>
      <c r="F36" s="1">
        <v>0.63600000000000001</v>
      </c>
      <c r="G36" s="1">
        <v>0.63600000000000001</v>
      </c>
      <c r="H36" s="1">
        <v>0.63600000000000001</v>
      </c>
    </row>
    <row r="37" spans="1:9" ht="86.4" x14ac:dyDescent="0.3">
      <c r="A37" t="s">
        <v>42</v>
      </c>
      <c r="B37" s="81" t="s">
        <v>80</v>
      </c>
      <c r="C37" s="1">
        <v>0.98</v>
      </c>
      <c r="D37" s="1">
        <v>0.06</v>
      </c>
      <c r="E37" s="1">
        <v>1.04</v>
      </c>
      <c r="F37" s="1">
        <v>1.05</v>
      </c>
      <c r="G37" s="1">
        <v>1.05</v>
      </c>
      <c r="H37" s="1">
        <v>1.05</v>
      </c>
    </row>
    <row r="38" spans="1:9" ht="86.4" x14ac:dyDescent="0.3">
      <c r="A38" t="s">
        <v>43</v>
      </c>
      <c r="B38" s="81" t="s">
        <v>81</v>
      </c>
      <c r="C38" s="1">
        <v>0.51</v>
      </c>
      <c r="D38" s="1">
        <v>0.04</v>
      </c>
      <c r="E38" s="1">
        <v>0.55000000000000004</v>
      </c>
      <c r="F38" s="1">
        <v>0.55600000000000005</v>
      </c>
      <c r="G38" s="1">
        <v>0.55600000000000005</v>
      </c>
      <c r="H38" s="1">
        <v>0.55600000000000005</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0.6</v>
      </c>
      <c r="E40" s="1">
        <v>0.6</v>
      </c>
      <c r="F40" s="1">
        <v>0.66</v>
      </c>
      <c r="G40" s="1">
        <v>0.72</v>
      </c>
      <c r="H40" s="1">
        <v>0.78</v>
      </c>
      <c r="I40" t="s">
        <v>568</v>
      </c>
    </row>
    <row r="41" spans="1:9" x14ac:dyDescent="0.3">
      <c r="A41" t="s">
        <v>87</v>
      </c>
      <c r="B41" s="81" t="s">
        <v>332</v>
      </c>
      <c r="C41" s="1">
        <v>0.83</v>
      </c>
      <c r="E41" s="1">
        <v>0.83</v>
      </c>
      <c r="F41" s="1">
        <v>0.91300000000000003</v>
      </c>
      <c r="G41" s="1">
        <v>0.996</v>
      </c>
      <c r="H41" s="1">
        <v>1.079</v>
      </c>
      <c r="I41" t="s">
        <v>568</v>
      </c>
    </row>
    <row r="42" spans="1:9" x14ac:dyDescent="0.3">
      <c r="A42" t="s">
        <v>88</v>
      </c>
      <c r="B42" s="81" t="s">
        <v>333</v>
      </c>
      <c r="C42" s="1">
        <v>0.84</v>
      </c>
      <c r="E42" s="1">
        <v>0.84</v>
      </c>
      <c r="F42" s="1">
        <v>0.92400000000000004</v>
      </c>
      <c r="G42" s="1">
        <v>1.008</v>
      </c>
      <c r="H42" s="1">
        <v>1.0920000000000001</v>
      </c>
      <c r="I42" t="s">
        <v>568</v>
      </c>
    </row>
    <row r="43" spans="1:9" x14ac:dyDescent="0.3">
      <c r="A43" t="s">
        <v>89</v>
      </c>
      <c r="B43" s="81" t="s">
        <v>334</v>
      </c>
      <c r="C43" s="1">
        <v>0.84</v>
      </c>
      <c r="E43" s="1">
        <v>0.84</v>
      </c>
      <c r="F43" s="1">
        <v>0.92400000000000004</v>
      </c>
      <c r="G43" s="1">
        <v>1.008</v>
      </c>
      <c r="H43" s="1">
        <v>1.0920000000000001</v>
      </c>
      <c r="I43" t="s">
        <v>568</v>
      </c>
    </row>
    <row r="44" spans="1:9" x14ac:dyDescent="0.3">
      <c r="A44" t="s">
        <v>90</v>
      </c>
      <c r="B44" s="81" t="s">
        <v>332</v>
      </c>
      <c r="C44" s="1">
        <v>0.83</v>
      </c>
      <c r="E44" s="1">
        <v>0.83</v>
      </c>
      <c r="F44" s="1">
        <v>0.91300000000000003</v>
      </c>
      <c r="G44" s="1">
        <v>0.996</v>
      </c>
      <c r="H44" s="1">
        <v>1.079</v>
      </c>
      <c r="I44" t="s">
        <v>568</v>
      </c>
    </row>
    <row r="45" spans="1:9" x14ac:dyDescent="0.3">
      <c r="A45" t="s">
        <v>91</v>
      </c>
      <c r="B45" s="81" t="s">
        <v>333</v>
      </c>
      <c r="C45" s="1">
        <v>0.84</v>
      </c>
      <c r="E45" s="1">
        <v>0.84</v>
      </c>
      <c r="F45" s="1">
        <v>0.92400000000000004</v>
      </c>
      <c r="G45" s="1">
        <v>1.008</v>
      </c>
      <c r="H45" s="1">
        <v>1.0920000000000001</v>
      </c>
      <c r="I45" t="s">
        <v>568</v>
      </c>
    </row>
    <row r="46" spans="1:9" x14ac:dyDescent="0.3">
      <c r="A46" t="s">
        <v>92</v>
      </c>
      <c r="B46" s="81" t="s">
        <v>335</v>
      </c>
      <c r="C46" s="1">
        <v>0.83</v>
      </c>
      <c r="E46" s="1">
        <v>0.83</v>
      </c>
      <c r="F46" s="1">
        <v>0.91300000000000003</v>
      </c>
      <c r="G46" s="1">
        <v>0.996</v>
      </c>
      <c r="H46" s="1">
        <v>1.079</v>
      </c>
      <c r="I46" t="s">
        <v>568</v>
      </c>
    </row>
    <row r="47" spans="1:9" x14ac:dyDescent="0.3">
      <c r="A47" t="s">
        <v>93</v>
      </c>
      <c r="B47" s="81" t="s">
        <v>336</v>
      </c>
      <c r="C47" s="1">
        <v>1.28</v>
      </c>
      <c r="E47" s="1">
        <v>1.28</v>
      </c>
      <c r="F47" s="1">
        <v>1.4079999999999999</v>
      </c>
      <c r="G47" s="1">
        <v>1.536</v>
      </c>
      <c r="H47" s="1">
        <v>1.6639999999999999</v>
      </c>
      <c r="I47" t="s">
        <v>568</v>
      </c>
    </row>
    <row r="48" spans="1:9" ht="43.2" x14ac:dyDescent="0.3">
      <c r="A48" t="s">
        <v>94</v>
      </c>
      <c r="B48" s="81" t="s">
        <v>337</v>
      </c>
      <c r="C48" s="1">
        <v>1.28</v>
      </c>
      <c r="E48" s="1">
        <v>1.28</v>
      </c>
      <c r="F48" s="1">
        <v>1.4079999999999999</v>
      </c>
      <c r="G48" s="1">
        <v>1.536</v>
      </c>
      <c r="H48" s="1">
        <v>1.6639999999999999</v>
      </c>
      <c r="I48" t="s">
        <v>568</v>
      </c>
    </row>
    <row r="49" spans="1:9" x14ac:dyDescent="0.3">
      <c r="A49" t="s">
        <v>95</v>
      </c>
      <c r="B49" s="81" t="s">
        <v>338</v>
      </c>
      <c r="C49" s="1">
        <v>0.84</v>
      </c>
      <c r="E49" s="1">
        <v>0.84</v>
      </c>
      <c r="F49" s="1">
        <v>0.92400000000000004</v>
      </c>
      <c r="G49" s="1">
        <v>1.008</v>
      </c>
      <c r="H49" s="1">
        <v>1.0920000000000001</v>
      </c>
      <c r="I49" t="s">
        <v>568</v>
      </c>
    </row>
    <row r="50" spans="1:9" x14ac:dyDescent="0.3">
      <c r="A50" t="s">
        <v>96</v>
      </c>
      <c r="B50" s="81" t="s">
        <v>339</v>
      </c>
      <c r="C50" s="1">
        <v>0.84</v>
      </c>
      <c r="E50" s="1">
        <v>0.84</v>
      </c>
      <c r="F50" s="1">
        <v>0.92400000000000004</v>
      </c>
      <c r="G50" s="1">
        <v>1.008</v>
      </c>
      <c r="H50" s="1">
        <v>1.0920000000000001</v>
      </c>
      <c r="I50" t="s">
        <v>568</v>
      </c>
    </row>
    <row r="51" spans="1:9" x14ac:dyDescent="0.3">
      <c r="A51" t="s">
        <v>97</v>
      </c>
      <c r="B51" s="81" t="s">
        <v>340</v>
      </c>
      <c r="C51" s="1">
        <v>0.84</v>
      </c>
      <c r="E51" s="1">
        <v>0.84</v>
      </c>
      <c r="F51" s="1">
        <v>0.92400000000000004</v>
      </c>
      <c r="G51" s="1">
        <v>1.008</v>
      </c>
      <c r="H51" s="1">
        <v>1.0920000000000001</v>
      </c>
      <c r="I51" t="s">
        <v>568</v>
      </c>
    </row>
    <row r="52" spans="1:9" x14ac:dyDescent="0.3">
      <c r="A52" t="s">
        <v>98</v>
      </c>
      <c r="B52" s="81" t="s">
        <v>341</v>
      </c>
      <c r="C52" s="1">
        <v>0.84</v>
      </c>
      <c r="E52" s="1">
        <v>0.84</v>
      </c>
      <c r="F52" s="1">
        <v>0.92400000000000004</v>
      </c>
      <c r="G52" s="1">
        <v>1.008</v>
      </c>
      <c r="H52" s="1">
        <v>1.0920000000000001</v>
      </c>
      <c r="I52" t="s">
        <v>568</v>
      </c>
    </row>
    <row r="53" spans="1:9" x14ac:dyDescent="0.3">
      <c r="A53" t="s">
        <v>99</v>
      </c>
      <c r="B53" s="81" t="s">
        <v>342</v>
      </c>
      <c r="C53" s="1">
        <v>0.84</v>
      </c>
      <c r="E53" s="1">
        <v>0.84</v>
      </c>
      <c r="F53" s="1">
        <v>0.92400000000000004</v>
      </c>
      <c r="G53" s="1">
        <v>1.008</v>
      </c>
      <c r="H53" s="1">
        <v>1.0920000000000001</v>
      </c>
      <c r="I53" t="s">
        <v>568</v>
      </c>
    </row>
    <row r="54" spans="1:9" x14ac:dyDescent="0.3">
      <c r="A54" t="s">
        <v>100</v>
      </c>
      <c r="B54" s="81" t="s">
        <v>341</v>
      </c>
      <c r="C54" s="1">
        <v>0.84</v>
      </c>
      <c r="E54" s="1">
        <v>0.84</v>
      </c>
      <c r="F54" s="1">
        <v>0.92400000000000004</v>
      </c>
      <c r="G54" s="1">
        <v>1.008</v>
      </c>
      <c r="H54" s="1">
        <v>1.0920000000000001</v>
      </c>
      <c r="I54" t="s">
        <v>568</v>
      </c>
    </row>
    <row r="55" spans="1:9" ht="57.6" x14ac:dyDescent="0.3">
      <c r="A55" t="s">
        <v>101</v>
      </c>
      <c r="B55" s="81" t="s">
        <v>343</v>
      </c>
      <c r="C55" s="1">
        <v>1.28</v>
      </c>
      <c r="E55" s="1">
        <v>1.28</v>
      </c>
      <c r="F55" s="1">
        <v>1.4079999999999999</v>
      </c>
      <c r="G55" s="1">
        <v>1.536</v>
      </c>
      <c r="H55" s="1">
        <v>1.6639999999999999</v>
      </c>
      <c r="I55" t="s">
        <v>568</v>
      </c>
    </row>
    <row r="56" spans="1:9" ht="72" x14ac:dyDescent="0.3">
      <c r="A56" t="s">
        <v>102</v>
      </c>
      <c r="B56" s="81" t="s">
        <v>344</v>
      </c>
      <c r="C56" s="1">
        <v>1.28</v>
      </c>
      <c r="E56" s="1">
        <v>1.28</v>
      </c>
      <c r="F56" s="1">
        <v>1.4079999999999999</v>
      </c>
      <c r="G56" s="1">
        <v>1.536</v>
      </c>
      <c r="H56" s="1">
        <v>1.6639999999999999</v>
      </c>
      <c r="I56" t="s">
        <v>568</v>
      </c>
    </row>
    <row r="57" spans="1:9" x14ac:dyDescent="0.3">
      <c r="A57" t="s">
        <v>103</v>
      </c>
      <c r="B57" s="81" t="s">
        <v>345</v>
      </c>
      <c r="C57" s="1">
        <v>1.28</v>
      </c>
      <c r="E57" s="1">
        <v>1.28</v>
      </c>
      <c r="F57" s="1">
        <v>1.4079999999999999</v>
      </c>
      <c r="G57" s="1">
        <v>1.536</v>
      </c>
      <c r="H57" s="1">
        <v>1.6639999999999999</v>
      </c>
      <c r="I57" t="s">
        <v>568</v>
      </c>
    </row>
    <row r="58" spans="1:9" ht="28.8" x14ac:dyDescent="0.3">
      <c r="A58" t="s">
        <v>104</v>
      </c>
      <c r="B58" s="81" t="s">
        <v>346</v>
      </c>
      <c r="C58" s="1">
        <v>0.83</v>
      </c>
      <c r="E58" s="1">
        <v>0.83</v>
      </c>
      <c r="F58" s="1">
        <v>0.91300000000000003</v>
      </c>
      <c r="G58" s="1">
        <v>0.996</v>
      </c>
      <c r="H58" s="1">
        <v>1.079</v>
      </c>
      <c r="I58" t="s">
        <v>568</v>
      </c>
    </row>
    <row r="59" spans="1:9" ht="43.2" x14ac:dyDescent="0.3">
      <c r="A59" t="s">
        <v>105</v>
      </c>
      <c r="B59" s="81" t="s">
        <v>347</v>
      </c>
      <c r="C59" s="1">
        <v>1.28</v>
      </c>
      <c r="E59" s="1">
        <v>1.28</v>
      </c>
      <c r="F59" s="1">
        <v>1.4079999999999999</v>
      </c>
      <c r="G59" s="1">
        <v>1.536</v>
      </c>
      <c r="H59" s="1">
        <v>1.6639999999999999</v>
      </c>
      <c r="I59" t="s">
        <v>568</v>
      </c>
    </row>
    <row r="60" spans="1:9" ht="28.8" x14ac:dyDescent="0.3">
      <c r="A60" t="s">
        <v>106</v>
      </c>
      <c r="B60" s="81" t="s">
        <v>348</v>
      </c>
      <c r="C60" s="1">
        <v>1.28</v>
      </c>
      <c r="E60" s="1">
        <v>1.28</v>
      </c>
      <c r="F60" s="1">
        <v>1.4079999999999999</v>
      </c>
      <c r="G60" s="1">
        <v>1.536</v>
      </c>
      <c r="H60" s="1">
        <v>1.6639999999999999</v>
      </c>
      <c r="I60" t="s">
        <v>568</v>
      </c>
    </row>
    <row r="61" spans="1:9" x14ac:dyDescent="0.3">
      <c r="A61" t="s">
        <v>107</v>
      </c>
      <c r="B61" s="81" t="s">
        <v>349</v>
      </c>
      <c r="C61" s="1">
        <v>0.6</v>
      </c>
      <c r="E61" s="1">
        <v>0.6</v>
      </c>
      <c r="F61" s="1">
        <v>0.66</v>
      </c>
      <c r="G61" s="1">
        <v>0.72</v>
      </c>
      <c r="H61" s="1">
        <v>0.78</v>
      </c>
      <c r="I61" t="s">
        <v>568</v>
      </c>
    </row>
    <row r="62" spans="1:9" x14ac:dyDescent="0.3">
      <c r="A62" t="s">
        <v>108</v>
      </c>
      <c r="B62" s="81" t="s">
        <v>341</v>
      </c>
      <c r="C62" s="1">
        <v>1.28</v>
      </c>
      <c r="E62" s="1">
        <v>1.28</v>
      </c>
      <c r="F62" s="1">
        <v>1.4079999999999999</v>
      </c>
      <c r="G62" s="1">
        <v>1.536</v>
      </c>
      <c r="H62" s="1">
        <v>1.6639999999999999</v>
      </c>
      <c r="I62" t="s">
        <v>568</v>
      </c>
    </row>
  </sheetData>
  <sheetProtection algorithmName="SHA-512" hashValue="rqt1GKMptMumI1+K6ZxipSW+IWD1ikx1UyIeJEQbA3Y+XVywlSoXpCu0HVF1JE2yRzvaSmQJgg2lKwialm97BQ==" saltValue="4rqH/cxPgueyZ+tjvzeOIw==" spinCount="100000" sheet="1" objects="1" scenarios="1"/>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List111"/>
  <dimension ref="A1:I276"/>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2.08</v>
      </c>
      <c r="D2" s="1">
        <v>0.06</v>
      </c>
      <c r="E2" s="1">
        <v>2.13</v>
      </c>
      <c r="F2" s="1">
        <v>2.1509999999999998</v>
      </c>
      <c r="G2" s="1">
        <v>2.1509999999999998</v>
      </c>
      <c r="H2" s="1">
        <v>2.1509999999999998</v>
      </c>
    </row>
    <row r="3" spans="1:9" x14ac:dyDescent="0.3">
      <c r="A3" t="s">
        <v>16</v>
      </c>
      <c r="B3" s="81" t="s">
        <v>54</v>
      </c>
      <c r="C3" s="1">
        <v>2.06</v>
      </c>
      <c r="D3" s="1">
        <v>0.18</v>
      </c>
      <c r="E3" s="1">
        <v>2.2400000000000002</v>
      </c>
      <c r="F3" s="1">
        <v>2.262</v>
      </c>
      <c r="G3" s="1">
        <v>2.262</v>
      </c>
      <c r="H3" s="1">
        <v>2.262</v>
      </c>
    </row>
    <row r="4" spans="1:9" x14ac:dyDescent="0.3">
      <c r="A4" t="s">
        <v>17</v>
      </c>
      <c r="B4" s="81" t="s">
        <v>55</v>
      </c>
      <c r="C4" s="1">
        <v>0.62</v>
      </c>
      <c r="D4" s="1">
        <v>0.05</v>
      </c>
      <c r="E4" s="1">
        <v>0.67</v>
      </c>
      <c r="F4" s="1">
        <v>0.67700000000000005</v>
      </c>
      <c r="G4" s="1">
        <v>0.67700000000000005</v>
      </c>
      <c r="H4" s="1">
        <v>0.67700000000000005</v>
      </c>
    </row>
    <row r="5" spans="1:9" x14ac:dyDescent="0.3">
      <c r="A5" t="s">
        <v>18</v>
      </c>
      <c r="B5" s="81" t="s">
        <v>56</v>
      </c>
      <c r="C5" s="1">
        <v>1.76</v>
      </c>
      <c r="D5" s="1">
        <v>0.08</v>
      </c>
      <c r="E5" s="1">
        <v>1.84</v>
      </c>
      <c r="F5" s="1">
        <v>1.8580000000000001</v>
      </c>
      <c r="G5" s="1">
        <v>1.8580000000000001</v>
      </c>
      <c r="H5" s="1">
        <v>1.8580000000000001</v>
      </c>
    </row>
    <row r="6" spans="1:9" x14ac:dyDescent="0.3">
      <c r="A6" t="s">
        <v>19</v>
      </c>
      <c r="B6" s="81" t="s">
        <v>57</v>
      </c>
    </row>
    <row r="7" spans="1:9" ht="57.6" x14ac:dyDescent="0.3">
      <c r="A7" t="s">
        <v>20</v>
      </c>
      <c r="B7" s="81" t="s">
        <v>58</v>
      </c>
      <c r="C7" s="1">
        <v>0.46</v>
      </c>
      <c r="D7" s="1">
        <v>0.05</v>
      </c>
      <c r="E7" s="1">
        <v>0.51</v>
      </c>
      <c r="F7" s="1">
        <v>0.51500000000000001</v>
      </c>
      <c r="G7" s="1">
        <v>0.51500000000000001</v>
      </c>
      <c r="H7" s="1">
        <v>0.51500000000000001</v>
      </c>
    </row>
    <row r="8" spans="1:9" ht="57.6" x14ac:dyDescent="0.3">
      <c r="A8" t="s">
        <v>21</v>
      </c>
      <c r="B8" s="81" t="s">
        <v>59</v>
      </c>
      <c r="C8" s="1">
        <v>0.77</v>
      </c>
      <c r="D8" s="1">
        <v>0.05</v>
      </c>
      <c r="E8" s="1">
        <v>0.82</v>
      </c>
      <c r="F8" s="1">
        <v>0.82799999999999996</v>
      </c>
      <c r="G8" s="1">
        <v>0.82799999999999996</v>
      </c>
      <c r="H8" s="1">
        <v>0.82799999999999996</v>
      </c>
    </row>
    <row r="9" spans="1:9" ht="72" x14ac:dyDescent="0.3">
      <c r="A9" t="s">
        <v>22</v>
      </c>
      <c r="B9" s="81" t="s">
        <v>60</v>
      </c>
      <c r="C9" s="1">
        <v>1.4</v>
      </c>
      <c r="D9" s="1">
        <v>0.14000000000000001</v>
      </c>
      <c r="E9" s="1">
        <v>1.54</v>
      </c>
      <c r="F9" s="1">
        <v>1.5549999999999999</v>
      </c>
      <c r="G9" s="1">
        <v>1.5549999999999999</v>
      </c>
      <c r="H9" s="1">
        <v>1.5549999999999999</v>
      </c>
    </row>
    <row r="10" spans="1:9" ht="57.6" x14ac:dyDescent="0.3">
      <c r="A10" t="s">
        <v>23</v>
      </c>
      <c r="B10" s="81" t="s">
        <v>61</v>
      </c>
      <c r="C10" s="1">
        <v>1.37</v>
      </c>
      <c r="D10" s="1">
        <v>0.14000000000000001</v>
      </c>
      <c r="E10" s="1">
        <v>1.51</v>
      </c>
      <c r="F10" s="1">
        <v>1.5249999999999999</v>
      </c>
      <c r="G10" s="1">
        <v>1.5249999999999999</v>
      </c>
      <c r="H10" s="1">
        <v>1.5249999999999999</v>
      </c>
    </row>
    <row r="11" spans="1:9" ht="28.8" x14ac:dyDescent="0.3">
      <c r="A11" t="s">
        <v>24</v>
      </c>
      <c r="B11" s="81" t="s">
        <v>62</v>
      </c>
      <c r="C11" s="1">
        <v>0.61</v>
      </c>
      <c r="D11" s="1">
        <v>0.1</v>
      </c>
      <c r="E11" s="1">
        <v>0.71</v>
      </c>
      <c r="F11" s="1">
        <v>0.71699999999999997</v>
      </c>
      <c r="G11" s="1">
        <v>0.71699999999999997</v>
      </c>
      <c r="H11" s="1">
        <v>0.71699999999999997</v>
      </c>
    </row>
    <row r="12" spans="1:9" ht="28.8" x14ac:dyDescent="0.3">
      <c r="A12" t="s">
        <v>25</v>
      </c>
      <c r="B12" s="81" t="s">
        <v>63</v>
      </c>
      <c r="C12" s="1">
        <v>1.19</v>
      </c>
      <c r="D12" s="1">
        <v>0.12</v>
      </c>
      <c r="E12" s="1">
        <v>1.31</v>
      </c>
      <c r="F12" s="1">
        <v>1.323</v>
      </c>
      <c r="G12" s="1">
        <v>1.323</v>
      </c>
      <c r="H12" s="1">
        <v>1.323</v>
      </c>
    </row>
    <row r="13" spans="1:9" ht="28.8" x14ac:dyDescent="0.3">
      <c r="A13" t="s">
        <v>26</v>
      </c>
      <c r="B13" s="81" t="s">
        <v>64</v>
      </c>
      <c r="C13" s="1">
        <v>1.33</v>
      </c>
      <c r="D13" s="1">
        <v>0.09</v>
      </c>
      <c r="E13" s="1">
        <v>1.42</v>
      </c>
      <c r="F13" s="1">
        <v>1.4339999999999999</v>
      </c>
      <c r="G13" s="1">
        <v>1.4339999999999999</v>
      </c>
      <c r="H13" s="1">
        <v>1.4339999999999999</v>
      </c>
    </row>
    <row r="14" spans="1:9" ht="43.2" x14ac:dyDescent="0.3">
      <c r="A14" t="s">
        <v>27</v>
      </c>
      <c r="B14" s="81" t="s">
        <v>65</v>
      </c>
      <c r="C14" s="1">
        <v>2.0499999999999998</v>
      </c>
      <c r="D14" s="1">
        <v>0.14000000000000001</v>
      </c>
      <c r="E14" s="1">
        <v>2.19</v>
      </c>
      <c r="F14" s="1">
        <v>2.2120000000000002</v>
      </c>
      <c r="G14" s="1">
        <v>2.2120000000000002</v>
      </c>
      <c r="H14" s="1">
        <v>2.2120000000000002</v>
      </c>
    </row>
    <row r="15" spans="1:9" ht="72" x14ac:dyDescent="0.3">
      <c r="A15" t="s">
        <v>28</v>
      </c>
      <c r="B15" s="81" t="s">
        <v>66</v>
      </c>
      <c r="C15" s="1">
        <v>1.77</v>
      </c>
      <c r="D15" s="1">
        <v>0.13</v>
      </c>
      <c r="E15" s="1">
        <v>1.89</v>
      </c>
      <c r="F15" s="1">
        <v>1.909</v>
      </c>
      <c r="G15" s="1">
        <v>1.909</v>
      </c>
      <c r="H15" s="1">
        <v>1.909</v>
      </c>
    </row>
    <row r="16" spans="1:9" ht="72" x14ac:dyDescent="0.3">
      <c r="A16" t="s">
        <v>29</v>
      </c>
      <c r="B16" s="81" t="s">
        <v>67</v>
      </c>
      <c r="C16" s="1">
        <v>1.77</v>
      </c>
      <c r="D16" s="1">
        <v>0.13</v>
      </c>
      <c r="E16" s="1">
        <v>1.89</v>
      </c>
      <c r="F16" s="1">
        <v>1.909</v>
      </c>
      <c r="G16" s="1">
        <v>1.909</v>
      </c>
      <c r="H16" s="1">
        <v>1.909</v>
      </c>
    </row>
    <row r="17" spans="1:9" ht="28.8" x14ac:dyDescent="0.3">
      <c r="A17" t="s">
        <v>30</v>
      </c>
      <c r="B17" s="81" t="s">
        <v>68</v>
      </c>
      <c r="C17" s="1">
        <v>3.24</v>
      </c>
      <c r="D17" s="1">
        <v>0.09</v>
      </c>
      <c r="E17" s="1">
        <v>3.33</v>
      </c>
      <c r="F17" s="1">
        <v>3.363</v>
      </c>
      <c r="G17" s="1">
        <v>3.363</v>
      </c>
      <c r="H17" s="1">
        <v>3.363</v>
      </c>
    </row>
    <row r="18" spans="1:9" ht="43.2" x14ac:dyDescent="0.3">
      <c r="A18" t="s">
        <v>31</v>
      </c>
      <c r="B18" s="81" t="s">
        <v>69</v>
      </c>
      <c r="C18" s="1">
        <v>1.72</v>
      </c>
      <c r="D18" s="1">
        <v>0.12</v>
      </c>
      <c r="E18" s="1">
        <v>1.84</v>
      </c>
      <c r="F18" s="1">
        <v>1.8580000000000001</v>
      </c>
      <c r="G18" s="1">
        <v>1.8580000000000001</v>
      </c>
      <c r="H18" s="1">
        <v>1.8580000000000001</v>
      </c>
    </row>
    <row r="19" spans="1:9" ht="43.2" x14ac:dyDescent="0.3">
      <c r="A19" t="s">
        <v>32</v>
      </c>
      <c r="B19" s="81" t="s">
        <v>70</v>
      </c>
      <c r="C19" s="1">
        <v>1.36</v>
      </c>
      <c r="D19" s="1">
        <v>0.11</v>
      </c>
      <c r="E19" s="1">
        <v>1.47</v>
      </c>
      <c r="F19" s="1">
        <v>1.4850000000000001</v>
      </c>
      <c r="G19" s="1">
        <v>1.4850000000000001</v>
      </c>
      <c r="H19" s="1">
        <v>1.4850000000000001</v>
      </c>
    </row>
    <row r="20" spans="1:9" ht="100.8" x14ac:dyDescent="0.3">
      <c r="A20" t="s">
        <v>33</v>
      </c>
      <c r="B20" s="81" t="s">
        <v>71</v>
      </c>
      <c r="C20" s="1">
        <v>1.45</v>
      </c>
      <c r="D20" s="1">
        <v>0.13</v>
      </c>
      <c r="E20" s="1">
        <v>1.58</v>
      </c>
      <c r="F20" s="1">
        <v>1.5960000000000001</v>
      </c>
      <c r="G20" s="1">
        <v>1.5960000000000001</v>
      </c>
      <c r="H20" s="1">
        <v>1.5960000000000001</v>
      </c>
    </row>
    <row r="21" spans="1:9" ht="28.8" x14ac:dyDescent="0.3">
      <c r="A21" t="s">
        <v>34</v>
      </c>
      <c r="B21" s="81" t="s">
        <v>72</v>
      </c>
    </row>
    <row r="22" spans="1:9" ht="43.2" x14ac:dyDescent="0.3">
      <c r="A22" t="s">
        <v>35</v>
      </c>
      <c r="B22" s="81" t="s">
        <v>73</v>
      </c>
      <c r="C22" s="1">
        <v>0.7</v>
      </c>
      <c r="D22" s="1">
        <v>0.11</v>
      </c>
      <c r="E22" s="1">
        <v>0.8</v>
      </c>
      <c r="F22" s="1">
        <v>0.80800000000000005</v>
      </c>
      <c r="G22" s="1">
        <v>0.80800000000000005</v>
      </c>
      <c r="H22" s="1">
        <v>0.80800000000000005</v>
      </c>
    </row>
    <row r="23" spans="1:9" ht="57.6" x14ac:dyDescent="0.3">
      <c r="A23" t="s">
        <v>36</v>
      </c>
      <c r="B23" s="81" t="s">
        <v>74</v>
      </c>
      <c r="C23" s="1">
        <v>0.88</v>
      </c>
      <c r="D23" s="1">
        <v>0.13</v>
      </c>
      <c r="E23" s="1">
        <v>1.01</v>
      </c>
      <c r="F23" s="1">
        <v>1.02</v>
      </c>
      <c r="G23" s="1">
        <v>1.02</v>
      </c>
      <c r="H23" s="1">
        <v>1.02</v>
      </c>
    </row>
    <row r="24" spans="1:9" ht="57.6" x14ac:dyDescent="0.3">
      <c r="A24" t="s">
        <v>37</v>
      </c>
      <c r="B24" s="81" t="s">
        <v>75</v>
      </c>
      <c r="C24" s="1">
        <v>0.6</v>
      </c>
      <c r="D24" s="1">
        <v>0.1</v>
      </c>
      <c r="E24" s="1">
        <v>0.7</v>
      </c>
      <c r="F24" s="1">
        <v>0.70699999999999996</v>
      </c>
      <c r="G24" s="1">
        <v>0.70699999999999996</v>
      </c>
      <c r="H24" s="1">
        <v>0.70699999999999996</v>
      </c>
    </row>
    <row r="25" spans="1:9" ht="43.2" x14ac:dyDescent="0.3">
      <c r="A25" t="s">
        <v>38</v>
      </c>
      <c r="B25" s="81" t="s">
        <v>76</v>
      </c>
      <c r="C25" s="1">
        <v>0.48</v>
      </c>
      <c r="D25" s="1">
        <v>0.08</v>
      </c>
      <c r="E25" s="1">
        <v>0.56000000000000005</v>
      </c>
      <c r="F25" s="1">
        <v>0.56599999999999995</v>
      </c>
      <c r="G25" s="1">
        <v>0.56599999999999995</v>
      </c>
      <c r="H25" s="1">
        <v>0.56599999999999995</v>
      </c>
    </row>
    <row r="26" spans="1:9" ht="57.6" x14ac:dyDescent="0.3">
      <c r="A26" t="s">
        <v>39</v>
      </c>
      <c r="B26" s="81" t="s">
        <v>77</v>
      </c>
      <c r="C26" s="1">
        <v>0.31</v>
      </c>
      <c r="D26" s="1">
        <v>0.06</v>
      </c>
      <c r="E26" s="1">
        <v>0.37</v>
      </c>
      <c r="F26" s="1">
        <v>0.374</v>
      </c>
      <c r="G26" s="1">
        <v>0.374</v>
      </c>
      <c r="H26" s="1">
        <v>0.374</v>
      </c>
    </row>
    <row r="27" spans="1:9" ht="28.8" x14ac:dyDescent="0.3">
      <c r="A27" t="s">
        <v>40</v>
      </c>
      <c r="B27" s="81" t="s">
        <v>78</v>
      </c>
      <c r="C27" s="1">
        <v>1.2</v>
      </c>
      <c r="D27" s="1">
        <v>0.16</v>
      </c>
      <c r="E27" s="1">
        <v>1.36</v>
      </c>
      <c r="F27" s="1">
        <v>1.3740000000000001</v>
      </c>
      <c r="G27" s="1">
        <v>1.3740000000000001</v>
      </c>
      <c r="H27" s="1">
        <v>1.3740000000000001</v>
      </c>
    </row>
    <row r="28" spans="1:9" ht="28.8" x14ac:dyDescent="0.3">
      <c r="A28" t="s">
        <v>41</v>
      </c>
      <c r="B28" s="81" t="s">
        <v>79</v>
      </c>
      <c r="C28" s="1">
        <v>0.56000000000000005</v>
      </c>
      <c r="D28" s="1">
        <v>0.12</v>
      </c>
      <c r="E28" s="1">
        <v>0.68</v>
      </c>
      <c r="F28" s="1">
        <v>0.68700000000000006</v>
      </c>
      <c r="G28" s="1">
        <v>0.68700000000000006</v>
      </c>
      <c r="H28" s="1">
        <v>0.68700000000000006</v>
      </c>
    </row>
    <row r="29" spans="1:9" ht="86.4" x14ac:dyDescent="0.3">
      <c r="A29" t="s">
        <v>42</v>
      </c>
      <c r="B29" s="81" t="s">
        <v>80</v>
      </c>
      <c r="C29" s="1">
        <v>1.17</v>
      </c>
      <c r="D29" s="1">
        <v>0.1</v>
      </c>
      <c r="E29" s="1">
        <v>1.26</v>
      </c>
      <c r="F29" s="1">
        <v>1.2729999999999999</v>
      </c>
      <c r="G29" s="1">
        <v>1.2729999999999999</v>
      </c>
      <c r="H29" s="1">
        <v>1.2729999999999999</v>
      </c>
    </row>
    <row r="30" spans="1:9" ht="86.4" x14ac:dyDescent="0.3">
      <c r="A30" t="s">
        <v>43</v>
      </c>
      <c r="B30" s="81" t="s">
        <v>81</v>
      </c>
      <c r="C30" s="1">
        <v>0.6</v>
      </c>
      <c r="D30" s="1">
        <v>7.0000000000000007E-2</v>
      </c>
      <c r="E30" s="1">
        <v>0.67</v>
      </c>
      <c r="F30" s="1">
        <v>0.67700000000000005</v>
      </c>
      <c r="G30" s="1">
        <v>0.67700000000000005</v>
      </c>
      <c r="H30" s="1">
        <v>0.67700000000000005</v>
      </c>
    </row>
    <row r="31" spans="1:9" x14ac:dyDescent="0.3">
      <c r="A31" t="s">
        <v>85</v>
      </c>
      <c r="B31" s="81" t="s">
        <v>330</v>
      </c>
      <c r="C31" s="1">
        <v>0.36</v>
      </c>
      <c r="E31" s="1">
        <v>0.36</v>
      </c>
      <c r="F31" s="1">
        <v>0.39600000000000002</v>
      </c>
      <c r="G31" s="1">
        <v>0.432</v>
      </c>
      <c r="H31" s="1">
        <v>0.46800000000000003</v>
      </c>
      <c r="I31" t="s">
        <v>568</v>
      </c>
    </row>
    <row r="32" spans="1:9" x14ac:dyDescent="0.3">
      <c r="A32" t="s">
        <v>86</v>
      </c>
      <c r="B32" s="81" t="s">
        <v>331</v>
      </c>
      <c r="C32" s="1">
        <v>1.05</v>
      </c>
      <c r="E32" s="1">
        <v>1.05</v>
      </c>
      <c r="F32" s="1">
        <v>1.155</v>
      </c>
      <c r="G32" s="1">
        <v>1.26</v>
      </c>
      <c r="H32" s="1">
        <v>1.365</v>
      </c>
      <c r="I32" t="s">
        <v>568</v>
      </c>
    </row>
    <row r="33" spans="1:9" x14ac:dyDescent="0.3">
      <c r="A33" t="s">
        <v>87</v>
      </c>
      <c r="B33" s="81" t="s">
        <v>332</v>
      </c>
      <c r="C33" s="1">
        <v>1.27</v>
      </c>
      <c r="E33" s="1">
        <v>1.27</v>
      </c>
      <c r="F33" s="1">
        <v>1.397</v>
      </c>
      <c r="G33" s="1">
        <v>1.524</v>
      </c>
      <c r="H33" s="1">
        <v>1.651</v>
      </c>
      <c r="I33" t="s">
        <v>568</v>
      </c>
    </row>
    <row r="34" spans="1:9" x14ac:dyDescent="0.3">
      <c r="A34" t="s">
        <v>88</v>
      </c>
      <c r="B34" s="81" t="s">
        <v>333</v>
      </c>
      <c r="C34" s="1">
        <v>1.29</v>
      </c>
      <c r="E34" s="1">
        <v>1.29</v>
      </c>
      <c r="F34" s="1">
        <v>1.419</v>
      </c>
      <c r="G34" s="1">
        <v>1.548</v>
      </c>
      <c r="H34" s="1">
        <v>1.677</v>
      </c>
      <c r="I34" t="s">
        <v>568</v>
      </c>
    </row>
    <row r="35" spans="1:9" x14ac:dyDescent="0.3">
      <c r="A35" t="s">
        <v>89</v>
      </c>
      <c r="B35" s="81" t="s">
        <v>334</v>
      </c>
      <c r="C35" s="1">
        <v>1.29</v>
      </c>
      <c r="E35" s="1">
        <v>1.29</v>
      </c>
      <c r="F35" s="1">
        <v>1.419</v>
      </c>
      <c r="G35" s="1">
        <v>1.548</v>
      </c>
      <c r="H35" s="1">
        <v>1.677</v>
      </c>
      <c r="I35" t="s">
        <v>568</v>
      </c>
    </row>
    <row r="36" spans="1:9" x14ac:dyDescent="0.3">
      <c r="A36" t="s">
        <v>90</v>
      </c>
      <c r="B36" s="81" t="s">
        <v>332</v>
      </c>
      <c r="C36" s="1">
        <v>1.27</v>
      </c>
      <c r="E36" s="1">
        <v>1.27</v>
      </c>
      <c r="F36" s="1">
        <v>1.397</v>
      </c>
      <c r="G36" s="1">
        <v>1.524</v>
      </c>
      <c r="H36" s="1">
        <v>1.651</v>
      </c>
      <c r="I36" t="s">
        <v>568</v>
      </c>
    </row>
    <row r="37" spans="1:9" x14ac:dyDescent="0.3">
      <c r="A37" t="s">
        <v>91</v>
      </c>
      <c r="B37" s="81" t="s">
        <v>333</v>
      </c>
      <c r="C37" s="1">
        <v>1.29</v>
      </c>
      <c r="E37" s="1">
        <v>1.29</v>
      </c>
      <c r="F37" s="1">
        <v>1.419</v>
      </c>
      <c r="G37" s="1">
        <v>1.548</v>
      </c>
      <c r="H37" s="1">
        <v>1.677</v>
      </c>
      <c r="I37" t="s">
        <v>568</v>
      </c>
    </row>
    <row r="38" spans="1:9" x14ac:dyDescent="0.3">
      <c r="A38" t="s">
        <v>92</v>
      </c>
      <c r="B38" s="81" t="s">
        <v>335</v>
      </c>
      <c r="C38" s="1">
        <v>1.27</v>
      </c>
      <c r="E38" s="1">
        <v>1.27</v>
      </c>
      <c r="F38" s="1">
        <v>1.397</v>
      </c>
      <c r="G38" s="1">
        <v>1.524</v>
      </c>
      <c r="H38" s="1">
        <v>1.651</v>
      </c>
      <c r="I38" t="s">
        <v>568</v>
      </c>
    </row>
    <row r="39" spans="1:9" ht="28.8" x14ac:dyDescent="0.3">
      <c r="A39" t="s">
        <v>93</v>
      </c>
      <c r="B39" s="81" t="s">
        <v>336</v>
      </c>
      <c r="C39" s="1">
        <v>1.73</v>
      </c>
      <c r="E39" s="1">
        <v>1.73</v>
      </c>
      <c r="F39" s="1">
        <v>1.903</v>
      </c>
      <c r="G39" s="1">
        <v>2.0760000000000001</v>
      </c>
      <c r="H39" s="1">
        <v>2.2490000000000001</v>
      </c>
      <c r="I39" t="s">
        <v>568</v>
      </c>
    </row>
    <row r="40" spans="1:9" ht="43.2" x14ac:dyDescent="0.3">
      <c r="A40" t="s">
        <v>94</v>
      </c>
      <c r="B40" s="81" t="s">
        <v>337</v>
      </c>
      <c r="C40" s="1">
        <v>1.73</v>
      </c>
      <c r="E40" s="1">
        <v>1.73</v>
      </c>
      <c r="F40" s="1">
        <v>1.903</v>
      </c>
      <c r="G40" s="1">
        <v>2.0760000000000001</v>
      </c>
      <c r="H40" s="1">
        <v>2.2490000000000001</v>
      </c>
      <c r="I40" t="s">
        <v>568</v>
      </c>
    </row>
    <row r="41" spans="1:9" x14ac:dyDescent="0.3">
      <c r="A41" t="s">
        <v>95</v>
      </c>
      <c r="B41" s="81" t="s">
        <v>338</v>
      </c>
      <c r="C41" s="1">
        <v>1.29</v>
      </c>
      <c r="E41" s="1">
        <v>1.29</v>
      </c>
      <c r="F41" s="1">
        <v>1.419</v>
      </c>
      <c r="G41" s="1">
        <v>1.548</v>
      </c>
      <c r="H41" s="1">
        <v>1.677</v>
      </c>
      <c r="I41" t="s">
        <v>568</v>
      </c>
    </row>
    <row r="42" spans="1:9" x14ac:dyDescent="0.3">
      <c r="A42" t="s">
        <v>96</v>
      </c>
      <c r="B42" s="81" t="s">
        <v>339</v>
      </c>
      <c r="C42" s="1">
        <v>1.29</v>
      </c>
      <c r="E42" s="1">
        <v>1.29</v>
      </c>
      <c r="F42" s="1">
        <v>1.419</v>
      </c>
      <c r="G42" s="1">
        <v>1.548</v>
      </c>
      <c r="H42" s="1">
        <v>1.677</v>
      </c>
      <c r="I42" t="s">
        <v>568</v>
      </c>
    </row>
    <row r="43" spans="1:9" x14ac:dyDescent="0.3">
      <c r="A43" t="s">
        <v>97</v>
      </c>
      <c r="B43" s="81" t="s">
        <v>340</v>
      </c>
      <c r="C43" s="1">
        <v>1.29</v>
      </c>
      <c r="E43" s="1">
        <v>1.29</v>
      </c>
      <c r="F43" s="1">
        <v>1.419</v>
      </c>
      <c r="G43" s="1">
        <v>1.548</v>
      </c>
      <c r="H43" s="1">
        <v>1.677</v>
      </c>
      <c r="I43" t="s">
        <v>568</v>
      </c>
    </row>
    <row r="44" spans="1:9" x14ac:dyDescent="0.3">
      <c r="A44" t="s">
        <v>98</v>
      </c>
      <c r="B44" s="81" t="s">
        <v>341</v>
      </c>
      <c r="C44" s="1">
        <v>1.29</v>
      </c>
      <c r="E44" s="1">
        <v>1.29</v>
      </c>
      <c r="F44" s="1">
        <v>1.419</v>
      </c>
      <c r="G44" s="1">
        <v>1.548</v>
      </c>
      <c r="H44" s="1">
        <v>1.677</v>
      </c>
      <c r="I44" t="s">
        <v>568</v>
      </c>
    </row>
    <row r="45" spans="1:9" x14ac:dyDescent="0.3">
      <c r="A45" t="s">
        <v>99</v>
      </c>
      <c r="B45" s="81" t="s">
        <v>342</v>
      </c>
      <c r="C45" s="1">
        <v>1.29</v>
      </c>
      <c r="E45" s="1">
        <v>1.29</v>
      </c>
      <c r="F45" s="1">
        <v>1.419</v>
      </c>
      <c r="G45" s="1">
        <v>1.548</v>
      </c>
      <c r="H45" s="1">
        <v>1.677</v>
      </c>
      <c r="I45" t="s">
        <v>568</v>
      </c>
    </row>
    <row r="46" spans="1:9" x14ac:dyDescent="0.3">
      <c r="A46" t="s">
        <v>100</v>
      </c>
      <c r="B46" s="81" t="s">
        <v>341</v>
      </c>
      <c r="C46" s="1">
        <v>1.29</v>
      </c>
      <c r="E46" s="1">
        <v>1.29</v>
      </c>
      <c r="F46" s="1">
        <v>1.419</v>
      </c>
      <c r="G46" s="1">
        <v>1.548</v>
      </c>
      <c r="H46" s="1">
        <v>1.677</v>
      </c>
      <c r="I46" t="s">
        <v>568</v>
      </c>
    </row>
    <row r="47" spans="1:9" ht="57.6" x14ac:dyDescent="0.3">
      <c r="A47" t="s">
        <v>101</v>
      </c>
      <c r="B47" s="81" t="s">
        <v>343</v>
      </c>
      <c r="C47" s="1">
        <v>1.73</v>
      </c>
      <c r="E47" s="1">
        <v>1.73</v>
      </c>
      <c r="F47" s="1">
        <v>1.903</v>
      </c>
      <c r="G47" s="1">
        <v>2.0760000000000001</v>
      </c>
      <c r="H47" s="1">
        <v>2.2490000000000001</v>
      </c>
      <c r="I47" t="s">
        <v>568</v>
      </c>
    </row>
    <row r="48" spans="1:9" ht="72" x14ac:dyDescent="0.3">
      <c r="A48" t="s">
        <v>102</v>
      </c>
      <c r="B48" s="81" t="s">
        <v>344</v>
      </c>
      <c r="C48" s="1">
        <v>1.73</v>
      </c>
      <c r="E48" s="1">
        <v>1.73</v>
      </c>
      <c r="F48" s="1">
        <v>1.903</v>
      </c>
      <c r="G48" s="1">
        <v>2.0760000000000001</v>
      </c>
      <c r="H48" s="1">
        <v>2.2490000000000001</v>
      </c>
      <c r="I48" t="s">
        <v>568</v>
      </c>
    </row>
    <row r="49" spans="1:9" x14ac:dyDescent="0.3">
      <c r="A49" t="s">
        <v>103</v>
      </c>
      <c r="B49" s="81" t="s">
        <v>345</v>
      </c>
      <c r="C49" s="1">
        <v>1.73</v>
      </c>
      <c r="E49" s="1">
        <v>1.73</v>
      </c>
      <c r="F49" s="1">
        <v>1.903</v>
      </c>
      <c r="G49" s="1">
        <v>2.0760000000000001</v>
      </c>
      <c r="H49" s="1">
        <v>2.2490000000000001</v>
      </c>
      <c r="I49" t="s">
        <v>568</v>
      </c>
    </row>
    <row r="50" spans="1:9" ht="28.8" x14ac:dyDescent="0.3">
      <c r="A50" t="s">
        <v>104</v>
      </c>
      <c r="B50" s="81" t="s">
        <v>346</v>
      </c>
      <c r="C50" s="1">
        <v>1.27</v>
      </c>
      <c r="E50" s="1">
        <v>1.27</v>
      </c>
      <c r="F50" s="1">
        <v>1.397</v>
      </c>
      <c r="G50" s="1">
        <v>1.524</v>
      </c>
      <c r="H50" s="1">
        <v>1.651</v>
      </c>
      <c r="I50" t="s">
        <v>568</v>
      </c>
    </row>
    <row r="51" spans="1:9" ht="43.2" x14ac:dyDescent="0.3">
      <c r="A51" t="s">
        <v>105</v>
      </c>
      <c r="B51" s="81" t="s">
        <v>347</v>
      </c>
      <c r="C51" s="1">
        <v>1.73</v>
      </c>
      <c r="E51" s="1">
        <v>1.73</v>
      </c>
      <c r="F51" s="1">
        <v>1.903</v>
      </c>
      <c r="G51" s="1">
        <v>2.0760000000000001</v>
      </c>
      <c r="H51" s="1">
        <v>2.2490000000000001</v>
      </c>
      <c r="I51" t="s">
        <v>568</v>
      </c>
    </row>
    <row r="52" spans="1:9" ht="28.8" x14ac:dyDescent="0.3">
      <c r="A52" t="s">
        <v>106</v>
      </c>
      <c r="B52" s="81" t="s">
        <v>348</v>
      </c>
      <c r="C52" s="1">
        <v>1.73</v>
      </c>
      <c r="E52" s="1">
        <v>1.73</v>
      </c>
      <c r="F52" s="1">
        <v>1.903</v>
      </c>
      <c r="G52" s="1">
        <v>2.0760000000000001</v>
      </c>
      <c r="H52" s="1">
        <v>2.2490000000000001</v>
      </c>
      <c r="I52" t="s">
        <v>568</v>
      </c>
    </row>
    <row r="53" spans="1:9" x14ac:dyDescent="0.3">
      <c r="A53" t="s">
        <v>107</v>
      </c>
      <c r="B53" s="81" t="s">
        <v>349</v>
      </c>
      <c r="C53" s="1">
        <v>1.05</v>
      </c>
      <c r="E53" s="1">
        <v>1.05</v>
      </c>
      <c r="F53" s="1">
        <v>1.155</v>
      </c>
      <c r="G53" s="1">
        <v>1.26</v>
      </c>
      <c r="H53" s="1">
        <v>1.365</v>
      </c>
      <c r="I53" t="s">
        <v>568</v>
      </c>
    </row>
    <row r="54" spans="1:9" x14ac:dyDescent="0.3">
      <c r="A54" t="s">
        <v>108</v>
      </c>
      <c r="B54" s="81" t="s">
        <v>341</v>
      </c>
      <c r="C54" s="1">
        <v>1.73</v>
      </c>
      <c r="E54" s="1">
        <v>1.73</v>
      </c>
      <c r="F54" s="1">
        <v>1.903</v>
      </c>
      <c r="G54" s="1">
        <v>2.0760000000000001</v>
      </c>
      <c r="H54" s="1">
        <v>2.2490000000000001</v>
      </c>
      <c r="I54" t="s">
        <v>568</v>
      </c>
    </row>
    <row r="55" spans="1:9" x14ac:dyDescent="0.3">
      <c r="A55" t="s">
        <v>44</v>
      </c>
      <c r="B55" s="81" t="s">
        <v>82</v>
      </c>
      <c r="C55" s="1">
        <v>10.82</v>
      </c>
      <c r="E55" s="1">
        <v>10.82</v>
      </c>
      <c r="F55" s="1">
        <v>11.901999999999999</v>
      </c>
      <c r="G55" s="1">
        <v>12.984</v>
      </c>
      <c r="H55" s="1">
        <v>14.066000000000001</v>
      </c>
    </row>
    <row r="56" spans="1:9" ht="28.8" x14ac:dyDescent="0.3">
      <c r="A56" t="s">
        <v>109</v>
      </c>
      <c r="B56" s="81" t="s">
        <v>350</v>
      </c>
      <c r="C56" s="1">
        <v>1.1299999999999999</v>
      </c>
      <c r="D56" s="1">
        <v>7.0000000000000007E-2</v>
      </c>
      <c r="E56" s="1">
        <v>1.19</v>
      </c>
      <c r="F56" s="1">
        <v>1.3089999999999999</v>
      </c>
      <c r="G56" s="1">
        <v>1.4279999999999999</v>
      </c>
      <c r="H56" s="1">
        <v>1.5469999999999999</v>
      </c>
    </row>
    <row r="57" spans="1:9" ht="28.8" x14ac:dyDescent="0.3">
      <c r="A57" t="s">
        <v>110</v>
      </c>
      <c r="B57" s="81" t="s">
        <v>351</v>
      </c>
    </row>
    <row r="58" spans="1:9" x14ac:dyDescent="0.3">
      <c r="A58" t="s">
        <v>111</v>
      </c>
      <c r="B58" s="81" t="s">
        <v>352</v>
      </c>
      <c r="C58" s="1">
        <v>1.69</v>
      </c>
      <c r="E58" s="1">
        <v>1.69</v>
      </c>
      <c r="F58" s="1">
        <v>1.859</v>
      </c>
      <c r="G58" s="1">
        <v>2.028</v>
      </c>
      <c r="H58" s="1">
        <v>2.1970000000000001</v>
      </c>
    </row>
    <row r="59" spans="1:9" x14ac:dyDescent="0.3">
      <c r="A59" t="s">
        <v>112</v>
      </c>
      <c r="B59" s="81" t="s">
        <v>353</v>
      </c>
    </row>
    <row r="60" spans="1:9" x14ac:dyDescent="0.3">
      <c r="A60" t="s">
        <v>113</v>
      </c>
      <c r="B60" s="81" t="s">
        <v>354</v>
      </c>
      <c r="C60" s="1">
        <v>2.35</v>
      </c>
      <c r="E60" s="1">
        <v>2.35</v>
      </c>
      <c r="F60" s="1">
        <v>2.585</v>
      </c>
      <c r="G60" s="1">
        <v>2.82</v>
      </c>
      <c r="H60" s="1">
        <v>3.0550000000000002</v>
      </c>
    </row>
    <row r="61" spans="1:9" x14ac:dyDescent="0.3">
      <c r="A61" t="s">
        <v>114</v>
      </c>
      <c r="B61" s="81" t="s">
        <v>355</v>
      </c>
    </row>
    <row r="62" spans="1:9" x14ac:dyDescent="0.3">
      <c r="A62" t="s">
        <v>115</v>
      </c>
      <c r="B62" s="81" t="s">
        <v>356</v>
      </c>
      <c r="C62" s="1">
        <v>3.48</v>
      </c>
      <c r="E62" s="1">
        <v>3.48</v>
      </c>
      <c r="F62" s="1">
        <v>3.8279999999999998</v>
      </c>
      <c r="G62" s="1">
        <v>4.1760000000000002</v>
      </c>
      <c r="H62" s="1">
        <v>4.524</v>
      </c>
    </row>
    <row r="63" spans="1:9" ht="57.6" x14ac:dyDescent="0.3">
      <c r="A63" t="s">
        <v>116</v>
      </c>
      <c r="B63" s="81" t="s">
        <v>357</v>
      </c>
    </row>
    <row r="64" spans="1:9" ht="72" x14ac:dyDescent="0.3">
      <c r="A64" t="s">
        <v>117</v>
      </c>
      <c r="B64" s="81" t="s">
        <v>358</v>
      </c>
      <c r="C64" s="1">
        <v>1.43</v>
      </c>
      <c r="E64" s="1">
        <v>1.43</v>
      </c>
      <c r="F64" s="1">
        <v>1.573</v>
      </c>
      <c r="G64" s="1">
        <v>1.716</v>
      </c>
      <c r="H64" s="1">
        <v>1.859</v>
      </c>
      <c r="I64" t="s">
        <v>573</v>
      </c>
    </row>
    <row r="65" spans="1:9" ht="43.2" x14ac:dyDescent="0.3">
      <c r="A65" t="s">
        <v>118</v>
      </c>
      <c r="B65" s="81" t="s">
        <v>359</v>
      </c>
    </row>
    <row r="66" spans="1:9" ht="43.2" x14ac:dyDescent="0.3">
      <c r="A66" t="s">
        <v>119</v>
      </c>
      <c r="B66" s="81" t="s">
        <v>360</v>
      </c>
      <c r="C66" s="1">
        <v>0.21</v>
      </c>
      <c r="E66" s="1">
        <v>0.21</v>
      </c>
      <c r="F66" s="1">
        <v>0.23100000000000001</v>
      </c>
      <c r="G66" s="1">
        <v>0.252</v>
      </c>
      <c r="H66" s="1">
        <v>0.27300000000000002</v>
      </c>
      <c r="I66" t="s">
        <v>573</v>
      </c>
    </row>
    <row r="67" spans="1:9" ht="43.2" x14ac:dyDescent="0.3">
      <c r="A67" t="s">
        <v>120</v>
      </c>
      <c r="B67" s="81" t="s">
        <v>361</v>
      </c>
      <c r="C67" s="1">
        <v>0.21</v>
      </c>
      <c r="E67" s="1">
        <v>0.21</v>
      </c>
      <c r="F67" s="1">
        <v>0.23100000000000001</v>
      </c>
      <c r="G67" s="1">
        <v>0.252</v>
      </c>
      <c r="H67" s="1">
        <v>0.27300000000000002</v>
      </c>
      <c r="I67" t="s">
        <v>573</v>
      </c>
    </row>
    <row r="68" spans="1:9" x14ac:dyDescent="0.3">
      <c r="A68" t="s">
        <v>121</v>
      </c>
      <c r="B68" s="81" t="s">
        <v>362</v>
      </c>
    </row>
    <row r="69" spans="1:9" ht="57.6" x14ac:dyDescent="0.3">
      <c r="A69" t="s">
        <v>122</v>
      </c>
      <c r="B69" s="81" t="s">
        <v>363</v>
      </c>
      <c r="C69" s="1">
        <v>1.92</v>
      </c>
      <c r="E69" s="1">
        <v>1.92</v>
      </c>
      <c r="F69" s="1">
        <v>2.1110000000000002</v>
      </c>
      <c r="G69" s="1">
        <v>2.3029999999999999</v>
      </c>
      <c r="H69" s="1">
        <v>2.4950000000000001</v>
      </c>
      <c r="I69" t="s">
        <v>573</v>
      </c>
    </row>
    <row r="70" spans="1:9" ht="72" x14ac:dyDescent="0.3">
      <c r="A70" t="s">
        <v>123</v>
      </c>
      <c r="B70" s="81" t="s">
        <v>364</v>
      </c>
      <c r="C70" s="1">
        <v>1.92</v>
      </c>
      <c r="E70" s="1">
        <v>1.92</v>
      </c>
      <c r="F70" s="1">
        <v>2.1110000000000002</v>
      </c>
      <c r="G70" s="1">
        <v>2.3029999999999999</v>
      </c>
      <c r="H70" s="1">
        <v>2.4950000000000001</v>
      </c>
      <c r="I70" t="s">
        <v>573</v>
      </c>
    </row>
    <row r="71" spans="1:9" ht="57.6" x14ac:dyDescent="0.3">
      <c r="A71" t="s">
        <v>124</v>
      </c>
      <c r="B71" s="81" t="s">
        <v>365</v>
      </c>
      <c r="C71" s="1">
        <v>1.92</v>
      </c>
      <c r="E71" s="1">
        <v>1.92</v>
      </c>
      <c r="F71" s="1">
        <v>2.1110000000000002</v>
      </c>
      <c r="G71" s="1">
        <v>2.3029999999999999</v>
      </c>
      <c r="H71" s="1">
        <v>2.4950000000000001</v>
      </c>
      <c r="I71" t="s">
        <v>573</v>
      </c>
    </row>
    <row r="72" spans="1:9" ht="43.2" x14ac:dyDescent="0.3">
      <c r="A72" t="s">
        <v>125</v>
      </c>
      <c r="B72" s="81" t="s">
        <v>366</v>
      </c>
      <c r="C72" s="1">
        <v>1.44</v>
      </c>
      <c r="E72" s="1">
        <v>1.44</v>
      </c>
      <c r="F72" s="1">
        <v>1.5840000000000001</v>
      </c>
      <c r="G72" s="1">
        <v>1.728</v>
      </c>
      <c r="H72" s="1">
        <v>1.8720000000000001</v>
      </c>
      <c r="I72" t="s">
        <v>573</v>
      </c>
    </row>
    <row r="73" spans="1:9" ht="57.6" x14ac:dyDescent="0.3">
      <c r="A73" t="s">
        <v>126</v>
      </c>
      <c r="B73" s="81" t="s">
        <v>367</v>
      </c>
      <c r="C73" s="1">
        <v>1.92</v>
      </c>
      <c r="E73" s="1">
        <v>1.92</v>
      </c>
      <c r="F73" s="1">
        <v>2.1110000000000002</v>
      </c>
      <c r="G73" s="1">
        <v>2.3029999999999999</v>
      </c>
      <c r="H73" s="1">
        <v>2.4950000000000001</v>
      </c>
      <c r="I73" t="s">
        <v>573</v>
      </c>
    </row>
    <row r="74" spans="1:9" ht="43.2" x14ac:dyDescent="0.3">
      <c r="A74" t="s">
        <v>127</v>
      </c>
      <c r="B74" s="81" t="s">
        <v>368</v>
      </c>
      <c r="C74" s="1">
        <v>1.44</v>
      </c>
      <c r="E74" s="1">
        <v>1.44</v>
      </c>
      <c r="F74" s="1">
        <v>1.5840000000000001</v>
      </c>
      <c r="G74" s="1">
        <v>1.728</v>
      </c>
      <c r="H74" s="1">
        <v>1.8720000000000001</v>
      </c>
      <c r="I74" t="s">
        <v>573</v>
      </c>
    </row>
    <row r="75" spans="1:9" ht="43.2" x14ac:dyDescent="0.3">
      <c r="A75" t="s">
        <v>128</v>
      </c>
      <c r="B75" s="81" t="s">
        <v>369</v>
      </c>
      <c r="C75" s="1">
        <v>1.92</v>
      </c>
      <c r="E75" s="1">
        <v>1.92</v>
      </c>
      <c r="F75" s="1">
        <v>2.1110000000000002</v>
      </c>
      <c r="G75" s="1">
        <v>2.3029999999999999</v>
      </c>
      <c r="H75" s="1">
        <v>2.4950000000000001</v>
      </c>
      <c r="I75" t="s">
        <v>573</v>
      </c>
    </row>
    <row r="76" spans="1:9" ht="43.2" x14ac:dyDescent="0.3">
      <c r="A76" t="s">
        <v>129</v>
      </c>
      <c r="B76" s="81" t="s">
        <v>370</v>
      </c>
      <c r="C76" s="1">
        <v>1.44</v>
      </c>
      <c r="E76" s="1">
        <v>1.44</v>
      </c>
      <c r="F76" s="1">
        <v>1.5840000000000001</v>
      </c>
      <c r="G76" s="1">
        <v>1.728</v>
      </c>
      <c r="H76" s="1">
        <v>1.8720000000000001</v>
      </c>
      <c r="I76" t="s">
        <v>573</v>
      </c>
    </row>
    <row r="77" spans="1:9" ht="43.2" x14ac:dyDescent="0.3">
      <c r="A77" t="s">
        <v>130</v>
      </c>
      <c r="B77" s="81" t="s">
        <v>371</v>
      </c>
      <c r="C77" s="1">
        <v>1.92</v>
      </c>
      <c r="E77" s="1">
        <v>1.92</v>
      </c>
      <c r="F77" s="1">
        <v>2.1110000000000002</v>
      </c>
      <c r="G77" s="1">
        <v>2.3029999999999999</v>
      </c>
      <c r="H77" s="1">
        <v>2.4950000000000001</v>
      </c>
      <c r="I77" t="s">
        <v>573</v>
      </c>
    </row>
    <row r="78" spans="1:9" ht="57.6" x14ac:dyDescent="0.3">
      <c r="A78" t="s">
        <v>131</v>
      </c>
      <c r="B78" s="81" t="s">
        <v>372</v>
      </c>
      <c r="C78" s="1">
        <v>1.92</v>
      </c>
      <c r="E78" s="1">
        <v>1.92</v>
      </c>
      <c r="F78" s="1">
        <v>2.1110000000000002</v>
      </c>
      <c r="G78" s="1">
        <v>2.3029999999999999</v>
      </c>
      <c r="H78" s="1">
        <v>2.4950000000000001</v>
      </c>
      <c r="I78" t="s">
        <v>573</v>
      </c>
    </row>
    <row r="79" spans="1:9" ht="72" x14ac:dyDescent="0.3">
      <c r="A79" t="s">
        <v>132</v>
      </c>
      <c r="B79" s="81" t="s">
        <v>373</v>
      </c>
      <c r="C79" s="1">
        <v>1.92</v>
      </c>
      <c r="E79" s="1">
        <v>1.92</v>
      </c>
      <c r="F79" s="1">
        <v>2.1110000000000002</v>
      </c>
      <c r="G79" s="1">
        <v>2.3029999999999999</v>
      </c>
      <c r="H79" s="1">
        <v>2.4950000000000001</v>
      </c>
      <c r="I79" t="s">
        <v>573</v>
      </c>
    </row>
    <row r="80" spans="1:9" ht="57.6" x14ac:dyDescent="0.3">
      <c r="A80" t="s">
        <v>133</v>
      </c>
      <c r="B80" s="81" t="s">
        <v>374</v>
      </c>
      <c r="C80" s="1">
        <v>1.92</v>
      </c>
      <c r="E80" s="1">
        <v>1.92</v>
      </c>
      <c r="F80" s="1">
        <v>2.1110000000000002</v>
      </c>
      <c r="G80" s="1">
        <v>2.3029999999999999</v>
      </c>
      <c r="H80" s="1">
        <v>2.4950000000000001</v>
      </c>
      <c r="I80" t="s">
        <v>573</v>
      </c>
    </row>
    <row r="81" spans="1:9" ht="57.6" x14ac:dyDescent="0.3">
      <c r="A81" t="s">
        <v>134</v>
      </c>
      <c r="B81" s="81" t="s">
        <v>375</v>
      </c>
      <c r="C81" s="1">
        <v>1.44</v>
      </c>
      <c r="E81" s="1">
        <v>1.44</v>
      </c>
      <c r="F81" s="1">
        <v>1.5840000000000001</v>
      </c>
      <c r="G81" s="1">
        <v>1.728</v>
      </c>
      <c r="H81" s="1">
        <v>1.8720000000000001</v>
      </c>
      <c r="I81" t="s">
        <v>573</v>
      </c>
    </row>
    <row r="82" spans="1:9" ht="57.6" x14ac:dyDescent="0.3">
      <c r="A82" t="s">
        <v>135</v>
      </c>
      <c r="B82" s="81" t="s">
        <v>376</v>
      </c>
      <c r="C82" s="1">
        <v>1.92</v>
      </c>
      <c r="E82" s="1">
        <v>1.92</v>
      </c>
      <c r="F82" s="1">
        <v>2.1110000000000002</v>
      </c>
      <c r="G82" s="1">
        <v>2.3029999999999999</v>
      </c>
      <c r="H82" s="1">
        <v>2.4950000000000001</v>
      </c>
      <c r="I82" t="s">
        <v>573</v>
      </c>
    </row>
    <row r="83" spans="1:9" ht="57.6" x14ac:dyDescent="0.3">
      <c r="A83" t="s">
        <v>136</v>
      </c>
      <c r="B83" s="81" t="s">
        <v>377</v>
      </c>
      <c r="C83" s="1">
        <v>1.44</v>
      </c>
      <c r="E83" s="1">
        <v>1.44</v>
      </c>
      <c r="F83" s="1">
        <v>1.5840000000000001</v>
      </c>
      <c r="G83" s="1">
        <v>1.728</v>
      </c>
      <c r="H83" s="1">
        <v>1.8720000000000001</v>
      </c>
      <c r="I83" t="s">
        <v>573</v>
      </c>
    </row>
    <row r="84" spans="1:9" ht="43.2" x14ac:dyDescent="0.3">
      <c r="A84" t="s">
        <v>137</v>
      </c>
      <c r="B84" s="81" t="s">
        <v>378</v>
      </c>
      <c r="C84" s="1">
        <v>1.92</v>
      </c>
      <c r="E84" s="1">
        <v>1.92</v>
      </c>
      <c r="F84" s="1">
        <v>2.1110000000000002</v>
      </c>
      <c r="G84" s="1">
        <v>2.3029999999999999</v>
      </c>
      <c r="H84" s="1">
        <v>2.4950000000000001</v>
      </c>
      <c r="I84" t="s">
        <v>573</v>
      </c>
    </row>
    <row r="85" spans="1:9" ht="43.2" x14ac:dyDescent="0.3">
      <c r="A85" t="s">
        <v>138</v>
      </c>
      <c r="B85" s="81" t="s">
        <v>379</v>
      </c>
      <c r="C85" s="1">
        <v>1.44</v>
      </c>
      <c r="E85" s="1">
        <v>1.44</v>
      </c>
      <c r="F85" s="1">
        <v>1.5840000000000001</v>
      </c>
      <c r="G85" s="1">
        <v>1.728</v>
      </c>
      <c r="H85" s="1">
        <v>1.8720000000000001</v>
      </c>
      <c r="I85" t="s">
        <v>573</v>
      </c>
    </row>
    <row r="86" spans="1:9" ht="43.2" x14ac:dyDescent="0.3">
      <c r="A86" t="s">
        <v>139</v>
      </c>
      <c r="B86" s="81" t="s">
        <v>380</v>
      </c>
      <c r="C86" s="1">
        <v>1.92</v>
      </c>
      <c r="E86" s="1">
        <v>1.92</v>
      </c>
      <c r="F86" s="1">
        <v>2.1110000000000002</v>
      </c>
      <c r="G86" s="1">
        <v>2.3029999999999999</v>
      </c>
      <c r="H86" s="1">
        <v>2.4950000000000001</v>
      </c>
      <c r="I86" t="s">
        <v>573</v>
      </c>
    </row>
    <row r="87" spans="1:9" ht="28.8" x14ac:dyDescent="0.3">
      <c r="A87" t="s">
        <v>140</v>
      </c>
      <c r="B87" s="81" t="s">
        <v>381</v>
      </c>
      <c r="C87" s="1">
        <v>1.92</v>
      </c>
      <c r="E87" s="1">
        <v>1.92</v>
      </c>
      <c r="F87" s="1">
        <v>2.1110000000000002</v>
      </c>
      <c r="G87" s="1">
        <v>2.3029999999999999</v>
      </c>
      <c r="H87" s="1">
        <v>2.4950000000000001</v>
      </c>
      <c r="I87" t="s">
        <v>573</v>
      </c>
    </row>
    <row r="88" spans="1:9" ht="43.2" x14ac:dyDescent="0.3">
      <c r="A88" t="s">
        <v>141</v>
      </c>
      <c r="B88" s="81" t="s">
        <v>382</v>
      </c>
      <c r="C88" s="1">
        <v>2.331</v>
      </c>
      <c r="E88" s="1">
        <v>2.331</v>
      </c>
      <c r="F88" s="1">
        <v>2.5640000000000001</v>
      </c>
      <c r="G88" s="1">
        <v>2.7970000000000002</v>
      </c>
      <c r="H88" s="1">
        <v>3.03</v>
      </c>
      <c r="I88" t="s">
        <v>573</v>
      </c>
    </row>
    <row r="89" spans="1:9" ht="43.2" x14ac:dyDescent="0.3">
      <c r="A89" t="s">
        <v>142</v>
      </c>
      <c r="B89" s="81" t="s">
        <v>383</v>
      </c>
      <c r="C89" s="1">
        <v>2.331</v>
      </c>
      <c r="E89" s="1">
        <v>2.331</v>
      </c>
      <c r="F89" s="1">
        <v>2.5640000000000001</v>
      </c>
      <c r="G89" s="1">
        <v>2.7970000000000002</v>
      </c>
      <c r="H89" s="1">
        <v>3.03</v>
      </c>
      <c r="I89" t="s">
        <v>573</v>
      </c>
    </row>
    <row r="90" spans="1:9" ht="43.2" x14ac:dyDescent="0.3">
      <c r="A90" t="s">
        <v>143</v>
      </c>
      <c r="B90" s="81" t="s">
        <v>384</v>
      </c>
    </row>
    <row r="91" spans="1:9" ht="72" x14ac:dyDescent="0.3">
      <c r="A91" t="s">
        <v>144</v>
      </c>
      <c r="B91" s="81" t="s">
        <v>385</v>
      </c>
      <c r="C91" s="1">
        <v>1.92</v>
      </c>
      <c r="E91" s="1">
        <v>1.92</v>
      </c>
      <c r="F91" s="1">
        <v>2.1110000000000002</v>
      </c>
      <c r="G91" s="1">
        <v>2.3029999999999999</v>
      </c>
      <c r="H91" s="1">
        <v>2.4950000000000001</v>
      </c>
      <c r="I91" t="s">
        <v>573</v>
      </c>
    </row>
    <row r="92" spans="1:9" ht="57.6" x14ac:dyDescent="0.3">
      <c r="A92" t="s">
        <v>145</v>
      </c>
      <c r="B92" s="81" t="s">
        <v>386</v>
      </c>
      <c r="C92" s="1">
        <v>1.92</v>
      </c>
      <c r="E92" s="1">
        <v>1.92</v>
      </c>
      <c r="F92" s="1">
        <v>2.1110000000000002</v>
      </c>
      <c r="G92" s="1">
        <v>2.3029999999999999</v>
      </c>
      <c r="H92" s="1">
        <v>2.4950000000000001</v>
      </c>
      <c r="I92" t="s">
        <v>573</v>
      </c>
    </row>
    <row r="93" spans="1:9" ht="43.2" x14ac:dyDescent="0.3">
      <c r="A93" t="s">
        <v>146</v>
      </c>
      <c r="B93" s="81" t="s">
        <v>387</v>
      </c>
      <c r="C93" s="1">
        <v>1.92</v>
      </c>
      <c r="E93" s="1">
        <v>1.92</v>
      </c>
      <c r="F93" s="1">
        <v>2.1110000000000002</v>
      </c>
      <c r="G93" s="1">
        <v>2.3029999999999999</v>
      </c>
      <c r="H93" s="1">
        <v>2.4950000000000001</v>
      </c>
      <c r="I93" t="s">
        <v>573</v>
      </c>
    </row>
    <row r="94" spans="1:9" ht="57.6" x14ac:dyDescent="0.3">
      <c r="A94" t="s">
        <v>147</v>
      </c>
      <c r="B94" s="81" t="s">
        <v>388</v>
      </c>
      <c r="C94" s="1">
        <v>2.331</v>
      </c>
      <c r="E94" s="1">
        <v>2.331</v>
      </c>
      <c r="F94" s="1">
        <v>2.5640000000000001</v>
      </c>
      <c r="G94" s="1">
        <v>2.7970000000000002</v>
      </c>
      <c r="H94" s="1">
        <v>3.03</v>
      </c>
      <c r="I94" t="s">
        <v>573</v>
      </c>
    </row>
    <row r="95" spans="1:9" ht="57.6" x14ac:dyDescent="0.3">
      <c r="A95" t="s">
        <v>148</v>
      </c>
      <c r="B95" s="81" t="s">
        <v>389</v>
      </c>
      <c r="C95" s="1">
        <v>2.331</v>
      </c>
      <c r="E95" s="1">
        <v>2.331</v>
      </c>
      <c r="F95" s="1">
        <v>2.5640000000000001</v>
      </c>
      <c r="G95" s="1">
        <v>2.7970000000000002</v>
      </c>
      <c r="H95" s="1">
        <v>3.03</v>
      </c>
      <c r="I95" t="s">
        <v>573</v>
      </c>
    </row>
    <row r="96" spans="1:9" ht="43.2" x14ac:dyDescent="0.3">
      <c r="A96" t="s">
        <v>149</v>
      </c>
      <c r="B96" s="81" t="s">
        <v>390</v>
      </c>
      <c r="C96" s="1">
        <v>2.331</v>
      </c>
      <c r="E96" s="1">
        <v>2.331</v>
      </c>
      <c r="F96" s="1">
        <v>2.5640000000000001</v>
      </c>
      <c r="G96" s="1">
        <v>2.7970000000000002</v>
      </c>
      <c r="H96" s="1">
        <v>3.03</v>
      </c>
      <c r="I96" t="s">
        <v>573</v>
      </c>
    </row>
    <row r="97" spans="1:9" ht="43.2" x14ac:dyDescent="0.3">
      <c r="A97" t="s">
        <v>150</v>
      </c>
      <c r="B97" s="81" t="s">
        <v>391</v>
      </c>
      <c r="C97" s="1">
        <v>2.331</v>
      </c>
      <c r="E97" s="1">
        <v>2.331</v>
      </c>
      <c r="F97" s="1">
        <v>2.5640000000000001</v>
      </c>
      <c r="G97" s="1">
        <v>2.7970000000000002</v>
      </c>
      <c r="H97" s="1">
        <v>3.03</v>
      </c>
      <c r="I97" t="s">
        <v>573</v>
      </c>
    </row>
    <row r="98" spans="1:9" ht="28.8" x14ac:dyDescent="0.3">
      <c r="A98" t="s">
        <v>151</v>
      </c>
      <c r="B98" s="81" t="s">
        <v>392</v>
      </c>
      <c r="C98" s="1">
        <v>1.92</v>
      </c>
      <c r="E98" s="1">
        <v>1.92</v>
      </c>
      <c r="F98" s="1">
        <v>2.1110000000000002</v>
      </c>
      <c r="G98" s="1">
        <v>2.3029999999999999</v>
      </c>
      <c r="H98" s="1">
        <v>2.4950000000000001</v>
      </c>
      <c r="I98" t="s">
        <v>573</v>
      </c>
    </row>
    <row r="99" spans="1:9" ht="57.6" x14ac:dyDescent="0.3">
      <c r="A99" t="s">
        <v>152</v>
      </c>
      <c r="B99" s="81" t="s">
        <v>393</v>
      </c>
    </row>
    <row r="100" spans="1:9" ht="28.8" x14ac:dyDescent="0.3">
      <c r="A100" t="s">
        <v>153</v>
      </c>
      <c r="B100" s="81" t="s">
        <v>394</v>
      </c>
      <c r="C100" s="1">
        <v>1.44</v>
      </c>
      <c r="E100" s="1">
        <v>1.44</v>
      </c>
      <c r="F100" s="1">
        <v>1.5840000000000001</v>
      </c>
      <c r="G100" s="1">
        <v>1.728</v>
      </c>
      <c r="H100" s="1">
        <v>1.8720000000000001</v>
      </c>
      <c r="I100" t="s">
        <v>573</v>
      </c>
    </row>
    <row r="101" spans="1:9" ht="28.8" x14ac:dyDescent="0.3">
      <c r="A101" t="s">
        <v>154</v>
      </c>
      <c r="B101" s="81" t="s">
        <v>395</v>
      </c>
      <c r="C101" s="1">
        <v>1.92</v>
      </c>
      <c r="E101" s="1">
        <v>1.92</v>
      </c>
      <c r="F101" s="1">
        <v>2.1110000000000002</v>
      </c>
      <c r="G101" s="1">
        <v>2.3029999999999999</v>
      </c>
      <c r="H101" s="1">
        <v>2.4950000000000001</v>
      </c>
      <c r="I101" t="s">
        <v>573</v>
      </c>
    </row>
    <row r="102" spans="1:9" ht="57.6" x14ac:dyDescent="0.3">
      <c r="A102" t="s">
        <v>155</v>
      </c>
      <c r="B102" s="81" t="s">
        <v>396</v>
      </c>
      <c r="C102" s="1">
        <v>1.92</v>
      </c>
      <c r="E102" s="1">
        <v>1.92</v>
      </c>
      <c r="F102" s="1">
        <v>2.1110000000000002</v>
      </c>
      <c r="G102" s="1">
        <v>2.3029999999999999</v>
      </c>
      <c r="H102" s="1">
        <v>2.4950000000000001</v>
      </c>
      <c r="I102" t="s">
        <v>573</v>
      </c>
    </row>
    <row r="103" spans="1:9" ht="86.4" x14ac:dyDescent="0.3">
      <c r="A103" t="s">
        <v>156</v>
      </c>
      <c r="B103" s="81" t="s">
        <v>397</v>
      </c>
      <c r="C103" s="1">
        <v>1.92</v>
      </c>
      <c r="E103" s="1">
        <v>1.92</v>
      </c>
      <c r="F103" s="1">
        <v>2.1110000000000002</v>
      </c>
      <c r="G103" s="1">
        <v>2.3029999999999999</v>
      </c>
      <c r="H103" s="1">
        <v>2.4950000000000001</v>
      </c>
      <c r="I103" t="s">
        <v>573</v>
      </c>
    </row>
    <row r="104" spans="1:9" ht="72" x14ac:dyDescent="0.3">
      <c r="A104" t="s">
        <v>157</v>
      </c>
      <c r="B104" s="81" t="s">
        <v>398</v>
      </c>
      <c r="C104" s="1">
        <v>1.92</v>
      </c>
      <c r="E104" s="1">
        <v>1.92</v>
      </c>
      <c r="F104" s="1">
        <v>2.1110000000000002</v>
      </c>
      <c r="G104" s="1">
        <v>2.3029999999999999</v>
      </c>
      <c r="H104" s="1">
        <v>2.4950000000000001</v>
      </c>
      <c r="I104" t="s">
        <v>573</v>
      </c>
    </row>
    <row r="105" spans="1:9" ht="57.6" x14ac:dyDescent="0.3">
      <c r="A105" t="s">
        <v>158</v>
      </c>
      <c r="B105" s="81" t="s">
        <v>399</v>
      </c>
      <c r="C105" s="1">
        <v>1.92</v>
      </c>
      <c r="E105" s="1">
        <v>1.92</v>
      </c>
      <c r="F105" s="1">
        <v>2.1110000000000002</v>
      </c>
      <c r="G105" s="1">
        <v>2.3029999999999999</v>
      </c>
      <c r="H105" s="1">
        <v>2.4950000000000001</v>
      </c>
      <c r="I105" t="s">
        <v>573</v>
      </c>
    </row>
    <row r="106" spans="1:9" ht="28.8" x14ac:dyDescent="0.3">
      <c r="A106" t="s">
        <v>159</v>
      </c>
      <c r="B106" s="81" t="s">
        <v>400</v>
      </c>
      <c r="C106" s="1">
        <v>1.92</v>
      </c>
      <c r="E106" s="1">
        <v>1.92</v>
      </c>
      <c r="F106" s="1">
        <v>2.1110000000000002</v>
      </c>
      <c r="G106" s="1">
        <v>2.3029999999999999</v>
      </c>
      <c r="H106" s="1">
        <v>2.4950000000000001</v>
      </c>
      <c r="I106" t="s">
        <v>573</v>
      </c>
    </row>
    <row r="107" spans="1:9" x14ac:dyDescent="0.3">
      <c r="A107" t="s">
        <v>160</v>
      </c>
      <c r="B107" s="81" t="s">
        <v>401</v>
      </c>
    </row>
    <row r="108" spans="1:9" ht="28.8" x14ac:dyDescent="0.3">
      <c r="A108" t="s">
        <v>161</v>
      </c>
      <c r="B108" s="81" t="s">
        <v>402</v>
      </c>
      <c r="C108" s="1">
        <v>1.92</v>
      </c>
      <c r="E108" s="1">
        <v>1.92</v>
      </c>
      <c r="F108" s="1">
        <v>2.1110000000000002</v>
      </c>
      <c r="G108" s="1">
        <v>2.3029999999999999</v>
      </c>
      <c r="H108" s="1">
        <v>2.4950000000000001</v>
      </c>
      <c r="I108" t="s">
        <v>573</v>
      </c>
    </row>
    <row r="109" spans="1:9" ht="28.8" x14ac:dyDescent="0.3">
      <c r="A109" t="s">
        <v>162</v>
      </c>
      <c r="B109" s="81" t="s">
        <v>403</v>
      </c>
      <c r="C109" s="1">
        <v>1.92</v>
      </c>
      <c r="E109" s="1">
        <v>1.92</v>
      </c>
      <c r="F109" s="1">
        <v>2.1110000000000002</v>
      </c>
      <c r="G109" s="1">
        <v>2.3029999999999999</v>
      </c>
      <c r="H109" s="1">
        <v>2.4950000000000001</v>
      </c>
      <c r="I109" t="s">
        <v>573</v>
      </c>
    </row>
    <row r="110" spans="1:9" ht="43.2" x14ac:dyDescent="0.3">
      <c r="A110" t="s">
        <v>163</v>
      </c>
      <c r="B110" s="81" t="s">
        <v>404</v>
      </c>
      <c r="C110" s="1">
        <v>1.92</v>
      </c>
      <c r="E110" s="1">
        <v>1.92</v>
      </c>
      <c r="F110" s="1">
        <v>2.1110000000000002</v>
      </c>
      <c r="G110" s="1">
        <v>2.3029999999999999</v>
      </c>
      <c r="H110" s="1">
        <v>2.4950000000000001</v>
      </c>
      <c r="I110" t="s">
        <v>573</v>
      </c>
    </row>
    <row r="111" spans="1:9" ht="43.2" x14ac:dyDescent="0.3">
      <c r="A111" t="s">
        <v>164</v>
      </c>
      <c r="B111" s="81" t="s">
        <v>405</v>
      </c>
      <c r="C111" s="1">
        <v>1.92</v>
      </c>
      <c r="E111" s="1">
        <v>1.92</v>
      </c>
      <c r="F111" s="1">
        <v>2.1110000000000002</v>
      </c>
      <c r="G111" s="1">
        <v>2.3029999999999999</v>
      </c>
      <c r="H111" s="1">
        <v>2.4950000000000001</v>
      </c>
      <c r="I111" t="s">
        <v>573</v>
      </c>
    </row>
    <row r="112" spans="1:9" ht="43.2" x14ac:dyDescent="0.3">
      <c r="A112" t="s">
        <v>165</v>
      </c>
      <c r="B112" s="81" t="s">
        <v>406</v>
      </c>
    </row>
    <row r="113" spans="1:2" ht="28.8" x14ac:dyDescent="0.3">
      <c r="A113" t="s">
        <v>166</v>
      </c>
      <c r="B113" s="81" t="s">
        <v>407</v>
      </c>
    </row>
    <row r="114" spans="1:2" ht="28.8" x14ac:dyDescent="0.3">
      <c r="A114" t="s">
        <v>167</v>
      </c>
      <c r="B114" s="81" t="s">
        <v>408</v>
      </c>
    </row>
    <row r="115" spans="1:2" ht="28.8" x14ac:dyDescent="0.3">
      <c r="A115" t="s">
        <v>168</v>
      </c>
      <c r="B115" s="81" t="s">
        <v>409</v>
      </c>
    </row>
    <row r="116" spans="1:2" ht="28.8" x14ac:dyDescent="0.3">
      <c r="A116" t="s">
        <v>169</v>
      </c>
      <c r="B116" s="81" t="s">
        <v>410</v>
      </c>
    </row>
    <row r="117" spans="1:2" ht="43.2" x14ac:dyDescent="0.3">
      <c r="A117" t="s">
        <v>170</v>
      </c>
      <c r="B117" s="81" t="s">
        <v>411</v>
      </c>
    </row>
    <row r="118" spans="1:2" ht="28.8" x14ac:dyDescent="0.3">
      <c r="A118" t="s">
        <v>171</v>
      </c>
      <c r="B118" s="81" t="s">
        <v>412</v>
      </c>
    </row>
    <row r="119" spans="1:2" ht="28.8" x14ac:dyDescent="0.3">
      <c r="A119" t="s">
        <v>172</v>
      </c>
      <c r="B119" s="81" t="s">
        <v>413</v>
      </c>
    </row>
    <row r="120" spans="1:2" ht="43.2" x14ac:dyDescent="0.3">
      <c r="A120" t="s">
        <v>173</v>
      </c>
      <c r="B120" s="81" t="s">
        <v>414</v>
      </c>
    </row>
    <row r="121" spans="1:2" ht="43.2" x14ac:dyDescent="0.3">
      <c r="A121" t="s">
        <v>174</v>
      </c>
      <c r="B121" s="81" t="s">
        <v>415</v>
      </c>
    </row>
    <row r="122" spans="1:2" ht="43.2" x14ac:dyDescent="0.3">
      <c r="A122" t="s">
        <v>175</v>
      </c>
      <c r="B122" s="81" t="s">
        <v>416</v>
      </c>
    </row>
    <row r="123" spans="1:2" ht="43.2" x14ac:dyDescent="0.3">
      <c r="A123" t="s">
        <v>176</v>
      </c>
      <c r="B123" s="81" t="s">
        <v>417</v>
      </c>
    </row>
    <row r="124" spans="1:2" ht="43.2" x14ac:dyDescent="0.3">
      <c r="A124" t="s">
        <v>177</v>
      </c>
      <c r="B124" s="81" t="s">
        <v>418</v>
      </c>
    </row>
    <row r="125" spans="1:2" ht="43.2" x14ac:dyDescent="0.3">
      <c r="A125" t="s">
        <v>178</v>
      </c>
      <c r="B125" s="81" t="s">
        <v>419</v>
      </c>
    </row>
    <row r="126" spans="1:2" ht="43.2" x14ac:dyDescent="0.3">
      <c r="A126" t="s">
        <v>179</v>
      </c>
      <c r="B126" s="81" t="s">
        <v>420</v>
      </c>
    </row>
    <row r="127" spans="1:2" ht="43.2" x14ac:dyDescent="0.3">
      <c r="A127" t="s">
        <v>180</v>
      </c>
      <c r="B127" s="81" t="s">
        <v>421</v>
      </c>
    </row>
    <row r="128" spans="1:2" ht="43.2" x14ac:dyDescent="0.3">
      <c r="A128" t="s">
        <v>181</v>
      </c>
      <c r="B128" s="81" t="s">
        <v>422</v>
      </c>
    </row>
    <row r="129" spans="1:2" ht="43.2" x14ac:dyDescent="0.3">
      <c r="A129" t="s">
        <v>182</v>
      </c>
      <c r="B129" s="81" t="s">
        <v>423</v>
      </c>
    </row>
    <row r="130" spans="1:2" ht="43.2" x14ac:dyDescent="0.3">
      <c r="A130" t="s">
        <v>183</v>
      </c>
      <c r="B130" s="81" t="s">
        <v>424</v>
      </c>
    </row>
    <row r="131" spans="1:2" ht="43.2" x14ac:dyDescent="0.3">
      <c r="A131" t="s">
        <v>184</v>
      </c>
      <c r="B131" s="81" t="s">
        <v>425</v>
      </c>
    </row>
    <row r="132" spans="1:2" ht="43.2" x14ac:dyDescent="0.3">
      <c r="A132" t="s">
        <v>185</v>
      </c>
      <c r="B132" s="81" t="s">
        <v>426</v>
      </c>
    </row>
    <row r="133" spans="1:2" ht="43.2" x14ac:dyDescent="0.3">
      <c r="A133" t="s">
        <v>186</v>
      </c>
      <c r="B133" s="81" t="s">
        <v>427</v>
      </c>
    </row>
    <row r="134" spans="1:2" ht="28.8" x14ac:dyDescent="0.3">
      <c r="A134" t="s">
        <v>187</v>
      </c>
      <c r="B134" s="81" t="s">
        <v>428</v>
      </c>
    </row>
    <row r="135" spans="1:2" ht="43.2" x14ac:dyDescent="0.3">
      <c r="A135" t="s">
        <v>188</v>
      </c>
      <c r="B135" s="81" t="s">
        <v>429</v>
      </c>
    </row>
    <row r="136" spans="1:2" ht="43.2" x14ac:dyDescent="0.3">
      <c r="A136" t="s">
        <v>189</v>
      </c>
      <c r="B136" s="81" t="s">
        <v>430</v>
      </c>
    </row>
    <row r="137" spans="1:2" ht="43.2" x14ac:dyDescent="0.3">
      <c r="A137" t="s">
        <v>190</v>
      </c>
      <c r="B137" s="81" t="s">
        <v>431</v>
      </c>
    </row>
    <row r="138" spans="1:2" ht="43.2" x14ac:dyDescent="0.3">
      <c r="A138" t="s">
        <v>191</v>
      </c>
      <c r="B138" s="81" t="s">
        <v>432</v>
      </c>
    </row>
    <row r="139" spans="1:2" ht="28.8" x14ac:dyDescent="0.3">
      <c r="A139" t="s">
        <v>192</v>
      </c>
      <c r="B139" s="81" t="s">
        <v>433</v>
      </c>
    </row>
    <row r="140" spans="1:2" ht="28.8" x14ac:dyDescent="0.3">
      <c r="A140" t="s">
        <v>193</v>
      </c>
      <c r="B140" s="81" t="s">
        <v>434</v>
      </c>
    </row>
    <row r="141" spans="1:2" ht="28.8" x14ac:dyDescent="0.3">
      <c r="A141" t="s">
        <v>194</v>
      </c>
      <c r="B141" s="81" t="s">
        <v>435</v>
      </c>
    </row>
    <row r="142" spans="1:2" ht="28.8" x14ac:dyDescent="0.3">
      <c r="A142" t="s">
        <v>195</v>
      </c>
      <c r="B142" s="81" t="s">
        <v>436</v>
      </c>
    </row>
    <row r="143" spans="1:2" ht="28.8" x14ac:dyDescent="0.3">
      <c r="A143" t="s">
        <v>196</v>
      </c>
      <c r="B143" s="81" t="s">
        <v>437</v>
      </c>
    </row>
    <row r="144" spans="1:2" ht="57.6" x14ac:dyDescent="0.3">
      <c r="A144" t="s">
        <v>197</v>
      </c>
      <c r="B144" s="81" t="s">
        <v>438</v>
      </c>
    </row>
    <row r="145" spans="1:9" ht="28.8" x14ac:dyDescent="0.3">
      <c r="A145" t="s">
        <v>198</v>
      </c>
      <c r="B145" s="81" t="s">
        <v>439</v>
      </c>
    </row>
    <row r="146" spans="1:9" x14ac:dyDescent="0.3">
      <c r="A146" t="s">
        <v>199</v>
      </c>
      <c r="B146" s="81" t="s">
        <v>440</v>
      </c>
    </row>
    <row r="147" spans="1:9" x14ac:dyDescent="0.3">
      <c r="A147" t="s">
        <v>200</v>
      </c>
      <c r="B147" s="81" t="s">
        <v>440</v>
      </c>
    </row>
    <row r="148" spans="1:9" ht="43.2" x14ac:dyDescent="0.3">
      <c r="A148" t="s">
        <v>201</v>
      </c>
      <c r="B148" s="81" t="s">
        <v>441</v>
      </c>
    </row>
    <row r="149" spans="1:9" ht="43.2" x14ac:dyDescent="0.3">
      <c r="A149" t="s">
        <v>202</v>
      </c>
      <c r="B149" s="81" t="s">
        <v>442</v>
      </c>
      <c r="C149" s="1">
        <v>3.39</v>
      </c>
      <c r="E149" s="1">
        <v>3.39</v>
      </c>
      <c r="F149" s="1">
        <v>3.7290000000000001</v>
      </c>
      <c r="G149" s="1">
        <v>4.0679999999999996</v>
      </c>
      <c r="H149" s="1">
        <v>4.407</v>
      </c>
      <c r="I149" t="s">
        <v>574</v>
      </c>
    </row>
    <row r="150" spans="1:9" x14ac:dyDescent="0.3">
      <c r="A150" t="s">
        <v>203</v>
      </c>
      <c r="B150" s="81" t="s">
        <v>443</v>
      </c>
      <c r="C150" s="1">
        <v>3.52</v>
      </c>
      <c r="E150" s="1">
        <v>3.52</v>
      </c>
      <c r="F150" s="1">
        <v>3.8719999999999999</v>
      </c>
      <c r="G150" s="1">
        <v>4.2240000000000002</v>
      </c>
      <c r="H150" s="1">
        <v>4.5759999999999996</v>
      </c>
      <c r="I150" t="s">
        <v>574</v>
      </c>
    </row>
    <row r="151" spans="1:9" ht="43.2" x14ac:dyDescent="0.3">
      <c r="A151" t="s">
        <v>204</v>
      </c>
      <c r="B151" s="81" t="s">
        <v>444</v>
      </c>
      <c r="C151" s="1">
        <v>3.52</v>
      </c>
      <c r="E151" s="1">
        <v>3.52</v>
      </c>
      <c r="F151" s="1">
        <v>3.8719999999999999</v>
      </c>
      <c r="G151" s="1">
        <v>4.2240000000000002</v>
      </c>
      <c r="H151" s="1">
        <v>4.5759999999999996</v>
      </c>
      <c r="I151" t="s">
        <v>574</v>
      </c>
    </row>
    <row r="152" spans="1:9" ht="100.8" x14ac:dyDescent="0.3">
      <c r="A152" t="s">
        <v>205</v>
      </c>
      <c r="B152" s="81" t="s">
        <v>445</v>
      </c>
      <c r="C152" s="1">
        <v>3.52</v>
      </c>
      <c r="E152" s="1">
        <v>3.52</v>
      </c>
      <c r="F152" s="1">
        <v>3.8719999999999999</v>
      </c>
      <c r="G152" s="1">
        <v>4.2240000000000002</v>
      </c>
      <c r="H152" s="1">
        <v>4.5759999999999996</v>
      </c>
      <c r="I152" t="s">
        <v>574</v>
      </c>
    </row>
    <row r="153" spans="1:9" ht="72" x14ac:dyDescent="0.3">
      <c r="A153" t="s">
        <v>206</v>
      </c>
      <c r="B153" s="81" t="s">
        <v>446</v>
      </c>
      <c r="C153" s="1">
        <v>3.52</v>
      </c>
      <c r="E153" s="1">
        <v>3.52</v>
      </c>
      <c r="F153" s="1">
        <v>3.8719999999999999</v>
      </c>
      <c r="G153" s="1">
        <v>4.2240000000000002</v>
      </c>
      <c r="H153" s="1">
        <v>4.5759999999999996</v>
      </c>
      <c r="I153" t="s">
        <v>574</v>
      </c>
    </row>
    <row r="154" spans="1:9" ht="57.6" x14ac:dyDescent="0.3">
      <c r="A154" t="s">
        <v>207</v>
      </c>
      <c r="B154" s="81" t="s">
        <v>447</v>
      </c>
      <c r="C154" s="1">
        <v>3.52</v>
      </c>
      <c r="E154" s="1">
        <v>3.52</v>
      </c>
      <c r="F154" s="1">
        <v>3.8719999999999999</v>
      </c>
      <c r="G154" s="1">
        <v>4.2240000000000002</v>
      </c>
      <c r="H154" s="1">
        <v>4.5759999999999996</v>
      </c>
      <c r="I154" t="s">
        <v>574</v>
      </c>
    </row>
    <row r="155" spans="1:9" ht="43.2" x14ac:dyDescent="0.3">
      <c r="A155" t="s">
        <v>208</v>
      </c>
      <c r="B155" s="81" t="s">
        <v>448</v>
      </c>
      <c r="C155" s="1">
        <v>3.39</v>
      </c>
      <c r="E155" s="1">
        <v>3.39</v>
      </c>
      <c r="F155" s="1">
        <v>3.7290000000000001</v>
      </c>
      <c r="G155" s="1">
        <v>4.0679999999999996</v>
      </c>
      <c r="H155" s="1">
        <v>4.407</v>
      </c>
      <c r="I155" t="s">
        <v>574</v>
      </c>
    </row>
    <row r="156" spans="1:9" ht="57.6" x14ac:dyDescent="0.3">
      <c r="A156" t="s">
        <v>209</v>
      </c>
      <c r="B156" s="81" t="s">
        <v>449</v>
      </c>
      <c r="C156" s="1">
        <v>3.52</v>
      </c>
      <c r="E156" s="1">
        <v>3.52</v>
      </c>
      <c r="F156" s="1">
        <v>3.8719999999999999</v>
      </c>
      <c r="G156" s="1">
        <v>4.2240000000000002</v>
      </c>
      <c r="H156" s="1">
        <v>4.5759999999999996</v>
      </c>
      <c r="I156" t="s">
        <v>574</v>
      </c>
    </row>
    <row r="157" spans="1:9" ht="86.4" x14ac:dyDescent="0.3">
      <c r="A157" t="s">
        <v>210</v>
      </c>
      <c r="B157" s="81" t="s">
        <v>450</v>
      </c>
      <c r="C157" s="1">
        <v>3.52</v>
      </c>
      <c r="E157" s="1">
        <v>3.52</v>
      </c>
      <c r="F157" s="1">
        <v>3.8719999999999999</v>
      </c>
      <c r="G157" s="1">
        <v>4.2240000000000002</v>
      </c>
      <c r="H157" s="1">
        <v>4.5759999999999996</v>
      </c>
      <c r="I157" t="s">
        <v>574</v>
      </c>
    </row>
    <row r="158" spans="1:9" ht="43.2" x14ac:dyDescent="0.3">
      <c r="A158" t="s">
        <v>211</v>
      </c>
      <c r="B158" s="81" t="s">
        <v>451</v>
      </c>
      <c r="C158" s="1">
        <v>3.39</v>
      </c>
      <c r="E158" s="1">
        <v>3.39</v>
      </c>
      <c r="F158" s="1">
        <v>3.7290000000000001</v>
      </c>
      <c r="G158" s="1">
        <v>4.0679999999999996</v>
      </c>
      <c r="H158" s="1">
        <v>4.407</v>
      </c>
      <c r="I158" t="s">
        <v>574</v>
      </c>
    </row>
    <row r="159" spans="1:9" ht="43.2" x14ac:dyDescent="0.3">
      <c r="A159" t="s">
        <v>212</v>
      </c>
      <c r="B159" s="81" t="s">
        <v>452</v>
      </c>
    </row>
    <row r="160" spans="1:9" ht="28.8" x14ac:dyDescent="0.3">
      <c r="A160" t="s">
        <v>213</v>
      </c>
      <c r="B160" s="81" t="s">
        <v>453</v>
      </c>
      <c r="C160" s="1">
        <v>4.66</v>
      </c>
      <c r="E160" s="1">
        <v>4.66</v>
      </c>
      <c r="F160" s="1">
        <v>5.1260000000000003</v>
      </c>
      <c r="G160" s="1">
        <v>5.5919999999999996</v>
      </c>
      <c r="H160" s="1">
        <v>6.0579999999999998</v>
      </c>
      <c r="I160" t="s">
        <v>573</v>
      </c>
    </row>
    <row r="161" spans="1:9" ht="28.8" x14ac:dyDescent="0.3">
      <c r="A161" t="s">
        <v>214</v>
      </c>
      <c r="B161" s="81" t="s">
        <v>454</v>
      </c>
      <c r="C161" s="1">
        <v>3.52</v>
      </c>
      <c r="E161" s="1">
        <v>3.52</v>
      </c>
      <c r="F161" s="1">
        <v>3.8719999999999999</v>
      </c>
      <c r="G161" s="1">
        <v>4.2240000000000002</v>
      </c>
      <c r="H161" s="1">
        <v>4.5759999999999996</v>
      </c>
      <c r="I161" t="s">
        <v>573</v>
      </c>
    </row>
    <row r="162" spans="1:9" ht="43.2" x14ac:dyDescent="0.3">
      <c r="A162" t="s">
        <v>215</v>
      </c>
      <c r="B162" s="81" t="s">
        <v>455</v>
      </c>
      <c r="C162" s="1">
        <v>3.57</v>
      </c>
      <c r="E162" s="1">
        <v>3.57</v>
      </c>
      <c r="F162" s="1">
        <v>3.927</v>
      </c>
      <c r="G162" s="1">
        <v>4.2839999999999998</v>
      </c>
      <c r="H162" s="1">
        <v>4.641</v>
      </c>
      <c r="I162" t="s">
        <v>574</v>
      </c>
    </row>
    <row r="163" spans="1:9" ht="57.6" x14ac:dyDescent="0.3">
      <c r="A163" t="s">
        <v>216</v>
      </c>
      <c r="B163" s="81" t="s">
        <v>456</v>
      </c>
      <c r="C163" s="1">
        <v>3.52</v>
      </c>
      <c r="E163" s="1">
        <v>3.52</v>
      </c>
      <c r="F163" s="1">
        <v>3.8719999999999999</v>
      </c>
      <c r="G163" s="1">
        <v>4.2240000000000002</v>
      </c>
      <c r="H163" s="1">
        <v>4.5759999999999996</v>
      </c>
      <c r="I163" t="s">
        <v>574</v>
      </c>
    </row>
    <row r="164" spans="1:9" ht="57.6" x14ac:dyDescent="0.3">
      <c r="A164" t="s">
        <v>217</v>
      </c>
      <c r="B164" s="81" t="s">
        <v>457</v>
      </c>
      <c r="C164" s="1">
        <v>3.52</v>
      </c>
      <c r="E164" s="1">
        <v>3.52</v>
      </c>
      <c r="F164" s="1">
        <v>3.8719999999999999</v>
      </c>
      <c r="G164" s="1">
        <v>4.2240000000000002</v>
      </c>
      <c r="H164" s="1">
        <v>4.5759999999999996</v>
      </c>
      <c r="I164" t="s">
        <v>574</v>
      </c>
    </row>
    <row r="165" spans="1:9" ht="57.6" x14ac:dyDescent="0.3">
      <c r="A165" t="s">
        <v>218</v>
      </c>
      <c r="B165" s="81" t="s">
        <v>458</v>
      </c>
      <c r="C165" s="1">
        <v>3.57</v>
      </c>
      <c r="E165" s="1">
        <v>3.57</v>
      </c>
      <c r="F165" s="1">
        <v>3.927</v>
      </c>
      <c r="G165" s="1">
        <v>4.2839999999999998</v>
      </c>
      <c r="H165" s="1">
        <v>4.641</v>
      </c>
      <c r="I165" t="s">
        <v>574</v>
      </c>
    </row>
    <row r="166" spans="1:9" ht="57.6" x14ac:dyDescent="0.3">
      <c r="A166" t="s">
        <v>219</v>
      </c>
      <c r="B166" s="81" t="s">
        <v>459</v>
      </c>
      <c r="C166" s="1">
        <v>3.57</v>
      </c>
      <c r="E166" s="1">
        <v>3.57</v>
      </c>
      <c r="F166" s="1">
        <v>3.927</v>
      </c>
      <c r="G166" s="1">
        <v>4.2839999999999998</v>
      </c>
      <c r="H166" s="1">
        <v>4.641</v>
      </c>
      <c r="I166" t="s">
        <v>574</v>
      </c>
    </row>
    <row r="167" spans="1:9" ht="72" x14ac:dyDescent="0.3">
      <c r="A167" t="s">
        <v>220</v>
      </c>
      <c r="B167" s="81" t="s">
        <v>460</v>
      </c>
      <c r="C167" s="1">
        <v>3.57</v>
      </c>
      <c r="E167" s="1">
        <v>3.57</v>
      </c>
      <c r="F167" s="1">
        <v>3.927</v>
      </c>
      <c r="G167" s="1">
        <v>4.2839999999999998</v>
      </c>
      <c r="H167" s="1">
        <v>4.641</v>
      </c>
      <c r="I167" t="s">
        <v>574</v>
      </c>
    </row>
    <row r="168" spans="1:9" ht="57.6" x14ac:dyDescent="0.3">
      <c r="A168" t="s">
        <v>221</v>
      </c>
      <c r="B168" s="81" t="s">
        <v>461</v>
      </c>
      <c r="C168" s="1">
        <v>3.57</v>
      </c>
      <c r="E168" s="1">
        <v>3.57</v>
      </c>
      <c r="F168" s="1">
        <v>3.927</v>
      </c>
      <c r="G168" s="1">
        <v>4.2839999999999998</v>
      </c>
      <c r="H168" s="1">
        <v>4.641</v>
      </c>
      <c r="I168" t="s">
        <v>574</v>
      </c>
    </row>
    <row r="169" spans="1:9" ht="43.2" x14ac:dyDescent="0.3">
      <c r="A169" t="s">
        <v>222</v>
      </c>
      <c r="B169" s="81" t="s">
        <v>462</v>
      </c>
    </row>
    <row r="170" spans="1:9" ht="43.2" x14ac:dyDescent="0.3">
      <c r="A170" t="s">
        <v>223</v>
      </c>
      <c r="B170" s="81" t="s">
        <v>463</v>
      </c>
      <c r="C170" s="1">
        <v>4.66</v>
      </c>
      <c r="E170" s="1">
        <v>4.66</v>
      </c>
      <c r="F170" s="1">
        <v>5.1260000000000003</v>
      </c>
      <c r="G170" s="1">
        <v>5.5919999999999996</v>
      </c>
      <c r="H170" s="1">
        <v>6.0579999999999998</v>
      </c>
      <c r="I170" t="s">
        <v>573</v>
      </c>
    </row>
    <row r="171" spans="1:9" ht="28.8" x14ac:dyDescent="0.3">
      <c r="A171" t="s">
        <v>224</v>
      </c>
      <c r="B171" s="81" t="s">
        <v>464</v>
      </c>
      <c r="C171" s="1">
        <v>3.52</v>
      </c>
      <c r="E171" s="1">
        <v>3.52</v>
      </c>
      <c r="F171" s="1">
        <v>3.8719999999999999</v>
      </c>
      <c r="G171" s="1">
        <v>4.2240000000000002</v>
      </c>
      <c r="H171" s="1">
        <v>4.5759999999999996</v>
      </c>
      <c r="I171" t="s">
        <v>573</v>
      </c>
    </row>
    <row r="172" spans="1:9" ht="57.6" x14ac:dyDescent="0.3">
      <c r="A172" t="s">
        <v>225</v>
      </c>
      <c r="B172" s="81" t="s">
        <v>465</v>
      </c>
      <c r="C172" s="1">
        <v>3.57</v>
      </c>
      <c r="E172" s="1">
        <v>3.57</v>
      </c>
      <c r="F172" s="1">
        <v>3.927</v>
      </c>
      <c r="G172" s="1">
        <v>4.2839999999999998</v>
      </c>
      <c r="H172" s="1">
        <v>4.641</v>
      </c>
      <c r="I172" t="s">
        <v>574</v>
      </c>
    </row>
    <row r="173" spans="1:9" ht="43.2" x14ac:dyDescent="0.3">
      <c r="A173" t="s">
        <v>226</v>
      </c>
      <c r="B173" s="81" t="s">
        <v>466</v>
      </c>
      <c r="C173" s="1">
        <v>3.52</v>
      </c>
      <c r="E173" s="1">
        <v>3.52</v>
      </c>
      <c r="F173" s="1">
        <v>3.8719999999999999</v>
      </c>
      <c r="G173" s="1">
        <v>4.2240000000000002</v>
      </c>
      <c r="H173" s="1">
        <v>4.5759999999999996</v>
      </c>
      <c r="I173" t="s">
        <v>574</v>
      </c>
    </row>
    <row r="174" spans="1:9" ht="57.6" x14ac:dyDescent="0.3">
      <c r="A174" t="s">
        <v>227</v>
      </c>
      <c r="B174" s="81" t="s">
        <v>467</v>
      </c>
      <c r="C174" s="1">
        <v>3.52</v>
      </c>
      <c r="E174" s="1">
        <v>3.52</v>
      </c>
      <c r="F174" s="1">
        <v>3.8719999999999999</v>
      </c>
      <c r="G174" s="1">
        <v>4.2240000000000002</v>
      </c>
      <c r="H174" s="1">
        <v>4.5759999999999996</v>
      </c>
      <c r="I174" t="s">
        <v>574</v>
      </c>
    </row>
    <row r="175" spans="1:9" ht="57.6" x14ac:dyDescent="0.3">
      <c r="A175" t="s">
        <v>228</v>
      </c>
      <c r="B175" s="81" t="s">
        <v>468</v>
      </c>
      <c r="C175" s="1">
        <v>3.57</v>
      </c>
      <c r="E175" s="1">
        <v>3.57</v>
      </c>
      <c r="F175" s="1">
        <v>3.927</v>
      </c>
      <c r="G175" s="1">
        <v>4.2839999999999998</v>
      </c>
      <c r="H175" s="1">
        <v>4.641</v>
      </c>
      <c r="I175" t="s">
        <v>574</v>
      </c>
    </row>
    <row r="176" spans="1:9" ht="57.6" x14ac:dyDescent="0.3">
      <c r="A176" t="s">
        <v>229</v>
      </c>
      <c r="B176" s="81" t="s">
        <v>469</v>
      </c>
      <c r="C176" s="1">
        <v>3.57</v>
      </c>
      <c r="E176" s="1">
        <v>3.57</v>
      </c>
      <c r="F176" s="1">
        <v>3.927</v>
      </c>
      <c r="G176" s="1">
        <v>4.2839999999999998</v>
      </c>
      <c r="H176" s="1">
        <v>4.641</v>
      </c>
      <c r="I176" t="s">
        <v>574</v>
      </c>
    </row>
    <row r="177" spans="1:9" ht="28.8" x14ac:dyDescent="0.3">
      <c r="A177" t="s">
        <v>230</v>
      </c>
      <c r="B177" s="81" t="s">
        <v>470</v>
      </c>
      <c r="C177" s="1">
        <v>3.58</v>
      </c>
      <c r="E177" s="1">
        <v>3.58</v>
      </c>
      <c r="F177" s="1">
        <v>3.9380000000000002</v>
      </c>
      <c r="G177" s="1">
        <v>4.2960000000000003</v>
      </c>
      <c r="H177" s="1">
        <v>4.6539999999999999</v>
      </c>
      <c r="I177" t="s">
        <v>575</v>
      </c>
    </row>
    <row r="178" spans="1:9" ht="57.6" x14ac:dyDescent="0.3">
      <c r="A178" t="s">
        <v>231</v>
      </c>
      <c r="B178" s="81" t="s">
        <v>471</v>
      </c>
    </row>
    <row r="179" spans="1:9" ht="72" x14ac:dyDescent="0.3">
      <c r="A179" t="s">
        <v>232</v>
      </c>
      <c r="B179" s="81" t="s">
        <v>472</v>
      </c>
      <c r="C179" s="1">
        <v>3.58</v>
      </c>
      <c r="E179" s="1">
        <v>3.58</v>
      </c>
      <c r="F179" s="1">
        <v>3.9380000000000002</v>
      </c>
      <c r="G179" s="1">
        <v>4.2960000000000003</v>
      </c>
      <c r="H179" s="1">
        <v>4.6539999999999999</v>
      </c>
      <c r="I179" t="s">
        <v>574</v>
      </c>
    </row>
    <row r="180" spans="1:9" ht="43.2" x14ac:dyDescent="0.3">
      <c r="A180" t="s">
        <v>233</v>
      </c>
      <c r="B180" s="81" t="s">
        <v>473</v>
      </c>
      <c r="C180" s="1">
        <v>3.39</v>
      </c>
      <c r="E180" s="1">
        <v>3.39</v>
      </c>
      <c r="F180" s="1">
        <v>3.7290000000000001</v>
      </c>
      <c r="G180" s="1">
        <v>4.0679999999999996</v>
      </c>
      <c r="H180" s="1">
        <v>4.407</v>
      </c>
      <c r="I180" t="s">
        <v>574</v>
      </c>
    </row>
    <row r="181" spans="1:9" ht="72" x14ac:dyDescent="0.3">
      <c r="A181" t="s">
        <v>234</v>
      </c>
      <c r="B181" s="81" t="s">
        <v>474</v>
      </c>
      <c r="C181" s="1">
        <v>3.58</v>
      </c>
      <c r="E181" s="1">
        <v>3.58</v>
      </c>
      <c r="F181" s="1">
        <v>3.9380000000000002</v>
      </c>
      <c r="G181" s="1">
        <v>4.2960000000000003</v>
      </c>
      <c r="H181" s="1">
        <v>4.6539999999999999</v>
      </c>
      <c r="I181" t="s">
        <v>574</v>
      </c>
    </row>
    <row r="182" spans="1:9" ht="43.2" x14ac:dyDescent="0.3">
      <c r="A182" t="s">
        <v>235</v>
      </c>
      <c r="B182" s="81" t="s">
        <v>475</v>
      </c>
      <c r="C182" s="1">
        <v>3.58</v>
      </c>
      <c r="E182" s="1">
        <v>3.58</v>
      </c>
      <c r="F182" s="1">
        <v>3.9380000000000002</v>
      </c>
      <c r="G182" s="1">
        <v>4.2960000000000003</v>
      </c>
      <c r="H182" s="1">
        <v>4.6539999999999999</v>
      </c>
      <c r="I182" t="s">
        <v>574</v>
      </c>
    </row>
    <row r="183" spans="1:9" ht="72" x14ac:dyDescent="0.3">
      <c r="A183" t="s">
        <v>236</v>
      </c>
      <c r="B183" s="81" t="s">
        <v>476</v>
      </c>
      <c r="C183" s="1">
        <v>3.58</v>
      </c>
      <c r="E183" s="1">
        <v>3.58</v>
      </c>
      <c r="F183" s="1">
        <v>3.9380000000000002</v>
      </c>
      <c r="G183" s="1">
        <v>4.2960000000000003</v>
      </c>
      <c r="H183" s="1">
        <v>4.6539999999999999</v>
      </c>
      <c r="I183" t="s">
        <v>575</v>
      </c>
    </row>
    <row r="184" spans="1:9" ht="57.6" x14ac:dyDescent="0.3">
      <c r="A184" t="s">
        <v>237</v>
      </c>
      <c r="B184" s="81" t="s">
        <v>477</v>
      </c>
      <c r="C184" s="1">
        <v>3.39</v>
      </c>
      <c r="E184" s="1">
        <v>3.39</v>
      </c>
      <c r="F184" s="1">
        <v>3.7290000000000001</v>
      </c>
      <c r="G184" s="1">
        <v>4.0679999999999996</v>
      </c>
      <c r="H184" s="1">
        <v>4.407</v>
      </c>
      <c r="I184" t="s">
        <v>574</v>
      </c>
    </row>
    <row r="185" spans="1:9" ht="72" x14ac:dyDescent="0.3">
      <c r="A185" t="s">
        <v>238</v>
      </c>
      <c r="B185" s="81" t="s">
        <v>478</v>
      </c>
      <c r="C185" s="1">
        <v>3.58</v>
      </c>
      <c r="E185" s="1">
        <v>3.58</v>
      </c>
      <c r="F185" s="1">
        <v>3.9380000000000002</v>
      </c>
      <c r="G185" s="1">
        <v>4.2960000000000003</v>
      </c>
      <c r="H185" s="1">
        <v>4.6539999999999999</v>
      </c>
      <c r="I185" t="s">
        <v>575</v>
      </c>
    </row>
    <row r="186" spans="1:9" ht="86.4" x14ac:dyDescent="0.3">
      <c r="A186" t="s">
        <v>239</v>
      </c>
      <c r="B186" s="81" t="s">
        <v>479</v>
      </c>
      <c r="C186" s="1">
        <v>3.58</v>
      </c>
      <c r="E186" s="1">
        <v>3.58</v>
      </c>
      <c r="F186" s="1">
        <v>3.9380000000000002</v>
      </c>
      <c r="G186" s="1">
        <v>4.2960000000000003</v>
      </c>
      <c r="H186" s="1">
        <v>4.6539999999999999</v>
      </c>
      <c r="I186" t="s">
        <v>574</v>
      </c>
    </row>
    <row r="187" spans="1:9" ht="28.8" x14ac:dyDescent="0.3">
      <c r="A187" t="s">
        <v>240</v>
      </c>
      <c r="B187" s="81" t="s">
        <v>480</v>
      </c>
      <c r="C187" s="1">
        <v>3.58</v>
      </c>
      <c r="E187" s="1">
        <v>3.58</v>
      </c>
      <c r="F187" s="1">
        <v>3.9380000000000002</v>
      </c>
      <c r="G187" s="1">
        <v>4.2960000000000003</v>
      </c>
      <c r="H187" s="1">
        <v>4.6539999999999999</v>
      </c>
      <c r="I187" t="s">
        <v>574</v>
      </c>
    </row>
    <row r="188" spans="1:9" x14ac:dyDescent="0.3">
      <c r="A188" t="s">
        <v>241</v>
      </c>
      <c r="B188" s="81" t="s">
        <v>481</v>
      </c>
      <c r="C188" s="1">
        <v>3.58</v>
      </c>
      <c r="E188" s="1">
        <v>3.58</v>
      </c>
      <c r="F188" s="1">
        <v>3.9380000000000002</v>
      </c>
      <c r="G188" s="1">
        <v>4.2960000000000003</v>
      </c>
      <c r="H188" s="1">
        <v>4.6539999999999999</v>
      </c>
      <c r="I188" t="s">
        <v>574</v>
      </c>
    </row>
    <row r="189" spans="1:9" ht="28.8" x14ac:dyDescent="0.3">
      <c r="A189" t="s">
        <v>242</v>
      </c>
      <c r="B189" s="81" t="s">
        <v>482</v>
      </c>
      <c r="C189" s="1">
        <v>3.58</v>
      </c>
      <c r="E189" s="1">
        <v>3.58</v>
      </c>
      <c r="F189" s="1">
        <v>3.9380000000000002</v>
      </c>
      <c r="G189" s="1">
        <v>4.2960000000000003</v>
      </c>
      <c r="H189" s="1">
        <v>4.6539999999999999</v>
      </c>
      <c r="I189" t="s">
        <v>575</v>
      </c>
    </row>
    <row r="190" spans="1:9" ht="43.2" x14ac:dyDescent="0.3">
      <c r="A190" t="s">
        <v>243</v>
      </c>
      <c r="B190" s="81" t="s">
        <v>483</v>
      </c>
      <c r="C190" s="1">
        <v>2.04</v>
      </c>
      <c r="E190" s="1">
        <v>2.04</v>
      </c>
      <c r="F190" s="1">
        <v>2.2429999999999999</v>
      </c>
      <c r="G190" s="1">
        <v>2.4470000000000001</v>
      </c>
      <c r="H190" s="1">
        <v>2.6509999999999998</v>
      </c>
      <c r="I190" t="s">
        <v>573</v>
      </c>
    </row>
    <row r="191" spans="1:9" ht="86.4" x14ac:dyDescent="0.3">
      <c r="A191" t="s">
        <v>244</v>
      </c>
      <c r="B191" s="81" t="s">
        <v>484</v>
      </c>
      <c r="C191" s="1">
        <v>3.95</v>
      </c>
      <c r="E191" s="1">
        <v>3.95</v>
      </c>
      <c r="F191" s="1">
        <v>4.3440000000000003</v>
      </c>
      <c r="G191" s="1">
        <v>4.7389999999999999</v>
      </c>
      <c r="H191" s="1">
        <v>5.1340000000000003</v>
      </c>
      <c r="I191" t="s">
        <v>573</v>
      </c>
    </row>
    <row r="192" spans="1:9" x14ac:dyDescent="0.3">
      <c r="A192" t="s">
        <v>245</v>
      </c>
      <c r="B192" s="81" t="s">
        <v>485</v>
      </c>
    </row>
    <row r="193" spans="1:9" x14ac:dyDescent="0.3">
      <c r="A193" t="s">
        <v>246</v>
      </c>
      <c r="B193" s="81" t="s">
        <v>485</v>
      </c>
      <c r="C193" s="1">
        <v>3.07</v>
      </c>
      <c r="E193" s="1">
        <v>3.07</v>
      </c>
      <c r="F193" s="1">
        <v>3.3759999999999999</v>
      </c>
      <c r="G193" s="1">
        <v>3.6829999999999998</v>
      </c>
      <c r="H193" s="1">
        <v>3.99</v>
      </c>
    </row>
    <row r="194" spans="1:9" ht="28.8" x14ac:dyDescent="0.3">
      <c r="A194" t="s">
        <v>247</v>
      </c>
      <c r="B194" s="81" t="s">
        <v>486</v>
      </c>
    </row>
    <row r="195" spans="1:9" x14ac:dyDescent="0.3">
      <c r="A195" t="s">
        <v>248</v>
      </c>
      <c r="B195" s="81" t="s">
        <v>487</v>
      </c>
      <c r="C195" s="1">
        <v>4.63</v>
      </c>
      <c r="E195" s="1">
        <v>4.63</v>
      </c>
      <c r="F195" s="1">
        <v>5.0919999999999996</v>
      </c>
      <c r="G195" s="1">
        <v>5.5549999999999997</v>
      </c>
      <c r="H195" s="1">
        <v>6.0179999999999998</v>
      </c>
    </row>
    <row r="196" spans="1:9" ht="28.8" x14ac:dyDescent="0.3">
      <c r="A196" t="s">
        <v>249</v>
      </c>
      <c r="B196" s="81" t="s">
        <v>488</v>
      </c>
      <c r="C196" s="1">
        <v>1.96</v>
      </c>
      <c r="E196" s="1">
        <v>1.96</v>
      </c>
      <c r="F196" s="1">
        <v>2.1549999999999998</v>
      </c>
      <c r="G196" s="1">
        <v>2.351</v>
      </c>
      <c r="H196" s="1">
        <v>2.5470000000000002</v>
      </c>
      <c r="I196" t="s">
        <v>573</v>
      </c>
    </row>
    <row r="197" spans="1:9" ht="28.8" x14ac:dyDescent="0.3">
      <c r="A197" t="s">
        <v>250</v>
      </c>
      <c r="B197" s="81" t="s">
        <v>489</v>
      </c>
      <c r="C197" s="1">
        <v>4.63</v>
      </c>
      <c r="E197" s="1">
        <v>4.63</v>
      </c>
      <c r="F197" s="1">
        <v>5.0919999999999996</v>
      </c>
      <c r="G197" s="1">
        <v>5.5549999999999997</v>
      </c>
      <c r="H197" s="1">
        <v>6.0179999999999998</v>
      </c>
    </row>
    <row r="198" spans="1:9" ht="43.2" x14ac:dyDescent="0.3">
      <c r="A198" t="s">
        <v>251</v>
      </c>
      <c r="B198" s="81" t="s">
        <v>490</v>
      </c>
      <c r="C198" s="1">
        <v>1.96</v>
      </c>
      <c r="E198" s="1">
        <v>1.96</v>
      </c>
      <c r="F198" s="1">
        <v>2.1549999999999998</v>
      </c>
      <c r="G198" s="1">
        <v>2.351</v>
      </c>
      <c r="H198" s="1">
        <v>2.5470000000000002</v>
      </c>
      <c r="I198" t="s">
        <v>573</v>
      </c>
    </row>
    <row r="199" spans="1:9" ht="43.2" x14ac:dyDescent="0.3">
      <c r="A199" t="s">
        <v>252</v>
      </c>
      <c r="B199" s="81" t="s">
        <v>491</v>
      </c>
      <c r="C199" s="1">
        <v>4.63</v>
      </c>
      <c r="E199" s="1">
        <v>4.63</v>
      </c>
      <c r="F199" s="1">
        <v>5.0919999999999996</v>
      </c>
      <c r="G199" s="1">
        <v>5.5549999999999997</v>
      </c>
      <c r="H199" s="1">
        <v>6.0179999999999998</v>
      </c>
    </row>
    <row r="200" spans="1:9" ht="43.2" x14ac:dyDescent="0.3">
      <c r="A200" t="s">
        <v>253</v>
      </c>
      <c r="B200" s="81" t="s">
        <v>492</v>
      </c>
      <c r="C200" s="1">
        <v>1.96</v>
      </c>
      <c r="E200" s="1">
        <v>1.96</v>
      </c>
      <c r="F200" s="1">
        <v>2.1549999999999998</v>
      </c>
      <c r="G200" s="1">
        <v>2.351</v>
      </c>
      <c r="H200" s="1">
        <v>2.5470000000000002</v>
      </c>
      <c r="I200" t="s">
        <v>573</v>
      </c>
    </row>
    <row r="201" spans="1:9" ht="86.4" x14ac:dyDescent="0.3">
      <c r="A201" t="s">
        <v>254</v>
      </c>
      <c r="B201" s="81" t="s">
        <v>493</v>
      </c>
      <c r="C201" s="1">
        <v>1.96</v>
      </c>
      <c r="E201" s="1">
        <v>1.96</v>
      </c>
      <c r="F201" s="1">
        <v>2.1549999999999998</v>
      </c>
      <c r="G201" s="1">
        <v>2.351</v>
      </c>
      <c r="H201" s="1">
        <v>2.5470000000000002</v>
      </c>
      <c r="I201" t="s">
        <v>573</v>
      </c>
    </row>
    <row r="202" spans="1:9" ht="86.4" x14ac:dyDescent="0.3">
      <c r="A202" t="s">
        <v>255</v>
      </c>
      <c r="B202" s="81" t="s">
        <v>494</v>
      </c>
      <c r="C202" s="1">
        <v>1.96</v>
      </c>
      <c r="E202" s="1">
        <v>1.96</v>
      </c>
      <c r="F202" s="1">
        <v>2.1549999999999998</v>
      </c>
      <c r="G202" s="1">
        <v>2.351</v>
      </c>
      <c r="H202" s="1">
        <v>2.5470000000000002</v>
      </c>
      <c r="I202" t="s">
        <v>573</v>
      </c>
    </row>
    <row r="203" spans="1:9" ht="72" x14ac:dyDescent="0.3">
      <c r="A203" t="s">
        <v>256</v>
      </c>
      <c r="B203" s="81" t="s">
        <v>495</v>
      </c>
      <c r="C203" s="1">
        <v>4.63</v>
      </c>
      <c r="E203" s="1">
        <v>4.63</v>
      </c>
      <c r="F203" s="1">
        <v>5.0919999999999996</v>
      </c>
      <c r="G203" s="1">
        <v>5.5549999999999997</v>
      </c>
      <c r="H203" s="1">
        <v>6.0179999999999998</v>
      </c>
    </row>
    <row r="204" spans="1:9" ht="57.6" x14ac:dyDescent="0.3">
      <c r="A204" t="s">
        <v>257</v>
      </c>
      <c r="B204" s="81" t="s">
        <v>496</v>
      </c>
      <c r="C204" s="1">
        <v>4.63</v>
      </c>
      <c r="E204" s="1">
        <v>4.63</v>
      </c>
      <c r="F204" s="1">
        <v>5.0919999999999996</v>
      </c>
      <c r="G204" s="1">
        <v>5.5549999999999997</v>
      </c>
      <c r="H204" s="1">
        <v>6.0179999999999998</v>
      </c>
    </row>
    <row r="205" spans="1:9" ht="72" x14ac:dyDescent="0.3">
      <c r="A205" t="s">
        <v>258</v>
      </c>
      <c r="B205" s="81" t="s">
        <v>497</v>
      </c>
      <c r="C205" s="1">
        <v>1.95</v>
      </c>
      <c r="E205" s="1">
        <v>1.95</v>
      </c>
      <c r="F205" s="1">
        <v>2.1440000000000001</v>
      </c>
      <c r="G205" s="1">
        <v>2.339</v>
      </c>
      <c r="H205" s="1">
        <v>2.5339999999999998</v>
      </c>
      <c r="I205" t="s">
        <v>574</v>
      </c>
    </row>
    <row r="206" spans="1:9" ht="72" x14ac:dyDescent="0.3">
      <c r="A206" t="s">
        <v>259</v>
      </c>
      <c r="B206" s="81" t="s">
        <v>498</v>
      </c>
      <c r="C206" s="1">
        <v>1.95</v>
      </c>
      <c r="E206" s="1">
        <v>1.95</v>
      </c>
      <c r="F206" s="1">
        <v>2.1440000000000001</v>
      </c>
      <c r="G206" s="1">
        <v>2.339</v>
      </c>
      <c r="H206" s="1">
        <v>2.5339999999999998</v>
      </c>
      <c r="I206" t="s">
        <v>575</v>
      </c>
    </row>
    <row r="207" spans="1:9" ht="28.8" x14ac:dyDescent="0.3">
      <c r="A207" t="s">
        <v>260</v>
      </c>
      <c r="B207" s="81" t="s">
        <v>499</v>
      </c>
      <c r="C207" s="1">
        <v>1.96</v>
      </c>
      <c r="E207" s="1">
        <v>1.96</v>
      </c>
      <c r="F207" s="1">
        <v>2.1549999999999998</v>
      </c>
      <c r="G207" s="1">
        <v>2.351</v>
      </c>
      <c r="H207" s="1">
        <v>2.5470000000000002</v>
      </c>
      <c r="I207" t="s">
        <v>573</v>
      </c>
    </row>
    <row r="208" spans="1:9" ht="43.2" x14ac:dyDescent="0.3">
      <c r="A208" t="s">
        <v>261</v>
      </c>
      <c r="B208" s="81" t="s">
        <v>500</v>
      </c>
      <c r="C208" s="1">
        <v>2.08</v>
      </c>
      <c r="E208" s="1">
        <v>2.08</v>
      </c>
      <c r="F208" s="1">
        <v>2.2869999999999999</v>
      </c>
      <c r="G208" s="1">
        <v>2.4950000000000001</v>
      </c>
      <c r="H208" s="1">
        <v>2.7029999999999998</v>
      </c>
      <c r="I208" t="s">
        <v>573</v>
      </c>
    </row>
    <row r="209" spans="1:9" ht="72" x14ac:dyDescent="0.3">
      <c r="A209" t="s">
        <v>262</v>
      </c>
      <c r="B209" s="81" t="s">
        <v>501</v>
      </c>
    </row>
    <row r="210" spans="1:9" ht="43.2" x14ac:dyDescent="0.3">
      <c r="A210" t="s">
        <v>263</v>
      </c>
      <c r="B210" s="81" t="s">
        <v>502</v>
      </c>
      <c r="C210" s="1">
        <v>4.8099999999999996</v>
      </c>
      <c r="E210" s="1">
        <v>4.8099999999999996</v>
      </c>
      <c r="F210" s="1">
        <v>5.29</v>
      </c>
      <c r="G210" s="1">
        <v>5.7709999999999999</v>
      </c>
      <c r="H210" s="1">
        <v>6.2519999999999998</v>
      </c>
    </row>
    <row r="211" spans="1:9" ht="57.6" x14ac:dyDescent="0.3">
      <c r="A211" t="s">
        <v>264</v>
      </c>
      <c r="B211" s="81" t="s">
        <v>503</v>
      </c>
      <c r="C211" s="1">
        <v>2.08</v>
      </c>
      <c r="E211" s="1">
        <v>2.08</v>
      </c>
      <c r="F211" s="1">
        <v>2.2869999999999999</v>
      </c>
      <c r="G211" s="1">
        <v>2.4950000000000001</v>
      </c>
      <c r="H211" s="1">
        <v>2.7029999999999998</v>
      </c>
      <c r="I211" t="s">
        <v>573</v>
      </c>
    </row>
    <row r="212" spans="1:9" ht="57.6" x14ac:dyDescent="0.3">
      <c r="A212" t="s">
        <v>265</v>
      </c>
      <c r="B212" s="81" t="s">
        <v>504</v>
      </c>
      <c r="C212" s="1">
        <v>4.8099999999999996</v>
      </c>
      <c r="E212" s="1">
        <v>4.8099999999999996</v>
      </c>
      <c r="F212" s="1">
        <v>5.29</v>
      </c>
      <c r="G212" s="1">
        <v>5.7709999999999999</v>
      </c>
      <c r="H212" s="1">
        <v>6.2519999999999998</v>
      </c>
    </row>
    <row r="213" spans="1:9" ht="72" x14ac:dyDescent="0.3">
      <c r="A213" t="s">
        <v>266</v>
      </c>
      <c r="B213" s="81" t="s">
        <v>505</v>
      </c>
      <c r="C213" s="1">
        <v>2.08</v>
      </c>
      <c r="E213" s="1">
        <v>2.08</v>
      </c>
      <c r="F213" s="1">
        <v>2.2869999999999999</v>
      </c>
      <c r="G213" s="1">
        <v>2.4950000000000001</v>
      </c>
      <c r="H213" s="1">
        <v>2.7029999999999998</v>
      </c>
      <c r="I213" t="s">
        <v>573</v>
      </c>
    </row>
    <row r="214" spans="1:9" ht="43.2" x14ac:dyDescent="0.3">
      <c r="A214" t="s">
        <v>267</v>
      </c>
      <c r="B214" s="81" t="s">
        <v>506</v>
      </c>
      <c r="C214" s="1">
        <v>2.08</v>
      </c>
      <c r="E214" s="1">
        <v>2.08</v>
      </c>
      <c r="F214" s="1">
        <v>2.2869999999999999</v>
      </c>
      <c r="G214" s="1">
        <v>2.4950000000000001</v>
      </c>
      <c r="H214" s="1">
        <v>2.7029999999999998</v>
      </c>
      <c r="I214" t="s">
        <v>573</v>
      </c>
    </row>
    <row r="215" spans="1:9" ht="28.8" x14ac:dyDescent="0.3">
      <c r="A215" t="s">
        <v>268</v>
      </c>
      <c r="B215" s="81" t="s">
        <v>507</v>
      </c>
      <c r="C215" s="1">
        <v>2.0299999999999998</v>
      </c>
      <c r="E215" s="1">
        <v>2.0299999999999998</v>
      </c>
      <c r="F215" s="1">
        <v>2.2320000000000002</v>
      </c>
      <c r="G215" s="1">
        <v>2.4350000000000001</v>
      </c>
      <c r="H215" s="1">
        <v>2.6379999999999999</v>
      </c>
    </row>
    <row r="216" spans="1:9" ht="43.2" x14ac:dyDescent="0.3">
      <c r="A216" t="s">
        <v>269</v>
      </c>
      <c r="B216" s="81" t="s">
        <v>508</v>
      </c>
      <c r="C216" s="1">
        <v>2.08</v>
      </c>
      <c r="E216" s="1">
        <v>2.08</v>
      </c>
      <c r="F216" s="1">
        <v>2.2869999999999999</v>
      </c>
      <c r="G216" s="1">
        <v>2.4950000000000001</v>
      </c>
      <c r="H216" s="1">
        <v>2.7029999999999998</v>
      </c>
      <c r="I216" t="s">
        <v>573</v>
      </c>
    </row>
    <row r="217" spans="1:9" ht="43.2" x14ac:dyDescent="0.3">
      <c r="A217" t="s">
        <v>270</v>
      </c>
      <c r="B217" s="81" t="s">
        <v>509</v>
      </c>
      <c r="C217" s="1">
        <v>2.08</v>
      </c>
      <c r="E217" s="1">
        <v>2.08</v>
      </c>
      <c r="F217" s="1">
        <v>2.2869999999999999</v>
      </c>
      <c r="G217" s="1">
        <v>2.4950000000000001</v>
      </c>
      <c r="H217" s="1">
        <v>2.7029999999999998</v>
      </c>
      <c r="I217" t="s">
        <v>573</v>
      </c>
    </row>
    <row r="218" spans="1:9" ht="86.4" x14ac:dyDescent="0.3">
      <c r="A218" t="s">
        <v>271</v>
      </c>
      <c r="B218" s="81" t="s">
        <v>510</v>
      </c>
      <c r="C218" s="1">
        <v>2.08</v>
      </c>
      <c r="E218" s="1">
        <v>2.08</v>
      </c>
      <c r="F218" s="1">
        <v>2.2869999999999999</v>
      </c>
      <c r="G218" s="1">
        <v>2.4950000000000001</v>
      </c>
      <c r="H218" s="1">
        <v>2.7029999999999998</v>
      </c>
      <c r="I218" t="s">
        <v>573</v>
      </c>
    </row>
    <row r="219" spans="1:9" ht="100.8" x14ac:dyDescent="0.3">
      <c r="A219" t="s">
        <v>272</v>
      </c>
      <c r="B219" s="81" t="s">
        <v>511</v>
      </c>
      <c r="C219" s="1">
        <v>2.08</v>
      </c>
      <c r="E219" s="1">
        <v>2.08</v>
      </c>
      <c r="F219" s="1">
        <v>2.2869999999999999</v>
      </c>
      <c r="G219" s="1">
        <v>2.4950000000000001</v>
      </c>
      <c r="H219" s="1">
        <v>2.7029999999999998</v>
      </c>
      <c r="I219" t="s">
        <v>573</v>
      </c>
    </row>
    <row r="220" spans="1:9" ht="100.8" x14ac:dyDescent="0.3">
      <c r="A220" t="s">
        <v>273</v>
      </c>
      <c r="B220" s="81" t="s">
        <v>512</v>
      </c>
      <c r="C220" s="1">
        <v>2.08</v>
      </c>
      <c r="E220" s="1">
        <v>2.08</v>
      </c>
      <c r="F220" s="1">
        <v>2.2869999999999999</v>
      </c>
      <c r="G220" s="1">
        <v>2.4950000000000001</v>
      </c>
      <c r="H220" s="1">
        <v>2.7029999999999998</v>
      </c>
      <c r="I220" t="s">
        <v>573</v>
      </c>
    </row>
    <row r="221" spans="1:9" ht="100.8" x14ac:dyDescent="0.3">
      <c r="A221" t="s">
        <v>274</v>
      </c>
      <c r="B221" s="81" t="s">
        <v>513</v>
      </c>
      <c r="C221" s="1">
        <v>4.8099999999999996</v>
      </c>
      <c r="E221" s="1">
        <v>4.8099999999999996</v>
      </c>
      <c r="F221" s="1">
        <v>5.29</v>
      </c>
      <c r="G221" s="1">
        <v>5.7709999999999999</v>
      </c>
      <c r="H221" s="1">
        <v>6.2519999999999998</v>
      </c>
    </row>
    <row r="222" spans="1:9" ht="100.8" x14ac:dyDescent="0.3">
      <c r="A222" t="s">
        <v>275</v>
      </c>
      <c r="B222" s="81" t="s">
        <v>514</v>
      </c>
      <c r="C222" s="1">
        <v>4.75</v>
      </c>
      <c r="E222" s="1">
        <v>4.75</v>
      </c>
      <c r="F222" s="1">
        <v>5.2240000000000002</v>
      </c>
      <c r="G222" s="1">
        <v>5.6989999999999998</v>
      </c>
      <c r="H222" s="1">
        <v>6.1740000000000004</v>
      </c>
    </row>
    <row r="223" spans="1:9" ht="43.2" x14ac:dyDescent="0.3">
      <c r="A223" t="s">
        <v>276</v>
      </c>
      <c r="B223" s="81" t="s">
        <v>515</v>
      </c>
      <c r="C223" s="1">
        <v>2.13</v>
      </c>
      <c r="E223" s="1">
        <v>2.13</v>
      </c>
      <c r="F223" s="1">
        <v>2.3420000000000001</v>
      </c>
      <c r="G223" s="1">
        <v>2.5550000000000002</v>
      </c>
      <c r="H223" s="1">
        <v>2.7679999999999998</v>
      </c>
      <c r="I223" t="s">
        <v>574</v>
      </c>
    </row>
    <row r="224" spans="1:9" ht="43.2" x14ac:dyDescent="0.3">
      <c r="A224" t="s">
        <v>277</v>
      </c>
      <c r="B224" s="81" t="s">
        <v>516</v>
      </c>
      <c r="C224" s="1">
        <v>2.08</v>
      </c>
      <c r="E224" s="1">
        <v>2.08</v>
      </c>
      <c r="F224" s="1">
        <v>2.2869999999999999</v>
      </c>
      <c r="G224" s="1">
        <v>2.4950000000000001</v>
      </c>
      <c r="H224" s="1">
        <v>2.7029999999999998</v>
      </c>
      <c r="I224" t="s">
        <v>574</v>
      </c>
    </row>
    <row r="225" spans="1:9" ht="86.4" x14ac:dyDescent="0.3">
      <c r="A225" t="s">
        <v>278</v>
      </c>
      <c r="B225" s="81" t="s">
        <v>517</v>
      </c>
      <c r="C225" s="1">
        <v>2.13</v>
      </c>
      <c r="E225" s="1">
        <v>2.13</v>
      </c>
      <c r="F225" s="1">
        <v>2.3420000000000001</v>
      </c>
      <c r="G225" s="1">
        <v>2.5550000000000002</v>
      </c>
      <c r="H225" s="1">
        <v>2.7679999999999998</v>
      </c>
      <c r="I225" t="s">
        <v>574</v>
      </c>
    </row>
    <row r="226" spans="1:9" ht="28.8" x14ac:dyDescent="0.3">
      <c r="A226" t="s">
        <v>279</v>
      </c>
      <c r="B226" s="81" t="s">
        <v>518</v>
      </c>
      <c r="C226" s="1">
        <v>4.8099999999999996</v>
      </c>
      <c r="E226" s="1">
        <v>4.8099999999999996</v>
      </c>
      <c r="F226" s="1">
        <v>5.29</v>
      </c>
      <c r="G226" s="1">
        <v>5.7709999999999999</v>
      </c>
      <c r="H226" s="1">
        <v>6.2519999999999998</v>
      </c>
    </row>
    <row r="227" spans="1:9" ht="43.2" x14ac:dyDescent="0.3">
      <c r="A227" t="s">
        <v>280</v>
      </c>
      <c r="B227" s="81" t="s">
        <v>519</v>
      </c>
      <c r="C227" s="1">
        <v>2.08</v>
      </c>
      <c r="E227" s="1">
        <v>2.08</v>
      </c>
      <c r="F227" s="1">
        <v>2.2869999999999999</v>
      </c>
      <c r="G227" s="1">
        <v>2.4950000000000001</v>
      </c>
      <c r="H227" s="1">
        <v>2.7029999999999998</v>
      </c>
      <c r="I227" t="s">
        <v>573</v>
      </c>
    </row>
    <row r="228" spans="1:9" ht="43.2" x14ac:dyDescent="0.3">
      <c r="A228" t="s">
        <v>281</v>
      </c>
      <c r="B228" s="81" t="s">
        <v>520</v>
      </c>
      <c r="C228" s="1">
        <v>2.08</v>
      </c>
      <c r="E228" s="1">
        <v>2.08</v>
      </c>
      <c r="F228" s="1">
        <v>2.2869999999999999</v>
      </c>
      <c r="G228" s="1">
        <v>2.4950000000000001</v>
      </c>
      <c r="H228" s="1">
        <v>2.7029999999999998</v>
      </c>
      <c r="I228" t="s">
        <v>573</v>
      </c>
    </row>
    <row r="229" spans="1:9" ht="100.8" x14ac:dyDescent="0.3">
      <c r="A229" t="s">
        <v>282</v>
      </c>
      <c r="B229" s="81" t="s">
        <v>521</v>
      </c>
      <c r="C229" s="1">
        <v>4.8099999999999996</v>
      </c>
      <c r="E229" s="1">
        <v>4.8099999999999996</v>
      </c>
      <c r="F229" s="1">
        <v>5.29</v>
      </c>
      <c r="G229" s="1">
        <v>5.7709999999999999</v>
      </c>
      <c r="H229" s="1">
        <v>6.2519999999999998</v>
      </c>
    </row>
    <row r="230" spans="1:9" ht="100.8" x14ac:dyDescent="0.3">
      <c r="A230" t="s">
        <v>283</v>
      </c>
      <c r="B230" s="81" t="s">
        <v>522</v>
      </c>
      <c r="C230" s="1">
        <v>2.08</v>
      </c>
      <c r="E230" s="1">
        <v>2.08</v>
      </c>
      <c r="F230" s="1">
        <v>2.2869999999999999</v>
      </c>
      <c r="G230" s="1">
        <v>2.4950000000000001</v>
      </c>
      <c r="H230" s="1">
        <v>2.7029999999999998</v>
      </c>
      <c r="I230" t="s">
        <v>573</v>
      </c>
    </row>
    <row r="231" spans="1:9" ht="57.6" x14ac:dyDescent="0.3">
      <c r="A231" t="s">
        <v>284</v>
      </c>
      <c r="B231" s="81" t="s">
        <v>523</v>
      </c>
      <c r="C231" s="1">
        <v>2.08</v>
      </c>
      <c r="E231" s="1">
        <v>2.08</v>
      </c>
      <c r="F231" s="1">
        <v>2.2869999999999999</v>
      </c>
      <c r="G231" s="1">
        <v>2.4950000000000001</v>
      </c>
      <c r="H231" s="1">
        <v>2.7029999999999998</v>
      </c>
      <c r="I231" t="s">
        <v>573</v>
      </c>
    </row>
    <row r="232" spans="1:9" ht="28.8" x14ac:dyDescent="0.3">
      <c r="A232" t="s">
        <v>285</v>
      </c>
      <c r="B232" s="81" t="s">
        <v>524</v>
      </c>
    </row>
    <row r="233" spans="1:9" x14ac:dyDescent="0.3">
      <c r="A233" t="s">
        <v>286</v>
      </c>
      <c r="B233" s="81" t="s">
        <v>525</v>
      </c>
      <c r="C233" s="1">
        <v>3.07</v>
      </c>
      <c r="E233" s="1">
        <v>3.07</v>
      </c>
      <c r="F233" s="1">
        <v>3.3759999999999999</v>
      </c>
      <c r="G233" s="1">
        <v>3.6829999999999998</v>
      </c>
      <c r="H233" s="1">
        <v>3.99</v>
      </c>
    </row>
    <row r="234" spans="1:9" ht="28.8" x14ac:dyDescent="0.3">
      <c r="A234" t="s">
        <v>287</v>
      </c>
      <c r="B234" s="81" t="s">
        <v>526</v>
      </c>
      <c r="C234" s="1">
        <v>3.07</v>
      </c>
      <c r="E234" s="1">
        <v>3.07</v>
      </c>
      <c r="F234" s="1">
        <v>3.3759999999999999</v>
      </c>
      <c r="G234" s="1">
        <v>3.6829999999999998</v>
      </c>
      <c r="H234" s="1">
        <v>3.99</v>
      </c>
    </row>
    <row r="235" spans="1:9" x14ac:dyDescent="0.3">
      <c r="A235" t="s">
        <v>288</v>
      </c>
      <c r="B235" s="81" t="s">
        <v>527</v>
      </c>
      <c r="C235" s="1">
        <v>1.85</v>
      </c>
      <c r="E235" s="1">
        <v>1.85</v>
      </c>
      <c r="F235" s="1">
        <v>2.0339999999999998</v>
      </c>
      <c r="G235" s="1">
        <v>2.2189999999999999</v>
      </c>
      <c r="H235" s="1">
        <v>2.4039999999999999</v>
      </c>
      <c r="I235" t="s">
        <v>573</v>
      </c>
    </row>
    <row r="236" spans="1:9" x14ac:dyDescent="0.3">
      <c r="A236" t="s">
        <v>289</v>
      </c>
      <c r="B236" s="81" t="s">
        <v>528</v>
      </c>
      <c r="C236" s="1">
        <v>4.1100000000000003</v>
      </c>
      <c r="E236" s="1">
        <v>4.1100000000000003</v>
      </c>
      <c r="F236" s="1">
        <v>4.5199999999999996</v>
      </c>
      <c r="G236" s="1">
        <v>4.931</v>
      </c>
      <c r="H236" s="1">
        <v>5.3419999999999996</v>
      </c>
    </row>
    <row r="237" spans="1:9" ht="28.8" x14ac:dyDescent="0.3">
      <c r="A237" t="s">
        <v>290</v>
      </c>
      <c r="B237" s="81" t="s">
        <v>529</v>
      </c>
      <c r="C237" s="1">
        <v>4.1100000000000003</v>
      </c>
      <c r="E237" s="1">
        <v>4.1100000000000003</v>
      </c>
      <c r="F237" s="1">
        <v>4.5199999999999996</v>
      </c>
      <c r="G237" s="1">
        <v>4.931</v>
      </c>
      <c r="H237" s="1">
        <v>5.3419999999999996</v>
      </c>
    </row>
    <row r="238" spans="1:9" ht="28.8" x14ac:dyDescent="0.3">
      <c r="A238" t="s">
        <v>291</v>
      </c>
      <c r="B238" s="81" t="s">
        <v>530</v>
      </c>
      <c r="C238" s="1">
        <v>4.1100000000000003</v>
      </c>
      <c r="E238" s="1">
        <v>4.1100000000000003</v>
      </c>
      <c r="F238" s="1">
        <v>4.5199999999999996</v>
      </c>
      <c r="G238" s="1">
        <v>4.931</v>
      </c>
      <c r="H238" s="1">
        <v>5.3419999999999996</v>
      </c>
    </row>
    <row r="239" spans="1:9" ht="43.2" x14ac:dyDescent="0.3">
      <c r="A239" t="s">
        <v>292</v>
      </c>
      <c r="B239" s="81" t="s">
        <v>531</v>
      </c>
      <c r="C239" s="1">
        <v>4.1100000000000003</v>
      </c>
      <c r="E239" s="1">
        <v>4.1100000000000003</v>
      </c>
      <c r="F239" s="1">
        <v>4.5199999999999996</v>
      </c>
      <c r="G239" s="1">
        <v>4.931</v>
      </c>
      <c r="H239" s="1">
        <v>5.3419999999999996</v>
      </c>
    </row>
    <row r="240" spans="1:9" x14ac:dyDescent="0.3">
      <c r="A240" t="s">
        <v>293</v>
      </c>
      <c r="B240" s="81" t="s">
        <v>532</v>
      </c>
      <c r="C240" s="1">
        <v>1.85</v>
      </c>
      <c r="E240" s="1">
        <v>1.85</v>
      </c>
      <c r="F240" s="1">
        <v>2.0339999999999998</v>
      </c>
      <c r="G240" s="1">
        <v>2.2189999999999999</v>
      </c>
      <c r="H240" s="1">
        <v>2.4039999999999999</v>
      </c>
      <c r="I240" t="s">
        <v>573</v>
      </c>
    </row>
    <row r="241" spans="1:9" ht="28.8" x14ac:dyDescent="0.3">
      <c r="A241" t="s">
        <v>294</v>
      </c>
      <c r="B241" s="81" t="s">
        <v>533</v>
      </c>
      <c r="C241" s="1">
        <v>1.85</v>
      </c>
      <c r="E241" s="1">
        <v>1.85</v>
      </c>
      <c r="F241" s="1">
        <v>2.0339999999999998</v>
      </c>
      <c r="G241" s="1">
        <v>2.2189999999999999</v>
      </c>
      <c r="H241" s="1">
        <v>2.4039999999999999</v>
      </c>
      <c r="I241" t="s">
        <v>573</v>
      </c>
    </row>
    <row r="242" spans="1:9" ht="28.8" x14ac:dyDescent="0.3">
      <c r="A242" t="s">
        <v>295</v>
      </c>
      <c r="B242" s="81" t="s">
        <v>534</v>
      </c>
      <c r="C242" s="1">
        <v>1.85</v>
      </c>
      <c r="E242" s="1">
        <v>1.85</v>
      </c>
      <c r="F242" s="1">
        <v>2.0339999999999998</v>
      </c>
      <c r="G242" s="1">
        <v>2.2189999999999999</v>
      </c>
      <c r="H242" s="1">
        <v>2.4039999999999999</v>
      </c>
      <c r="I242" t="s">
        <v>573</v>
      </c>
    </row>
    <row r="243" spans="1:9" ht="43.2" x14ac:dyDescent="0.3">
      <c r="A243" t="s">
        <v>296</v>
      </c>
      <c r="B243" s="81" t="s">
        <v>535</v>
      </c>
      <c r="C243" s="1">
        <v>1.85</v>
      </c>
      <c r="E243" s="1">
        <v>1.85</v>
      </c>
      <c r="F243" s="1">
        <v>2.0339999999999998</v>
      </c>
      <c r="G243" s="1">
        <v>2.2189999999999999</v>
      </c>
      <c r="H243" s="1">
        <v>2.4039999999999999</v>
      </c>
      <c r="I243" t="s">
        <v>573</v>
      </c>
    </row>
    <row r="244" spans="1:9" ht="100.8" x14ac:dyDescent="0.3">
      <c r="A244" t="s">
        <v>297</v>
      </c>
      <c r="B244" s="81" t="s">
        <v>536</v>
      </c>
      <c r="C244" s="1">
        <v>4.29</v>
      </c>
      <c r="E244" s="1">
        <v>4.29</v>
      </c>
      <c r="F244" s="1">
        <v>4.718</v>
      </c>
      <c r="G244" s="1">
        <v>5.1470000000000002</v>
      </c>
      <c r="H244" s="1">
        <v>5.5759999999999996</v>
      </c>
      <c r="I244" t="s">
        <v>573</v>
      </c>
    </row>
    <row r="245" spans="1:9" ht="86.4" x14ac:dyDescent="0.3">
      <c r="A245" t="s">
        <v>298</v>
      </c>
      <c r="B245" s="81" t="s">
        <v>537</v>
      </c>
      <c r="C245" s="1">
        <v>4.6399999999999997</v>
      </c>
      <c r="E245" s="1">
        <v>4.6399999999999997</v>
      </c>
      <c r="F245" s="1">
        <v>5.1029999999999998</v>
      </c>
      <c r="G245" s="1">
        <v>5.5670000000000002</v>
      </c>
      <c r="H245" s="1">
        <v>6.0309999999999997</v>
      </c>
      <c r="I245" t="s">
        <v>573</v>
      </c>
    </row>
    <row r="246" spans="1:9" ht="86.4" x14ac:dyDescent="0.3">
      <c r="A246" t="s">
        <v>299</v>
      </c>
      <c r="B246" s="81" t="s">
        <v>538</v>
      </c>
      <c r="C246" s="1">
        <v>2.09</v>
      </c>
      <c r="E246" s="1">
        <v>2.09</v>
      </c>
      <c r="F246" s="1">
        <v>2.298</v>
      </c>
      <c r="G246" s="1">
        <v>2.5070000000000001</v>
      </c>
      <c r="H246" s="1">
        <v>2.7160000000000002</v>
      </c>
      <c r="I246" t="s">
        <v>573</v>
      </c>
    </row>
    <row r="247" spans="1:9" ht="43.2" x14ac:dyDescent="0.3">
      <c r="A247" t="s">
        <v>300</v>
      </c>
      <c r="B247" s="81" t="s">
        <v>539</v>
      </c>
    </row>
    <row r="248" spans="1:9" ht="43.2" x14ac:dyDescent="0.3">
      <c r="A248" t="s">
        <v>301</v>
      </c>
      <c r="B248" s="81" t="s">
        <v>539</v>
      </c>
      <c r="C248" s="1">
        <v>4.57</v>
      </c>
      <c r="E248" s="1">
        <v>4.57</v>
      </c>
      <c r="F248" s="1">
        <v>5.0259999999999998</v>
      </c>
      <c r="G248" s="1">
        <v>5.4829999999999997</v>
      </c>
      <c r="H248" s="1">
        <v>5.94</v>
      </c>
      <c r="I248" t="s">
        <v>573</v>
      </c>
    </row>
    <row r="249" spans="1:9" ht="72" x14ac:dyDescent="0.3">
      <c r="A249" t="s">
        <v>302</v>
      </c>
      <c r="B249" s="81" t="s">
        <v>540</v>
      </c>
    </row>
    <row r="250" spans="1:9" x14ac:dyDescent="0.3">
      <c r="A250" t="s">
        <v>303</v>
      </c>
      <c r="B250" s="81" t="s">
        <v>541</v>
      </c>
      <c r="C250" s="1">
        <v>2.4079999999999999</v>
      </c>
      <c r="E250" s="1">
        <v>2.4079999999999999</v>
      </c>
      <c r="F250" s="1">
        <v>2.649</v>
      </c>
      <c r="G250" s="1">
        <v>2.89</v>
      </c>
      <c r="H250" s="1">
        <v>3.13</v>
      </c>
      <c r="I250" t="s">
        <v>573</v>
      </c>
    </row>
    <row r="251" spans="1:9" x14ac:dyDescent="0.3">
      <c r="A251" t="s">
        <v>304</v>
      </c>
      <c r="B251" s="81" t="s">
        <v>542</v>
      </c>
      <c r="C251" s="1">
        <v>4.6900000000000004</v>
      </c>
      <c r="E251" s="1">
        <v>4.6900000000000004</v>
      </c>
      <c r="F251" s="1">
        <v>5.1580000000000004</v>
      </c>
      <c r="G251" s="1">
        <v>5.6269999999999998</v>
      </c>
      <c r="H251" s="1">
        <v>6.0960000000000001</v>
      </c>
      <c r="I251" t="s">
        <v>573</v>
      </c>
    </row>
    <row r="252" spans="1:9" ht="28.8" x14ac:dyDescent="0.3">
      <c r="A252" t="s">
        <v>305</v>
      </c>
      <c r="B252" s="81" t="s">
        <v>543</v>
      </c>
      <c r="C252" s="1">
        <v>2.4079999999999999</v>
      </c>
      <c r="E252" s="1">
        <v>2.4079999999999999</v>
      </c>
      <c r="F252" s="1">
        <v>2.649</v>
      </c>
      <c r="G252" s="1">
        <v>2.89</v>
      </c>
      <c r="H252" s="1">
        <v>3.13</v>
      </c>
      <c r="I252" t="s">
        <v>573</v>
      </c>
    </row>
    <row r="253" spans="1:9" x14ac:dyDescent="0.3">
      <c r="A253" t="s">
        <v>306</v>
      </c>
      <c r="B253" s="81" t="s">
        <v>544</v>
      </c>
      <c r="C253" s="1">
        <v>2.4079999999999999</v>
      </c>
      <c r="E253" s="1">
        <v>2.4079999999999999</v>
      </c>
      <c r="F253" s="1">
        <v>2.649</v>
      </c>
      <c r="G253" s="1">
        <v>2.89</v>
      </c>
      <c r="H253" s="1">
        <v>3.13</v>
      </c>
      <c r="I253" t="s">
        <v>573</v>
      </c>
    </row>
    <row r="254" spans="1:9" x14ac:dyDescent="0.3">
      <c r="A254" t="s">
        <v>307</v>
      </c>
      <c r="B254" s="81" t="s">
        <v>545</v>
      </c>
      <c r="C254" s="1">
        <v>4.6900000000000004</v>
      </c>
      <c r="E254" s="1">
        <v>4.6900000000000004</v>
      </c>
      <c r="F254" s="1">
        <v>5.1580000000000004</v>
      </c>
      <c r="G254" s="1">
        <v>5.6269999999999998</v>
      </c>
      <c r="H254" s="1">
        <v>6.0960000000000001</v>
      </c>
      <c r="I254" t="s">
        <v>573</v>
      </c>
    </row>
    <row r="255" spans="1:9" ht="28.8" x14ac:dyDescent="0.3">
      <c r="A255" t="s">
        <v>308</v>
      </c>
      <c r="B255" s="81" t="s">
        <v>546</v>
      </c>
      <c r="C255" s="1">
        <v>2.4079999999999999</v>
      </c>
      <c r="E255" s="1">
        <v>2.4079999999999999</v>
      </c>
      <c r="F255" s="1">
        <v>2.649</v>
      </c>
      <c r="G255" s="1">
        <v>2.89</v>
      </c>
      <c r="H255" s="1">
        <v>3.13</v>
      </c>
      <c r="I255" t="s">
        <v>573</v>
      </c>
    </row>
    <row r="256" spans="1:9" ht="43.2" x14ac:dyDescent="0.3">
      <c r="A256" t="s">
        <v>309</v>
      </c>
      <c r="B256" s="81" t="s">
        <v>547</v>
      </c>
      <c r="C256" s="1">
        <v>2.4079999999999999</v>
      </c>
      <c r="E256" s="1">
        <v>2.4079999999999999</v>
      </c>
      <c r="F256" s="1">
        <v>2.649</v>
      </c>
      <c r="G256" s="1">
        <v>2.89</v>
      </c>
      <c r="H256" s="1">
        <v>3.13</v>
      </c>
      <c r="I256" t="s">
        <v>573</v>
      </c>
    </row>
    <row r="257" spans="1:9" ht="72" x14ac:dyDescent="0.3">
      <c r="A257" t="s">
        <v>310</v>
      </c>
      <c r="B257" s="81" t="s">
        <v>548</v>
      </c>
      <c r="C257" s="1">
        <v>2.4079999999999999</v>
      </c>
      <c r="E257" s="1">
        <v>2.4079999999999999</v>
      </c>
      <c r="F257" s="1">
        <v>2.649</v>
      </c>
      <c r="G257" s="1">
        <v>2.89</v>
      </c>
      <c r="H257" s="1">
        <v>3.13</v>
      </c>
      <c r="I257" t="s">
        <v>573</v>
      </c>
    </row>
    <row r="258" spans="1:9" x14ac:dyDescent="0.3">
      <c r="A258" t="s">
        <v>311</v>
      </c>
      <c r="B258" s="81" t="s">
        <v>549</v>
      </c>
      <c r="C258" s="1">
        <v>4.45</v>
      </c>
      <c r="E258" s="1">
        <v>4.45</v>
      </c>
      <c r="F258" s="1">
        <v>4.8940000000000001</v>
      </c>
      <c r="G258" s="1">
        <v>5.3390000000000004</v>
      </c>
      <c r="H258" s="1">
        <v>5.7839999999999998</v>
      </c>
      <c r="I258" t="s">
        <v>573</v>
      </c>
    </row>
    <row r="259" spans="1:9" ht="28.8" x14ac:dyDescent="0.3">
      <c r="A259" t="s">
        <v>312</v>
      </c>
      <c r="B259" s="81" t="s">
        <v>550</v>
      </c>
      <c r="C259" s="1">
        <v>2.4079999999999999</v>
      </c>
      <c r="E259" s="1">
        <v>2.4079999999999999</v>
      </c>
      <c r="F259" s="1">
        <v>2.649</v>
      </c>
      <c r="G259" s="1">
        <v>2.89</v>
      </c>
      <c r="H259" s="1">
        <v>3.13</v>
      </c>
      <c r="I259" t="s">
        <v>573</v>
      </c>
    </row>
    <row r="260" spans="1:9" ht="28.8" x14ac:dyDescent="0.3">
      <c r="A260" t="s">
        <v>313</v>
      </c>
      <c r="B260" s="81" t="s">
        <v>551</v>
      </c>
      <c r="C260" s="1">
        <v>2.4079999999999999</v>
      </c>
      <c r="E260" s="1">
        <v>2.4079999999999999</v>
      </c>
      <c r="F260" s="1">
        <v>2.649</v>
      </c>
      <c r="G260" s="1">
        <v>2.89</v>
      </c>
      <c r="H260" s="1">
        <v>3.13</v>
      </c>
      <c r="I260" t="s">
        <v>573</v>
      </c>
    </row>
    <row r="261" spans="1:9" ht="28.8" x14ac:dyDescent="0.3">
      <c r="A261" t="s">
        <v>314</v>
      </c>
      <c r="B261" s="81" t="s">
        <v>552</v>
      </c>
      <c r="C261" s="1">
        <v>2.4079999999999999</v>
      </c>
      <c r="E261" s="1">
        <v>2.4079999999999999</v>
      </c>
      <c r="F261" s="1">
        <v>2.649</v>
      </c>
      <c r="G261" s="1">
        <v>2.89</v>
      </c>
      <c r="H261" s="1">
        <v>3.13</v>
      </c>
      <c r="I261" t="s">
        <v>573</v>
      </c>
    </row>
    <row r="262" spans="1:9" ht="28.8" x14ac:dyDescent="0.3">
      <c r="A262" t="s">
        <v>315</v>
      </c>
      <c r="B262" s="81" t="s">
        <v>553</v>
      </c>
      <c r="C262" s="1">
        <v>2.4079999999999999</v>
      </c>
      <c r="E262" s="1">
        <v>2.4079999999999999</v>
      </c>
      <c r="F262" s="1">
        <v>2.649</v>
      </c>
      <c r="G262" s="1">
        <v>2.89</v>
      </c>
      <c r="H262" s="1">
        <v>3.13</v>
      </c>
      <c r="I262" t="s">
        <v>573</v>
      </c>
    </row>
    <row r="263" spans="1:9" x14ac:dyDescent="0.3">
      <c r="A263" t="s">
        <v>316</v>
      </c>
      <c r="B263" s="81" t="s">
        <v>554</v>
      </c>
      <c r="C263" s="1">
        <v>2.4079999999999999</v>
      </c>
      <c r="E263" s="1">
        <v>2.4079999999999999</v>
      </c>
      <c r="F263" s="1">
        <v>2.649</v>
      </c>
      <c r="G263" s="1">
        <v>2.89</v>
      </c>
      <c r="H263" s="1">
        <v>3.13</v>
      </c>
      <c r="I263" t="s">
        <v>573</v>
      </c>
    </row>
    <row r="264" spans="1:9" x14ac:dyDescent="0.3">
      <c r="A264" t="s">
        <v>317</v>
      </c>
      <c r="B264" s="81" t="s">
        <v>555</v>
      </c>
      <c r="C264" s="1">
        <v>2.4079999999999999</v>
      </c>
      <c r="E264" s="1">
        <v>2.4079999999999999</v>
      </c>
      <c r="F264" s="1">
        <v>2.649</v>
      </c>
      <c r="G264" s="1">
        <v>2.89</v>
      </c>
      <c r="H264" s="1">
        <v>3.13</v>
      </c>
      <c r="I264" t="s">
        <v>573</v>
      </c>
    </row>
    <row r="265" spans="1:9" ht="28.8" x14ac:dyDescent="0.3">
      <c r="A265" t="s">
        <v>318</v>
      </c>
      <c r="B265" s="81" t="s">
        <v>556</v>
      </c>
    </row>
    <row r="266" spans="1:9" ht="28.8" x14ac:dyDescent="0.3">
      <c r="A266" t="s">
        <v>319</v>
      </c>
      <c r="B266" s="81" t="s">
        <v>557</v>
      </c>
      <c r="C266" s="1">
        <v>1.85</v>
      </c>
      <c r="E266" s="1">
        <v>1.85</v>
      </c>
      <c r="F266" s="1">
        <v>2.0339999999999998</v>
      </c>
      <c r="G266" s="1">
        <v>2.2189999999999999</v>
      </c>
      <c r="H266" s="1">
        <v>2.4039999999999999</v>
      </c>
      <c r="I266" t="s">
        <v>573</v>
      </c>
    </row>
    <row r="267" spans="1:9" ht="43.2" x14ac:dyDescent="0.3">
      <c r="A267" t="s">
        <v>320</v>
      </c>
      <c r="B267" s="81" t="s">
        <v>558</v>
      </c>
      <c r="C267" s="1">
        <v>1.85</v>
      </c>
      <c r="E267" s="1">
        <v>1.85</v>
      </c>
      <c r="F267" s="1">
        <v>2.0339999999999998</v>
      </c>
      <c r="G267" s="1">
        <v>2.2189999999999999</v>
      </c>
      <c r="H267" s="1">
        <v>2.4039999999999999</v>
      </c>
      <c r="I267" t="s">
        <v>573</v>
      </c>
    </row>
    <row r="268" spans="1:9" ht="28.8" x14ac:dyDescent="0.3">
      <c r="A268" t="s">
        <v>321</v>
      </c>
      <c r="B268" s="81" t="s">
        <v>559</v>
      </c>
      <c r="C268" s="1">
        <v>1.92</v>
      </c>
      <c r="E268" s="1">
        <v>1.92</v>
      </c>
      <c r="F268" s="1">
        <v>2.1110000000000002</v>
      </c>
      <c r="G268" s="1">
        <v>2.3029999999999999</v>
      </c>
      <c r="H268" s="1">
        <v>2.4950000000000001</v>
      </c>
      <c r="I268" t="s">
        <v>573</v>
      </c>
    </row>
    <row r="269" spans="1:9" x14ac:dyDescent="0.3">
      <c r="A269" t="s">
        <v>322</v>
      </c>
      <c r="B269" s="81" t="s">
        <v>560</v>
      </c>
      <c r="C269" s="1">
        <v>1.92</v>
      </c>
      <c r="E269" s="1">
        <v>1.92</v>
      </c>
      <c r="F269" s="1">
        <v>2.1110000000000002</v>
      </c>
      <c r="G269" s="1">
        <v>2.3029999999999999</v>
      </c>
      <c r="H269" s="1">
        <v>2.4950000000000001</v>
      </c>
      <c r="I269" t="s">
        <v>573</v>
      </c>
    </row>
    <row r="270" spans="1:9" x14ac:dyDescent="0.3">
      <c r="A270" t="s">
        <v>323</v>
      </c>
      <c r="B270" s="81" t="s">
        <v>561</v>
      </c>
      <c r="C270" s="1">
        <v>1.92</v>
      </c>
      <c r="E270" s="1">
        <v>1.92</v>
      </c>
      <c r="F270" s="1">
        <v>2.1110000000000002</v>
      </c>
      <c r="G270" s="1">
        <v>2.3029999999999999</v>
      </c>
      <c r="H270" s="1">
        <v>2.4950000000000001</v>
      </c>
      <c r="I270" t="s">
        <v>573</v>
      </c>
    </row>
    <row r="271" spans="1:9" x14ac:dyDescent="0.3">
      <c r="A271" t="s">
        <v>324</v>
      </c>
      <c r="B271" s="81" t="s">
        <v>562</v>
      </c>
      <c r="C271" s="1">
        <v>1.92</v>
      </c>
      <c r="E271" s="1">
        <v>1.92</v>
      </c>
      <c r="F271" s="1">
        <v>2.1110000000000002</v>
      </c>
      <c r="G271" s="1">
        <v>2.3029999999999999</v>
      </c>
      <c r="H271" s="1">
        <v>2.4950000000000001</v>
      </c>
      <c r="I271" t="s">
        <v>573</v>
      </c>
    </row>
    <row r="272" spans="1:9" ht="43.2" x14ac:dyDescent="0.3">
      <c r="A272" t="s">
        <v>325</v>
      </c>
      <c r="B272" s="81" t="s">
        <v>563</v>
      </c>
      <c r="C272" s="1">
        <v>1.92</v>
      </c>
      <c r="E272" s="1">
        <v>1.92</v>
      </c>
      <c r="F272" s="1">
        <v>2.1110000000000002</v>
      </c>
      <c r="G272" s="1">
        <v>2.3029999999999999</v>
      </c>
      <c r="H272" s="1">
        <v>2.4950000000000001</v>
      </c>
      <c r="I272" t="s">
        <v>573</v>
      </c>
    </row>
    <row r="273" spans="1:9" ht="28.8" x14ac:dyDescent="0.3">
      <c r="A273" t="s">
        <v>326</v>
      </c>
      <c r="B273" s="81" t="s">
        <v>564</v>
      </c>
      <c r="C273" s="1">
        <v>1.85</v>
      </c>
      <c r="E273" s="1">
        <v>1.85</v>
      </c>
      <c r="F273" s="1">
        <v>2.0339999999999998</v>
      </c>
      <c r="G273" s="1">
        <v>2.2189999999999999</v>
      </c>
      <c r="H273" s="1">
        <v>2.4039999999999999</v>
      </c>
      <c r="I273" t="s">
        <v>573</v>
      </c>
    </row>
    <row r="274" spans="1:9" ht="28.8" x14ac:dyDescent="0.3">
      <c r="A274" t="s">
        <v>327</v>
      </c>
      <c r="B274" s="81" t="s">
        <v>565</v>
      </c>
      <c r="C274" s="1">
        <v>1.85</v>
      </c>
      <c r="E274" s="1">
        <v>1.85</v>
      </c>
      <c r="F274" s="1">
        <v>2.0339999999999998</v>
      </c>
      <c r="G274" s="1">
        <v>2.2189999999999999</v>
      </c>
      <c r="H274" s="1">
        <v>2.4039999999999999</v>
      </c>
      <c r="I274" t="s">
        <v>573</v>
      </c>
    </row>
    <row r="275" spans="1:9" ht="28.8" x14ac:dyDescent="0.3">
      <c r="A275" t="s">
        <v>328</v>
      </c>
      <c r="B275" s="81" t="s">
        <v>566</v>
      </c>
      <c r="C275" s="1">
        <v>1.85</v>
      </c>
      <c r="E275" s="1">
        <v>1.85</v>
      </c>
      <c r="F275" s="1">
        <v>2.0339999999999998</v>
      </c>
      <c r="G275" s="1">
        <v>2.2189999999999999</v>
      </c>
      <c r="H275" s="1">
        <v>2.4039999999999999</v>
      </c>
      <c r="I275" t="s">
        <v>573</v>
      </c>
    </row>
    <row r="276" spans="1:9" ht="28.8" x14ac:dyDescent="0.3">
      <c r="A276" t="s">
        <v>329</v>
      </c>
      <c r="B276" s="81" t="s">
        <v>567</v>
      </c>
      <c r="C276" s="1">
        <v>1.98</v>
      </c>
      <c r="E276" s="1">
        <v>1.98</v>
      </c>
      <c r="F276" s="1">
        <v>2.177</v>
      </c>
      <c r="G276" s="1">
        <v>2.375</v>
      </c>
      <c r="H276" s="1">
        <v>2.573</v>
      </c>
      <c r="I276" t="s">
        <v>573</v>
      </c>
    </row>
  </sheetData>
  <sheetProtection algorithmName="SHA-512" hashValue="lTLWCAmAbMXyGouoqRgpiwCMBDqjy8UWV0xhFVhGY4e3mEI+l39z2mpVX5ct/ptJLYq1NOEdO7k1jJympGLbMA==" saltValue="D1NKh5D28yWd0ZWAZTkVrw==" spinCount="100000" sheet="1" objects="1" scenarios="1"/>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List112"/>
  <dimension ref="A1:I9"/>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0.03</v>
      </c>
      <c r="E4" s="1">
        <v>0.88</v>
      </c>
      <c r="F4" s="1">
        <v>0.96799999999999997</v>
      </c>
      <c r="G4" s="1">
        <v>1.056</v>
      </c>
      <c r="H4" s="1">
        <v>1.1439999999999999</v>
      </c>
      <c r="I4" t="s">
        <v>83</v>
      </c>
    </row>
    <row r="5" spans="1:9" x14ac:dyDescent="0.3">
      <c r="A5" t="s">
        <v>11</v>
      </c>
      <c r="B5" s="81" t="s">
        <v>48</v>
      </c>
    </row>
    <row r="6" spans="1:9" x14ac:dyDescent="0.3">
      <c r="A6" t="s">
        <v>12</v>
      </c>
      <c r="B6" s="81" t="s">
        <v>49</v>
      </c>
      <c r="C6" s="1">
        <v>0.95</v>
      </c>
      <c r="D6" s="1">
        <v>0.06</v>
      </c>
      <c r="E6" s="1">
        <v>1</v>
      </c>
      <c r="F6" s="1">
        <v>1.1000000000000001</v>
      </c>
      <c r="G6" s="1">
        <v>1.2</v>
      </c>
      <c r="H6" s="1">
        <v>1.3</v>
      </c>
    </row>
    <row r="7" spans="1:9" x14ac:dyDescent="0.3">
      <c r="A7" t="s">
        <v>13</v>
      </c>
      <c r="B7" s="81" t="s">
        <v>50</v>
      </c>
    </row>
    <row r="8" spans="1:9" x14ac:dyDescent="0.3">
      <c r="A8" t="s">
        <v>13</v>
      </c>
      <c r="B8" s="81" t="s">
        <v>51</v>
      </c>
      <c r="C8" s="1">
        <v>0.9</v>
      </c>
      <c r="D8" s="1">
        <v>0.06</v>
      </c>
      <c r="E8" s="1">
        <v>0.96</v>
      </c>
      <c r="F8" s="1">
        <v>1.056</v>
      </c>
      <c r="G8" s="1">
        <v>1.1519999999999999</v>
      </c>
      <c r="H8" s="1">
        <v>1.248</v>
      </c>
      <c r="I8" t="s">
        <v>83</v>
      </c>
    </row>
    <row r="9" spans="1:9" x14ac:dyDescent="0.3">
      <c r="A9" t="s">
        <v>14</v>
      </c>
      <c r="B9" s="81" t="s">
        <v>52</v>
      </c>
    </row>
  </sheetData>
  <sheetProtection algorithmName="SHA-512" hashValue="ZrtVypd4GC5atzpToBZQMQYn6AOxZmRkYUGior40FyZAdlxst3zEC3ZVWjLAs0SeXIl96qj4dalA0ymc/OnChA==" saltValue="SCELIXNr5IYoVpwKD6MLkw==" spinCount="100000" sheet="1" objects="1" scenarios="1"/>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List113"/>
  <dimension ref="A1:I39"/>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0.04</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0.87</v>
      </c>
      <c r="D6" s="1">
        <v>7.0000000000000007E-2</v>
      </c>
      <c r="E6" s="1">
        <v>0.95</v>
      </c>
      <c r="F6" s="1">
        <v>1.0449999999999999</v>
      </c>
      <c r="G6" s="1">
        <v>1.1399999999999999</v>
      </c>
      <c r="H6" s="1">
        <v>1.2350000000000001</v>
      </c>
    </row>
    <row r="7" spans="1:9" x14ac:dyDescent="0.3">
      <c r="A7" t="s">
        <v>13</v>
      </c>
      <c r="B7" s="81" t="s">
        <v>50</v>
      </c>
    </row>
    <row r="8" spans="1:9" x14ac:dyDescent="0.3">
      <c r="A8" t="s">
        <v>13</v>
      </c>
      <c r="B8" s="81" t="s">
        <v>51</v>
      </c>
      <c r="C8" s="1">
        <v>0.84</v>
      </c>
      <c r="D8" s="1">
        <v>0.08</v>
      </c>
      <c r="E8" s="1">
        <v>0.91</v>
      </c>
      <c r="F8" s="1">
        <v>1.0009999999999999</v>
      </c>
      <c r="G8" s="1">
        <v>1.0920000000000001</v>
      </c>
      <c r="H8" s="1">
        <v>1.1830000000000001</v>
      </c>
      <c r="I8" t="s">
        <v>83</v>
      </c>
    </row>
    <row r="9" spans="1:9" x14ac:dyDescent="0.3">
      <c r="A9" t="s">
        <v>14</v>
      </c>
      <c r="B9" s="81" t="s">
        <v>52</v>
      </c>
    </row>
    <row r="10" spans="1:9" x14ac:dyDescent="0.3">
      <c r="A10" t="s">
        <v>15</v>
      </c>
      <c r="B10" s="81" t="s">
        <v>53</v>
      </c>
      <c r="C10" s="1">
        <v>1.87</v>
      </c>
      <c r="D10" s="1">
        <v>0.05</v>
      </c>
      <c r="E10" s="1">
        <v>1.92</v>
      </c>
      <c r="F10" s="1">
        <v>1.9390000000000001</v>
      </c>
      <c r="G10" s="1">
        <v>1.9390000000000001</v>
      </c>
      <c r="H10" s="1">
        <v>1.9390000000000001</v>
      </c>
    </row>
    <row r="11" spans="1:9" x14ac:dyDescent="0.3">
      <c r="A11" t="s">
        <v>16</v>
      </c>
      <c r="B11" s="81" t="s">
        <v>54</v>
      </c>
      <c r="C11" s="1">
        <v>2.2599999999999998</v>
      </c>
      <c r="D11" s="1">
        <v>0.15</v>
      </c>
      <c r="E11" s="1">
        <v>2.42</v>
      </c>
      <c r="F11" s="1">
        <v>2.444</v>
      </c>
      <c r="G11" s="1">
        <v>2.444</v>
      </c>
      <c r="H11" s="1">
        <v>2.444</v>
      </c>
    </row>
    <row r="12" spans="1:9" x14ac:dyDescent="0.3">
      <c r="A12" t="s">
        <v>17</v>
      </c>
      <c r="B12" s="81" t="s">
        <v>55</v>
      </c>
      <c r="C12" s="1">
        <v>0.68</v>
      </c>
      <c r="D12" s="1">
        <v>0.05</v>
      </c>
      <c r="E12" s="1">
        <v>0.73</v>
      </c>
      <c r="F12" s="1">
        <v>0.73699999999999999</v>
      </c>
      <c r="G12" s="1">
        <v>0.73699999999999999</v>
      </c>
      <c r="H12" s="1">
        <v>0.73699999999999999</v>
      </c>
    </row>
    <row r="13" spans="1:9" x14ac:dyDescent="0.3">
      <c r="A13" t="s">
        <v>18</v>
      </c>
      <c r="B13" s="81" t="s">
        <v>56</v>
      </c>
      <c r="C13" s="1">
        <v>1.64</v>
      </c>
      <c r="D13" s="1">
        <v>7.0000000000000007E-2</v>
      </c>
      <c r="E13" s="1">
        <v>1.71</v>
      </c>
      <c r="F13" s="1">
        <v>1.7270000000000001</v>
      </c>
      <c r="G13" s="1">
        <v>1.7270000000000001</v>
      </c>
      <c r="H13" s="1">
        <v>1.7270000000000001</v>
      </c>
    </row>
    <row r="14" spans="1:9" x14ac:dyDescent="0.3">
      <c r="A14" t="s">
        <v>19</v>
      </c>
      <c r="B14" s="81" t="s">
        <v>57</v>
      </c>
    </row>
    <row r="15" spans="1:9" ht="57.6" x14ac:dyDescent="0.3">
      <c r="A15" t="s">
        <v>20</v>
      </c>
      <c r="B15" s="81" t="s">
        <v>58</v>
      </c>
      <c r="C15" s="1">
        <v>0.5</v>
      </c>
      <c r="D15" s="1">
        <v>0.04</v>
      </c>
      <c r="E15" s="1">
        <v>0.53</v>
      </c>
      <c r="F15" s="1">
        <v>0.53500000000000003</v>
      </c>
      <c r="G15" s="1">
        <v>0.53500000000000003</v>
      </c>
      <c r="H15" s="1">
        <v>0.53500000000000003</v>
      </c>
    </row>
    <row r="16" spans="1:9" ht="57.6" x14ac:dyDescent="0.3">
      <c r="A16" t="s">
        <v>21</v>
      </c>
      <c r="B16" s="81" t="s">
        <v>59</v>
      </c>
      <c r="C16" s="1">
        <v>0.82</v>
      </c>
      <c r="D16" s="1">
        <v>0.04</v>
      </c>
      <c r="E16" s="1">
        <v>0.86</v>
      </c>
      <c r="F16" s="1">
        <v>0.86899999999999999</v>
      </c>
      <c r="G16" s="1">
        <v>0.86899999999999999</v>
      </c>
      <c r="H16" s="1">
        <v>0.86899999999999999</v>
      </c>
    </row>
    <row r="17" spans="1:8" ht="72" x14ac:dyDescent="0.3">
      <c r="A17" t="s">
        <v>22</v>
      </c>
      <c r="B17" s="81" t="s">
        <v>60</v>
      </c>
      <c r="C17" s="1">
        <v>1.49</v>
      </c>
      <c r="D17" s="1">
        <v>0.12</v>
      </c>
      <c r="E17" s="1">
        <v>1.61</v>
      </c>
      <c r="F17" s="1">
        <v>1.6259999999999999</v>
      </c>
      <c r="G17" s="1">
        <v>1.6259999999999999</v>
      </c>
      <c r="H17" s="1">
        <v>1.6259999999999999</v>
      </c>
    </row>
    <row r="18" spans="1:8" ht="57.6" x14ac:dyDescent="0.3">
      <c r="A18" t="s">
        <v>23</v>
      </c>
      <c r="B18" s="81" t="s">
        <v>61</v>
      </c>
      <c r="C18" s="1">
        <v>1.46</v>
      </c>
      <c r="D18" s="1">
        <v>0.11</v>
      </c>
      <c r="E18" s="1">
        <v>1.57</v>
      </c>
      <c r="F18" s="1">
        <v>1.5860000000000001</v>
      </c>
      <c r="G18" s="1">
        <v>1.5860000000000001</v>
      </c>
      <c r="H18" s="1">
        <v>1.5860000000000001</v>
      </c>
    </row>
    <row r="19" spans="1:8" ht="28.8" x14ac:dyDescent="0.3">
      <c r="A19" t="s">
        <v>24</v>
      </c>
      <c r="B19" s="81" t="s">
        <v>62</v>
      </c>
      <c r="C19" s="1">
        <v>0.62</v>
      </c>
      <c r="D19" s="1">
        <v>0.08</v>
      </c>
      <c r="E19" s="1">
        <v>0.71</v>
      </c>
      <c r="F19" s="1">
        <v>0.71699999999999997</v>
      </c>
      <c r="G19" s="1">
        <v>0.71699999999999997</v>
      </c>
      <c r="H19" s="1">
        <v>0.71699999999999997</v>
      </c>
    </row>
    <row r="20" spans="1:8" ht="28.8" x14ac:dyDescent="0.3">
      <c r="A20" t="s">
        <v>25</v>
      </c>
      <c r="B20" s="81" t="s">
        <v>63</v>
      </c>
      <c r="C20" s="1">
        <v>1.1399999999999999</v>
      </c>
      <c r="D20" s="1">
        <v>0.1</v>
      </c>
      <c r="E20" s="1">
        <v>1.24</v>
      </c>
      <c r="F20" s="1">
        <v>1.252</v>
      </c>
      <c r="G20" s="1">
        <v>1.252</v>
      </c>
      <c r="H20" s="1">
        <v>1.252</v>
      </c>
    </row>
    <row r="21" spans="1:8" ht="28.8" x14ac:dyDescent="0.3">
      <c r="A21" t="s">
        <v>26</v>
      </c>
      <c r="B21" s="81" t="s">
        <v>64</v>
      </c>
      <c r="C21" s="1">
        <v>1.24</v>
      </c>
      <c r="D21" s="1">
        <v>7.0000000000000007E-2</v>
      </c>
      <c r="E21" s="1">
        <v>1.31</v>
      </c>
      <c r="F21" s="1">
        <v>1.323</v>
      </c>
      <c r="G21" s="1">
        <v>1.323</v>
      </c>
      <c r="H21" s="1">
        <v>1.323</v>
      </c>
    </row>
    <row r="22" spans="1:8" ht="43.2" x14ac:dyDescent="0.3">
      <c r="A22" t="s">
        <v>27</v>
      </c>
      <c r="B22" s="81" t="s">
        <v>65</v>
      </c>
      <c r="C22" s="1">
        <v>1.91</v>
      </c>
      <c r="D22" s="1">
        <v>0.11</v>
      </c>
      <c r="E22" s="1">
        <v>2.02</v>
      </c>
      <c r="F22" s="1">
        <v>2.04</v>
      </c>
      <c r="G22" s="1">
        <v>2.04</v>
      </c>
      <c r="H22" s="1">
        <v>2.04</v>
      </c>
    </row>
    <row r="23" spans="1:8" ht="72" x14ac:dyDescent="0.3">
      <c r="A23" t="s">
        <v>28</v>
      </c>
      <c r="B23" s="81" t="s">
        <v>66</v>
      </c>
      <c r="C23" s="1">
        <v>1.61</v>
      </c>
      <c r="D23" s="1">
        <v>0.1</v>
      </c>
      <c r="E23" s="1">
        <v>1.72</v>
      </c>
      <c r="F23" s="1">
        <v>1.7370000000000001</v>
      </c>
      <c r="G23" s="1">
        <v>1.7370000000000001</v>
      </c>
      <c r="H23" s="1">
        <v>1.7370000000000001</v>
      </c>
    </row>
    <row r="24" spans="1:8" ht="72" x14ac:dyDescent="0.3">
      <c r="A24" t="s">
        <v>29</v>
      </c>
      <c r="B24" s="81" t="s">
        <v>67</v>
      </c>
      <c r="C24" s="1">
        <v>1.61</v>
      </c>
      <c r="D24" s="1">
        <v>0.1</v>
      </c>
      <c r="E24" s="1">
        <v>1.72</v>
      </c>
      <c r="F24" s="1">
        <v>1.7370000000000001</v>
      </c>
      <c r="G24" s="1">
        <v>1.7370000000000001</v>
      </c>
      <c r="H24" s="1">
        <v>1.7370000000000001</v>
      </c>
    </row>
    <row r="25" spans="1:8" ht="28.8" x14ac:dyDescent="0.3">
      <c r="A25" t="s">
        <v>30</v>
      </c>
      <c r="B25" s="81" t="s">
        <v>68</v>
      </c>
      <c r="C25" s="1">
        <v>2.92</v>
      </c>
      <c r="D25" s="1">
        <v>0.08</v>
      </c>
      <c r="E25" s="1">
        <v>3</v>
      </c>
      <c r="F25" s="1">
        <v>3.03</v>
      </c>
      <c r="G25" s="1">
        <v>3.03</v>
      </c>
      <c r="H25" s="1">
        <v>3.03</v>
      </c>
    </row>
    <row r="26" spans="1:8" ht="43.2" x14ac:dyDescent="0.3">
      <c r="A26" t="s">
        <v>31</v>
      </c>
      <c r="B26" s="81" t="s">
        <v>69</v>
      </c>
      <c r="C26" s="1">
        <v>1.6</v>
      </c>
      <c r="D26" s="1">
        <v>0.1</v>
      </c>
      <c r="E26" s="1">
        <v>1.7</v>
      </c>
      <c r="F26" s="1">
        <v>1.7170000000000001</v>
      </c>
      <c r="G26" s="1">
        <v>1.7170000000000001</v>
      </c>
      <c r="H26" s="1">
        <v>1.7170000000000001</v>
      </c>
    </row>
    <row r="27" spans="1:8" ht="43.2" x14ac:dyDescent="0.3">
      <c r="A27" t="s">
        <v>32</v>
      </c>
      <c r="B27" s="81" t="s">
        <v>70</v>
      </c>
      <c r="C27" s="1">
        <v>1.33</v>
      </c>
      <c r="D27" s="1">
        <v>0.09</v>
      </c>
      <c r="E27" s="1">
        <v>1.42</v>
      </c>
      <c r="F27" s="1">
        <v>1.4339999999999999</v>
      </c>
      <c r="G27" s="1">
        <v>1.4339999999999999</v>
      </c>
      <c r="H27" s="1">
        <v>1.4339999999999999</v>
      </c>
    </row>
    <row r="28" spans="1:8" ht="100.8" x14ac:dyDescent="0.3">
      <c r="A28" t="s">
        <v>33</v>
      </c>
      <c r="B28" s="81" t="s">
        <v>71</v>
      </c>
      <c r="C28" s="1">
        <v>1.44</v>
      </c>
      <c r="D28" s="1">
        <v>0.11</v>
      </c>
      <c r="E28" s="1">
        <v>1.55</v>
      </c>
      <c r="F28" s="1">
        <v>1.5660000000000001</v>
      </c>
      <c r="G28" s="1">
        <v>1.5660000000000001</v>
      </c>
      <c r="H28" s="1">
        <v>1.5660000000000001</v>
      </c>
    </row>
    <row r="29" spans="1:8" ht="28.8" x14ac:dyDescent="0.3">
      <c r="A29" t="s">
        <v>34</v>
      </c>
      <c r="B29" s="81" t="s">
        <v>72</v>
      </c>
    </row>
    <row r="30" spans="1:8" ht="43.2" x14ac:dyDescent="0.3">
      <c r="A30" t="s">
        <v>35</v>
      </c>
      <c r="B30" s="81" t="s">
        <v>73</v>
      </c>
      <c r="C30" s="1">
        <v>0.67</v>
      </c>
      <c r="D30" s="1">
        <v>0.09</v>
      </c>
      <c r="E30" s="1">
        <v>0.76</v>
      </c>
      <c r="F30" s="1">
        <v>0.76800000000000002</v>
      </c>
      <c r="G30" s="1">
        <v>0.76800000000000002</v>
      </c>
      <c r="H30" s="1">
        <v>0.76800000000000002</v>
      </c>
    </row>
    <row r="31" spans="1:8" ht="57.6" x14ac:dyDescent="0.3">
      <c r="A31" t="s">
        <v>36</v>
      </c>
      <c r="B31" s="81" t="s">
        <v>74</v>
      </c>
      <c r="C31" s="1">
        <v>0.81</v>
      </c>
      <c r="D31" s="1">
        <v>0.1</v>
      </c>
      <c r="E31" s="1">
        <v>0.91</v>
      </c>
      <c r="F31" s="1">
        <v>0.91900000000000004</v>
      </c>
      <c r="G31" s="1">
        <v>0.91900000000000004</v>
      </c>
      <c r="H31" s="1">
        <v>0.91900000000000004</v>
      </c>
    </row>
    <row r="32" spans="1:8" ht="57.6" x14ac:dyDescent="0.3">
      <c r="A32" t="s">
        <v>37</v>
      </c>
      <c r="B32" s="81" t="s">
        <v>75</v>
      </c>
      <c r="C32" s="1">
        <v>0.55000000000000004</v>
      </c>
      <c r="D32" s="1">
        <v>0.08</v>
      </c>
      <c r="E32" s="1">
        <v>0.63</v>
      </c>
      <c r="F32" s="1">
        <v>0.63600000000000001</v>
      </c>
      <c r="G32" s="1">
        <v>0.63600000000000001</v>
      </c>
      <c r="H32" s="1">
        <v>0.63600000000000001</v>
      </c>
    </row>
    <row r="33" spans="1:8" ht="43.2" x14ac:dyDescent="0.3">
      <c r="A33" t="s">
        <v>38</v>
      </c>
      <c r="B33" s="81" t="s">
        <v>76</v>
      </c>
      <c r="C33" s="1">
        <v>0.52</v>
      </c>
      <c r="D33" s="1">
        <v>0.06</v>
      </c>
      <c r="E33" s="1">
        <v>0.57999999999999996</v>
      </c>
      <c r="F33" s="1">
        <v>0.58599999999999997</v>
      </c>
      <c r="G33" s="1">
        <v>0.58599999999999997</v>
      </c>
      <c r="H33" s="1">
        <v>0.58599999999999997</v>
      </c>
    </row>
    <row r="34" spans="1:8" ht="57.6" x14ac:dyDescent="0.3">
      <c r="A34" t="s">
        <v>39</v>
      </c>
      <c r="B34" s="81" t="s">
        <v>77</v>
      </c>
      <c r="C34" s="1">
        <v>0.33</v>
      </c>
      <c r="D34" s="1">
        <v>0.05</v>
      </c>
      <c r="E34" s="1">
        <v>0.38</v>
      </c>
      <c r="F34" s="1">
        <v>0.38400000000000001</v>
      </c>
      <c r="G34" s="1">
        <v>0.38400000000000001</v>
      </c>
      <c r="H34" s="1">
        <v>0.38400000000000001</v>
      </c>
    </row>
    <row r="35" spans="1:8" ht="28.8" x14ac:dyDescent="0.3">
      <c r="A35" t="s">
        <v>40</v>
      </c>
      <c r="B35" s="81" t="s">
        <v>78</v>
      </c>
      <c r="C35" s="1">
        <v>1.1000000000000001</v>
      </c>
      <c r="D35" s="1">
        <v>0.13</v>
      </c>
      <c r="E35" s="1">
        <v>1.23</v>
      </c>
      <c r="F35" s="1">
        <v>1.242</v>
      </c>
      <c r="G35" s="1">
        <v>1.242</v>
      </c>
      <c r="H35" s="1">
        <v>1.242</v>
      </c>
    </row>
    <row r="36" spans="1:8" ht="28.8" x14ac:dyDescent="0.3">
      <c r="A36" t="s">
        <v>41</v>
      </c>
      <c r="B36" s="81" t="s">
        <v>79</v>
      </c>
      <c r="C36" s="1">
        <v>0.57999999999999996</v>
      </c>
      <c r="D36" s="1">
        <v>0.1</v>
      </c>
      <c r="E36" s="1">
        <v>0.67</v>
      </c>
      <c r="F36" s="1">
        <v>0.67700000000000005</v>
      </c>
      <c r="G36" s="1">
        <v>0.67700000000000005</v>
      </c>
      <c r="H36" s="1">
        <v>0.67700000000000005</v>
      </c>
    </row>
    <row r="37" spans="1:8" ht="86.4" x14ac:dyDescent="0.3">
      <c r="A37" t="s">
        <v>42</v>
      </c>
      <c r="B37" s="81" t="s">
        <v>80</v>
      </c>
      <c r="C37" s="1">
        <v>1.0900000000000001</v>
      </c>
      <c r="D37" s="1">
        <v>0.08</v>
      </c>
      <c r="E37" s="1">
        <v>1.17</v>
      </c>
      <c r="F37" s="1">
        <v>1.1819999999999999</v>
      </c>
      <c r="G37" s="1">
        <v>1.1819999999999999</v>
      </c>
      <c r="H37" s="1">
        <v>1.1819999999999999</v>
      </c>
    </row>
    <row r="38" spans="1:8" ht="86.4" x14ac:dyDescent="0.3">
      <c r="A38" t="s">
        <v>43</v>
      </c>
      <c r="B38" s="81" t="s">
        <v>81</v>
      </c>
      <c r="C38" s="1">
        <v>0.56000000000000005</v>
      </c>
      <c r="D38" s="1">
        <v>0.05</v>
      </c>
      <c r="E38" s="1">
        <v>0.61</v>
      </c>
      <c r="F38" s="1">
        <v>0.61599999999999999</v>
      </c>
      <c r="G38" s="1">
        <v>0.61599999999999999</v>
      </c>
      <c r="H38" s="1">
        <v>0.61599999999999999</v>
      </c>
    </row>
    <row r="39" spans="1:8" x14ac:dyDescent="0.3">
      <c r="A39" t="s">
        <v>44</v>
      </c>
      <c r="B39" s="81" t="s">
        <v>82</v>
      </c>
      <c r="C39" s="1">
        <v>10.82</v>
      </c>
      <c r="E39" s="1">
        <v>10.82</v>
      </c>
      <c r="F39" s="1">
        <v>11.901999999999999</v>
      </c>
      <c r="G39" s="1">
        <v>12.984</v>
      </c>
      <c r="H39" s="1">
        <v>14.066000000000001</v>
      </c>
    </row>
  </sheetData>
  <sheetProtection algorithmName="SHA-512" hashValue="AN1QP7jkoMys5Dz6hP2ea8rtB3rf3fwaSd7NEFwN/WIMmerEa7FU5SDLl8bfcmfvUeQTwYXe4dxL6CAbWez/SA==" saltValue="qy5GMAaL3OzaCYAK+B7eWg==" spinCount="100000" sheet="1" objects="1" scenarios="1"/>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List114"/>
  <dimension ref="A1:I63"/>
  <sheetViews>
    <sheetView workbookViewId="0">
      <selection activeCell="J13" sqref="J13"/>
    </sheetView>
  </sheetViews>
  <sheetFormatPr defaultRowHeight="14.4" x14ac:dyDescent="0.3"/>
  <cols>
    <col min="1" max="1" width="9.88671875" bestFit="1" customWidth="1"/>
    <col min="2" max="2" width="53.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1.29</v>
      </c>
      <c r="D3" s="1">
        <v>0.05</v>
      </c>
      <c r="E3" s="1">
        <v>1.33</v>
      </c>
      <c r="F3" s="1">
        <v>1.4630000000000001</v>
      </c>
      <c r="G3" s="1">
        <v>1.5960000000000001</v>
      </c>
      <c r="H3" s="1">
        <v>1.7290000000000001</v>
      </c>
      <c r="I3" t="s">
        <v>84</v>
      </c>
    </row>
    <row r="4" spans="1:9" x14ac:dyDescent="0.3">
      <c r="A4" t="s">
        <v>10</v>
      </c>
      <c r="B4" s="81" t="s">
        <v>47</v>
      </c>
      <c r="C4" s="1">
        <v>0.85</v>
      </c>
      <c r="D4" s="1">
        <v>0.03</v>
      </c>
      <c r="E4" s="1">
        <v>0.88</v>
      </c>
      <c r="F4" s="1">
        <v>0.96799999999999997</v>
      </c>
      <c r="G4" s="1">
        <v>1.056</v>
      </c>
      <c r="H4" s="1">
        <v>1.1439999999999999</v>
      </c>
      <c r="I4" t="s">
        <v>83</v>
      </c>
    </row>
    <row r="5" spans="1:9" x14ac:dyDescent="0.3">
      <c r="A5" t="s">
        <v>11</v>
      </c>
      <c r="B5" s="81" t="s">
        <v>48</v>
      </c>
      <c r="C5" s="1">
        <v>1.26</v>
      </c>
      <c r="D5" s="1">
        <v>0.14000000000000001</v>
      </c>
      <c r="E5" s="1">
        <v>1.39</v>
      </c>
      <c r="F5" s="1">
        <v>1.5289999999999999</v>
      </c>
      <c r="G5" s="1">
        <v>1.6679999999999999</v>
      </c>
      <c r="H5" s="1">
        <v>1.8069999999999999</v>
      </c>
    </row>
    <row r="6" spans="1:9" x14ac:dyDescent="0.3">
      <c r="A6" t="s">
        <v>12</v>
      </c>
      <c r="B6" s="81" t="s">
        <v>49</v>
      </c>
      <c r="C6" s="1">
        <v>0.86</v>
      </c>
      <c r="D6" s="1">
        <v>0.06</v>
      </c>
      <c r="E6" s="1">
        <v>0.91</v>
      </c>
      <c r="F6" s="1">
        <v>1.0009999999999999</v>
      </c>
      <c r="G6" s="1">
        <v>1.0920000000000001</v>
      </c>
      <c r="H6" s="1">
        <v>1.1830000000000001</v>
      </c>
    </row>
    <row r="7" spans="1:9" x14ac:dyDescent="0.3">
      <c r="A7" t="s">
        <v>13</v>
      </c>
      <c r="B7" s="81" t="s">
        <v>50</v>
      </c>
      <c r="C7" s="1">
        <v>1.3</v>
      </c>
      <c r="D7" s="1">
        <v>0.16</v>
      </c>
      <c r="E7" s="1">
        <v>1.46</v>
      </c>
      <c r="F7" s="1">
        <v>1.6060000000000001</v>
      </c>
      <c r="G7" s="1">
        <v>1.752</v>
      </c>
      <c r="H7" s="1">
        <v>1.8979999999999999</v>
      </c>
      <c r="I7" t="s">
        <v>84</v>
      </c>
    </row>
    <row r="8" spans="1:9" x14ac:dyDescent="0.3">
      <c r="A8" t="s">
        <v>13</v>
      </c>
      <c r="B8" s="81" t="s">
        <v>51</v>
      </c>
      <c r="C8" s="1">
        <v>0.82</v>
      </c>
      <c r="D8" s="1">
        <v>0.06</v>
      </c>
      <c r="E8" s="1">
        <v>0.88</v>
      </c>
      <c r="F8" s="1">
        <v>0.96799999999999997</v>
      </c>
      <c r="G8" s="1">
        <v>1.056</v>
      </c>
      <c r="H8" s="1">
        <v>1.1439999999999999</v>
      </c>
      <c r="I8" t="s">
        <v>83</v>
      </c>
    </row>
    <row r="9" spans="1:9" x14ac:dyDescent="0.3">
      <c r="A9" t="s">
        <v>14</v>
      </c>
      <c r="B9" s="81" t="s">
        <v>52</v>
      </c>
    </row>
    <row r="10" spans="1:9" x14ac:dyDescent="0.3">
      <c r="A10" t="s">
        <v>15</v>
      </c>
      <c r="B10" s="81" t="s">
        <v>53</v>
      </c>
      <c r="C10" s="1">
        <v>2.57</v>
      </c>
      <c r="D10" s="1">
        <v>0.03</v>
      </c>
      <c r="E10" s="1">
        <v>2.6</v>
      </c>
      <c r="F10" s="1">
        <v>2.6259999999999999</v>
      </c>
      <c r="G10" s="1">
        <v>2.6259999999999999</v>
      </c>
      <c r="H10" s="1">
        <v>2.6259999999999999</v>
      </c>
    </row>
    <row r="11" spans="1:9" x14ac:dyDescent="0.3">
      <c r="A11" t="s">
        <v>16</v>
      </c>
      <c r="B11" s="81" t="s">
        <v>54</v>
      </c>
      <c r="C11" s="1">
        <v>2</v>
      </c>
      <c r="D11" s="1">
        <v>0.1</v>
      </c>
      <c r="E11" s="1">
        <v>2.1</v>
      </c>
      <c r="F11" s="1">
        <v>2.121</v>
      </c>
      <c r="G11" s="1">
        <v>2.121</v>
      </c>
      <c r="H11" s="1">
        <v>2.121</v>
      </c>
    </row>
    <row r="12" spans="1:9" x14ac:dyDescent="0.3">
      <c r="A12" t="s">
        <v>17</v>
      </c>
      <c r="B12" s="81" t="s">
        <v>55</v>
      </c>
      <c r="C12" s="1">
        <v>0.6</v>
      </c>
      <c r="D12" s="1">
        <v>0.03</v>
      </c>
      <c r="E12" s="1">
        <v>0.63</v>
      </c>
      <c r="F12" s="1">
        <v>0.63600000000000001</v>
      </c>
      <c r="G12" s="1">
        <v>0.63600000000000001</v>
      </c>
      <c r="H12" s="1">
        <v>0.63600000000000001</v>
      </c>
    </row>
    <row r="13" spans="1:9" x14ac:dyDescent="0.3">
      <c r="A13" t="s">
        <v>18</v>
      </c>
      <c r="B13" s="81" t="s">
        <v>56</v>
      </c>
      <c r="C13" s="1">
        <v>2.0699999999999998</v>
      </c>
      <c r="D13" s="1">
        <v>0.05</v>
      </c>
      <c r="E13" s="1">
        <v>2.12</v>
      </c>
      <c r="F13" s="1">
        <v>2.141</v>
      </c>
      <c r="G13" s="1">
        <v>2.141</v>
      </c>
      <c r="H13" s="1">
        <v>2.141</v>
      </c>
    </row>
    <row r="14" spans="1:9" x14ac:dyDescent="0.3">
      <c r="A14" t="s">
        <v>19</v>
      </c>
      <c r="B14" s="81" t="s">
        <v>57</v>
      </c>
    </row>
    <row r="15" spans="1:9" ht="57.6" x14ac:dyDescent="0.3">
      <c r="A15" t="s">
        <v>20</v>
      </c>
      <c r="B15" s="81" t="s">
        <v>58</v>
      </c>
      <c r="C15" s="1">
        <v>0.46</v>
      </c>
      <c r="D15" s="1">
        <v>0.03</v>
      </c>
      <c r="E15" s="1">
        <v>0.48</v>
      </c>
      <c r="F15" s="1">
        <v>0.48499999999999999</v>
      </c>
      <c r="G15" s="1">
        <v>0.48499999999999999</v>
      </c>
      <c r="H15" s="1">
        <v>0.48499999999999999</v>
      </c>
    </row>
    <row r="16" spans="1:9" ht="57.6" x14ac:dyDescent="0.3">
      <c r="A16" t="s">
        <v>21</v>
      </c>
      <c r="B16" s="81" t="s">
        <v>59</v>
      </c>
      <c r="C16" s="1">
        <v>0.76</v>
      </c>
      <c r="D16" s="1">
        <v>0.03</v>
      </c>
      <c r="E16" s="1">
        <v>0.78</v>
      </c>
      <c r="F16" s="1">
        <v>0.78800000000000003</v>
      </c>
      <c r="G16" s="1">
        <v>0.78800000000000003</v>
      </c>
      <c r="H16" s="1">
        <v>0.78800000000000003</v>
      </c>
    </row>
    <row r="17" spans="1:8" ht="72" x14ac:dyDescent="0.3">
      <c r="A17" t="s">
        <v>22</v>
      </c>
      <c r="B17" s="81" t="s">
        <v>60</v>
      </c>
      <c r="C17" s="1">
        <v>1.38</v>
      </c>
      <c r="D17" s="1">
        <v>0.08</v>
      </c>
      <c r="E17" s="1">
        <v>1.46</v>
      </c>
      <c r="F17" s="1">
        <v>1.4750000000000001</v>
      </c>
      <c r="G17" s="1">
        <v>1.4750000000000001</v>
      </c>
      <c r="H17" s="1">
        <v>1.4750000000000001</v>
      </c>
    </row>
    <row r="18" spans="1:8" ht="57.6" x14ac:dyDescent="0.3">
      <c r="A18" t="s">
        <v>23</v>
      </c>
      <c r="B18" s="81" t="s">
        <v>61</v>
      </c>
      <c r="C18" s="1">
        <v>1.34</v>
      </c>
      <c r="D18" s="1">
        <v>0.08</v>
      </c>
      <c r="E18" s="1">
        <v>1.43</v>
      </c>
      <c r="F18" s="1">
        <v>1.444</v>
      </c>
      <c r="G18" s="1">
        <v>1.444</v>
      </c>
      <c r="H18" s="1">
        <v>1.444</v>
      </c>
    </row>
    <row r="19" spans="1:8" ht="28.8" x14ac:dyDescent="0.3">
      <c r="A19" t="s">
        <v>24</v>
      </c>
      <c r="B19" s="81" t="s">
        <v>62</v>
      </c>
      <c r="C19" s="1">
        <v>0.59</v>
      </c>
      <c r="D19" s="1">
        <v>0.06</v>
      </c>
      <c r="E19" s="1">
        <v>0.66</v>
      </c>
      <c r="F19" s="1">
        <v>0.66700000000000004</v>
      </c>
      <c r="G19" s="1">
        <v>0.66700000000000004</v>
      </c>
      <c r="H19" s="1">
        <v>0.66700000000000004</v>
      </c>
    </row>
    <row r="20" spans="1:8" ht="28.8" x14ac:dyDescent="0.3">
      <c r="A20" t="s">
        <v>25</v>
      </c>
      <c r="B20" s="81" t="s">
        <v>63</v>
      </c>
      <c r="C20" s="1">
        <v>1.33</v>
      </c>
      <c r="D20" s="1">
        <v>7.0000000000000007E-2</v>
      </c>
      <c r="E20" s="1">
        <v>1.4</v>
      </c>
      <c r="F20" s="1">
        <v>1.4139999999999999</v>
      </c>
      <c r="G20" s="1">
        <v>1.4139999999999999</v>
      </c>
      <c r="H20" s="1">
        <v>1.4139999999999999</v>
      </c>
    </row>
    <row r="21" spans="1:8" ht="28.8" x14ac:dyDescent="0.3">
      <c r="A21" t="s">
        <v>26</v>
      </c>
      <c r="B21" s="81" t="s">
        <v>64</v>
      </c>
      <c r="C21" s="1">
        <v>1.57</v>
      </c>
      <c r="D21" s="1">
        <v>0.05</v>
      </c>
      <c r="E21" s="1">
        <v>1.62</v>
      </c>
      <c r="F21" s="1">
        <v>1.6359999999999999</v>
      </c>
      <c r="G21" s="1">
        <v>1.6359999999999999</v>
      </c>
      <c r="H21" s="1">
        <v>1.6359999999999999</v>
      </c>
    </row>
    <row r="22" spans="1:8" ht="43.2" x14ac:dyDescent="0.3">
      <c r="A22" t="s">
        <v>27</v>
      </c>
      <c r="B22" s="81" t="s">
        <v>65</v>
      </c>
      <c r="C22" s="1">
        <v>2.41</v>
      </c>
      <c r="D22" s="1">
        <v>0.08</v>
      </c>
      <c r="E22" s="1">
        <v>2.4900000000000002</v>
      </c>
      <c r="F22" s="1">
        <v>2.5150000000000001</v>
      </c>
      <c r="G22" s="1">
        <v>2.5150000000000001</v>
      </c>
      <c r="H22" s="1">
        <v>2.5150000000000001</v>
      </c>
    </row>
    <row r="23" spans="1:8" ht="72" x14ac:dyDescent="0.3">
      <c r="A23" t="s">
        <v>28</v>
      </c>
      <c r="B23" s="81" t="s">
        <v>66</v>
      </c>
      <c r="C23" s="1">
        <v>2.0699999999999998</v>
      </c>
      <c r="D23" s="1">
        <v>0.08</v>
      </c>
      <c r="E23" s="1">
        <v>2.15</v>
      </c>
      <c r="F23" s="1">
        <v>2.1720000000000002</v>
      </c>
      <c r="G23" s="1">
        <v>2.1720000000000002</v>
      </c>
      <c r="H23" s="1">
        <v>2.1720000000000002</v>
      </c>
    </row>
    <row r="24" spans="1:8" ht="72" x14ac:dyDescent="0.3">
      <c r="A24" t="s">
        <v>29</v>
      </c>
      <c r="B24" s="81" t="s">
        <v>67</v>
      </c>
      <c r="C24" s="1">
        <v>2.0699999999999998</v>
      </c>
      <c r="D24" s="1">
        <v>0.08</v>
      </c>
      <c r="E24" s="1">
        <v>2.15</v>
      </c>
      <c r="F24" s="1">
        <v>2.1720000000000002</v>
      </c>
      <c r="G24" s="1">
        <v>2.1720000000000002</v>
      </c>
      <c r="H24" s="1">
        <v>2.1720000000000002</v>
      </c>
    </row>
    <row r="25" spans="1:8" ht="28.8" x14ac:dyDescent="0.3">
      <c r="A25" t="s">
        <v>30</v>
      </c>
      <c r="B25" s="81" t="s">
        <v>68</v>
      </c>
      <c r="C25" s="1">
        <v>4.01</v>
      </c>
      <c r="D25" s="1">
        <v>0.05</v>
      </c>
      <c r="E25" s="1">
        <v>4.0599999999999996</v>
      </c>
      <c r="F25" s="1">
        <v>4.101</v>
      </c>
      <c r="G25" s="1">
        <v>4.101</v>
      </c>
      <c r="H25" s="1">
        <v>4.101</v>
      </c>
    </row>
    <row r="26" spans="1:8" ht="43.2" x14ac:dyDescent="0.3">
      <c r="A26" t="s">
        <v>31</v>
      </c>
      <c r="B26" s="81" t="s">
        <v>69</v>
      </c>
      <c r="C26" s="1">
        <v>2.02</v>
      </c>
      <c r="D26" s="1">
        <v>7.0000000000000007E-2</v>
      </c>
      <c r="E26" s="1">
        <v>2.09</v>
      </c>
      <c r="F26" s="1">
        <v>2.1110000000000002</v>
      </c>
      <c r="G26" s="1">
        <v>2.1110000000000002</v>
      </c>
      <c r="H26" s="1">
        <v>2.1110000000000002</v>
      </c>
    </row>
    <row r="27" spans="1:8" ht="43.2" x14ac:dyDescent="0.3">
      <c r="A27" t="s">
        <v>32</v>
      </c>
      <c r="B27" s="81" t="s">
        <v>70</v>
      </c>
      <c r="C27" s="1">
        <v>1.51</v>
      </c>
      <c r="D27" s="1">
        <v>0.06</v>
      </c>
      <c r="E27" s="1">
        <v>1.58</v>
      </c>
      <c r="F27" s="1">
        <v>1.5960000000000001</v>
      </c>
      <c r="G27" s="1">
        <v>1.5960000000000001</v>
      </c>
      <c r="H27" s="1">
        <v>1.5960000000000001</v>
      </c>
    </row>
    <row r="28" spans="1:8" ht="100.8" x14ac:dyDescent="0.3">
      <c r="A28" t="s">
        <v>33</v>
      </c>
      <c r="B28" s="81" t="s">
        <v>71</v>
      </c>
      <c r="C28" s="1">
        <v>1.55</v>
      </c>
      <c r="D28" s="1">
        <v>0.08</v>
      </c>
      <c r="E28" s="1">
        <v>1.63</v>
      </c>
      <c r="F28" s="1">
        <v>1.6459999999999999</v>
      </c>
      <c r="G28" s="1">
        <v>1.6459999999999999</v>
      </c>
      <c r="H28" s="1">
        <v>1.6459999999999999</v>
      </c>
    </row>
    <row r="29" spans="1:8" ht="28.8" x14ac:dyDescent="0.3">
      <c r="A29" t="s">
        <v>34</v>
      </c>
      <c r="B29" s="81" t="s">
        <v>72</v>
      </c>
    </row>
    <row r="30" spans="1:8" ht="43.2" x14ac:dyDescent="0.3">
      <c r="A30" t="s">
        <v>35</v>
      </c>
      <c r="B30" s="81" t="s">
        <v>73</v>
      </c>
      <c r="C30" s="1">
        <v>0.76</v>
      </c>
      <c r="D30" s="1">
        <v>0.06</v>
      </c>
      <c r="E30" s="1">
        <v>0.83</v>
      </c>
      <c r="F30" s="1">
        <v>0.83799999999999997</v>
      </c>
      <c r="G30" s="1">
        <v>0.83799999999999997</v>
      </c>
      <c r="H30" s="1">
        <v>0.83799999999999997</v>
      </c>
    </row>
    <row r="31" spans="1:8" ht="57.6" x14ac:dyDescent="0.3">
      <c r="A31" t="s">
        <v>36</v>
      </c>
      <c r="B31" s="81" t="s">
        <v>74</v>
      </c>
      <c r="C31" s="1">
        <v>1.01</v>
      </c>
      <c r="D31" s="1">
        <v>0.08</v>
      </c>
      <c r="E31" s="1">
        <v>1.0900000000000001</v>
      </c>
      <c r="F31" s="1">
        <v>1.101</v>
      </c>
      <c r="G31" s="1">
        <v>1.101</v>
      </c>
      <c r="H31" s="1">
        <v>1.101</v>
      </c>
    </row>
    <row r="32" spans="1:8" ht="57.6" x14ac:dyDescent="0.3">
      <c r="A32" t="s">
        <v>37</v>
      </c>
      <c r="B32" s="81" t="s">
        <v>75</v>
      </c>
      <c r="C32" s="1">
        <v>0.69</v>
      </c>
      <c r="D32" s="1">
        <v>0.06</v>
      </c>
      <c r="E32" s="1">
        <v>0.75</v>
      </c>
      <c r="F32" s="1">
        <v>0.75800000000000001</v>
      </c>
      <c r="G32" s="1">
        <v>0.75800000000000001</v>
      </c>
      <c r="H32" s="1">
        <v>0.75800000000000001</v>
      </c>
    </row>
    <row r="33" spans="1:9" ht="43.2" x14ac:dyDescent="0.3">
      <c r="A33" t="s">
        <v>38</v>
      </c>
      <c r="B33" s="81" t="s">
        <v>76</v>
      </c>
      <c r="C33" s="1">
        <v>0.47</v>
      </c>
      <c r="D33" s="1">
        <v>0.05</v>
      </c>
      <c r="E33" s="1">
        <v>0.52</v>
      </c>
      <c r="F33" s="1">
        <v>0.52500000000000002</v>
      </c>
      <c r="G33" s="1">
        <v>0.52500000000000002</v>
      </c>
      <c r="H33" s="1">
        <v>0.52500000000000002</v>
      </c>
    </row>
    <row r="34" spans="1:9" ht="57.6" x14ac:dyDescent="0.3">
      <c r="A34" t="s">
        <v>39</v>
      </c>
      <c r="B34" s="81" t="s">
        <v>77</v>
      </c>
      <c r="C34" s="1">
        <v>0.3</v>
      </c>
      <c r="D34" s="1">
        <v>0.04</v>
      </c>
      <c r="E34" s="1">
        <v>0.34</v>
      </c>
      <c r="F34" s="1">
        <v>0.34300000000000003</v>
      </c>
      <c r="G34" s="1">
        <v>0.34300000000000003</v>
      </c>
      <c r="H34" s="1">
        <v>0.34300000000000003</v>
      </c>
    </row>
    <row r="35" spans="1:9" ht="28.8" x14ac:dyDescent="0.3">
      <c r="A35" t="s">
        <v>40</v>
      </c>
      <c r="B35" s="81" t="s">
        <v>78</v>
      </c>
      <c r="C35" s="1">
        <v>1.4</v>
      </c>
      <c r="D35" s="1">
        <v>0.1</v>
      </c>
      <c r="E35" s="1">
        <v>1.49</v>
      </c>
      <c r="F35" s="1">
        <v>1.5049999999999999</v>
      </c>
      <c r="G35" s="1">
        <v>1.5049999999999999</v>
      </c>
      <c r="H35" s="1">
        <v>1.5049999999999999</v>
      </c>
    </row>
    <row r="36" spans="1:9" ht="28.8" x14ac:dyDescent="0.3">
      <c r="A36" t="s">
        <v>41</v>
      </c>
      <c r="B36" s="81" t="s">
        <v>79</v>
      </c>
      <c r="C36" s="1">
        <v>0.55000000000000004</v>
      </c>
      <c r="D36" s="1">
        <v>0.09</v>
      </c>
      <c r="E36" s="1">
        <v>0.64</v>
      </c>
      <c r="F36" s="1">
        <v>0.64600000000000002</v>
      </c>
      <c r="G36" s="1">
        <v>0.64600000000000002</v>
      </c>
      <c r="H36" s="1">
        <v>0.64600000000000002</v>
      </c>
    </row>
    <row r="37" spans="1:9" ht="86.4" x14ac:dyDescent="0.3">
      <c r="A37" t="s">
        <v>42</v>
      </c>
      <c r="B37" s="81" t="s">
        <v>80</v>
      </c>
      <c r="C37" s="1">
        <v>1.36</v>
      </c>
      <c r="D37" s="1">
        <v>0.06</v>
      </c>
      <c r="E37" s="1">
        <v>1.42</v>
      </c>
      <c r="F37" s="1">
        <v>1.4339999999999999</v>
      </c>
      <c r="G37" s="1">
        <v>1.4339999999999999</v>
      </c>
      <c r="H37" s="1">
        <v>1.4339999999999999</v>
      </c>
    </row>
    <row r="38" spans="1:9" ht="86.4" x14ac:dyDescent="0.3">
      <c r="A38" t="s">
        <v>43</v>
      </c>
      <c r="B38" s="81" t="s">
        <v>81</v>
      </c>
      <c r="C38" s="1">
        <v>0.7</v>
      </c>
      <c r="D38" s="1">
        <v>0.04</v>
      </c>
      <c r="E38" s="1">
        <v>0.74</v>
      </c>
      <c r="F38" s="1">
        <v>0.747</v>
      </c>
      <c r="G38" s="1">
        <v>0.747</v>
      </c>
      <c r="H38" s="1">
        <v>0.747</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0.76</v>
      </c>
      <c r="E40" s="1">
        <v>0.76</v>
      </c>
      <c r="F40" s="1">
        <v>0.83599999999999997</v>
      </c>
      <c r="G40" s="1">
        <v>0.91200000000000003</v>
      </c>
      <c r="H40" s="1">
        <v>0.98799999999999999</v>
      </c>
      <c r="I40" t="s">
        <v>568</v>
      </c>
    </row>
    <row r="41" spans="1:9" x14ac:dyDescent="0.3">
      <c r="A41" t="s">
        <v>87</v>
      </c>
      <c r="B41" s="81" t="s">
        <v>332</v>
      </c>
      <c r="C41" s="1">
        <v>0.98</v>
      </c>
      <c r="E41" s="1">
        <v>0.98</v>
      </c>
      <c r="F41" s="1">
        <v>1.0780000000000001</v>
      </c>
      <c r="G41" s="1">
        <v>1.1759999999999999</v>
      </c>
      <c r="H41" s="1">
        <v>1.274</v>
      </c>
      <c r="I41" t="s">
        <v>568</v>
      </c>
    </row>
    <row r="42" spans="1:9" x14ac:dyDescent="0.3">
      <c r="A42" t="s">
        <v>88</v>
      </c>
      <c r="B42" s="81" t="s">
        <v>333</v>
      </c>
      <c r="C42" s="1">
        <v>1</v>
      </c>
      <c r="E42" s="1">
        <v>1</v>
      </c>
      <c r="F42" s="1">
        <v>1.1000000000000001</v>
      </c>
      <c r="G42" s="1">
        <v>1.2</v>
      </c>
      <c r="H42" s="1">
        <v>1.3</v>
      </c>
      <c r="I42" t="s">
        <v>568</v>
      </c>
    </row>
    <row r="43" spans="1:9" x14ac:dyDescent="0.3">
      <c r="A43" t="s">
        <v>89</v>
      </c>
      <c r="B43" s="81" t="s">
        <v>334</v>
      </c>
      <c r="C43" s="1">
        <v>1</v>
      </c>
      <c r="E43" s="1">
        <v>1</v>
      </c>
      <c r="F43" s="1">
        <v>1.1000000000000001</v>
      </c>
      <c r="G43" s="1">
        <v>1.2</v>
      </c>
      <c r="H43" s="1">
        <v>1.3</v>
      </c>
      <c r="I43" t="s">
        <v>568</v>
      </c>
    </row>
    <row r="44" spans="1:9" x14ac:dyDescent="0.3">
      <c r="A44" t="s">
        <v>90</v>
      </c>
      <c r="B44" s="81" t="s">
        <v>332</v>
      </c>
      <c r="C44" s="1">
        <v>0.98</v>
      </c>
      <c r="E44" s="1">
        <v>0.98</v>
      </c>
      <c r="F44" s="1">
        <v>1.0780000000000001</v>
      </c>
      <c r="G44" s="1">
        <v>1.1759999999999999</v>
      </c>
      <c r="H44" s="1">
        <v>1.274</v>
      </c>
      <c r="I44" t="s">
        <v>568</v>
      </c>
    </row>
    <row r="45" spans="1:9" x14ac:dyDescent="0.3">
      <c r="A45" t="s">
        <v>91</v>
      </c>
      <c r="B45" s="81" t="s">
        <v>333</v>
      </c>
      <c r="C45" s="1">
        <v>1</v>
      </c>
      <c r="E45" s="1">
        <v>1</v>
      </c>
      <c r="F45" s="1">
        <v>1.1000000000000001</v>
      </c>
      <c r="G45" s="1">
        <v>1.2</v>
      </c>
      <c r="H45" s="1">
        <v>1.3</v>
      </c>
      <c r="I45" t="s">
        <v>568</v>
      </c>
    </row>
    <row r="46" spans="1:9" x14ac:dyDescent="0.3">
      <c r="A46" t="s">
        <v>92</v>
      </c>
      <c r="B46" s="81" t="s">
        <v>335</v>
      </c>
      <c r="C46" s="1">
        <v>0.98</v>
      </c>
      <c r="E46" s="1">
        <v>0.98</v>
      </c>
      <c r="F46" s="1">
        <v>1.0780000000000001</v>
      </c>
      <c r="G46" s="1">
        <v>1.1759999999999999</v>
      </c>
      <c r="H46" s="1">
        <v>1.274</v>
      </c>
      <c r="I46" t="s">
        <v>568</v>
      </c>
    </row>
    <row r="47" spans="1:9" ht="28.8" x14ac:dyDescent="0.3">
      <c r="A47" t="s">
        <v>93</v>
      </c>
      <c r="B47" s="81" t="s">
        <v>336</v>
      </c>
      <c r="C47" s="1">
        <v>1.44</v>
      </c>
      <c r="E47" s="1">
        <v>1.44</v>
      </c>
      <c r="F47" s="1">
        <v>1.5840000000000001</v>
      </c>
      <c r="G47" s="1">
        <v>1.728</v>
      </c>
      <c r="H47" s="1">
        <v>1.8720000000000001</v>
      </c>
      <c r="I47" t="s">
        <v>568</v>
      </c>
    </row>
    <row r="48" spans="1:9" ht="43.2" x14ac:dyDescent="0.3">
      <c r="A48" t="s">
        <v>94</v>
      </c>
      <c r="B48" s="81" t="s">
        <v>337</v>
      </c>
      <c r="C48" s="1">
        <v>1.44</v>
      </c>
      <c r="E48" s="1">
        <v>1.44</v>
      </c>
      <c r="F48" s="1">
        <v>1.5840000000000001</v>
      </c>
      <c r="G48" s="1">
        <v>1.728</v>
      </c>
      <c r="H48" s="1">
        <v>1.8720000000000001</v>
      </c>
      <c r="I48" t="s">
        <v>568</v>
      </c>
    </row>
    <row r="49" spans="1:9" x14ac:dyDescent="0.3">
      <c r="A49" t="s">
        <v>95</v>
      </c>
      <c r="B49" s="81" t="s">
        <v>338</v>
      </c>
      <c r="C49" s="1">
        <v>1</v>
      </c>
      <c r="E49" s="1">
        <v>1</v>
      </c>
      <c r="F49" s="1">
        <v>1.1000000000000001</v>
      </c>
      <c r="G49" s="1">
        <v>1.2</v>
      </c>
      <c r="H49" s="1">
        <v>1.3</v>
      </c>
      <c r="I49" t="s">
        <v>568</v>
      </c>
    </row>
    <row r="50" spans="1:9" x14ac:dyDescent="0.3">
      <c r="A50" t="s">
        <v>96</v>
      </c>
      <c r="B50" s="81" t="s">
        <v>339</v>
      </c>
      <c r="C50" s="1">
        <v>1</v>
      </c>
      <c r="E50" s="1">
        <v>1</v>
      </c>
      <c r="F50" s="1">
        <v>1.1000000000000001</v>
      </c>
      <c r="G50" s="1">
        <v>1.2</v>
      </c>
      <c r="H50" s="1">
        <v>1.3</v>
      </c>
      <c r="I50" t="s">
        <v>568</v>
      </c>
    </row>
    <row r="51" spans="1:9" x14ac:dyDescent="0.3">
      <c r="A51" t="s">
        <v>97</v>
      </c>
      <c r="B51" s="81" t="s">
        <v>340</v>
      </c>
      <c r="C51" s="1">
        <v>1</v>
      </c>
      <c r="E51" s="1">
        <v>1</v>
      </c>
      <c r="F51" s="1">
        <v>1.1000000000000001</v>
      </c>
      <c r="G51" s="1">
        <v>1.2</v>
      </c>
      <c r="H51" s="1">
        <v>1.3</v>
      </c>
      <c r="I51" t="s">
        <v>568</v>
      </c>
    </row>
    <row r="52" spans="1:9" x14ac:dyDescent="0.3">
      <c r="A52" t="s">
        <v>98</v>
      </c>
      <c r="B52" s="81" t="s">
        <v>341</v>
      </c>
      <c r="C52" s="1">
        <v>1</v>
      </c>
      <c r="E52" s="1">
        <v>1</v>
      </c>
      <c r="F52" s="1">
        <v>1.1000000000000001</v>
      </c>
      <c r="G52" s="1">
        <v>1.2</v>
      </c>
      <c r="H52" s="1">
        <v>1.3</v>
      </c>
      <c r="I52" t="s">
        <v>568</v>
      </c>
    </row>
    <row r="53" spans="1:9" x14ac:dyDescent="0.3">
      <c r="A53" t="s">
        <v>99</v>
      </c>
      <c r="B53" s="81" t="s">
        <v>342</v>
      </c>
      <c r="C53" s="1">
        <v>1</v>
      </c>
      <c r="E53" s="1">
        <v>1</v>
      </c>
      <c r="F53" s="1">
        <v>1.1000000000000001</v>
      </c>
      <c r="G53" s="1">
        <v>1.2</v>
      </c>
      <c r="H53" s="1">
        <v>1.3</v>
      </c>
      <c r="I53" t="s">
        <v>568</v>
      </c>
    </row>
    <row r="54" spans="1:9" x14ac:dyDescent="0.3">
      <c r="A54" t="s">
        <v>100</v>
      </c>
      <c r="B54" s="81" t="s">
        <v>341</v>
      </c>
      <c r="C54" s="1">
        <v>1</v>
      </c>
      <c r="E54" s="1">
        <v>1</v>
      </c>
      <c r="F54" s="1">
        <v>1.1000000000000001</v>
      </c>
      <c r="G54" s="1">
        <v>1.2</v>
      </c>
      <c r="H54" s="1">
        <v>1.3</v>
      </c>
      <c r="I54" t="s">
        <v>568</v>
      </c>
    </row>
    <row r="55" spans="1:9" ht="57.6" x14ac:dyDescent="0.3">
      <c r="A55" t="s">
        <v>101</v>
      </c>
      <c r="B55" s="81" t="s">
        <v>343</v>
      </c>
      <c r="C55" s="1">
        <v>1.44</v>
      </c>
      <c r="E55" s="1">
        <v>1.44</v>
      </c>
      <c r="F55" s="1">
        <v>1.5840000000000001</v>
      </c>
      <c r="G55" s="1">
        <v>1.728</v>
      </c>
      <c r="H55" s="1">
        <v>1.8720000000000001</v>
      </c>
      <c r="I55" t="s">
        <v>568</v>
      </c>
    </row>
    <row r="56" spans="1:9" ht="72" x14ac:dyDescent="0.3">
      <c r="A56" t="s">
        <v>102</v>
      </c>
      <c r="B56" s="81" t="s">
        <v>344</v>
      </c>
      <c r="C56" s="1">
        <v>1.44</v>
      </c>
      <c r="E56" s="1">
        <v>1.44</v>
      </c>
      <c r="F56" s="1">
        <v>1.5840000000000001</v>
      </c>
      <c r="G56" s="1">
        <v>1.728</v>
      </c>
      <c r="H56" s="1">
        <v>1.8720000000000001</v>
      </c>
      <c r="I56" t="s">
        <v>568</v>
      </c>
    </row>
    <row r="57" spans="1:9" x14ac:dyDescent="0.3">
      <c r="A57" t="s">
        <v>103</v>
      </c>
      <c r="B57" s="81" t="s">
        <v>345</v>
      </c>
      <c r="C57" s="1">
        <v>1.44</v>
      </c>
      <c r="E57" s="1">
        <v>1.44</v>
      </c>
      <c r="F57" s="1">
        <v>1.5840000000000001</v>
      </c>
      <c r="G57" s="1">
        <v>1.728</v>
      </c>
      <c r="H57" s="1">
        <v>1.8720000000000001</v>
      </c>
      <c r="I57" t="s">
        <v>568</v>
      </c>
    </row>
    <row r="58" spans="1:9" ht="28.8" x14ac:dyDescent="0.3">
      <c r="A58" t="s">
        <v>104</v>
      </c>
      <c r="B58" s="81" t="s">
        <v>346</v>
      </c>
      <c r="C58" s="1">
        <v>0.98</v>
      </c>
      <c r="E58" s="1">
        <v>0.98</v>
      </c>
      <c r="F58" s="1">
        <v>1.0780000000000001</v>
      </c>
      <c r="G58" s="1">
        <v>1.1759999999999999</v>
      </c>
      <c r="H58" s="1">
        <v>1.274</v>
      </c>
      <c r="I58" t="s">
        <v>568</v>
      </c>
    </row>
    <row r="59" spans="1:9" x14ac:dyDescent="0.3">
      <c r="A59" t="s">
        <v>577</v>
      </c>
      <c r="B59" s="81" t="s">
        <v>349</v>
      </c>
      <c r="C59" s="1">
        <v>1.44</v>
      </c>
      <c r="E59" s="1">
        <v>1.44</v>
      </c>
      <c r="F59" s="1">
        <v>1.5840000000000001</v>
      </c>
      <c r="G59" s="1">
        <v>1.728</v>
      </c>
      <c r="H59" s="1">
        <v>1.8720000000000001</v>
      </c>
      <c r="I59" t="s">
        <v>568</v>
      </c>
    </row>
    <row r="60" spans="1:9" x14ac:dyDescent="0.3">
      <c r="A60" t="s">
        <v>578</v>
      </c>
      <c r="B60" s="81" t="s">
        <v>581</v>
      </c>
      <c r="C60" s="1">
        <v>1.44</v>
      </c>
      <c r="E60" s="1">
        <v>1.44</v>
      </c>
      <c r="F60" s="1">
        <v>1.5840000000000001</v>
      </c>
      <c r="G60" s="1">
        <v>1.728</v>
      </c>
      <c r="H60" s="1">
        <v>1.8720000000000001</v>
      </c>
      <c r="I60" t="s">
        <v>568</v>
      </c>
    </row>
    <row r="61" spans="1:9" x14ac:dyDescent="0.3">
      <c r="A61" t="s">
        <v>579</v>
      </c>
      <c r="B61" s="81" t="s">
        <v>341</v>
      </c>
      <c r="C61" s="1">
        <v>0.76</v>
      </c>
      <c r="E61" s="1">
        <v>0.76</v>
      </c>
      <c r="F61" s="1">
        <v>0.83599999999999997</v>
      </c>
      <c r="G61" s="1">
        <v>0.91200000000000003</v>
      </c>
      <c r="H61" s="1">
        <v>0.98799999999999999</v>
      </c>
      <c r="I61" t="s">
        <v>568</v>
      </c>
    </row>
    <row r="62" spans="1:9" x14ac:dyDescent="0.3">
      <c r="A62" t="s">
        <v>580</v>
      </c>
      <c r="B62" s="81" t="s">
        <v>582</v>
      </c>
      <c r="C62" s="1">
        <v>1.44</v>
      </c>
      <c r="E62" s="1">
        <v>1.44</v>
      </c>
      <c r="F62" s="1">
        <v>1.5840000000000001</v>
      </c>
      <c r="G62" s="1">
        <v>1.728</v>
      </c>
      <c r="H62" s="1">
        <v>1.8720000000000001</v>
      </c>
      <c r="I62" t="s">
        <v>568</v>
      </c>
    </row>
    <row r="63" spans="1:9" x14ac:dyDescent="0.3">
      <c r="A63" t="s">
        <v>44</v>
      </c>
      <c r="B63" s="81" t="s">
        <v>82</v>
      </c>
      <c r="C63" s="1">
        <v>10.82</v>
      </c>
      <c r="E63" s="1">
        <v>10.82</v>
      </c>
      <c r="F63" s="1">
        <v>11.901999999999999</v>
      </c>
      <c r="G63" s="1">
        <v>12.984</v>
      </c>
      <c r="H63" s="1">
        <v>14.066000000000001</v>
      </c>
    </row>
  </sheetData>
  <sheetProtection algorithmName="SHA-512" hashValue="kROrdftoTsOndZc398FvjM65xp5NJavCRsI14IDCPANmN4YmsIZ7uuD89hfHFAklktUu+UEnVh7ZOqLyV7VOVw==" saltValue="Tv3p0+q7+Kq3wFDUJHowlQ==" spinCount="100000" sheet="1" objects="1" scenarios="1"/>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List115"/>
  <dimension ref="A1:I284"/>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row>
    <row r="7" spans="1:9" x14ac:dyDescent="0.3">
      <c r="A7" t="s">
        <v>13</v>
      </c>
      <c r="B7" s="81" t="s">
        <v>50</v>
      </c>
    </row>
    <row r="8" spans="1:9" x14ac:dyDescent="0.3">
      <c r="A8" t="s">
        <v>13</v>
      </c>
      <c r="B8" s="81" t="s">
        <v>51</v>
      </c>
    </row>
    <row r="9" spans="1:9" x14ac:dyDescent="0.3">
      <c r="A9" t="s">
        <v>14</v>
      </c>
      <c r="B9" s="81" t="s">
        <v>52</v>
      </c>
      <c r="C9" s="1">
        <v>1.82</v>
      </c>
      <c r="D9" s="1">
        <v>0.14000000000000001</v>
      </c>
      <c r="E9" s="1">
        <v>1.95</v>
      </c>
      <c r="F9" s="1">
        <v>2.145</v>
      </c>
      <c r="G9" s="1">
        <v>2.34</v>
      </c>
      <c r="H9" s="1">
        <v>2.5350000000000001</v>
      </c>
    </row>
    <row r="10" spans="1:9" x14ac:dyDescent="0.3">
      <c r="A10" t="s">
        <v>15</v>
      </c>
      <c r="B10" s="81" t="s">
        <v>53</v>
      </c>
      <c r="C10" s="1">
        <v>2.68</v>
      </c>
      <c r="D10" s="1">
        <v>0.03</v>
      </c>
      <c r="E10" s="1">
        <v>2.72</v>
      </c>
      <c r="F10" s="1">
        <v>2.7469999999999999</v>
      </c>
      <c r="G10" s="1">
        <v>2.7469999999999999</v>
      </c>
      <c r="H10" s="1">
        <v>2.7469999999999999</v>
      </c>
    </row>
    <row r="11" spans="1:9" x14ac:dyDescent="0.3">
      <c r="A11" t="s">
        <v>16</v>
      </c>
      <c r="B11" s="81" t="s">
        <v>54</v>
      </c>
      <c r="C11" s="1">
        <v>2.17</v>
      </c>
      <c r="D11" s="1">
        <v>0.1</v>
      </c>
      <c r="E11" s="1">
        <v>2.27</v>
      </c>
      <c r="F11" s="1">
        <v>2.2930000000000001</v>
      </c>
      <c r="G11" s="1">
        <v>2.2930000000000001</v>
      </c>
      <c r="H11" s="1">
        <v>2.2930000000000001</v>
      </c>
    </row>
    <row r="12" spans="1:9" x14ac:dyDescent="0.3">
      <c r="A12" t="s">
        <v>17</v>
      </c>
      <c r="B12" s="81" t="s">
        <v>55</v>
      </c>
      <c r="C12" s="1">
        <v>0.65</v>
      </c>
      <c r="D12" s="1">
        <v>0.03</v>
      </c>
      <c r="E12" s="1">
        <v>0.68</v>
      </c>
      <c r="F12" s="1">
        <v>0.68700000000000006</v>
      </c>
      <c r="G12" s="1">
        <v>0.68700000000000006</v>
      </c>
      <c r="H12" s="1">
        <v>0.68700000000000006</v>
      </c>
    </row>
    <row r="13" spans="1:9" x14ac:dyDescent="0.3">
      <c r="A13" t="s">
        <v>18</v>
      </c>
      <c r="B13" s="81" t="s">
        <v>56</v>
      </c>
      <c r="C13" s="1">
        <v>2.17</v>
      </c>
      <c r="D13" s="1">
        <v>0.05</v>
      </c>
      <c r="E13" s="1">
        <v>2.2200000000000002</v>
      </c>
      <c r="F13" s="1">
        <v>2.242</v>
      </c>
      <c r="G13" s="1">
        <v>2.242</v>
      </c>
      <c r="H13" s="1">
        <v>2.242</v>
      </c>
    </row>
    <row r="14" spans="1:9" x14ac:dyDescent="0.3">
      <c r="A14" t="s">
        <v>19</v>
      </c>
      <c r="B14" s="81" t="s">
        <v>57</v>
      </c>
    </row>
    <row r="15" spans="1:9" ht="57.6" x14ac:dyDescent="0.3">
      <c r="A15" t="s">
        <v>20</v>
      </c>
      <c r="B15" s="81" t="s">
        <v>58</v>
      </c>
      <c r="C15" s="1">
        <v>0.48</v>
      </c>
      <c r="D15" s="1">
        <v>0.02</v>
      </c>
      <c r="E15" s="1">
        <v>0.5</v>
      </c>
      <c r="F15" s="1">
        <v>0.505</v>
      </c>
      <c r="G15" s="1">
        <v>0.505</v>
      </c>
      <c r="H15" s="1">
        <v>0.505</v>
      </c>
    </row>
    <row r="16" spans="1:9" ht="57.6" x14ac:dyDescent="0.3">
      <c r="A16" t="s">
        <v>21</v>
      </c>
      <c r="B16" s="81" t="s">
        <v>59</v>
      </c>
      <c r="C16" s="1">
        <v>0.79</v>
      </c>
      <c r="D16" s="1">
        <v>0.02</v>
      </c>
      <c r="E16" s="1">
        <v>0.82</v>
      </c>
      <c r="F16" s="1">
        <v>0.82799999999999996</v>
      </c>
      <c r="G16" s="1">
        <v>0.82799999999999996</v>
      </c>
      <c r="H16" s="1">
        <v>0.82799999999999996</v>
      </c>
    </row>
    <row r="17" spans="1:8" ht="72" x14ac:dyDescent="0.3">
      <c r="A17" t="s">
        <v>22</v>
      </c>
      <c r="B17" s="81" t="s">
        <v>60</v>
      </c>
      <c r="C17" s="1">
        <v>1.44</v>
      </c>
      <c r="D17" s="1">
        <v>0.08</v>
      </c>
      <c r="E17" s="1">
        <v>1.51</v>
      </c>
      <c r="F17" s="1">
        <v>1.5249999999999999</v>
      </c>
      <c r="G17" s="1">
        <v>1.5249999999999999</v>
      </c>
      <c r="H17" s="1">
        <v>1.5249999999999999</v>
      </c>
    </row>
    <row r="18" spans="1:8" ht="57.6" x14ac:dyDescent="0.3">
      <c r="A18" t="s">
        <v>23</v>
      </c>
      <c r="B18" s="81" t="s">
        <v>61</v>
      </c>
      <c r="C18" s="1">
        <v>1.4</v>
      </c>
      <c r="D18" s="1">
        <v>0.08</v>
      </c>
      <c r="E18" s="1">
        <v>1.48</v>
      </c>
      <c r="F18" s="1">
        <v>1.4950000000000001</v>
      </c>
      <c r="G18" s="1">
        <v>1.4950000000000001</v>
      </c>
      <c r="H18" s="1">
        <v>1.4950000000000001</v>
      </c>
    </row>
    <row r="19" spans="1:8" ht="28.8" x14ac:dyDescent="0.3">
      <c r="A19" t="s">
        <v>24</v>
      </c>
      <c r="B19" s="81" t="s">
        <v>62</v>
      </c>
      <c r="C19" s="1">
        <v>0.63</v>
      </c>
      <c r="D19" s="1">
        <v>0.06</v>
      </c>
      <c r="E19" s="1">
        <v>0.68</v>
      </c>
      <c r="F19" s="1">
        <v>0.68700000000000006</v>
      </c>
      <c r="G19" s="1">
        <v>0.68700000000000006</v>
      </c>
      <c r="H19" s="1">
        <v>0.68700000000000006</v>
      </c>
    </row>
    <row r="20" spans="1:8" ht="28.8" x14ac:dyDescent="0.3">
      <c r="A20" t="s">
        <v>25</v>
      </c>
      <c r="B20" s="81" t="s">
        <v>63</v>
      </c>
      <c r="C20" s="1">
        <v>1.4</v>
      </c>
      <c r="D20" s="1">
        <v>0.06</v>
      </c>
      <c r="E20" s="1">
        <v>1.46</v>
      </c>
      <c r="F20" s="1">
        <v>1.4750000000000001</v>
      </c>
      <c r="G20" s="1">
        <v>1.4750000000000001</v>
      </c>
      <c r="H20" s="1">
        <v>1.4750000000000001</v>
      </c>
    </row>
    <row r="21" spans="1:8" ht="28.8" x14ac:dyDescent="0.3">
      <c r="A21" t="s">
        <v>26</v>
      </c>
      <c r="B21" s="81" t="s">
        <v>64</v>
      </c>
      <c r="C21" s="1">
        <v>1.64</v>
      </c>
      <c r="D21" s="1">
        <v>0.05</v>
      </c>
      <c r="E21" s="1">
        <v>1.69</v>
      </c>
      <c r="F21" s="1">
        <v>1.7070000000000001</v>
      </c>
      <c r="G21" s="1">
        <v>1.7070000000000001</v>
      </c>
      <c r="H21" s="1">
        <v>1.7070000000000001</v>
      </c>
    </row>
    <row r="22" spans="1:8" ht="43.2" x14ac:dyDescent="0.3">
      <c r="A22" t="s">
        <v>27</v>
      </c>
      <c r="B22" s="81" t="s">
        <v>65</v>
      </c>
      <c r="C22" s="1">
        <v>2.5299999999999998</v>
      </c>
      <c r="D22" s="1">
        <v>7.0000000000000007E-2</v>
      </c>
      <c r="E22" s="1">
        <v>2.6</v>
      </c>
      <c r="F22" s="1">
        <v>2.6259999999999999</v>
      </c>
      <c r="G22" s="1">
        <v>2.6259999999999999</v>
      </c>
      <c r="H22" s="1">
        <v>2.6259999999999999</v>
      </c>
    </row>
    <row r="23" spans="1:8" ht="72" x14ac:dyDescent="0.3">
      <c r="A23" t="s">
        <v>28</v>
      </c>
      <c r="B23" s="81" t="s">
        <v>66</v>
      </c>
      <c r="C23" s="1">
        <v>2.16</v>
      </c>
      <c r="D23" s="1">
        <v>7.0000000000000007E-2</v>
      </c>
      <c r="E23" s="1">
        <v>2.23</v>
      </c>
      <c r="F23" s="1">
        <v>2.2519999999999998</v>
      </c>
      <c r="G23" s="1">
        <v>2.2519999999999998</v>
      </c>
      <c r="H23" s="1">
        <v>2.2519999999999998</v>
      </c>
    </row>
    <row r="24" spans="1:8" ht="72" x14ac:dyDescent="0.3">
      <c r="A24" t="s">
        <v>29</v>
      </c>
      <c r="B24" s="81" t="s">
        <v>67</v>
      </c>
      <c r="C24" s="1">
        <v>2.16</v>
      </c>
      <c r="D24" s="1">
        <v>7.0000000000000007E-2</v>
      </c>
      <c r="E24" s="1">
        <v>2.23</v>
      </c>
      <c r="F24" s="1">
        <v>2.2519999999999998</v>
      </c>
      <c r="G24" s="1">
        <v>2.2519999999999998</v>
      </c>
      <c r="H24" s="1">
        <v>2.2519999999999998</v>
      </c>
    </row>
    <row r="25" spans="1:8" ht="28.8" x14ac:dyDescent="0.3">
      <c r="A25" t="s">
        <v>30</v>
      </c>
      <c r="B25" s="81" t="s">
        <v>68</v>
      </c>
      <c r="C25" s="1">
        <v>4.1900000000000004</v>
      </c>
      <c r="D25" s="1">
        <v>0.05</v>
      </c>
      <c r="E25" s="1">
        <v>4.24</v>
      </c>
      <c r="F25" s="1">
        <v>4.282</v>
      </c>
      <c r="G25" s="1">
        <v>4.282</v>
      </c>
      <c r="H25" s="1">
        <v>4.282</v>
      </c>
    </row>
    <row r="26" spans="1:8" ht="43.2" x14ac:dyDescent="0.3">
      <c r="A26" t="s">
        <v>31</v>
      </c>
      <c r="B26" s="81" t="s">
        <v>69</v>
      </c>
      <c r="C26" s="1">
        <v>2.12</v>
      </c>
      <c r="D26" s="1">
        <v>0.06</v>
      </c>
      <c r="E26" s="1">
        <v>2.1800000000000002</v>
      </c>
      <c r="F26" s="1">
        <v>2.202</v>
      </c>
      <c r="G26" s="1">
        <v>2.202</v>
      </c>
      <c r="H26" s="1">
        <v>2.202</v>
      </c>
    </row>
    <row r="27" spans="1:8" ht="43.2" x14ac:dyDescent="0.3">
      <c r="A27" t="s">
        <v>32</v>
      </c>
      <c r="B27" s="81" t="s">
        <v>70</v>
      </c>
      <c r="C27" s="1">
        <v>1.58</v>
      </c>
      <c r="D27" s="1">
        <v>0.06</v>
      </c>
      <c r="E27" s="1">
        <v>1.64</v>
      </c>
      <c r="F27" s="1">
        <v>1.6559999999999999</v>
      </c>
      <c r="G27" s="1">
        <v>1.6559999999999999</v>
      </c>
      <c r="H27" s="1">
        <v>1.6559999999999999</v>
      </c>
    </row>
    <row r="28" spans="1:8" ht="100.8" x14ac:dyDescent="0.3">
      <c r="A28" t="s">
        <v>33</v>
      </c>
      <c r="B28" s="81" t="s">
        <v>71</v>
      </c>
      <c r="C28" s="1">
        <v>1.62</v>
      </c>
      <c r="D28" s="1">
        <v>7.0000000000000007E-2</v>
      </c>
      <c r="E28" s="1">
        <v>1.69</v>
      </c>
      <c r="F28" s="1">
        <v>1.7070000000000001</v>
      </c>
      <c r="G28" s="1">
        <v>1.7070000000000001</v>
      </c>
      <c r="H28" s="1">
        <v>1.7070000000000001</v>
      </c>
    </row>
    <row r="29" spans="1:8" ht="28.8" x14ac:dyDescent="0.3">
      <c r="A29" t="s">
        <v>34</v>
      </c>
      <c r="B29" s="81" t="s">
        <v>72</v>
      </c>
    </row>
    <row r="30" spans="1:8" ht="43.2" x14ac:dyDescent="0.3">
      <c r="A30" t="s">
        <v>35</v>
      </c>
      <c r="B30" s="81" t="s">
        <v>73</v>
      </c>
      <c r="C30" s="1">
        <v>0.8</v>
      </c>
      <c r="D30" s="1">
        <v>0.06</v>
      </c>
      <c r="E30" s="1">
        <v>0.86</v>
      </c>
      <c r="F30" s="1">
        <v>0.86899999999999999</v>
      </c>
      <c r="G30" s="1">
        <v>0.86899999999999999</v>
      </c>
      <c r="H30" s="1">
        <v>0.86899999999999999</v>
      </c>
    </row>
    <row r="31" spans="1:8" ht="57.6" x14ac:dyDescent="0.3">
      <c r="A31" t="s">
        <v>36</v>
      </c>
      <c r="B31" s="81" t="s">
        <v>74</v>
      </c>
      <c r="C31" s="1">
        <v>1.06</v>
      </c>
      <c r="D31" s="1">
        <v>0.06</v>
      </c>
      <c r="E31" s="1">
        <v>1.1200000000000001</v>
      </c>
      <c r="F31" s="1">
        <v>1.131</v>
      </c>
      <c r="G31" s="1">
        <v>1.131</v>
      </c>
      <c r="H31" s="1">
        <v>1.131</v>
      </c>
    </row>
    <row r="32" spans="1:8" ht="57.6" x14ac:dyDescent="0.3">
      <c r="A32" t="s">
        <v>37</v>
      </c>
      <c r="B32" s="81" t="s">
        <v>75</v>
      </c>
      <c r="C32" s="1">
        <v>0.72</v>
      </c>
      <c r="D32" s="1">
        <v>0.05</v>
      </c>
      <c r="E32" s="1">
        <v>0.77</v>
      </c>
      <c r="F32" s="1">
        <v>0.77800000000000002</v>
      </c>
      <c r="G32" s="1">
        <v>0.77800000000000002</v>
      </c>
      <c r="H32" s="1">
        <v>0.77800000000000002</v>
      </c>
    </row>
    <row r="33" spans="1:9" ht="43.2" x14ac:dyDescent="0.3">
      <c r="A33" t="s">
        <v>38</v>
      </c>
      <c r="B33" s="81" t="s">
        <v>76</v>
      </c>
      <c r="C33" s="1">
        <v>0.51</v>
      </c>
      <c r="D33" s="1">
        <v>0.04</v>
      </c>
      <c r="E33" s="1">
        <v>0.55000000000000004</v>
      </c>
      <c r="F33" s="1">
        <v>0.55600000000000005</v>
      </c>
      <c r="G33" s="1">
        <v>0.55600000000000005</v>
      </c>
      <c r="H33" s="1">
        <v>0.55600000000000005</v>
      </c>
    </row>
    <row r="34" spans="1:9" ht="57.6" x14ac:dyDescent="0.3">
      <c r="A34" t="s">
        <v>39</v>
      </c>
      <c r="B34" s="81" t="s">
        <v>77</v>
      </c>
      <c r="C34" s="1">
        <v>0.32</v>
      </c>
      <c r="D34" s="1">
        <v>0.03</v>
      </c>
      <c r="E34" s="1">
        <v>0.36</v>
      </c>
      <c r="F34" s="1">
        <v>0.36399999999999999</v>
      </c>
      <c r="G34" s="1">
        <v>0.36399999999999999</v>
      </c>
      <c r="H34" s="1">
        <v>0.36399999999999999</v>
      </c>
    </row>
    <row r="35" spans="1:9" ht="28.8" x14ac:dyDescent="0.3">
      <c r="A35" t="s">
        <v>40</v>
      </c>
      <c r="B35" s="81" t="s">
        <v>78</v>
      </c>
      <c r="C35" s="1">
        <v>1.46</v>
      </c>
      <c r="D35" s="1">
        <v>0.08</v>
      </c>
      <c r="E35" s="1">
        <v>1.54</v>
      </c>
      <c r="F35" s="1">
        <v>1.5549999999999999</v>
      </c>
      <c r="G35" s="1">
        <v>1.5549999999999999</v>
      </c>
      <c r="H35" s="1">
        <v>1.5549999999999999</v>
      </c>
    </row>
    <row r="36" spans="1:9" ht="28.8" x14ac:dyDescent="0.3">
      <c r="A36" t="s">
        <v>41</v>
      </c>
      <c r="B36" s="81" t="s">
        <v>79</v>
      </c>
      <c r="C36" s="1">
        <v>0.57999999999999996</v>
      </c>
      <c r="D36" s="1">
        <v>0.08</v>
      </c>
      <c r="E36" s="1">
        <v>0.66</v>
      </c>
      <c r="F36" s="1">
        <v>0.66700000000000004</v>
      </c>
      <c r="G36" s="1">
        <v>0.66700000000000004</v>
      </c>
      <c r="H36" s="1">
        <v>0.66700000000000004</v>
      </c>
    </row>
    <row r="37" spans="1:9" ht="86.4" x14ac:dyDescent="0.3">
      <c r="A37" t="s">
        <v>42</v>
      </c>
      <c r="B37" s="81" t="s">
        <v>80</v>
      </c>
      <c r="C37" s="1">
        <v>1.43</v>
      </c>
      <c r="D37" s="1">
        <v>0.05</v>
      </c>
      <c r="E37" s="1">
        <v>1.48</v>
      </c>
      <c r="F37" s="1">
        <v>1.4950000000000001</v>
      </c>
      <c r="G37" s="1">
        <v>1.4950000000000001</v>
      </c>
      <c r="H37" s="1">
        <v>1.4950000000000001</v>
      </c>
    </row>
    <row r="38" spans="1:9" ht="86.4" x14ac:dyDescent="0.3">
      <c r="A38" t="s">
        <v>43</v>
      </c>
      <c r="B38" s="81" t="s">
        <v>81</v>
      </c>
      <c r="C38" s="1">
        <v>0.73</v>
      </c>
      <c r="D38" s="1">
        <v>0.04</v>
      </c>
      <c r="E38" s="1">
        <v>0.76</v>
      </c>
      <c r="F38" s="1">
        <v>0.76800000000000002</v>
      </c>
      <c r="G38" s="1">
        <v>0.76800000000000002</v>
      </c>
      <c r="H38" s="1">
        <v>0.76800000000000002</v>
      </c>
    </row>
    <row r="39" spans="1:9" x14ac:dyDescent="0.3">
      <c r="A39" t="s">
        <v>85</v>
      </c>
      <c r="B39" s="81" t="s">
        <v>330</v>
      </c>
      <c r="C39" s="1">
        <v>1.7</v>
      </c>
      <c r="E39" s="1">
        <v>1.7</v>
      </c>
      <c r="F39" s="1">
        <v>1.87</v>
      </c>
      <c r="G39" s="1">
        <v>2.04</v>
      </c>
      <c r="H39" s="1">
        <v>2.21</v>
      </c>
      <c r="I39" t="s">
        <v>572</v>
      </c>
    </row>
    <row r="40" spans="1:9" x14ac:dyDescent="0.3">
      <c r="A40" t="s">
        <v>86</v>
      </c>
      <c r="B40" s="81" t="s">
        <v>331</v>
      </c>
      <c r="C40" s="1">
        <v>3.3690000000000002</v>
      </c>
      <c r="E40" s="1">
        <v>3.3690000000000002</v>
      </c>
      <c r="F40" s="1">
        <v>3.706</v>
      </c>
      <c r="G40" s="1">
        <v>4.0430000000000001</v>
      </c>
      <c r="H40" s="1">
        <v>4.38</v>
      </c>
      <c r="I40" t="s">
        <v>572</v>
      </c>
    </row>
    <row r="41" spans="1:9" x14ac:dyDescent="0.3">
      <c r="A41" t="s">
        <v>87</v>
      </c>
      <c r="B41" s="81" t="s">
        <v>332</v>
      </c>
      <c r="C41" s="1">
        <v>3.7410000000000001</v>
      </c>
      <c r="E41" s="1">
        <v>3.7410000000000001</v>
      </c>
      <c r="F41" s="1">
        <v>4.1159999999999997</v>
      </c>
      <c r="G41" s="1">
        <v>4.49</v>
      </c>
      <c r="H41" s="1">
        <v>4.8639999999999999</v>
      </c>
      <c r="I41" t="s">
        <v>572</v>
      </c>
    </row>
    <row r="42" spans="1:9" x14ac:dyDescent="0.3">
      <c r="A42" t="s">
        <v>88</v>
      </c>
      <c r="B42" s="81" t="s">
        <v>333</v>
      </c>
      <c r="C42" s="1">
        <v>3.7410000000000001</v>
      </c>
      <c r="E42" s="1">
        <v>3.7410000000000001</v>
      </c>
      <c r="F42" s="1">
        <v>4.1159999999999997</v>
      </c>
      <c r="G42" s="1">
        <v>4.49</v>
      </c>
      <c r="H42" s="1">
        <v>4.8639999999999999</v>
      </c>
      <c r="I42" t="s">
        <v>572</v>
      </c>
    </row>
    <row r="43" spans="1:9" x14ac:dyDescent="0.3">
      <c r="A43" t="s">
        <v>89</v>
      </c>
      <c r="B43" s="81" t="s">
        <v>334</v>
      </c>
      <c r="C43" s="1">
        <v>3.7410000000000001</v>
      </c>
      <c r="E43" s="1">
        <v>3.7410000000000001</v>
      </c>
      <c r="F43" s="1">
        <v>4.1159999999999997</v>
      </c>
      <c r="G43" s="1">
        <v>4.49</v>
      </c>
      <c r="H43" s="1">
        <v>4.8639999999999999</v>
      </c>
      <c r="I43" t="s">
        <v>572</v>
      </c>
    </row>
    <row r="44" spans="1:9" x14ac:dyDescent="0.3">
      <c r="A44" t="s">
        <v>90</v>
      </c>
      <c r="B44" s="81" t="s">
        <v>332</v>
      </c>
      <c r="C44" s="1">
        <v>3.7410000000000001</v>
      </c>
      <c r="E44" s="1">
        <v>3.7410000000000001</v>
      </c>
      <c r="F44" s="1">
        <v>4.1159999999999997</v>
      </c>
      <c r="G44" s="1">
        <v>4.49</v>
      </c>
      <c r="H44" s="1">
        <v>4.8639999999999999</v>
      </c>
      <c r="I44" t="s">
        <v>572</v>
      </c>
    </row>
    <row r="45" spans="1:9" x14ac:dyDescent="0.3">
      <c r="A45" t="s">
        <v>91</v>
      </c>
      <c r="B45" s="81" t="s">
        <v>333</v>
      </c>
      <c r="C45" s="1">
        <v>3.7410000000000001</v>
      </c>
      <c r="E45" s="1">
        <v>3.7410000000000001</v>
      </c>
      <c r="F45" s="1">
        <v>4.1159999999999997</v>
      </c>
      <c r="G45" s="1">
        <v>4.49</v>
      </c>
      <c r="H45" s="1">
        <v>4.8639999999999999</v>
      </c>
      <c r="I45" t="s">
        <v>572</v>
      </c>
    </row>
    <row r="46" spans="1:9" x14ac:dyDescent="0.3">
      <c r="A46" t="s">
        <v>92</v>
      </c>
      <c r="B46" s="81" t="s">
        <v>335</v>
      </c>
      <c r="C46" s="1">
        <v>3.4239999999999999</v>
      </c>
      <c r="E46" s="1">
        <v>3.4239999999999999</v>
      </c>
      <c r="F46" s="1">
        <v>3.766</v>
      </c>
      <c r="G46" s="1">
        <v>4.109</v>
      </c>
      <c r="H46" s="1">
        <v>4.4509999999999996</v>
      </c>
      <c r="I46" t="s">
        <v>572</v>
      </c>
    </row>
    <row r="47" spans="1:9" ht="28.8" x14ac:dyDescent="0.3">
      <c r="A47" t="s">
        <v>93</v>
      </c>
      <c r="B47" s="81" t="s">
        <v>336</v>
      </c>
      <c r="C47" s="1">
        <v>2.714</v>
      </c>
      <c r="E47" s="1">
        <v>2.714</v>
      </c>
      <c r="F47" s="1">
        <v>2.9849999999999999</v>
      </c>
      <c r="G47" s="1">
        <v>3.2570000000000001</v>
      </c>
      <c r="H47" s="1">
        <v>3.528</v>
      </c>
      <c r="I47" t="s">
        <v>572</v>
      </c>
    </row>
    <row r="48" spans="1:9" ht="43.2" x14ac:dyDescent="0.3">
      <c r="A48" t="s">
        <v>94</v>
      </c>
      <c r="B48" s="81" t="s">
        <v>337</v>
      </c>
      <c r="C48" s="1">
        <v>3.0710000000000002</v>
      </c>
      <c r="E48" s="1">
        <v>3.0710000000000002</v>
      </c>
      <c r="F48" s="1">
        <v>3.3780000000000001</v>
      </c>
      <c r="G48" s="1">
        <v>3.6850000000000001</v>
      </c>
      <c r="H48" s="1">
        <v>3.992</v>
      </c>
      <c r="I48" t="s">
        <v>572</v>
      </c>
    </row>
    <row r="49" spans="1:9" x14ac:dyDescent="0.3">
      <c r="A49" t="s">
        <v>95</v>
      </c>
      <c r="B49" s="81" t="s">
        <v>338</v>
      </c>
      <c r="C49" s="1">
        <v>2.754</v>
      </c>
      <c r="E49" s="1">
        <v>2.754</v>
      </c>
      <c r="F49" s="1">
        <v>3.0289999999999999</v>
      </c>
      <c r="G49" s="1">
        <v>3.3039999999999998</v>
      </c>
      <c r="H49" s="1">
        <v>3.58</v>
      </c>
      <c r="I49" t="s">
        <v>572</v>
      </c>
    </row>
    <row r="50" spans="1:9" ht="28.8" x14ac:dyDescent="0.3">
      <c r="A50" t="s">
        <v>96</v>
      </c>
      <c r="B50" s="81" t="s">
        <v>339</v>
      </c>
      <c r="C50" s="1">
        <v>3.7749999999999999</v>
      </c>
      <c r="E50" s="1">
        <v>3.7749999999999999</v>
      </c>
      <c r="F50" s="1">
        <v>4.1529999999999996</v>
      </c>
      <c r="G50" s="1">
        <v>4.53</v>
      </c>
      <c r="H50" s="1">
        <v>4.9080000000000004</v>
      </c>
      <c r="I50" t="s">
        <v>572</v>
      </c>
    </row>
    <row r="51" spans="1:9" x14ac:dyDescent="0.3">
      <c r="A51" t="s">
        <v>97</v>
      </c>
      <c r="B51" s="81" t="s">
        <v>340</v>
      </c>
      <c r="C51" s="1">
        <v>2.6739999999999999</v>
      </c>
      <c r="E51" s="1">
        <v>2.6739999999999999</v>
      </c>
      <c r="F51" s="1">
        <v>2.9409999999999998</v>
      </c>
      <c r="G51" s="1">
        <v>3.2090000000000001</v>
      </c>
      <c r="H51" s="1">
        <v>3.476</v>
      </c>
      <c r="I51" t="s">
        <v>572</v>
      </c>
    </row>
    <row r="52" spans="1:9" x14ac:dyDescent="0.3">
      <c r="A52" t="s">
        <v>98</v>
      </c>
      <c r="B52" s="81" t="s">
        <v>341</v>
      </c>
      <c r="C52" s="1">
        <v>2.6739999999999999</v>
      </c>
      <c r="E52" s="1">
        <v>2.6739999999999999</v>
      </c>
      <c r="F52" s="1">
        <v>2.9409999999999998</v>
      </c>
      <c r="G52" s="1">
        <v>3.2090000000000001</v>
      </c>
      <c r="H52" s="1">
        <v>3.476</v>
      </c>
      <c r="I52" t="s">
        <v>572</v>
      </c>
    </row>
    <row r="53" spans="1:9" x14ac:dyDescent="0.3">
      <c r="A53" t="s">
        <v>99</v>
      </c>
      <c r="B53" s="81" t="s">
        <v>342</v>
      </c>
      <c r="C53" s="1">
        <v>2.6739999999999999</v>
      </c>
      <c r="E53" s="1">
        <v>2.6739999999999999</v>
      </c>
      <c r="F53" s="1">
        <v>2.9409999999999998</v>
      </c>
      <c r="G53" s="1">
        <v>3.2090000000000001</v>
      </c>
      <c r="H53" s="1">
        <v>3.476</v>
      </c>
      <c r="I53" t="s">
        <v>572</v>
      </c>
    </row>
    <row r="54" spans="1:9" x14ac:dyDescent="0.3">
      <c r="A54" t="s">
        <v>100</v>
      </c>
      <c r="B54" s="81" t="s">
        <v>341</v>
      </c>
      <c r="C54" s="1">
        <v>2.6739999999999999</v>
      </c>
      <c r="E54" s="1">
        <v>2.6739999999999999</v>
      </c>
      <c r="F54" s="1">
        <v>2.9409999999999998</v>
      </c>
      <c r="G54" s="1">
        <v>3.2090000000000001</v>
      </c>
      <c r="H54" s="1">
        <v>3.476</v>
      </c>
      <c r="I54" t="s">
        <v>572</v>
      </c>
    </row>
    <row r="55" spans="1:9" ht="72" x14ac:dyDescent="0.3">
      <c r="A55" t="s">
        <v>101</v>
      </c>
      <c r="B55" s="81" t="s">
        <v>343</v>
      </c>
      <c r="C55" s="1">
        <v>4.5199999999999996</v>
      </c>
      <c r="E55" s="1">
        <v>4.5199999999999996</v>
      </c>
      <c r="F55" s="1">
        <v>4.9720000000000004</v>
      </c>
      <c r="G55" s="1">
        <v>5.4240000000000004</v>
      </c>
      <c r="H55" s="1">
        <v>5.8760000000000003</v>
      </c>
      <c r="I55" t="s">
        <v>572</v>
      </c>
    </row>
    <row r="56" spans="1:9" ht="72" x14ac:dyDescent="0.3">
      <c r="A56" t="s">
        <v>102</v>
      </c>
      <c r="B56" s="81" t="s">
        <v>344</v>
      </c>
      <c r="C56" s="1">
        <v>4.5199999999999996</v>
      </c>
      <c r="E56" s="1">
        <v>4.5199999999999996</v>
      </c>
      <c r="F56" s="1">
        <v>4.9720000000000004</v>
      </c>
      <c r="G56" s="1">
        <v>5.4240000000000004</v>
      </c>
      <c r="H56" s="1">
        <v>5.8760000000000003</v>
      </c>
      <c r="I56" t="s">
        <v>572</v>
      </c>
    </row>
    <row r="57" spans="1:9" x14ac:dyDescent="0.3">
      <c r="A57" t="s">
        <v>103</v>
      </c>
      <c r="B57" s="81" t="s">
        <v>345</v>
      </c>
      <c r="C57" s="1">
        <v>4.5199999999999996</v>
      </c>
      <c r="E57" s="1">
        <v>4.5199999999999996</v>
      </c>
      <c r="F57" s="1">
        <v>4.9720000000000004</v>
      </c>
      <c r="G57" s="1">
        <v>5.4240000000000004</v>
      </c>
      <c r="H57" s="1">
        <v>5.8760000000000003</v>
      </c>
      <c r="I57" t="s">
        <v>572</v>
      </c>
    </row>
    <row r="58" spans="1:9" ht="28.8" x14ac:dyDescent="0.3">
      <c r="A58" t="s">
        <v>104</v>
      </c>
      <c r="B58" s="81" t="s">
        <v>346</v>
      </c>
      <c r="C58" s="1">
        <v>3.7410000000000001</v>
      </c>
      <c r="E58" s="1">
        <v>3.7410000000000001</v>
      </c>
      <c r="F58" s="1">
        <v>4.1159999999999997</v>
      </c>
      <c r="G58" s="1">
        <v>4.49</v>
      </c>
      <c r="H58" s="1">
        <v>4.8639999999999999</v>
      </c>
      <c r="I58" t="s">
        <v>572</v>
      </c>
    </row>
    <row r="59" spans="1:9" ht="43.2" x14ac:dyDescent="0.3">
      <c r="A59" t="s">
        <v>105</v>
      </c>
      <c r="B59" s="81" t="s">
        <v>347</v>
      </c>
      <c r="C59" s="1">
        <v>3.06</v>
      </c>
      <c r="E59" s="1">
        <v>3.06</v>
      </c>
      <c r="F59" s="1">
        <v>3.3660000000000001</v>
      </c>
      <c r="G59" s="1">
        <v>3.6720000000000002</v>
      </c>
      <c r="H59" s="1">
        <v>3.9780000000000002</v>
      </c>
      <c r="I59" t="s">
        <v>572</v>
      </c>
    </row>
    <row r="60" spans="1:9" ht="28.8" x14ac:dyDescent="0.3">
      <c r="A60" t="s">
        <v>106</v>
      </c>
      <c r="B60" s="81" t="s">
        <v>348</v>
      </c>
      <c r="C60" s="1">
        <v>3.06</v>
      </c>
      <c r="E60" s="1">
        <v>3.06</v>
      </c>
      <c r="F60" s="1">
        <v>3.3660000000000001</v>
      </c>
      <c r="G60" s="1">
        <v>3.6720000000000002</v>
      </c>
      <c r="H60" s="1">
        <v>3.9780000000000002</v>
      </c>
      <c r="I60" t="s">
        <v>572</v>
      </c>
    </row>
    <row r="61" spans="1:9" x14ac:dyDescent="0.3">
      <c r="A61" t="s">
        <v>107</v>
      </c>
      <c r="B61" s="81" t="s">
        <v>349</v>
      </c>
      <c r="C61" s="1">
        <v>3.06</v>
      </c>
      <c r="E61" s="1">
        <v>3.06</v>
      </c>
      <c r="F61" s="1">
        <v>3.3660000000000001</v>
      </c>
      <c r="G61" s="1">
        <v>3.6720000000000002</v>
      </c>
      <c r="H61" s="1">
        <v>3.9780000000000002</v>
      </c>
      <c r="I61" t="s">
        <v>572</v>
      </c>
    </row>
    <row r="62" spans="1:9" x14ac:dyDescent="0.3">
      <c r="A62" t="s">
        <v>108</v>
      </c>
      <c r="B62" s="81" t="s">
        <v>341</v>
      </c>
      <c r="C62" s="1">
        <v>3.06</v>
      </c>
      <c r="E62" s="1">
        <v>3.06</v>
      </c>
      <c r="F62" s="1">
        <v>3.3660000000000001</v>
      </c>
      <c r="G62" s="1">
        <v>3.6720000000000002</v>
      </c>
      <c r="H62" s="1">
        <v>3.9780000000000002</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0.18</v>
      </c>
      <c r="D64" s="1">
        <v>0.03</v>
      </c>
      <c r="E64" s="1">
        <v>0.21</v>
      </c>
      <c r="F64" s="1">
        <v>0.23100000000000001</v>
      </c>
      <c r="G64" s="1">
        <v>0.252</v>
      </c>
      <c r="H64" s="1">
        <v>0.27300000000000002</v>
      </c>
    </row>
    <row r="65" spans="1:9" ht="28.8" x14ac:dyDescent="0.3">
      <c r="A65" t="s">
        <v>110</v>
      </c>
      <c r="B65" s="81" t="s">
        <v>351</v>
      </c>
      <c r="C65" s="1">
        <v>1.85</v>
      </c>
      <c r="E65" s="1">
        <v>1.85</v>
      </c>
      <c r="F65" s="1">
        <v>2.0350000000000001</v>
      </c>
      <c r="G65" s="1">
        <v>2.2200000000000002</v>
      </c>
      <c r="H65" s="1">
        <v>2.4049999999999998</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1.89</v>
      </c>
      <c r="E72" s="1">
        <v>1.89</v>
      </c>
      <c r="F72" s="1">
        <v>2.0790000000000002</v>
      </c>
      <c r="G72" s="1">
        <v>2.2679999999999998</v>
      </c>
      <c r="H72" s="1">
        <v>2.4569999999999999</v>
      </c>
      <c r="I72" t="s">
        <v>569</v>
      </c>
    </row>
    <row r="73" spans="1:9" ht="43.2" x14ac:dyDescent="0.3">
      <c r="A73" t="s">
        <v>118</v>
      </c>
      <c r="B73" s="81" t="s">
        <v>359</v>
      </c>
    </row>
    <row r="74" spans="1:9" ht="43.2" x14ac:dyDescent="0.3">
      <c r="A74" t="s">
        <v>119</v>
      </c>
      <c r="B74" s="81" t="s">
        <v>360</v>
      </c>
      <c r="C74" s="1">
        <v>1.96</v>
      </c>
      <c r="E74" s="1">
        <v>1.96</v>
      </c>
      <c r="F74" s="1">
        <v>2.1560000000000001</v>
      </c>
      <c r="G74" s="1">
        <v>2.3519999999999999</v>
      </c>
      <c r="H74" s="1">
        <v>2.548</v>
      </c>
      <c r="I74" t="s">
        <v>569</v>
      </c>
    </row>
    <row r="75" spans="1:9" ht="43.2" x14ac:dyDescent="0.3">
      <c r="A75" t="s">
        <v>120</v>
      </c>
      <c r="B75" s="81" t="s">
        <v>361</v>
      </c>
      <c r="C75" s="1">
        <v>1.96</v>
      </c>
      <c r="E75" s="1">
        <v>1.96</v>
      </c>
      <c r="F75" s="1">
        <v>2.1560000000000001</v>
      </c>
      <c r="G75" s="1">
        <v>2.3519999999999999</v>
      </c>
      <c r="H75" s="1">
        <v>2.548</v>
      </c>
      <c r="I75" t="s">
        <v>569</v>
      </c>
    </row>
    <row r="76" spans="1:9" x14ac:dyDescent="0.3">
      <c r="A76" t="s">
        <v>121</v>
      </c>
      <c r="B76" s="81" t="s">
        <v>362</v>
      </c>
    </row>
    <row r="77" spans="1:9" ht="57.6" x14ac:dyDescent="0.3">
      <c r="A77" t="s">
        <v>122</v>
      </c>
      <c r="B77" s="81" t="s">
        <v>363</v>
      </c>
      <c r="C77" s="1">
        <v>2.31</v>
      </c>
      <c r="E77" s="1">
        <v>2.31</v>
      </c>
      <c r="F77" s="1">
        <v>2.5409999999999999</v>
      </c>
      <c r="G77" s="1">
        <v>2.7719999999999998</v>
      </c>
      <c r="H77" s="1">
        <v>3.0030000000000001</v>
      </c>
      <c r="I77" t="s">
        <v>569</v>
      </c>
    </row>
    <row r="78" spans="1:9" ht="72" x14ac:dyDescent="0.3">
      <c r="A78" t="s">
        <v>123</v>
      </c>
      <c r="B78" s="81" t="s">
        <v>364</v>
      </c>
      <c r="C78" s="1">
        <v>2.31</v>
      </c>
      <c r="E78" s="1">
        <v>2.31</v>
      </c>
      <c r="F78" s="1">
        <v>2.5409999999999999</v>
      </c>
      <c r="G78" s="1">
        <v>2.7719999999999998</v>
      </c>
      <c r="H78" s="1">
        <v>3.0030000000000001</v>
      </c>
      <c r="I78" t="s">
        <v>569</v>
      </c>
    </row>
    <row r="79" spans="1:9" ht="57.6" x14ac:dyDescent="0.3">
      <c r="A79" t="s">
        <v>124</v>
      </c>
      <c r="B79" s="81" t="s">
        <v>365</v>
      </c>
      <c r="C79" s="1">
        <v>2.31</v>
      </c>
      <c r="E79" s="1">
        <v>2.31</v>
      </c>
      <c r="F79" s="1">
        <v>2.5409999999999999</v>
      </c>
      <c r="G79" s="1">
        <v>2.7719999999999998</v>
      </c>
      <c r="H79" s="1">
        <v>3.0030000000000001</v>
      </c>
      <c r="I79" t="s">
        <v>569</v>
      </c>
    </row>
    <row r="80" spans="1:9" ht="43.2" x14ac:dyDescent="0.3">
      <c r="A80" t="s">
        <v>125</v>
      </c>
      <c r="B80" s="81" t="s">
        <v>366</v>
      </c>
      <c r="C80" s="1">
        <v>3.0870000000000002</v>
      </c>
      <c r="E80" s="1">
        <v>3.0870000000000002</v>
      </c>
      <c r="F80" s="1">
        <v>3.3959999999999999</v>
      </c>
      <c r="G80" s="1">
        <v>3.7050000000000001</v>
      </c>
      <c r="H80" s="1">
        <v>4.0140000000000002</v>
      </c>
      <c r="I80" t="s">
        <v>569</v>
      </c>
    </row>
    <row r="81" spans="1:9" ht="57.6" x14ac:dyDescent="0.3">
      <c r="A81" t="s">
        <v>126</v>
      </c>
      <c r="B81" s="81" t="s">
        <v>367</v>
      </c>
      <c r="C81" s="1">
        <v>2.31</v>
      </c>
      <c r="E81" s="1">
        <v>2.31</v>
      </c>
      <c r="F81" s="1">
        <v>2.5409999999999999</v>
      </c>
      <c r="G81" s="1">
        <v>2.7719999999999998</v>
      </c>
      <c r="H81" s="1">
        <v>3.0030000000000001</v>
      </c>
      <c r="I81" t="s">
        <v>569</v>
      </c>
    </row>
    <row r="82" spans="1:9" ht="43.2" x14ac:dyDescent="0.3">
      <c r="A82" t="s">
        <v>127</v>
      </c>
      <c r="B82" s="81" t="s">
        <v>368</v>
      </c>
      <c r="C82" s="1">
        <v>3.0870000000000002</v>
      </c>
      <c r="E82" s="1">
        <v>3.0870000000000002</v>
      </c>
      <c r="F82" s="1">
        <v>3.3959999999999999</v>
      </c>
      <c r="G82" s="1">
        <v>3.7050000000000001</v>
      </c>
      <c r="H82" s="1">
        <v>4.0140000000000002</v>
      </c>
      <c r="I82" t="s">
        <v>569</v>
      </c>
    </row>
    <row r="83" spans="1:9" ht="43.2" x14ac:dyDescent="0.3">
      <c r="A83" t="s">
        <v>128</v>
      </c>
      <c r="B83" s="81" t="s">
        <v>369</v>
      </c>
      <c r="C83" s="1">
        <v>2.31</v>
      </c>
      <c r="E83" s="1">
        <v>2.31</v>
      </c>
      <c r="F83" s="1">
        <v>2.5409999999999999</v>
      </c>
      <c r="G83" s="1">
        <v>2.7719999999999998</v>
      </c>
      <c r="H83" s="1">
        <v>3.0030000000000001</v>
      </c>
      <c r="I83" t="s">
        <v>569</v>
      </c>
    </row>
    <row r="84" spans="1:9" ht="43.2" x14ac:dyDescent="0.3">
      <c r="A84" t="s">
        <v>129</v>
      </c>
      <c r="B84" s="81" t="s">
        <v>370</v>
      </c>
      <c r="C84" s="1">
        <v>3.0870000000000002</v>
      </c>
      <c r="E84" s="1">
        <v>3.0870000000000002</v>
      </c>
      <c r="F84" s="1">
        <v>3.3959999999999999</v>
      </c>
      <c r="G84" s="1">
        <v>3.7050000000000001</v>
      </c>
      <c r="H84" s="1">
        <v>4.0140000000000002</v>
      </c>
      <c r="I84" t="s">
        <v>569</v>
      </c>
    </row>
    <row r="85" spans="1:9" ht="43.2" x14ac:dyDescent="0.3">
      <c r="A85" t="s">
        <v>130</v>
      </c>
      <c r="B85" s="81" t="s">
        <v>371</v>
      </c>
      <c r="C85" s="1">
        <v>2.31</v>
      </c>
      <c r="E85" s="1">
        <v>2.31</v>
      </c>
      <c r="F85" s="1">
        <v>2.5409999999999999</v>
      </c>
      <c r="G85" s="1">
        <v>2.7719999999999998</v>
      </c>
      <c r="H85" s="1">
        <v>3.0030000000000001</v>
      </c>
      <c r="I85" t="s">
        <v>569</v>
      </c>
    </row>
    <row r="86" spans="1:9" ht="57.6" x14ac:dyDescent="0.3">
      <c r="A86" t="s">
        <v>131</v>
      </c>
      <c r="B86" s="81" t="s">
        <v>372</v>
      </c>
      <c r="C86" s="1">
        <v>2.31</v>
      </c>
      <c r="E86" s="1">
        <v>2.31</v>
      </c>
      <c r="F86" s="1">
        <v>2.5409999999999999</v>
      </c>
      <c r="G86" s="1">
        <v>2.7719999999999998</v>
      </c>
      <c r="H86" s="1">
        <v>3.0030000000000001</v>
      </c>
      <c r="I86" t="s">
        <v>569</v>
      </c>
    </row>
    <row r="87" spans="1:9" ht="72" x14ac:dyDescent="0.3">
      <c r="A87" t="s">
        <v>132</v>
      </c>
      <c r="B87" s="81" t="s">
        <v>373</v>
      </c>
      <c r="C87" s="1">
        <v>2.31</v>
      </c>
      <c r="E87" s="1">
        <v>2.31</v>
      </c>
      <c r="F87" s="1">
        <v>2.5409999999999999</v>
      </c>
      <c r="G87" s="1">
        <v>2.7719999999999998</v>
      </c>
      <c r="H87" s="1">
        <v>3.0030000000000001</v>
      </c>
      <c r="I87" t="s">
        <v>569</v>
      </c>
    </row>
    <row r="88" spans="1:9" ht="57.6" x14ac:dyDescent="0.3">
      <c r="A88" t="s">
        <v>133</v>
      </c>
      <c r="B88" s="81" t="s">
        <v>374</v>
      </c>
      <c r="C88" s="1">
        <v>2.31</v>
      </c>
      <c r="E88" s="1">
        <v>2.31</v>
      </c>
      <c r="F88" s="1">
        <v>2.5409999999999999</v>
      </c>
      <c r="G88" s="1">
        <v>2.7719999999999998</v>
      </c>
      <c r="H88" s="1">
        <v>3.0030000000000001</v>
      </c>
      <c r="I88" t="s">
        <v>569</v>
      </c>
    </row>
    <row r="89" spans="1:9" ht="57.6" x14ac:dyDescent="0.3">
      <c r="A89" t="s">
        <v>134</v>
      </c>
      <c r="B89" s="81" t="s">
        <v>375</v>
      </c>
      <c r="C89" s="1">
        <v>3.0870000000000002</v>
      </c>
      <c r="E89" s="1">
        <v>3.0870000000000002</v>
      </c>
      <c r="F89" s="1">
        <v>3.3959999999999999</v>
      </c>
      <c r="G89" s="1">
        <v>3.7050000000000001</v>
      </c>
      <c r="H89" s="1">
        <v>4.0140000000000002</v>
      </c>
      <c r="I89" t="s">
        <v>569</v>
      </c>
    </row>
    <row r="90" spans="1:9" ht="57.6" x14ac:dyDescent="0.3">
      <c r="A90" t="s">
        <v>135</v>
      </c>
      <c r="B90" s="81" t="s">
        <v>376</v>
      </c>
      <c r="C90" s="1">
        <v>2.31</v>
      </c>
      <c r="E90" s="1">
        <v>2.31</v>
      </c>
      <c r="F90" s="1">
        <v>2.5409999999999999</v>
      </c>
      <c r="G90" s="1">
        <v>2.7719999999999998</v>
      </c>
      <c r="H90" s="1">
        <v>3.0030000000000001</v>
      </c>
      <c r="I90" t="s">
        <v>569</v>
      </c>
    </row>
    <row r="91" spans="1:9" ht="57.6" x14ac:dyDescent="0.3">
      <c r="A91" t="s">
        <v>136</v>
      </c>
      <c r="B91" s="81" t="s">
        <v>377</v>
      </c>
      <c r="C91" s="1">
        <v>3.0870000000000002</v>
      </c>
      <c r="E91" s="1">
        <v>3.0870000000000002</v>
      </c>
      <c r="F91" s="1">
        <v>3.3959999999999999</v>
      </c>
      <c r="G91" s="1">
        <v>3.7050000000000001</v>
      </c>
      <c r="H91" s="1">
        <v>4.0140000000000002</v>
      </c>
      <c r="I91" t="s">
        <v>569</v>
      </c>
    </row>
    <row r="92" spans="1:9" ht="43.2" x14ac:dyDescent="0.3">
      <c r="A92" t="s">
        <v>137</v>
      </c>
      <c r="B92" s="81" t="s">
        <v>378</v>
      </c>
      <c r="C92" s="1">
        <v>2.31</v>
      </c>
      <c r="E92" s="1">
        <v>2.31</v>
      </c>
      <c r="F92" s="1">
        <v>2.5409999999999999</v>
      </c>
      <c r="G92" s="1">
        <v>2.7719999999999998</v>
      </c>
      <c r="H92" s="1">
        <v>3.0030000000000001</v>
      </c>
      <c r="I92" t="s">
        <v>569</v>
      </c>
    </row>
    <row r="93" spans="1:9" ht="43.2" x14ac:dyDescent="0.3">
      <c r="A93" t="s">
        <v>138</v>
      </c>
      <c r="B93" s="81" t="s">
        <v>379</v>
      </c>
      <c r="C93" s="1">
        <v>3.0870000000000002</v>
      </c>
      <c r="E93" s="1">
        <v>3.0870000000000002</v>
      </c>
      <c r="F93" s="1">
        <v>3.3959999999999999</v>
      </c>
      <c r="G93" s="1">
        <v>3.7050000000000001</v>
      </c>
      <c r="H93" s="1">
        <v>4.0140000000000002</v>
      </c>
      <c r="I93" t="s">
        <v>569</v>
      </c>
    </row>
    <row r="94" spans="1:9" ht="43.2" x14ac:dyDescent="0.3">
      <c r="A94" t="s">
        <v>139</v>
      </c>
      <c r="B94" s="81" t="s">
        <v>380</v>
      </c>
      <c r="C94" s="1">
        <v>2.31</v>
      </c>
      <c r="E94" s="1">
        <v>2.31</v>
      </c>
      <c r="F94" s="1">
        <v>2.5409999999999999</v>
      </c>
      <c r="G94" s="1">
        <v>2.7719999999999998</v>
      </c>
      <c r="H94" s="1">
        <v>3.0030000000000001</v>
      </c>
      <c r="I94" t="s">
        <v>569</v>
      </c>
    </row>
    <row r="95" spans="1:9" ht="28.8" x14ac:dyDescent="0.3">
      <c r="A95" t="s">
        <v>140</v>
      </c>
      <c r="B95" s="81" t="s">
        <v>381</v>
      </c>
      <c r="C95" s="1">
        <v>2.4279999999999999</v>
      </c>
      <c r="E95" s="1">
        <v>2.4279999999999999</v>
      </c>
      <c r="F95" s="1">
        <v>2.67</v>
      </c>
      <c r="G95" s="1">
        <v>2.9129999999999998</v>
      </c>
      <c r="H95" s="1">
        <v>3.1560000000000001</v>
      </c>
      <c r="I95" t="s">
        <v>569</v>
      </c>
    </row>
    <row r="96" spans="1:9" ht="43.2" x14ac:dyDescent="0.3">
      <c r="A96" t="s">
        <v>141</v>
      </c>
      <c r="B96" s="81" t="s">
        <v>382</v>
      </c>
      <c r="C96" s="1">
        <v>2.5099999999999998</v>
      </c>
      <c r="E96" s="1">
        <v>2.5099999999999998</v>
      </c>
      <c r="F96" s="1">
        <v>2.7610000000000001</v>
      </c>
      <c r="G96" s="1">
        <v>3.012</v>
      </c>
      <c r="H96" s="1">
        <v>3.2629999999999999</v>
      </c>
      <c r="I96" t="s">
        <v>569</v>
      </c>
    </row>
    <row r="97" spans="1:9" ht="43.2" x14ac:dyDescent="0.3">
      <c r="A97" t="s">
        <v>142</v>
      </c>
      <c r="B97" s="81" t="s">
        <v>383</v>
      </c>
      <c r="C97" s="1">
        <v>2.5099999999999998</v>
      </c>
      <c r="E97" s="1">
        <v>2.5099999999999998</v>
      </c>
      <c r="F97" s="1">
        <v>2.7610000000000001</v>
      </c>
      <c r="G97" s="1">
        <v>3.012</v>
      </c>
      <c r="H97" s="1">
        <v>3.2629999999999999</v>
      </c>
      <c r="I97" t="s">
        <v>569</v>
      </c>
    </row>
    <row r="98" spans="1:9" ht="43.2" x14ac:dyDescent="0.3">
      <c r="A98" t="s">
        <v>143</v>
      </c>
      <c r="B98" s="81" t="s">
        <v>384</v>
      </c>
    </row>
    <row r="99" spans="1:9" ht="72" x14ac:dyDescent="0.3">
      <c r="A99" t="s">
        <v>144</v>
      </c>
      <c r="B99" s="81" t="s">
        <v>385</v>
      </c>
      <c r="C99" s="1">
        <v>2.4279999999999999</v>
      </c>
      <c r="E99" s="1">
        <v>2.4279999999999999</v>
      </c>
      <c r="F99" s="1">
        <v>2.67</v>
      </c>
      <c r="G99" s="1">
        <v>2.9129999999999998</v>
      </c>
      <c r="H99" s="1">
        <v>3.1560000000000001</v>
      </c>
      <c r="I99" t="s">
        <v>569</v>
      </c>
    </row>
    <row r="100" spans="1:9" ht="57.6" x14ac:dyDescent="0.3">
      <c r="A100" t="s">
        <v>145</v>
      </c>
      <c r="B100" s="81" t="s">
        <v>386</v>
      </c>
      <c r="C100" s="1">
        <v>2.4279999999999999</v>
      </c>
      <c r="E100" s="1">
        <v>2.4279999999999999</v>
      </c>
      <c r="F100" s="1">
        <v>2.67</v>
      </c>
      <c r="G100" s="1">
        <v>2.9129999999999998</v>
      </c>
      <c r="H100" s="1">
        <v>3.1560000000000001</v>
      </c>
      <c r="I100" t="s">
        <v>569</v>
      </c>
    </row>
    <row r="101" spans="1:9" ht="43.2" x14ac:dyDescent="0.3">
      <c r="A101" t="s">
        <v>146</v>
      </c>
      <c r="B101" s="81" t="s">
        <v>387</v>
      </c>
      <c r="C101" s="1">
        <v>2.4279999999999999</v>
      </c>
      <c r="E101" s="1">
        <v>2.4279999999999999</v>
      </c>
      <c r="F101" s="1">
        <v>2.67</v>
      </c>
      <c r="G101" s="1">
        <v>2.9129999999999998</v>
      </c>
      <c r="H101" s="1">
        <v>3.1560000000000001</v>
      </c>
      <c r="I101" t="s">
        <v>569</v>
      </c>
    </row>
    <row r="102" spans="1:9" ht="57.6" x14ac:dyDescent="0.3">
      <c r="A102" t="s">
        <v>147</v>
      </c>
      <c r="B102" s="81" t="s">
        <v>388</v>
      </c>
      <c r="C102" s="1">
        <v>2.5099999999999998</v>
      </c>
      <c r="E102" s="1">
        <v>2.5099999999999998</v>
      </c>
      <c r="F102" s="1">
        <v>2.7610000000000001</v>
      </c>
      <c r="G102" s="1">
        <v>3.012</v>
      </c>
      <c r="H102" s="1">
        <v>3.2629999999999999</v>
      </c>
      <c r="I102" t="s">
        <v>569</v>
      </c>
    </row>
    <row r="103" spans="1:9" ht="57.6" x14ac:dyDescent="0.3">
      <c r="A103" t="s">
        <v>148</v>
      </c>
      <c r="B103" s="81" t="s">
        <v>389</v>
      </c>
      <c r="C103" s="1">
        <v>2.5099999999999998</v>
      </c>
      <c r="E103" s="1">
        <v>2.5099999999999998</v>
      </c>
      <c r="F103" s="1">
        <v>2.7610000000000001</v>
      </c>
      <c r="G103" s="1">
        <v>3.012</v>
      </c>
      <c r="H103" s="1">
        <v>3.2629999999999999</v>
      </c>
      <c r="I103" t="s">
        <v>569</v>
      </c>
    </row>
    <row r="104" spans="1:9" ht="57.6" x14ac:dyDescent="0.3">
      <c r="A104" t="s">
        <v>149</v>
      </c>
      <c r="B104" s="81" t="s">
        <v>390</v>
      </c>
      <c r="C104" s="1">
        <v>2.5099999999999998</v>
      </c>
      <c r="E104" s="1">
        <v>2.5099999999999998</v>
      </c>
      <c r="F104" s="1">
        <v>2.7610000000000001</v>
      </c>
      <c r="G104" s="1">
        <v>3.012</v>
      </c>
      <c r="H104" s="1">
        <v>3.2629999999999999</v>
      </c>
      <c r="I104" t="s">
        <v>569</v>
      </c>
    </row>
    <row r="105" spans="1:9" ht="43.2" x14ac:dyDescent="0.3">
      <c r="A105" t="s">
        <v>150</v>
      </c>
      <c r="B105" s="81" t="s">
        <v>391</v>
      </c>
      <c r="C105" s="1">
        <v>2.5099999999999998</v>
      </c>
      <c r="E105" s="1">
        <v>2.5099999999999998</v>
      </c>
      <c r="F105" s="1">
        <v>2.7610000000000001</v>
      </c>
      <c r="G105" s="1">
        <v>3.012</v>
      </c>
      <c r="H105" s="1">
        <v>3.2629999999999999</v>
      </c>
      <c r="I105" t="s">
        <v>569</v>
      </c>
    </row>
    <row r="106" spans="1:9" ht="28.8" x14ac:dyDescent="0.3">
      <c r="A106" t="s">
        <v>151</v>
      </c>
      <c r="B106" s="81" t="s">
        <v>392</v>
      </c>
      <c r="C106" s="1">
        <v>2.31</v>
      </c>
      <c r="E106" s="1">
        <v>2.31</v>
      </c>
      <c r="F106" s="1">
        <v>2.5409999999999999</v>
      </c>
      <c r="G106" s="1">
        <v>2.7719999999999998</v>
      </c>
      <c r="H106" s="1">
        <v>3.0030000000000001</v>
      </c>
      <c r="I106" t="s">
        <v>569</v>
      </c>
    </row>
    <row r="107" spans="1:9" ht="57.6" x14ac:dyDescent="0.3">
      <c r="A107" t="s">
        <v>152</v>
      </c>
      <c r="B107" s="81" t="s">
        <v>393</v>
      </c>
    </row>
    <row r="108" spans="1:9" ht="28.8" x14ac:dyDescent="0.3">
      <c r="A108" t="s">
        <v>153</v>
      </c>
      <c r="B108" s="81" t="s">
        <v>394</v>
      </c>
      <c r="C108" s="1">
        <v>3.0870000000000002</v>
      </c>
      <c r="E108" s="1">
        <v>3.0870000000000002</v>
      </c>
      <c r="F108" s="1">
        <v>3.3959999999999999</v>
      </c>
      <c r="G108" s="1">
        <v>3.7050000000000001</v>
      </c>
      <c r="H108" s="1">
        <v>4.0140000000000002</v>
      </c>
      <c r="I108" t="s">
        <v>569</v>
      </c>
    </row>
    <row r="109" spans="1:9" ht="28.8" x14ac:dyDescent="0.3">
      <c r="A109" t="s">
        <v>154</v>
      </c>
      <c r="B109" s="81" t="s">
        <v>395</v>
      </c>
      <c r="C109" s="1">
        <v>2.31</v>
      </c>
      <c r="E109" s="1">
        <v>2.31</v>
      </c>
      <c r="F109" s="1">
        <v>2.5409999999999999</v>
      </c>
      <c r="G109" s="1">
        <v>2.7719999999999998</v>
      </c>
      <c r="H109" s="1">
        <v>3.0030000000000001</v>
      </c>
      <c r="I109" t="s">
        <v>569</v>
      </c>
    </row>
    <row r="110" spans="1:9" ht="57.6" x14ac:dyDescent="0.3">
      <c r="A110" t="s">
        <v>155</v>
      </c>
      <c r="B110" s="81" t="s">
        <v>396</v>
      </c>
      <c r="C110" s="1">
        <v>2.31</v>
      </c>
      <c r="E110" s="1">
        <v>2.31</v>
      </c>
      <c r="F110" s="1">
        <v>2.5409999999999999</v>
      </c>
      <c r="G110" s="1">
        <v>2.7719999999999998</v>
      </c>
      <c r="H110" s="1">
        <v>3.0030000000000001</v>
      </c>
      <c r="I110" t="s">
        <v>569</v>
      </c>
    </row>
    <row r="111" spans="1:9" ht="86.4" x14ac:dyDescent="0.3">
      <c r="A111" t="s">
        <v>156</v>
      </c>
      <c r="B111" s="81" t="s">
        <v>397</v>
      </c>
      <c r="C111" s="1">
        <v>2.31</v>
      </c>
      <c r="E111" s="1">
        <v>2.31</v>
      </c>
      <c r="F111" s="1">
        <v>2.5409999999999999</v>
      </c>
      <c r="G111" s="1">
        <v>2.7719999999999998</v>
      </c>
      <c r="H111" s="1">
        <v>3.0030000000000001</v>
      </c>
      <c r="I111" t="s">
        <v>569</v>
      </c>
    </row>
    <row r="112" spans="1:9" ht="72" x14ac:dyDescent="0.3">
      <c r="A112" t="s">
        <v>157</v>
      </c>
      <c r="B112" s="81" t="s">
        <v>398</v>
      </c>
      <c r="C112" s="1">
        <v>2.31</v>
      </c>
      <c r="E112" s="1">
        <v>2.31</v>
      </c>
      <c r="F112" s="1">
        <v>2.5409999999999999</v>
      </c>
      <c r="G112" s="1">
        <v>2.7719999999999998</v>
      </c>
      <c r="H112" s="1">
        <v>3.0030000000000001</v>
      </c>
      <c r="I112" t="s">
        <v>569</v>
      </c>
    </row>
    <row r="113" spans="1:9" ht="57.6" x14ac:dyDescent="0.3">
      <c r="A113" t="s">
        <v>158</v>
      </c>
      <c r="B113" s="81" t="s">
        <v>399</v>
      </c>
      <c r="C113" s="1">
        <v>2.31</v>
      </c>
      <c r="E113" s="1">
        <v>2.31</v>
      </c>
      <c r="F113" s="1">
        <v>2.5409999999999999</v>
      </c>
      <c r="G113" s="1">
        <v>2.7719999999999998</v>
      </c>
      <c r="H113" s="1">
        <v>3.0030000000000001</v>
      </c>
      <c r="I113" t="s">
        <v>569</v>
      </c>
    </row>
    <row r="114" spans="1:9" ht="28.8" x14ac:dyDescent="0.3">
      <c r="A114" t="s">
        <v>159</v>
      </c>
      <c r="B114" s="81" t="s">
        <v>400</v>
      </c>
      <c r="C114" s="1">
        <v>2.31</v>
      </c>
      <c r="E114" s="1">
        <v>2.31</v>
      </c>
      <c r="F114" s="1">
        <v>2.5409999999999999</v>
      </c>
      <c r="G114" s="1">
        <v>2.7719999999999998</v>
      </c>
      <c r="H114" s="1">
        <v>3.0030000000000001</v>
      </c>
      <c r="I114" t="s">
        <v>569</v>
      </c>
    </row>
    <row r="115" spans="1:9" x14ac:dyDescent="0.3">
      <c r="A115" t="s">
        <v>160</v>
      </c>
      <c r="B115" s="81" t="s">
        <v>401</v>
      </c>
    </row>
    <row r="116" spans="1:9" ht="28.8" x14ac:dyDescent="0.3">
      <c r="A116" t="s">
        <v>161</v>
      </c>
      <c r="B116" s="81" t="s">
        <v>402</v>
      </c>
      <c r="C116" s="1">
        <v>2.31</v>
      </c>
      <c r="E116" s="1">
        <v>2.31</v>
      </c>
      <c r="F116" s="1">
        <v>2.5409999999999999</v>
      </c>
      <c r="G116" s="1">
        <v>2.7719999999999998</v>
      </c>
      <c r="H116" s="1">
        <v>3.0030000000000001</v>
      </c>
      <c r="I116" t="s">
        <v>569</v>
      </c>
    </row>
    <row r="117" spans="1:9" ht="28.8" x14ac:dyDescent="0.3">
      <c r="A117" t="s">
        <v>162</v>
      </c>
      <c r="B117" s="81" t="s">
        <v>403</v>
      </c>
      <c r="C117" s="1">
        <v>2.31</v>
      </c>
      <c r="E117" s="1">
        <v>2.31</v>
      </c>
      <c r="F117" s="1">
        <v>2.5409999999999999</v>
      </c>
      <c r="G117" s="1">
        <v>2.7719999999999998</v>
      </c>
      <c r="H117" s="1">
        <v>3.0030000000000001</v>
      </c>
      <c r="I117" t="s">
        <v>569</v>
      </c>
    </row>
    <row r="118" spans="1:9" ht="43.2" x14ac:dyDescent="0.3">
      <c r="A118" t="s">
        <v>163</v>
      </c>
      <c r="B118" s="81" t="s">
        <v>404</v>
      </c>
      <c r="C118" s="1">
        <v>2.31</v>
      </c>
      <c r="E118" s="1">
        <v>2.31</v>
      </c>
      <c r="F118" s="1">
        <v>2.5409999999999999</v>
      </c>
      <c r="G118" s="1">
        <v>2.7719999999999998</v>
      </c>
      <c r="H118" s="1">
        <v>3.0030000000000001</v>
      </c>
      <c r="I118" t="s">
        <v>569</v>
      </c>
    </row>
    <row r="119" spans="1:9" ht="43.2" x14ac:dyDescent="0.3">
      <c r="A119" t="s">
        <v>164</v>
      </c>
      <c r="B119" s="81" t="s">
        <v>405</v>
      </c>
      <c r="C119" s="1">
        <v>2.31</v>
      </c>
      <c r="E119" s="1">
        <v>2.31</v>
      </c>
      <c r="F119" s="1">
        <v>2.5409999999999999</v>
      </c>
      <c r="G119" s="1">
        <v>2.7719999999999998</v>
      </c>
      <c r="H119" s="1">
        <v>3.0030000000000001</v>
      </c>
      <c r="I119" t="s">
        <v>569</v>
      </c>
    </row>
    <row r="120" spans="1:9" ht="43.2" x14ac:dyDescent="0.3">
      <c r="A120" t="s">
        <v>165</v>
      </c>
      <c r="B120" s="81" t="s">
        <v>406</v>
      </c>
    </row>
    <row r="121" spans="1:9" ht="28.8" x14ac:dyDescent="0.3">
      <c r="A121" t="s">
        <v>166</v>
      </c>
      <c r="B121" s="81" t="s">
        <v>407</v>
      </c>
      <c r="C121" s="1">
        <v>5.97</v>
      </c>
      <c r="E121" s="1">
        <v>5.97</v>
      </c>
      <c r="F121" s="1">
        <v>6.5670000000000002</v>
      </c>
      <c r="G121" s="1">
        <v>7.1639999999999997</v>
      </c>
      <c r="H121" s="1">
        <v>7.7610000000000001</v>
      </c>
    </row>
    <row r="122" spans="1:9" ht="28.8" x14ac:dyDescent="0.3">
      <c r="A122" t="s">
        <v>167</v>
      </c>
      <c r="B122" s="81" t="s">
        <v>408</v>
      </c>
      <c r="C122" s="1">
        <v>5.47</v>
      </c>
      <c r="E122" s="1">
        <v>5.47</v>
      </c>
      <c r="F122" s="1">
        <v>6.0170000000000003</v>
      </c>
      <c r="G122" s="1">
        <v>6.5640000000000001</v>
      </c>
      <c r="H122" s="1">
        <v>7.1109999999999998</v>
      </c>
    </row>
    <row r="123" spans="1:9" ht="28.8" x14ac:dyDescent="0.3">
      <c r="A123" t="s">
        <v>168</v>
      </c>
      <c r="B123" s="81" t="s">
        <v>409</v>
      </c>
      <c r="C123" s="1">
        <v>5.47</v>
      </c>
      <c r="E123" s="1">
        <v>5.47</v>
      </c>
      <c r="F123" s="1">
        <v>6.0170000000000003</v>
      </c>
      <c r="G123" s="1">
        <v>6.5640000000000001</v>
      </c>
      <c r="H123" s="1">
        <v>7.1109999999999998</v>
      </c>
    </row>
    <row r="124" spans="1:9" ht="28.8" x14ac:dyDescent="0.3">
      <c r="A124" t="s">
        <v>169</v>
      </c>
      <c r="B124" s="81" t="s">
        <v>410</v>
      </c>
      <c r="C124" s="1">
        <v>5.97</v>
      </c>
      <c r="E124" s="1">
        <v>5.97</v>
      </c>
      <c r="F124" s="1">
        <v>6.5670000000000002</v>
      </c>
      <c r="G124" s="1">
        <v>7.1639999999999997</v>
      </c>
      <c r="H124" s="1">
        <v>7.7610000000000001</v>
      </c>
    </row>
    <row r="125" spans="1:9" ht="43.2" x14ac:dyDescent="0.3">
      <c r="A125" t="s">
        <v>170</v>
      </c>
      <c r="B125" s="81" t="s">
        <v>411</v>
      </c>
      <c r="C125" s="1">
        <v>5.47</v>
      </c>
      <c r="E125" s="1">
        <v>5.47</v>
      </c>
      <c r="F125" s="1">
        <v>6.0170000000000003</v>
      </c>
      <c r="G125" s="1">
        <v>6.5640000000000001</v>
      </c>
      <c r="H125" s="1">
        <v>7.1109999999999998</v>
      </c>
    </row>
    <row r="126" spans="1:9" ht="28.8" x14ac:dyDescent="0.3">
      <c r="A126" t="s">
        <v>171</v>
      </c>
      <c r="B126" s="81" t="s">
        <v>412</v>
      </c>
      <c r="C126" s="1">
        <v>5.97</v>
      </c>
      <c r="E126" s="1">
        <v>5.97</v>
      </c>
      <c r="F126" s="1">
        <v>6.5670000000000002</v>
      </c>
      <c r="G126" s="1">
        <v>7.1639999999999997</v>
      </c>
      <c r="H126" s="1">
        <v>7.7610000000000001</v>
      </c>
    </row>
    <row r="127" spans="1:9" ht="28.8" x14ac:dyDescent="0.3">
      <c r="A127" t="s">
        <v>172</v>
      </c>
      <c r="B127" s="81" t="s">
        <v>413</v>
      </c>
    </row>
    <row r="128" spans="1:9" ht="43.2" x14ac:dyDescent="0.3">
      <c r="A128" t="s">
        <v>173</v>
      </c>
      <c r="B128" s="81" t="s">
        <v>414</v>
      </c>
      <c r="C128" s="1">
        <v>5.47</v>
      </c>
      <c r="E128" s="1">
        <v>5.47</v>
      </c>
      <c r="F128" s="1">
        <v>6.0170000000000003</v>
      </c>
      <c r="G128" s="1">
        <v>6.5640000000000001</v>
      </c>
      <c r="H128" s="1">
        <v>7.1109999999999998</v>
      </c>
    </row>
    <row r="129" spans="1:8" ht="43.2" x14ac:dyDescent="0.3">
      <c r="A129" t="s">
        <v>174</v>
      </c>
      <c r="B129" s="81" t="s">
        <v>415</v>
      </c>
      <c r="C129" s="1">
        <v>5.47</v>
      </c>
      <c r="E129" s="1">
        <v>5.47</v>
      </c>
      <c r="F129" s="1">
        <v>6.0170000000000003</v>
      </c>
      <c r="G129" s="1">
        <v>6.5640000000000001</v>
      </c>
      <c r="H129" s="1">
        <v>7.1109999999999998</v>
      </c>
    </row>
    <row r="130" spans="1:8" ht="43.2" x14ac:dyDescent="0.3">
      <c r="A130" t="s">
        <v>175</v>
      </c>
      <c r="B130" s="81" t="s">
        <v>416</v>
      </c>
      <c r="C130" s="1">
        <v>5.47</v>
      </c>
      <c r="E130" s="1">
        <v>5.47</v>
      </c>
      <c r="F130" s="1">
        <v>6.0170000000000003</v>
      </c>
      <c r="G130" s="1">
        <v>6.5640000000000001</v>
      </c>
      <c r="H130" s="1">
        <v>7.1109999999999998</v>
      </c>
    </row>
    <row r="131" spans="1:8" ht="43.2" x14ac:dyDescent="0.3">
      <c r="A131" t="s">
        <v>176</v>
      </c>
      <c r="B131" s="81" t="s">
        <v>417</v>
      </c>
      <c r="C131" s="1">
        <v>5.47</v>
      </c>
      <c r="E131" s="1">
        <v>5.47</v>
      </c>
      <c r="F131" s="1">
        <v>6.0170000000000003</v>
      </c>
      <c r="G131" s="1">
        <v>6.5640000000000001</v>
      </c>
      <c r="H131" s="1">
        <v>7.1109999999999998</v>
      </c>
    </row>
    <row r="132" spans="1:8" ht="43.2" x14ac:dyDescent="0.3">
      <c r="A132" t="s">
        <v>177</v>
      </c>
      <c r="B132" s="81" t="s">
        <v>418</v>
      </c>
      <c r="C132" s="1">
        <v>5.47</v>
      </c>
      <c r="E132" s="1">
        <v>5.47</v>
      </c>
      <c r="F132" s="1">
        <v>6.0170000000000003</v>
      </c>
      <c r="G132" s="1">
        <v>6.5640000000000001</v>
      </c>
      <c r="H132" s="1">
        <v>7.1109999999999998</v>
      </c>
    </row>
    <row r="133" spans="1:8" ht="43.2" x14ac:dyDescent="0.3">
      <c r="A133" t="s">
        <v>178</v>
      </c>
      <c r="B133" s="81" t="s">
        <v>419</v>
      </c>
      <c r="C133" s="1">
        <v>5.47</v>
      </c>
      <c r="E133" s="1">
        <v>5.47</v>
      </c>
      <c r="F133" s="1">
        <v>6.0170000000000003</v>
      </c>
      <c r="G133" s="1">
        <v>6.5640000000000001</v>
      </c>
      <c r="H133" s="1">
        <v>7.1109999999999998</v>
      </c>
    </row>
    <row r="134" spans="1:8" ht="43.2" x14ac:dyDescent="0.3">
      <c r="A134" t="s">
        <v>179</v>
      </c>
      <c r="B134" s="81" t="s">
        <v>420</v>
      </c>
      <c r="C134" s="1">
        <v>5.47</v>
      </c>
      <c r="E134" s="1">
        <v>5.47</v>
      </c>
      <c r="F134" s="1">
        <v>6.0170000000000003</v>
      </c>
      <c r="G134" s="1">
        <v>6.5640000000000001</v>
      </c>
      <c r="H134" s="1">
        <v>7.1109999999999998</v>
      </c>
    </row>
    <row r="135" spans="1:8" ht="43.2" x14ac:dyDescent="0.3">
      <c r="A135" t="s">
        <v>180</v>
      </c>
      <c r="B135" s="81" t="s">
        <v>421</v>
      </c>
      <c r="C135" s="1">
        <v>5.47</v>
      </c>
      <c r="E135" s="1">
        <v>5.47</v>
      </c>
      <c r="F135" s="1">
        <v>6.0170000000000003</v>
      </c>
      <c r="G135" s="1">
        <v>6.5640000000000001</v>
      </c>
      <c r="H135" s="1">
        <v>7.1109999999999998</v>
      </c>
    </row>
    <row r="136" spans="1:8" ht="43.2" x14ac:dyDescent="0.3">
      <c r="A136" t="s">
        <v>181</v>
      </c>
      <c r="B136" s="81" t="s">
        <v>422</v>
      </c>
      <c r="C136" s="1">
        <v>5.54</v>
      </c>
      <c r="E136" s="1">
        <v>5.54</v>
      </c>
      <c r="F136" s="1">
        <v>6.0940000000000003</v>
      </c>
      <c r="G136" s="1">
        <v>6.6479999999999997</v>
      </c>
      <c r="H136" s="1">
        <v>7.202</v>
      </c>
    </row>
    <row r="137" spans="1:8" ht="43.2" x14ac:dyDescent="0.3">
      <c r="A137" t="s">
        <v>182</v>
      </c>
      <c r="B137" s="81" t="s">
        <v>423</v>
      </c>
      <c r="C137" s="1">
        <v>5.54</v>
      </c>
      <c r="E137" s="1">
        <v>5.54</v>
      </c>
      <c r="F137" s="1">
        <v>6.0940000000000003</v>
      </c>
      <c r="G137" s="1">
        <v>6.6479999999999997</v>
      </c>
      <c r="H137" s="1">
        <v>7.202</v>
      </c>
    </row>
    <row r="138" spans="1:8" ht="43.2" x14ac:dyDescent="0.3">
      <c r="A138" t="s">
        <v>183</v>
      </c>
      <c r="B138" s="81" t="s">
        <v>424</v>
      </c>
      <c r="C138" s="1">
        <v>5.54</v>
      </c>
      <c r="E138" s="1">
        <v>5.54</v>
      </c>
      <c r="F138" s="1">
        <v>6.0940000000000003</v>
      </c>
      <c r="G138" s="1">
        <v>6.6479999999999997</v>
      </c>
      <c r="H138" s="1">
        <v>7.202</v>
      </c>
    </row>
    <row r="139" spans="1:8" ht="43.2" x14ac:dyDescent="0.3">
      <c r="A139" t="s">
        <v>184</v>
      </c>
      <c r="B139" s="81" t="s">
        <v>425</v>
      </c>
      <c r="C139" s="1">
        <v>5.54</v>
      </c>
      <c r="E139" s="1">
        <v>5.54</v>
      </c>
      <c r="F139" s="1">
        <v>6.0940000000000003</v>
      </c>
      <c r="G139" s="1">
        <v>6.6479999999999997</v>
      </c>
      <c r="H139" s="1">
        <v>7.202</v>
      </c>
    </row>
    <row r="140" spans="1:8" ht="43.2" x14ac:dyDescent="0.3">
      <c r="A140" t="s">
        <v>185</v>
      </c>
      <c r="B140" s="81" t="s">
        <v>426</v>
      </c>
      <c r="C140" s="1">
        <v>5.54</v>
      </c>
      <c r="E140" s="1">
        <v>5.54</v>
      </c>
      <c r="F140" s="1">
        <v>6.0940000000000003</v>
      </c>
      <c r="G140" s="1">
        <v>6.6479999999999997</v>
      </c>
      <c r="H140" s="1">
        <v>7.202</v>
      </c>
    </row>
    <row r="141" spans="1:8" ht="43.2" x14ac:dyDescent="0.3">
      <c r="A141" t="s">
        <v>186</v>
      </c>
      <c r="B141" s="81" t="s">
        <v>427</v>
      </c>
      <c r="C141" s="1">
        <v>5.54</v>
      </c>
      <c r="E141" s="1">
        <v>5.54</v>
      </c>
      <c r="F141" s="1">
        <v>6.0940000000000003</v>
      </c>
      <c r="G141" s="1">
        <v>6.6479999999999997</v>
      </c>
      <c r="H141" s="1">
        <v>7.202</v>
      </c>
    </row>
    <row r="142" spans="1:8" ht="28.8" x14ac:dyDescent="0.3">
      <c r="A142" t="s">
        <v>187</v>
      </c>
      <c r="B142" s="81" t="s">
        <v>428</v>
      </c>
    </row>
    <row r="143" spans="1:8" ht="43.2" x14ac:dyDescent="0.3">
      <c r="A143" t="s">
        <v>188</v>
      </c>
      <c r="B143" s="81" t="s">
        <v>429</v>
      </c>
      <c r="C143" s="1">
        <v>5.47</v>
      </c>
      <c r="E143" s="1">
        <v>5.47</v>
      </c>
      <c r="F143" s="1">
        <v>6.0170000000000003</v>
      </c>
      <c r="G143" s="1">
        <v>6.5640000000000001</v>
      </c>
      <c r="H143" s="1">
        <v>7.1109999999999998</v>
      </c>
    </row>
    <row r="144" spans="1:8" ht="43.2" x14ac:dyDescent="0.3">
      <c r="A144" t="s">
        <v>189</v>
      </c>
      <c r="B144" s="81" t="s">
        <v>430</v>
      </c>
      <c r="C144" s="1">
        <v>5.47</v>
      </c>
      <c r="E144" s="1">
        <v>5.47</v>
      </c>
      <c r="F144" s="1">
        <v>6.0170000000000003</v>
      </c>
      <c r="G144" s="1">
        <v>6.5640000000000001</v>
      </c>
      <c r="H144" s="1">
        <v>7.1109999999999998</v>
      </c>
    </row>
    <row r="145" spans="1:9" ht="43.2" x14ac:dyDescent="0.3">
      <c r="A145" t="s">
        <v>190</v>
      </c>
      <c r="B145" s="81" t="s">
        <v>431</v>
      </c>
      <c r="C145" s="1">
        <v>5.54</v>
      </c>
      <c r="E145" s="1">
        <v>5.54</v>
      </c>
      <c r="F145" s="1">
        <v>6.0940000000000003</v>
      </c>
      <c r="G145" s="1">
        <v>6.6479999999999997</v>
      </c>
      <c r="H145" s="1">
        <v>7.202</v>
      </c>
    </row>
    <row r="146" spans="1:9" ht="43.2" x14ac:dyDescent="0.3">
      <c r="A146" t="s">
        <v>191</v>
      </c>
      <c r="B146" s="81" t="s">
        <v>432</v>
      </c>
      <c r="C146" s="1">
        <v>5.54</v>
      </c>
      <c r="E146" s="1">
        <v>5.54</v>
      </c>
      <c r="F146" s="1">
        <v>6.0940000000000003</v>
      </c>
      <c r="G146" s="1">
        <v>6.6479999999999997</v>
      </c>
      <c r="H146" s="1">
        <v>7.202</v>
      </c>
    </row>
    <row r="147" spans="1:9" ht="28.8" x14ac:dyDescent="0.3">
      <c r="A147" t="s">
        <v>192</v>
      </c>
      <c r="B147" s="81" t="s">
        <v>433</v>
      </c>
      <c r="C147" s="1">
        <v>5.31</v>
      </c>
      <c r="E147" s="1">
        <v>5.31</v>
      </c>
      <c r="F147" s="1">
        <v>5.8410000000000002</v>
      </c>
      <c r="G147" s="1">
        <v>6.3719999999999999</v>
      </c>
      <c r="H147" s="1">
        <v>6.9029999999999996</v>
      </c>
    </row>
    <row r="148" spans="1:9" ht="28.8" x14ac:dyDescent="0.3">
      <c r="A148" t="s">
        <v>193</v>
      </c>
      <c r="B148" s="81" t="s">
        <v>434</v>
      </c>
    </row>
    <row r="149" spans="1:9" ht="28.8" x14ac:dyDescent="0.3">
      <c r="A149" t="s">
        <v>194</v>
      </c>
      <c r="B149" s="81" t="s">
        <v>435</v>
      </c>
      <c r="C149" s="1">
        <v>5.31</v>
      </c>
      <c r="E149" s="1">
        <v>5.31</v>
      </c>
      <c r="F149" s="1">
        <v>5.8410000000000002</v>
      </c>
      <c r="G149" s="1">
        <v>6.3719999999999999</v>
      </c>
      <c r="H149" s="1">
        <v>6.9029999999999996</v>
      </c>
    </row>
    <row r="150" spans="1:9" ht="28.8" x14ac:dyDescent="0.3">
      <c r="A150" t="s">
        <v>195</v>
      </c>
      <c r="B150" s="81" t="s">
        <v>436</v>
      </c>
      <c r="C150" s="1">
        <v>5.31</v>
      </c>
      <c r="E150" s="1">
        <v>5.31</v>
      </c>
      <c r="F150" s="1">
        <v>5.8410000000000002</v>
      </c>
      <c r="G150" s="1">
        <v>6.3719999999999999</v>
      </c>
      <c r="H150" s="1">
        <v>6.9029999999999996</v>
      </c>
    </row>
    <row r="151" spans="1:9" ht="28.8" x14ac:dyDescent="0.3">
      <c r="A151" t="s">
        <v>196</v>
      </c>
      <c r="B151" s="81" t="s">
        <v>437</v>
      </c>
      <c r="C151" s="1">
        <v>5.31</v>
      </c>
      <c r="E151" s="1">
        <v>5.31</v>
      </c>
      <c r="F151" s="1">
        <v>5.8410000000000002</v>
      </c>
      <c r="G151" s="1">
        <v>6.3719999999999999</v>
      </c>
      <c r="H151" s="1">
        <v>6.9029999999999996</v>
      </c>
    </row>
    <row r="152" spans="1:9" ht="57.6" x14ac:dyDescent="0.3">
      <c r="A152" t="s">
        <v>197</v>
      </c>
      <c r="B152" s="81" t="s">
        <v>438</v>
      </c>
      <c r="C152" s="1">
        <v>5.97</v>
      </c>
      <c r="E152" s="1">
        <v>5.97</v>
      </c>
      <c r="F152" s="1">
        <v>6.5670000000000002</v>
      </c>
      <c r="G152" s="1">
        <v>7.1639999999999997</v>
      </c>
      <c r="H152" s="1">
        <v>7.7610000000000001</v>
      </c>
    </row>
    <row r="153" spans="1:9" ht="28.8" x14ac:dyDescent="0.3">
      <c r="A153" t="s">
        <v>198</v>
      </c>
      <c r="B153" s="81" t="s">
        <v>439</v>
      </c>
      <c r="C153" s="1">
        <v>5.31</v>
      </c>
      <c r="E153" s="1">
        <v>5.31</v>
      </c>
      <c r="F153" s="1">
        <v>5.8410000000000002</v>
      </c>
      <c r="G153" s="1">
        <v>6.3719999999999999</v>
      </c>
      <c r="H153" s="1">
        <v>6.9029999999999996</v>
      </c>
    </row>
    <row r="154" spans="1:9" x14ac:dyDescent="0.3">
      <c r="A154" t="s">
        <v>199</v>
      </c>
      <c r="B154" s="81" t="s">
        <v>440</v>
      </c>
    </row>
    <row r="155" spans="1:9" x14ac:dyDescent="0.3">
      <c r="A155" t="s">
        <v>200</v>
      </c>
      <c r="B155" s="81" t="s">
        <v>440</v>
      </c>
      <c r="C155" s="1">
        <v>5.31</v>
      </c>
      <c r="E155" s="1">
        <v>5.31</v>
      </c>
      <c r="F155" s="1">
        <v>5.8410000000000002</v>
      </c>
      <c r="G155" s="1">
        <v>6.3719999999999999</v>
      </c>
      <c r="H155" s="1">
        <v>6.9029999999999996</v>
      </c>
    </row>
    <row r="156" spans="1:9" ht="43.2" x14ac:dyDescent="0.3">
      <c r="A156" t="s">
        <v>201</v>
      </c>
      <c r="B156" s="81" t="s">
        <v>441</v>
      </c>
    </row>
    <row r="157" spans="1:9" ht="43.2" x14ac:dyDescent="0.3">
      <c r="A157" t="s">
        <v>202</v>
      </c>
      <c r="B157" s="81" t="s">
        <v>442</v>
      </c>
      <c r="C157" s="1">
        <v>6.95</v>
      </c>
      <c r="E157" s="1">
        <v>6.95</v>
      </c>
      <c r="F157" s="1">
        <v>7.6449999999999996</v>
      </c>
      <c r="G157" s="1">
        <v>8.34</v>
      </c>
      <c r="H157" s="1">
        <v>9.0350000000000001</v>
      </c>
      <c r="I157" t="s">
        <v>570</v>
      </c>
    </row>
    <row r="158" spans="1:9" x14ac:dyDescent="0.3">
      <c r="A158" t="s">
        <v>203</v>
      </c>
      <c r="B158" s="81" t="s">
        <v>443</v>
      </c>
      <c r="C158" s="1">
        <v>6.45</v>
      </c>
      <c r="E158" s="1">
        <v>6.45</v>
      </c>
      <c r="F158" s="1">
        <v>7.0949999999999998</v>
      </c>
      <c r="G158" s="1">
        <v>7.74</v>
      </c>
      <c r="H158" s="1">
        <v>8.3849999999999998</v>
      </c>
      <c r="I158" t="s">
        <v>570</v>
      </c>
    </row>
    <row r="159" spans="1:9" ht="43.2" x14ac:dyDescent="0.3">
      <c r="A159" t="s">
        <v>204</v>
      </c>
      <c r="B159" s="81" t="s">
        <v>444</v>
      </c>
      <c r="C159" s="1">
        <v>6.45</v>
      </c>
      <c r="E159" s="1">
        <v>6.45</v>
      </c>
      <c r="F159" s="1">
        <v>7.0949999999999998</v>
      </c>
      <c r="G159" s="1">
        <v>7.74</v>
      </c>
      <c r="H159" s="1">
        <v>8.3849999999999998</v>
      </c>
      <c r="I159" t="s">
        <v>570</v>
      </c>
    </row>
    <row r="160" spans="1:9" ht="100.8" x14ac:dyDescent="0.3">
      <c r="A160" t="s">
        <v>205</v>
      </c>
      <c r="B160" s="81" t="s">
        <v>445</v>
      </c>
      <c r="C160" s="1">
        <v>6.45</v>
      </c>
      <c r="E160" s="1">
        <v>6.45</v>
      </c>
      <c r="F160" s="1">
        <v>7.0949999999999998</v>
      </c>
      <c r="G160" s="1">
        <v>7.74</v>
      </c>
      <c r="H160" s="1">
        <v>8.3849999999999998</v>
      </c>
      <c r="I160" t="s">
        <v>570</v>
      </c>
    </row>
    <row r="161" spans="1:9" ht="72" x14ac:dyDescent="0.3">
      <c r="A161" t="s">
        <v>206</v>
      </c>
      <c r="B161" s="81" t="s">
        <v>446</v>
      </c>
      <c r="C161" s="1">
        <v>6.45</v>
      </c>
      <c r="E161" s="1">
        <v>6.45</v>
      </c>
      <c r="F161" s="1">
        <v>7.0949999999999998</v>
      </c>
      <c r="G161" s="1">
        <v>7.74</v>
      </c>
      <c r="H161" s="1">
        <v>8.3849999999999998</v>
      </c>
      <c r="I161" t="s">
        <v>570</v>
      </c>
    </row>
    <row r="162" spans="1:9" ht="57.6" x14ac:dyDescent="0.3">
      <c r="A162" t="s">
        <v>207</v>
      </c>
      <c r="B162" s="81" t="s">
        <v>447</v>
      </c>
      <c r="C162" s="1">
        <v>6.45</v>
      </c>
      <c r="E162" s="1">
        <v>6.45</v>
      </c>
      <c r="F162" s="1">
        <v>7.0949999999999998</v>
      </c>
      <c r="G162" s="1">
        <v>7.74</v>
      </c>
      <c r="H162" s="1">
        <v>8.3849999999999998</v>
      </c>
      <c r="I162" t="s">
        <v>570</v>
      </c>
    </row>
    <row r="163" spans="1:9" ht="43.2" x14ac:dyDescent="0.3">
      <c r="A163" t="s">
        <v>208</v>
      </c>
      <c r="B163" s="81" t="s">
        <v>448</v>
      </c>
      <c r="C163" s="1">
        <v>6.95</v>
      </c>
      <c r="E163" s="1">
        <v>6.95</v>
      </c>
      <c r="F163" s="1">
        <v>7.6449999999999996</v>
      </c>
      <c r="G163" s="1">
        <v>8.34</v>
      </c>
      <c r="H163" s="1">
        <v>9.0350000000000001</v>
      </c>
      <c r="I163" t="s">
        <v>570</v>
      </c>
    </row>
    <row r="164" spans="1:9" ht="57.6" x14ac:dyDescent="0.3">
      <c r="A164" t="s">
        <v>209</v>
      </c>
      <c r="B164" s="81" t="s">
        <v>449</v>
      </c>
      <c r="C164" s="1">
        <v>6.45</v>
      </c>
      <c r="E164" s="1">
        <v>6.45</v>
      </c>
      <c r="F164" s="1">
        <v>7.0949999999999998</v>
      </c>
      <c r="G164" s="1">
        <v>7.74</v>
      </c>
      <c r="H164" s="1">
        <v>8.3849999999999998</v>
      </c>
      <c r="I164" t="s">
        <v>570</v>
      </c>
    </row>
    <row r="165" spans="1:9" ht="86.4" x14ac:dyDescent="0.3">
      <c r="A165" t="s">
        <v>210</v>
      </c>
      <c r="B165" s="81" t="s">
        <v>450</v>
      </c>
      <c r="C165" s="1">
        <v>6.45</v>
      </c>
      <c r="E165" s="1">
        <v>6.45</v>
      </c>
      <c r="F165" s="1">
        <v>7.0949999999999998</v>
      </c>
      <c r="G165" s="1">
        <v>7.74</v>
      </c>
      <c r="H165" s="1">
        <v>8.3849999999999998</v>
      </c>
      <c r="I165" t="s">
        <v>570</v>
      </c>
    </row>
    <row r="166" spans="1:9" ht="43.2" x14ac:dyDescent="0.3">
      <c r="A166" t="s">
        <v>211</v>
      </c>
      <c r="B166" s="81" t="s">
        <v>451</v>
      </c>
      <c r="C166" s="1">
        <v>6.95</v>
      </c>
      <c r="E166" s="1">
        <v>6.95</v>
      </c>
      <c r="F166" s="1">
        <v>7.6449999999999996</v>
      </c>
      <c r="G166" s="1">
        <v>8.34</v>
      </c>
      <c r="H166" s="1">
        <v>9.0350000000000001</v>
      </c>
      <c r="I166" t="s">
        <v>570</v>
      </c>
    </row>
    <row r="167" spans="1:9" ht="43.2" x14ac:dyDescent="0.3">
      <c r="A167" t="s">
        <v>212</v>
      </c>
      <c r="B167" s="81" t="s">
        <v>452</v>
      </c>
    </row>
    <row r="168" spans="1:9" ht="28.8" x14ac:dyDescent="0.3">
      <c r="A168" t="s">
        <v>213</v>
      </c>
      <c r="B168" s="81" t="s">
        <v>453</v>
      </c>
      <c r="C168" s="1">
        <v>8.5</v>
      </c>
      <c r="E168" s="1">
        <v>8.5</v>
      </c>
      <c r="F168" s="1">
        <v>9.35</v>
      </c>
      <c r="G168" s="1">
        <v>10.199999999999999</v>
      </c>
      <c r="H168" s="1">
        <v>11.05</v>
      </c>
      <c r="I168" t="s">
        <v>569</v>
      </c>
    </row>
    <row r="169" spans="1:9" ht="28.8" x14ac:dyDescent="0.3">
      <c r="A169" t="s">
        <v>214</v>
      </c>
      <c r="B169" s="81" t="s">
        <v>454</v>
      </c>
      <c r="C169" s="1">
        <v>6.45</v>
      </c>
      <c r="E169" s="1">
        <v>6.45</v>
      </c>
      <c r="F169" s="1">
        <v>7.0949999999999998</v>
      </c>
      <c r="G169" s="1">
        <v>7.74</v>
      </c>
      <c r="H169" s="1">
        <v>8.3849999999999998</v>
      </c>
      <c r="I169" t="s">
        <v>569</v>
      </c>
    </row>
    <row r="170" spans="1:9" ht="43.2" x14ac:dyDescent="0.3">
      <c r="A170" t="s">
        <v>215</v>
      </c>
      <c r="B170" s="81" t="s">
        <v>455</v>
      </c>
      <c r="C170" s="1">
        <v>6.52</v>
      </c>
      <c r="E170" s="1">
        <v>6.52</v>
      </c>
      <c r="F170" s="1">
        <v>7.1719999999999997</v>
      </c>
      <c r="G170" s="1">
        <v>7.8239999999999998</v>
      </c>
      <c r="H170" s="1">
        <v>8.4760000000000009</v>
      </c>
      <c r="I170" t="s">
        <v>570</v>
      </c>
    </row>
    <row r="171" spans="1:9" ht="57.6" x14ac:dyDescent="0.3">
      <c r="A171" t="s">
        <v>216</v>
      </c>
      <c r="B171" s="81" t="s">
        <v>456</v>
      </c>
      <c r="C171" s="1">
        <v>6.45</v>
      </c>
      <c r="E171" s="1">
        <v>6.45</v>
      </c>
      <c r="F171" s="1">
        <v>7.0949999999999998</v>
      </c>
      <c r="G171" s="1">
        <v>7.74</v>
      </c>
      <c r="H171" s="1">
        <v>8.3849999999999998</v>
      </c>
      <c r="I171" t="s">
        <v>570</v>
      </c>
    </row>
    <row r="172" spans="1:9" ht="57.6" x14ac:dyDescent="0.3">
      <c r="A172" t="s">
        <v>217</v>
      </c>
      <c r="B172" s="81" t="s">
        <v>457</v>
      </c>
      <c r="C172" s="1">
        <v>6.45</v>
      </c>
      <c r="E172" s="1">
        <v>6.45</v>
      </c>
      <c r="F172" s="1">
        <v>7.0949999999999998</v>
      </c>
      <c r="G172" s="1">
        <v>7.74</v>
      </c>
      <c r="H172" s="1">
        <v>8.3849999999999998</v>
      </c>
      <c r="I172" t="s">
        <v>570</v>
      </c>
    </row>
    <row r="173" spans="1:9" ht="57.6" x14ac:dyDescent="0.3">
      <c r="A173" t="s">
        <v>218</v>
      </c>
      <c r="B173" s="81" t="s">
        <v>458</v>
      </c>
      <c r="C173" s="1">
        <v>6.52</v>
      </c>
      <c r="E173" s="1">
        <v>6.52</v>
      </c>
      <c r="F173" s="1">
        <v>7.1719999999999997</v>
      </c>
      <c r="G173" s="1">
        <v>7.8239999999999998</v>
      </c>
      <c r="H173" s="1">
        <v>8.4760000000000009</v>
      </c>
      <c r="I173" t="s">
        <v>570</v>
      </c>
    </row>
    <row r="174" spans="1:9" ht="57.6" x14ac:dyDescent="0.3">
      <c r="A174" t="s">
        <v>219</v>
      </c>
      <c r="B174" s="81" t="s">
        <v>459</v>
      </c>
      <c r="C174" s="1">
        <v>6.52</v>
      </c>
      <c r="E174" s="1">
        <v>6.52</v>
      </c>
      <c r="F174" s="1">
        <v>7.1719999999999997</v>
      </c>
      <c r="G174" s="1">
        <v>7.8239999999999998</v>
      </c>
      <c r="H174" s="1">
        <v>8.4760000000000009</v>
      </c>
      <c r="I174" t="s">
        <v>570</v>
      </c>
    </row>
    <row r="175" spans="1:9" ht="72" x14ac:dyDescent="0.3">
      <c r="A175" t="s">
        <v>220</v>
      </c>
      <c r="B175" s="81" t="s">
        <v>460</v>
      </c>
      <c r="C175" s="1">
        <v>6.52</v>
      </c>
      <c r="E175" s="1">
        <v>6.52</v>
      </c>
      <c r="F175" s="1">
        <v>7.1719999999999997</v>
      </c>
      <c r="G175" s="1">
        <v>7.8239999999999998</v>
      </c>
      <c r="H175" s="1">
        <v>8.4760000000000009</v>
      </c>
      <c r="I175" t="s">
        <v>570</v>
      </c>
    </row>
    <row r="176" spans="1:9" ht="72" x14ac:dyDescent="0.3">
      <c r="A176" t="s">
        <v>221</v>
      </c>
      <c r="B176" s="81" t="s">
        <v>461</v>
      </c>
      <c r="C176" s="1">
        <v>6.52</v>
      </c>
      <c r="E176" s="1">
        <v>6.52</v>
      </c>
      <c r="F176" s="1">
        <v>7.1719999999999997</v>
      </c>
      <c r="G176" s="1">
        <v>7.8239999999999998</v>
      </c>
      <c r="H176" s="1">
        <v>8.4760000000000009</v>
      </c>
      <c r="I176" t="s">
        <v>570</v>
      </c>
    </row>
    <row r="177" spans="1:9" ht="43.2" x14ac:dyDescent="0.3">
      <c r="A177" t="s">
        <v>222</v>
      </c>
      <c r="B177" s="81" t="s">
        <v>462</v>
      </c>
    </row>
    <row r="178" spans="1:9" ht="43.2" x14ac:dyDescent="0.3">
      <c r="A178" t="s">
        <v>223</v>
      </c>
      <c r="B178" s="81" t="s">
        <v>463</v>
      </c>
      <c r="C178" s="1">
        <v>8.5</v>
      </c>
      <c r="E178" s="1">
        <v>8.5</v>
      </c>
      <c r="F178" s="1">
        <v>9.35</v>
      </c>
      <c r="G178" s="1">
        <v>10.199999999999999</v>
      </c>
      <c r="H178" s="1">
        <v>11.05</v>
      </c>
      <c r="I178" t="s">
        <v>569</v>
      </c>
    </row>
    <row r="179" spans="1:9" ht="28.8" x14ac:dyDescent="0.3">
      <c r="A179" t="s">
        <v>224</v>
      </c>
      <c r="B179" s="81" t="s">
        <v>464</v>
      </c>
      <c r="C179" s="1">
        <v>6.45</v>
      </c>
      <c r="E179" s="1">
        <v>6.45</v>
      </c>
      <c r="F179" s="1">
        <v>7.0949999999999998</v>
      </c>
      <c r="G179" s="1">
        <v>7.74</v>
      </c>
      <c r="H179" s="1">
        <v>8.3849999999999998</v>
      </c>
      <c r="I179" t="s">
        <v>569</v>
      </c>
    </row>
    <row r="180" spans="1:9" ht="57.6" x14ac:dyDescent="0.3">
      <c r="A180" t="s">
        <v>225</v>
      </c>
      <c r="B180" s="81" t="s">
        <v>465</v>
      </c>
      <c r="C180" s="1">
        <v>6.52</v>
      </c>
      <c r="E180" s="1">
        <v>6.52</v>
      </c>
      <c r="F180" s="1">
        <v>7.1719999999999997</v>
      </c>
      <c r="G180" s="1">
        <v>7.8239999999999998</v>
      </c>
      <c r="H180" s="1">
        <v>8.4760000000000009</v>
      </c>
      <c r="I180" t="s">
        <v>570</v>
      </c>
    </row>
    <row r="181" spans="1:9" ht="43.2" x14ac:dyDescent="0.3">
      <c r="A181" t="s">
        <v>226</v>
      </c>
      <c r="B181" s="81" t="s">
        <v>466</v>
      </c>
      <c r="C181" s="1">
        <v>6.45</v>
      </c>
      <c r="E181" s="1">
        <v>6.45</v>
      </c>
      <c r="F181" s="1">
        <v>7.0949999999999998</v>
      </c>
      <c r="G181" s="1">
        <v>7.74</v>
      </c>
      <c r="H181" s="1">
        <v>8.3849999999999998</v>
      </c>
      <c r="I181" t="s">
        <v>570</v>
      </c>
    </row>
    <row r="182" spans="1:9" ht="57.6" x14ac:dyDescent="0.3">
      <c r="A182" t="s">
        <v>227</v>
      </c>
      <c r="B182" s="81" t="s">
        <v>467</v>
      </c>
      <c r="C182" s="1">
        <v>6.45</v>
      </c>
      <c r="E182" s="1">
        <v>6.45</v>
      </c>
      <c r="F182" s="1">
        <v>7.0949999999999998</v>
      </c>
      <c r="G182" s="1">
        <v>7.74</v>
      </c>
      <c r="H182" s="1">
        <v>8.3849999999999998</v>
      </c>
      <c r="I182" t="s">
        <v>570</v>
      </c>
    </row>
    <row r="183" spans="1:9" ht="57.6" x14ac:dyDescent="0.3">
      <c r="A183" t="s">
        <v>228</v>
      </c>
      <c r="B183" s="81" t="s">
        <v>468</v>
      </c>
      <c r="C183" s="1">
        <v>6.52</v>
      </c>
      <c r="E183" s="1">
        <v>6.52</v>
      </c>
      <c r="F183" s="1">
        <v>7.1719999999999997</v>
      </c>
      <c r="G183" s="1">
        <v>7.8239999999999998</v>
      </c>
      <c r="H183" s="1">
        <v>8.4760000000000009</v>
      </c>
      <c r="I183" t="s">
        <v>570</v>
      </c>
    </row>
    <row r="184" spans="1:9" ht="57.6" x14ac:dyDescent="0.3">
      <c r="A184" t="s">
        <v>229</v>
      </c>
      <c r="B184" s="81" t="s">
        <v>469</v>
      </c>
      <c r="C184" s="1">
        <v>6.52</v>
      </c>
      <c r="E184" s="1">
        <v>6.52</v>
      </c>
      <c r="F184" s="1">
        <v>7.1719999999999997</v>
      </c>
      <c r="G184" s="1">
        <v>7.8239999999999998</v>
      </c>
      <c r="H184" s="1">
        <v>8.4760000000000009</v>
      </c>
      <c r="I184" t="s">
        <v>570</v>
      </c>
    </row>
    <row r="185" spans="1:9" ht="28.8" x14ac:dyDescent="0.3">
      <c r="A185" t="s">
        <v>230</v>
      </c>
      <c r="B185" s="81" t="s">
        <v>470</v>
      </c>
      <c r="C185" s="1">
        <v>6.29</v>
      </c>
      <c r="E185" s="1">
        <v>6.29</v>
      </c>
      <c r="F185" s="1">
        <v>6.9189999999999996</v>
      </c>
      <c r="G185" s="1">
        <v>7.548</v>
      </c>
      <c r="H185" s="1">
        <v>8.1769999999999996</v>
      </c>
      <c r="I185" t="s">
        <v>571</v>
      </c>
    </row>
    <row r="186" spans="1:9" ht="57.6" x14ac:dyDescent="0.3">
      <c r="A186" t="s">
        <v>231</v>
      </c>
      <c r="B186" s="81" t="s">
        <v>471</v>
      </c>
    </row>
    <row r="187" spans="1:9" ht="72" x14ac:dyDescent="0.3">
      <c r="A187" t="s">
        <v>232</v>
      </c>
      <c r="B187" s="81" t="s">
        <v>472</v>
      </c>
      <c r="C187" s="1">
        <v>6.29</v>
      </c>
      <c r="E187" s="1">
        <v>6.29</v>
      </c>
      <c r="F187" s="1">
        <v>6.9189999999999996</v>
      </c>
      <c r="G187" s="1">
        <v>7.548</v>
      </c>
      <c r="H187" s="1">
        <v>8.1769999999999996</v>
      </c>
      <c r="I187" t="s">
        <v>570</v>
      </c>
    </row>
    <row r="188" spans="1:9" ht="43.2" x14ac:dyDescent="0.3">
      <c r="A188" t="s">
        <v>233</v>
      </c>
      <c r="B188" s="81" t="s">
        <v>473</v>
      </c>
      <c r="C188" s="1">
        <v>6.95</v>
      </c>
      <c r="E188" s="1">
        <v>6.95</v>
      </c>
      <c r="F188" s="1">
        <v>7.6449999999999996</v>
      </c>
      <c r="G188" s="1">
        <v>8.34</v>
      </c>
      <c r="H188" s="1">
        <v>9.0350000000000001</v>
      </c>
      <c r="I188" t="s">
        <v>570</v>
      </c>
    </row>
    <row r="189" spans="1:9" ht="72" x14ac:dyDescent="0.3">
      <c r="A189" t="s">
        <v>234</v>
      </c>
      <c r="B189" s="81" t="s">
        <v>474</v>
      </c>
      <c r="C189" s="1">
        <v>6.29</v>
      </c>
      <c r="E189" s="1">
        <v>6.29</v>
      </c>
      <c r="F189" s="1">
        <v>6.9189999999999996</v>
      </c>
      <c r="G189" s="1">
        <v>7.548</v>
      </c>
      <c r="H189" s="1">
        <v>8.1769999999999996</v>
      </c>
      <c r="I189" t="s">
        <v>570</v>
      </c>
    </row>
    <row r="190" spans="1:9" ht="43.2" x14ac:dyDescent="0.3">
      <c r="A190" t="s">
        <v>235</v>
      </c>
      <c r="B190" s="81" t="s">
        <v>475</v>
      </c>
      <c r="C190" s="1">
        <v>6.29</v>
      </c>
      <c r="E190" s="1">
        <v>6.29</v>
      </c>
      <c r="F190" s="1">
        <v>6.9189999999999996</v>
      </c>
      <c r="G190" s="1">
        <v>7.548</v>
      </c>
      <c r="H190" s="1">
        <v>8.1769999999999996</v>
      </c>
      <c r="I190" t="s">
        <v>570</v>
      </c>
    </row>
    <row r="191" spans="1:9" ht="72" x14ac:dyDescent="0.3">
      <c r="A191" t="s">
        <v>236</v>
      </c>
      <c r="B191" s="81" t="s">
        <v>476</v>
      </c>
      <c r="C191" s="1">
        <v>6.29</v>
      </c>
      <c r="E191" s="1">
        <v>6.29</v>
      </c>
      <c r="F191" s="1">
        <v>6.9189999999999996</v>
      </c>
      <c r="G191" s="1">
        <v>7.548</v>
      </c>
      <c r="H191" s="1">
        <v>8.1769999999999996</v>
      </c>
      <c r="I191" t="s">
        <v>571</v>
      </c>
    </row>
    <row r="192" spans="1:9" ht="57.6" x14ac:dyDescent="0.3">
      <c r="A192" t="s">
        <v>237</v>
      </c>
      <c r="B192" s="81" t="s">
        <v>477</v>
      </c>
      <c r="C192" s="1">
        <v>6.95</v>
      </c>
      <c r="E192" s="1">
        <v>6.95</v>
      </c>
      <c r="F192" s="1">
        <v>7.6449999999999996</v>
      </c>
      <c r="G192" s="1">
        <v>8.34</v>
      </c>
      <c r="H192" s="1">
        <v>9.0350000000000001</v>
      </c>
      <c r="I192" t="s">
        <v>570</v>
      </c>
    </row>
    <row r="193" spans="1:9" ht="72" x14ac:dyDescent="0.3">
      <c r="A193" t="s">
        <v>238</v>
      </c>
      <c r="B193" s="81" t="s">
        <v>478</v>
      </c>
      <c r="C193" s="1">
        <v>6.29</v>
      </c>
      <c r="E193" s="1">
        <v>6.29</v>
      </c>
      <c r="F193" s="1">
        <v>6.9189999999999996</v>
      </c>
      <c r="G193" s="1">
        <v>7.548</v>
      </c>
      <c r="H193" s="1">
        <v>8.1769999999999996</v>
      </c>
      <c r="I193" t="s">
        <v>571</v>
      </c>
    </row>
    <row r="194" spans="1:9" ht="86.4" x14ac:dyDescent="0.3">
      <c r="A194" t="s">
        <v>239</v>
      </c>
      <c r="B194" s="81" t="s">
        <v>479</v>
      </c>
      <c r="C194" s="1">
        <v>6.29</v>
      </c>
      <c r="E194" s="1">
        <v>6.29</v>
      </c>
      <c r="F194" s="1">
        <v>6.9189999999999996</v>
      </c>
      <c r="G194" s="1">
        <v>7.548</v>
      </c>
      <c r="H194" s="1">
        <v>8.1769999999999996</v>
      </c>
      <c r="I194" t="s">
        <v>570</v>
      </c>
    </row>
    <row r="195" spans="1:9" ht="28.8" x14ac:dyDescent="0.3">
      <c r="A195" t="s">
        <v>240</v>
      </c>
      <c r="B195" s="81" t="s">
        <v>480</v>
      </c>
      <c r="C195" s="1">
        <v>6.29</v>
      </c>
      <c r="E195" s="1">
        <v>6.29</v>
      </c>
      <c r="F195" s="1">
        <v>6.9189999999999996</v>
      </c>
      <c r="G195" s="1">
        <v>7.548</v>
      </c>
      <c r="H195" s="1">
        <v>8.1769999999999996</v>
      </c>
      <c r="I195" t="s">
        <v>570</v>
      </c>
    </row>
    <row r="196" spans="1:9" x14ac:dyDescent="0.3">
      <c r="A196" t="s">
        <v>241</v>
      </c>
      <c r="B196" s="81" t="s">
        <v>481</v>
      </c>
      <c r="C196" s="1">
        <v>6.29</v>
      </c>
      <c r="E196" s="1">
        <v>6.29</v>
      </c>
      <c r="F196" s="1">
        <v>6.9189999999999996</v>
      </c>
      <c r="G196" s="1">
        <v>7.548</v>
      </c>
      <c r="H196" s="1">
        <v>8.1769999999999996</v>
      </c>
      <c r="I196" t="s">
        <v>570</v>
      </c>
    </row>
    <row r="197" spans="1:9" ht="28.8" x14ac:dyDescent="0.3">
      <c r="A197" t="s">
        <v>242</v>
      </c>
      <c r="B197" s="81" t="s">
        <v>482</v>
      </c>
      <c r="C197" s="1">
        <v>6.29</v>
      </c>
      <c r="E197" s="1">
        <v>6.29</v>
      </c>
      <c r="F197" s="1">
        <v>6.9189999999999996</v>
      </c>
      <c r="G197" s="1">
        <v>7.548</v>
      </c>
      <c r="H197" s="1">
        <v>8.1769999999999996</v>
      </c>
      <c r="I197" t="s">
        <v>571</v>
      </c>
    </row>
    <row r="198" spans="1:9" ht="43.2" x14ac:dyDescent="0.3">
      <c r="A198" t="s">
        <v>243</v>
      </c>
      <c r="B198" s="81" t="s">
        <v>483</v>
      </c>
      <c r="C198" s="1">
        <v>2.5099999999999998</v>
      </c>
      <c r="E198" s="1">
        <v>2.5099999999999998</v>
      </c>
      <c r="F198" s="1">
        <v>2.7610000000000001</v>
      </c>
      <c r="G198" s="1">
        <v>3.012</v>
      </c>
      <c r="H198" s="1">
        <v>3.2629999999999999</v>
      </c>
      <c r="I198" t="s">
        <v>569</v>
      </c>
    </row>
    <row r="199" spans="1:9" ht="86.4" x14ac:dyDescent="0.3">
      <c r="A199" t="s">
        <v>244</v>
      </c>
      <c r="B199" s="81" t="s">
        <v>484</v>
      </c>
      <c r="C199" s="1">
        <v>5.36</v>
      </c>
      <c r="E199" s="1">
        <v>5.36</v>
      </c>
      <c r="F199" s="1">
        <v>5.8959999999999999</v>
      </c>
      <c r="G199" s="1">
        <v>6.4320000000000004</v>
      </c>
      <c r="H199" s="1">
        <v>6.968</v>
      </c>
      <c r="I199" t="s">
        <v>569</v>
      </c>
    </row>
    <row r="200" spans="1:9" x14ac:dyDescent="0.3">
      <c r="A200" t="s">
        <v>245</v>
      </c>
      <c r="B200" s="81" t="s">
        <v>485</v>
      </c>
    </row>
    <row r="201" spans="1:9" x14ac:dyDescent="0.3">
      <c r="A201" t="s">
        <v>246</v>
      </c>
      <c r="B201" s="81" t="s">
        <v>485</v>
      </c>
      <c r="C201" s="1">
        <v>2.48</v>
      </c>
      <c r="E201" s="1">
        <v>2.48</v>
      </c>
      <c r="F201" s="1">
        <v>2.7280000000000002</v>
      </c>
      <c r="G201" s="1">
        <v>2.976</v>
      </c>
      <c r="H201" s="1">
        <v>3.2240000000000002</v>
      </c>
    </row>
    <row r="202" spans="1:9" ht="28.8" x14ac:dyDescent="0.3">
      <c r="A202" t="s">
        <v>247</v>
      </c>
      <c r="B202" s="81" t="s">
        <v>486</v>
      </c>
    </row>
    <row r="203" spans="1:9" x14ac:dyDescent="0.3">
      <c r="A203" t="s">
        <v>248</v>
      </c>
      <c r="B203" s="81" t="s">
        <v>487</v>
      </c>
      <c r="C203" s="1">
        <v>5.69</v>
      </c>
      <c r="E203" s="1">
        <v>5.69</v>
      </c>
      <c r="F203" s="1">
        <v>6.2590000000000003</v>
      </c>
      <c r="G203" s="1">
        <v>6.8280000000000003</v>
      </c>
      <c r="H203" s="1">
        <v>7.3970000000000002</v>
      </c>
    </row>
    <row r="204" spans="1:9" ht="28.8" x14ac:dyDescent="0.3">
      <c r="A204" t="s">
        <v>249</v>
      </c>
      <c r="B204" s="81" t="s">
        <v>488</v>
      </c>
      <c r="C204" s="1">
        <v>2.34</v>
      </c>
      <c r="E204" s="1">
        <v>2.34</v>
      </c>
      <c r="F204" s="1">
        <v>2.5739999999999998</v>
      </c>
      <c r="G204" s="1">
        <v>2.8079999999999998</v>
      </c>
      <c r="H204" s="1">
        <v>3.0419999999999998</v>
      </c>
      <c r="I204" t="s">
        <v>569</v>
      </c>
    </row>
    <row r="205" spans="1:9" ht="28.8" x14ac:dyDescent="0.3">
      <c r="A205" t="s">
        <v>250</v>
      </c>
      <c r="B205" s="81" t="s">
        <v>489</v>
      </c>
      <c r="C205" s="1">
        <v>5.69</v>
      </c>
      <c r="E205" s="1">
        <v>5.69</v>
      </c>
      <c r="F205" s="1">
        <v>6.2590000000000003</v>
      </c>
      <c r="G205" s="1">
        <v>6.8280000000000003</v>
      </c>
      <c r="H205" s="1">
        <v>7.3970000000000002</v>
      </c>
    </row>
    <row r="206" spans="1:9" ht="43.2" x14ac:dyDescent="0.3">
      <c r="A206" t="s">
        <v>251</v>
      </c>
      <c r="B206" s="81" t="s">
        <v>490</v>
      </c>
      <c r="C206" s="1">
        <v>2.34</v>
      </c>
      <c r="E206" s="1">
        <v>2.34</v>
      </c>
      <c r="F206" s="1">
        <v>2.5739999999999998</v>
      </c>
      <c r="G206" s="1">
        <v>2.8079999999999998</v>
      </c>
      <c r="H206" s="1">
        <v>3.0419999999999998</v>
      </c>
      <c r="I206" t="s">
        <v>569</v>
      </c>
    </row>
    <row r="207" spans="1:9" ht="43.2" x14ac:dyDescent="0.3">
      <c r="A207" t="s">
        <v>252</v>
      </c>
      <c r="B207" s="81" t="s">
        <v>491</v>
      </c>
      <c r="C207" s="1">
        <v>5.69</v>
      </c>
      <c r="E207" s="1">
        <v>5.69</v>
      </c>
      <c r="F207" s="1">
        <v>6.2590000000000003</v>
      </c>
      <c r="G207" s="1">
        <v>6.8280000000000003</v>
      </c>
      <c r="H207" s="1">
        <v>7.3970000000000002</v>
      </c>
    </row>
    <row r="208" spans="1:9" ht="43.2" x14ac:dyDescent="0.3">
      <c r="A208" t="s">
        <v>253</v>
      </c>
      <c r="B208" s="81" t="s">
        <v>492</v>
      </c>
      <c r="C208" s="1">
        <v>2.34</v>
      </c>
      <c r="E208" s="1">
        <v>2.34</v>
      </c>
      <c r="F208" s="1">
        <v>2.5739999999999998</v>
      </c>
      <c r="G208" s="1">
        <v>2.8079999999999998</v>
      </c>
      <c r="H208" s="1">
        <v>3.0419999999999998</v>
      </c>
      <c r="I208" t="s">
        <v>569</v>
      </c>
    </row>
    <row r="209" spans="1:9" ht="86.4" x14ac:dyDescent="0.3">
      <c r="A209" t="s">
        <v>254</v>
      </c>
      <c r="B209" s="81" t="s">
        <v>493</v>
      </c>
      <c r="C209" s="1">
        <v>2.34</v>
      </c>
      <c r="E209" s="1">
        <v>2.34</v>
      </c>
      <c r="F209" s="1">
        <v>2.5739999999999998</v>
      </c>
      <c r="G209" s="1">
        <v>2.8079999999999998</v>
      </c>
      <c r="H209" s="1">
        <v>3.0419999999999998</v>
      </c>
      <c r="I209" t="s">
        <v>569</v>
      </c>
    </row>
    <row r="210" spans="1:9" ht="86.4" x14ac:dyDescent="0.3">
      <c r="A210" t="s">
        <v>255</v>
      </c>
      <c r="B210" s="81" t="s">
        <v>494</v>
      </c>
      <c r="C210" s="1">
        <v>2.34</v>
      </c>
      <c r="E210" s="1">
        <v>2.34</v>
      </c>
      <c r="F210" s="1">
        <v>2.5739999999999998</v>
      </c>
      <c r="G210" s="1">
        <v>2.8079999999999998</v>
      </c>
      <c r="H210" s="1">
        <v>3.0419999999999998</v>
      </c>
      <c r="I210" t="s">
        <v>569</v>
      </c>
    </row>
    <row r="211" spans="1:9" ht="72" x14ac:dyDescent="0.3">
      <c r="A211" t="s">
        <v>256</v>
      </c>
      <c r="B211" s="81" t="s">
        <v>495</v>
      </c>
      <c r="C211" s="1">
        <v>5.69</v>
      </c>
      <c r="E211" s="1">
        <v>5.69</v>
      </c>
      <c r="F211" s="1">
        <v>6.2590000000000003</v>
      </c>
      <c r="G211" s="1">
        <v>6.8280000000000003</v>
      </c>
      <c r="H211" s="1">
        <v>7.3970000000000002</v>
      </c>
    </row>
    <row r="212" spans="1:9" ht="57.6" x14ac:dyDescent="0.3">
      <c r="A212" t="s">
        <v>257</v>
      </c>
      <c r="B212" s="81" t="s">
        <v>496</v>
      </c>
      <c r="C212" s="1">
        <v>5.69</v>
      </c>
      <c r="E212" s="1">
        <v>5.69</v>
      </c>
      <c r="F212" s="1">
        <v>6.2590000000000003</v>
      </c>
      <c r="G212" s="1">
        <v>6.8280000000000003</v>
      </c>
      <c r="H212" s="1">
        <v>7.3970000000000002</v>
      </c>
    </row>
    <row r="213" spans="1:9" ht="72" x14ac:dyDescent="0.3">
      <c r="A213" t="s">
        <v>258</v>
      </c>
      <c r="B213" s="81" t="s">
        <v>497</v>
      </c>
      <c r="C213" s="1">
        <v>2.36</v>
      </c>
      <c r="E213" s="1">
        <v>2.36</v>
      </c>
      <c r="F213" s="1">
        <v>2.5960000000000001</v>
      </c>
      <c r="G213" s="1">
        <v>2.8319999999999999</v>
      </c>
      <c r="H213" s="1">
        <v>3.0680000000000001</v>
      </c>
      <c r="I213" t="s">
        <v>570</v>
      </c>
    </row>
    <row r="214" spans="1:9" ht="72" x14ac:dyDescent="0.3">
      <c r="A214" t="s">
        <v>259</v>
      </c>
      <c r="B214" s="81" t="s">
        <v>498</v>
      </c>
      <c r="C214" s="1">
        <v>2.36</v>
      </c>
      <c r="E214" s="1">
        <v>2.36</v>
      </c>
      <c r="F214" s="1">
        <v>2.5960000000000001</v>
      </c>
      <c r="G214" s="1">
        <v>2.8319999999999999</v>
      </c>
      <c r="H214" s="1">
        <v>3.0680000000000001</v>
      </c>
      <c r="I214" t="s">
        <v>571</v>
      </c>
    </row>
    <row r="215" spans="1:9" ht="28.8" x14ac:dyDescent="0.3">
      <c r="A215" t="s">
        <v>260</v>
      </c>
      <c r="B215" s="81" t="s">
        <v>499</v>
      </c>
      <c r="C215" s="1">
        <v>2.34</v>
      </c>
      <c r="E215" s="1">
        <v>2.34</v>
      </c>
      <c r="F215" s="1">
        <v>2.5739999999999998</v>
      </c>
      <c r="G215" s="1">
        <v>2.8079999999999998</v>
      </c>
      <c r="H215" s="1">
        <v>3.0419999999999998</v>
      </c>
      <c r="I215" t="s">
        <v>569</v>
      </c>
    </row>
    <row r="216" spans="1:9" ht="43.2" x14ac:dyDescent="0.3">
      <c r="A216" t="s">
        <v>261</v>
      </c>
      <c r="B216" s="81" t="s">
        <v>500</v>
      </c>
      <c r="C216" s="1">
        <v>2.1819999999999999</v>
      </c>
      <c r="E216" s="1">
        <v>2.1819999999999999</v>
      </c>
      <c r="F216" s="1">
        <v>2.4</v>
      </c>
      <c r="G216" s="1">
        <v>2.6179999999999999</v>
      </c>
      <c r="H216" s="1">
        <v>2.8370000000000002</v>
      </c>
      <c r="I216" t="s">
        <v>569</v>
      </c>
    </row>
    <row r="217" spans="1:9" ht="72" x14ac:dyDescent="0.3">
      <c r="A217" t="s">
        <v>262</v>
      </c>
      <c r="B217" s="81" t="s">
        <v>501</v>
      </c>
    </row>
    <row r="218" spans="1:9" ht="43.2" x14ac:dyDescent="0.3">
      <c r="A218" t="s">
        <v>263</v>
      </c>
      <c r="B218" s="81" t="s">
        <v>502</v>
      </c>
      <c r="C218" s="1">
        <v>5.92</v>
      </c>
      <c r="E218" s="1">
        <v>5.92</v>
      </c>
      <c r="F218" s="1">
        <v>6.5119999999999996</v>
      </c>
      <c r="G218" s="1">
        <v>7.1040000000000001</v>
      </c>
      <c r="H218" s="1">
        <v>7.6959999999999997</v>
      </c>
    </row>
    <row r="219" spans="1:9" ht="57.6" x14ac:dyDescent="0.3">
      <c r="A219" t="s">
        <v>264</v>
      </c>
      <c r="B219" s="81" t="s">
        <v>503</v>
      </c>
      <c r="C219" s="1">
        <v>2.2440000000000002</v>
      </c>
      <c r="E219" s="1">
        <v>2.2440000000000002</v>
      </c>
      <c r="F219" s="1">
        <v>2.468</v>
      </c>
      <c r="G219" s="1">
        <v>2.6930000000000001</v>
      </c>
      <c r="H219" s="1">
        <v>2.9169999999999998</v>
      </c>
      <c r="I219" t="s">
        <v>569</v>
      </c>
    </row>
    <row r="220" spans="1:9" ht="57.6" x14ac:dyDescent="0.3">
      <c r="A220" t="s">
        <v>265</v>
      </c>
      <c r="B220" s="81" t="s">
        <v>504</v>
      </c>
      <c r="C220" s="1">
        <v>5.92</v>
      </c>
      <c r="E220" s="1">
        <v>5.92</v>
      </c>
      <c r="F220" s="1">
        <v>6.5119999999999996</v>
      </c>
      <c r="G220" s="1">
        <v>7.1040000000000001</v>
      </c>
      <c r="H220" s="1">
        <v>7.6959999999999997</v>
      </c>
    </row>
    <row r="221" spans="1:9" ht="72" x14ac:dyDescent="0.3">
      <c r="A221" t="s">
        <v>266</v>
      </c>
      <c r="B221" s="81" t="s">
        <v>505</v>
      </c>
      <c r="C221" s="1">
        <v>2.2440000000000002</v>
      </c>
      <c r="E221" s="1">
        <v>2.2440000000000002</v>
      </c>
      <c r="F221" s="1">
        <v>2.468</v>
      </c>
      <c r="G221" s="1">
        <v>2.6930000000000001</v>
      </c>
      <c r="H221" s="1">
        <v>2.9169999999999998</v>
      </c>
      <c r="I221" t="s">
        <v>569</v>
      </c>
    </row>
    <row r="222" spans="1:9" ht="43.2" x14ac:dyDescent="0.3">
      <c r="A222" t="s">
        <v>267</v>
      </c>
      <c r="B222" s="81" t="s">
        <v>506</v>
      </c>
      <c r="C222" s="1">
        <v>2.2440000000000002</v>
      </c>
      <c r="E222" s="1">
        <v>2.2440000000000002</v>
      </c>
      <c r="F222" s="1">
        <v>2.468</v>
      </c>
      <c r="G222" s="1">
        <v>2.6930000000000001</v>
      </c>
      <c r="H222" s="1">
        <v>2.9169999999999998</v>
      </c>
      <c r="I222" t="s">
        <v>569</v>
      </c>
    </row>
    <row r="223" spans="1:9" ht="28.8" x14ac:dyDescent="0.3">
      <c r="A223" t="s">
        <v>268</v>
      </c>
      <c r="B223" s="81" t="s">
        <v>507</v>
      </c>
      <c r="C223" s="1">
        <v>2.2440000000000002</v>
      </c>
      <c r="E223" s="1">
        <v>2.2440000000000002</v>
      </c>
      <c r="F223" s="1">
        <v>2.468</v>
      </c>
      <c r="G223" s="1">
        <v>2.6930000000000001</v>
      </c>
      <c r="H223" s="1">
        <v>2.9169999999999998</v>
      </c>
    </row>
    <row r="224" spans="1:9" ht="43.2" x14ac:dyDescent="0.3">
      <c r="A224" t="s">
        <v>269</v>
      </c>
      <c r="B224" s="81" t="s">
        <v>508</v>
      </c>
      <c r="C224" s="1">
        <v>2.2440000000000002</v>
      </c>
      <c r="E224" s="1">
        <v>2.2440000000000002</v>
      </c>
      <c r="F224" s="1">
        <v>2.468</v>
      </c>
      <c r="G224" s="1">
        <v>2.6930000000000001</v>
      </c>
      <c r="H224" s="1">
        <v>2.9169999999999998</v>
      </c>
      <c r="I224" t="s">
        <v>569</v>
      </c>
    </row>
    <row r="225" spans="1:9" ht="43.2" x14ac:dyDescent="0.3">
      <c r="A225" t="s">
        <v>270</v>
      </c>
      <c r="B225" s="81" t="s">
        <v>509</v>
      </c>
      <c r="C225" s="1">
        <v>2.2440000000000002</v>
      </c>
      <c r="E225" s="1">
        <v>2.2440000000000002</v>
      </c>
      <c r="F225" s="1">
        <v>2.468</v>
      </c>
      <c r="G225" s="1">
        <v>2.6930000000000001</v>
      </c>
      <c r="H225" s="1">
        <v>2.9169999999999998</v>
      </c>
      <c r="I225" t="s">
        <v>569</v>
      </c>
    </row>
    <row r="226" spans="1:9" ht="86.4" x14ac:dyDescent="0.3">
      <c r="A226" t="s">
        <v>271</v>
      </c>
      <c r="B226" s="81" t="s">
        <v>510</v>
      </c>
      <c r="C226" s="1">
        <v>2.2440000000000002</v>
      </c>
      <c r="E226" s="1">
        <v>2.2440000000000002</v>
      </c>
      <c r="F226" s="1">
        <v>2.468</v>
      </c>
      <c r="G226" s="1">
        <v>2.6930000000000001</v>
      </c>
      <c r="H226" s="1">
        <v>2.9169999999999998</v>
      </c>
      <c r="I226" t="s">
        <v>569</v>
      </c>
    </row>
    <row r="227" spans="1:9" ht="100.8" x14ac:dyDescent="0.3">
      <c r="A227" t="s">
        <v>272</v>
      </c>
      <c r="B227" s="81" t="s">
        <v>511</v>
      </c>
      <c r="C227" s="1">
        <v>2.2440000000000002</v>
      </c>
      <c r="E227" s="1">
        <v>2.2440000000000002</v>
      </c>
      <c r="F227" s="1">
        <v>2.468</v>
      </c>
      <c r="G227" s="1">
        <v>2.6930000000000001</v>
      </c>
      <c r="H227" s="1">
        <v>2.9169999999999998</v>
      </c>
      <c r="I227" t="s">
        <v>569</v>
      </c>
    </row>
    <row r="228" spans="1:9" ht="100.8" x14ac:dyDescent="0.3">
      <c r="A228" t="s">
        <v>273</v>
      </c>
      <c r="B228" s="81" t="s">
        <v>512</v>
      </c>
      <c r="C228" s="1">
        <v>2.2440000000000002</v>
      </c>
      <c r="E228" s="1">
        <v>2.2440000000000002</v>
      </c>
      <c r="F228" s="1">
        <v>2.468</v>
      </c>
      <c r="G228" s="1">
        <v>2.6930000000000001</v>
      </c>
      <c r="H228" s="1">
        <v>2.9169999999999998</v>
      </c>
      <c r="I228" t="s">
        <v>569</v>
      </c>
    </row>
    <row r="229" spans="1:9" ht="100.8" x14ac:dyDescent="0.3">
      <c r="A229" t="s">
        <v>274</v>
      </c>
      <c r="B229" s="81" t="s">
        <v>513</v>
      </c>
      <c r="C229" s="1">
        <v>5.92</v>
      </c>
      <c r="E229" s="1">
        <v>5.92</v>
      </c>
      <c r="F229" s="1">
        <v>6.5119999999999996</v>
      </c>
      <c r="G229" s="1">
        <v>7.1040000000000001</v>
      </c>
      <c r="H229" s="1">
        <v>7.6959999999999997</v>
      </c>
    </row>
    <row r="230" spans="1:9" ht="100.8" x14ac:dyDescent="0.3">
      <c r="A230" t="s">
        <v>275</v>
      </c>
      <c r="B230" s="81" t="s">
        <v>514</v>
      </c>
      <c r="C230" s="1">
        <v>5.85</v>
      </c>
      <c r="E230" s="1">
        <v>5.85</v>
      </c>
      <c r="F230" s="1">
        <v>6.4349999999999996</v>
      </c>
      <c r="G230" s="1">
        <v>7.02</v>
      </c>
      <c r="H230" s="1">
        <v>7.6050000000000004</v>
      </c>
    </row>
    <row r="231" spans="1:9" ht="43.2" x14ac:dyDescent="0.3">
      <c r="A231" t="s">
        <v>276</v>
      </c>
      <c r="B231" s="81" t="s">
        <v>515</v>
      </c>
      <c r="C231" s="1">
        <v>2.2440000000000002</v>
      </c>
      <c r="E231" s="1">
        <v>2.2440000000000002</v>
      </c>
      <c r="F231" s="1">
        <v>2.468</v>
      </c>
      <c r="G231" s="1">
        <v>2.6930000000000001</v>
      </c>
      <c r="H231" s="1">
        <v>2.9169999999999998</v>
      </c>
      <c r="I231" t="s">
        <v>570</v>
      </c>
    </row>
    <row r="232" spans="1:9" ht="43.2" x14ac:dyDescent="0.3">
      <c r="A232" t="s">
        <v>277</v>
      </c>
      <c r="B232" s="81" t="s">
        <v>516</v>
      </c>
      <c r="C232" s="1">
        <v>2.2440000000000002</v>
      </c>
      <c r="E232" s="1">
        <v>2.2440000000000002</v>
      </c>
      <c r="F232" s="1">
        <v>2.468</v>
      </c>
      <c r="G232" s="1">
        <v>2.6930000000000001</v>
      </c>
      <c r="H232" s="1">
        <v>2.9169999999999998</v>
      </c>
      <c r="I232" t="s">
        <v>570</v>
      </c>
    </row>
    <row r="233" spans="1:9" ht="100.8" x14ac:dyDescent="0.3">
      <c r="A233" t="s">
        <v>278</v>
      </c>
      <c r="B233" s="81" t="s">
        <v>517</v>
      </c>
      <c r="C233" s="1">
        <v>2.2440000000000002</v>
      </c>
      <c r="E233" s="1">
        <v>2.2440000000000002</v>
      </c>
      <c r="F233" s="1">
        <v>2.468</v>
      </c>
      <c r="G233" s="1">
        <v>2.6930000000000001</v>
      </c>
      <c r="H233" s="1">
        <v>2.9169999999999998</v>
      </c>
      <c r="I233" t="s">
        <v>570</v>
      </c>
    </row>
    <row r="234" spans="1:9" ht="28.8" x14ac:dyDescent="0.3">
      <c r="A234" t="s">
        <v>279</v>
      </c>
      <c r="B234" s="81" t="s">
        <v>518</v>
      </c>
      <c r="C234" s="1">
        <v>5.92</v>
      </c>
      <c r="E234" s="1">
        <v>5.92</v>
      </c>
      <c r="F234" s="1">
        <v>6.5119999999999996</v>
      </c>
      <c r="G234" s="1">
        <v>7.1040000000000001</v>
      </c>
      <c r="H234" s="1">
        <v>7.6959999999999997</v>
      </c>
    </row>
    <row r="235" spans="1:9" ht="43.2" x14ac:dyDescent="0.3">
      <c r="A235" t="s">
        <v>280</v>
      </c>
      <c r="B235" s="81" t="s">
        <v>519</v>
      </c>
      <c r="C235" s="1">
        <v>2.2440000000000002</v>
      </c>
      <c r="E235" s="1">
        <v>2.2440000000000002</v>
      </c>
      <c r="F235" s="1">
        <v>2.468</v>
      </c>
      <c r="G235" s="1">
        <v>2.6930000000000001</v>
      </c>
      <c r="H235" s="1">
        <v>2.9169999999999998</v>
      </c>
      <c r="I235" t="s">
        <v>569</v>
      </c>
    </row>
    <row r="236" spans="1:9" ht="43.2" x14ac:dyDescent="0.3">
      <c r="A236" t="s">
        <v>281</v>
      </c>
      <c r="B236" s="81" t="s">
        <v>520</v>
      </c>
      <c r="C236" s="1">
        <v>2.2440000000000002</v>
      </c>
      <c r="E236" s="1">
        <v>2.2440000000000002</v>
      </c>
      <c r="F236" s="1">
        <v>2.468</v>
      </c>
      <c r="G236" s="1">
        <v>2.6930000000000001</v>
      </c>
      <c r="H236" s="1">
        <v>2.9169999999999998</v>
      </c>
      <c r="I236" t="s">
        <v>569</v>
      </c>
    </row>
    <row r="237" spans="1:9" ht="100.8" x14ac:dyDescent="0.3">
      <c r="A237" t="s">
        <v>282</v>
      </c>
      <c r="B237" s="81" t="s">
        <v>521</v>
      </c>
      <c r="C237" s="1">
        <v>5.92</v>
      </c>
      <c r="E237" s="1">
        <v>5.92</v>
      </c>
      <c r="F237" s="1">
        <v>6.5119999999999996</v>
      </c>
      <c r="G237" s="1">
        <v>7.1040000000000001</v>
      </c>
      <c r="H237" s="1">
        <v>7.6959999999999997</v>
      </c>
    </row>
    <row r="238" spans="1:9" ht="100.8" x14ac:dyDescent="0.3">
      <c r="A238" t="s">
        <v>283</v>
      </c>
      <c r="B238" s="81" t="s">
        <v>522</v>
      </c>
      <c r="C238" s="1">
        <v>2.2440000000000002</v>
      </c>
      <c r="E238" s="1">
        <v>2.2440000000000002</v>
      </c>
      <c r="F238" s="1">
        <v>2.468</v>
      </c>
      <c r="G238" s="1">
        <v>2.6930000000000001</v>
      </c>
      <c r="H238" s="1">
        <v>2.9169999999999998</v>
      </c>
      <c r="I238" t="s">
        <v>569</v>
      </c>
    </row>
    <row r="239" spans="1:9" ht="57.6" x14ac:dyDescent="0.3">
      <c r="A239" t="s">
        <v>284</v>
      </c>
      <c r="B239" s="81" t="s">
        <v>523</v>
      </c>
      <c r="C239" s="1">
        <v>2.2440000000000002</v>
      </c>
      <c r="E239" s="1">
        <v>2.2440000000000002</v>
      </c>
      <c r="F239" s="1">
        <v>2.468</v>
      </c>
      <c r="G239" s="1">
        <v>2.6930000000000001</v>
      </c>
      <c r="H239" s="1">
        <v>2.9169999999999998</v>
      </c>
      <c r="I239" t="s">
        <v>569</v>
      </c>
    </row>
    <row r="240" spans="1:9" ht="28.8" x14ac:dyDescent="0.3">
      <c r="A240" t="s">
        <v>285</v>
      </c>
      <c r="B240" s="81" t="s">
        <v>524</v>
      </c>
    </row>
    <row r="241" spans="1:9" x14ac:dyDescent="0.3">
      <c r="A241" t="s">
        <v>286</v>
      </c>
      <c r="B241" s="81" t="s">
        <v>525</v>
      </c>
      <c r="C241" s="1">
        <v>3.1509999999999998</v>
      </c>
      <c r="E241" s="1">
        <v>3.1509999999999998</v>
      </c>
      <c r="F241" s="1">
        <v>3.4660000000000002</v>
      </c>
      <c r="G241" s="1">
        <v>3.7810000000000001</v>
      </c>
      <c r="H241" s="1">
        <v>4.0960000000000001</v>
      </c>
    </row>
    <row r="242" spans="1:9" ht="28.8" x14ac:dyDescent="0.3">
      <c r="A242" t="s">
        <v>287</v>
      </c>
      <c r="B242" s="81" t="s">
        <v>526</v>
      </c>
      <c r="C242" s="1">
        <v>3.1509999999999998</v>
      </c>
      <c r="E242" s="1">
        <v>3.1509999999999998</v>
      </c>
      <c r="F242" s="1">
        <v>3.4660000000000002</v>
      </c>
      <c r="G242" s="1">
        <v>3.7810000000000001</v>
      </c>
      <c r="H242" s="1">
        <v>4.0960000000000001</v>
      </c>
    </row>
    <row r="243" spans="1:9" x14ac:dyDescent="0.3">
      <c r="A243" t="s">
        <v>288</v>
      </c>
      <c r="B243" s="81" t="s">
        <v>527</v>
      </c>
      <c r="C243" s="1">
        <v>3.1509999999999998</v>
      </c>
      <c r="E243" s="1">
        <v>3.1509999999999998</v>
      </c>
      <c r="F243" s="1">
        <v>3.4660000000000002</v>
      </c>
      <c r="G243" s="1">
        <v>3.7810000000000001</v>
      </c>
      <c r="H243" s="1">
        <v>4.0960000000000001</v>
      </c>
      <c r="I243" t="s">
        <v>569</v>
      </c>
    </row>
    <row r="244" spans="1:9" x14ac:dyDescent="0.3">
      <c r="A244" t="s">
        <v>289</v>
      </c>
      <c r="B244" s="81" t="s">
        <v>528</v>
      </c>
      <c r="C244" s="1">
        <v>3.71</v>
      </c>
      <c r="E244" s="1">
        <v>3.71</v>
      </c>
      <c r="F244" s="1">
        <v>4.0810000000000004</v>
      </c>
      <c r="G244" s="1">
        <v>4.452</v>
      </c>
      <c r="H244" s="1">
        <v>4.8230000000000004</v>
      </c>
    </row>
    <row r="245" spans="1:9" ht="28.8" x14ac:dyDescent="0.3">
      <c r="A245" t="s">
        <v>290</v>
      </c>
      <c r="B245" s="81" t="s">
        <v>529</v>
      </c>
      <c r="C245" s="1">
        <v>3.71</v>
      </c>
      <c r="E245" s="1">
        <v>3.71</v>
      </c>
      <c r="F245" s="1">
        <v>4.0810000000000004</v>
      </c>
      <c r="G245" s="1">
        <v>4.452</v>
      </c>
      <c r="H245" s="1">
        <v>4.8230000000000004</v>
      </c>
    </row>
    <row r="246" spans="1:9" ht="28.8" x14ac:dyDescent="0.3">
      <c r="A246" t="s">
        <v>291</v>
      </c>
      <c r="B246" s="81" t="s">
        <v>530</v>
      </c>
      <c r="C246" s="1">
        <v>3.71</v>
      </c>
      <c r="E246" s="1">
        <v>3.71</v>
      </c>
      <c r="F246" s="1">
        <v>4.0810000000000004</v>
      </c>
      <c r="G246" s="1">
        <v>4.452</v>
      </c>
      <c r="H246" s="1">
        <v>4.8230000000000004</v>
      </c>
    </row>
    <row r="247" spans="1:9" ht="43.2" x14ac:dyDescent="0.3">
      <c r="A247" t="s">
        <v>292</v>
      </c>
      <c r="B247" s="81" t="s">
        <v>531</v>
      </c>
      <c r="C247" s="1">
        <v>3.71</v>
      </c>
      <c r="E247" s="1">
        <v>3.71</v>
      </c>
      <c r="F247" s="1">
        <v>4.0810000000000004</v>
      </c>
      <c r="G247" s="1">
        <v>4.452</v>
      </c>
      <c r="H247" s="1">
        <v>4.8230000000000004</v>
      </c>
    </row>
    <row r="248" spans="1:9" x14ac:dyDescent="0.3">
      <c r="A248" t="s">
        <v>293</v>
      </c>
      <c r="B248" s="81" t="s">
        <v>532</v>
      </c>
      <c r="C248" s="1">
        <v>3.1509999999999998</v>
      </c>
      <c r="E248" s="1">
        <v>3.1509999999999998</v>
      </c>
      <c r="F248" s="1">
        <v>3.4660000000000002</v>
      </c>
      <c r="G248" s="1">
        <v>3.7810000000000001</v>
      </c>
      <c r="H248" s="1">
        <v>4.0960000000000001</v>
      </c>
      <c r="I248" t="s">
        <v>569</v>
      </c>
    </row>
    <row r="249" spans="1:9" ht="28.8" x14ac:dyDescent="0.3">
      <c r="A249" t="s">
        <v>294</v>
      </c>
      <c r="B249" s="81" t="s">
        <v>533</v>
      </c>
      <c r="C249" s="1">
        <v>3.1509999999999998</v>
      </c>
      <c r="E249" s="1">
        <v>3.1509999999999998</v>
      </c>
      <c r="F249" s="1">
        <v>3.4660000000000002</v>
      </c>
      <c r="G249" s="1">
        <v>3.7810000000000001</v>
      </c>
      <c r="H249" s="1">
        <v>4.0960000000000001</v>
      </c>
      <c r="I249" t="s">
        <v>569</v>
      </c>
    </row>
    <row r="250" spans="1:9" ht="28.8" x14ac:dyDescent="0.3">
      <c r="A250" t="s">
        <v>295</v>
      </c>
      <c r="B250" s="81" t="s">
        <v>534</v>
      </c>
      <c r="C250" s="1">
        <v>3.1509999999999998</v>
      </c>
      <c r="E250" s="1">
        <v>3.1509999999999998</v>
      </c>
      <c r="F250" s="1">
        <v>3.4660000000000002</v>
      </c>
      <c r="G250" s="1">
        <v>3.7810000000000001</v>
      </c>
      <c r="H250" s="1">
        <v>4.0960000000000001</v>
      </c>
      <c r="I250" t="s">
        <v>569</v>
      </c>
    </row>
    <row r="251" spans="1:9" ht="43.2" x14ac:dyDescent="0.3">
      <c r="A251" t="s">
        <v>296</v>
      </c>
      <c r="B251" s="81" t="s">
        <v>535</v>
      </c>
      <c r="C251" s="1">
        <v>3.1509999999999998</v>
      </c>
      <c r="E251" s="1">
        <v>3.1509999999999998</v>
      </c>
      <c r="F251" s="1">
        <v>3.4660000000000002</v>
      </c>
      <c r="G251" s="1">
        <v>3.7810000000000001</v>
      </c>
      <c r="H251" s="1">
        <v>4.0960000000000001</v>
      </c>
      <c r="I251" t="s">
        <v>569</v>
      </c>
    </row>
    <row r="252" spans="1:9" ht="100.8" x14ac:dyDescent="0.3">
      <c r="A252" t="s">
        <v>297</v>
      </c>
      <c r="B252" s="81" t="s">
        <v>536</v>
      </c>
      <c r="C252" s="1">
        <v>5.52</v>
      </c>
      <c r="E252" s="1">
        <v>5.52</v>
      </c>
      <c r="F252" s="1">
        <v>6.0720000000000001</v>
      </c>
      <c r="G252" s="1">
        <v>6.6239999999999997</v>
      </c>
      <c r="H252" s="1">
        <v>7.1760000000000002</v>
      </c>
      <c r="I252" t="s">
        <v>569</v>
      </c>
    </row>
    <row r="253" spans="1:9" ht="86.4" x14ac:dyDescent="0.3">
      <c r="A253" t="s">
        <v>298</v>
      </c>
      <c r="B253" s="81" t="s">
        <v>537</v>
      </c>
      <c r="C253" s="1">
        <v>5.6</v>
      </c>
      <c r="E253" s="1">
        <v>5.6</v>
      </c>
      <c r="F253" s="1">
        <v>6.16</v>
      </c>
      <c r="G253" s="1">
        <v>6.72</v>
      </c>
      <c r="H253" s="1">
        <v>7.28</v>
      </c>
      <c r="I253" t="s">
        <v>569</v>
      </c>
    </row>
    <row r="254" spans="1:9" ht="86.4" x14ac:dyDescent="0.3">
      <c r="A254" t="s">
        <v>299</v>
      </c>
      <c r="B254" s="81" t="s">
        <v>538</v>
      </c>
      <c r="C254" s="1">
        <v>3.03</v>
      </c>
      <c r="E254" s="1">
        <v>3.03</v>
      </c>
      <c r="F254" s="1">
        <v>3.3330000000000002</v>
      </c>
      <c r="G254" s="1">
        <v>3.6360000000000001</v>
      </c>
      <c r="H254" s="1">
        <v>3.9390000000000001</v>
      </c>
      <c r="I254" t="s">
        <v>569</v>
      </c>
    </row>
    <row r="255" spans="1:9" ht="43.2" x14ac:dyDescent="0.3">
      <c r="A255" t="s">
        <v>300</v>
      </c>
      <c r="B255" s="81" t="s">
        <v>539</v>
      </c>
    </row>
    <row r="256" spans="1:9" ht="43.2" x14ac:dyDescent="0.3">
      <c r="A256" t="s">
        <v>301</v>
      </c>
      <c r="B256" s="81" t="s">
        <v>539</v>
      </c>
      <c r="C256" s="1">
        <v>5.43</v>
      </c>
      <c r="E256" s="1">
        <v>5.43</v>
      </c>
      <c r="F256" s="1">
        <v>5.9729999999999999</v>
      </c>
      <c r="G256" s="1">
        <v>6.516</v>
      </c>
      <c r="H256" s="1">
        <v>7.0590000000000002</v>
      </c>
      <c r="I256" t="s">
        <v>569</v>
      </c>
    </row>
    <row r="257" spans="1:9" ht="72" x14ac:dyDescent="0.3">
      <c r="A257" t="s">
        <v>302</v>
      </c>
      <c r="B257" s="81" t="s">
        <v>540</v>
      </c>
    </row>
    <row r="258" spans="1:9" x14ac:dyDescent="0.3">
      <c r="A258" t="s">
        <v>303</v>
      </c>
      <c r="B258" s="81" t="s">
        <v>541</v>
      </c>
      <c r="C258" s="1">
        <v>2.8319999999999999</v>
      </c>
      <c r="E258" s="1">
        <v>2.8319999999999999</v>
      </c>
      <c r="F258" s="1">
        <v>3.1150000000000002</v>
      </c>
      <c r="G258" s="1">
        <v>3.3980000000000001</v>
      </c>
      <c r="H258" s="1">
        <v>3.6819999999999999</v>
      </c>
      <c r="I258" t="s">
        <v>569</v>
      </c>
    </row>
    <row r="259" spans="1:9" x14ac:dyDescent="0.3">
      <c r="A259" t="s">
        <v>304</v>
      </c>
      <c r="B259" s="81" t="s">
        <v>542</v>
      </c>
      <c r="C259" s="1">
        <v>5.69</v>
      </c>
      <c r="E259" s="1">
        <v>5.69</v>
      </c>
      <c r="F259" s="1">
        <v>6.2590000000000003</v>
      </c>
      <c r="G259" s="1">
        <v>6.8280000000000003</v>
      </c>
      <c r="H259" s="1">
        <v>7.3970000000000002</v>
      </c>
      <c r="I259" t="s">
        <v>569</v>
      </c>
    </row>
    <row r="260" spans="1:9" ht="28.8" x14ac:dyDescent="0.3">
      <c r="A260" t="s">
        <v>305</v>
      </c>
      <c r="B260" s="81" t="s">
        <v>543</v>
      </c>
      <c r="C260" s="1">
        <v>2.8319999999999999</v>
      </c>
      <c r="E260" s="1">
        <v>2.8319999999999999</v>
      </c>
      <c r="F260" s="1">
        <v>3.1150000000000002</v>
      </c>
      <c r="G260" s="1">
        <v>3.3980000000000001</v>
      </c>
      <c r="H260" s="1">
        <v>3.6819999999999999</v>
      </c>
      <c r="I260" t="s">
        <v>569</v>
      </c>
    </row>
    <row r="261" spans="1:9" x14ac:dyDescent="0.3">
      <c r="A261" t="s">
        <v>306</v>
      </c>
      <c r="B261" s="81" t="s">
        <v>544</v>
      </c>
      <c r="C261" s="1">
        <v>2.8319999999999999</v>
      </c>
      <c r="E261" s="1">
        <v>2.8319999999999999</v>
      </c>
      <c r="F261" s="1">
        <v>3.1150000000000002</v>
      </c>
      <c r="G261" s="1">
        <v>3.3980000000000001</v>
      </c>
      <c r="H261" s="1">
        <v>3.6819999999999999</v>
      </c>
      <c r="I261" t="s">
        <v>569</v>
      </c>
    </row>
    <row r="262" spans="1:9" x14ac:dyDescent="0.3">
      <c r="A262" t="s">
        <v>307</v>
      </c>
      <c r="B262" s="81" t="s">
        <v>545</v>
      </c>
      <c r="C262" s="1">
        <v>5.69</v>
      </c>
      <c r="E262" s="1">
        <v>5.69</v>
      </c>
      <c r="F262" s="1">
        <v>6.2590000000000003</v>
      </c>
      <c r="G262" s="1">
        <v>6.8280000000000003</v>
      </c>
      <c r="H262" s="1">
        <v>7.3970000000000002</v>
      </c>
      <c r="I262" t="s">
        <v>569</v>
      </c>
    </row>
    <row r="263" spans="1:9" ht="28.8" x14ac:dyDescent="0.3">
      <c r="A263" t="s">
        <v>308</v>
      </c>
      <c r="B263" s="81" t="s">
        <v>546</v>
      </c>
      <c r="C263" s="1">
        <v>2.8319999999999999</v>
      </c>
      <c r="E263" s="1">
        <v>2.8319999999999999</v>
      </c>
      <c r="F263" s="1">
        <v>3.1150000000000002</v>
      </c>
      <c r="G263" s="1">
        <v>3.3980000000000001</v>
      </c>
      <c r="H263" s="1">
        <v>3.6819999999999999</v>
      </c>
      <c r="I263" t="s">
        <v>569</v>
      </c>
    </row>
    <row r="264" spans="1:9" ht="43.2" x14ac:dyDescent="0.3">
      <c r="A264" t="s">
        <v>309</v>
      </c>
      <c r="B264" s="81" t="s">
        <v>547</v>
      </c>
      <c r="C264" s="1">
        <v>2.8319999999999999</v>
      </c>
      <c r="E264" s="1">
        <v>2.8319999999999999</v>
      </c>
      <c r="F264" s="1">
        <v>3.1150000000000002</v>
      </c>
      <c r="G264" s="1">
        <v>3.3980000000000001</v>
      </c>
      <c r="H264" s="1">
        <v>3.6819999999999999</v>
      </c>
      <c r="I264" t="s">
        <v>569</v>
      </c>
    </row>
    <row r="265" spans="1:9" ht="72" x14ac:dyDescent="0.3">
      <c r="A265" t="s">
        <v>310</v>
      </c>
      <c r="B265" s="81" t="s">
        <v>548</v>
      </c>
      <c r="C265" s="1">
        <v>5.43</v>
      </c>
      <c r="E265" s="1">
        <v>5.43</v>
      </c>
      <c r="F265" s="1">
        <v>5.9729999999999999</v>
      </c>
      <c r="G265" s="1">
        <v>6.516</v>
      </c>
      <c r="H265" s="1">
        <v>7.0590000000000002</v>
      </c>
      <c r="I265" t="s">
        <v>569</v>
      </c>
    </row>
    <row r="266" spans="1:9" x14ac:dyDescent="0.3">
      <c r="A266" t="s">
        <v>311</v>
      </c>
      <c r="B266" s="81" t="s">
        <v>549</v>
      </c>
      <c r="C266" s="1">
        <v>3.79</v>
      </c>
      <c r="E266" s="1">
        <v>3.79</v>
      </c>
      <c r="F266" s="1">
        <v>4.1689999999999996</v>
      </c>
      <c r="G266" s="1">
        <v>4.548</v>
      </c>
      <c r="H266" s="1">
        <v>4.9269999999999996</v>
      </c>
      <c r="I266" t="s">
        <v>569</v>
      </c>
    </row>
    <row r="267" spans="1:9" ht="28.8" x14ac:dyDescent="0.3">
      <c r="A267" t="s">
        <v>312</v>
      </c>
      <c r="B267" s="81" t="s">
        <v>550</v>
      </c>
      <c r="C267" s="1">
        <v>2.8319999999999999</v>
      </c>
      <c r="E267" s="1">
        <v>2.8319999999999999</v>
      </c>
      <c r="F267" s="1">
        <v>3.1150000000000002</v>
      </c>
      <c r="G267" s="1">
        <v>3.3980000000000001</v>
      </c>
      <c r="H267" s="1">
        <v>3.6819999999999999</v>
      </c>
      <c r="I267" t="s">
        <v>569</v>
      </c>
    </row>
    <row r="268" spans="1:9" ht="28.8" x14ac:dyDescent="0.3">
      <c r="A268" t="s">
        <v>313</v>
      </c>
      <c r="B268" s="81" t="s">
        <v>551</v>
      </c>
      <c r="C268" s="1">
        <v>2.8319999999999999</v>
      </c>
      <c r="E268" s="1">
        <v>2.8319999999999999</v>
      </c>
      <c r="F268" s="1">
        <v>3.1150000000000002</v>
      </c>
      <c r="G268" s="1">
        <v>3.3980000000000001</v>
      </c>
      <c r="H268" s="1">
        <v>3.6819999999999999</v>
      </c>
      <c r="I268" t="s">
        <v>569</v>
      </c>
    </row>
    <row r="269" spans="1:9" ht="28.8" x14ac:dyDescent="0.3">
      <c r="A269" t="s">
        <v>314</v>
      </c>
      <c r="B269" s="81" t="s">
        <v>552</v>
      </c>
      <c r="C269" s="1">
        <v>3.43</v>
      </c>
      <c r="E269" s="1">
        <v>3.43</v>
      </c>
      <c r="F269" s="1">
        <v>3.7730000000000001</v>
      </c>
      <c r="G269" s="1">
        <v>4.1159999999999997</v>
      </c>
      <c r="H269" s="1">
        <v>4.4589999999999996</v>
      </c>
      <c r="I269" t="s">
        <v>569</v>
      </c>
    </row>
    <row r="270" spans="1:9" ht="28.8" x14ac:dyDescent="0.3">
      <c r="A270" t="s">
        <v>315</v>
      </c>
      <c r="B270" s="81" t="s">
        <v>553</v>
      </c>
      <c r="C270" s="1">
        <v>2.8319999999999999</v>
      </c>
      <c r="E270" s="1">
        <v>2.8319999999999999</v>
      </c>
      <c r="F270" s="1">
        <v>3.1150000000000002</v>
      </c>
      <c r="G270" s="1">
        <v>3.3980000000000001</v>
      </c>
      <c r="H270" s="1">
        <v>3.6819999999999999</v>
      </c>
      <c r="I270" t="s">
        <v>569</v>
      </c>
    </row>
    <row r="271" spans="1:9" x14ac:dyDescent="0.3">
      <c r="A271" t="s">
        <v>316</v>
      </c>
      <c r="B271" s="81" t="s">
        <v>554</v>
      </c>
      <c r="C271" s="1">
        <v>2.8319999999999999</v>
      </c>
      <c r="E271" s="1">
        <v>2.8319999999999999</v>
      </c>
      <c r="F271" s="1">
        <v>3.1150000000000002</v>
      </c>
      <c r="G271" s="1">
        <v>3.3980000000000001</v>
      </c>
      <c r="H271" s="1">
        <v>3.6819999999999999</v>
      </c>
      <c r="I271" t="s">
        <v>569</v>
      </c>
    </row>
    <row r="272" spans="1:9" x14ac:dyDescent="0.3">
      <c r="A272" t="s">
        <v>317</v>
      </c>
      <c r="B272" s="81" t="s">
        <v>555</v>
      </c>
      <c r="C272" s="1">
        <v>2.8319999999999999</v>
      </c>
      <c r="E272" s="1">
        <v>2.8319999999999999</v>
      </c>
      <c r="F272" s="1">
        <v>3.1150000000000002</v>
      </c>
      <c r="G272" s="1">
        <v>3.3980000000000001</v>
      </c>
      <c r="H272" s="1">
        <v>3.6819999999999999</v>
      </c>
      <c r="I272" t="s">
        <v>569</v>
      </c>
    </row>
    <row r="273" spans="1:9" ht="28.8" x14ac:dyDescent="0.3">
      <c r="A273" t="s">
        <v>318</v>
      </c>
      <c r="B273" s="81" t="s">
        <v>556</v>
      </c>
    </row>
    <row r="274" spans="1:9" ht="28.8" x14ac:dyDescent="0.3">
      <c r="A274" t="s">
        <v>319</v>
      </c>
      <c r="B274" s="81" t="s">
        <v>557</v>
      </c>
      <c r="C274" s="1">
        <v>3</v>
      </c>
      <c r="E274" s="1">
        <v>3</v>
      </c>
      <c r="F274" s="1">
        <v>3.3</v>
      </c>
      <c r="G274" s="1">
        <v>3.6</v>
      </c>
      <c r="H274" s="1">
        <v>3.9</v>
      </c>
      <c r="I274" t="s">
        <v>569</v>
      </c>
    </row>
    <row r="275" spans="1:9" ht="43.2" x14ac:dyDescent="0.3">
      <c r="A275" t="s">
        <v>320</v>
      </c>
      <c r="B275" s="81" t="s">
        <v>558</v>
      </c>
      <c r="C275" s="1">
        <v>3</v>
      </c>
      <c r="E275" s="1">
        <v>3</v>
      </c>
      <c r="F275" s="1">
        <v>3.3</v>
      </c>
      <c r="G275" s="1">
        <v>3.6</v>
      </c>
      <c r="H275" s="1">
        <v>3.9</v>
      </c>
      <c r="I275" t="s">
        <v>569</v>
      </c>
    </row>
    <row r="276" spans="1:9" ht="28.8" x14ac:dyDescent="0.3">
      <c r="A276" t="s">
        <v>321</v>
      </c>
      <c r="B276" s="81" t="s">
        <v>559</v>
      </c>
      <c r="C276" s="1">
        <v>2.5830000000000002</v>
      </c>
      <c r="E276" s="1">
        <v>2.5830000000000002</v>
      </c>
      <c r="F276" s="1">
        <v>2.8410000000000002</v>
      </c>
      <c r="G276" s="1">
        <v>3.1</v>
      </c>
      <c r="H276" s="1">
        <v>3.3580000000000001</v>
      </c>
      <c r="I276" t="s">
        <v>569</v>
      </c>
    </row>
    <row r="277" spans="1:9" x14ac:dyDescent="0.3">
      <c r="A277" t="s">
        <v>322</v>
      </c>
      <c r="B277" s="81" t="s">
        <v>560</v>
      </c>
      <c r="C277" s="1">
        <v>2.5830000000000002</v>
      </c>
      <c r="E277" s="1">
        <v>2.5830000000000002</v>
      </c>
      <c r="F277" s="1">
        <v>2.8410000000000002</v>
      </c>
      <c r="G277" s="1">
        <v>3.1</v>
      </c>
      <c r="H277" s="1">
        <v>3.3580000000000001</v>
      </c>
      <c r="I277" t="s">
        <v>569</v>
      </c>
    </row>
    <row r="278" spans="1:9" ht="28.8" x14ac:dyDescent="0.3">
      <c r="A278" t="s">
        <v>323</v>
      </c>
      <c r="B278" s="81" t="s">
        <v>561</v>
      </c>
      <c r="C278" s="1">
        <v>2.5830000000000002</v>
      </c>
      <c r="E278" s="1">
        <v>2.5830000000000002</v>
      </c>
      <c r="F278" s="1">
        <v>2.8410000000000002</v>
      </c>
      <c r="G278" s="1">
        <v>3.1</v>
      </c>
      <c r="H278" s="1">
        <v>3.3580000000000001</v>
      </c>
      <c r="I278" t="s">
        <v>569</v>
      </c>
    </row>
    <row r="279" spans="1:9" x14ac:dyDescent="0.3">
      <c r="A279" t="s">
        <v>324</v>
      </c>
      <c r="B279" s="81" t="s">
        <v>562</v>
      </c>
      <c r="C279" s="1">
        <v>2.5830000000000002</v>
      </c>
      <c r="E279" s="1">
        <v>2.5830000000000002</v>
      </c>
      <c r="F279" s="1">
        <v>2.8410000000000002</v>
      </c>
      <c r="G279" s="1">
        <v>3.1</v>
      </c>
      <c r="H279" s="1">
        <v>3.3580000000000001</v>
      </c>
      <c r="I279" t="s">
        <v>569</v>
      </c>
    </row>
    <row r="280" spans="1:9" ht="43.2" x14ac:dyDescent="0.3">
      <c r="A280" t="s">
        <v>325</v>
      </c>
      <c r="B280" s="81" t="s">
        <v>563</v>
      </c>
      <c r="C280" s="1">
        <v>2.5830000000000002</v>
      </c>
      <c r="E280" s="1">
        <v>2.5830000000000002</v>
      </c>
      <c r="F280" s="1">
        <v>2.8410000000000002</v>
      </c>
      <c r="G280" s="1">
        <v>3.1</v>
      </c>
      <c r="H280" s="1">
        <v>3.3580000000000001</v>
      </c>
      <c r="I280" t="s">
        <v>569</v>
      </c>
    </row>
    <row r="281" spans="1:9" ht="28.8" x14ac:dyDescent="0.3">
      <c r="A281" t="s">
        <v>326</v>
      </c>
      <c r="B281" s="81" t="s">
        <v>564</v>
      </c>
      <c r="C281" s="1">
        <v>3</v>
      </c>
      <c r="E281" s="1">
        <v>3</v>
      </c>
      <c r="F281" s="1">
        <v>3.3</v>
      </c>
      <c r="G281" s="1">
        <v>3.6</v>
      </c>
      <c r="H281" s="1">
        <v>3.9</v>
      </c>
      <c r="I281" t="s">
        <v>569</v>
      </c>
    </row>
    <row r="282" spans="1:9" ht="28.8" x14ac:dyDescent="0.3">
      <c r="A282" t="s">
        <v>327</v>
      </c>
      <c r="B282" s="81" t="s">
        <v>565</v>
      </c>
      <c r="C282" s="1">
        <v>3</v>
      </c>
      <c r="E282" s="1">
        <v>3</v>
      </c>
      <c r="F282" s="1">
        <v>3.3</v>
      </c>
      <c r="G282" s="1">
        <v>3.6</v>
      </c>
      <c r="H282" s="1">
        <v>3.9</v>
      </c>
      <c r="I282" t="s">
        <v>569</v>
      </c>
    </row>
    <row r="283" spans="1:9" ht="28.8" x14ac:dyDescent="0.3">
      <c r="A283" t="s">
        <v>328</v>
      </c>
      <c r="B283" s="81" t="s">
        <v>566</v>
      </c>
      <c r="C283" s="1">
        <v>3</v>
      </c>
      <c r="E283" s="1">
        <v>3</v>
      </c>
      <c r="F283" s="1">
        <v>3.3</v>
      </c>
      <c r="G283" s="1">
        <v>3.6</v>
      </c>
      <c r="H283" s="1">
        <v>3.9</v>
      </c>
      <c r="I283" t="s">
        <v>569</v>
      </c>
    </row>
    <row r="284" spans="1:9" ht="28.8" x14ac:dyDescent="0.3">
      <c r="A284" t="s">
        <v>329</v>
      </c>
      <c r="B284" s="81" t="s">
        <v>567</v>
      </c>
      <c r="C284" s="1">
        <v>2.5830000000000002</v>
      </c>
      <c r="E284" s="1">
        <v>2.5830000000000002</v>
      </c>
      <c r="F284" s="1">
        <v>2.8410000000000002</v>
      </c>
      <c r="G284" s="1">
        <v>3.1</v>
      </c>
      <c r="H284" s="1">
        <v>3.3580000000000001</v>
      </c>
      <c r="I284" t="s">
        <v>569</v>
      </c>
    </row>
  </sheetData>
  <sheetProtection algorithmName="SHA-512" hashValue="Kx8tNsyxogP7qhLSyDd1wCB680BjhMD/6QS0IWvjIFE2wjCOnqcZSDPyfVjNrRldXsVnndGEQ0HcG6D4NECQVw==" saltValue="gF7+bhUbioFv5DqBwhE/SQ==" spinCount="100000" sheet="1" objects="1" scenarios="1"/>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List116"/>
  <dimension ref="A1:I39"/>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0.05</v>
      </c>
      <c r="E4" s="1">
        <v>1.4</v>
      </c>
      <c r="F4" s="1">
        <v>1.54</v>
      </c>
      <c r="G4" s="1">
        <v>1.68</v>
      </c>
      <c r="H4" s="1">
        <v>1.82</v>
      </c>
      <c r="I4" t="s">
        <v>83</v>
      </c>
    </row>
    <row r="5" spans="1:9" x14ac:dyDescent="0.3">
      <c r="A5" t="s">
        <v>11</v>
      </c>
      <c r="B5" s="81" t="s">
        <v>48</v>
      </c>
    </row>
    <row r="6" spans="1:9" x14ac:dyDescent="0.3">
      <c r="A6" t="s">
        <v>12</v>
      </c>
      <c r="B6" s="81" t="s">
        <v>49</v>
      </c>
      <c r="C6" s="1">
        <v>1.36</v>
      </c>
      <c r="D6" s="1">
        <v>0.09</v>
      </c>
      <c r="E6" s="1">
        <v>1.44</v>
      </c>
      <c r="F6" s="1">
        <v>1.5840000000000001</v>
      </c>
      <c r="G6" s="1">
        <v>1.728</v>
      </c>
      <c r="H6" s="1">
        <v>1.8720000000000001</v>
      </c>
    </row>
    <row r="7" spans="1:9" x14ac:dyDescent="0.3">
      <c r="A7" t="s">
        <v>13</v>
      </c>
      <c r="B7" s="81" t="s">
        <v>50</v>
      </c>
    </row>
    <row r="8" spans="1:9" x14ac:dyDescent="0.3">
      <c r="A8" t="s">
        <v>13</v>
      </c>
      <c r="B8" s="81" t="s">
        <v>51</v>
      </c>
      <c r="C8" s="1">
        <v>1.29</v>
      </c>
      <c r="D8" s="1">
        <v>0.09</v>
      </c>
      <c r="E8" s="1">
        <v>1.38</v>
      </c>
      <c r="F8" s="1">
        <v>1.518</v>
      </c>
      <c r="G8" s="1">
        <v>1.6559999999999999</v>
      </c>
      <c r="H8" s="1">
        <v>1.794</v>
      </c>
      <c r="I8" t="s">
        <v>83</v>
      </c>
    </row>
    <row r="9" spans="1:9" x14ac:dyDescent="0.3">
      <c r="A9" t="s">
        <v>14</v>
      </c>
      <c r="B9" s="81" t="s">
        <v>52</v>
      </c>
    </row>
    <row r="10" spans="1:9" x14ac:dyDescent="0.3">
      <c r="A10" t="s">
        <v>15</v>
      </c>
      <c r="B10" s="81" t="s">
        <v>53</v>
      </c>
      <c r="C10" s="1">
        <v>2.69</v>
      </c>
      <c r="D10" s="1">
        <v>7.0000000000000007E-2</v>
      </c>
      <c r="E10" s="1">
        <v>2.76</v>
      </c>
      <c r="F10" s="1">
        <v>2.7879999999999998</v>
      </c>
      <c r="G10" s="1">
        <v>2.7879999999999998</v>
      </c>
      <c r="H10" s="1">
        <v>2.7879999999999998</v>
      </c>
    </row>
    <row r="11" spans="1:9" x14ac:dyDescent="0.3">
      <c r="A11" t="s">
        <v>16</v>
      </c>
      <c r="B11" s="81" t="s">
        <v>54</v>
      </c>
      <c r="C11" s="1">
        <v>2.16</v>
      </c>
      <c r="D11" s="1">
        <v>0.21</v>
      </c>
      <c r="E11" s="1">
        <v>2.37</v>
      </c>
      <c r="F11" s="1">
        <v>2.3940000000000001</v>
      </c>
      <c r="G11" s="1">
        <v>2.3940000000000001</v>
      </c>
      <c r="H11" s="1">
        <v>2.3940000000000001</v>
      </c>
    </row>
    <row r="12" spans="1:9" x14ac:dyDescent="0.3">
      <c r="A12" t="s">
        <v>17</v>
      </c>
      <c r="B12" s="81" t="s">
        <v>55</v>
      </c>
      <c r="C12" s="1">
        <v>0.65</v>
      </c>
      <c r="D12" s="1">
        <v>0.06</v>
      </c>
      <c r="E12" s="1">
        <v>0.71</v>
      </c>
      <c r="F12" s="1">
        <v>0.71699999999999997</v>
      </c>
      <c r="G12" s="1">
        <v>0.71699999999999997</v>
      </c>
      <c r="H12" s="1">
        <v>0.71699999999999997</v>
      </c>
    </row>
    <row r="13" spans="1:9" x14ac:dyDescent="0.3">
      <c r="A13" t="s">
        <v>18</v>
      </c>
      <c r="B13" s="81" t="s">
        <v>56</v>
      </c>
      <c r="C13" s="1">
        <v>2.17</v>
      </c>
      <c r="D13" s="1">
        <v>0.1</v>
      </c>
      <c r="E13" s="1">
        <v>2.27</v>
      </c>
      <c r="F13" s="1">
        <v>2.2930000000000001</v>
      </c>
      <c r="G13" s="1">
        <v>2.2930000000000001</v>
      </c>
      <c r="H13" s="1">
        <v>2.2930000000000001</v>
      </c>
    </row>
    <row r="14" spans="1:9" x14ac:dyDescent="0.3">
      <c r="A14" t="s">
        <v>19</v>
      </c>
      <c r="B14" s="81" t="s">
        <v>57</v>
      </c>
    </row>
    <row r="15" spans="1:9" ht="57.6" x14ac:dyDescent="0.3">
      <c r="A15" t="s">
        <v>20</v>
      </c>
      <c r="B15" s="81" t="s">
        <v>58</v>
      </c>
      <c r="C15" s="1">
        <v>0.47</v>
      </c>
      <c r="D15" s="1">
        <v>0.05</v>
      </c>
      <c r="E15" s="1">
        <v>0.52</v>
      </c>
      <c r="F15" s="1">
        <v>0.52500000000000002</v>
      </c>
      <c r="G15" s="1">
        <v>0.52500000000000002</v>
      </c>
      <c r="H15" s="1">
        <v>0.52500000000000002</v>
      </c>
    </row>
    <row r="16" spans="1:9" ht="57.6" x14ac:dyDescent="0.3">
      <c r="A16" t="s">
        <v>21</v>
      </c>
      <c r="B16" s="81" t="s">
        <v>59</v>
      </c>
      <c r="C16" s="1">
        <v>0.77</v>
      </c>
      <c r="D16" s="1">
        <v>0.05</v>
      </c>
      <c r="E16" s="1">
        <v>0.83</v>
      </c>
      <c r="F16" s="1">
        <v>0.83799999999999997</v>
      </c>
      <c r="G16" s="1">
        <v>0.83799999999999997</v>
      </c>
      <c r="H16" s="1">
        <v>0.83799999999999997</v>
      </c>
    </row>
    <row r="17" spans="1:8" ht="72" x14ac:dyDescent="0.3">
      <c r="A17" t="s">
        <v>22</v>
      </c>
      <c r="B17" s="81" t="s">
        <v>60</v>
      </c>
      <c r="C17" s="1">
        <v>1.41</v>
      </c>
      <c r="D17" s="1">
        <v>0.16</v>
      </c>
      <c r="E17" s="1">
        <v>1.57</v>
      </c>
      <c r="F17" s="1">
        <v>1.5860000000000001</v>
      </c>
      <c r="G17" s="1">
        <v>1.5860000000000001</v>
      </c>
      <c r="H17" s="1">
        <v>1.5860000000000001</v>
      </c>
    </row>
    <row r="18" spans="1:8" ht="57.6" x14ac:dyDescent="0.3">
      <c r="A18" t="s">
        <v>23</v>
      </c>
      <c r="B18" s="81" t="s">
        <v>61</v>
      </c>
      <c r="C18" s="1">
        <v>1.38</v>
      </c>
      <c r="D18" s="1">
        <v>0.16</v>
      </c>
      <c r="E18" s="1">
        <v>1.53</v>
      </c>
      <c r="F18" s="1">
        <v>1.5449999999999999</v>
      </c>
      <c r="G18" s="1">
        <v>1.5449999999999999</v>
      </c>
      <c r="H18" s="1">
        <v>1.5449999999999999</v>
      </c>
    </row>
    <row r="19" spans="1:8" ht="28.8" x14ac:dyDescent="0.3">
      <c r="A19" t="s">
        <v>24</v>
      </c>
      <c r="B19" s="81" t="s">
        <v>62</v>
      </c>
      <c r="C19" s="1">
        <v>0.62</v>
      </c>
      <c r="D19" s="1">
        <v>0.12</v>
      </c>
      <c r="E19" s="1">
        <v>0.74</v>
      </c>
      <c r="F19" s="1">
        <v>0.747</v>
      </c>
      <c r="G19" s="1">
        <v>0.747</v>
      </c>
      <c r="H19" s="1">
        <v>0.747</v>
      </c>
    </row>
    <row r="20" spans="1:8" ht="28.8" x14ac:dyDescent="0.3">
      <c r="A20" t="s">
        <v>25</v>
      </c>
      <c r="B20" s="81" t="s">
        <v>63</v>
      </c>
      <c r="C20" s="1">
        <v>1.39</v>
      </c>
      <c r="D20" s="1">
        <v>0.13</v>
      </c>
      <c r="E20" s="1">
        <v>1.52</v>
      </c>
      <c r="F20" s="1">
        <v>1.5349999999999999</v>
      </c>
      <c r="G20" s="1">
        <v>1.5349999999999999</v>
      </c>
      <c r="H20" s="1">
        <v>1.5349999999999999</v>
      </c>
    </row>
    <row r="21" spans="1:8" ht="28.8" x14ac:dyDescent="0.3">
      <c r="A21" t="s">
        <v>26</v>
      </c>
      <c r="B21" s="81" t="s">
        <v>64</v>
      </c>
      <c r="C21" s="1">
        <v>1.64</v>
      </c>
      <c r="D21" s="1">
        <v>0.1</v>
      </c>
      <c r="E21" s="1">
        <v>1.75</v>
      </c>
      <c r="F21" s="1">
        <v>1.768</v>
      </c>
      <c r="G21" s="1">
        <v>1.768</v>
      </c>
      <c r="H21" s="1">
        <v>1.768</v>
      </c>
    </row>
    <row r="22" spans="1:8" ht="43.2" x14ac:dyDescent="0.3">
      <c r="A22" t="s">
        <v>27</v>
      </c>
      <c r="B22" s="81" t="s">
        <v>65</v>
      </c>
      <c r="C22" s="1">
        <v>2.5299999999999998</v>
      </c>
      <c r="D22" s="1">
        <v>0.16</v>
      </c>
      <c r="E22" s="1">
        <v>2.69</v>
      </c>
      <c r="F22" s="1">
        <v>2.7170000000000001</v>
      </c>
      <c r="G22" s="1">
        <v>2.7170000000000001</v>
      </c>
      <c r="H22" s="1">
        <v>2.7170000000000001</v>
      </c>
    </row>
    <row r="23" spans="1:8" ht="72" x14ac:dyDescent="0.3">
      <c r="A23" t="s">
        <v>28</v>
      </c>
      <c r="B23" s="81" t="s">
        <v>66</v>
      </c>
      <c r="C23" s="1">
        <v>2.15</v>
      </c>
      <c r="D23" s="1">
        <v>0.14000000000000001</v>
      </c>
      <c r="E23" s="1">
        <v>2.2999999999999998</v>
      </c>
      <c r="F23" s="1">
        <v>2.323</v>
      </c>
      <c r="G23" s="1">
        <v>2.323</v>
      </c>
      <c r="H23" s="1">
        <v>2.323</v>
      </c>
    </row>
    <row r="24" spans="1:8" ht="72" x14ac:dyDescent="0.3">
      <c r="A24" t="s">
        <v>29</v>
      </c>
      <c r="B24" s="81" t="s">
        <v>67</v>
      </c>
      <c r="C24" s="1">
        <v>2.15</v>
      </c>
      <c r="D24" s="1">
        <v>0.14000000000000001</v>
      </c>
      <c r="E24" s="1">
        <v>2.2999999999999998</v>
      </c>
      <c r="F24" s="1">
        <v>2.323</v>
      </c>
      <c r="G24" s="1">
        <v>2.323</v>
      </c>
      <c r="H24" s="1">
        <v>2.323</v>
      </c>
    </row>
    <row r="25" spans="1:8" ht="28.8" x14ac:dyDescent="0.3">
      <c r="A25" t="s">
        <v>30</v>
      </c>
      <c r="B25" s="81" t="s">
        <v>68</v>
      </c>
      <c r="C25" s="1">
        <v>4.2</v>
      </c>
      <c r="D25" s="1">
        <v>0.1</v>
      </c>
      <c r="E25" s="1">
        <v>4.3099999999999996</v>
      </c>
      <c r="F25" s="1">
        <v>4.3529999999999998</v>
      </c>
      <c r="G25" s="1">
        <v>4.3529999999999998</v>
      </c>
      <c r="H25" s="1">
        <v>4.3529999999999998</v>
      </c>
    </row>
    <row r="26" spans="1:8" ht="43.2" x14ac:dyDescent="0.3">
      <c r="A26" t="s">
        <v>31</v>
      </c>
      <c r="B26" s="81" t="s">
        <v>69</v>
      </c>
      <c r="C26" s="1">
        <v>2.12</v>
      </c>
      <c r="D26" s="1">
        <v>0.14000000000000001</v>
      </c>
      <c r="E26" s="1">
        <v>2.2599999999999998</v>
      </c>
      <c r="F26" s="1">
        <v>2.2829999999999999</v>
      </c>
      <c r="G26" s="1">
        <v>2.2829999999999999</v>
      </c>
      <c r="H26" s="1">
        <v>2.2829999999999999</v>
      </c>
    </row>
    <row r="27" spans="1:8" ht="43.2" x14ac:dyDescent="0.3">
      <c r="A27" t="s">
        <v>32</v>
      </c>
      <c r="B27" s="81" t="s">
        <v>70</v>
      </c>
      <c r="C27" s="1">
        <v>1.58</v>
      </c>
      <c r="D27" s="1">
        <v>0.12</v>
      </c>
      <c r="E27" s="1">
        <v>1.7</v>
      </c>
      <c r="F27" s="1">
        <v>1.7170000000000001</v>
      </c>
      <c r="G27" s="1">
        <v>1.7170000000000001</v>
      </c>
      <c r="H27" s="1">
        <v>1.7170000000000001</v>
      </c>
    </row>
    <row r="28" spans="1:8" ht="100.8" x14ac:dyDescent="0.3">
      <c r="A28" t="s">
        <v>33</v>
      </c>
      <c r="B28" s="81" t="s">
        <v>71</v>
      </c>
      <c r="C28" s="1">
        <v>1.6</v>
      </c>
      <c r="D28" s="1">
        <v>0.15</v>
      </c>
      <c r="E28" s="1">
        <v>1.75</v>
      </c>
      <c r="F28" s="1">
        <v>1.768</v>
      </c>
      <c r="G28" s="1">
        <v>1.768</v>
      </c>
      <c r="H28" s="1">
        <v>1.768</v>
      </c>
    </row>
    <row r="29" spans="1:8" ht="28.8" x14ac:dyDescent="0.3">
      <c r="A29" t="s">
        <v>34</v>
      </c>
      <c r="B29" s="81" t="s">
        <v>72</v>
      </c>
    </row>
    <row r="30" spans="1:8" ht="43.2" x14ac:dyDescent="0.3">
      <c r="A30" t="s">
        <v>35</v>
      </c>
      <c r="B30" s="81" t="s">
        <v>73</v>
      </c>
      <c r="C30" s="1">
        <v>0.8</v>
      </c>
      <c r="D30" s="1">
        <v>0.12</v>
      </c>
      <c r="E30" s="1">
        <v>0.92</v>
      </c>
      <c r="F30" s="1">
        <v>0.92900000000000005</v>
      </c>
      <c r="G30" s="1">
        <v>0.92900000000000005</v>
      </c>
      <c r="H30" s="1">
        <v>0.92900000000000005</v>
      </c>
    </row>
    <row r="31" spans="1:8" ht="57.6" x14ac:dyDescent="0.3">
      <c r="A31" t="s">
        <v>36</v>
      </c>
      <c r="B31" s="81" t="s">
        <v>74</v>
      </c>
      <c r="C31" s="1">
        <v>1.05</v>
      </c>
      <c r="D31" s="1">
        <v>0.14000000000000001</v>
      </c>
      <c r="E31" s="1">
        <v>1.2</v>
      </c>
      <c r="F31" s="1">
        <v>1.212</v>
      </c>
      <c r="G31" s="1">
        <v>1.212</v>
      </c>
      <c r="H31" s="1">
        <v>1.212</v>
      </c>
    </row>
    <row r="32" spans="1:8" ht="57.6" x14ac:dyDescent="0.3">
      <c r="A32" t="s">
        <v>37</v>
      </c>
      <c r="B32" s="81" t="s">
        <v>75</v>
      </c>
      <c r="C32" s="1">
        <v>0.71</v>
      </c>
      <c r="D32" s="1">
        <v>0.11</v>
      </c>
      <c r="E32" s="1">
        <v>0.82</v>
      </c>
      <c r="F32" s="1">
        <v>0.82799999999999996</v>
      </c>
      <c r="G32" s="1">
        <v>0.82799999999999996</v>
      </c>
      <c r="H32" s="1">
        <v>0.82799999999999996</v>
      </c>
    </row>
    <row r="33" spans="1:8" ht="43.2" x14ac:dyDescent="0.3">
      <c r="A33" t="s">
        <v>38</v>
      </c>
      <c r="B33" s="81" t="s">
        <v>76</v>
      </c>
      <c r="C33" s="1">
        <v>0.5</v>
      </c>
      <c r="D33" s="1">
        <v>0.09</v>
      </c>
      <c r="E33" s="1">
        <v>0.59</v>
      </c>
      <c r="F33" s="1">
        <v>0.59599999999999997</v>
      </c>
      <c r="G33" s="1">
        <v>0.59599999999999997</v>
      </c>
      <c r="H33" s="1">
        <v>0.59599999999999997</v>
      </c>
    </row>
    <row r="34" spans="1:8" ht="57.6" x14ac:dyDescent="0.3">
      <c r="A34" t="s">
        <v>39</v>
      </c>
      <c r="B34" s="81" t="s">
        <v>77</v>
      </c>
      <c r="C34" s="1">
        <v>0.32</v>
      </c>
      <c r="D34" s="1">
        <v>7.0000000000000007E-2</v>
      </c>
      <c r="E34" s="1">
        <v>0.39</v>
      </c>
      <c r="F34" s="1">
        <v>0.39400000000000002</v>
      </c>
      <c r="G34" s="1">
        <v>0.39400000000000002</v>
      </c>
      <c r="H34" s="1">
        <v>0.39400000000000002</v>
      </c>
    </row>
    <row r="35" spans="1:8" ht="28.8" x14ac:dyDescent="0.3">
      <c r="A35" t="s">
        <v>40</v>
      </c>
      <c r="B35" s="81" t="s">
        <v>78</v>
      </c>
      <c r="C35" s="1">
        <v>1.45</v>
      </c>
      <c r="D35" s="1">
        <v>0.18</v>
      </c>
      <c r="E35" s="1">
        <v>1.63</v>
      </c>
      <c r="F35" s="1">
        <v>1.6459999999999999</v>
      </c>
      <c r="G35" s="1">
        <v>1.6459999999999999</v>
      </c>
      <c r="H35" s="1">
        <v>1.6459999999999999</v>
      </c>
    </row>
    <row r="36" spans="1:8" ht="28.8" x14ac:dyDescent="0.3">
      <c r="A36" t="s">
        <v>41</v>
      </c>
      <c r="B36" s="81" t="s">
        <v>79</v>
      </c>
      <c r="C36" s="1">
        <v>0.56999999999999995</v>
      </c>
      <c r="D36" s="1">
        <v>0.13</v>
      </c>
      <c r="E36" s="1">
        <v>0.71</v>
      </c>
      <c r="F36" s="1">
        <v>0.71699999999999997</v>
      </c>
      <c r="G36" s="1">
        <v>0.71699999999999997</v>
      </c>
      <c r="H36" s="1">
        <v>0.71699999999999997</v>
      </c>
    </row>
    <row r="37" spans="1:8" ht="86.4" x14ac:dyDescent="0.3">
      <c r="A37" t="s">
        <v>42</v>
      </c>
      <c r="B37" s="81" t="s">
        <v>80</v>
      </c>
      <c r="C37" s="1">
        <v>1.43</v>
      </c>
      <c r="D37" s="1">
        <v>0.11</v>
      </c>
      <c r="E37" s="1">
        <v>1.54</v>
      </c>
      <c r="F37" s="1">
        <v>1.5549999999999999</v>
      </c>
      <c r="G37" s="1">
        <v>1.5549999999999999</v>
      </c>
      <c r="H37" s="1">
        <v>1.5549999999999999</v>
      </c>
    </row>
    <row r="38" spans="1:8" ht="86.4" x14ac:dyDescent="0.3">
      <c r="A38" t="s">
        <v>43</v>
      </c>
      <c r="B38" s="81" t="s">
        <v>81</v>
      </c>
      <c r="C38" s="1">
        <v>0.73</v>
      </c>
      <c r="D38" s="1">
        <v>0.08</v>
      </c>
      <c r="E38" s="1">
        <v>0.81</v>
      </c>
      <c r="F38" s="1">
        <v>0.81799999999999995</v>
      </c>
      <c r="G38" s="1">
        <v>0.81799999999999995</v>
      </c>
      <c r="H38" s="1">
        <v>0.81799999999999995</v>
      </c>
    </row>
    <row r="39" spans="1:8" x14ac:dyDescent="0.3">
      <c r="A39" t="s">
        <v>44</v>
      </c>
      <c r="B39" s="81" t="s">
        <v>82</v>
      </c>
      <c r="C39" s="1">
        <v>10.82</v>
      </c>
      <c r="E39" s="1">
        <v>10.82</v>
      </c>
      <c r="F39" s="1">
        <v>11.901999999999999</v>
      </c>
      <c r="G39" s="1">
        <v>12.984</v>
      </c>
      <c r="H39" s="1">
        <v>14.066000000000001</v>
      </c>
    </row>
  </sheetData>
  <sheetProtection algorithmName="SHA-512" hashValue="ffwPrRYLTsI+f3UAg1JZzdHQpC3d2DMztq/5fO+YTkVC9iCoC3d1xnC5hF2W+T6vj0jxpMLBed5/i3DIJNf/Eg==" saltValue="z7PWEGPeuh6iWlv2GZTlTQ==" spinCount="100000" sheet="1" objects="1" scenarios="1"/>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List117"/>
  <dimension ref="A1:I33"/>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0.95</v>
      </c>
      <c r="D4" s="1">
        <v>0.01</v>
      </c>
      <c r="E4" s="1">
        <v>0.95</v>
      </c>
      <c r="F4" s="1">
        <v>1.0449999999999999</v>
      </c>
      <c r="G4" s="1">
        <v>1.1399999999999999</v>
      </c>
      <c r="H4" s="1">
        <v>1.2350000000000001</v>
      </c>
      <c r="I4" t="s">
        <v>83</v>
      </c>
    </row>
    <row r="5" spans="1:9" x14ac:dyDescent="0.3">
      <c r="A5" t="s">
        <v>11</v>
      </c>
      <c r="B5" s="81" t="s">
        <v>48</v>
      </c>
    </row>
    <row r="6" spans="1:9" x14ac:dyDescent="0.3">
      <c r="A6" t="s">
        <v>12</v>
      </c>
      <c r="B6" s="81" t="s">
        <v>49</v>
      </c>
      <c r="C6" s="1">
        <v>0.99</v>
      </c>
      <c r="D6" s="1">
        <v>0.02</v>
      </c>
      <c r="E6" s="1">
        <v>1.01</v>
      </c>
      <c r="F6" s="1">
        <v>1.111</v>
      </c>
      <c r="G6" s="1">
        <v>1.212</v>
      </c>
      <c r="H6" s="1">
        <v>1.3129999999999999</v>
      </c>
    </row>
    <row r="7" spans="1:9" x14ac:dyDescent="0.3">
      <c r="A7" t="s">
        <v>13</v>
      </c>
      <c r="B7" s="81" t="s">
        <v>50</v>
      </c>
    </row>
    <row r="8" spans="1:9" x14ac:dyDescent="0.3">
      <c r="A8" t="s">
        <v>13</v>
      </c>
      <c r="B8" s="81" t="s">
        <v>51</v>
      </c>
      <c r="C8" s="1">
        <v>0.94</v>
      </c>
      <c r="D8" s="1">
        <v>0.03</v>
      </c>
      <c r="E8" s="1">
        <v>0.97</v>
      </c>
      <c r="F8" s="1">
        <v>1.0669999999999999</v>
      </c>
      <c r="G8" s="1">
        <v>1.1639999999999999</v>
      </c>
      <c r="H8" s="1">
        <v>1.2609999999999999</v>
      </c>
      <c r="I8" t="s">
        <v>83</v>
      </c>
    </row>
    <row r="9" spans="1:9" x14ac:dyDescent="0.3">
      <c r="A9" t="s">
        <v>14</v>
      </c>
      <c r="B9" s="81" t="s">
        <v>52</v>
      </c>
    </row>
    <row r="10" spans="1:9" x14ac:dyDescent="0.3">
      <c r="A10" t="s">
        <v>85</v>
      </c>
      <c r="B10" s="81" t="s">
        <v>330</v>
      </c>
      <c r="C10" s="1">
        <v>0.36</v>
      </c>
      <c r="E10" s="1">
        <v>0.36</v>
      </c>
      <c r="F10" s="1">
        <v>0.39600000000000002</v>
      </c>
      <c r="G10" s="1">
        <v>0.432</v>
      </c>
      <c r="H10" s="1">
        <v>0.46800000000000003</v>
      </c>
      <c r="I10" t="s">
        <v>568</v>
      </c>
    </row>
    <row r="11" spans="1:9" x14ac:dyDescent="0.3">
      <c r="A11" t="s">
        <v>86</v>
      </c>
      <c r="B11" s="81" t="s">
        <v>331</v>
      </c>
      <c r="C11" s="1">
        <v>0.51</v>
      </c>
      <c r="E11" s="1">
        <v>0.51</v>
      </c>
      <c r="F11" s="1">
        <v>0.56100000000000005</v>
      </c>
      <c r="G11" s="1">
        <v>0.61199999999999999</v>
      </c>
      <c r="H11" s="1">
        <v>0.66300000000000003</v>
      </c>
      <c r="I11" t="s">
        <v>568</v>
      </c>
    </row>
    <row r="12" spans="1:9" x14ac:dyDescent="0.3">
      <c r="A12" t="s">
        <v>87</v>
      </c>
      <c r="B12" s="81" t="s">
        <v>332</v>
      </c>
      <c r="C12" s="1">
        <v>0.73</v>
      </c>
      <c r="E12" s="1">
        <v>0.73</v>
      </c>
      <c r="F12" s="1">
        <v>0.80300000000000005</v>
      </c>
      <c r="G12" s="1">
        <v>0.876</v>
      </c>
      <c r="H12" s="1">
        <v>0.94899999999999995</v>
      </c>
      <c r="I12" t="s">
        <v>568</v>
      </c>
    </row>
    <row r="13" spans="1:9" x14ac:dyDescent="0.3">
      <c r="A13" t="s">
        <v>88</v>
      </c>
      <c r="B13" s="81" t="s">
        <v>333</v>
      </c>
      <c r="C13" s="1">
        <v>0.75</v>
      </c>
      <c r="E13" s="1">
        <v>0.75</v>
      </c>
      <c r="F13" s="1">
        <v>0.82499999999999996</v>
      </c>
      <c r="G13" s="1">
        <v>0.9</v>
      </c>
      <c r="H13" s="1">
        <v>0.97499999999999998</v>
      </c>
      <c r="I13" t="s">
        <v>568</v>
      </c>
    </row>
    <row r="14" spans="1:9" x14ac:dyDescent="0.3">
      <c r="A14" t="s">
        <v>89</v>
      </c>
      <c r="B14" s="81" t="s">
        <v>334</v>
      </c>
      <c r="C14" s="1">
        <v>0.75</v>
      </c>
      <c r="E14" s="1">
        <v>0.75</v>
      </c>
      <c r="F14" s="1">
        <v>0.82499999999999996</v>
      </c>
      <c r="G14" s="1">
        <v>0.9</v>
      </c>
      <c r="H14" s="1">
        <v>0.97499999999999998</v>
      </c>
      <c r="I14" t="s">
        <v>568</v>
      </c>
    </row>
    <row r="15" spans="1:9" x14ac:dyDescent="0.3">
      <c r="A15" t="s">
        <v>90</v>
      </c>
      <c r="B15" s="81" t="s">
        <v>332</v>
      </c>
      <c r="C15" s="1">
        <v>0.73</v>
      </c>
      <c r="E15" s="1">
        <v>0.73</v>
      </c>
      <c r="F15" s="1">
        <v>0.80300000000000005</v>
      </c>
      <c r="G15" s="1">
        <v>0.876</v>
      </c>
      <c r="H15" s="1">
        <v>0.94899999999999995</v>
      </c>
      <c r="I15" t="s">
        <v>568</v>
      </c>
    </row>
    <row r="16" spans="1:9" x14ac:dyDescent="0.3">
      <c r="A16" t="s">
        <v>91</v>
      </c>
      <c r="B16" s="81" t="s">
        <v>333</v>
      </c>
      <c r="C16" s="1">
        <v>0.75</v>
      </c>
      <c r="E16" s="1">
        <v>0.75</v>
      </c>
      <c r="F16" s="1">
        <v>0.82499999999999996</v>
      </c>
      <c r="G16" s="1">
        <v>0.9</v>
      </c>
      <c r="H16" s="1">
        <v>0.97499999999999998</v>
      </c>
      <c r="I16" t="s">
        <v>568</v>
      </c>
    </row>
    <row r="17" spans="1:9" x14ac:dyDescent="0.3">
      <c r="A17" t="s">
        <v>92</v>
      </c>
      <c r="B17" s="81" t="s">
        <v>335</v>
      </c>
      <c r="C17" s="1">
        <v>0.73</v>
      </c>
      <c r="E17" s="1">
        <v>0.73</v>
      </c>
      <c r="F17" s="1">
        <v>0.80300000000000005</v>
      </c>
      <c r="G17" s="1">
        <v>0.876</v>
      </c>
      <c r="H17" s="1">
        <v>0.94899999999999995</v>
      </c>
      <c r="I17" t="s">
        <v>568</v>
      </c>
    </row>
    <row r="18" spans="1:9" ht="28.8" x14ac:dyDescent="0.3">
      <c r="A18" t="s">
        <v>93</v>
      </c>
      <c r="B18" s="81" t="s">
        <v>336</v>
      </c>
      <c r="C18" s="1">
        <v>1.19</v>
      </c>
      <c r="E18" s="1">
        <v>1.19</v>
      </c>
      <c r="F18" s="1">
        <v>1.3089999999999999</v>
      </c>
      <c r="G18" s="1">
        <v>1.4279999999999999</v>
      </c>
      <c r="H18" s="1">
        <v>1.5469999999999999</v>
      </c>
      <c r="I18" t="s">
        <v>568</v>
      </c>
    </row>
    <row r="19" spans="1:9" ht="43.2" x14ac:dyDescent="0.3">
      <c r="A19" t="s">
        <v>94</v>
      </c>
      <c r="B19" s="81" t="s">
        <v>337</v>
      </c>
      <c r="C19" s="1">
        <v>1.19</v>
      </c>
      <c r="E19" s="1">
        <v>1.19</v>
      </c>
      <c r="F19" s="1">
        <v>1.3089999999999999</v>
      </c>
      <c r="G19" s="1">
        <v>1.4279999999999999</v>
      </c>
      <c r="H19" s="1">
        <v>1.5469999999999999</v>
      </c>
      <c r="I19" t="s">
        <v>568</v>
      </c>
    </row>
    <row r="20" spans="1:9" x14ac:dyDescent="0.3">
      <c r="A20" t="s">
        <v>95</v>
      </c>
      <c r="B20" s="81" t="s">
        <v>338</v>
      </c>
      <c r="C20" s="1">
        <v>0.75</v>
      </c>
      <c r="E20" s="1">
        <v>0.75</v>
      </c>
      <c r="F20" s="1">
        <v>0.82499999999999996</v>
      </c>
      <c r="G20" s="1">
        <v>0.9</v>
      </c>
      <c r="H20" s="1">
        <v>0.97499999999999998</v>
      </c>
      <c r="I20" t="s">
        <v>568</v>
      </c>
    </row>
    <row r="21" spans="1:9" ht="28.8" x14ac:dyDescent="0.3">
      <c r="A21" t="s">
        <v>96</v>
      </c>
      <c r="B21" s="81" t="s">
        <v>339</v>
      </c>
      <c r="C21" s="1">
        <v>0.75</v>
      </c>
      <c r="E21" s="1">
        <v>0.75</v>
      </c>
      <c r="F21" s="1">
        <v>0.82499999999999996</v>
      </c>
      <c r="G21" s="1">
        <v>0.9</v>
      </c>
      <c r="H21" s="1">
        <v>0.97499999999999998</v>
      </c>
      <c r="I21" t="s">
        <v>568</v>
      </c>
    </row>
    <row r="22" spans="1:9" x14ac:dyDescent="0.3">
      <c r="A22" t="s">
        <v>97</v>
      </c>
      <c r="B22" s="81" t="s">
        <v>340</v>
      </c>
      <c r="C22" s="1">
        <v>0.75</v>
      </c>
      <c r="E22" s="1">
        <v>0.75</v>
      </c>
      <c r="F22" s="1">
        <v>0.82499999999999996</v>
      </c>
      <c r="G22" s="1">
        <v>0.9</v>
      </c>
      <c r="H22" s="1">
        <v>0.97499999999999998</v>
      </c>
      <c r="I22" t="s">
        <v>568</v>
      </c>
    </row>
    <row r="23" spans="1:9" x14ac:dyDescent="0.3">
      <c r="A23" t="s">
        <v>98</v>
      </c>
      <c r="B23" s="81" t="s">
        <v>341</v>
      </c>
      <c r="C23" s="1">
        <v>0.75</v>
      </c>
      <c r="E23" s="1">
        <v>0.75</v>
      </c>
      <c r="F23" s="1">
        <v>0.82499999999999996</v>
      </c>
      <c r="G23" s="1">
        <v>0.9</v>
      </c>
      <c r="H23" s="1">
        <v>0.97499999999999998</v>
      </c>
      <c r="I23" t="s">
        <v>568</v>
      </c>
    </row>
    <row r="24" spans="1:9" x14ac:dyDescent="0.3">
      <c r="A24" t="s">
        <v>99</v>
      </c>
      <c r="B24" s="81" t="s">
        <v>342</v>
      </c>
      <c r="C24" s="1">
        <v>0.75</v>
      </c>
      <c r="E24" s="1">
        <v>0.75</v>
      </c>
      <c r="F24" s="1">
        <v>0.82499999999999996</v>
      </c>
      <c r="G24" s="1">
        <v>0.9</v>
      </c>
      <c r="H24" s="1">
        <v>0.97499999999999998</v>
      </c>
      <c r="I24" t="s">
        <v>568</v>
      </c>
    </row>
    <row r="25" spans="1:9" x14ac:dyDescent="0.3">
      <c r="A25" t="s">
        <v>100</v>
      </c>
      <c r="B25" s="81" t="s">
        <v>341</v>
      </c>
      <c r="C25" s="1">
        <v>0.75</v>
      </c>
      <c r="E25" s="1">
        <v>0.75</v>
      </c>
      <c r="F25" s="1">
        <v>0.82499999999999996</v>
      </c>
      <c r="G25" s="1">
        <v>0.9</v>
      </c>
      <c r="H25" s="1">
        <v>0.97499999999999998</v>
      </c>
      <c r="I25" t="s">
        <v>568</v>
      </c>
    </row>
    <row r="26" spans="1:9" ht="72" x14ac:dyDescent="0.3">
      <c r="A26" t="s">
        <v>101</v>
      </c>
      <c r="B26" s="81" t="s">
        <v>343</v>
      </c>
      <c r="C26" s="1">
        <v>1.19</v>
      </c>
      <c r="E26" s="1">
        <v>1.19</v>
      </c>
      <c r="F26" s="1">
        <v>1.3089999999999999</v>
      </c>
      <c r="G26" s="1">
        <v>1.4279999999999999</v>
      </c>
      <c r="H26" s="1">
        <v>1.5469999999999999</v>
      </c>
      <c r="I26" t="s">
        <v>568</v>
      </c>
    </row>
    <row r="27" spans="1:9" ht="72" x14ac:dyDescent="0.3">
      <c r="A27" t="s">
        <v>102</v>
      </c>
      <c r="B27" s="81" t="s">
        <v>344</v>
      </c>
      <c r="C27" s="1">
        <v>1.19</v>
      </c>
      <c r="E27" s="1">
        <v>1.19</v>
      </c>
      <c r="F27" s="1">
        <v>1.3089999999999999</v>
      </c>
      <c r="G27" s="1">
        <v>1.4279999999999999</v>
      </c>
      <c r="H27" s="1">
        <v>1.5469999999999999</v>
      </c>
      <c r="I27" t="s">
        <v>568</v>
      </c>
    </row>
    <row r="28" spans="1:9" x14ac:dyDescent="0.3">
      <c r="A28" t="s">
        <v>103</v>
      </c>
      <c r="B28" s="81" t="s">
        <v>345</v>
      </c>
      <c r="C28" s="1">
        <v>1.19</v>
      </c>
      <c r="E28" s="1">
        <v>1.19</v>
      </c>
      <c r="F28" s="1">
        <v>1.3089999999999999</v>
      </c>
      <c r="G28" s="1">
        <v>1.4279999999999999</v>
      </c>
      <c r="H28" s="1">
        <v>1.5469999999999999</v>
      </c>
      <c r="I28" t="s">
        <v>568</v>
      </c>
    </row>
    <row r="29" spans="1:9" ht="28.8" x14ac:dyDescent="0.3">
      <c r="A29" t="s">
        <v>104</v>
      </c>
      <c r="B29" s="81" t="s">
        <v>346</v>
      </c>
      <c r="C29" s="1">
        <v>0.73</v>
      </c>
      <c r="E29" s="1">
        <v>0.73</v>
      </c>
      <c r="F29" s="1">
        <v>0.80300000000000005</v>
      </c>
      <c r="G29" s="1">
        <v>0.876</v>
      </c>
      <c r="H29" s="1">
        <v>0.94899999999999995</v>
      </c>
      <c r="I29" t="s">
        <v>568</v>
      </c>
    </row>
    <row r="30" spans="1:9" ht="43.2" x14ac:dyDescent="0.3">
      <c r="A30" t="s">
        <v>105</v>
      </c>
      <c r="B30" s="81" t="s">
        <v>347</v>
      </c>
      <c r="C30" s="1">
        <v>1.19</v>
      </c>
      <c r="E30" s="1">
        <v>1.19</v>
      </c>
      <c r="F30" s="1">
        <v>1.3089999999999999</v>
      </c>
      <c r="G30" s="1">
        <v>1.4279999999999999</v>
      </c>
      <c r="H30" s="1">
        <v>1.5469999999999999</v>
      </c>
      <c r="I30" t="s">
        <v>568</v>
      </c>
    </row>
    <row r="31" spans="1:9" ht="28.8" x14ac:dyDescent="0.3">
      <c r="A31" t="s">
        <v>106</v>
      </c>
      <c r="B31" s="81" t="s">
        <v>348</v>
      </c>
      <c r="C31" s="1">
        <v>1.19</v>
      </c>
      <c r="E31" s="1">
        <v>1.19</v>
      </c>
      <c r="F31" s="1">
        <v>1.3089999999999999</v>
      </c>
      <c r="G31" s="1">
        <v>1.4279999999999999</v>
      </c>
      <c r="H31" s="1">
        <v>1.5469999999999999</v>
      </c>
      <c r="I31" t="s">
        <v>568</v>
      </c>
    </row>
    <row r="32" spans="1:9" x14ac:dyDescent="0.3">
      <c r="A32" t="s">
        <v>107</v>
      </c>
      <c r="B32" s="81" t="s">
        <v>349</v>
      </c>
      <c r="C32" s="1">
        <v>0.51</v>
      </c>
      <c r="E32" s="1">
        <v>0.51</v>
      </c>
      <c r="F32" s="1">
        <v>0.56100000000000005</v>
      </c>
      <c r="G32" s="1">
        <v>0.61199999999999999</v>
      </c>
      <c r="H32" s="1">
        <v>0.66300000000000003</v>
      </c>
      <c r="I32" t="s">
        <v>568</v>
      </c>
    </row>
    <row r="33" spans="1:9" x14ac:dyDescent="0.3">
      <c r="A33" t="s">
        <v>108</v>
      </c>
      <c r="B33" s="81" t="s">
        <v>341</v>
      </c>
      <c r="C33" s="1">
        <v>1.19</v>
      </c>
      <c r="E33" s="1">
        <v>1.19</v>
      </c>
      <c r="F33" s="1">
        <v>1.3089999999999999</v>
      </c>
      <c r="G33" s="1">
        <v>1.4279999999999999</v>
      </c>
      <c r="H33" s="1">
        <v>1.5469999999999999</v>
      </c>
      <c r="I33" t="s">
        <v>568</v>
      </c>
    </row>
  </sheetData>
  <sheetProtection algorithmName="SHA-512" hashValue="+hiuwyMU+nR4tOu3m29ZLstiXaGeBkTb3bdYCohLC/zmsCD/D6smtVhbzgZ0vychvEnLtuTrIeu2OZ6UKeW7hA==" saltValue="qglM72Prf8F2VAr2E9OtuA==" spinCount="100000" sheet="1" objects="1" scenarios="1"/>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List118"/>
  <dimension ref="A1:I284"/>
  <sheetViews>
    <sheetView workbookViewId="0">
      <selection activeCell="J13" sqref="J13"/>
    </sheetView>
  </sheetViews>
  <sheetFormatPr defaultRowHeight="14.4" x14ac:dyDescent="0.3"/>
  <cols>
    <col min="1" max="1" width="9.88671875" bestFit="1" customWidth="1"/>
    <col min="2" max="2" width="53.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1.34</v>
      </c>
      <c r="D4" s="1">
        <v>0.03</v>
      </c>
      <c r="E4" s="1">
        <v>1.37</v>
      </c>
      <c r="F4" s="1">
        <v>1.5069999999999999</v>
      </c>
      <c r="G4" s="1">
        <v>1.6439999999999999</v>
      </c>
      <c r="H4" s="1">
        <v>1.7809999999999999</v>
      </c>
      <c r="I4" t="s">
        <v>83</v>
      </c>
    </row>
    <row r="5" spans="1:9" x14ac:dyDescent="0.3">
      <c r="A5" t="s">
        <v>11</v>
      </c>
      <c r="B5" s="81" t="s">
        <v>48</v>
      </c>
    </row>
    <row r="6" spans="1:9" x14ac:dyDescent="0.3">
      <c r="A6" t="s">
        <v>12</v>
      </c>
      <c r="B6" s="81" t="s">
        <v>49</v>
      </c>
      <c r="C6" s="1">
        <v>1.34</v>
      </c>
      <c r="D6" s="1">
        <v>0.05</v>
      </c>
      <c r="E6" s="1">
        <v>1.38</v>
      </c>
      <c r="F6" s="1">
        <v>1.518</v>
      </c>
      <c r="G6" s="1">
        <v>1.6559999999999999</v>
      </c>
      <c r="H6" s="1">
        <v>1.794</v>
      </c>
    </row>
    <row r="7" spans="1:9" x14ac:dyDescent="0.3">
      <c r="A7" t="s">
        <v>13</v>
      </c>
      <c r="B7" s="81" t="s">
        <v>50</v>
      </c>
    </row>
    <row r="8" spans="1:9" x14ac:dyDescent="0.3">
      <c r="A8" t="s">
        <v>13</v>
      </c>
      <c r="B8" s="81" t="s">
        <v>51</v>
      </c>
      <c r="C8" s="1">
        <v>1.27</v>
      </c>
      <c r="D8" s="1">
        <v>0.05</v>
      </c>
      <c r="E8" s="1">
        <v>1.32</v>
      </c>
      <c r="F8" s="1">
        <v>1.452</v>
      </c>
      <c r="G8" s="1">
        <v>1.5840000000000001</v>
      </c>
      <c r="H8" s="1">
        <v>1.716</v>
      </c>
      <c r="I8" t="s">
        <v>83</v>
      </c>
    </row>
    <row r="9" spans="1:9" x14ac:dyDescent="0.3">
      <c r="A9" t="s">
        <v>14</v>
      </c>
      <c r="B9" s="81" t="s">
        <v>52</v>
      </c>
    </row>
    <row r="10" spans="1:9" x14ac:dyDescent="0.3">
      <c r="A10" t="s">
        <v>15</v>
      </c>
      <c r="B10" s="81" t="s">
        <v>53</v>
      </c>
      <c r="C10" s="1">
        <v>2.7</v>
      </c>
      <c r="D10" s="1">
        <v>0.03</v>
      </c>
      <c r="E10" s="1">
        <v>2.73</v>
      </c>
      <c r="F10" s="1">
        <v>2.7570000000000001</v>
      </c>
      <c r="G10" s="1">
        <v>2.7570000000000001</v>
      </c>
      <c r="H10" s="1">
        <v>2.7570000000000001</v>
      </c>
    </row>
    <row r="11" spans="1:9" x14ac:dyDescent="0.3">
      <c r="A11" t="s">
        <v>16</v>
      </c>
      <c r="B11" s="81" t="s">
        <v>54</v>
      </c>
      <c r="C11" s="1">
        <v>2.16</v>
      </c>
      <c r="D11" s="1">
        <v>0.09</v>
      </c>
      <c r="E11" s="1">
        <v>2.25</v>
      </c>
      <c r="F11" s="1">
        <v>2.2730000000000001</v>
      </c>
      <c r="G11" s="1">
        <v>2.2730000000000001</v>
      </c>
      <c r="H11" s="1">
        <v>2.2730000000000001</v>
      </c>
    </row>
    <row r="12" spans="1:9" x14ac:dyDescent="0.3">
      <c r="A12" t="s">
        <v>17</v>
      </c>
      <c r="B12" s="81" t="s">
        <v>55</v>
      </c>
      <c r="C12" s="1">
        <v>0.65</v>
      </c>
      <c r="D12" s="1">
        <v>0.03</v>
      </c>
      <c r="E12" s="1">
        <v>0.68</v>
      </c>
      <c r="F12" s="1">
        <v>0.68700000000000006</v>
      </c>
      <c r="G12" s="1">
        <v>0.68700000000000006</v>
      </c>
      <c r="H12" s="1">
        <v>0.68700000000000006</v>
      </c>
    </row>
    <row r="13" spans="1:9" x14ac:dyDescent="0.3">
      <c r="A13" t="s">
        <v>18</v>
      </c>
      <c r="B13" s="81" t="s">
        <v>56</v>
      </c>
      <c r="C13" s="1">
        <v>2.1800000000000002</v>
      </c>
      <c r="D13" s="1">
        <v>0.04</v>
      </c>
      <c r="E13" s="1">
        <v>2.2200000000000002</v>
      </c>
      <c r="F13" s="1">
        <v>2.242</v>
      </c>
      <c r="G13" s="1">
        <v>2.242</v>
      </c>
      <c r="H13" s="1">
        <v>2.242</v>
      </c>
    </row>
    <row r="14" spans="1:9" x14ac:dyDescent="0.3">
      <c r="A14" t="s">
        <v>19</v>
      </c>
      <c r="B14" s="81" t="s">
        <v>57</v>
      </c>
    </row>
    <row r="15" spans="1:9" ht="57.6" x14ac:dyDescent="0.3">
      <c r="A15" t="s">
        <v>20</v>
      </c>
      <c r="B15" s="81" t="s">
        <v>58</v>
      </c>
      <c r="C15" s="1">
        <v>0.46</v>
      </c>
      <c r="D15" s="1">
        <v>0.02</v>
      </c>
      <c r="E15" s="1">
        <v>0.48</v>
      </c>
      <c r="F15" s="1">
        <v>0.48499999999999999</v>
      </c>
      <c r="G15" s="1">
        <v>0.48499999999999999</v>
      </c>
      <c r="H15" s="1">
        <v>0.48499999999999999</v>
      </c>
    </row>
    <row r="16" spans="1:9" ht="57.6" x14ac:dyDescent="0.3">
      <c r="A16" t="s">
        <v>21</v>
      </c>
      <c r="B16" s="81" t="s">
        <v>59</v>
      </c>
      <c r="C16" s="1">
        <v>0.76</v>
      </c>
      <c r="D16" s="1">
        <v>0.02</v>
      </c>
      <c r="E16" s="1">
        <v>0.78</v>
      </c>
      <c r="F16" s="1">
        <v>0.78800000000000003</v>
      </c>
      <c r="G16" s="1">
        <v>0.78800000000000003</v>
      </c>
      <c r="H16" s="1">
        <v>0.78800000000000003</v>
      </c>
    </row>
    <row r="17" spans="1:8" ht="72" x14ac:dyDescent="0.3">
      <c r="A17" t="s">
        <v>22</v>
      </c>
      <c r="B17" s="81" t="s">
        <v>60</v>
      </c>
      <c r="C17" s="1">
        <v>1.38</v>
      </c>
      <c r="D17" s="1">
        <v>7.0000000000000007E-2</v>
      </c>
      <c r="E17" s="1">
        <v>1.45</v>
      </c>
      <c r="F17" s="1">
        <v>1.4650000000000001</v>
      </c>
      <c r="G17" s="1">
        <v>1.4650000000000001</v>
      </c>
      <c r="H17" s="1">
        <v>1.4650000000000001</v>
      </c>
    </row>
    <row r="18" spans="1:8" ht="57.6" x14ac:dyDescent="0.3">
      <c r="A18" t="s">
        <v>23</v>
      </c>
      <c r="B18" s="81" t="s">
        <v>61</v>
      </c>
      <c r="C18" s="1">
        <v>1.35</v>
      </c>
      <c r="D18" s="1">
        <v>7.0000000000000007E-2</v>
      </c>
      <c r="E18" s="1">
        <v>1.42</v>
      </c>
      <c r="F18" s="1">
        <v>1.4339999999999999</v>
      </c>
      <c r="G18" s="1">
        <v>1.4339999999999999</v>
      </c>
      <c r="H18" s="1">
        <v>1.4339999999999999</v>
      </c>
    </row>
    <row r="19" spans="1:8" ht="28.8" x14ac:dyDescent="0.3">
      <c r="A19" t="s">
        <v>24</v>
      </c>
      <c r="B19" s="81" t="s">
        <v>62</v>
      </c>
      <c r="C19" s="1">
        <v>0.62</v>
      </c>
      <c r="D19" s="1">
        <v>0.05</v>
      </c>
      <c r="E19" s="1">
        <v>0.67</v>
      </c>
      <c r="F19" s="1">
        <v>0.67700000000000005</v>
      </c>
      <c r="G19" s="1">
        <v>0.67700000000000005</v>
      </c>
      <c r="H19" s="1">
        <v>0.67700000000000005</v>
      </c>
    </row>
    <row r="20" spans="1:8" ht="28.8" x14ac:dyDescent="0.3">
      <c r="A20" t="s">
        <v>25</v>
      </c>
      <c r="B20" s="81" t="s">
        <v>63</v>
      </c>
      <c r="C20" s="1">
        <v>1.39</v>
      </c>
      <c r="D20" s="1">
        <v>0.06</v>
      </c>
      <c r="E20" s="1">
        <v>1.45</v>
      </c>
      <c r="F20" s="1">
        <v>1.4650000000000001</v>
      </c>
      <c r="G20" s="1">
        <v>1.4650000000000001</v>
      </c>
      <c r="H20" s="1">
        <v>1.4650000000000001</v>
      </c>
    </row>
    <row r="21" spans="1:8" ht="28.8" x14ac:dyDescent="0.3">
      <c r="A21" t="s">
        <v>26</v>
      </c>
      <c r="B21" s="81" t="s">
        <v>64</v>
      </c>
      <c r="C21" s="1">
        <v>1.64</v>
      </c>
      <c r="D21" s="1">
        <v>0.04</v>
      </c>
      <c r="E21" s="1">
        <v>1.69</v>
      </c>
      <c r="F21" s="1">
        <v>1.7070000000000001</v>
      </c>
      <c r="G21" s="1">
        <v>1.7070000000000001</v>
      </c>
      <c r="H21" s="1">
        <v>1.7070000000000001</v>
      </c>
    </row>
    <row r="22" spans="1:8" ht="43.2" x14ac:dyDescent="0.3">
      <c r="A22" t="s">
        <v>27</v>
      </c>
      <c r="B22" s="81" t="s">
        <v>65</v>
      </c>
      <c r="C22" s="1">
        <v>2.5299999999999998</v>
      </c>
      <c r="D22" s="1">
        <v>7.0000000000000007E-2</v>
      </c>
      <c r="E22" s="1">
        <v>2.6</v>
      </c>
      <c r="F22" s="1">
        <v>2.6259999999999999</v>
      </c>
      <c r="G22" s="1">
        <v>2.6259999999999999</v>
      </c>
      <c r="H22" s="1">
        <v>2.6259999999999999</v>
      </c>
    </row>
    <row r="23" spans="1:8" ht="72" x14ac:dyDescent="0.3">
      <c r="A23" t="s">
        <v>28</v>
      </c>
      <c r="B23" s="81" t="s">
        <v>66</v>
      </c>
      <c r="C23" s="1">
        <v>2.15</v>
      </c>
      <c r="D23" s="1">
        <v>0.06</v>
      </c>
      <c r="E23" s="1">
        <v>2.2200000000000002</v>
      </c>
      <c r="F23" s="1">
        <v>2.242</v>
      </c>
      <c r="G23" s="1">
        <v>2.242</v>
      </c>
      <c r="H23" s="1">
        <v>2.242</v>
      </c>
    </row>
    <row r="24" spans="1:8" ht="72" x14ac:dyDescent="0.3">
      <c r="A24" t="s">
        <v>29</v>
      </c>
      <c r="B24" s="81" t="s">
        <v>67</v>
      </c>
      <c r="C24" s="1">
        <v>2.15</v>
      </c>
      <c r="D24" s="1">
        <v>0.06</v>
      </c>
      <c r="E24" s="1">
        <v>2.2200000000000002</v>
      </c>
      <c r="F24" s="1">
        <v>2.242</v>
      </c>
      <c r="G24" s="1">
        <v>2.242</v>
      </c>
      <c r="H24" s="1">
        <v>2.242</v>
      </c>
    </row>
    <row r="25" spans="1:8" ht="28.8" x14ac:dyDescent="0.3">
      <c r="A25" t="s">
        <v>30</v>
      </c>
      <c r="B25" s="81" t="s">
        <v>68</v>
      </c>
      <c r="C25" s="1">
        <v>4.22</v>
      </c>
      <c r="D25" s="1">
        <v>0.05</v>
      </c>
      <c r="E25" s="1">
        <v>4.2699999999999996</v>
      </c>
      <c r="F25" s="1">
        <v>4.3129999999999997</v>
      </c>
      <c r="G25" s="1">
        <v>4.3129999999999997</v>
      </c>
      <c r="H25" s="1">
        <v>4.3129999999999997</v>
      </c>
    </row>
    <row r="26" spans="1:8" ht="43.2" x14ac:dyDescent="0.3">
      <c r="A26" t="s">
        <v>31</v>
      </c>
      <c r="B26" s="81" t="s">
        <v>69</v>
      </c>
      <c r="C26" s="1">
        <v>2.12</v>
      </c>
      <c r="D26" s="1">
        <v>0.06</v>
      </c>
      <c r="E26" s="1">
        <v>2.1800000000000002</v>
      </c>
      <c r="F26" s="1">
        <v>2.202</v>
      </c>
      <c r="G26" s="1">
        <v>2.202</v>
      </c>
      <c r="H26" s="1">
        <v>2.202</v>
      </c>
    </row>
    <row r="27" spans="1:8" ht="43.2" x14ac:dyDescent="0.3">
      <c r="A27" t="s">
        <v>32</v>
      </c>
      <c r="B27" s="81" t="s">
        <v>70</v>
      </c>
      <c r="C27" s="1">
        <v>1.57</v>
      </c>
      <c r="D27" s="1">
        <v>0.06</v>
      </c>
      <c r="E27" s="1">
        <v>1.63</v>
      </c>
      <c r="F27" s="1">
        <v>1.6459999999999999</v>
      </c>
      <c r="G27" s="1">
        <v>1.6459999999999999</v>
      </c>
      <c r="H27" s="1">
        <v>1.6459999999999999</v>
      </c>
    </row>
    <row r="28" spans="1:8" ht="100.8" x14ac:dyDescent="0.3">
      <c r="A28" t="s">
        <v>33</v>
      </c>
      <c r="B28" s="81" t="s">
        <v>71</v>
      </c>
      <c r="C28" s="1">
        <v>1.59</v>
      </c>
      <c r="D28" s="1">
        <v>0.06</v>
      </c>
      <c r="E28" s="1">
        <v>1.66</v>
      </c>
      <c r="F28" s="1">
        <v>1.677</v>
      </c>
      <c r="G28" s="1">
        <v>1.677</v>
      </c>
      <c r="H28" s="1">
        <v>1.677</v>
      </c>
    </row>
    <row r="29" spans="1:8" ht="28.8" x14ac:dyDescent="0.3">
      <c r="A29" t="s">
        <v>34</v>
      </c>
      <c r="B29" s="81" t="s">
        <v>72</v>
      </c>
    </row>
    <row r="30" spans="1:8" ht="43.2" x14ac:dyDescent="0.3">
      <c r="A30" t="s">
        <v>35</v>
      </c>
      <c r="B30" s="81" t="s">
        <v>73</v>
      </c>
      <c r="C30" s="1">
        <v>0.8</v>
      </c>
      <c r="D30" s="1">
        <v>0.05</v>
      </c>
      <c r="E30" s="1">
        <v>0.85</v>
      </c>
      <c r="F30" s="1">
        <v>0.85899999999999999</v>
      </c>
      <c r="G30" s="1">
        <v>0.85899999999999999</v>
      </c>
      <c r="H30" s="1">
        <v>0.85899999999999999</v>
      </c>
    </row>
    <row r="31" spans="1:8" ht="57.6" x14ac:dyDescent="0.3">
      <c r="A31" t="s">
        <v>36</v>
      </c>
      <c r="B31" s="81" t="s">
        <v>74</v>
      </c>
      <c r="C31" s="1">
        <v>1.05</v>
      </c>
      <c r="D31" s="1">
        <v>0.06</v>
      </c>
      <c r="E31" s="1">
        <v>1.1200000000000001</v>
      </c>
      <c r="F31" s="1">
        <v>1.131</v>
      </c>
      <c r="G31" s="1">
        <v>1.131</v>
      </c>
      <c r="H31" s="1">
        <v>1.131</v>
      </c>
    </row>
    <row r="32" spans="1:8" ht="57.6" x14ac:dyDescent="0.3">
      <c r="A32" t="s">
        <v>37</v>
      </c>
      <c r="B32" s="81" t="s">
        <v>75</v>
      </c>
      <c r="C32" s="1">
        <v>0.71</v>
      </c>
      <c r="D32" s="1">
        <v>0.05</v>
      </c>
      <c r="E32" s="1">
        <v>0.76</v>
      </c>
      <c r="F32" s="1">
        <v>0.76800000000000002</v>
      </c>
      <c r="G32" s="1">
        <v>0.76800000000000002</v>
      </c>
      <c r="H32" s="1">
        <v>0.76800000000000002</v>
      </c>
    </row>
    <row r="33" spans="1:9" ht="43.2" x14ac:dyDescent="0.3">
      <c r="A33" t="s">
        <v>38</v>
      </c>
      <c r="B33" s="81" t="s">
        <v>76</v>
      </c>
      <c r="C33" s="1">
        <v>0.5</v>
      </c>
      <c r="D33" s="1">
        <v>0.04</v>
      </c>
      <c r="E33" s="1">
        <v>0.54</v>
      </c>
      <c r="F33" s="1">
        <v>0.54500000000000004</v>
      </c>
      <c r="G33" s="1">
        <v>0.54500000000000004</v>
      </c>
      <c r="H33" s="1">
        <v>0.54500000000000004</v>
      </c>
    </row>
    <row r="34" spans="1:9" ht="57.6" x14ac:dyDescent="0.3">
      <c r="A34" t="s">
        <v>39</v>
      </c>
      <c r="B34" s="81" t="s">
        <v>77</v>
      </c>
      <c r="C34" s="1">
        <v>0.32</v>
      </c>
      <c r="D34" s="1">
        <v>0.03</v>
      </c>
      <c r="E34" s="1">
        <v>0.35</v>
      </c>
      <c r="F34" s="1">
        <v>0.35399999999999998</v>
      </c>
      <c r="G34" s="1">
        <v>0.35399999999999998</v>
      </c>
      <c r="H34" s="1">
        <v>0.35399999999999998</v>
      </c>
    </row>
    <row r="35" spans="1:9" ht="28.8" x14ac:dyDescent="0.3">
      <c r="A35" t="s">
        <v>40</v>
      </c>
      <c r="B35" s="81" t="s">
        <v>78</v>
      </c>
      <c r="C35" s="1">
        <v>1.45</v>
      </c>
      <c r="D35" s="1">
        <v>0.08</v>
      </c>
      <c r="E35" s="1">
        <v>1.53</v>
      </c>
      <c r="F35" s="1">
        <v>1.5449999999999999</v>
      </c>
      <c r="G35" s="1">
        <v>1.5449999999999999</v>
      </c>
      <c r="H35" s="1">
        <v>1.5449999999999999</v>
      </c>
    </row>
    <row r="36" spans="1:9" ht="28.8" x14ac:dyDescent="0.3">
      <c r="A36" t="s">
        <v>41</v>
      </c>
      <c r="B36" s="81" t="s">
        <v>79</v>
      </c>
      <c r="C36" s="1">
        <v>0.56999999999999995</v>
      </c>
      <c r="D36" s="1">
        <v>0.08</v>
      </c>
      <c r="E36" s="1">
        <v>0.64</v>
      </c>
      <c r="F36" s="1">
        <v>0.64600000000000002</v>
      </c>
      <c r="G36" s="1">
        <v>0.64600000000000002</v>
      </c>
      <c r="H36" s="1">
        <v>0.64600000000000002</v>
      </c>
    </row>
    <row r="37" spans="1:9" ht="86.4" x14ac:dyDescent="0.3">
      <c r="A37" t="s">
        <v>42</v>
      </c>
      <c r="B37" s="81" t="s">
        <v>80</v>
      </c>
      <c r="C37" s="1">
        <v>1.43</v>
      </c>
      <c r="D37" s="1">
        <v>0.05</v>
      </c>
      <c r="E37" s="1">
        <v>1.48</v>
      </c>
      <c r="F37" s="1">
        <v>1.4950000000000001</v>
      </c>
      <c r="G37" s="1">
        <v>1.4950000000000001</v>
      </c>
      <c r="H37" s="1">
        <v>1.4950000000000001</v>
      </c>
    </row>
    <row r="38" spans="1:9" ht="86.4" x14ac:dyDescent="0.3">
      <c r="A38" t="s">
        <v>43</v>
      </c>
      <c r="B38" s="81" t="s">
        <v>81</v>
      </c>
      <c r="C38" s="1">
        <v>0.73</v>
      </c>
      <c r="D38" s="1">
        <v>0.03</v>
      </c>
      <c r="E38" s="1">
        <v>0.76</v>
      </c>
      <c r="F38" s="1">
        <v>0.76800000000000002</v>
      </c>
      <c r="G38" s="1">
        <v>0.76800000000000002</v>
      </c>
      <c r="H38" s="1">
        <v>0.76800000000000002</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0.49</v>
      </c>
      <c r="E40" s="1">
        <v>0.49</v>
      </c>
      <c r="F40" s="1">
        <v>0.53900000000000003</v>
      </c>
      <c r="G40" s="1">
        <v>0.58799999999999997</v>
      </c>
      <c r="H40" s="1">
        <v>0.63700000000000001</v>
      </c>
      <c r="I40" t="s">
        <v>568</v>
      </c>
    </row>
    <row r="41" spans="1:9" x14ac:dyDescent="0.3">
      <c r="A41" t="s">
        <v>87</v>
      </c>
      <c r="B41" s="81" t="s">
        <v>332</v>
      </c>
      <c r="C41" s="1">
        <v>0.72</v>
      </c>
      <c r="E41" s="1">
        <v>0.72</v>
      </c>
      <c r="F41" s="1">
        <v>0.79200000000000004</v>
      </c>
      <c r="G41" s="1">
        <v>0.86399999999999999</v>
      </c>
      <c r="H41" s="1">
        <v>0.93600000000000005</v>
      </c>
      <c r="I41" t="s">
        <v>568</v>
      </c>
    </row>
    <row r="42" spans="1:9" x14ac:dyDescent="0.3">
      <c r="A42" t="s">
        <v>88</v>
      </c>
      <c r="B42" s="81" t="s">
        <v>333</v>
      </c>
      <c r="C42" s="1">
        <v>0.73</v>
      </c>
      <c r="E42" s="1">
        <v>0.73</v>
      </c>
      <c r="F42" s="1">
        <v>0.80300000000000005</v>
      </c>
      <c r="G42" s="1">
        <v>0.876</v>
      </c>
      <c r="H42" s="1">
        <v>0.94899999999999995</v>
      </c>
      <c r="I42" t="s">
        <v>568</v>
      </c>
    </row>
    <row r="43" spans="1:9" x14ac:dyDescent="0.3">
      <c r="A43" t="s">
        <v>89</v>
      </c>
      <c r="B43" s="81" t="s">
        <v>334</v>
      </c>
      <c r="C43" s="1">
        <v>0.73</v>
      </c>
      <c r="E43" s="1">
        <v>0.73</v>
      </c>
      <c r="F43" s="1">
        <v>0.80300000000000005</v>
      </c>
      <c r="G43" s="1">
        <v>0.876</v>
      </c>
      <c r="H43" s="1">
        <v>0.94899999999999995</v>
      </c>
      <c r="I43" t="s">
        <v>568</v>
      </c>
    </row>
    <row r="44" spans="1:9" x14ac:dyDescent="0.3">
      <c r="A44" t="s">
        <v>90</v>
      </c>
      <c r="B44" s="81" t="s">
        <v>332</v>
      </c>
      <c r="C44" s="1">
        <v>0.72</v>
      </c>
      <c r="E44" s="1">
        <v>0.72</v>
      </c>
      <c r="F44" s="1">
        <v>0.79200000000000004</v>
      </c>
      <c r="G44" s="1">
        <v>0.86399999999999999</v>
      </c>
      <c r="H44" s="1">
        <v>0.93600000000000005</v>
      </c>
      <c r="I44" t="s">
        <v>568</v>
      </c>
    </row>
    <row r="45" spans="1:9" x14ac:dyDescent="0.3">
      <c r="A45" t="s">
        <v>91</v>
      </c>
      <c r="B45" s="81" t="s">
        <v>333</v>
      </c>
      <c r="C45" s="1">
        <v>0.73</v>
      </c>
      <c r="E45" s="1">
        <v>0.73</v>
      </c>
      <c r="F45" s="1">
        <v>0.80300000000000005</v>
      </c>
      <c r="G45" s="1">
        <v>0.876</v>
      </c>
      <c r="H45" s="1">
        <v>0.94899999999999995</v>
      </c>
      <c r="I45" t="s">
        <v>568</v>
      </c>
    </row>
    <row r="46" spans="1:9" x14ac:dyDescent="0.3">
      <c r="A46" t="s">
        <v>92</v>
      </c>
      <c r="B46" s="81" t="s">
        <v>335</v>
      </c>
      <c r="C46" s="1">
        <v>0.72</v>
      </c>
      <c r="E46" s="1">
        <v>0.72</v>
      </c>
      <c r="F46" s="1">
        <v>0.79200000000000004</v>
      </c>
      <c r="G46" s="1">
        <v>0.86399999999999999</v>
      </c>
      <c r="H46" s="1">
        <v>0.93600000000000005</v>
      </c>
      <c r="I46" t="s">
        <v>568</v>
      </c>
    </row>
    <row r="47" spans="1:9" ht="28.8" x14ac:dyDescent="0.3">
      <c r="A47" t="s">
        <v>93</v>
      </c>
      <c r="B47" s="81" t="s">
        <v>336</v>
      </c>
      <c r="C47" s="1">
        <v>1.18</v>
      </c>
      <c r="E47" s="1">
        <v>1.18</v>
      </c>
      <c r="F47" s="1">
        <v>1.298</v>
      </c>
      <c r="G47" s="1">
        <v>1.4159999999999999</v>
      </c>
      <c r="H47" s="1">
        <v>1.534</v>
      </c>
      <c r="I47" t="s">
        <v>568</v>
      </c>
    </row>
    <row r="48" spans="1:9" ht="43.2" x14ac:dyDescent="0.3">
      <c r="A48" t="s">
        <v>94</v>
      </c>
      <c r="B48" s="81" t="s">
        <v>337</v>
      </c>
      <c r="C48" s="1">
        <v>1.18</v>
      </c>
      <c r="E48" s="1">
        <v>1.18</v>
      </c>
      <c r="F48" s="1">
        <v>1.298</v>
      </c>
      <c r="G48" s="1">
        <v>1.4159999999999999</v>
      </c>
      <c r="H48" s="1">
        <v>1.534</v>
      </c>
      <c r="I48" t="s">
        <v>568</v>
      </c>
    </row>
    <row r="49" spans="1:9" x14ac:dyDescent="0.3">
      <c r="A49" t="s">
        <v>95</v>
      </c>
      <c r="B49" s="81" t="s">
        <v>338</v>
      </c>
      <c r="C49" s="1">
        <v>0.73</v>
      </c>
      <c r="E49" s="1">
        <v>0.73</v>
      </c>
      <c r="F49" s="1">
        <v>0.80300000000000005</v>
      </c>
      <c r="G49" s="1">
        <v>0.876</v>
      </c>
      <c r="H49" s="1">
        <v>0.94899999999999995</v>
      </c>
      <c r="I49" t="s">
        <v>568</v>
      </c>
    </row>
    <row r="50" spans="1:9" x14ac:dyDescent="0.3">
      <c r="A50" t="s">
        <v>96</v>
      </c>
      <c r="B50" s="81" t="s">
        <v>339</v>
      </c>
      <c r="C50" s="1">
        <v>0.73</v>
      </c>
      <c r="E50" s="1">
        <v>0.73</v>
      </c>
      <c r="F50" s="1">
        <v>0.80300000000000005</v>
      </c>
      <c r="G50" s="1">
        <v>0.876</v>
      </c>
      <c r="H50" s="1">
        <v>0.94899999999999995</v>
      </c>
      <c r="I50" t="s">
        <v>568</v>
      </c>
    </row>
    <row r="51" spans="1:9" x14ac:dyDescent="0.3">
      <c r="A51" t="s">
        <v>97</v>
      </c>
      <c r="B51" s="81" t="s">
        <v>340</v>
      </c>
      <c r="C51" s="1">
        <v>0.73</v>
      </c>
      <c r="E51" s="1">
        <v>0.73</v>
      </c>
      <c r="F51" s="1">
        <v>0.80300000000000005</v>
      </c>
      <c r="G51" s="1">
        <v>0.876</v>
      </c>
      <c r="H51" s="1">
        <v>0.94899999999999995</v>
      </c>
      <c r="I51" t="s">
        <v>568</v>
      </c>
    </row>
    <row r="52" spans="1:9" x14ac:dyDescent="0.3">
      <c r="A52" t="s">
        <v>98</v>
      </c>
      <c r="B52" s="81" t="s">
        <v>341</v>
      </c>
      <c r="C52" s="1">
        <v>0.73</v>
      </c>
      <c r="E52" s="1">
        <v>0.73</v>
      </c>
      <c r="F52" s="1">
        <v>0.80300000000000005</v>
      </c>
      <c r="G52" s="1">
        <v>0.876</v>
      </c>
      <c r="H52" s="1">
        <v>0.94899999999999995</v>
      </c>
      <c r="I52" t="s">
        <v>568</v>
      </c>
    </row>
    <row r="53" spans="1:9" x14ac:dyDescent="0.3">
      <c r="A53" t="s">
        <v>99</v>
      </c>
      <c r="B53" s="81" t="s">
        <v>342</v>
      </c>
      <c r="C53" s="1">
        <v>0.73</v>
      </c>
      <c r="E53" s="1">
        <v>0.73</v>
      </c>
      <c r="F53" s="1">
        <v>0.80300000000000005</v>
      </c>
      <c r="G53" s="1">
        <v>0.876</v>
      </c>
      <c r="H53" s="1">
        <v>0.94899999999999995</v>
      </c>
      <c r="I53" t="s">
        <v>568</v>
      </c>
    </row>
    <row r="54" spans="1:9" x14ac:dyDescent="0.3">
      <c r="A54" t="s">
        <v>100</v>
      </c>
      <c r="B54" s="81" t="s">
        <v>341</v>
      </c>
      <c r="C54" s="1">
        <v>0.73</v>
      </c>
      <c r="E54" s="1">
        <v>0.73</v>
      </c>
      <c r="F54" s="1">
        <v>0.80300000000000005</v>
      </c>
      <c r="G54" s="1">
        <v>0.876</v>
      </c>
      <c r="H54" s="1">
        <v>0.94899999999999995</v>
      </c>
      <c r="I54" t="s">
        <v>568</v>
      </c>
    </row>
    <row r="55" spans="1:9" ht="57.6" x14ac:dyDescent="0.3">
      <c r="A55" t="s">
        <v>101</v>
      </c>
      <c r="B55" s="81" t="s">
        <v>343</v>
      </c>
      <c r="C55" s="1">
        <v>1.18</v>
      </c>
      <c r="E55" s="1">
        <v>1.18</v>
      </c>
      <c r="F55" s="1">
        <v>1.298</v>
      </c>
      <c r="G55" s="1">
        <v>1.4159999999999999</v>
      </c>
      <c r="H55" s="1">
        <v>1.534</v>
      </c>
      <c r="I55" t="s">
        <v>568</v>
      </c>
    </row>
    <row r="56" spans="1:9" ht="72" x14ac:dyDescent="0.3">
      <c r="A56" t="s">
        <v>102</v>
      </c>
      <c r="B56" s="81" t="s">
        <v>344</v>
      </c>
      <c r="C56" s="1">
        <v>1.18</v>
      </c>
      <c r="E56" s="1">
        <v>1.18</v>
      </c>
      <c r="F56" s="1">
        <v>1.298</v>
      </c>
      <c r="G56" s="1">
        <v>1.4159999999999999</v>
      </c>
      <c r="H56" s="1">
        <v>1.534</v>
      </c>
      <c r="I56" t="s">
        <v>568</v>
      </c>
    </row>
    <row r="57" spans="1:9" x14ac:dyDescent="0.3">
      <c r="A57" t="s">
        <v>103</v>
      </c>
      <c r="B57" s="81" t="s">
        <v>345</v>
      </c>
      <c r="C57" s="1">
        <v>1.18</v>
      </c>
      <c r="E57" s="1">
        <v>1.18</v>
      </c>
      <c r="F57" s="1">
        <v>1.298</v>
      </c>
      <c r="G57" s="1">
        <v>1.4159999999999999</v>
      </c>
      <c r="H57" s="1">
        <v>1.534</v>
      </c>
      <c r="I57" t="s">
        <v>568</v>
      </c>
    </row>
    <row r="58" spans="1:9" ht="28.8" x14ac:dyDescent="0.3">
      <c r="A58" t="s">
        <v>104</v>
      </c>
      <c r="B58" s="81" t="s">
        <v>346</v>
      </c>
      <c r="C58" s="1">
        <v>0.72</v>
      </c>
      <c r="E58" s="1">
        <v>0.72</v>
      </c>
      <c r="F58" s="1">
        <v>0.79200000000000004</v>
      </c>
      <c r="G58" s="1">
        <v>0.86399999999999999</v>
      </c>
      <c r="H58" s="1">
        <v>0.93600000000000005</v>
      </c>
      <c r="I58" t="s">
        <v>568</v>
      </c>
    </row>
    <row r="59" spans="1:9" ht="43.2" x14ac:dyDescent="0.3">
      <c r="A59" t="s">
        <v>105</v>
      </c>
      <c r="B59" s="81" t="s">
        <v>347</v>
      </c>
      <c r="C59" s="1">
        <v>1.18</v>
      </c>
      <c r="E59" s="1">
        <v>1.18</v>
      </c>
      <c r="F59" s="1">
        <v>1.298</v>
      </c>
      <c r="G59" s="1">
        <v>1.4159999999999999</v>
      </c>
      <c r="H59" s="1">
        <v>1.534</v>
      </c>
      <c r="I59" t="s">
        <v>568</v>
      </c>
    </row>
    <row r="60" spans="1:9" ht="28.8" x14ac:dyDescent="0.3">
      <c r="A60" t="s">
        <v>106</v>
      </c>
      <c r="B60" s="81" t="s">
        <v>348</v>
      </c>
      <c r="C60" s="1">
        <v>1.18</v>
      </c>
      <c r="E60" s="1">
        <v>1.18</v>
      </c>
      <c r="F60" s="1">
        <v>1.298</v>
      </c>
      <c r="G60" s="1">
        <v>1.4159999999999999</v>
      </c>
      <c r="H60" s="1">
        <v>1.534</v>
      </c>
      <c r="I60" t="s">
        <v>568</v>
      </c>
    </row>
    <row r="61" spans="1:9" x14ac:dyDescent="0.3">
      <c r="A61" t="s">
        <v>107</v>
      </c>
      <c r="B61" s="81" t="s">
        <v>349</v>
      </c>
      <c r="C61" s="1">
        <v>0.49</v>
      </c>
      <c r="E61" s="1">
        <v>0.49</v>
      </c>
      <c r="F61" s="1">
        <v>0.53900000000000003</v>
      </c>
      <c r="G61" s="1">
        <v>0.58799999999999997</v>
      </c>
      <c r="H61" s="1">
        <v>0.63700000000000001</v>
      </c>
      <c r="I61" t="s">
        <v>568</v>
      </c>
    </row>
    <row r="62" spans="1:9" x14ac:dyDescent="0.3">
      <c r="A62" t="s">
        <v>108</v>
      </c>
      <c r="B62" s="81" t="s">
        <v>341</v>
      </c>
      <c r="C62" s="1">
        <v>1.18</v>
      </c>
      <c r="E62" s="1">
        <v>1.18</v>
      </c>
      <c r="F62" s="1">
        <v>1.298</v>
      </c>
      <c r="G62" s="1">
        <v>1.4159999999999999</v>
      </c>
      <c r="H62" s="1">
        <v>1.534</v>
      </c>
      <c r="I62" t="s">
        <v>568</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0.08</v>
      </c>
      <c r="D64" s="1">
        <v>0.05</v>
      </c>
      <c r="E64" s="1">
        <v>0.12</v>
      </c>
      <c r="F64" s="1">
        <v>0.13200000000000001</v>
      </c>
      <c r="G64" s="1">
        <v>0.14399999999999999</v>
      </c>
      <c r="H64" s="1">
        <v>0.156</v>
      </c>
    </row>
    <row r="65" spans="1:9" ht="28.8" x14ac:dyDescent="0.3">
      <c r="A65" t="s">
        <v>110</v>
      </c>
      <c r="B65" s="81" t="s">
        <v>351</v>
      </c>
      <c r="C65" s="1">
        <v>2.173</v>
      </c>
      <c r="E65" s="1">
        <v>2.173</v>
      </c>
      <c r="F65" s="1">
        <v>2.39</v>
      </c>
      <c r="G65" s="1">
        <v>2.6080000000000001</v>
      </c>
      <c r="H65" s="1">
        <v>2.8250000000000002</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1.91</v>
      </c>
      <c r="E72" s="1">
        <v>1.91</v>
      </c>
      <c r="F72" s="1">
        <v>2.101</v>
      </c>
      <c r="G72" s="1">
        <v>2.2919999999999998</v>
      </c>
      <c r="H72" s="1">
        <v>2.4830000000000001</v>
      </c>
      <c r="I72" t="s">
        <v>569</v>
      </c>
    </row>
    <row r="73" spans="1:9" ht="43.2" x14ac:dyDescent="0.3">
      <c r="A73" t="s">
        <v>118</v>
      </c>
      <c r="B73" s="81" t="s">
        <v>359</v>
      </c>
    </row>
    <row r="74" spans="1:9" ht="43.2" x14ac:dyDescent="0.3">
      <c r="A74" t="s">
        <v>119</v>
      </c>
      <c r="B74" s="81" t="s">
        <v>360</v>
      </c>
      <c r="C74" s="1">
        <v>1.97</v>
      </c>
      <c r="E74" s="1">
        <v>1.97</v>
      </c>
      <c r="F74" s="1">
        <v>2.1669999999999998</v>
      </c>
      <c r="G74" s="1">
        <v>2.3639999999999999</v>
      </c>
      <c r="H74" s="1">
        <v>2.5609999999999999</v>
      </c>
      <c r="I74" t="s">
        <v>569</v>
      </c>
    </row>
    <row r="75" spans="1:9" ht="43.2" x14ac:dyDescent="0.3">
      <c r="A75" t="s">
        <v>120</v>
      </c>
      <c r="B75" s="81" t="s">
        <v>361</v>
      </c>
      <c r="C75" s="1">
        <v>1.97</v>
      </c>
      <c r="E75" s="1">
        <v>1.97</v>
      </c>
      <c r="F75" s="1">
        <v>2.1669999999999998</v>
      </c>
      <c r="G75" s="1">
        <v>2.3639999999999999</v>
      </c>
      <c r="H75" s="1">
        <v>2.5609999999999999</v>
      </c>
      <c r="I75" t="s">
        <v>569</v>
      </c>
    </row>
    <row r="76" spans="1:9" x14ac:dyDescent="0.3">
      <c r="A76" t="s">
        <v>121</v>
      </c>
      <c r="B76" s="81" t="s">
        <v>362</v>
      </c>
    </row>
    <row r="77" spans="1:9" ht="57.6" x14ac:dyDescent="0.3">
      <c r="A77" t="s">
        <v>122</v>
      </c>
      <c r="B77" s="81" t="s">
        <v>363</v>
      </c>
      <c r="C77" s="1">
        <v>2.3969999999999998</v>
      </c>
      <c r="E77" s="1">
        <v>2.3969999999999998</v>
      </c>
      <c r="F77" s="1">
        <v>2.637</v>
      </c>
      <c r="G77" s="1">
        <v>2.8769999999999998</v>
      </c>
      <c r="H77" s="1">
        <v>3.117</v>
      </c>
      <c r="I77" t="s">
        <v>569</v>
      </c>
    </row>
    <row r="78" spans="1:9" ht="72" x14ac:dyDescent="0.3">
      <c r="A78" t="s">
        <v>123</v>
      </c>
      <c r="B78" s="81" t="s">
        <v>364</v>
      </c>
      <c r="C78" s="1">
        <v>2.3969999999999998</v>
      </c>
      <c r="E78" s="1">
        <v>2.3969999999999998</v>
      </c>
      <c r="F78" s="1">
        <v>2.637</v>
      </c>
      <c r="G78" s="1">
        <v>2.8769999999999998</v>
      </c>
      <c r="H78" s="1">
        <v>3.117</v>
      </c>
      <c r="I78" t="s">
        <v>569</v>
      </c>
    </row>
    <row r="79" spans="1:9" ht="57.6" x14ac:dyDescent="0.3">
      <c r="A79" t="s">
        <v>124</v>
      </c>
      <c r="B79" s="81" t="s">
        <v>365</v>
      </c>
      <c r="C79" s="1">
        <v>2.3969999999999998</v>
      </c>
      <c r="E79" s="1">
        <v>2.3969999999999998</v>
      </c>
      <c r="F79" s="1">
        <v>2.637</v>
      </c>
      <c r="G79" s="1">
        <v>2.8769999999999998</v>
      </c>
      <c r="H79" s="1">
        <v>3.117</v>
      </c>
      <c r="I79" t="s">
        <v>569</v>
      </c>
    </row>
    <row r="80" spans="1:9" ht="43.2" x14ac:dyDescent="0.3">
      <c r="A80" t="s">
        <v>125</v>
      </c>
      <c r="B80" s="81" t="s">
        <v>366</v>
      </c>
      <c r="C80" s="1">
        <v>2.3969999999999998</v>
      </c>
      <c r="E80" s="1">
        <v>2.3969999999999998</v>
      </c>
      <c r="F80" s="1">
        <v>2.637</v>
      </c>
      <c r="G80" s="1">
        <v>2.8769999999999998</v>
      </c>
      <c r="H80" s="1">
        <v>3.117</v>
      </c>
      <c r="I80" t="s">
        <v>569</v>
      </c>
    </row>
    <row r="81" spans="1:9" ht="57.6" x14ac:dyDescent="0.3">
      <c r="A81" t="s">
        <v>126</v>
      </c>
      <c r="B81" s="81" t="s">
        <v>367</v>
      </c>
      <c r="C81" s="1">
        <v>2.3969999999999998</v>
      </c>
      <c r="E81" s="1">
        <v>2.3969999999999998</v>
      </c>
      <c r="F81" s="1">
        <v>2.637</v>
      </c>
      <c r="G81" s="1">
        <v>2.8769999999999998</v>
      </c>
      <c r="H81" s="1">
        <v>3.117</v>
      </c>
      <c r="I81" t="s">
        <v>569</v>
      </c>
    </row>
    <row r="82" spans="1:9" ht="43.2" x14ac:dyDescent="0.3">
      <c r="A82" t="s">
        <v>127</v>
      </c>
      <c r="B82" s="81" t="s">
        <v>368</v>
      </c>
      <c r="C82" s="1">
        <v>2.3969999999999998</v>
      </c>
      <c r="E82" s="1">
        <v>2.3969999999999998</v>
      </c>
      <c r="F82" s="1">
        <v>2.637</v>
      </c>
      <c r="G82" s="1">
        <v>2.8769999999999998</v>
      </c>
      <c r="H82" s="1">
        <v>3.117</v>
      </c>
      <c r="I82" t="s">
        <v>569</v>
      </c>
    </row>
    <row r="83" spans="1:9" ht="43.2" x14ac:dyDescent="0.3">
      <c r="A83" t="s">
        <v>128</v>
      </c>
      <c r="B83" s="81" t="s">
        <v>369</v>
      </c>
      <c r="C83" s="1">
        <v>2.3969999999999998</v>
      </c>
      <c r="E83" s="1">
        <v>2.3969999999999998</v>
      </c>
      <c r="F83" s="1">
        <v>2.637</v>
      </c>
      <c r="G83" s="1">
        <v>2.8769999999999998</v>
      </c>
      <c r="H83" s="1">
        <v>3.117</v>
      </c>
      <c r="I83" t="s">
        <v>569</v>
      </c>
    </row>
    <row r="84" spans="1:9" ht="43.2" x14ac:dyDescent="0.3">
      <c r="A84" t="s">
        <v>129</v>
      </c>
      <c r="B84" s="81" t="s">
        <v>370</v>
      </c>
      <c r="C84" s="1">
        <v>2.3969999999999998</v>
      </c>
      <c r="E84" s="1">
        <v>2.3969999999999998</v>
      </c>
      <c r="F84" s="1">
        <v>2.637</v>
      </c>
      <c r="G84" s="1">
        <v>2.8769999999999998</v>
      </c>
      <c r="H84" s="1">
        <v>3.117</v>
      </c>
      <c r="I84" t="s">
        <v>569</v>
      </c>
    </row>
    <row r="85" spans="1:9" ht="43.2" x14ac:dyDescent="0.3">
      <c r="A85" t="s">
        <v>130</v>
      </c>
      <c r="B85" s="81" t="s">
        <v>371</v>
      </c>
      <c r="C85" s="1">
        <v>2.3969999999999998</v>
      </c>
      <c r="E85" s="1">
        <v>2.3969999999999998</v>
      </c>
      <c r="F85" s="1">
        <v>2.637</v>
      </c>
      <c r="G85" s="1">
        <v>2.8769999999999998</v>
      </c>
      <c r="H85" s="1">
        <v>3.117</v>
      </c>
      <c r="I85" t="s">
        <v>569</v>
      </c>
    </row>
    <row r="86" spans="1:9" ht="57.6" x14ac:dyDescent="0.3">
      <c r="A86" t="s">
        <v>131</v>
      </c>
      <c r="B86" s="81" t="s">
        <v>372</v>
      </c>
      <c r="C86" s="1">
        <v>2.3969999999999998</v>
      </c>
      <c r="E86" s="1">
        <v>2.3969999999999998</v>
      </c>
      <c r="F86" s="1">
        <v>2.637</v>
      </c>
      <c r="G86" s="1">
        <v>2.8769999999999998</v>
      </c>
      <c r="H86" s="1">
        <v>3.117</v>
      </c>
      <c r="I86" t="s">
        <v>569</v>
      </c>
    </row>
    <row r="87" spans="1:9" ht="72" x14ac:dyDescent="0.3">
      <c r="A87" t="s">
        <v>132</v>
      </c>
      <c r="B87" s="81" t="s">
        <v>373</v>
      </c>
      <c r="C87" s="1">
        <v>2.3969999999999998</v>
      </c>
      <c r="E87" s="1">
        <v>2.3969999999999998</v>
      </c>
      <c r="F87" s="1">
        <v>2.637</v>
      </c>
      <c r="G87" s="1">
        <v>2.8769999999999998</v>
      </c>
      <c r="H87" s="1">
        <v>3.117</v>
      </c>
      <c r="I87" t="s">
        <v>569</v>
      </c>
    </row>
    <row r="88" spans="1:9" ht="57.6" x14ac:dyDescent="0.3">
      <c r="A88" t="s">
        <v>133</v>
      </c>
      <c r="B88" s="81" t="s">
        <v>374</v>
      </c>
      <c r="C88" s="1">
        <v>2.3969999999999998</v>
      </c>
      <c r="E88" s="1">
        <v>2.3969999999999998</v>
      </c>
      <c r="F88" s="1">
        <v>2.637</v>
      </c>
      <c r="G88" s="1">
        <v>2.8769999999999998</v>
      </c>
      <c r="H88" s="1">
        <v>3.117</v>
      </c>
      <c r="I88" t="s">
        <v>569</v>
      </c>
    </row>
    <row r="89" spans="1:9" ht="57.6" x14ac:dyDescent="0.3">
      <c r="A89" t="s">
        <v>134</v>
      </c>
      <c r="B89" s="81" t="s">
        <v>375</v>
      </c>
      <c r="C89" s="1">
        <v>2.3969999999999998</v>
      </c>
      <c r="E89" s="1">
        <v>2.3969999999999998</v>
      </c>
      <c r="F89" s="1">
        <v>2.637</v>
      </c>
      <c r="G89" s="1">
        <v>2.8769999999999998</v>
      </c>
      <c r="H89" s="1">
        <v>3.117</v>
      </c>
      <c r="I89" t="s">
        <v>569</v>
      </c>
    </row>
    <row r="90" spans="1:9" ht="57.6" x14ac:dyDescent="0.3">
      <c r="A90" t="s">
        <v>135</v>
      </c>
      <c r="B90" s="81" t="s">
        <v>376</v>
      </c>
      <c r="C90" s="1">
        <v>2.3969999999999998</v>
      </c>
      <c r="E90" s="1">
        <v>2.3969999999999998</v>
      </c>
      <c r="F90" s="1">
        <v>2.637</v>
      </c>
      <c r="G90" s="1">
        <v>2.8769999999999998</v>
      </c>
      <c r="H90" s="1">
        <v>3.117</v>
      </c>
      <c r="I90" t="s">
        <v>569</v>
      </c>
    </row>
    <row r="91" spans="1:9" ht="57.6" x14ac:dyDescent="0.3">
      <c r="A91" t="s">
        <v>136</v>
      </c>
      <c r="B91" s="81" t="s">
        <v>377</v>
      </c>
      <c r="C91" s="1">
        <v>2.3969999999999998</v>
      </c>
      <c r="E91" s="1">
        <v>2.3969999999999998</v>
      </c>
      <c r="F91" s="1">
        <v>2.637</v>
      </c>
      <c r="G91" s="1">
        <v>2.8769999999999998</v>
      </c>
      <c r="H91" s="1">
        <v>3.117</v>
      </c>
      <c r="I91" t="s">
        <v>569</v>
      </c>
    </row>
    <row r="92" spans="1:9" ht="43.2" x14ac:dyDescent="0.3">
      <c r="A92" t="s">
        <v>137</v>
      </c>
      <c r="B92" s="81" t="s">
        <v>378</v>
      </c>
      <c r="C92" s="1">
        <v>2.3969999999999998</v>
      </c>
      <c r="E92" s="1">
        <v>2.3969999999999998</v>
      </c>
      <c r="F92" s="1">
        <v>2.637</v>
      </c>
      <c r="G92" s="1">
        <v>2.8769999999999998</v>
      </c>
      <c r="H92" s="1">
        <v>3.117</v>
      </c>
      <c r="I92" t="s">
        <v>569</v>
      </c>
    </row>
    <row r="93" spans="1:9" ht="43.2" x14ac:dyDescent="0.3">
      <c r="A93" t="s">
        <v>138</v>
      </c>
      <c r="B93" s="81" t="s">
        <v>379</v>
      </c>
      <c r="C93" s="1">
        <v>2.3969999999999998</v>
      </c>
      <c r="E93" s="1">
        <v>2.3969999999999998</v>
      </c>
      <c r="F93" s="1">
        <v>2.637</v>
      </c>
      <c r="G93" s="1">
        <v>2.8769999999999998</v>
      </c>
      <c r="H93" s="1">
        <v>3.117</v>
      </c>
      <c r="I93" t="s">
        <v>569</v>
      </c>
    </row>
    <row r="94" spans="1:9" ht="43.2" x14ac:dyDescent="0.3">
      <c r="A94" t="s">
        <v>139</v>
      </c>
      <c r="B94" s="81" t="s">
        <v>380</v>
      </c>
      <c r="C94" s="1">
        <v>2.3969999999999998</v>
      </c>
      <c r="E94" s="1">
        <v>2.3969999999999998</v>
      </c>
      <c r="F94" s="1">
        <v>2.637</v>
      </c>
      <c r="G94" s="1">
        <v>2.8769999999999998</v>
      </c>
      <c r="H94" s="1">
        <v>3.117</v>
      </c>
      <c r="I94" t="s">
        <v>569</v>
      </c>
    </row>
    <row r="95" spans="1:9" ht="28.8" x14ac:dyDescent="0.3">
      <c r="A95" t="s">
        <v>140</v>
      </c>
      <c r="B95" s="81" t="s">
        <v>381</v>
      </c>
      <c r="C95" s="1">
        <v>2.4830000000000001</v>
      </c>
      <c r="E95" s="1">
        <v>2.4830000000000001</v>
      </c>
      <c r="F95" s="1">
        <v>2.7309999999999999</v>
      </c>
      <c r="G95" s="1">
        <v>2.9790000000000001</v>
      </c>
      <c r="H95" s="1">
        <v>3.2269999999999999</v>
      </c>
      <c r="I95" t="s">
        <v>569</v>
      </c>
    </row>
    <row r="96" spans="1:9" ht="43.2" x14ac:dyDescent="0.3">
      <c r="A96" t="s">
        <v>141</v>
      </c>
      <c r="B96" s="81" t="s">
        <v>382</v>
      </c>
      <c r="C96" s="1">
        <v>2.544</v>
      </c>
      <c r="E96" s="1">
        <v>2.544</v>
      </c>
      <c r="F96" s="1">
        <v>2.798</v>
      </c>
      <c r="G96" s="1">
        <v>3.052</v>
      </c>
      <c r="H96" s="1">
        <v>3.3069999999999999</v>
      </c>
      <c r="I96" t="s">
        <v>569</v>
      </c>
    </row>
    <row r="97" spans="1:9" ht="43.2" x14ac:dyDescent="0.3">
      <c r="A97" t="s">
        <v>142</v>
      </c>
      <c r="B97" s="81" t="s">
        <v>383</v>
      </c>
      <c r="C97" s="1">
        <v>2.544</v>
      </c>
      <c r="E97" s="1">
        <v>2.544</v>
      </c>
      <c r="F97" s="1">
        <v>2.798</v>
      </c>
      <c r="G97" s="1">
        <v>3.052</v>
      </c>
      <c r="H97" s="1">
        <v>3.3069999999999999</v>
      </c>
      <c r="I97" t="s">
        <v>569</v>
      </c>
    </row>
    <row r="98" spans="1:9" ht="43.2" x14ac:dyDescent="0.3">
      <c r="A98" t="s">
        <v>143</v>
      </c>
      <c r="B98" s="81" t="s">
        <v>384</v>
      </c>
    </row>
    <row r="99" spans="1:9" ht="72" x14ac:dyDescent="0.3">
      <c r="A99" t="s">
        <v>144</v>
      </c>
      <c r="B99" s="81" t="s">
        <v>385</v>
      </c>
      <c r="C99" s="1">
        <v>2.4830000000000001</v>
      </c>
      <c r="E99" s="1">
        <v>2.4830000000000001</v>
      </c>
      <c r="F99" s="1">
        <v>2.7309999999999999</v>
      </c>
      <c r="G99" s="1">
        <v>2.9790000000000001</v>
      </c>
      <c r="H99" s="1">
        <v>3.2269999999999999</v>
      </c>
      <c r="I99" t="s">
        <v>569</v>
      </c>
    </row>
    <row r="100" spans="1:9" ht="57.6" x14ac:dyDescent="0.3">
      <c r="A100" t="s">
        <v>145</v>
      </c>
      <c r="B100" s="81" t="s">
        <v>386</v>
      </c>
      <c r="C100" s="1">
        <v>2.4830000000000001</v>
      </c>
      <c r="E100" s="1">
        <v>2.4830000000000001</v>
      </c>
      <c r="F100" s="1">
        <v>2.7309999999999999</v>
      </c>
      <c r="G100" s="1">
        <v>2.9790000000000001</v>
      </c>
      <c r="H100" s="1">
        <v>3.2269999999999999</v>
      </c>
      <c r="I100" t="s">
        <v>569</v>
      </c>
    </row>
    <row r="101" spans="1:9" ht="43.2" x14ac:dyDescent="0.3">
      <c r="A101" t="s">
        <v>146</v>
      </c>
      <c r="B101" s="81" t="s">
        <v>387</v>
      </c>
      <c r="C101" s="1">
        <v>2.4830000000000001</v>
      </c>
      <c r="E101" s="1">
        <v>2.4830000000000001</v>
      </c>
      <c r="F101" s="1">
        <v>2.7309999999999999</v>
      </c>
      <c r="G101" s="1">
        <v>2.9790000000000001</v>
      </c>
      <c r="H101" s="1">
        <v>3.2269999999999999</v>
      </c>
      <c r="I101" t="s">
        <v>569</v>
      </c>
    </row>
    <row r="102" spans="1:9" ht="57.6" x14ac:dyDescent="0.3">
      <c r="A102" t="s">
        <v>147</v>
      </c>
      <c r="B102" s="81" t="s">
        <v>388</v>
      </c>
      <c r="C102" s="1">
        <v>2.544</v>
      </c>
      <c r="E102" s="1">
        <v>2.544</v>
      </c>
      <c r="F102" s="1">
        <v>2.798</v>
      </c>
      <c r="G102" s="1">
        <v>3.052</v>
      </c>
      <c r="H102" s="1">
        <v>3.3069999999999999</v>
      </c>
      <c r="I102" t="s">
        <v>569</v>
      </c>
    </row>
    <row r="103" spans="1:9" ht="57.6" x14ac:dyDescent="0.3">
      <c r="A103" t="s">
        <v>148</v>
      </c>
      <c r="B103" s="81" t="s">
        <v>389</v>
      </c>
      <c r="C103" s="1">
        <v>2.544</v>
      </c>
      <c r="E103" s="1">
        <v>2.544</v>
      </c>
      <c r="F103" s="1">
        <v>2.798</v>
      </c>
      <c r="G103" s="1">
        <v>3.052</v>
      </c>
      <c r="H103" s="1">
        <v>3.3069999999999999</v>
      </c>
      <c r="I103" t="s">
        <v>569</v>
      </c>
    </row>
    <row r="104" spans="1:9" ht="43.2" x14ac:dyDescent="0.3">
      <c r="A104" t="s">
        <v>149</v>
      </c>
      <c r="B104" s="81" t="s">
        <v>390</v>
      </c>
      <c r="C104" s="1">
        <v>2.544</v>
      </c>
      <c r="E104" s="1">
        <v>2.544</v>
      </c>
      <c r="F104" s="1">
        <v>2.798</v>
      </c>
      <c r="G104" s="1">
        <v>3.052</v>
      </c>
      <c r="H104" s="1">
        <v>3.3069999999999999</v>
      </c>
      <c r="I104" t="s">
        <v>569</v>
      </c>
    </row>
    <row r="105" spans="1:9" ht="43.2" x14ac:dyDescent="0.3">
      <c r="A105" t="s">
        <v>150</v>
      </c>
      <c r="B105" s="81" t="s">
        <v>391</v>
      </c>
      <c r="C105" s="1">
        <v>2.544</v>
      </c>
      <c r="E105" s="1">
        <v>2.544</v>
      </c>
      <c r="F105" s="1">
        <v>2.798</v>
      </c>
      <c r="G105" s="1">
        <v>3.052</v>
      </c>
      <c r="H105" s="1">
        <v>3.3069999999999999</v>
      </c>
      <c r="I105" t="s">
        <v>569</v>
      </c>
    </row>
    <row r="106" spans="1:9" ht="28.8" x14ac:dyDescent="0.3">
      <c r="A106" t="s">
        <v>151</v>
      </c>
      <c r="B106" s="81" t="s">
        <v>392</v>
      </c>
      <c r="C106" s="1">
        <v>2.3969999999999998</v>
      </c>
      <c r="E106" s="1">
        <v>2.3969999999999998</v>
      </c>
      <c r="F106" s="1">
        <v>2.637</v>
      </c>
      <c r="G106" s="1">
        <v>2.8769999999999998</v>
      </c>
      <c r="H106" s="1">
        <v>3.117</v>
      </c>
      <c r="I106" t="s">
        <v>569</v>
      </c>
    </row>
    <row r="107" spans="1:9" ht="57.6" x14ac:dyDescent="0.3">
      <c r="A107" t="s">
        <v>152</v>
      </c>
      <c r="B107" s="81" t="s">
        <v>393</v>
      </c>
    </row>
    <row r="108" spans="1:9" ht="28.8" x14ac:dyDescent="0.3">
      <c r="A108" t="s">
        <v>153</v>
      </c>
      <c r="B108" s="81" t="s">
        <v>394</v>
      </c>
      <c r="C108" s="1">
        <v>2.3969999999999998</v>
      </c>
      <c r="E108" s="1">
        <v>2.3969999999999998</v>
      </c>
      <c r="F108" s="1">
        <v>2.637</v>
      </c>
      <c r="G108" s="1">
        <v>2.8769999999999998</v>
      </c>
      <c r="H108" s="1">
        <v>3.117</v>
      </c>
      <c r="I108" t="s">
        <v>569</v>
      </c>
    </row>
    <row r="109" spans="1:9" ht="28.8" x14ac:dyDescent="0.3">
      <c r="A109" t="s">
        <v>154</v>
      </c>
      <c r="B109" s="81" t="s">
        <v>395</v>
      </c>
      <c r="C109" s="1">
        <v>2.3969999999999998</v>
      </c>
      <c r="E109" s="1">
        <v>2.3969999999999998</v>
      </c>
      <c r="F109" s="1">
        <v>2.637</v>
      </c>
      <c r="G109" s="1">
        <v>2.8769999999999998</v>
      </c>
      <c r="H109" s="1">
        <v>3.117</v>
      </c>
      <c r="I109" t="s">
        <v>569</v>
      </c>
    </row>
    <row r="110" spans="1:9" ht="57.6" x14ac:dyDescent="0.3">
      <c r="A110" t="s">
        <v>155</v>
      </c>
      <c r="B110" s="81" t="s">
        <v>396</v>
      </c>
      <c r="C110" s="1">
        <v>2.3969999999999998</v>
      </c>
      <c r="E110" s="1">
        <v>2.3969999999999998</v>
      </c>
      <c r="F110" s="1">
        <v>2.637</v>
      </c>
      <c r="G110" s="1">
        <v>2.8769999999999998</v>
      </c>
      <c r="H110" s="1">
        <v>3.117</v>
      </c>
      <c r="I110" t="s">
        <v>569</v>
      </c>
    </row>
    <row r="111" spans="1:9" ht="86.4" x14ac:dyDescent="0.3">
      <c r="A111" t="s">
        <v>156</v>
      </c>
      <c r="B111" s="81" t="s">
        <v>397</v>
      </c>
      <c r="C111" s="1">
        <v>2.3969999999999998</v>
      </c>
      <c r="E111" s="1">
        <v>2.3969999999999998</v>
      </c>
      <c r="F111" s="1">
        <v>2.637</v>
      </c>
      <c r="G111" s="1">
        <v>2.8769999999999998</v>
      </c>
      <c r="H111" s="1">
        <v>3.117</v>
      </c>
      <c r="I111" t="s">
        <v>569</v>
      </c>
    </row>
    <row r="112" spans="1:9" ht="72" x14ac:dyDescent="0.3">
      <c r="A112" t="s">
        <v>157</v>
      </c>
      <c r="B112" s="81" t="s">
        <v>398</v>
      </c>
      <c r="C112" s="1">
        <v>2.3969999999999998</v>
      </c>
      <c r="E112" s="1">
        <v>2.3969999999999998</v>
      </c>
      <c r="F112" s="1">
        <v>2.637</v>
      </c>
      <c r="G112" s="1">
        <v>2.8769999999999998</v>
      </c>
      <c r="H112" s="1">
        <v>3.117</v>
      </c>
      <c r="I112" t="s">
        <v>569</v>
      </c>
    </row>
    <row r="113" spans="1:9" ht="57.6" x14ac:dyDescent="0.3">
      <c r="A113" t="s">
        <v>158</v>
      </c>
      <c r="B113" s="81" t="s">
        <v>399</v>
      </c>
      <c r="C113" s="1">
        <v>2.3969999999999998</v>
      </c>
      <c r="E113" s="1">
        <v>2.3969999999999998</v>
      </c>
      <c r="F113" s="1">
        <v>2.637</v>
      </c>
      <c r="G113" s="1">
        <v>2.8769999999999998</v>
      </c>
      <c r="H113" s="1">
        <v>3.117</v>
      </c>
      <c r="I113" t="s">
        <v>569</v>
      </c>
    </row>
    <row r="114" spans="1:9" ht="28.8" x14ac:dyDescent="0.3">
      <c r="A114" t="s">
        <v>159</v>
      </c>
      <c r="B114" s="81" t="s">
        <v>400</v>
      </c>
      <c r="C114" s="1">
        <v>2.3969999999999998</v>
      </c>
      <c r="E114" s="1">
        <v>2.3969999999999998</v>
      </c>
      <c r="F114" s="1">
        <v>2.637</v>
      </c>
      <c r="G114" s="1">
        <v>2.8769999999999998</v>
      </c>
      <c r="H114" s="1">
        <v>3.117</v>
      </c>
      <c r="I114" t="s">
        <v>569</v>
      </c>
    </row>
    <row r="115" spans="1:9" x14ac:dyDescent="0.3">
      <c r="A115" t="s">
        <v>160</v>
      </c>
      <c r="B115" s="81" t="s">
        <v>401</v>
      </c>
    </row>
    <row r="116" spans="1:9" ht="28.8" x14ac:dyDescent="0.3">
      <c r="A116" t="s">
        <v>161</v>
      </c>
      <c r="B116" s="81" t="s">
        <v>402</v>
      </c>
      <c r="C116" s="1">
        <v>2.3969999999999998</v>
      </c>
      <c r="E116" s="1">
        <v>2.3969999999999998</v>
      </c>
      <c r="F116" s="1">
        <v>2.637</v>
      </c>
      <c r="G116" s="1">
        <v>2.8769999999999998</v>
      </c>
      <c r="H116" s="1">
        <v>3.117</v>
      </c>
      <c r="I116" t="s">
        <v>569</v>
      </c>
    </row>
    <row r="117" spans="1:9" ht="28.8" x14ac:dyDescent="0.3">
      <c r="A117" t="s">
        <v>162</v>
      </c>
      <c r="B117" s="81" t="s">
        <v>403</v>
      </c>
      <c r="C117" s="1">
        <v>2.3969999999999998</v>
      </c>
      <c r="E117" s="1">
        <v>2.3969999999999998</v>
      </c>
      <c r="F117" s="1">
        <v>2.637</v>
      </c>
      <c r="G117" s="1">
        <v>2.8769999999999998</v>
      </c>
      <c r="H117" s="1">
        <v>3.117</v>
      </c>
      <c r="I117" t="s">
        <v>569</v>
      </c>
    </row>
    <row r="118" spans="1:9" ht="43.2" x14ac:dyDescent="0.3">
      <c r="A118" t="s">
        <v>163</v>
      </c>
      <c r="B118" s="81" t="s">
        <v>404</v>
      </c>
      <c r="C118" s="1">
        <v>2.3969999999999998</v>
      </c>
      <c r="E118" s="1">
        <v>2.3969999999999998</v>
      </c>
      <c r="F118" s="1">
        <v>2.637</v>
      </c>
      <c r="G118" s="1">
        <v>2.8769999999999998</v>
      </c>
      <c r="H118" s="1">
        <v>3.117</v>
      </c>
      <c r="I118" t="s">
        <v>569</v>
      </c>
    </row>
    <row r="119" spans="1:9" ht="43.2" x14ac:dyDescent="0.3">
      <c r="A119" t="s">
        <v>164</v>
      </c>
      <c r="B119" s="81" t="s">
        <v>405</v>
      </c>
      <c r="C119" s="1">
        <v>2.3969999999999998</v>
      </c>
      <c r="E119" s="1">
        <v>2.3969999999999998</v>
      </c>
      <c r="F119" s="1">
        <v>2.637</v>
      </c>
      <c r="G119" s="1">
        <v>2.8769999999999998</v>
      </c>
      <c r="H119" s="1">
        <v>3.117</v>
      </c>
      <c r="I119" t="s">
        <v>569</v>
      </c>
    </row>
    <row r="120" spans="1:9" ht="43.2" x14ac:dyDescent="0.3">
      <c r="A120" t="s">
        <v>165</v>
      </c>
      <c r="B120" s="81" t="s">
        <v>406</v>
      </c>
    </row>
    <row r="121" spans="1:9" ht="28.8" x14ac:dyDescent="0.3">
      <c r="A121" t="s">
        <v>166</v>
      </c>
      <c r="B121" s="81" t="s">
        <v>407</v>
      </c>
      <c r="C121" s="1">
        <v>3.11</v>
      </c>
      <c r="E121" s="1">
        <v>3.11</v>
      </c>
      <c r="F121" s="1">
        <v>3.4209999999999998</v>
      </c>
      <c r="G121" s="1">
        <v>3.7320000000000002</v>
      </c>
      <c r="H121" s="1">
        <v>4.0430000000000001</v>
      </c>
    </row>
    <row r="122" spans="1:9" ht="28.8" x14ac:dyDescent="0.3">
      <c r="A122" t="s">
        <v>167</v>
      </c>
      <c r="B122" s="81" t="s">
        <v>408</v>
      </c>
      <c r="C122" s="1">
        <v>3.23</v>
      </c>
      <c r="E122" s="1">
        <v>3.23</v>
      </c>
      <c r="F122" s="1">
        <v>3.5529999999999999</v>
      </c>
      <c r="G122" s="1">
        <v>3.8759999999999999</v>
      </c>
      <c r="H122" s="1">
        <v>4.1989999999999998</v>
      </c>
    </row>
    <row r="123" spans="1:9" ht="28.8" x14ac:dyDescent="0.3">
      <c r="A123" t="s">
        <v>168</v>
      </c>
      <c r="B123" s="81" t="s">
        <v>409</v>
      </c>
      <c r="C123" s="1">
        <v>3.23</v>
      </c>
      <c r="E123" s="1">
        <v>3.23</v>
      </c>
      <c r="F123" s="1">
        <v>3.5529999999999999</v>
      </c>
      <c r="G123" s="1">
        <v>3.8759999999999999</v>
      </c>
      <c r="H123" s="1">
        <v>4.1989999999999998</v>
      </c>
    </row>
    <row r="124" spans="1:9" ht="28.8" x14ac:dyDescent="0.3">
      <c r="A124" t="s">
        <v>169</v>
      </c>
      <c r="B124" s="81" t="s">
        <v>410</v>
      </c>
      <c r="C124" s="1">
        <v>3.11</v>
      </c>
      <c r="E124" s="1">
        <v>3.11</v>
      </c>
      <c r="F124" s="1">
        <v>3.4209999999999998</v>
      </c>
      <c r="G124" s="1">
        <v>3.7320000000000002</v>
      </c>
      <c r="H124" s="1">
        <v>4.0430000000000001</v>
      </c>
    </row>
    <row r="125" spans="1:9" ht="43.2" x14ac:dyDescent="0.3">
      <c r="A125" t="s">
        <v>170</v>
      </c>
      <c r="B125" s="81" t="s">
        <v>411</v>
      </c>
      <c r="C125" s="1">
        <v>3.23</v>
      </c>
      <c r="E125" s="1">
        <v>3.23</v>
      </c>
      <c r="F125" s="1">
        <v>3.5529999999999999</v>
      </c>
      <c r="G125" s="1">
        <v>3.8759999999999999</v>
      </c>
      <c r="H125" s="1">
        <v>4.1989999999999998</v>
      </c>
    </row>
    <row r="126" spans="1:9" ht="28.8" x14ac:dyDescent="0.3">
      <c r="A126" t="s">
        <v>171</v>
      </c>
      <c r="B126" s="81" t="s">
        <v>412</v>
      </c>
      <c r="C126" s="1">
        <v>3.11</v>
      </c>
      <c r="E126" s="1">
        <v>3.11</v>
      </c>
      <c r="F126" s="1">
        <v>3.4209999999999998</v>
      </c>
      <c r="G126" s="1">
        <v>3.7320000000000002</v>
      </c>
      <c r="H126" s="1">
        <v>4.0430000000000001</v>
      </c>
    </row>
    <row r="127" spans="1:9" ht="28.8" x14ac:dyDescent="0.3">
      <c r="A127" t="s">
        <v>172</v>
      </c>
      <c r="B127" s="81" t="s">
        <v>413</v>
      </c>
    </row>
    <row r="128" spans="1:9" ht="43.2" x14ac:dyDescent="0.3">
      <c r="A128" t="s">
        <v>173</v>
      </c>
      <c r="B128" s="81" t="s">
        <v>414</v>
      </c>
      <c r="C128" s="1">
        <v>3.23</v>
      </c>
      <c r="E128" s="1">
        <v>3.23</v>
      </c>
      <c r="F128" s="1">
        <v>3.5529999999999999</v>
      </c>
      <c r="G128" s="1">
        <v>3.8759999999999999</v>
      </c>
      <c r="H128" s="1">
        <v>4.1989999999999998</v>
      </c>
    </row>
    <row r="129" spans="1:8" ht="43.2" x14ac:dyDescent="0.3">
      <c r="A129" t="s">
        <v>174</v>
      </c>
      <c r="B129" s="81" t="s">
        <v>415</v>
      </c>
      <c r="C129" s="1">
        <v>3.23</v>
      </c>
      <c r="E129" s="1">
        <v>3.23</v>
      </c>
      <c r="F129" s="1">
        <v>3.5529999999999999</v>
      </c>
      <c r="G129" s="1">
        <v>3.8759999999999999</v>
      </c>
      <c r="H129" s="1">
        <v>4.1989999999999998</v>
      </c>
    </row>
    <row r="130" spans="1:8" ht="43.2" x14ac:dyDescent="0.3">
      <c r="A130" t="s">
        <v>175</v>
      </c>
      <c r="B130" s="81" t="s">
        <v>416</v>
      </c>
      <c r="C130" s="1">
        <v>3.23</v>
      </c>
      <c r="E130" s="1">
        <v>3.23</v>
      </c>
      <c r="F130" s="1">
        <v>3.5529999999999999</v>
      </c>
      <c r="G130" s="1">
        <v>3.8759999999999999</v>
      </c>
      <c r="H130" s="1">
        <v>4.1989999999999998</v>
      </c>
    </row>
    <row r="131" spans="1:8" ht="43.2" x14ac:dyDescent="0.3">
      <c r="A131" t="s">
        <v>176</v>
      </c>
      <c r="B131" s="81" t="s">
        <v>417</v>
      </c>
      <c r="C131" s="1">
        <v>3.23</v>
      </c>
      <c r="E131" s="1">
        <v>3.23</v>
      </c>
      <c r="F131" s="1">
        <v>3.5529999999999999</v>
      </c>
      <c r="G131" s="1">
        <v>3.8759999999999999</v>
      </c>
      <c r="H131" s="1">
        <v>4.1989999999999998</v>
      </c>
    </row>
    <row r="132" spans="1:8" ht="43.2" x14ac:dyDescent="0.3">
      <c r="A132" t="s">
        <v>177</v>
      </c>
      <c r="B132" s="81" t="s">
        <v>418</v>
      </c>
      <c r="C132" s="1">
        <v>3.23</v>
      </c>
      <c r="E132" s="1">
        <v>3.23</v>
      </c>
      <c r="F132" s="1">
        <v>3.5529999999999999</v>
      </c>
      <c r="G132" s="1">
        <v>3.8759999999999999</v>
      </c>
      <c r="H132" s="1">
        <v>4.1989999999999998</v>
      </c>
    </row>
    <row r="133" spans="1:8" ht="43.2" x14ac:dyDescent="0.3">
      <c r="A133" t="s">
        <v>178</v>
      </c>
      <c r="B133" s="81" t="s">
        <v>419</v>
      </c>
      <c r="C133" s="1">
        <v>3.23</v>
      </c>
      <c r="E133" s="1">
        <v>3.23</v>
      </c>
      <c r="F133" s="1">
        <v>3.5529999999999999</v>
      </c>
      <c r="G133" s="1">
        <v>3.8759999999999999</v>
      </c>
      <c r="H133" s="1">
        <v>4.1989999999999998</v>
      </c>
    </row>
    <row r="134" spans="1:8" ht="43.2" x14ac:dyDescent="0.3">
      <c r="A134" t="s">
        <v>179</v>
      </c>
      <c r="B134" s="81" t="s">
        <v>420</v>
      </c>
      <c r="C134" s="1">
        <v>3.23</v>
      </c>
      <c r="E134" s="1">
        <v>3.23</v>
      </c>
      <c r="F134" s="1">
        <v>3.5529999999999999</v>
      </c>
      <c r="G134" s="1">
        <v>3.8759999999999999</v>
      </c>
      <c r="H134" s="1">
        <v>4.1989999999999998</v>
      </c>
    </row>
    <row r="135" spans="1:8" ht="43.2" x14ac:dyDescent="0.3">
      <c r="A135" t="s">
        <v>180</v>
      </c>
      <c r="B135" s="81" t="s">
        <v>421</v>
      </c>
      <c r="C135" s="1">
        <v>3.23</v>
      </c>
      <c r="E135" s="1">
        <v>3.23</v>
      </c>
      <c r="F135" s="1">
        <v>3.5529999999999999</v>
      </c>
      <c r="G135" s="1">
        <v>3.8759999999999999</v>
      </c>
      <c r="H135" s="1">
        <v>4.1989999999999998</v>
      </c>
    </row>
    <row r="136" spans="1:8" ht="43.2" x14ac:dyDescent="0.3">
      <c r="A136" t="s">
        <v>181</v>
      </c>
      <c r="B136" s="81" t="s">
        <v>422</v>
      </c>
      <c r="C136" s="1">
        <v>3.28</v>
      </c>
      <c r="E136" s="1">
        <v>3.28</v>
      </c>
      <c r="F136" s="1">
        <v>3.6080000000000001</v>
      </c>
      <c r="G136" s="1">
        <v>3.9359999999999999</v>
      </c>
      <c r="H136" s="1">
        <v>4.2640000000000002</v>
      </c>
    </row>
    <row r="137" spans="1:8" ht="43.2" x14ac:dyDescent="0.3">
      <c r="A137" t="s">
        <v>182</v>
      </c>
      <c r="B137" s="81" t="s">
        <v>423</v>
      </c>
      <c r="C137" s="1">
        <v>3.28</v>
      </c>
      <c r="E137" s="1">
        <v>3.28</v>
      </c>
      <c r="F137" s="1">
        <v>3.6080000000000001</v>
      </c>
      <c r="G137" s="1">
        <v>3.9359999999999999</v>
      </c>
      <c r="H137" s="1">
        <v>4.2640000000000002</v>
      </c>
    </row>
    <row r="138" spans="1:8" ht="43.2" x14ac:dyDescent="0.3">
      <c r="A138" t="s">
        <v>183</v>
      </c>
      <c r="B138" s="81" t="s">
        <v>424</v>
      </c>
      <c r="C138" s="1">
        <v>3.28</v>
      </c>
      <c r="E138" s="1">
        <v>3.28</v>
      </c>
      <c r="F138" s="1">
        <v>3.6080000000000001</v>
      </c>
      <c r="G138" s="1">
        <v>3.9359999999999999</v>
      </c>
      <c r="H138" s="1">
        <v>4.2640000000000002</v>
      </c>
    </row>
    <row r="139" spans="1:8" ht="43.2" x14ac:dyDescent="0.3">
      <c r="A139" t="s">
        <v>184</v>
      </c>
      <c r="B139" s="81" t="s">
        <v>425</v>
      </c>
      <c r="C139" s="1">
        <v>3.28</v>
      </c>
      <c r="E139" s="1">
        <v>3.28</v>
      </c>
      <c r="F139" s="1">
        <v>3.6080000000000001</v>
      </c>
      <c r="G139" s="1">
        <v>3.9359999999999999</v>
      </c>
      <c r="H139" s="1">
        <v>4.2640000000000002</v>
      </c>
    </row>
    <row r="140" spans="1:8" ht="43.2" x14ac:dyDescent="0.3">
      <c r="A140" t="s">
        <v>185</v>
      </c>
      <c r="B140" s="81" t="s">
        <v>426</v>
      </c>
      <c r="C140" s="1">
        <v>3.28</v>
      </c>
      <c r="E140" s="1">
        <v>3.28</v>
      </c>
      <c r="F140" s="1">
        <v>3.6080000000000001</v>
      </c>
      <c r="G140" s="1">
        <v>3.9359999999999999</v>
      </c>
      <c r="H140" s="1">
        <v>4.2640000000000002</v>
      </c>
    </row>
    <row r="141" spans="1:8" ht="43.2" x14ac:dyDescent="0.3">
      <c r="A141" t="s">
        <v>186</v>
      </c>
      <c r="B141" s="81" t="s">
        <v>427</v>
      </c>
      <c r="C141" s="1">
        <v>3.28</v>
      </c>
      <c r="E141" s="1">
        <v>3.28</v>
      </c>
      <c r="F141" s="1">
        <v>3.6080000000000001</v>
      </c>
      <c r="G141" s="1">
        <v>3.9359999999999999</v>
      </c>
      <c r="H141" s="1">
        <v>4.2640000000000002</v>
      </c>
    </row>
    <row r="142" spans="1:8" ht="28.8" x14ac:dyDescent="0.3">
      <c r="A142" t="s">
        <v>187</v>
      </c>
      <c r="B142" s="81" t="s">
        <v>428</v>
      </c>
    </row>
    <row r="143" spans="1:8" ht="43.2" x14ac:dyDescent="0.3">
      <c r="A143" t="s">
        <v>188</v>
      </c>
      <c r="B143" s="81" t="s">
        <v>429</v>
      </c>
      <c r="C143" s="1">
        <v>3.23</v>
      </c>
      <c r="E143" s="1">
        <v>3.23</v>
      </c>
      <c r="F143" s="1">
        <v>3.5529999999999999</v>
      </c>
      <c r="G143" s="1">
        <v>3.8759999999999999</v>
      </c>
      <c r="H143" s="1">
        <v>4.1989999999999998</v>
      </c>
    </row>
    <row r="144" spans="1:8" ht="43.2" x14ac:dyDescent="0.3">
      <c r="A144" t="s">
        <v>189</v>
      </c>
      <c r="B144" s="81" t="s">
        <v>430</v>
      </c>
      <c r="C144" s="1">
        <v>3.23</v>
      </c>
      <c r="E144" s="1">
        <v>3.23</v>
      </c>
      <c r="F144" s="1">
        <v>3.5529999999999999</v>
      </c>
      <c r="G144" s="1">
        <v>3.8759999999999999</v>
      </c>
      <c r="H144" s="1">
        <v>4.1989999999999998</v>
      </c>
    </row>
    <row r="145" spans="1:9" ht="43.2" x14ac:dyDescent="0.3">
      <c r="A145" t="s">
        <v>190</v>
      </c>
      <c r="B145" s="81" t="s">
        <v>431</v>
      </c>
      <c r="C145" s="1">
        <v>3.28</v>
      </c>
      <c r="E145" s="1">
        <v>3.28</v>
      </c>
      <c r="F145" s="1">
        <v>3.6080000000000001</v>
      </c>
      <c r="G145" s="1">
        <v>3.9359999999999999</v>
      </c>
      <c r="H145" s="1">
        <v>4.2640000000000002</v>
      </c>
    </row>
    <row r="146" spans="1:9" ht="43.2" x14ac:dyDescent="0.3">
      <c r="A146" t="s">
        <v>191</v>
      </c>
      <c r="B146" s="81" t="s">
        <v>432</v>
      </c>
      <c r="C146" s="1">
        <v>3.28</v>
      </c>
      <c r="E146" s="1">
        <v>3.28</v>
      </c>
      <c r="F146" s="1">
        <v>3.6080000000000001</v>
      </c>
      <c r="G146" s="1">
        <v>3.9359999999999999</v>
      </c>
      <c r="H146" s="1">
        <v>4.2640000000000002</v>
      </c>
    </row>
    <row r="147" spans="1:9" ht="28.8" x14ac:dyDescent="0.3">
      <c r="A147" t="s">
        <v>192</v>
      </c>
      <c r="B147" s="81" t="s">
        <v>433</v>
      </c>
      <c r="C147" s="1">
        <v>3.11</v>
      </c>
      <c r="E147" s="1">
        <v>3.11</v>
      </c>
      <c r="F147" s="1">
        <v>3.4209999999999998</v>
      </c>
      <c r="G147" s="1">
        <v>3.7320000000000002</v>
      </c>
      <c r="H147" s="1">
        <v>4.0430000000000001</v>
      </c>
    </row>
    <row r="148" spans="1:9" ht="28.8" x14ac:dyDescent="0.3">
      <c r="A148" t="s">
        <v>193</v>
      </c>
      <c r="B148" s="81" t="s">
        <v>434</v>
      </c>
    </row>
    <row r="149" spans="1:9" ht="28.8" x14ac:dyDescent="0.3">
      <c r="A149" t="s">
        <v>194</v>
      </c>
      <c r="B149" s="81" t="s">
        <v>435</v>
      </c>
      <c r="C149" s="1">
        <v>3.11</v>
      </c>
      <c r="E149" s="1">
        <v>3.11</v>
      </c>
      <c r="F149" s="1">
        <v>3.4209999999999998</v>
      </c>
      <c r="G149" s="1">
        <v>3.7320000000000002</v>
      </c>
      <c r="H149" s="1">
        <v>4.0430000000000001</v>
      </c>
    </row>
    <row r="150" spans="1:9" ht="28.8" x14ac:dyDescent="0.3">
      <c r="A150" t="s">
        <v>195</v>
      </c>
      <c r="B150" s="81" t="s">
        <v>436</v>
      </c>
      <c r="C150" s="1">
        <v>3.11</v>
      </c>
      <c r="E150" s="1">
        <v>3.11</v>
      </c>
      <c r="F150" s="1">
        <v>3.4209999999999998</v>
      </c>
      <c r="G150" s="1">
        <v>3.7320000000000002</v>
      </c>
      <c r="H150" s="1">
        <v>4.0430000000000001</v>
      </c>
    </row>
    <row r="151" spans="1:9" ht="28.8" x14ac:dyDescent="0.3">
      <c r="A151" t="s">
        <v>196</v>
      </c>
      <c r="B151" s="81" t="s">
        <v>437</v>
      </c>
      <c r="C151" s="1">
        <v>3.11</v>
      </c>
      <c r="E151" s="1">
        <v>3.11</v>
      </c>
      <c r="F151" s="1">
        <v>3.4209999999999998</v>
      </c>
      <c r="G151" s="1">
        <v>3.7320000000000002</v>
      </c>
      <c r="H151" s="1">
        <v>4.0430000000000001</v>
      </c>
    </row>
    <row r="152" spans="1:9" ht="57.6" x14ac:dyDescent="0.3">
      <c r="A152" t="s">
        <v>197</v>
      </c>
      <c r="B152" s="81" t="s">
        <v>438</v>
      </c>
      <c r="C152" s="1">
        <v>3.11</v>
      </c>
      <c r="E152" s="1">
        <v>3.11</v>
      </c>
      <c r="F152" s="1">
        <v>3.4209999999999998</v>
      </c>
      <c r="G152" s="1">
        <v>3.7320000000000002</v>
      </c>
      <c r="H152" s="1">
        <v>4.0430000000000001</v>
      </c>
    </row>
    <row r="153" spans="1:9" ht="28.8" x14ac:dyDescent="0.3">
      <c r="A153" t="s">
        <v>198</v>
      </c>
      <c r="B153" s="81" t="s">
        <v>439</v>
      </c>
      <c r="C153" s="1">
        <v>3.11</v>
      </c>
      <c r="E153" s="1">
        <v>3.11</v>
      </c>
      <c r="F153" s="1">
        <v>3.4209999999999998</v>
      </c>
      <c r="G153" s="1">
        <v>3.7320000000000002</v>
      </c>
      <c r="H153" s="1">
        <v>4.0430000000000001</v>
      </c>
    </row>
    <row r="154" spans="1:9" x14ac:dyDescent="0.3">
      <c r="A154" t="s">
        <v>199</v>
      </c>
      <c r="B154" s="81" t="s">
        <v>440</v>
      </c>
    </row>
    <row r="155" spans="1:9" x14ac:dyDescent="0.3">
      <c r="A155" t="s">
        <v>200</v>
      </c>
      <c r="B155" s="81" t="s">
        <v>440</v>
      </c>
      <c r="C155" s="1">
        <v>3.11</v>
      </c>
      <c r="E155" s="1">
        <v>3.11</v>
      </c>
      <c r="F155" s="1">
        <v>3.4209999999999998</v>
      </c>
      <c r="G155" s="1">
        <v>3.7320000000000002</v>
      </c>
      <c r="H155" s="1">
        <v>4.0430000000000001</v>
      </c>
    </row>
    <row r="156" spans="1:9" ht="43.2" x14ac:dyDescent="0.3">
      <c r="A156" t="s">
        <v>201</v>
      </c>
      <c r="B156" s="81" t="s">
        <v>441</v>
      </c>
    </row>
    <row r="157" spans="1:9" ht="43.2" x14ac:dyDescent="0.3">
      <c r="A157" t="s">
        <v>202</v>
      </c>
      <c r="B157" s="81" t="s">
        <v>442</v>
      </c>
      <c r="C157" s="1">
        <v>3.42</v>
      </c>
      <c r="E157" s="1">
        <v>3.42</v>
      </c>
      <c r="F157" s="1">
        <v>3.762</v>
      </c>
      <c r="G157" s="1">
        <v>4.1040000000000001</v>
      </c>
      <c r="H157" s="1">
        <v>4.4459999999999997</v>
      </c>
      <c r="I157" t="s">
        <v>570</v>
      </c>
    </row>
    <row r="158" spans="1:9" x14ac:dyDescent="0.3">
      <c r="A158" t="s">
        <v>203</v>
      </c>
      <c r="B158" s="81" t="s">
        <v>443</v>
      </c>
      <c r="C158" s="1">
        <v>3.54</v>
      </c>
      <c r="E158" s="1">
        <v>3.54</v>
      </c>
      <c r="F158" s="1">
        <v>3.8940000000000001</v>
      </c>
      <c r="G158" s="1">
        <v>4.2480000000000002</v>
      </c>
      <c r="H158" s="1">
        <v>4.6020000000000003</v>
      </c>
      <c r="I158" t="s">
        <v>570</v>
      </c>
    </row>
    <row r="159" spans="1:9" ht="43.2" x14ac:dyDescent="0.3">
      <c r="A159" t="s">
        <v>204</v>
      </c>
      <c r="B159" s="81" t="s">
        <v>444</v>
      </c>
      <c r="C159" s="1">
        <v>3.54</v>
      </c>
      <c r="E159" s="1">
        <v>3.54</v>
      </c>
      <c r="F159" s="1">
        <v>3.8940000000000001</v>
      </c>
      <c r="G159" s="1">
        <v>4.2480000000000002</v>
      </c>
      <c r="H159" s="1">
        <v>4.6020000000000003</v>
      </c>
      <c r="I159" t="s">
        <v>570</v>
      </c>
    </row>
    <row r="160" spans="1:9" ht="100.8" x14ac:dyDescent="0.3">
      <c r="A160" t="s">
        <v>205</v>
      </c>
      <c r="B160" s="81" t="s">
        <v>445</v>
      </c>
      <c r="C160" s="1">
        <v>3.54</v>
      </c>
      <c r="E160" s="1">
        <v>3.54</v>
      </c>
      <c r="F160" s="1">
        <v>3.8940000000000001</v>
      </c>
      <c r="G160" s="1">
        <v>4.2480000000000002</v>
      </c>
      <c r="H160" s="1">
        <v>4.6020000000000003</v>
      </c>
      <c r="I160" t="s">
        <v>570</v>
      </c>
    </row>
    <row r="161" spans="1:9" ht="72" x14ac:dyDescent="0.3">
      <c r="A161" t="s">
        <v>206</v>
      </c>
      <c r="B161" s="81" t="s">
        <v>446</v>
      </c>
      <c r="C161" s="1">
        <v>3.54</v>
      </c>
      <c r="E161" s="1">
        <v>3.54</v>
      </c>
      <c r="F161" s="1">
        <v>3.8940000000000001</v>
      </c>
      <c r="G161" s="1">
        <v>4.2480000000000002</v>
      </c>
      <c r="H161" s="1">
        <v>4.6020000000000003</v>
      </c>
      <c r="I161" t="s">
        <v>570</v>
      </c>
    </row>
    <row r="162" spans="1:9" ht="57.6" x14ac:dyDescent="0.3">
      <c r="A162" t="s">
        <v>207</v>
      </c>
      <c r="B162" s="81" t="s">
        <v>447</v>
      </c>
      <c r="C162" s="1">
        <v>3.54</v>
      </c>
      <c r="E162" s="1">
        <v>3.54</v>
      </c>
      <c r="F162" s="1">
        <v>3.8940000000000001</v>
      </c>
      <c r="G162" s="1">
        <v>4.2480000000000002</v>
      </c>
      <c r="H162" s="1">
        <v>4.6020000000000003</v>
      </c>
      <c r="I162" t="s">
        <v>570</v>
      </c>
    </row>
    <row r="163" spans="1:9" ht="43.2" x14ac:dyDescent="0.3">
      <c r="A163" t="s">
        <v>208</v>
      </c>
      <c r="B163" s="81" t="s">
        <v>448</v>
      </c>
      <c r="C163" s="1">
        <v>3.42</v>
      </c>
      <c r="E163" s="1">
        <v>3.42</v>
      </c>
      <c r="F163" s="1">
        <v>3.762</v>
      </c>
      <c r="G163" s="1">
        <v>4.1040000000000001</v>
      </c>
      <c r="H163" s="1">
        <v>4.4459999999999997</v>
      </c>
      <c r="I163" t="s">
        <v>570</v>
      </c>
    </row>
    <row r="164" spans="1:9" ht="57.6" x14ac:dyDescent="0.3">
      <c r="A164" t="s">
        <v>209</v>
      </c>
      <c r="B164" s="81" t="s">
        <v>449</v>
      </c>
      <c r="C164" s="1">
        <v>3.54</v>
      </c>
      <c r="E164" s="1">
        <v>3.54</v>
      </c>
      <c r="F164" s="1">
        <v>3.8940000000000001</v>
      </c>
      <c r="G164" s="1">
        <v>4.2480000000000002</v>
      </c>
      <c r="H164" s="1">
        <v>4.6020000000000003</v>
      </c>
      <c r="I164" t="s">
        <v>570</v>
      </c>
    </row>
    <row r="165" spans="1:9" ht="86.4" x14ac:dyDescent="0.3">
      <c r="A165" t="s">
        <v>210</v>
      </c>
      <c r="B165" s="81" t="s">
        <v>450</v>
      </c>
      <c r="C165" s="1">
        <v>3.54</v>
      </c>
      <c r="E165" s="1">
        <v>3.54</v>
      </c>
      <c r="F165" s="1">
        <v>3.8940000000000001</v>
      </c>
      <c r="G165" s="1">
        <v>4.2480000000000002</v>
      </c>
      <c r="H165" s="1">
        <v>4.6020000000000003</v>
      </c>
      <c r="I165" t="s">
        <v>570</v>
      </c>
    </row>
    <row r="166" spans="1:9" ht="43.2" x14ac:dyDescent="0.3">
      <c r="A166" t="s">
        <v>211</v>
      </c>
      <c r="B166" s="81" t="s">
        <v>451</v>
      </c>
      <c r="C166" s="1">
        <v>3.42</v>
      </c>
      <c r="E166" s="1">
        <v>3.42</v>
      </c>
      <c r="F166" s="1">
        <v>3.762</v>
      </c>
      <c r="G166" s="1">
        <v>4.1040000000000001</v>
      </c>
      <c r="H166" s="1">
        <v>4.4459999999999997</v>
      </c>
      <c r="I166" t="s">
        <v>570</v>
      </c>
    </row>
    <row r="167" spans="1:9" ht="43.2" x14ac:dyDescent="0.3">
      <c r="A167" t="s">
        <v>212</v>
      </c>
      <c r="B167" s="81" t="s">
        <v>452</v>
      </c>
    </row>
    <row r="168" spans="1:9" ht="28.8" x14ac:dyDescent="0.3">
      <c r="A168" t="s">
        <v>213</v>
      </c>
      <c r="B168" s="81" t="s">
        <v>453</v>
      </c>
      <c r="C168" s="1">
        <v>4.6500000000000004</v>
      </c>
      <c r="E168" s="1">
        <v>4.6500000000000004</v>
      </c>
      <c r="F168" s="1">
        <v>5.1150000000000002</v>
      </c>
      <c r="G168" s="1">
        <v>5.58</v>
      </c>
      <c r="H168" s="1">
        <v>6.0449999999999999</v>
      </c>
      <c r="I168" t="s">
        <v>569</v>
      </c>
    </row>
    <row r="169" spans="1:9" ht="28.8" x14ac:dyDescent="0.3">
      <c r="A169" t="s">
        <v>214</v>
      </c>
      <c r="B169" s="81" t="s">
        <v>454</v>
      </c>
      <c r="C169" s="1">
        <v>3.54</v>
      </c>
      <c r="E169" s="1">
        <v>3.54</v>
      </c>
      <c r="F169" s="1">
        <v>3.8940000000000001</v>
      </c>
      <c r="G169" s="1">
        <v>4.2480000000000002</v>
      </c>
      <c r="H169" s="1">
        <v>4.6020000000000003</v>
      </c>
      <c r="I169" t="s">
        <v>569</v>
      </c>
    </row>
    <row r="170" spans="1:9" ht="43.2" x14ac:dyDescent="0.3">
      <c r="A170" t="s">
        <v>215</v>
      </c>
      <c r="B170" s="81" t="s">
        <v>455</v>
      </c>
      <c r="C170" s="1">
        <v>3.59</v>
      </c>
      <c r="E170" s="1">
        <v>3.59</v>
      </c>
      <c r="F170" s="1">
        <v>3.9489999999999998</v>
      </c>
      <c r="G170" s="1">
        <v>4.3079999999999998</v>
      </c>
      <c r="H170" s="1">
        <v>4.6669999999999998</v>
      </c>
      <c r="I170" t="s">
        <v>570</v>
      </c>
    </row>
    <row r="171" spans="1:9" ht="57.6" x14ac:dyDescent="0.3">
      <c r="A171" t="s">
        <v>216</v>
      </c>
      <c r="B171" s="81" t="s">
        <v>456</v>
      </c>
      <c r="C171" s="1">
        <v>3.54</v>
      </c>
      <c r="E171" s="1">
        <v>3.54</v>
      </c>
      <c r="F171" s="1">
        <v>3.8940000000000001</v>
      </c>
      <c r="G171" s="1">
        <v>4.2480000000000002</v>
      </c>
      <c r="H171" s="1">
        <v>4.6020000000000003</v>
      </c>
      <c r="I171" t="s">
        <v>570</v>
      </c>
    </row>
    <row r="172" spans="1:9" ht="57.6" x14ac:dyDescent="0.3">
      <c r="A172" t="s">
        <v>217</v>
      </c>
      <c r="B172" s="81" t="s">
        <v>457</v>
      </c>
      <c r="C172" s="1">
        <v>3.54</v>
      </c>
      <c r="E172" s="1">
        <v>3.54</v>
      </c>
      <c r="F172" s="1">
        <v>3.8940000000000001</v>
      </c>
      <c r="G172" s="1">
        <v>4.2480000000000002</v>
      </c>
      <c r="H172" s="1">
        <v>4.6020000000000003</v>
      </c>
      <c r="I172" t="s">
        <v>570</v>
      </c>
    </row>
    <row r="173" spans="1:9" ht="57.6" x14ac:dyDescent="0.3">
      <c r="A173" t="s">
        <v>218</v>
      </c>
      <c r="B173" s="81" t="s">
        <v>458</v>
      </c>
      <c r="C173" s="1">
        <v>3.59</v>
      </c>
      <c r="E173" s="1">
        <v>3.59</v>
      </c>
      <c r="F173" s="1">
        <v>3.9489999999999998</v>
      </c>
      <c r="G173" s="1">
        <v>4.3079999999999998</v>
      </c>
      <c r="H173" s="1">
        <v>4.6669999999999998</v>
      </c>
      <c r="I173" t="s">
        <v>570</v>
      </c>
    </row>
    <row r="174" spans="1:9" ht="57.6" x14ac:dyDescent="0.3">
      <c r="A174" t="s">
        <v>219</v>
      </c>
      <c r="B174" s="81" t="s">
        <v>459</v>
      </c>
      <c r="C174" s="1">
        <v>3.59</v>
      </c>
      <c r="E174" s="1">
        <v>3.59</v>
      </c>
      <c r="F174" s="1">
        <v>3.9489999999999998</v>
      </c>
      <c r="G174" s="1">
        <v>4.3079999999999998</v>
      </c>
      <c r="H174" s="1">
        <v>4.6669999999999998</v>
      </c>
      <c r="I174" t="s">
        <v>570</v>
      </c>
    </row>
    <row r="175" spans="1:9" ht="72" x14ac:dyDescent="0.3">
      <c r="A175" t="s">
        <v>220</v>
      </c>
      <c r="B175" s="81" t="s">
        <v>460</v>
      </c>
      <c r="C175" s="1">
        <v>3.59</v>
      </c>
      <c r="E175" s="1">
        <v>3.59</v>
      </c>
      <c r="F175" s="1">
        <v>3.9489999999999998</v>
      </c>
      <c r="G175" s="1">
        <v>4.3079999999999998</v>
      </c>
      <c r="H175" s="1">
        <v>4.6669999999999998</v>
      </c>
      <c r="I175" t="s">
        <v>570</v>
      </c>
    </row>
    <row r="176" spans="1:9" ht="57.6" x14ac:dyDescent="0.3">
      <c r="A176" t="s">
        <v>221</v>
      </c>
      <c r="B176" s="81" t="s">
        <v>461</v>
      </c>
      <c r="C176" s="1">
        <v>3.59</v>
      </c>
      <c r="E176" s="1">
        <v>3.59</v>
      </c>
      <c r="F176" s="1">
        <v>3.9489999999999998</v>
      </c>
      <c r="G176" s="1">
        <v>4.3079999999999998</v>
      </c>
      <c r="H176" s="1">
        <v>4.6669999999999998</v>
      </c>
      <c r="I176" t="s">
        <v>570</v>
      </c>
    </row>
    <row r="177" spans="1:9" ht="43.2" x14ac:dyDescent="0.3">
      <c r="A177" t="s">
        <v>222</v>
      </c>
      <c r="B177" s="81" t="s">
        <v>462</v>
      </c>
    </row>
    <row r="178" spans="1:9" ht="43.2" x14ac:dyDescent="0.3">
      <c r="A178" t="s">
        <v>223</v>
      </c>
      <c r="B178" s="81" t="s">
        <v>463</v>
      </c>
      <c r="C178" s="1">
        <v>4.6500000000000004</v>
      </c>
      <c r="E178" s="1">
        <v>4.6500000000000004</v>
      </c>
      <c r="F178" s="1">
        <v>5.1150000000000002</v>
      </c>
      <c r="G178" s="1">
        <v>5.58</v>
      </c>
      <c r="H178" s="1">
        <v>6.0449999999999999</v>
      </c>
      <c r="I178" t="s">
        <v>569</v>
      </c>
    </row>
    <row r="179" spans="1:9" ht="28.8" x14ac:dyDescent="0.3">
      <c r="A179" t="s">
        <v>224</v>
      </c>
      <c r="B179" s="81" t="s">
        <v>464</v>
      </c>
      <c r="C179" s="1">
        <v>3.54</v>
      </c>
      <c r="E179" s="1">
        <v>3.54</v>
      </c>
      <c r="F179" s="1">
        <v>3.8940000000000001</v>
      </c>
      <c r="G179" s="1">
        <v>4.2480000000000002</v>
      </c>
      <c r="H179" s="1">
        <v>4.6020000000000003</v>
      </c>
      <c r="I179" t="s">
        <v>569</v>
      </c>
    </row>
    <row r="180" spans="1:9" ht="57.6" x14ac:dyDescent="0.3">
      <c r="A180" t="s">
        <v>225</v>
      </c>
      <c r="B180" s="81" t="s">
        <v>465</v>
      </c>
      <c r="C180" s="1">
        <v>3.59</v>
      </c>
      <c r="E180" s="1">
        <v>3.59</v>
      </c>
      <c r="F180" s="1">
        <v>3.9489999999999998</v>
      </c>
      <c r="G180" s="1">
        <v>4.3079999999999998</v>
      </c>
      <c r="H180" s="1">
        <v>4.6669999999999998</v>
      </c>
      <c r="I180" t="s">
        <v>570</v>
      </c>
    </row>
    <row r="181" spans="1:9" ht="43.2" x14ac:dyDescent="0.3">
      <c r="A181" t="s">
        <v>226</v>
      </c>
      <c r="B181" s="81" t="s">
        <v>466</v>
      </c>
      <c r="C181" s="1">
        <v>3.54</v>
      </c>
      <c r="E181" s="1">
        <v>3.54</v>
      </c>
      <c r="F181" s="1">
        <v>3.8940000000000001</v>
      </c>
      <c r="G181" s="1">
        <v>4.2480000000000002</v>
      </c>
      <c r="H181" s="1">
        <v>4.6020000000000003</v>
      </c>
      <c r="I181" t="s">
        <v>570</v>
      </c>
    </row>
    <row r="182" spans="1:9" ht="57.6" x14ac:dyDescent="0.3">
      <c r="A182" t="s">
        <v>227</v>
      </c>
      <c r="B182" s="81" t="s">
        <v>467</v>
      </c>
      <c r="C182" s="1">
        <v>3.54</v>
      </c>
      <c r="E182" s="1">
        <v>3.54</v>
      </c>
      <c r="F182" s="1">
        <v>3.8940000000000001</v>
      </c>
      <c r="G182" s="1">
        <v>4.2480000000000002</v>
      </c>
      <c r="H182" s="1">
        <v>4.6020000000000003</v>
      </c>
      <c r="I182" t="s">
        <v>570</v>
      </c>
    </row>
    <row r="183" spans="1:9" ht="57.6" x14ac:dyDescent="0.3">
      <c r="A183" t="s">
        <v>228</v>
      </c>
      <c r="B183" s="81" t="s">
        <v>468</v>
      </c>
      <c r="C183" s="1">
        <v>3.59</v>
      </c>
      <c r="E183" s="1">
        <v>3.59</v>
      </c>
      <c r="F183" s="1">
        <v>3.9489999999999998</v>
      </c>
      <c r="G183" s="1">
        <v>4.3079999999999998</v>
      </c>
      <c r="H183" s="1">
        <v>4.6669999999999998</v>
      </c>
      <c r="I183" t="s">
        <v>570</v>
      </c>
    </row>
    <row r="184" spans="1:9" ht="57.6" x14ac:dyDescent="0.3">
      <c r="A184" t="s">
        <v>229</v>
      </c>
      <c r="B184" s="81" t="s">
        <v>469</v>
      </c>
      <c r="C184" s="1">
        <v>3.59</v>
      </c>
      <c r="E184" s="1">
        <v>3.59</v>
      </c>
      <c r="F184" s="1">
        <v>3.9489999999999998</v>
      </c>
      <c r="G184" s="1">
        <v>4.3079999999999998</v>
      </c>
      <c r="H184" s="1">
        <v>4.6669999999999998</v>
      </c>
      <c r="I184" t="s">
        <v>570</v>
      </c>
    </row>
    <row r="185" spans="1:9" ht="28.8" x14ac:dyDescent="0.3">
      <c r="A185" t="s">
        <v>230</v>
      </c>
      <c r="B185" s="81" t="s">
        <v>470</v>
      </c>
      <c r="C185" s="1">
        <v>3.42</v>
      </c>
      <c r="E185" s="1">
        <v>3.42</v>
      </c>
      <c r="F185" s="1">
        <v>3.762</v>
      </c>
      <c r="G185" s="1">
        <v>4.1040000000000001</v>
      </c>
      <c r="H185" s="1">
        <v>4.4459999999999997</v>
      </c>
      <c r="I185" t="s">
        <v>571</v>
      </c>
    </row>
    <row r="186" spans="1:9" ht="57.6" x14ac:dyDescent="0.3">
      <c r="A186" t="s">
        <v>231</v>
      </c>
      <c r="B186" s="81" t="s">
        <v>471</v>
      </c>
    </row>
    <row r="187" spans="1:9" ht="72" x14ac:dyDescent="0.3">
      <c r="A187" t="s">
        <v>232</v>
      </c>
      <c r="B187" s="81" t="s">
        <v>472</v>
      </c>
      <c r="C187" s="1">
        <v>3.42</v>
      </c>
      <c r="E187" s="1">
        <v>3.42</v>
      </c>
      <c r="F187" s="1">
        <v>3.762</v>
      </c>
      <c r="G187" s="1">
        <v>4.1040000000000001</v>
      </c>
      <c r="H187" s="1">
        <v>4.4459999999999997</v>
      </c>
      <c r="I187" t="s">
        <v>570</v>
      </c>
    </row>
    <row r="188" spans="1:9" ht="43.2" x14ac:dyDescent="0.3">
      <c r="A188" t="s">
        <v>233</v>
      </c>
      <c r="B188" s="81" t="s">
        <v>473</v>
      </c>
      <c r="C188" s="1">
        <v>3.42</v>
      </c>
      <c r="E188" s="1">
        <v>3.42</v>
      </c>
      <c r="F188" s="1">
        <v>3.762</v>
      </c>
      <c r="G188" s="1">
        <v>4.1040000000000001</v>
      </c>
      <c r="H188" s="1">
        <v>4.4459999999999997</v>
      </c>
      <c r="I188" t="s">
        <v>570</v>
      </c>
    </row>
    <row r="189" spans="1:9" ht="72" x14ac:dyDescent="0.3">
      <c r="A189" t="s">
        <v>234</v>
      </c>
      <c r="B189" s="81" t="s">
        <v>474</v>
      </c>
      <c r="C189" s="1">
        <v>3.42</v>
      </c>
      <c r="E189" s="1">
        <v>3.42</v>
      </c>
      <c r="F189" s="1">
        <v>3.762</v>
      </c>
      <c r="G189" s="1">
        <v>4.1040000000000001</v>
      </c>
      <c r="H189" s="1">
        <v>4.4459999999999997</v>
      </c>
      <c r="I189" t="s">
        <v>570</v>
      </c>
    </row>
    <row r="190" spans="1:9" ht="43.2" x14ac:dyDescent="0.3">
      <c r="A190" t="s">
        <v>235</v>
      </c>
      <c r="B190" s="81" t="s">
        <v>475</v>
      </c>
      <c r="C190" s="1">
        <v>3.42</v>
      </c>
      <c r="E190" s="1">
        <v>3.42</v>
      </c>
      <c r="F190" s="1">
        <v>3.762</v>
      </c>
      <c r="G190" s="1">
        <v>4.1040000000000001</v>
      </c>
      <c r="H190" s="1">
        <v>4.4459999999999997</v>
      </c>
      <c r="I190" t="s">
        <v>570</v>
      </c>
    </row>
    <row r="191" spans="1:9" ht="72" x14ac:dyDescent="0.3">
      <c r="A191" t="s">
        <v>236</v>
      </c>
      <c r="B191" s="81" t="s">
        <v>476</v>
      </c>
      <c r="C191" s="1">
        <v>3.42</v>
      </c>
      <c r="E191" s="1">
        <v>3.42</v>
      </c>
      <c r="F191" s="1">
        <v>3.762</v>
      </c>
      <c r="G191" s="1">
        <v>4.1040000000000001</v>
      </c>
      <c r="H191" s="1">
        <v>4.4459999999999997</v>
      </c>
      <c r="I191" t="s">
        <v>571</v>
      </c>
    </row>
    <row r="192" spans="1:9" ht="57.6" x14ac:dyDescent="0.3">
      <c r="A192" t="s">
        <v>237</v>
      </c>
      <c r="B192" s="81" t="s">
        <v>477</v>
      </c>
      <c r="C192" s="1">
        <v>3.42</v>
      </c>
      <c r="E192" s="1">
        <v>3.42</v>
      </c>
      <c r="F192" s="1">
        <v>3.762</v>
      </c>
      <c r="G192" s="1">
        <v>4.1040000000000001</v>
      </c>
      <c r="H192" s="1">
        <v>4.4459999999999997</v>
      </c>
      <c r="I192" t="s">
        <v>570</v>
      </c>
    </row>
    <row r="193" spans="1:9" ht="72" x14ac:dyDescent="0.3">
      <c r="A193" t="s">
        <v>238</v>
      </c>
      <c r="B193" s="81" t="s">
        <v>478</v>
      </c>
      <c r="C193" s="1">
        <v>3.42</v>
      </c>
      <c r="E193" s="1">
        <v>3.42</v>
      </c>
      <c r="F193" s="1">
        <v>3.762</v>
      </c>
      <c r="G193" s="1">
        <v>4.1040000000000001</v>
      </c>
      <c r="H193" s="1">
        <v>4.4459999999999997</v>
      </c>
      <c r="I193" t="s">
        <v>571</v>
      </c>
    </row>
    <row r="194" spans="1:9" ht="86.4" x14ac:dyDescent="0.3">
      <c r="A194" t="s">
        <v>239</v>
      </c>
      <c r="B194" s="81" t="s">
        <v>479</v>
      </c>
      <c r="C194" s="1">
        <v>3.42</v>
      </c>
      <c r="E194" s="1">
        <v>3.42</v>
      </c>
      <c r="F194" s="1">
        <v>3.762</v>
      </c>
      <c r="G194" s="1">
        <v>4.1040000000000001</v>
      </c>
      <c r="H194" s="1">
        <v>4.4459999999999997</v>
      </c>
      <c r="I194" t="s">
        <v>570</v>
      </c>
    </row>
    <row r="195" spans="1:9" ht="28.8" x14ac:dyDescent="0.3">
      <c r="A195" t="s">
        <v>240</v>
      </c>
      <c r="B195" s="81" t="s">
        <v>480</v>
      </c>
      <c r="C195" s="1">
        <v>3.42</v>
      </c>
      <c r="E195" s="1">
        <v>3.42</v>
      </c>
      <c r="F195" s="1">
        <v>3.762</v>
      </c>
      <c r="G195" s="1">
        <v>4.1040000000000001</v>
      </c>
      <c r="H195" s="1">
        <v>4.4459999999999997</v>
      </c>
      <c r="I195" t="s">
        <v>570</v>
      </c>
    </row>
    <row r="196" spans="1:9" x14ac:dyDescent="0.3">
      <c r="A196" t="s">
        <v>241</v>
      </c>
      <c r="B196" s="81" t="s">
        <v>481</v>
      </c>
      <c r="C196" s="1">
        <v>3.42</v>
      </c>
      <c r="E196" s="1">
        <v>3.42</v>
      </c>
      <c r="F196" s="1">
        <v>3.762</v>
      </c>
      <c r="G196" s="1">
        <v>4.1040000000000001</v>
      </c>
      <c r="H196" s="1">
        <v>4.4459999999999997</v>
      </c>
      <c r="I196" t="s">
        <v>570</v>
      </c>
    </row>
    <row r="197" spans="1:9" ht="28.8" x14ac:dyDescent="0.3">
      <c r="A197" t="s">
        <v>242</v>
      </c>
      <c r="B197" s="81" t="s">
        <v>482</v>
      </c>
      <c r="C197" s="1">
        <v>3.42</v>
      </c>
      <c r="E197" s="1">
        <v>3.42</v>
      </c>
      <c r="F197" s="1">
        <v>3.762</v>
      </c>
      <c r="G197" s="1">
        <v>4.1040000000000001</v>
      </c>
      <c r="H197" s="1">
        <v>4.4459999999999997</v>
      </c>
      <c r="I197" t="s">
        <v>571</v>
      </c>
    </row>
    <row r="198" spans="1:9" ht="43.2" x14ac:dyDescent="0.3">
      <c r="A198" t="s">
        <v>243</v>
      </c>
      <c r="B198" s="81" t="s">
        <v>483</v>
      </c>
      <c r="C198" s="1">
        <v>2.5430000000000001</v>
      </c>
      <c r="E198" s="1">
        <v>2.5430000000000001</v>
      </c>
      <c r="F198" s="1">
        <v>2.7970000000000002</v>
      </c>
      <c r="G198" s="1">
        <v>3.052</v>
      </c>
      <c r="H198" s="1">
        <v>3.306</v>
      </c>
      <c r="I198" t="s">
        <v>569</v>
      </c>
    </row>
    <row r="199" spans="1:9" ht="86.4" x14ac:dyDescent="0.3">
      <c r="A199" t="s">
        <v>244</v>
      </c>
      <c r="B199" s="81" t="s">
        <v>484</v>
      </c>
      <c r="C199" s="1">
        <v>3.2130000000000001</v>
      </c>
      <c r="E199" s="1">
        <v>3.2130000000000001</v>
      </c>
      <c r="F199" s="1">
        <v>3.5339999999999998</v>
      </c>
      <c r="G199" s="1">
        <v>3.8559999999999999</v>
      </c>
      <c r="H199" s="1">
        <v>4.1769999999999996</v>
      </c>
      <c r="I199" t="s">
        <v>569</v>
      </c>
    </row>
    <row r="200" spans="1:9" x14ac:dyDescent="0.3">
      <c r="A200" t="s">
        <v>245</v>
      </c>
      <c r="B200" s="81" t="s">
        <v>485</v>
      </c>
    </row>
    <row r="201" spans="1:9" x14ac:dyDescent="0.3">
      <c r="A201" t="s">
        <v>246</v>
      </c>
      <c r="B201" s="81" t="s">
        <v>485</v>
      </c>
      <c r="C201" s="1">
        <v>2.1829999999999998</v>
      </c>
      <c r="E201" s="1">
        <v>2.1829999999999998</v>
      </c>
      <c r="F201" s="1">
        <v>2.4009999999999998</v>
      </c>
      <c r="G201" s="1">
        <v>2.62</v>
      </c>
      <c r="H201" s="1">
        <v>2.8380000000000001</v>
      </c>
    </row>
    <row r="202" spans="1:9" ht="28.8" x14ac:dyDescent="0.3">
      <c r="A202" t="s">
        <v>247</v>
      </c>
      <c r="B202" s="81" t="s">
        <v>486</v>
      </c>
    </row>
    <row r="203" spans="1:9" x14ac:dyDescent="0.3">
      <c r="A203" t="s">
        <v>248</v>
      </c>
      <c r="B203" s="81" t="s">
        <v>487</v>
      </c>
      <c r="C203" s="1">
        <v>3.5630000000000002</v>
      </c>
      <c r="E203" s="1">
        <v>3.5630000000000002</v>
      </c>
      <c r="F203" s="1">
        <v>3.919</v>
      </c>
      <c r="G203" s="1">
        <v>4.2759999999999998</v>
      </c>
      <c r="H203" s="1">
        <v>4.6319999999999997</v>
      </c>
    </row>
    <row r="204" spans="1:9" ht="28.8" x14ac:dyDescent="0.3">
      <c r="A204" t="s">
        <v>249</v>
      </c>
      <c r="B204" s="81" t="s">
        <v>488</v>
      </c>
      <c r="C204" s="1">
        <v>2.5960000000000001</v>
      </c>
      <c r="E204" s="1">
        <v>2.5960000000000001</v>
      </c>
      <c r="F204" s="1">
        <v>2.8559999999999999</v>
      </c>
      <c r="G204" s="1">
        <v>3.1160000000000001</v>
      </c>
      <c r="H204" s="1">
        <v>3.375</v>
      </c>
      <c r="I204" t="s">
        <v>569</v>
      </c>
    </row>
    <row r="205" spans="1:9" ht="28.8" x14ac:dyDescent="0.3">
      <c r="A205" t="s">
        <v>250</v>
      </c>
      <c r="B205" s="81" t="s">
        <v>489</v>
      </c>
      <c r="C205" s="1">
        <v>3.5630000000000002</v>
      </c>
      <c r="E205" s="1">
        <v>3.5630000000000002</v>
      </c>
      <c r="F205" s="1">
        <v>3.919</v>
      </c>
      <c r="G205" s="1">
        <v>4.2759999999999998</v>
      </c>
      <c r="H205" s="1">
        <v>4.6319999999999997</v>
      </c>
    </row>
    <row r="206" spans="1:9" ht="43.2" x14ac:dyDescent="0.3">
      <c r="A206" t="s">
        <v>251</v>
      </c>
      <c r="B206" s="81" t="s">
        <v>490</v>
      </c>
      <c r="C206" s="1">
        <v>2.5960000000000001</v>
      </c>
      <c r="E206" s="1">
        <v>2.5960000000000001</v>
      </c>
      <c r="F206" s="1">
        <v>2.8559999999999999</v>
      </c>
      <c r="G206" s="1">
        <v>3.1160000000000001</v>
      </c>
      <c r="H206" s="1">
        <v>3.375</v>
      </c>
      <c r="I206" t="s">
        <v>569</v>
      </c>
    </row>
    <row r="207" spans="1:9" ht="43.2" x14ac:dyDescent="0.3">
      <c r="A207" t="s">
        <v>252</v>
      </c>
      <c r="B207" s="81" t="s">
        <v>491</v>
      </c>
      <c r="C207" s="1">
        <v>3.5630000000000002</v>
      </c>
      <c r="E207" s="1">
        <v>3.5630000000000002</v>
      </c>
      <c r="F207" s="1">
        <v>3.919</v>
      </c>
      <c r="G207" s="1">
        <v>4.2759999999999998</v>
      </c>
      <c r="H207" s="1">
        <v>4.6319999999999997</v>
      </c>
    </row>
    <row r="208" spans="1:9" ht="43.2" x14ac:dyDescent="0.3">
      <c r="A208" t="s">
        <v>253</v>
      </c>
      <c r="B208" s="81" t="s">
        <v>492</v>
      </c>
      <c r="C208" s="1">
        <v>2.5960000000000001</v>
      </c>
      <c r="E208" s="1">
        <v>2.5960000000000001</v>
      </c>
      <c r="F208" s="1">
        <v>2.8559999999999999</v>
      </c>
      <c r="G208" s="1">
        <v>3.1160000000000001</v>
      </c>
      <c r="H208" s="1">
        <v>3.375</v>
      </c>
      <c r="I208" t="s">
        <v>569</v>
      </c>
    </row>
    <row r="209" spans="1:9" ht="86.4" x14ac:dyDescent="0.3">
      <c r="A209" t="s">
        <v>254</v>
      </c>
      <c r="B209" s="81" t="s">
        <v>493</v>
      </c>
      <c r="C209" s="1">
        <v>2.5960000000000001</v>
      </c>
      <c r="E209" s="1">
        <v>2.5960000000000001</v>
      </c>
      <c r="F209" s="1">
        <v>2.8559999999999999</v>
      </c>
      <c r="G209" s="1">
        <v>3.1160000000000001</v>
      </c>
      <c r="H209" s="1">
        <v>3.375</v>
      </c>
      <c r="I209" t="s">
        <v>569</v>
      </c>
    </row>
    <row r="210" spans="1:9" ht="86.4" x14ac:dyDescent="0.3">
      <c r="A210" t="s">
        <v>255</v>
      </c>
      <c r="B210" s="81" t="s">
        <v>494</v>
      </c>
      <c r="C210" s="1">
        <v>2.5960000000000001</v>
      </c>
      <c r="E210" s="1">
        <v>2.5960000000000001</v>
      </c>
      <c r="F210" s="1">
        <v>2.8559999999999999</v>
      </c>
      <c r="G210" s="1">
        <v>3.1160000000000001</v>
      </c>
      <c r="H210" s="1">
        <v>3.375</v>
      </c>
      <c r="I210" t="s">
        <v>569</v>
      </c>
    </row>
    <row r="211" spans="1:9" ht="72" x14ac:dyDescent="0.3">
      <c r="A211" t="s">
        <v>256</v>
      </c>
      <c r="B211" s="81" t="s">
        <v>495</v>
      </c>
      <c r="C211" s="1">
        <v>3.5630000000000002</v>
      </c>
      <c r="E211" s="1">
        <v>3.5630000000000002</v>
      </c>
      <c r="F211" s="1">
        <v>3.919</v>
      </c>
      <c r="G211" s="1">
        <v>4.2759999999999998</v>
      </c>
      <c r="H211" s="1">
        <v>4.6319999999999997</v>
      </c>
    </row>
    <row r="212" spans="1:9" ht="57.6" x14ac:dyDescent="0.3">
      <c r="A212" t="s">
        <v>257</v>
      </c>
      <c r="B212" s="81" t="s">
        <v>496</v>
      </c>
      <c r="C212" s="1">
        <v>3.5630000000000002</v>
      </c>
      <c r="E212" s="1">
        <v>3.5630000000000002</v>
      </c>
      <c r="F212" s="1">
        <v>3.919</v>
      </c>
      <c r="G212" s="1">
        <v>4.2759999999999998</v>
      </c>
      <c r="H212" s="1">
        <v>4.6319999999999997</v>
      </c>
    </row>
    <row r="213" spans="1:9" ht="72" x14ac:dyDescent="0.3">
      <c r="A213" t="s">
        <v>258</v>
      </c>
      <c r="B213" s="81" t="s">
        <v>497</v>
      </c>
      <c r="C213" s="1">
        <v>2.5960000000000001</v>
      </c>
      <c r="E213" s="1">
        <v>2.5960000000000001</v>
      </c>
      <c r="F213" s="1">
        <v>2.8559999999999999</v>
      </c>
      <c r="G213" s="1">
        <v>3.1160000000000001</v>
      </c>
      <c r="H213" s="1">
        <v>3.375</v>
      </c>
      <c r="I213" t="s">
        <v>570</v>
      </c>
    </row>
    <row r="214" spans="1:9" ht="72" x14ac:dyDescent="0.3">
      <c r="A214" t="s">
        <v>259</v>
      </c>
      <c r="B214" s="81" t="s">
        <v>498</v>
      </c>
      <c r="C214" s="1">
        <v>2.5960000000000001</v>
      </c>
      <c r="E214" s="1">
        <v>2.5960000000000001</v>
      </c>
      <c r="F214" s="1">
        <v>2.8559999999999999</v>
      </c>
      <c r="G214" s="1">
        <v>3.1160000000000001</v>
      </c>
      <c r="H214" s="1">
        <v>3.375</v>
      </c>
      <c r="I214" t="s">
        <v>571</v>
      </c>
    </row>
    <row r="215" spans="1:9" ht="28.8" x14ac:dyDescent="0.3">
      <c r="A215" t="s">
        <v>260</v>
      </c>
      <c r="B215" s="81" t="s">
        <v>499</v>
      </c>
      <c r="C215" s="1">
        <v>2.5960000000000001</v>
      </c>
      <c r="E215" s="1">
        <v>2.5960000000000001</v>
      </c>
      <c r="F215" s="1">
        <v>2.8559999999999999</v>
      </c>
      <c r="G215" s="1">
        <v>3.1160000000000001</v>
      </c>
      <c r="H215" s="1">
        <v>3.375</v>
      </c>
      <c r="I215" t="s">
        <v>569</v>
      </c>
    </row>
    <row r="216" spans="1:9" ht="43.2" x14ac:dyDescent="0.3">
      <c r="A216" t="s">
        <v>261</v>
      </c>
      <c r="B216" s="81" t="s">
        <v>500</v>
      </c>
      <c r="C216" s="1">
        <v>2.5430000000000001</v>
      </c>
      <c r="E216" s="1">
        <v>2.5430000000000001</v>
      </c>
      <c r="F216" s="1">
        <v>2.7970000000000002</v>
      </c>
      <c r="G216" s="1">
        <v>3.052</v>
      </c>
      <c r="H216" s="1">
        <v>3.306</v>
      </c>
      <c r="I216" t="s">
        <v>569</v>
      </c>
    </row>
    <row r="217" spans="1:9" ht="72" x14ac:dyDescent="0.3">
      <c r="A217" t="s">
        <v>262</v>
      </c>
      <c r="B217" s="81" t="s">
        <v>501</v>
      </c>
    </row>
    <row r="218" spans="1:9" ht="43.2" x14ac:dyDescent="0.3">
      <c r="A218" t="s">
        <v>263</v>
      </c>
      <c r="B218" s="81" t="s">
        <v>502</v>
      </c>
      <c r="C218" s="1">
        <v>3.7330000000000001</v>
      </c>
      <c r="E218" s="1">
        <v>3.7330000000000001</v>
      </c>
      <c r="F218" s="1">
        <v>4.1059999999999999</v>
      </c>
      <c r="G218" s="1">
        <v>4.4800000000000004</v>
      </c>
      <c r="H218" s="1">
        <v>4.8529999999999998</v>
      </c>
    </row>
    <row r="219" spans="1:9" ht="57.6" x14ac:dyDescent="0.3">
      <c r="A219" t="s">
        <v>264</v>
      </c>
      <c r="B219" s="81" t="s">
        <v>503</v>
      </c>
      <c r="C219" s="1">
        <v>2.371</v>
      </c>
      <c r="E219" s="1">
        <v>2.371</v>
      </c>
      <c r="F219" s="1">
        <v>2.6080000000000001</v>
      </c>
      <c r="G219" s="1">
        <v>2.8450000000000002</v>
      </c>
      <c r="H219" s="1">
        <v>3.0819999999999999</v>
      </c>
      <c r="I219" t="s">
        <v>569</v>
      </c>
    </row>
    <row r="220" spans="1:9" ht="57.6" x14ac:dyDescent="0.3">
      <c r="A220" t="s">
        <v>265</v>
      </c>
      <c r="B220" s="81" t="s">
        <v>504</v>
      </c>
      <c r="C220" s="1">
        <v>3.7330000000000001</v>
      </c>
      <c r="E220" s="1">
        <v>3.7330000000000001</v>
      </c>
      <c r="F220" s="1">
        <v>4.1059999999999999</v>
      </c>
      <c r="G220" s="1">
        <v>4.4800000000000004</v>
      </c>
      <c r="H220" s="1">
        <v>4.8529999999999998</v>
      </c>
    </row>
    <row r="221" spans="1:9" ht="72" x14ac:dyDescent="0.3">
      <c r="A221" t="s">
        <v>266</v>
      </c>
      <c r="B221" s="81" t="s">
        <v>505</v>
      </c>
      <c r="C221" s="1">
        <v>2.371</v>
      </c>
      <c r="E221" s="1">
        <v>2.371</v>
      </c>
      <c r="F221" s="1">
        <v>2.6080000000000001</v>
      </c>
      <c r="G221" s="1">
        <v>2.8450000000000002</v>
      </c>
      <c r="H221" s="1">
        <v>3.0819999999999999</v>
      </c>
      <c r="I221" t="s">
        <v>569</v>
      </c>
    </row>
    <row r="222" spans="1:9" ht="43.2" x14ac:dyDescent="0.3">
      <c r="A222" t="s">
        <v>267</v>
      </c>
      <c r="B222" s="81" t="s">
        <v>506</v>
      </c>
      <c r="C222" s="1">
        <v>2.371</v>
      </c>
      <c r="E222" s="1">
        <v>2.371</v>
      </c>
      <c r="F222" s="1">
        <v>2.6080000000000001</v>
      </c>
      <c r="G222" s="1">
        <v>2.8450000000000002</v>
      </c>
      <c r="H222" s="1">
        <v>3.0819999999999999</v>
      </c>
      <c r="I222" t="s">
        <v>569</v>
      </c>
    </row>
    <row r="223" spans="1:9" ht="28.8" x14ac:dyDescent="0.3">
      <c r="A223" t="s">
        <v>268</v>
      </c>
      <c r="B223" s="81" t="s">
        <v>507</v>
      </c>
      <c r="C223" s="1">
        <v>2.371</v>
      </c>
      <c r="E223" s="1">
        <v>2.371</v>
      </c>
      <c r="F223" s="1">
        <v>2.6080000000000001</v>
      </c>
      <c r="G223" s="1">
        <v>2.8450000000000002</v>
      </c>
      <c r="H223" s="1">
        <v>3.0819999999999999</v>
      </c>
    </row>
    <row r="224" spans="1:9" ht="43.2" x14ac:dyDescent="0.3">
      <c r="A224" t="s">
        <v>269</v>
      </c>
      <c r="B224" s="81" t="s">
        <v>508</v>
      </c>
      <c r="C224" s="1">
        <v>2.371</v>
      </c>
      <c r="E224" s="1">
        <v>2.371</v>
      </c>
      <c r="F224" s="1">
        <v>2.6080000000000001</v>
      </c>
      <c r="G224" s="1">
        <v>2.8450000000000002</v>
      </c>
      <c r="H224" s="1">
        <v>3.0819999999999999</v>
      </c>
      <c r="I224" t="s">
        <v>569</v>
      </c>
    </row>
    <row r="225" spans="1:9" ht="43.2" x14ac:dyDescent="0.3">
      <c r="A225" t="s">
        <v>270</v>
      </c>
      <c r="B225" s="81" t="s">
        <v>509</v>
      </c>
      <c r="C225" s="1">
        <v>2.371</v>
      </c>
      <c r="E225" s="1">
        <v>2.371</v>
      </c>
      <c r="F225" s="1">
        <v>2.6080000000000001</v>
      </c>
      <c r="G225" s="1">
        <v>2.8450000000000002</v>
      </c>
      <c r="H225" s="1">
        <v>3.0819999999999999</v>
      </c>
      <c r="I225" t="s">
        <v>569</v>
      </c>
    </row>
    <row r="226" spans="1:9" ht="86.4" x14ac:dyDescent="0.3">
      <c r="A226" t="s">
        <v>271</v>
      </c>
      <c r="B226" s="81" t="s">
        <v>510</v>
      </c>
      <c r="C226" s="1">
        <v>2.371</v>
      </c>
      <c r="E226" s="1">
        <v>2.371</v>
      </c>
      <c r="F226" s="1">
        <v>2.6080000000000001</v>
      </c>
      <c r="G226" s="1">
        <v>2.8450000000000002</v>
      </c>
      <c r="H226" s="1">
        <v>3.0819999999999999</v>
      </c>
      <c r="I226" t="s">
        <v>569</v>
      </c>
    </row>
    <row r="227" spans="1:9" ht="100.8" x14ac:dyDescent="0.3">
      <c r="A227" t="s">
        <v>272</v>
      </c>
      <c r="B227" s="81" t="s">
        <v>511</v>
      </c>
      <c r="C227" s="1">
        <v>2.371</v>
      </c>
      <c r="E227" s="1">
        <v>2.371</v>
      </c>
      <c r="F227" s="1">
        <v>2.6080000000000001</v>
      </c>
      <c r="G227" s="1">
        <v>2.8450000000000002</v>
      </c>
      <c r="H227" s="1">
        <v>3.0819999999999999</v>
      </c>
      <c r="I227" t="s">
        <v>569</v>
      </c>
    </row>
    <row r="228" spans="1:9" ht="100.8" x14ac:dyDescent="0.3">
      <c r="A228" t="s">
        <v>273</v>
      </c>
      <c r="B228" s="81" t="s">
        <v>512</v>
      </c>
      <c r="C228" s="1">
        <v>2.371</v>
      </c>
      <c r="E228" s="1">
        <v>2.371</v>
      </c>
      <c r="F228" s="1">
        <v>2.6080000000000001</v>
      </c>
      <c r="G228" s="1">
        <v>2.8450000000000002</v>
      </c>
      <c r="H228" s="1">
        <v>3.0819999999999999</v>
      </c>
      <c r="I228" t="s">
        <v>569</v>
      </c>
    </row>
    <row r="229" spans="1:9" ht="100.8" x14ac:dyDescent="0.3">
      <c r="A229" t="s">
        <v>274</v>
      </c>
      <c r="B229" s="81" t="s">
        <v>513</v>
      </c>
      <c r="C229" s="1">
        <v>3.7330000000000001</v>
      </c>
      <c r="E229" s="1">
        <v>3.7330000000000001</v>
      </c>
      <c r="F229" s="1">
        <v>4.1059999999999999</v>
      </c>
      <c r="G229" s="1">
        <v>4.4800000000000004</v>
      </c>
      <c r="H229" s="1">
        <v>4.8529999999999998</v>
      </c>
    </row>
    <row r="230" spans="1:9" ht="100.8" x14ac:dyDescent="0.3">
      <c r="A230" t="s">
        <v>275</v>
      </c>
      <c r="B230" s="81" t="s">
        <v>514</v>
      </c>
      <c r="C230" s="1">
        <v>3.6829999999999998</v>
      </c>
      <c r="E230" s="1">
        <v>3.6829999999999998</v>
      </c>
      <c r="F230" s="1">
        <v>4.0510000000000002</v>
      </c>
      <c r="G230" s="1">
        <v>4.42</v>
      </c>
      <c r="H230" s="1">
        <v>4.7880000000000003</v>
      </c>
    </row>
    <row r="231" spans="1:9" ht="43.2" x14ac:dyDescent="0.3">
      <c r="A231" t="s">
        <v>276</v>
      </c>
      <c r="B231" s="81" t="s">
        <v>515</v>
      </c>
      <c r="C231" s="1">
        <v>2.371</v>
      </c>
      <c r="E231" s="1">
        <v>2.371</v>
      </c>
      <c r="F231" s="1">
        <v>2.6080000000000001</v>
      </c>
      <c r="G231" s="1">
        <v>2.8450000000000002</v>
      </c>
      <c r="H231" s="1">
        <v>3.0819999999999999</v>
      </c>
      <c r="I231" t="s">
        <v>570</v>
      </c>
    </row>
    <row r="232" spans="1:9" ht="43.2" x14ac:dyDescent="0.3">
      <c r="A232" t="s">
        <v>277</v>
      </c>
      <c r="B232" s="81" t="s">
        <v>516</v>
      </c>
      <c r="C232" s="1">
        <v>2.371</v>
      </c>
      <c r="E232" s="1">
        <v>2.371</v>
      </c>
      <c r="F232" s="1">
        <v>2.6080000000000001</v>
      </c>
      <c r="G232" s="1">
        <v>2.8450000000000002</v>
      </c>
      <c r="H232" s="1">
        <v>3.0819999999999999</v>
      </c>
      <c r="I232" t="s">
        <v>570</v>
      </c>
    </row>
    <row r="233" spans="1:9" ht="86.4" x14ac:dyDescent="0.3">
      <c r="A233" t="s">
        <v>278</v>
      </c>
      <c r="B233" s="81" t="s">
        <v>517</v>
      </c>
      <c r="C233" s="1">
        <v>2.371</v>
      </c>
      <c r="E233" s="1">
        <v>2.371</v>
      </c>
      <c r="F233" s="1">
        <v>2.6080000000000001</v>
      </c>
      <c r="G233" s="1">
        <v>2.8450000000000002</v>
      </c>
      <c r="H233" s="1">
        <v>3.0819999999999999</v>
      </c>
      <c r="I233" t="s">
        <v>570</v>
      </c>
    </row>
    <row r="234" spans="1:9" ht="28.8" x14ac:dyDescent="0.3">
      <c r="A234" t="s">
        <v>279</v>
      </c>
      <c r="B234" s="81" t="s">
        <v>518</v>
      </c>
      <c r="C234" s="1">
        <v>3.7330000000000001</v>
      </c>
      <c r="E234" s="1">
        <v>3.7330000000000001</v>
      </c>
      <c r="F234" s="1">
        <v>4.1059999999999999</v>
      </c>
      <c r="G234" s="1">
        <v>4.4800000000000004</v>
      </c>
      <c r="H234" s="1">
        <v>4.8529999999999998</v>
      </c>
    </row>
    <row r="235" spans="1:9" ht="43.2" x14ac:dyDescent="0.3">
      <c r="A235" t="s">
        <v>280</v>
      </c>
      <c r="B235" s="81" t="s">
        <v>519</v>
      </c>
      <c r="C235" s="1">
        <v>2.371</v>
      </c>
      <c r="E235" s="1">
        <v>2.371</v>
      </c>
      <c r="F235" s="1">
        <v>2.6080000000000001</v>
      </c>
      <c r="G235" s="1">
        <v>2.8450000000000002</v>
      </c>
      <c r="H235" s="1">
        <v>3.0819999999999999</v>
      </c>
      <c r="I235" t="s">
        <v>569</v>
      </c>
    </row>
    <row r="236" spans="1:9" ht="43.2" x14ac:dyDescent="0.3">
      <c r="A236" t="s">
        <v>281</v>
      </c>
      <c r="B236" s="81" t="s">
        <v>520</v>
      </c>
      <c r="C236" s="1">
        <v>2.371</v>
      </c>
      <c r="E236" s="1">
        <v>2.371</v>
      </c>
      <c r="F236" s="1">
        <v>2.6080000000000001</v>
      </c>
      <c r="G236" s="1">
        <v>2.8450000000000002</v>
      </c>
      <c r="H236" s="1">
        <v>3.0819999999999999</v>
      </c>
      <c r="I236" t="s">
        <v>569</v>
      </c>
    </row>
    <row r="237" spans="1:9" ht="100.8" x14ac:dyDescent="0.3">
      <c r="A237" t="s">
        <v>282</v>
      </c>
      <c r="B237" s="81" t="s">
        <v>521</v>
      </c>
      <c r="C237" s="1">
        <v>3.7330000000000001</v>
      </c>
      <c r="E237" s="1">
        <v>3.7330000000000001</v>
      </c>
      <c r="F237" s="1">
        <v>4.1059999999999999</v>
      </c>
      <c r="G237" s="1">
        <v>4.4800000000000004</v>
      </c>
      <c r="H237" s="1">
        <v>4.8529999999999998</v>
      </c>
    </row>
    <row r="238" spans="1:9" ht="100.8" x14ac:dyDescent="0.3">
      <c r="A238" t="s">
        <v>283</v>
      </c>
      <c r="B238" s="81" t="s">
        <v>522</v>
      </c>
      <c r="C238" s="1">
        <v>2.371</v>
      </c>
      <c r="E238" s="1">
        <v>2.371</v>
      </c>
      <c r="F238" s="1">
        <v>2.6080000000000001</v>
      </c>
      <c r="G238" s="1">
        <v>2.8450000000000002</v>
      </c>
      <c r="H238" s="1">
        <v>3.0819999999999999</v>
      </c>
      <c r="I238" t="s">
        <v>569</v>
      </c>
    </row>
    <row r="239" spans="1:9" ht="57.6" x14ac:dyDescent="0.3">
      <c r="A239" t="s">
        <v>284</v>
      </c>
      <c r="B239" s="81" t="s">
        <v>523</v>
      </c>
      <c r="C239" s="1">
        <v>2.371</v>
      </c>
      <c r="E239" s="1">
        <v>2.371</v>
      </c>
      <c r="F239" s="1">
        <v>2.6080000000000001</v>
      </c>
      <c r="G239" s="1">
        <v>2.8450000000000002</v>
      </c>
      <c r="H239" s="1">
        <v>3.0819999999999999</v>
      </c>
      <c r="I239" t="s">
        <v>569</v>
      </c>
    </row>
    <row r="240" spans="1:9" ht="28.8" x14ac:dyDescent="0.3">
      <c r="A240" t="s">
        <v>285</v>
      </c>
      <c r="B240" s="81" t="s">
        <v>524</v>
      </c>
    </row>
    <row r="241" spans="1:9" x14ac:dyDescent="0.3">
      <c r="A241" t="s">
        <v>286</v>
      </c>
      <c r="B241" s="81" t="s">
        <v>525</v>
      </c>
      <c r="C241" s="1">
        <v>2.173</v>
      </c>
      <c r="E241" s="1">
        <v>2.173</v>
      </c>
      <c r="F241" s="1">
        <v>2.39</v>
      </c>
      <c r="G241" s="1">
        <v>2.6080000000000001</v>
      </c>
      <c r="H241" s="1">
        <v>2.8250000000000002</v>
      </c>
    </row>
    <row r="242" spans="1:9" ht="28.8" x14ac:dyDescent="0.3">
      <c r="A242" t="s">
        <v>287</v>
      </c>
      <c r="B242" s="81" t="s">
        <v>526</v>
      </c>
      <c r="C242" s="1">
        <v>2.173</v>
      </c>
      <c r="E242" s="1">
        <v>2.173</v>
      </c>
      <c r="F242" s="1">
        <v>2.39</v>
      </c>
      <c r="G242" s="1">
        <v>2.6080000000000001</v>
      </c>
      <c r="H242" s="1">
        <v>2.8250000000000002</v>
      </c>
    </row>
    <row r="243" spans="1:9" x14ac:dyDescent="0.3">
      <c r="A243" t="s">
        <v>288</v>
      </c>
      <c r="B243" s="81" t="s">
        <v>527</v>
      </c>
      <c r="C243" s="1">
        <v>2.423</v>
      </c>
      <c r="E243" s="1">
        <v>2.423</v>
      </c>
      <c r="F243" s="1">
        <v>2.665</v>
      </c>
      <c r="G243" s="1">
        <v>2.9079999999999999</v>
      </c>
      <c r="H243" s="1">
        <v>3.15</v>
      </c>
      <c r="I243" t="s">
        <v>569</v>
      </c>
    </row>
    <row r="244" spans="1:9" x14ac:dyDescent="0.3">
      <c r="A244" t="s">
        <v>289</v>
      </c>
      <c r="B244" s="81" t="s">
        <v>528</v>
      </c>
      <c r="C244" s="1">
        <v>3.2229999999999999</v>
      </c>
      <c r="E244" s="1">
        <v>3.2229999999999999</v>
      </c>
      <c r="F244" s="1">
        <v>3.5449999999999999</v>
      </c>
      <c r="G244" s="1">
        <v>3.8679999999999999</v>
      </c>
      <c r="H244" s="1">
        <v>4.1900000000000004</v>
      </c>
    </row>
    <row r="245" spans="1:9" ht="28.8" x14ac:dyDescent="0.3">
      <c r="A245" t="s">
        <v>290</v>
      </c>
      <c r="B245" s="81" t="s">
        <v>529</v>
      </c>
      <c r="C245" s="1">
        <v>3.2229999999999999</v>
      </c>
      <c r="E245" s="1">
        <v>3.2229999999999999</v>
      </c>
      <c r="F245" s="1">
        <v>3.5449999999999999</v>
      </c>
      <c r="G245" s="1">
        <v>3.8679999999999999</v>
      </c>
      <c r="H245" s="1">
        <v>4.1900000000000004</v>
      </c>
    </row>
    <row r="246" spans="1:9" ht="28.8" x14ac:dyDescent="0.3">
      <c r="A246" t="s">
        <v>291</v>
      </c>
      <c r="B246" s="81" t="s">
        <v>530</v>
      </c>
      <c r="C246" s="1">
        <v>3.2229999999999999</v>
      </c>
      <c r="E246" s="1">
        <v>3.2229999999999999</v>
      </c>
      <c r="F246" s="1">
        <v>3.5449999999999999</v>
      </c>
      <c r="G246" s="1">
        <v>3.8679999999999999</v>
      </c>
      <c r="H246" s="1">
        <v>4.1900000000000004</v>
      </c>
    </row>
    <row r="247" spans="1:9" ht="43.2" x14ac:dyDescent="0.3">
      <c r="A247" t="s">
        <v>292</v>
      </c>
      <c r="B247" s="81" t="s">
        <v>531</v>
      </c>
      <c r="C247" s="1">
        <v>3.2229999999999999</v>
      </c>
      <c r="E247" s="1">
        <v>3.2229999999999999</v>
      </c>
      <c r="F247" s="1">
        <v>3.5449999999999999</v>
      </c>
      <c r="G247" s="1">
        <v>3.8679999999999999</v>
      </c>
      <c r="H247" s="1">
        <v>4.1900000000000004</v>
      </c>
    </row>
    <row r="248" spans="1:9" x14ac:dyDescent="0.3">
      <c r="A248" t="s">
        <v>293</v>
      </c>
      <c r="B248" s="81" t="s">
        <v>532</v>
      </c>
      <c r="C248" s="1">
        <v>2.423</v>
      </c>
      <c r="E248" s="1">
        <v>2.423</v>
      </c>
      <c r="F248" s="1">
        <v>2.665</v>
      </c>
      <c r="G248" s="1">
        <v>2.9079999999999999</v>
      </c>
      <c r="H248" s="1">
        <v>3.15</v>
      </c>
      <c r="I248" t="s">
        <v>569</v>
      </c>
    </row>
    <row r="249" spans="1:9" ht="28.8" x14ac:dyDescent="0.3">
      <c r="A249" t="s">
        <v>294</v>
      </c>
      <c r="B249" s="81" t="s">
        <v>533</v>
      </c>
      <c r="C249" s="1">
        <v>2.423</v>
      </c>
      <c r="E249" s="1">
        <v>2.423</v>
      </c>
      <c r="F249" s="1">
        <v>2.665</v>
      </c>
      <c r="G249" s="1">
        <v>2.9079999999999999</v>
      </c>
      <c r="H249" s="1">
        <v>3.15</v>
      </c>
      <c r="I249" t="s">
        <v>569</v>
      </c>
    </row>
    <row r="250" spans="1:9" ht="28.8" x14ac:dyDescent="0.3">
      <c r="A250" t="s">
        <v>295</v>
      </c>
      <c r="B250" s="81" t="s">
        <v>534</v>
      </c>
      <c r="C250" s="1">
        <v>2.423</v>
      </c>
      <c r="E250" s="1">
        <v>2.423</v>
      </c>
      <c r="F250" s="1">
        <v>2.665</v>
      </c>
      <c r="G250" s="1">
        <v>2.9079999999999999</v>
      </c>
      <c r="H250" s="1">
        <v>3.15</v>
      </c>
      <c r="I250" t="s">
        <v>569</v>
      </c>
    </row>
    <row r="251" spans="1:9" ht="43.2" x14ac:dyDescent="0.3">
      <c r="A251" t="s">
        <v>296</v>
      </c>
      <c r="B251" s="81" t="s">
        <v>535</v>
      </c>
      <c r="C251" s="1">
        <v>2.423</v>
      </c>
      <c r="E251" s="1">
        <v>2.423</v>
      </c>
      <c r="F251" s="1">
        <v>2.665</v>
      </c>
      <c r="G251" s="1">
        <v>2.9079999999999999</v>
      </c>
      <c r="H251" s="1">
        <v>3.15</v>
      </c>
      <c r="I251" t="s">
        <v>569</v>
      </c>
    </row>
    <row r="252" spans="1:9" ht="100.8" x14ac:dyDescent="0.3">
      <c r="A252" t="s">
        <v>297</v>
      </c>
      <c r="B252" s="81" t="s">
        <v>536</v>
      </c>
      <c r="C252" s="1">
        <v>3.4129999999999998</v>
      </c>
      <c r="E252" s="1">
        <v>3.4129999999999998</v>
      </c>
      <c r="F252" s="1">
        <v>3.754</v>
      </c>
      <c r="G252" s="1">
        <v>4.0960000000000001</v>
      </c>
      <c r="H252" s="1">
        <v>4.4370000000000003</v>
      </c>
      <c r="I252" t="s">
        <v>569</v>
      </c>
    </row>
    <row r="253" spans="1:9" ht="86.4" x14ac:dyDescent="0.3">
      <c r="A253" t="s">
        <v>298</v>
      </c>
      <c r="B253" s="81" t="s">
        <v>537</v>
      </c>
      <c r="C253" s="1">
        <v>3.6629999999999998</v>
      </c>
      <c r="E253" s="1">
        <v>3.6629999999999998</v>
      </c>
      <c r="F253" s="1">
        <v>4.0289999999999999</v>
      </c>
      <c r="G253" s="1">
        <v>4.3959999999999999</v>
      </c>
      <c r="H253" s="1">
        <v>4.7619999999999996</v>
      </c>
      <c r="I253" t="s">
        <v>569</v>
      </c>
    </row>
    <row r="254" spans="1:9" ht="86.4" x14ac:dyDescent="0.3">
      <c r="A254" t="s">
        <v>299</v>
      </c>
      <c r="B254" s="81" t="s">
        <v>538</v>
      </c>
      <c r="C254" s="1">
        <v>2.5430000000000001</v>
      </c>
      <c r="E254" s="1">
        <v>2.5430000000000001</v>
      </c>
      <c r="F254" s="1">
        <v>2.7970000000000002</v>
      </c>
      <c r="G254" s="1">
        <v>3.052</v>
      </c>
      <c r="H254" s="1">
        <v>3.306</v>
      </c>
      <c r="I254" t="s">
        <v>569</v>
      </c>
    </row>
    <row r="255" spans="1:9" ht="43.2" x14ac:dyDescent="0.3">
      <c r="A255" t="s">
        <v>300</v>
      </c>
      <c r="B255" s="81" t="s">
        <v>539</v>
      </c>
    </row>
    <row r="256" spans="1:9" ht="43.2" x14ac:dyDescent="0.3">
      <c r="A256" t="s">
        <v>301</v>
      </c>
      <c r="B256" s="81" t="s">
        <v>539</v>
      </c>
      <c r="C256" s="1">
        <v>3.5430000000000001</v>
      </c>
      <c r="E256" s="1">
        <v>3.5430000000000001</v>
      </c>
      <c r="F256" s="1">
        <v>3.8969999999999998</v>
      </c>
      <c r="G256" s="1">
        <v>4.2519999999999998</v>
      </c>
      <c r="H256" s="1">
        <v>4.6059999999999999</v>
      </c>
      <c r="I256" t="s">
        <v>569</v>
      </c>
    </row>
    <row r="257" spans="1:9" ht="72" x14ac:dyDescent="0.3">
      <c r="A257" t="s">
        <v>302</v>
      </c>
      <c r="B257" s="81" t="s">
        <v>540</v>
      </c>
    </row>
    <row r="258" spans="1:9" x14ac:dyDescent="0.3">
      <c r="A258" t="s">
        <v>303</v>
      </c>
      <c r="B258" s="81" t="s">
        <v>541</v>
      </c>
      <c r="C258" s="1">
        <v>2.423</v>
      </c>
      <c r="E258" s="1">
        <v>2.423</v>
      </c>
      <c r="F258" s="1">
        <v>2.665</v>
      </c>
      <c r="G258" s="1">
        <v>2.9079999999999999</v>
      </c>
      <c r="H258" s="1">
        <v>3.15</v>
      </c>
      <c r="I258" t="s">
        <v>569</v>
      </c>
    </row>
    <row r="259" spans="1:9" x14ac:dyDescent="0.3">
      <c r="A259" t="s">
        <v>304</v>
      </c>
      <c r="B259" s="81" t="s">
        <v>542</v>
      </c>
      <c r="C259" s="1">
        <v>3.5630000000000002</v>
      </c>
      <c r="E259" s="1">
        <v>3.5630000000000002</v>
      </c>
      <c r="F259" s="1">
        <v>3.919</v>
      </c>
      <c r="G259" s="1">
        <v>4.2759999999999998</v>
      </c>
      <c r="H259" s="1">
        <v>4.6319999999999997</v>
      </c>
      <c r="I259" t="s">
        <v>569</v>
      </c>
    </row>
    <row r="260" spans="1:9" ht="28.8" x14ac:dyDescent="0.3">
      <c r="A260" t="s">
        <v>305</v>
      </c>
      <c r="B260" s="81" t="s">
        <v>543</v>
      </c>
      <c r="C260" s="1">
        <v>2.423</v>
      </c>
      <c r="E260" s="1">
        <v>2.423</v>
      </c>
      <c r="F260" s="1">
        <v>2.665</v>
      </c>
      <c r="G260" s="1">
        <v>2.9079999999999999</v>
      </c>
      <c r="H260" s="1">
        <v>3.15</v>
      </c>
      <c r="I260" t="s">
        <v>569</v>
      </c>
    </row>
    <row r="261" spans="1:9" x14ac:dyDescent="0.3">
      <c r="A261" t="s">
        <v>306</v>
      </c>
      <c r="B261" s="81" t="s">
        <v>544</v>
      </c>
      <c r="C261" s="1">
        <v>2.423</v>
      </c>
      <c r="E261" s="1">
        <v>2.423</v>
      </c>
      <c r="F261" s="1">
        <v>2.665</v>
      </c>
      <c r="G261" s="1">
        <v>2.9079999999999999</v>
      </c>
      <c r="H261" s="1">
        <v>3.15</v>
      </c>
      <c r="I261" t="s">
        <v>569</v>
      </c>
    </row>
    <row r="262" spans="1:9" x14ac:dyDescent="0.3">
      <c r="A262" t="s">
        <v>307</v>
      </c>
      <c r="B262" s="81" t="s">
        <v>545</v>
      </c>
      <c r="C262" s="1">
        <v>3.5630000000000002</v>
      </c>
      <c r="E262" s="1">
        <v>3.5630000000000002</v>
      </c>
      <c r="F262" s="1">
        <v>3.919</v>
      </c>
      <c r="G262" s="1">
        <v>4.2759999999999998</v>
      </c>
      <c r="H262" s="1">
        <v>4.6319999999999997</v>
      </c>
      <c r="I262" t="s">
        <v>569</v>
      </c>
    </row>
    <row r="263" spans="1:9" ht="28.8" x14ac:dyDescent="0.3">
      <c r="A263" t="s">
        <v>308</v>
      </c>
      <c r="B263" s="81" t="s">
        <v>546</v>
      </c>
      <c r="C263" s="1">
        <v>2.423</v>
      </c>
      <c r="E263" s="1">
        <v>2.423</v>
      </c>
      <c r="F263" s="1">
        <v>2.665</v>
      </c>
      <c r="G263" s="1">
        <v>2.9079999999999999</v>
      </c>
      <c r="H263" s="1">
        <v>3.15</v>
      </c>
      <c r="I263" t="s">
        <v>569</v>
      </c>
    </row>
    <row r="264" spans="1:9" ht="43.2" x14ac:dyDescent="0.3">
      <c r="A264" t="s">
        <v>309</v>
      </c>
      <c r="B264" s="81" t="s">
        <v>547</v>
      </c>
      <c r="C264" s="1">
        <v>2.423</v>
      </c>
      <c r="E264" s="1">
        <v>2.423</v>
      </c>
      <c r="F264" s="1">
        <v>2.665</v>
      </c>
      <c r="G264" s="1">
        <v>2.9079999999999999</v>
      </c>
      <c r="H264" s="1">
        <v>3.15</v>
      </c>
      <c r="I264" t="s">
        <v>569</v>
      </c>
    </row>
    <row r="265" spans="1:9" ht="72" x14ac:dyDescent="0.3">
      <c r="A265" t="s">
        <v>310</v>
      </c>
      <c r="B265" s="81" t="s">
        <v>548</v>
      </c>
      <c r="C265" s="1">
        <v>3.153</v>
      </c>
      <c r="E265" s="1">
        <v>3.153</v>
      </c>
      <c r="F265" s="1">
        <v>3.468</v>
      </c>
      <c r="G265" s="1">
        <v>3.7839999999999998</v>
      </c>
      <c r="H265" s="1">
        <v>4.0990000000000002</v>
      </c>
      <c r="I265" t="s">
        <v>569</v>
      </c>
    </row>
    <row r="266" spans="1:9" x14ac:dyDescent="0.3">
      <c r="A266" t="s">
        <v>311</v>
      </c>
      <c r="B266" s="81" t="s">
        <v>549</v>
      </c>
      <c r="C266" s="1">
        <v>3.4430000000000001</v>
      </c>
      <c r="E266" s="1">
        <v>3.4430000000000001</v>
      </c>
      <c r="F266" s="1">
        <v>3.7869999999999999</v>
      </c>
      <c r="G266" s="1">
        <v>4.1319999999999997</v>
      </c>
      <c r="H266" s="1">
        <v>4.476</v>
      </c>
      <c r="I266" t="s">
        <v>569</v>
      </c>
    </row>
    <row r="267" spans="1:9" ht="28.8" x14ac:dyDescent="0.3">
      <c r="A267" t="s">
        <v>312</v>
      </c>
      <c r="B267" s="81" t="s">
        <v>550</v>
      </c>
      <c r="C267" s="1">
        <v>2.423</v>
      </c>
      <c r="E267" s="1">
        <v>2.423</v>
      </c>
      <c r="F267" s="1">
        <v>2.665</v>
      </c>
      <c r="G267" s="1">
        <v>2.9079999999999999</v>
      </c>
      <c r="H267" s="1">
        <v>3.15</v>
      </c>
      <c r="I267" t="s">
        <v>569</v>
      </c>
    </row>
    <row r="268" spans="1:9" ht="28.8" x14ac:dyDescent="0.3">
      <c r="A268" t="s">
        <v>313</v>
      </c>
      <c r="B268" s="81" t="s">
        <v>551</v>
      </c>
      <c r="C268" s="1">
        <v>2.423</v>
      </c>
      <c r="E268" s="1">
        <v>2.423</v>
      </c>
      <c r="F268" s="1">
        <v>2.665</v>
      </c>
      <c r="G268" s="1">
        <v>2.9079999999999999</v>
      </c>
      <c r="H268" s="1">
        <v>3.15</v>
      </c>
      <c r="I268" t="s">
        <v>569</v>
      </c>
    </row>
    <row r="269" spans="1:9" ht="28.8" x14ac:dyDescent="0.3">
      <c r="A269" t="s">
        <v>314</v>
      </c>
      <c r="B269" s="81" t="s">
        <v>552</v>
      </c>
      <c r="C269" s="1">
        <v>2.633</v>
      </c>
      <c r="E269" s="1">
        <v>2.633</v>
      </c>
      <c r="F269" s="1">
        <v>2.8959999999999999</v>
      </c>
      <c r="G269" s="1">
        <v>3.16</v>
      </c>
      <c r="H269" s="1">
        <v>3.423</v>
      </c>
      <c r="I269" t="s">
        <v>569</v>
      </c>
    </row>
    <row r="270" spans="1:9" ht="28.8" x14ac:dyDescent="0.3">
      <c r="A270" t="s">
        <v>315</v>
      </c>
      <c r="B270" s="81" t="s">
        <v>553</v>
      </c>
      <c r="C270" s="1">
        <v>2.5630000000000002</v>
      </c>
      <c r="E270" s="1">
        <v>2.5630000000000002</v>
      </c>
      <c r="F270" s="1">
        <v>2.819</v>
      </c>
      <c r="G270" s="1">
        <v>3.0760000000000001</v>
      </c>
      <c r="H270" s="1">
        <v>3.3319999999999999</v>
      </c>
      <c r="I270" t="s">
        <v>569</v>
      </c>
    </row>
    <row r="271" spans="1:9" x14ac:dyDescent="0.3">
      <c r="A271" t="s">
        <v>316</v>
      </c>
      <c r="B271" s="81" t="s">
        <v>554</v>
      </c>
      <c r="C271" s="1">
        <v>2.423</v>
      </c>
      <c r="E271" s="1">
        <v>2.423</v>
      </c>
      <c r="F271" s="1">
        <v>2.665</v>
      </c>
      <c r="G271" s="1">
        <v>2.9079999999999999</v>
      </c>
      <c r="H271" s="1">
        <v>3.15</v>
      </c>
      <c r="I271" t="s">
        <v>569</v>
      </c>
    </row>
    <row r="272" spans="1:9" x14ac:dyDescent="0.3">
      <c r="A272" t="s">
        <v>317</v>
      </c>
      <c r="B272" s="81" t="s">
        <v>555</v>
      </c>
      <c r="C272" s="1">
        <v>2.423</v>
      </c>
      <c r="E272" s="1">
        <v>2.423</v>
      </c>
      <c r="F272" s="1">
        <v>2.665</v>
      </c>
      <c r="G272" s="1">
        <v>2.9079999999999999</v>
      </c>
      <c r="H272" s="1">
        <v>3.15</v>
      </c>
      <c r="I272" t="s">
        <v>569</v>
      </c>
    </row>
    <row r="273" spans="1:9" ht="28.8" x14ac:dyDescent="0.3">
      <c r="A273" t="s">
        <v>318</v>
      </c>
      <c r="B273" s="81" t="s">
        <v>556</v>
      </c>
    </row>
    <row r="274" spans="1:9" ht="28.8" x14ac:dyDescent="0.3">
      <c r="A274" t="s">
        <v>319</v>
      </c>
      <c r="B274" s="81" t="s">
        <v>557</v>
      </c>
      <c r="C274" s="1">
        <v>2.423</v>
      </c>
      <c r="E274" s="1">
        <v>2.423</v>
      </c>
      <c r="F274" s="1">
        <v>2.665</v>
      </c>
      <c r="G274" s="1">
        <v>2.9079999999999999</v>
      </c>
      <c r="H274" s="1">
        <v>3.15</v>
      </c>
      <c r="I274" t="s">
        <v>569</v>
      </c>
    </row>
    <row r="275" spans="1:9" ht="43.2" x14ac:dyDescent="0.3">
      <c r="A275" t="s">
        <v>320</v>
      </c>
      <c r="B275" s="81" t="s">
        <v>558</v>
      </c>
      <c r="C275" s="1">
        <v>2.423</v>
      </c>
      <c r="E275" s="1">
        <v>2.423</v>
      </c>
      <c r="F275" s="1">
        <v>2.665</v>
      </c>
      <c r="G275" s="1">
        <v>2.9079999999999999</v>
      </c>
      <c r="H275" s="1">
        <v>3.15</v>
      </c>
      <c r="I275" t="s">
        <v>569</v>
      </c>
    </row>
    <row r="276" spans="1:9" ht="28.8" x14ac:dyDescent="0.3">
      <c r="A276" t="s">
        <v>321</v>
      </c>
      <c r="B276" s="81" t="s">
        <v>559</v>
      </c>
      <c r="C276" s="1">
        <v>2.423</v>
      </c>
      <c r="E276" s="1">
        <v>2.423</v>
      </c>
      <c r="F276" s="1">
        <v>2.665</v>
      </c>
      <c r="G276" s="1">
        <v>2.9079999999999999</v>
      </c>
      <c r="H276" s="1">
        <v>3.15</v>
      </c>
      <c r="I276" t="s">
        <v>569</v>
      </c>
    </row>
    <row r="277" spans="1:9" x14ac:dyDescent="0.3">
      <c r="A277" t="s">
        <v>322</v>
      </c>
      <c r="B277" s="81" t="s">
        <v>560</v>
      </c>
      <c r="C277" s="1">
        <v>2.423</v>
      </c>
      <c r="E277" s="1">
        <v>2.423</v>
      </c>
      <c r="F277" s="1">
        <v>2.665</v>
      </c>
      <c r="G277" s="1">
        <v>2.9079999999999999</v>
      </c>
      <c r="H277" s="1">
        <v>3.15</v>
      </c>
      <c r="I277" t="s">
        <v>569</v>
      </c>
    </row>
    <row r="278" spans="1:9" x14ac:dyDescent="0.3">
      <c r="A278" t="s">
        <v>323</v>
      </c>
      <c r="B278" s="81" t="s">
        <v>561</v>
      </c>
      <c r="C278" s="1">
        <v>2.423</v>
      </c>
      <c r="E278" s="1">
        <v>2.423</v>
      </c>
      <c r="F278" s="1">
        <v>2.665</v>
      </c>
      <c r="G278" s="1">
        <v>2.9079999999999999</v>
      </c>
      <c r="H278" s="1">
        <v>3.15</v>
      </c>
      <c r="I278" t="s">
        <v>569</v>
      </c>
    </row>
    <row r="279" spans="1:9" x14ac:dyDescent="0.3">
      <c r="A279" t="s">
        <v>324</v>
      </c>
      <c r="B279" s="81" t="s">
        <v>562</v>
      </c>
      <c r="C279" s="1">
        <v>2.423</v>
      </c>
      <c r="E279" s="1">
        <v>2.423</v>
      </c>
      <c r="F279" s="1">
        <v>2.665</v>
      </c>
      <c r="G279" s="1">
        <v>2.9079999999999999</v>
      </c>
      <c r="H279" s="1">
        <v>3.15</v>
      </c>
      <c r="I279" t="s">
        <v>569</v>
      </c>
    </row>
    <row r="280" spans="1:9" ht="43.2" x14ac:dyDescent="0.3">
      <c r="A280" t="s">
        <v>325</v>
      </c>
      <c r="B280" s="81" t="s">
        <v>563</v>
      </c>
      <c r="C280" s="1">
        <v>2.423</v>
      </c>
      <c r="E280" s="1">
        <v>2.423</v>
      </c>
      <c r="F280" s="1">
        <v>2.665</v>
      </c>
      <c r="G280" s="1">
        <v>2.9079999999999999</v>
      </c>
      <c r="H280" s="1">
        <v>3.15</v>
      </c>
      <c r="I280" t="s">
        <v>569</v>
      </c>
    </row>
    <row r="281" spans="1:9" ht="28.8" x14ac:dyDescent="0.3">
      <c r="A281" t="s">
        <v>326</v>
      </c>
      <c r="B281" s="81" t="s">
        <v>564</v>
      </c>
      <c r="C281" s="1">
        <v>2.423</v>
      </c>
      <c r="E281" s="1">
        <v>2.423</v>
      </c>
      <c r="F281" s="1">
        <v>2.665</v>
      </c>
      <c r="G281" s="1">
        <v>2.9079999999999999</v>
      </c>
      <c r="H281" s="1">
        <v>3.15</v>
      </c>
      <c r="I281" t="s">
        <v>569</v>
      </c>
    </row>
    <row r="282" spans="1:9" ht="28.8" x14ac:dyDescent="0.3">
      <c r="A282" t="s">
        <v>327</v>
      </c>
      <c r="B282" s="81" t="s">
        <v>565</v>
      </c>
      <c r="C282" s="1">
        <v>2.423</v>
      </c>
      <c r="E282" s="1">
        <v>2.423</v>
      </c>
      <c r="F282" s="1">
        <v>2.665</v>
      </c>
      <c r="G282" s="1">
        <v>2.9079999999999999</v>
      </c>
      <c r="H282" s="1">
        <v>3.15</v>
      </c>
      <c r="I282" t="s">
        <v>569</v>
      </c>
    </row>
    <row r="283" spans="1:9" ht="28.8" x14ac:dyDescent="0.3">
      <c r="A283" t="s">
        <v>328</v>
      </c>
      <c r="B283" s="81" t="s">
        <v>566</v>
      </c>
      <c r="C283" s="1">
        <v>2.423</v>
      </c>
      <c r="E283" s="1">
        <v>2.423</v>
      </c>
      <c r="F283" s="1">
        <v>2.665</v>
      </c>
      <c r="G283" s="1">
        <v>2.9079999999999999</v>
      </c>
      <c r="H283" s="1">
        <v>3.15</v>
      </c>
      <c r="I283" t="s">
        <v>569</v>
      </c>
    </row>
    <row r="284" spans="1:9" ht="28.8" x14ac:dyDescent="0.3">
      <c r="A284" t="s">
        <v>329</v>
      </c>
      <c r="B284" s="81" t="s">
        <v>567</v>
      </c>
      <c r="C284" s="1">
        <v>2.5430000000000001</v>
      </c>
      <c r="E284" s="1">
        <v>2.5430000000000001</v>
      </c>
      <c r="F284" s="1">
        <v>2.7970000000000002</v>
      </c>
      <c r="G284" s="1">
        <v>3.052</v>
      </c>
      <c r="H284" s="1">
        <v>3.306</v>
      </c>
      <c r="I284" t="s">
        <v>569</v>
      </c>
    </row>
  </sheetData>
  <sheetProtection algorithmName="SHA-512" hashValue="nJavZdWGeIGpIJnmKCzgJf+DKVQanmtgK7V4EwmrJ7SXCe8SgKTpbTjp8LYwXFXT1Qku7mHyaxcOm7pl2RFA6w==" saltValue="yi5vozY6Iyk3XCL1iQYPu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1"/>
  <dimension ref="A1:I284"/>
  <sheetViews>
    <sheetView workbookViewId="0">
      <selection activeCell="J13" sqref="J13"/>
    </sheetView>
  </sheetViews>
  <sheetFormatPr defaultRowHeight="14.4" x14ac:dyDescent="0.3"/>
  <cols>
    <col min="1" max="1" width="9.88671875" bestFit="1" customWidth="1"/>
    <col min="2" max="2" width="53.88671875" style="75" customWidth="1"/>
  </cols>
  <sheetData>
    <row r="1" spans="1:9" s="13" customFormat="1" ht="115.2" x14ac:dyDescent="0.3">
      <c r="A1" s="76" t="s">
        <v>0</v>
      </c>
      <c r="B1" s="30" t="s">
        <v>1</v>
      </c>
      <c r="C1" s="76" t="s">
        <v>2</v>
      </c>
      <c r="D1" s="76" t="s">
        <v>3</v>
      </c>
      <c r="E1" s="76" t="s">
        <v>4</v>
      </c>
      <c r="F1" s="76" t="s">
        <v>5</v>
      </c>
      <c r="G1" s="76" t="s">
        <v>6</v>
      </c>
      <c r="H1" s="76" t="s">
        <v>7</v>
      </c>
      <c r="I1" s="76" t="s">
        <v>8</v>
      </c>
    </row>
    <row r="2" spans="1:9" x14ac:dyDescent="0.3">
      <c r="A2" s="77" t="s">
        <v>9</v>
      </c>
      <c r="B2" s="75" t="s">
        <v>45</v>
      </c>
      <c r="C2" s="77"/>
      <c r="D2" s="77"/>
      <c r="E2" s="77"/>
      <c r="F2" s="77"/>
      <c r="G2" s="77"/>
      <c r="H2" s="77"/>
      <c r="I2" s="77"/>
    </row>
    <row r="3" spans="1:9" x14ac:dyDescent="0.3">
      <c r="A3" s="77" t="s">
        <v>10</v>
      </c>
      <c r="B3" s="75" t="s">
        <v>46</v>
      </c>
      <c r="C3" s="78">
        <v>1.29</v>
      </c>
      <c r="D3" s="78">
        <v>0.06</v>
      </c>
      <c r="E3" s="78">
        <v>1.34</v>
      </c>
      <c r="F3" s="78">
        <v>1.474</v>
      </c>
      <c r="G3" s="78">
        <v>1.6080000000000001</v>
      </c>
      <c r="H3" s="78">
        <v>1.742</v>
      </c>
      <c r="I3" s="77" t="s">
        <v>84</v>
      </c>
    </row>
    <row r="4" spans="1:9" x14ac:dyDescent="0.3">
      <c r="A4" s="77" t="s">
        <v>10</v>
      </c>
      <c r="B4" s="75" t="s">
        <v>47</v>
      </c>
      <c r="C4" s="78">
        <v>1.24</v>
      </c>
      <c r="D4" s="78">
        <v>0.04</v>
      </c>
      <c r="E4" s="78">
        <v>1.28</v>
      </c>
      <c r="F4" s="78">
        <v>1.4079999999999999</v>
      </c>
      <c r="G4" s="78">
        <v>1.536</v>
      </c>
      <c r="H4" s="78">
        <v>1.6639999999999999</v>
      </c>
      <c r="I4" s="77" t="s">
        <v>83</v>
      </c>
    </row>
    <row r="5" spans="1:9" x14ac:dyDescent="0.3">
      <c r="A5" s="77" t="s">
        <v>11</v>
      </c>
      <c r="B5" s="75" t="s">
        <v>48</v>
      </c>
      <c r="C5" s="78">
        <v>1.23</v>
      </c>
      <c r="D5" s="78">
        <v>0.14000000000000001</v>
      </c>
      <c r="E5" s="78">
        <v>1.37</v>
      </c>
      <c r="F5" s="78">
        <v>1.5069999999999999</v>
      </c>
      <c r="G5" s="78">
        <v>1.6439999999999999</v>
      </c>
      <c r="H5" s="78">
        <v>1.7809999999999999</v>
      </c>
      <c r="I5" s="77"/>
    </row>
    <row r="6" spans="1:9" x14ac:dyDescent="0.3">
      <c r="A6" s="77" t="s">
        <v>12</v>
      </c>
      <c r="B6" s="75" t="s">
        <v>49</v>
      </c>
      <c r="C6" s="78">
        <v>1.23</v>
      </c>
      <c r="D6" s="78">
        <v>0.06</v>
      </c>
      <c r="E6" s="78">
        <v>1.3</v>
      </c>
      <c r="F6" s="78">
        <v>1.43</v>
      </c>
      <c r="G6" s="78">
        <v>1.56</v>
      </c>
      <c r="H6" s="78">
        <v>1.69</v>
      </c>
      <c r="I6" s="77"/>
    </row>
    <row r="7" spans="1:9" x14ac:dyDescent="0.3">
      <c r="A7" s="77" t="s">
        <v>13</v>
      </c>
      <c r="B7" s="75" t="s">
        <v>50</v>
      </c>
      <c r="C7" s="78">
        <v>1.28</v>
      </c>
      <c r="D7" s="78">
        <v>0.17</v>
      </c>
      <c r="E7" s="78">
        <v>1.44</v>
      </c>
      <c r="F7" s="78">
        <v>1.5840000000000001</v>
      </c>
      <c r="G7" s="78">
        <v>1.728</v>
      </c>
      <c r="H7" s="78">
        <v>1.8720000000000001</v>
      </c>
      <c r="I7" s="77" t="s">
        <v>84</v>
      </c>
    </row>
    <row r="8" spans="1:9" x14ac:dyDescent="0.3">
      <c r="A8" s="77" t="s">
        <v>13</v>
      </c>
      <c r="B8" s="75" t="s">
        <v>51</v>
      </c>
      <c r="C8" s="78">
        <v>1.17</v>
      </c>
      <c r="D8" s="78">
        <v>7.0000000000000007E-2</v>
      </c>
      <c r="E8" s="78">
        <v>1.24</v>
      </c>
      <c r="F8" s="78">
        <v>1.3640000000000001</v>
      </c>
      <c r="G8" s="78">
        <v>1.488</v>
      </c>
      <c r="H8" s="78">
        <v>1.6120000000000001</v>
      </c>
      <c r="I8" s="77" t="s">
        <v>83</v>
      </c>
    </row>
    <row r="9" spans="1:9" x14ac:dyDescent="0.3">
      <c r="A9" s="77" t="s">
        <v>14</v>
      </c>
      <c r="B9" s="75" t="s">
        <v>52</v>
      </c>
      <c r="C9" s="77"/>
      <c r="D9" s="77"/>
      <c r="E9" s="77"/>
      <c r="F9" s="77"/>
      <c r="G9" s="77"/>
      <c r="H9" s="77"/>
      <c r="I9" s="77"/>
    </row>
    <row r="10" spans="1:9" x14ac:dyDescent="0.3">
      <c r="A10" s="77" t="s">
        <v>15</v>
      </c>
      <c r="B10" s="75" t="s">
        <v>53</v>
      </c>
      <c r="C10" s="78">
        <v>2.4900000000000002</v>
      </c>
      <c r="D10" s="78">
        <v>0.04</v>
      </c>
      <c r="E10" s="78">
        <v>2.5299999999999998</v>
      </c>
      <c r="F10" s="78">
        <v>2.5550000000000002</v>
      </c>
      <c r="G10" s="78">
        <v>2.5550000000000002</v>
      </c>
      <c r="H10" s="78">
        <v>2.5550000000000002</v>
      </c>
      <c r="I10" s="77"/>
    </row>
    <row r="11" spans="1:9" x14ac:dyDescent="0.3">
      <c r="A11" s="77" t="s">
        <v>16</v>
      </c>
      <c r="B11" s="75" t="s">
        <v>54</v>
      </c>
      <c r="C11" s="78">
        <v>1.96</v>
      </c>
      <c r="D11" s="78">
        <v>0.12</v>
      </c>
      <c r="E11" s="78">
        <v>2.08</v>
      </c>
      <c r="F11" s="78">
        <v>2.101</v>
      </c>
      <c r="G11" s="78">
        <v>2.101</v>
      </c>
      <c r="H11" s="78">
        <v>2.101</v>
      </c>
      <c r="I11" s="77"/>
    </row>
    <row r="12" spans="1:9" x14ac:dyDescent="0.3">
      <c r="A12" s="77" t="s">
        <v>17</v>
      </c>
      <c r="B12" s="75" t="s">
        <v>55</v>
      </c>
      <c r="C12" s="78">
        <v>0.59</v>
      </c>
      <c r="D12" s="78">
        <v>0.04</v>
      </c>
      <c r="E12" s="78">
        <v>0.62</v>
      </c>
      <c r="F12" s="78">
        <v>0.626</v>
      </c>
      <c r="G12" s="78">
        <v>0.626</v>
      </c>
      <c r="H12" s="78">
        <v>0.626</v>
      </c>
      <c r="I12" s="77"/>
    </row>
    <row r="13" spans="1:9" x14ac:dyDescent="0.3">
      <c r="A13" s="77" t="s">
        <v>18</v>
      </c>
      <c r="B13" s="75" t="s">
        <v>56</v>
      </c>
      <c r="C13" s="78">
        <v>2</v>
      </c>
      <c r="D13" s="78">
        <v>0.06</v>
      </c>
      <c r="E13" s="78">
        <v>2.06</v>
      </c>
      <c r="F13" s="78">
        <v>2.081</v>
      </c>
      <c r="G13" s="78">
        <v>2.081</v>
      </c>
      <c r="H13" s="78">
        <v>2.081</v>
      </c>
      <c r="I13" s="77"/>
    </row>
    <row r="14" spans="1:9" x14ac:dyDescent="0.3">
      <c r="A14" s="77" t="s">
        <v>19</v>
      </c>
      <c r="B14" s="75" t="s">
        <v>57</v>
      </c>
      <c r="C14" s="77"/>
      <c r="D14" s="77"/>
      <c r="E14" s="77"/>
      <c r="F14" s="77"/>
      <c r="G14" s="77"/>
      <c r="H14" s="77"/>
      <c r="I14" s="77"/>
    </row>
    <row r="15" spans="1:9" ht="57.6" x14ac:dyDescent="0.3">
      <c r="A15" s="77" t="s">
        <v>20</v>
      </c>
      <c r="B15" s="75" t="s">
        <v>58</v>
      </c>
      <c r="C15" s="78">
        <v>0.44</v>
      </c>
      <c r="D15" s="78">
        <v>0.03</v>
      </c>
      <c r="E15" s="78">
        <v>0.47</v>
      </c>
      <c r="F15" s="78">
        <v>0.47499999999999998</v>
      </c>
      <c r="G15" s="78">
        <v>0.47499999999999998</v>
      </c>
      <c r="H15" s="78">
        <v>0.47499999999999998</v>
      </c>
      <c r="I15" s="77"/>
    </row>
    <row r="16" spans="1:9" ht="57.6" x14ac:dyDescent="0.3">
      <c r="A16" s="77" t="s">
        <v>21</v>
      </c>
      <c r="B16" s="75" t="s">
        <v>59</v>
      </c>
      <c r="C16" s="78">
        <v>0.72</v>
      </c>
      <c r="D16" s="78">
        <v>0.03</v>
      </c>
      <c r="E16" s="78">
        <v>0.76</v>
      </c>
      <c r="F16" s="78">
        <v>0.76800000000000002</v>
      </c>
      <c r="G16" s="78">
        <v>0.76800000000000002</v>
      </c>
      <c r="H16" s="78">
        <v>0.76800000000000002</v>
      </c>
      <c r="I16" s="77"/>
    </row>
    <row r="17" spans="1:9" ht="72" x14ac:dyDescent="0.3">
      <c r="A17" s="77" t="s">
        <v>22</v>
      </c>
      <c r="B17" s="75" t="s">
        <v>60</v>
      </c>
      <c r="C17" s="78">
        <v>1.32</v>
      </c>
      <c r="D17" s="78">
        <v>0.1</v>
      </c>
      <c r="E17" s="78">
        <v>1.41</v>
      </c>
      <c r="F17" s="78">
        <v>1.4239999999999999</v>
      </c>
      <c r="G17" s="78">
        <v>1.4239999999999999</v>
      </c>
      <c r="H17" s="78">
        <v>1.4239999999999999</v>
      </c>
      <c r="I17" s="77"/>
    </row>
    <row r="18" spans="1:9" ht="57.6" x14ac:dyDescent="0.3">
      <c r="A18" s="77" t="s">
        <v>23</v>
      </c>
      <c r="B18" s="75" t="s">
        <v>61</v>
      </c>
      <c r="C18" s="78">
        <v>1.29</v>
      </c>
      <c r="D18" s="78">
        <v>0.09</v>
      </c>
      <c r="E18" s="78">
        <v>1.38</v>
      </c>
      <c r="F18" s="78">
        <v>1.3939999999999999</v>
      </c>
      <c r="G18" s="78">
        <v>1.3939999999999999</v>
      </c>
      <c r="H18" s="78">
        <v>1.3939999999999999</v>
      </c>
      <c r="I18" s="77"/>
    </row>
    <row r="19" spans="1:9" ht="28.8" x14ac:dyDescent="0.3">
      <c r="A19" s="77" t="s">
        <v>24</v>
      </c>
      <c r="B19" s="75" t="s">
        <v>62</v>
      </c>
      <c r="C19" s="78">
        <v>0.56000000000000005</v>
      </c>
      <c r="D19" s="78">
        <v>7.0000000000000007E-2</v>
      </c>
      <c r="E19" s="78">
        <v>0.63</v>
      </c>
      <c r="F19" s="78">
        <v>0.63600000000000001</v>
      </c>
      <c r="G19" s="78">
        <v>0.63600000000000001</v>
      </c>
      <c r="H19" s="78">
        <v>0.63600000000000001</v>
      </c>
      <c r="I19" s="77"/>
    </row>
    <row r="20" spans="1:9" ht="28.8" x14ac:dyDescent="0.3">
      <c r="A20" s="77" t="s">
        <v>25</v>
      </c>
      <c r="B20" s="75" t="s">
        <v>63</v>
      </c>
      <c r="C20" s="78">
        <v>1.27</v>
      </c>
      <c r="D20" s="78">
        <v>0.08</v>
      </c>
      <c r="E20" s="78">
        <v>1.36</v>
      </c>
      <c r="F20" s="78">
        <v>1.3740000000000001</v>
      </c>
      <c r="G20" s="78">
        <v>1.3740000000000001</v>
      </c>
      <c r="H20" s="78">
        <v>1.3740000000000001</v>
      </c>
      <c r="I20" s="77"/>
    </row>
    <row r="21" spans="1:9" ht="28.8" x14ac:dyDescent="0.3">
      <c r="A21" s="77" t="s">
        <v>26</v>
      </c>
      <c r="B21" s="75" t="s">
        <v>64</v>
      </c>
      <c r="C21" s="78">
        <v>1.51</v>
      </c>
      <c r="D21" s="78">
        <v>0.06</v>
      </c>
      <c r="E21" s="78">
        <v>1.57</v>
      </c>
      <c r="F21" s="78">
        <v>1.5860000000000001</v>
      </c>
      <c r="G21" s="78">
        <v>1.5860000000000001</v>
      </c>
      <c r="H21" s="78">
        <v>1.5860000000000001</v>
      </c>
      <c r="I21" s="77"/>
    </row>
    <row r="22" spans="1:9" ht="43.2" x14ac:dyDescent="0.3">
      <c r="A22" s="77" t="s">
        <v>27</v>
      </c>
      <c r="B22" s="75" t="s">
        <v>65</v>
      </c>
      <c r="C22" s="78">
        <v>2.33</v>
      </c>
      <c r="D22" s="78">
        <v>0.09</v>
      </c>
      <c r="E22" s="78">
        <v>2.42</v>
      </c>
      <c r="F22" s="78">
        <v>2.444</v>
      </c>
      <c r="G22" s="78">
        <v>2.444</v>
      </c>
      <c r="H22" s="78">
        <v>2.444</v>
      </c>
      <c r="I22" s="77"/>
    </row>
    <row r="23" spans="1:9" ht="72" x14ac:dyDescent="0.3">
      <c r="A23" s="77" t="s">
        <v>28</v>
      </c>
      <c r="B23" s="75" t="s">
        <v>66</v>
      </c>
      <c r="C23" s="78">
        <v>1.98</v>
      </c>
      <c r="D23" s="78">
        <v>0.09</v>
      </c>
      <c r="E23" s="78">
        <v>2.0699999999999998</v>
      </c>
      <c r="F23" s="78">
        <v>2.0910000000000002</v>
      </c>
      <c r="G23" s="78">
        <v>2.0910000000000002</v>
      </c>
      <c r="H23" s="78">
        <v>2.0910000000000002</v>
      </c>
      <c r="I23" s="77"/>
    </row>
    <row r="24" spans="1:9" ht="72" x14ac:dyDescent="0.3">
      <c r="A24" s="77" t="s">
        <v>29</v>
      </c>
      <c r="B24" s="75" t="s">
        <v>67</v>
      </c>
      <c r="C24" s="78">
        <v>1.98</v>
      </c>
      <c r="D24" s="78">
        <v>0.09</v>
      </c>
      <c r="E24" s="78">
        <v>2.0699999999999998</v>
      </c>
      <c r="F24" s="78">
        <v>2.0910000000000002</v>
      </c>
      <c r="G24" s="78">
        <v>2.0910000000000002</v>
      </c>
      <c r="H24" s="78">
        <v>2.0910000000000002</v>
      </c>
      <c r="I24" s="77"/>
    </row>
    <row r="25" spans="1:9" ht="28.8" x14ac:dyDescent="0.3">
      <c r="A25" s="77" t="s">
        <v>30</v>
      </c>
      <c r="B25" s="75" t="s">
        <v>68</v>
      </c>
      <c r="C25" s="78">
        <v>3.88</v>
      </c>
      <c r="D25" s="78">
        <v>0.06</v>
      </c>
      <c r="E25" s="78">
        <v>3.94</v>
      </c>
      <c r="F25" s="78">
        <v>3.9790000000000001</v>
      </c>
      <c r="G25" s="78">
        <v>3.9790000000000001</v>
      </c>
      <c r="H25" s="78">
        <v>3.9790000000000001</v>
      </c>
      <c r="I25" s="77"/>
    </row>
    <row r="26" spans="1:9" ht="43.2" x14ac:dyDescent="0.3">
      <c r="A26" s="77" t="s">
        <v>31</v>
      </c>
      <c r="B26" s="75" t="s">
        <v>69</v>
      </c>
      <c r="C26" s="78">
        <v>1.95</v>
      </c>
      <c r="D26" s="78">
        <v>0.08</v>
      </c>
      <c r="E26" s="78">
        <v>2.0299999999999998</v>
      </c>
      <c r="F26" s="78">
        <v>2.0499999999999998</v>
      </c>
      <c r="G26" s="78">
        <v>2.0499999999999998</v>
      </c>
      <c r="H26" s="78">
        <v>2.0499999999999998</v>
      </c>
      <c r="I26" s="77"/>
    </row>
    <row r="27" spans="1:9" ht="28.8" x14ac:dyDescent="0.3">
      <c r="A27" s="77" t="s">
        <v>32</v>
      </c>
      <c r="B27" s="75" t="s">
        <v>70</v>
      </c>
      <c r="C27" s="78">
        <v>1.46</v>
      </c>
      <c r="D27" s="78">
        <v>0.08</v>
      </c>
      <c r="E27" s="78">
        <v>1.53</v>
      </c>
      <c r="F27" s="78">
        <v>1.5449999999999999</v>
      </c>
      <c r="G27" s="78">
        <v>1.5449999999999999</v>
      </c>
      <c r="H27" s="78">
        <v>1.5449999999999999</v>
      </c>
      <c r="I27" s="77"/>
    </row>
    <row r="28" spans="1:9" ht="100.8" x14ac:dyDescent="0.3">
      <c r="A28" s="77" t="s">
        <v>33</v>
      </c>
      <c r="B28" s="75" t="s">
        <v>71</v>
      </c>
      <c r="C28" s="78">
        <v>1.49</v>
      </c>
      <c r="D28" s="78">
        <v>0.09</v>
      </c>
      <c r="E28" s="78">
        <v>1.58</v>
      </c>
      <c r="F28" s="78">
        <v>1.5960000000000001</v>
      </c>
      <c r="G28" s="78">
        <v>1.5960000000000001</v>
      </c>
      <c r="H28" s="78">
        <v>1.5960000000000001</v>
      </c>
      <c r="I28" s="77"/>
    </row>
    <row r="29" spans="1:9" ht="28.8" x14ac:dyDescent="0.3">
      <c r="A29" s="77" t="s">
        <v>34</v>
      </c>
      <c r="B29" s="75" t="s">
        <v>72</v>
      </c>
      <c r="C29" s="77"/>
      <c r="D29" s="77"/>
      <c r="E29" s="77"/>
      <c r="F29" s="77"/>
      <c r="G29" s="77"/>
      <c r="H29" s="77"/>
      <c r="I29" s="77"/>
    </row>
    <row r="30" spans="1:9" ht="43.2" x14ac:dyDescent="0.3">
      <c r="A30" s="77" t="s">
        <v>35</v>
      </c>
      <c r="B30" s="75" t="s">
        <v>73</v>
      </c>
      <c r="C30" s="78">
        <v>0.73</v>
      </c>
      <c r="D30" s="78">
        <v>0.08</v>
      </c>
      <c r="E30" s="78">
        <v>0.81</v>
      </c>
      <c r="F30" s="78">
        <v>0.81799999999999995</v>
      </c>
      <c r="G30" s="78">
        <v>0.81799999999999995</v>
      </c>
      <c r="H30" s="78">
        <v>0.81799999999999995</v>
      </c>
      <c r="I30" s="77"/>
    </row>
    <row r="31" spans="1:9" ht="57.6" x14ac:dyDescent="0.3">
      <c r="A31" s="77" t="s">
        <v>36</v>
      </c>
      <c r="B31" s="75" t="s">
        <v>74</v>
      </c>
      <c r="C31" s="78">
        <v>0.97</v>
      </c>
      <c r="D31" s="78">
        <v>0.09</v>
      </c>
      <c r="E31" s="78">
        <v>1.06</v>
      </c>
      <c r="F31" s="78">
        <v>1.071</v>
      </c>
      <c r="G31" s="78">
        <v>1.071</v>
      </c>
      <c r="H31" s="78">
        <v>1.071</v>
      </c>
      <c r="I31" s="77"/>
    </row>
    <row r="32" spans="1:9" ht="57.6" x14ac:dyDescent="0.3">
      <c r="A32" s="77" t="s">
        <v>37</v>
      </c>
      <c r="B32" s="75" t="s">
        <v>75</v>
      </c>
      <c r="C32" s="78">
        <v>0.66</v>
      </c>
      <c r="D32" s="78">
        <v>7.0000000000000007E-2</v>
      </c>
      <c r="E32" s="78">
        <v>0.72</v>
      </c>
      <c r="F32" s="78">
        <v>0.72699999999999998</v>
      </c>
      <c r="G32" s="78">
        <v>0.72699999999999998</v>
      </c>
      <c r="H32" s="78">
        <v>0.72699999999999998</v>
      </c>
      <c r="I32" s="77"/>
    </row>
    <row r="33" spans="1:9" ht="43.2" x14ac:dyDescent="0.3">
      <c r="A33" s="77" t="s">
        <v>38</v>
      </c>
      <c r="B33" s="75" t="s">
        <v>76</v>
      </c>
      <c r="C33" s="78">
        <v>0.46</v>
      </c>
      <c r="D33" s="78">
        <v>0.05</v>
      </c>
      <c r="E33" s="78">
        <v>0.51</v>
      </c>
      <c r="F33" s="78">
        <v>0.51500000000000001</v>
      </c>
      <c r="G33" s="78">
        <v>0.51500000000000001</v>
      </c>
      <c r="H33" s="78">
        <v>0.51500000000000001</v>
      </c>
      <c r="I33" s="77"/>
    </row>
    <row r="34" spans="1:9" ht="57.6" x14ac:dyDescent="0.3">
      <c r="A34" s="77" t="s">
        <v>39</v>
      </c>
      <c r="B34" s="75" t="s">
        <v>77</v>
      </c>
      <c r="C34" s="78">
        <v>0.28999999999999998</v>
      </c>
      <c r="D34" s="78">
        <v>0.04</v>
      </c>
      <c r="E34" s="78">
        <v>0.34</v>
      </c>
      <c r="F34" s="78">
        <v>0.34300000000000003</v>
      </c>
      <c r="G34" s="78">
        <v>0.34300000000000003</v>
      </c>
      <c r="H34" s="78">
        <v>0.34300000000000003</v>
      </c>
      <c r="I34" s="77"/>
    </row>
    <row r="35" spans="1:9" ht="28.8" x14ac:dyDescent="0.3">
      <c r="A35" s="77" t="s">
        <v>40</v>
      </c>
      <c r="B35" s="75" t="s">
        <v>78</v>
      </c>
      <c r="C35" s="78">
        <v>1.33</v>
      </c>
      <c r="D35" s="78">
        <v>0.11</v>
      </c>
      <c r="E35" s="78">
        <v>1.44</v>
      </c>
      <c r="F35" s="78">
        <v>1.454</v>
      </c>
      <c r="G35" s="78">
        <v>1.454</v>
      </c>
      <c r="H35" s="78">
        <v>1.454</v>
      </c>
      <c r="I35" s="77"/>
    </row>
    <row r="36" spans="1:9" ht="28.8" x14ac:dyDescent="0.3">
      <c r="A36" s="77" t="s">
        <v>41</v>
      </c>
      <c r="B36" s="75" t="s">
        <v>79</v>
      </c>
      <c r="C36" s="78">
        <v>0.52</v>
      </c>
      <c r="D36" s="78">
        <v>0.09</v>
      </c>
      <c r="E36" s="78">
        <v>0.61</v>
      </c>
      <c r="F36" s="78">
        <v>0.61599999999999999</v>
      </c>
      <c r="G36" s="78">
        <v>0.61599999999999999</v>
      </c>
      <c r="H36" s="78">
        <v>0.61599999999999999</v>
      </c>
      <c r="I36" s="77"/>
    </row>
    <row r="37" spans="1:9" ht="86.4" x14ac:dyDescent="0.3">
      <c r="A37" s="77" t="s">
        <v>42</v>
      </c>
      <c r="B37" s="75" t="s">
        <v>80</v>
      </c>
      <c r="C37" s="78">
        <v>1.31</v>
      </c>
      <c r="D37" s="78">
        <v>7.0000000000000007E-2</v>
      </c>
      <c r="E37" s="78">
        <v>1.38</v>
      </c>
      <c r="F37" s="78">
        <v>1.3939999999999999</v>
      </c>
      <c r="G37" s="78">
        <v>1.3939999999999999</v>
      </c>
      <c r="H37" s="78">
        <v>1.3939999999999999</v>
      </c>
      <c r="I37" s="77"/>
    </row>
    <row r="38" spans="1:9" ht="86.4" x14ac:dyDescent="0.3">
      <c r="A38" s="77" t="s">
        <v>43</v>
      </c>
      <c r="B38" s="75" t="s">
        <v>81</v>
      </c>
      <c r="C38" s="78">
        <v>0.67</v>
      </c>
      <c r="D38" s="78">
        <v>0.05</v>
      </c>
      <c r="E38" s="78">
        <v>0.72</v>
      </c>
      <c r="F38" s="78">
        <v>0.72699999999999998</v>
      </c>
      <c r="G38" s="78">
        <v>0.72699999999999998</v>
      </c>
      <c r="H38" s="78">
        <v>0.72699999999999998</v>
      </c>
      <c r="I38" s="77"/>
    </row>
    <row r="39" spans="1:9" x14ac:dyDescent="0.3">
      <c r="A39" s="77" t="s">
        <v>85</v>
      </c>
      <c r="B39" s="75" t="s">
        <v>330</v>
      </c>
      <c r="C39" s="78">
        <v>0.36</v>
      </c>
      <c r="D39" s="77"/>
      <c r="E39" s="78">
        <v>0.36</v>
      </c>
      <c r="F39" s="78">
        <v>0.39600000000000002</v>
      </c>
      <c r="G39" s="78">
        <v>0.432</v>
      </c>
      <c r="H39" s="78">
        <v>0.46800000000000003</v>
      </c>
      <c r="I39" s="77" t="s">
        <v>568</v>
      </c>
    </row>
    <row r="40" spans="1:9" x14ac:dyDescent="0.3">
      <c r="A40" s="77" t="s">
        <v>86</v>
      </c>
      <c r="B40" s="75" t="s">
        <v>331</v>
      </c>
      <c r="C40" s="78">
        <v>0.92</v>
      </c>
      <c r="D40" s="77"/>
      <c r="E40" s="78">
        <v>0.92</v>
      </c>
      <c r="F40" s="78">
        <v>1.012</v>
      </c>
      <c r="G40" s="78">
        <v>1.1040000000000001</v>
      </c>
      <c r="H40" s="78">
        <v>1.196</v>
      </c>
      <c r="I40" s="77" t="s">
        <v>568</v>
      </c>
    </row>
    <row r="41" spans="1:9" x14ac:dyDescent="0.3">
      <c r="A41" s="77" t="s">
        <v>87</v>
      </c>
      <c r="B41" s="75" t="s">
        <v>332</v>
      </c>
      <c r="C41" s="78">
        <v>1.1399999999999999</v>
      </c>
      <c r="D41" s="77"/>
      <c r="E41" s="78">
        <v>1.1399999999999999</v>
      </c>
      <c r="F41" s="78">
        <v>1.254</v>
      </c>
      <c r="G41" s="78">
        <v>1.3680000000000001</v>
      </c>
      <c r="H41" s="78">
        <v>1.482</v>
      </c>
      <c r="I41" s="77" t="s">
        <v>568</v>
      </c>
    </row>
    <row r="42" spans="1:9" x14ac:dyDescent="0.3">
      <c r="A42" s="77" t="s">
        <v>88</v>
      </c>
      <c r="B42" s="75" t="s">
        <v>333</v>
      </c>
      <c r="C42" s="78">
        <v>1.1599999999999999</v>
      </c>
      <c r="D42" s="77"/>
      <c r="E42" s="78">
        <v>1.1599999999999999</v>
      </c>
      <c r="F42" s="78">
        <v>1.276</v>
      </c>
      <c r="G42" s="78">
        <v>1.3919999999999999</v>
      </c>
      <c r="H42" s="78">
        <v>1.508</v>
      </c>
      <c r="I42" s="77" t="s">
        <v>568</v>
      </c>
    </row>
    <row r="43" spans="1:9" x14ac:dyDescent="0.3">
      <c r="A43" s="77" t="s">
        <v>89</v>
      </c>
      <c r="B43" s="75" t="s">
        <v>334</v>
      </c>
      <c r="C43" s="78">
        <v>1.1599999999999999</v>
      </c>
      <c r="D43" s="77"/>
      <c r="E43" s="78">
        <v>1.1599999999999999</v>
      </c>
      <c r="F43" s="78">
        <v>1.276</v>
      </c>
      <c r="G43" s="78">
        <v>1.3919999999999999</v>
      </c>
      <c r="H43" s="78">
        <v>1.508</v>
      </c>
      <c r="I43" s="77" t="s">
        <v>568</v>
      </c>
    </row>
    <row r="44" spans="1:9" x14ac:dyDescent="0.3">
      <c r="A44" s="77" t="s">
        <v>90</v>
      </c>
      <c r="B44" s="75" t="s">
        <v>332</v>
      </c>
      <c r="C44" s="78">
        <v>1.1399999999999999</v>
      </c>
      <c r="D44" s="77"/>
      <c r="E44" s="78">
        <v>1.1399999999999999</v>
      </c>
      <c r="F44" s="78">
        <v>1.254</v>
      </c>
      <c r="G44" s="78">
        <v>1.3680000000000001</v>
      </c>
      <c r="H44" s="78">
        <v>1.482</v>
      </c>
      <c r="I44" s="77" t="s">
        <v>568</v>
      </c>
    </row>
    <row r="45" spans="1:9" x14ac:dyDescent="0.3">
      <c r="A45" s="77" t="s">
        <v>91</v>
      </c>
      <c r="B45" s="75" t="s">
        <v>333</v>
      </c>
      <c r="C45" s="78">
        <v>1.1599999999999999</v>
      </c>
      <c r="D45" s="77"/>
      <c r="E45" s="78">
        <v>1.1599999999999999</v>
      </c>
      <c r="F45" s="78">
        <v>1.276</v>
      </c>
      <c r="G45" s="78">
        <v>1.3919999999999999</v>
      </c>
      <c r="H45" s="78">
        <v>1.508</v>
      </c>
      <c r="I45" s="77" t="s">
        <v>568</v>
      </c>
    </row>
    <row r="46" spans="1:9" x14ac:dyDescent="0.3">
      <c r="A46" s="77" t="s">
        <v>92</v>
      </c>
      <c r="B46" s="75" t="s">
        <v>335</v>
      </c>
      <c r="C46" s="78">
        <v>1.1399999999999999</v>
      </c>
      <c r="D46" s="77"/>
      <c r="E46" s="78">
        <v>1.1399999999999999</v>
      </c>
      <c r="F46" s="78">
        <v>1.254</v>
      </c>
      <c r="G46" s="78">
        <v>1.3680000000000001</v>
      </c>
      <c r="H46" s="78">
        <v>1.482</v>
      </c>
      <c r="I46" s="77" t="s">
        <v>568</v>
      </c>
    </row>
    <row r="47" spans="1:9" ht="28.8" x14ac:dyDescent="0.3">
      <c r="A47" s="77" t="s">
        <v>93</v>
      </c>
      <c r="B47" s="75" t="s">
        <v>336</v>
      </c>
      <c r="C47" s="78">
        <v>1.6</v>
      </c>
      <c r="D47" s="77"/>
      <c r="E47" s="78">
        <v>1.6</v>
      </c>
      <c r="F47" s="78">
        <v>1.76</v>
      </c>
      <c r="G47" s="78">
        <v>1.92</v>
      </c>
      <c r="H47" s="78">
        <v>2.08</v>
      </c>
      <c r="I47" s="77" t="s">
        <v>568</v>
      </c>
    </row>
    <row r="48" spans="1:9" ht="43.2" x14ac:dyDescent="0.3">
      <c r="A48" s="77" t="s">
        <v>94</v>
      </c>
      <c r="B48" s="75" t="s">
        <v>337</v>
      </c>
      <c r="C48" s="78">
        <v>1.6</v>
      </c>
      <c r="D48" s="77"/>
      <c r="E48" s="78">
        <v>1.6</v>
      </c>
      <c r="F48" s="78">
        <v>1.76</v>
      </c>
      <c r="G48" s="78">
        <v>1.92</v>
      </c>
      <c r="H48" s="78">
        <v>2.08</v>
      </c>
      <c r="I48" s="77" t="s">
        <v>568</v>
      </c>
    </row>
    <row r="49" spans="1:9" x14ac:dyDescent="0.3">
      <c r="A49" s="77" t="s">
        <v>95</v>
      </c>
      <c r="B49" s="75" t="s">
        <v>338</v>
      </c>
      <c r="C49" s="78">
        <v>1.1599999999999999</v>
      </c>
      <c r="D49" s="77"/>
      <c r="E49" s="78">
        <v>1.1599999999999999</v>
      </c>
      <c r="F49" s="78">
        <v>1.276</v>
      </c>
      <c r="G49" s="78">
        <v>1.3919999999999999</v>
      </c>
      <c r="H49" s="78">
        <v>1.508</v>
      </c>
      <c r="I49" s="77" t="s">
        <v>568</v>
      </c>
    </row>
    <row r="50" spans="1:9" x14ac:dyDescent="0.3">
      <c r="A50" s="77" t="s">
        <v>96</v>
      </c>
      <c r="B50" s="75" t="s">
        <v>339</v>
      </c>
      <c r="C50" s="78">
        <v>1.1599999999999999</v>
      </c>
      <c r="D50" s="77"/>
      <c r="E50" s="78">
        <v>1.1599999999999999</v>
      </c>
      <c r="F50" s="78">
        <v>1.276</v>
      </c>
      <c r="G50" s="78">
        <v>1.3919999999999999</v>
      </c>
      <c r="H50" s="78">
        <v>1.508</v>
      </c>
      <c r="I50" s="77" t="s">
        <v>568</v>
      </c>
    </row>
    <row r="51" spans="1:9" x14ac:dyDescent="0.3">
      <c r="A51" s="77" t="s">
        <v>97</v>
      </c>
      <c r="B51" s="75" t="s">
        <v>340</v>
      </c>
      <c r="C51" s="78">
        <v>1.1599999999999999</v>
      </c>
      <c r="D51" s="77"/>
      <c r="E51" s="78">
        <v>1.1599999999999999</v>
      </c>
      <c r="F51" s="78">
        <v>1.276</v>
      </c>
      <c r="G51" s="78">
        <v>1.3919999999999999</v>
      </c>
      <c r="H51" s="78">
        <v>1.508</v>
      </c>
      <c r="I51" s="77" t="s">
        <v>568</v>
      </c>
    </row>
    <row r="52" spans="1:9" x14ac:dyDescent="0.3">
      <c r="A52" s="77" t="s">
        <v>98</v>
      </c>
      <c r="B52" s="75" t="s">
        <v>341</v>
      </c>
      <c r="C52" s="78">
        <v>1.1599999999999999</v>
      </c>
      <c r="D52" s="77"/>
      <c r="E52" s="78">
        <v>1.1599999999999999</v>
      </c>
      <c r="F52" s="78">
        <v>1.276</v>
      </c>
      <c r="G52" s="78">
        <v>1.3919999999999999</v>
      </c>
      <c r="H52" s="78">
        <v>1.508</v>
      </c>
      <c r="I52" s="77" t="s">
        <v>568</v>
      </c>
    </row>
    <row r="53" spans="1:9" x14ac:dyDescent="0.3">
      <c r="A53" s="77" t="s">
        <v>99</v>
      </c>
      <c r="B53" s="75" t="s">
        <v>342</v>
      </c>
      <c r="C53" s="78">
        <v>1.1599999999999999</v>
      </c>
      <c r="D53" s="77"/>
      <c r="E53" s="78">
        <v>1.1599999999999999</v>
      </c>
      <c r="F53" s="78">
        <v>1.276</v>
      </c>
      <c r="G53" s="78">
        <v>1.3919999999999999</v>
      </c>
      <c r="H53" s="78">
        <v>1.508</v>
      </c>
      <c r="I53" s="77" t="s">
        <v>568</v>
      </c>
    </row>
    <row r="54" spans="1:9" x14ac:dyDescent="0.3">
      <c r="A54" s="77" t="s">
        <v>100</v>
      </c>
      <c r="B54" s="75" t="s">
        <v>341</v>
      </c>
      <c r="C54" s="78">
        <v>1.1599999999999999</v>
      </c>
      <c r="D54" s="77"/>
      <c r="E54" s="78">
        <v>1.1599999999999999</v>
      </c>
      <c r="F54" s="78">
        <v>1.276</v>
      </c>
      <c r="G54" s="78">
        <v>1.3919999999999999</v>
      </c>
      <c r="H54" s="78">
        <v>1.508</v>
      </c>
      <c r="I54" s="77" t="s">
        <v>568</v>
      </c>
    </row>
    <row r="55" spans="1:9" ht="57.6" x14ac:dyDescent="0.3">
      <c r="A55" s="77" t="s">
        <v>101</v>
      </c>
      <c r="B55" s="75" t="s">
        <v>343</v>
      </c>
      <c r="C55" s="78">
        <v>1.6</v>
      </c>
      <c r="D55" s="77"/>
      <c r="E55" s="78">
        <v>1.6</v>
      </c>
      <c r="F55" s="78">
        <v>1.76</v>
      </c>
      <c r="G55" s="78">
        <v>1.92</v>
      </c>
      <c r="H55" s="78">
        <v>2.08</v>
      </c>
      <c r="I55" s="77" t="s">
        <v>568</v>
      </c>
    </row>
    <row r="56" spans="1:9" ht="72" x14ac:dyDescent="0.3">
      <c r="A56" s="77" t="s">
        <v>102</v>
      </c>
      <c r="B56" s="75" t="s">
        <v>344</v>
      </c>
      <c r="C56" s="78">
        <v>1.6</v>
      </c>
      <c r="D56" s="77"/>
      <c r="E56" s="78">
        <v>1.6</v>
      </c>
      <c r="F56" s="78">
        <v>1.76</v>
      </c>
      <c r="G56" s="78">
        <v>1.92</v>
      </c>
      <c r="H56" s="78">
        <v>2.08</v>
      </c>
      <c r="I56" s="77" t="s">
        <v>568</v>
      </c>
    </row>
    <row r="57" spans="1:9" x14ac:dyDescent="0.3">
      <c r="A57" s="77" t="s">
        <v>103</v>
      </c>
      <c r="B57" s="75" t="s">
        <v>345</v>
      </c>
      <c r="C57" s="78">
        <v>1.6</v>
      </c>
      <c r="D57" s="77"/>
      <c r="E57" s="78">
        <v>1.6</v>
      </c>
      <c r="F57" s="78">
        <v>1.76</v>
      </c>
      <c r="G57" s="78">
        <v>1.92</v>
      </c>
      <c r="H57" s="78">
        <v>2.08</v>
      </c>
      <c r="I57" s="77" t="s">
        <v>568</v>
      </c>
    </row>
    <row r="58" spans="1:9" ht="28.8" x14ac:dyDescent="0.3">
      <c r="A58" s="77" t="s">
        <v>104</v>
      </c>
      <c r="B58" s="75" t="s">
        <v>346</v>
      </c>
      <c r="C58" s="78">
        <v>1.1399999999999999</v>
      </c>
      <c r="D58" s="77"/>
      <c r="E58" s="78">
        <v>1.1399999999999999</v>
      </c>
      <c r="F58" s="78">
        <v>1.254</v>
      </c>
      <c r="G58" s="78">
        <v>1.3680000000000001</v>
      </c>
      <c r="H58" s="78">
        <v>1.482</v>
      </c>
      <c r="I58" s="77" t="s">
        <v>568</v>
      </c>
    </row>
    <row r="59" spans="1:9" ht="43.2" x14ac:dyDescent="0.3">
      <c r="A59" s="77" t="s">
        <v>105</v>
      </c>
      <c r="B59" s="75" t="s">
        <v>347</v>
      </c>
      <c r="C59" s="78">
        <v>1.6</v>
      </c>
      <c r="D59" s="77"/>
      <c r="E59" s="78">
        <v>1.6</v>
      </c>
      <c r="F59" s="78">
        <v>1.76</v>
      </c>
      <c r="G59" s="78">
        <v>1.92</v>
      </c>
      <c r="H59" s="78">
        <v>2.08</v>
      </c>
      <c r="I59" s="77" t="s">
        <v>568</v>
      </c>
    </row>
    <row r="60" spans="1:9" ht="28.8" x14ac:dyDescent="0.3">
      <c r="A60" s="77" t="s">
        <v>106</v>
      </c>
      <c r="B60" s="75" t="s">
        <v>348</v>
      </c>
      <c r="C60" s="78">
        <v>1.6</v>
      </c>
      <c r="D60" s="77"/>
      <c r="E60" s="78">
        <v>1.6</v>
      </c>
      <c r="F60" s="78">
        <v>1.76</v>
      </c>
      <c r="G60" s="78">
        <v>1.92</v>
      </c>
      <c r="H60" s="78">
        <v>2.08</v>
      </c>
      <c r="I60" s="77" t="s">
        <v>568</v>
      </c>
    </row>
    <row r="61" spans="1:9" x14ac:dyDescent="0.3">
      <c r="A61" s="77" t="s">
        <v>107</v>
      </c>
      <c r="B61" s="75" t="s">
        <v>349</v>
      </c>
      <c r="C61" s="78">
        <v>0.92</v>
      </c>
      <c r="D61" s="77"/>
      <c r="E61" s="78">
        <v>0.92</v>
      </c>
      <c r="F61" s="78">
        <v>1.012</v>
      </c>
      <c r="G61" s="78">
        <v>1.1040000000000001</v>
      </c>
      <c r="H61" s="78">
        <v>1.196</v>
      </c>
      <c r="I61" s="77" t="s">
        <v>568</v>
      </c>
    </row>
    <row r="62" spans="1:9" x14ac:dyDescent="0.3">
      <c r="A62" s="77" t="s">
        <v>108</v>
      </c>
      <c r="B62" s="75" t="s">
        <v>341</v>
      </c>
      <c r="C62" s="78">
        <v>1.6</v>
      </c>
      <c r="D62" s="77"/>
      <c r="E62" s="78">
        <v>1.6</v>
      </c>
      <c r="F62" s="78">
        <v>1.76</v>
      </c>
      <c r="G62" s="78">
        <v>1.92</v>
      </c>
      <c r="H62" s="78">
        <v>2.08</v>
      </c>
      <c r="I62" s="77" t="s">
        <v>568</v>
      </c>
    </row>
    <row r="63" spans="1:9" x14ac:dyDescent="0.3">
      <c r="A63" s="77" t="s">
        <v>44</v>
      </c>
      <c r="B63" s="75" t="s">
        <v>82</v>
      </c>
      <c r="C63" s="78">
        <v>10.82</v>
      </c>
      <c r="D63" s="77"/>
      <c r="E63" s="78">
        <v>10.82</v>
      </c>
      <c r="F63" s="78">
        <v>11.901999999999999</v>
      </c>
      <c r="G63" s="78">
        <v>12.984</v>
      </c>
      <c r="H63" s="78">
        <v>14.066000000000001</v>
      </c>
      <c r="I63" s="77"/>
    </row>
    <row r="64" spans="1:9" ht="28.8" x14ac:dyDescent="0.3">
      <c r="A64" s="77" t="s">
        <v>109</v>
      </c>
      <c r="B64" s="75" t="s">
        <v>350</v>
      </c>
      <c r="C64" s="78">
        <v>0.18</v>
      </c>
      <c r="D64" s="78">
        <v>0.03</v>
      </c>
      <c r="E64" s="78">
        <v>0.21</v>
      </c>
      <c r="F64" s="78">
        <v>0.23100000000000001</v>
      </c>
      <c r="G64" s="78">
        <v>0.252</v>
      </c>
      <c r="H64" s="78">
        <v>0.27300000000000002</v>
      </c>
      <c r="I64" s="77"/>
    </row>
    <row r="65" spans="1:9" ht="28.8" x14ac:dyDescent="0.3">
      <c r="A65" s="77" t="s">
        <v>110</v>
      </c>
      <c r="B65" s="75" t="s">
        <v>351</v>
      </c>
      <c r="C65" s="78">
        <v>2.87</v>
      </c>
      <c r="D65" s="77"/>
      <c r="E65" s="78">
        <v>2.87</v>
      </c>
      <c r="F65" s="78">
        <v>3.157</v>
      </c>
      <c r="G65" s="78">
        <v>3.444</v>
      </c>
      <c r="H65" s="78">
        <v>3.7309999999999999</v>
      </c>
      <c r="I65" s="77"/>
    </row>
    <row r="66" spans="1:9" x14ac:dyDescent="0.3">
      <c r="A66" s="77" t="s">
        <v>111</v>
      </c>
      <c r="B66" s="75" t="s">
        <v>352</v>
      </c>
      <c r="C66" s="77"/>
      <c r="D66" s="77"/>
      <c r="E66" s="77"/>
      <c r="F66" s="77"/>
      <c r="G66" s="77"/>
      <c r="H66" s="77"/>
      <c r="I66" s="77"/>
    </row>
    <row r="67" spans="1:9" x14ac:dyDescent="0.3">
      <c r="A67" s="77" t="s">
        <v>112</v>
      </c>
      <c r="B67" s="75" t="s">
        <v>353</v>
      </c>
      <c r="C67" s="77"/>
      <c r="D67" s="77"/>
      <c r="E67" s="77"/>
      <c r="F67" s="77"/>
      <c r="G67" s="77"/>
      <c r="H67" s="77"/>
      <c r="I67" s="77"/>
    </row>
    <row r="68" spans="1:9" x14ac:dyDescent="0.3">
      <c r="A68" s="77" t="s">
        <v>113</v>
      </c>
      <c r="B68" s="75" t="s">
        <v>354</v>
      </c>
      <c r="C68" s="77"/>
      <c r="D68" s="77"/>
      <c r="E68" s="77"/>
      <c r="F68" s="77"/>
      <c r="G68" s="77"/>
      <c r="H68" s="77"/>
      <c r="I68" s="77"/>
    </row>
    <row r="69" spans="1:9" x14ac:dyDescent="0.3">
      <c r="A69" s="77" t="s">
        <v>114</v>
      </c>
      <c r="B69" s="75" t="s">
        <v>355</v>
      </c>
      <c r="C69" s="77"/>
      <c r="D69" s="77"/>
      <c r="E69" s="77"/>
      <c r="F69" s="77"/>
      <c r="G69" s="77"/>
      <c r="H69" s="77"/>
      <c r="I69" s="77"/>
    </row>
    <row r="70" spans="1:9" x14ac:dyDescent="0.3">
      <c r="A70" s="77" t="s">
        <v>115</v>
      </c>
      <c r="B70" s="75" t="s">
        <v>356</v>
      </c>
      <c r="C70" s="77"/>
      <c r="D70" s="77"/>
      <c r="E70" s="77"/>
      <c r="F70" s="77"/>
      <c r="G70" s="77"/>
      <c r="H70" s="77"/>
      <c r="I70" s="77"/>
    </row>
    <row r="71" spans="1:9" ht="57.6" x14ac:dyDescent="0.3">
      <c r="A71" s="77" t="s">
        <v>116</v>
      </c>
      <c r="B71" s="75" t="s">
        <v>357</v>
      </c>
      <c r="C71" s="78">
        <v>0.81</v>
      </c>
      <c r="D71" s="77"/>
      <c r="E71" s="78">
        <v>0.81</v>
      </c>
      <c r="F71" s="78">
        <v>0.89100000000000001</v>
      </c>
      <c r="G71" s="78">
        <v>0.97199999999999998</v>
      </c>
      <c r="H71" s="78">
        <v>1.0529999999999999</v>
      </c>
      <c r="I71" s="77"/>
    </row>
    <row r="72" spans="1:9" ht="72" x14ac:dyDescent="0.3">
      <c r="A72" s="77" t="s">
        <v>117</v>
      </c>
      <c r="B72" s="75" t="s">
        <v>358</v>
      </c>
      <c r="C72" s="78">
        <v>2.89</v>
      </c>
      <c r="D72" s="77"/>
      <c r="E72" s="78">
        <v>2.89</v>
      </c>
      <c r="F72" s="78">
        <v>3.1789999999999998</v>
      </c>
      <c r="G72" s="78">
        <v>3.468</v>
      </c>
      <c r="H72" s="78">
        <v>3.7570000000000001</v>
      </c>
      <c r="I72" s="77" t="s">
        <v>569</v>
      </c>
    </row>
    <row r="73" spans="1:9" ht="43.2" x14ac:dyDescent="0.3">
      <c r="A73" s="77" t="s">
        <v>118</v>
      </c>
      <c r="B73" s="75" t="s">
        <v>359</v>
      </c>
      <c r="C73" s="77"/>
      <c r="D73" s="77"/>
      <c r="E73" s="77"/>
      <c r="F73" s="77"/>
      <c r="G73" s="77"/>
      <c r="H73" s="77"/>
      <c r="I73" s="77"/>
    </row>
    <row r="74" spans="1:9" ht="43.2" x14ac:dyDescent="0.3">
      <c r="A74" s="77" t="s">
        <v>119</v>
      </c>
      <c r="B74" s="75" t="s">
        <v>360</v>
      </c>
      <c r="C74" s="78">
        <v>3</v>
      </c>
      <c r="D74" s="77"/>
      <c r="E74" s="78">
        <v>3</v>
      </c>
      <c r="F74" s="78">
        <v>3.3</v>
      </c>
      <c r="G74" s="78">
        <v>3.6</v>
      </c>
      <c r="H74" s="78">
        <v>3.9</v>
      </c>
      <c r="I74" s="77" t="s">
        <v>569</v>
      </c>
    </row>
    <row r="75" spans="1:9" ht="43.2" x14ac:dyDescent="0.3">
      <c r="A75" s="77" t="s">
        <v>120</v>
      </c>
      <c r="B75" s="75" t="s">
        <v>361</v>
      </c>
      <c r="C75" s="78">
        <v>3</v>
      </c>
      <c r="D75" s="77"/>
      <c r="E75" s="78">
        <v>3</v>
      </c>
      <c r="F75" s="78">
        <v>3.3</v>
      </c>
      <c r="G75" s="78">
        <v>3.6</v>
      </c>
      <c r="H75" s="78">
        <v>3.9</v>
      </c>
      <c r="I75" s="77" t="s">
        <v>569</v>
      </c>
    </row>
    <row r="76" spans="1:9" x14ac:dyDescent="0.3">
      <c r="A76" s="77" t="s">
        <v>121</v>
      </c>
      <c r="B76" s="75" t="s">
        <v>362</v>
      </c>
      <c r="C76" s="77"/>
      <c r="D76" s="77"/>
      <c r="E76" s="77"/>
      <c r="F76" s="77"/>
      <c r="G76" s="77"/>
      <c r="H76" s="77"/>
      <c r="I76" s="77"/>
    </row>
    <row r="77" spans="1:9" ht="57.6" x14ac:dyDescent="0.3">
      <c r="A77" s="77" t="s">
        <v>122</v>
      </c>
      <c r="B77" s="75" t="s">
        <v>363</v>
      </c>
      <c r="C77" s="78">
        <v>3</v>
      </c>
      <c r="D77" s="77"/>
      <c r="E77" s="78">
        <v>3</v>
      </c>
      <c r="F77" s="78">
        <v>3.3</v>
      </c>
      <c r="G77" s="78">
        <v>3.6</v>
      </c>
      <c r="H77" s="78">
        <v>3.9</v>
      </c>
      <c r="I77" s="77" t="s">
        <v>569</v>
      </c>
    </row>
    <row r="78" spans="1:9" ht="72" x14ac:dyDescent="0.3">
      <c r="A78" s="77" t="s">
        <v>123</v>
      </c>
      <c r="B78" s="75" t="s">
        <v>364</v>
      </c>
      <c r="C78" s="78">
        <v>3</v>
      </c>
      <c r="D78" s="77"/>
      <c r="E78" s="78">
        <v>3</v>
      </c>
      <c r="F78" s="78">
        <v>3.3</v>
      </c>
      <c r="G78" s="78">
        <v>3.6</v>
      </c>
      <c r="H78" s="78">
        <v>3.9</v>
      </c>
      <c r="I78" s="77" t="s">
        <v>569</v>
      </c>
    </row>
    <row r="79" spans="1:9" ht="57.6" x14ac:dyDescent="0.3">
      <c r="A79" s="77" t="s">
        <v>124</v>
      </c>
      <c r="B79" s="75" t="s">
        <v>365</v>
      </c>
      <c r="C79" s="78">
        <v>3</v>
      </c>
      <c r="D79" s="77"/>
      <c r="E79" s="78">
        <v>3</v>
      </c>
      <c r="F79" s="78">
        <v>3.3</v>
      </c>
      <c r="G79" s="78">
        <v>3.6</v>
      </c>
      <c r="H79" s="78">
        <v>3.9</v>
      </c>
      <c r="I79" s="77" t="s">
        <v>569</v>
      </c>
    </row>
    <row r="80" spans="1:9" ht="43.2" x14ac:dyDescent="0.3">
      <c r="A80" s="77" t="s">
        <v>125</v>
      </c>
      <c r="B80" s="75" t="s">
        <v>366</v>
      </c>
      <c r="C80" s="78">
        <v>3</v>
      </c>
      <c r="D80" s="77"/>
      <c r="E80" s="78">
        <v>3</v>
      </c>
      <c r="F80" s="78">
        <v>3.3</v>
      </c>
      <c r="G80" s="78">
        <v>3.6</v>
      </c>
      <c r="H80" s="78">
        <v>3.9</v>
      </c>
      <c r="I80" s="77" t="s">
        <v>569</v>
      </c>
    </row>
    <row r="81" spans="1:9" ht="57.6" x14ac:dyDescent="0.3">
      <c r="A81" s="77" t="s">
        <v>126</v>
      </c>
      <c r="B81" s="75" t="s">
        <v>367</v>
      </c>
      <c r="C81" s="78">
        <v>3</v>
      </c>
      <c r="D81" s="77"/>
      <c r="E81" s="78">
        <v>3</v>
      </c>
      <c r="F81" s="78">
        <v>3.3</v>
      </c>
      <c r="G81" s="78">
        <v>3.6</v>
      </c>
      <c r="H81" s="78">
        <v>3.9</v>
      </c>
      <c r="I81" s="77" t="s">
        <v>569</v>
      </c>
    </row>
    <row r="82" spans="1:9" ht="43.2" x14ac:dyDescent="0.3">
      <c r="A82" s="77" t="s">
        <v>127</v>
      </c>
      <c r="B82" s="75" t="s">
        <v>368</v>
      </c>
      <c r="C82" s="78">
        <v>3</v>
      </c>
      <c r="D82" s="77"/>
      <c r="E82" s="78">
        <v>3</v>
      </c>
      <c r="F82" s="78">
        <v>3.3</v>
      </c>
      <c r="G82" s="78">
        <v>3.6</v>
      </c>
      <c r="H82" s="78">
        <v>3.9</v>
      </c>
      <c r="I82" s="77" t="s">
        <v>569</v>
      </c>
    </row>
    <row r="83" spans="1:9" ht="43.2" x14ac:dyDescent="0.3">
      <c r="A83" s="77" t="s">
        <v>128</v>
      </c>
      <c r="B83" s="75" t="s">
        <v>369</v>
      </c>
      <c r="C83" s="78">
        <v>3</v>
      </c>
      <c r="D83" s="77"/>
      <c r="E83" s="78">
        <v>3</v>
      </c>
      <c r="F83" s="78">
        <v>3.3</v>
      </c>
      <c r="G83" s="78">
        <v>3.6</v>
      </c>
      <c r="H83" s="78">
        <v>3.9</v>
      </c>
      <c r="I83" s="77" t="s">
        <v>569</v>
      </c>
    </row>
    <row r="84" spans="1:9" ht="43.2" x14ac:dyDescent="0.3">
      <c r="A84" s="77" t="s">
        <v>129</v>
      </c>
      <c r="B84" s="75" t="s">
        <v>370</v>
      </c>
      <c r="C84" s="78">
        <v>3</v>
      </c>
      <c r="D84" s="77"/>
      <c r="E84" s="78">
        <v>3</v>
      </c>
      <c r="F84" s="78">
        <v>3.3</v>
      </c>
      <c r="G84" s="78">
        <v>3.6</v>
      </c>
      <c r="H84" s="78">
        <v>3.9</v>
      </c>
      <c r="I84" s="77" t="s">
        <v>569</v>
      </c>
    </row>
    <row r="85" spans="1:9" ht="43.2" x14ac:dyDescent="0.3">
      <c r="A85" s="77" t="s">
        <v>130</v>
      </c>
      <c r="B85" s="75" t="s">
        <v>371</v>
      </c>
      <c r="C85" s="78">
        <v>3</v>
      </c>
      <c r="D85" s="77"/>
      <c r="E85" s="78">
        <v>3</v>
      </c>
      <c r="F85" s="78">
        <v>3.3</v>
      </c>
      <c r="G85" s="78">
        <v>3.6</v>
      </c>
      <c r="H85" s="78">
        <v>3.9</v>
      </c>
      <c r="I85" s="77" t="s">
        <v>569</v>
      </c>
    </row>
    <row r="86" spans="1:9" ht="57.6" x14ac:dyDescent="0.3">
      <c r="A86" s="77" t="s">
        <v>131</v>
      </c>
      <c r="B86" s="75" t="s">
        <v>372</v>
      </c>
      <c r="C86" s="78">
        <v>3</v>
      </c>
      <c r="D86" s="77"/>
      <c r="E86" s="78">
        <v>3</v>
      </c>
      <c r="F86" s="78">
        <v>3.3</v>
      </c>
      <c r="G86" s="78">
        <v>3.6</v>
      </c>
      <c r="H86" s="78">
        <v>3.9</v>
      </c>
      <c r="I86" s="77" t="s">
        <v>569</v>
      </c>
    </row>
    <row r="87" spans="1:9" ht="72" x14ac:dyDescent="0.3">
      <c r="A87" s="77" t="s">
        <v>132</v>
      </c>
      <c r="B87" s="75" t="s">
        <v>373</v>
      </c>
      <c r="C87" s="78">
        <v>3</v>
      </c>
      <c r="D87" s="77"/>
      <c r="E87" s="78">
        <v>3</v>
      </c>
      <c r="F87" s="78">
        <v>3.3</v>
      </c>
      <c r="G87" s="78">
        <v>3.6</v>
      </c>
      <c r="H87" s="78">
        <v>3.9</v>
      </c>
      <c r="I87" s="77" t="s">
        <v>569</v>
      </c>
    </row>
    <row r="88" spans="1:9" ht="57.6" x14ac:dyDescent="0.3">
      <c r="A88" s="77" t="s">
        <v>133</v>
      </c>
      <c r="B88" s="75" t="s">
        <v>374</v>
      </c>
      <c r="C88" s="78">
        <v>3</v>
      </c>
      <c r="D88" s="77"/>
      <c r="E88" s="78">
        <v>3</v>
      </c>
      <c r="F88" s="78">
        <v>3.3</v>
      </c>
      <c r="G88" s="78">
        <v>3.6</v>
      </c>
      <c r="H88" s="78">
        <v>3.9</v>
      </c>
      <c r="I88" s="77" t="s">
        <v>569</v>
      </c>
    </row>
    <row r="89" spans="1:9" ht="57.6" x14ac:dyDescent="0.3">
      <c r="A89" s="77" t="s">
        <v>134</v>
      </c>
      <c r="B89" s="75" t="s">
        <v>375</v>
      </c>
      <c r="C89" s="78">
        <v>3</v>
      </c>
      <c r="D89" s="77"/>
      <c r="E89" s="78">
        <v>3</v>
      </c>
      <c r="F89" s="78">
        <v>3.3</v>
      </c>
      <c r="G89" s="78">
        <v>3.6</v>
      </c>
      <c r="H89" s="78">
        <v>3.9</v>
      </c>
      <c r="I89" s="77" t="s">
        <v>569</v>
      </c>
    </row>
    <row r="90" spans="1:9" ht="57.6" x14ac:dyDescent="0.3">
      <c r="A90" s="77" t="s">
        <v>135</v>
      </c>
      <c r="B90" s="75" t="s">
        <v>376</v>
      </c>
      <c r="C90" s="78">
        <v>3</v>
      </c>
      <c r="D90" s="77"/>
      <c r="E90" s="78">
        <v>3</v>
      </c>
      <c r="F90" s="78">
        <v>3.3</v>
      </c>
      <c r="G90" s="78">
        <v>3.6</v>
      </c>
      <c r="H90" s="78">
        <v>3.9</v>
      </c>
      <c r="I90" s="77" t="s">
        <v>569</v>
      </c>
    </row>
    <row r="91" spans="1:9" ht="57.6" x14ac:dyDescent="0.3">
      <c r="A91" s="77" t="s">
        <v>136</v>
      </c>
      <c r="B91" s="75" t="s">
        <v>377</v>
      </c>
      <c r="C91" s="78">
        <v>3</v>
      </c>
      <c r="D91" s="77"/>
      <c r="E91" s="78">
        <v>3</v>
      </c>
      <c r="F91" s="78">
        <v>3.3</v>
      </c>
      <c r="G91" s="78">
        <v>3.6</v>
      </c>
      <c r="H91" s="78">
        <v>3.9</v>
      </c>
      <c r="I91" s="77" t="s">
        <v>569</v>
      </c>
    </row>
    <row r="92" spans="1:9" ht="43.2" x14ac:dyDescent="0.3">
      <c r="A92" s="77" t="s">
        <v>137</v>
      </c>
      <c r="B92" s="75" t="s">
        <v>378</v>
      </c>
      <c r="C92" s="78">
        <v>3</v>
      </c>
      <c r="D92" s="77"/>
      <c r="E92" s="78">
        <v>3</v>
      </c>
      <c r="F92" s="78">
        <v>3.3</v>
      </c>
      <c r="G92" s="78">
        <v>3.6</v>
      </c>
      <c r="H92" s="78">
        <v>3.9</v>
      </c>
      <c r="I92" s="77" t="s">
        <v>569</v>
      </c>
    </row>
    <row r="93" spans="1:9" ht="43.2" x14ac:dyDescent="0.3">
      <c r="A93" s="77" t="s">
        <v>138</v>
      </c>
      <c r="B93" s="75" t="s">
        <v>379</v>
      </c>
      <c r="C93" s="78">
        <v>3</v>
      </c>
      <c r="D93" s="77"/>
      <c r="E93" s="78">
        <v>3</v>
      </c>
      <c r="F93" s="78">
        <v>3.3</v>
      </c>
      <c r="G93" s="78">
        <v>3.6</v>
      </c>
      <c r="H93" s="78">
        <v>3.9</v>
      </c>
      <c r="I93" s="77" t="s">
        <v>569</v>
      </c>
    </row>
    <row r="94" spans="1:9" ht="43.2" x14ac:dyDescent="0.3">
      <c r="A94" s="77" t="s">
        <v>139</v>
      </c>
      <c r="B94" s="75" t="s">
        <v>380</v>
      </c>
      <c r="C94" s="78">
        <v>3</v>
      </c>
      <c r="D94" s="77"/>
      <c r="E94" s="78">
        <v>3</v>
      </c>
      <c r="F94" s="78">
        <v>3.3</v>
      </c>
      <c r="G94" s="78">
        <v>3.6</v>
      </c>
      <c r="H94" s="78">
        <v>3.9</v>
      </c>
      <c r="I94" s="77" t="s">
        <v>569</v>
      </c>
    </row>
    <row r="95" spans="1:9" ht="28.8" x14ac:dyDescent="0.3">
      <c r="A95" s="77" t="s">
        <v>140</v>
      </c>
      <c r="B95" s="75" t="s">
        <v>381</v>
      </c>
      <c r="C95" s="78">
        <v>3</v>
      </c>
      <c r="D95" s="77"/>
      <c r="E95" s="78">
        <v>3</v>
      </c>
      <c r="F95" s="78">
        <v>3.3</v>
      </c>
      <c r="G95" s="78">
        <v>3.6</v>
      </c>
      <c r="H95" s="78">
        <v>3.9</v>
      </c>
      <c r="I95" s="77" t="s">
        <v>569</v>
      </c>
    </row>
    <row r="96" spans="1:9" ht="43.2" x14ac:dyDescent="0.3">
      <c r="A96" s="77" t="s">
        <v>141</v>
      </c>
      <c r="B96" s="75" t="s">
        <v>382</v>
      </c>
      <c r="C96" s="78">
        <v>3</v>
      </c>
      <c r="D96" s="77"/>
      <c r="E96" s="78">
        <v>3</v>
      </c>
      <c r="F96" s="78">
        <v>3.3</v>
      </c>
      <c r="G96" s="78">
        <v>3.6</v>
      </c>
      <c r="H96" s="78">
        <v>3.9</v>
      </c>
      <c r="I96" s="77" t="s">
        <v>569</v>
      </c>
    </row>
    <row r="97" spans="1:9" ht="43.2" x14ac:dyDescent="0.3">
      <c r="A97" s="77" t="s">
        <v>142</v>
      </c>
      <c r="B97" s="75" t="s">
        <v>383</v>
      </c>
      <c r="C97" s="78">
        <v>3</v>
      </c>
      <c r="D97" s="77"/>
      <c r="E97" s="78">
        <v>3</v>
      </c>
      <c r="F97" s="78">
        <v>3.3</v>
      </c>
      <c r="G97" s="78">
        <v>3.6</v>
      </c>
      <c r="H97" s="78">
        <v>3.9</v>
      </c>
      <c r="I97" s="77" t="s">
        <v>569</v>
      </c>
    </row>
    <row r="98" spans="1:9" ht="43.2" x14ac:dyDescent="0.3">
      <c r="A98" s="77" t="s">
        <v>143</v>
      </c>
      <c r="B98" s="75" t="s">
        <v>384</v>
      </c>
      <c r="C98" s="77"/>
      <c r="D98" s="77"/>
      <c r="E98" s="77"/>
      <c r="F98" s="77"/>
      <c r="G98" s="77"/>
      <c r="H98" s="77"/>
      <c r="I98" s="77"/>
    </row>
    <row r="99" spans="1:9" ht="72" x14ac:dyDescent="0.3">
      <c r="A99" s="77" t="s">
        <v>144</v>
      </c>
      <c r="B99" s="75" t="s">
        <v>385</v>
      </c>
      <c r="C99" s="78">
        <v>3</v>
      </c>
      <c r="D99" s="77"/>
      <c r="E99" s="78">
        <v>3</v>
      </c>
      <c r="F99" s="78">
        <v>3.3</v>
      </c>
      <c r="G99" s="78">
        <v>3.6</v>
      </c>
      <c r="H99" s="78">
        <v>3.9</v>
      </c>
      <c r="I99" s="77" t="s">
        <v>569</v>
      </c>
    </row>
    <row r="100" spans="1:9" ht="57.6" x14ac:dyDescent="0.3">
      <c r="A100" s="77" t="s">
        <v>145</v>
      </c>
      <c r="B100" s="75" t="s">
        <v>386</v>
      </c>
      <c r="C100" s="78">
        <v>3</v>
      </c>
      <c r="D100" s="77"/>
      <c r="E100" s="78">
        <v>3</v>
      </c>
      <c r="F100" s="78">
        <v>3.3</v>
      </c>
      <c r="G100" s="78">
        <v>3.6</v>
      </c>
      <c r="H100" s="78">
        <v>3.9</v>
      </c>
      <c r="I100" s="77" t="s">
        <v>569</v>
      </c>
    </row>
    <row r="101" spans="1:9" ht="43.2" x14ac:dyDescent="0.3">
      <c r="A101" s="77" t="s">
        <v>146</v>
      </c>
      <c r="B101" s="75" t="s">
        <v>387</v>
      </c>
      <c r="C101" s="78">
        <v>3</v>
      </c>
      <c r="D101" s="77"/>
      <c r="E101" s="78">
        <v>3</v>
      </c>
      <c r="F101" s="78">
        <v>3.3</v>
      </c>
      <c r="G101" s="78">
        <v>3.6</v>
      </c>
      <c r="H101" s="78">
        <v>3.9</v>
      </c>
      <c r="I101" s="77" t="s">
        <v>569</v>
      </c>
    </row>
    <row r="102" spans="1:9" ht="57.6" x14ac:dyDescent="0.3">
      <c r="A102" s="77" t="s">
        <v>147</v>
      </c>
      <c r="B102" s="75" t="s">
        <v>388</v>
      </c>
      <c r="C102" s="78">
        <v>3</v>
      </c>
      <c r="D102" s="77"/>
      <c r="E102" s="78">
        <v>3</v>
      </c>
      <c r="F102" s="78">
        <v>3.3</v>
      </c>
      <c r="G102" s="78">
        <v>3.6</v>
      </c>
      <c r="H102" s="78">
        <v>3.9</v>
      </c>
      <c r="I102" s="77" t="s">
        <v>569</v>
      </c>
    </row>
    <row r="103" spans="1:9" ht="57.6" x14ac:dyDescent="0.3">
      <c r="A103" s="77" t="s">
        <v>148</v>
      </c>
      <c r="B103" s="75" t="s">
        <v>389</v>
      </c>
      <c r="C103" s="78">
        <v>3</v>
      </c>
      <c r="D103" s="77"/>
      <c r="E103" s="78">
        <v>3</v>
      </c>
      <c r="F103" s="78">
        <v>3.3</v>
      </c>
      <c r="G103" s="78">
        <v>3.6</v>
      </c>
      <c r="H103" s="78">
        <v>3.9</v>
      </c>
      <c r="I103" s="77" t="s">
        <v>569</v>
      </c>
    </row>
    <row r="104" spans="1:9" ht="43.2" x14ac:dyDescent="0.3">
      <c r="A104" s="77" t="s">
        <v>149</v>
      </c>
      <c r="B104" s="75" t="s">
        <v>390</v>
      </c>
      <c r="C104" s="78">
        <v>3</v>
      </c>
      <c r="D104" s="77"/>
      <c r="E104" s="78">
        <v>3</v>
      </c>
      <c r="F104" s="78">
        <v>3.3</v>
      </c>
      <c r="G104" s="78">
        <v>3.6</v>
      </c>
      <c r="H104" s="78">
        <v>3.9</v>
      </c>
      <c r="I104" s="77" t="s">
        <v>569</v>
      </c>
    </row>
    <row r="105" spans="1:9" ht="43.2" x14ac:dyDescent="0.3">
      <c r="A105" s="77" t="s">
        <v>150</v>
      </c>
      <c r="B105" s="75" t="s">
        <v>391</v>
      </c>
      <c r="C105" s="78">
        <v>3</v>
      </c>
      <c r="D105" s="77"/>
      <c r="E105" s="78">
        <v>3</v>
      </c>
      <c r="F105" s="78">
        <v>3.3</v>
      </c>
      <c r="G105" s="78">
        <v>3.6</v>
      </c>
      <c r="H105" s="78">
        <v>3.9</v>
      </c>
      <c r="I105" s="77" t="s">
        <v>569</v>
      </c>
    </row>
    <row r="106" spans="1:9" ht="28.8" x14ac:dyDescent="0.3">
      <c r="A106" s="77" t="s">
        <v>151</v>
      </c>
      <c r="B106" s="75" t="s">
        <v>392</v>
      </c>
      <c r="C106" s="78">
        <v>3</v>
      </c>
      <c r="D106" s="77"/>
      <c r="E106" s="78">
        <v>3</v>
      </c>
      <c r="F106" s="78">
        <v>3.3</v>
      </c>
      <c r="G106" s="78">
        <v>3.6</v>
      </c>
      <c r="H106" s="78">
        <v>3.9</v>
      </c>
      <c r="I106" s="77" t="s">
        <v>569</v>
      </c>
    </row>
    <row r="107" spans="1:9" ht="57.6" x14ac:dyDescent="0.3">
      <c r="A107" s="77" t="s">
        <v>152</v>
      </c>
      <c r="B107" s="75" t="s">
        <v>393</v>
      </c>
      <c r="C107" s="77"/>
      <c r="D107" s="77"/>
      <c r="E107" s="77"/>
      <c r="F107" s="77"/>
      <c r="G107" s="77"/>
      <c r="H107" s="77"/>
      <c r="I107" s="77"/>
    </row>
    <row r="108" spans="1:9" ht="28.8" x14ac:dyDescent="0.3">
      <c r="A108" s="77" t="s">
        <v>153</v>
      </c>
      <c r="B108" s="75" t="s">
        <v>394</v>
      </c>
      <c r="C108" s="78">
        <v>3</v>
      </c>
      <c r="D108" s="77"/>
      <c r="E108" s="78">
        <v>3</v>
      </c>
      <c r="F108" s="78">
        <v>3.3</v>
      </c>
      <c r="G108" s="78">
        <v>3.6</v>
      </c>
      <c r="H108" s="78">
        <v>3.9</v>
      </c>
      <c r="I108" s="77" t="s">
        <v>569</v>
      </c>
    </row>
    <row r="109" spans="1:9" ht="28.8" x14ac:dyDescent="0.3">
      <c r="A109" s="77" t="s">
        <v>154</v>
      </c>
      <c r="B109" s="75" t="s">
        <v>395</v>
      </c>
      <c r="C109" s="78">
        <v>3</v>
      </c>
      <c r="D109" s="77"/>
      <c r="E109" s="78">
        <v>3</v>
      </c>
      <c r="F109" s="78">
        <v>3.3</v>
      </c>
      <c r="G109" s="78">
        <v>3.6</v>
      </c>
      <c r="H109" s="78">
        <v>3.9</v>
      </c>
      <c r="I109" s="77" t="s">
        <v>569</v>
      </c>
    </row>
    <row r="110" spans="1:9" ht="57.6" x14ac:dyDescent="0.3">
      <c r="A110" s="77" t="s">
        <v>155</v>
      </c>
      <c r="B110" s="75" t="s">
        <v>396</v>
      </c>
      <c r="C110" s="78">
        <v>3</v>
      </c>
      <c r="D110" s="77"/>
      <c r="E110" s="78">
        <v>3</v>
      </c>
      <c r="F110" s="78">
        <v>3.3</v>
      </c>
      <c r="G110" s="78">
        <v>3.6</v>
      </c>
      <c r="H110" s="78">
        <v>3.9</v>
      </c>
      <c r="I110" s="77" t="s">
        <v>569</v>
      </c>
    </row>
    <row r="111" spans="1:9" ht="86.4" x14ac:dyDescent="0.3">
      <c r="A111" s="77" t="s">
        <v>156</v>
      </c>
      <c r="B111" s="75" t="s">
        <v>397</v>
      </c>
      <c r="C111" s="78">
        <v>3</v>
      </c>
      <c r="D111" s="77"/>
      <c r="E111" s="78">
        <v>3</v>
      </c>
      <c r="F111" s="78">
        <v>3.3</v>
      </c>
      <c r="G111" s="78">
        <v>3.6</v>
      </c>
      <c r="H111" s="78">
        <v>3.9</v>
      </c>
      <c r="I111" s="77" t="s">
        <v>569</v>
      </c>
    </row>
    <row r="112" spans="1:9" ht="72" x14ac:dyDescent="0.3">
      <c r="A112" s="77" t="s">
        <v>157</v>
      </c>
      <c r="B112" s="75" t="s">
        <v>398</v>
      </c>
      <c r="C112" s="78">
        <v>3</v>
      </c>
      <c r="D112" s="77"/>
      <c r="E112" s="78">
        <v>3</v>
      </c>
      <c r="F112" s="78">
        <v>3.3</v>
      </c>
      <c r="G112" s="78">
        <v>3.6</v>
      </c>
      <c r="H112" s="78">
        <v>3.9</v>
      </c>
      <c r="I112" s="77" t="s">
        <v>569</v>
      </c>
    </row>
    <row r="113" spans="1:9" ht="57.6" x14ac:dyDescent="0.3">
      <c r="A113" s="77" t="s">
        <v>158</v>
      </c>
      <c r="B113" s="75" t="s">
        <v>399</v>
      </c>
      <c r="C113" s="78">
        <v>3</v>
      </c>
      <c r="D113" s="77"/>
      <c r="E113" s="78">
        <v>3</v>
      </c>
      <c r="F113" s="78">
        <v>3.3</v>
      </c>
      <c r="G113" s="78">
        <v>3.6</v>
      </c>
      <c r="H113" s="78">
        <v>3.9</v>
      </c>
      <c r="I113" s="77" t="s">
        <v>569</v>
      </c>
    </row>
    <row r="114" spans="1:9" ht="28.8" x14ac:dyDescent="0.3">
      <c r="A114" s="77" t="s">
        <v>159</v>
      </c>
      <c r="B114" s="75" t="s">
        <v>400</v>
      </c>
      <c r="C114" s="78">
        <v>3</v>
      </c>
      <c r="D114" s="77"/>
      <c r="E114" s="78">
        <v>3</v>
      </c>
      <c r="F114" s="78">
        <v>3.3</v>
      </c>
      <c r="G114" s="78">
        <v>3.6</v>
      </c>
      <c r="H114" s="78">
        <v>3.9</v>
      </c>
      <c r="I114" s="77" t="s">
        <v>569</v>
      </c>
    </row>
    <row r="115" spans="1:9" x14ac:dyDescent="0.3">
      <c r="A115" s="77" t="s">
        <v>160</v>
      </c>
      <c r="B115" s="75" t="s">
        <v>401</v>
      </c>
      <c r="C115" s="77"/>
      <c r="D115" s="77"/>
      <c r="E115" s="77"/>
      <c r="F115" s="77"/>
      <c r="G115" s="77"/>
      <c r="H115" s="77"/>
      <c r="I115" s="77"/>
    </row>
    <row r="116" spans="1:9" ht="28.8" x14ac:dyDescent="0.3">
      <c r="A116" s="77" t="s">
        <v>161</v>
      </c>
      <c r="B116" s="75" t="s">
        <v>402</v>
      </c>
      <c r="C116" s="78">
        <v>3</v>
      </c>
      <c r="D116" s="77"/>
      <c r="E116" s="78">
        <v>3</v>
      </c>
      <c r="F116" s="78">
        <v>3.3</v>
      </c>
      <c r="G116" s="78">
        <v>3.6</v>
      </c>
      <c r="H116" s="78">
        <v>3.9</v>
      </c>
      <c r="I116" s="77" t="s">
        <v>569</v>
      </c>
    </row>
    <row r="117" spans="1:9" ht="28.8" x14ac:dyDescent="0.3">
      <c r="A117" s="77" t="s">
        <v>162</v>
      </c>
      <c r="B117" s="75" t="s">
        <v>403</v>
      </c>
      <c r="C117" s="78">
        <v>3</v>
      </c>
      <c r="D117" s="77"/>
      <c r="E117" s="78">
        <v>3</v>
      </c>
      <c r="F117" s="78">
        <v>3.3</v>
      </c>
      <c r="G117" s="78">
        <v>3.6</v>
      </c>
      <c r="H117" s="78">
        <v>3.9</v>
      </c>
      <c r="I117" s="77" t="s">
        <v>569</v>
      </c>
    </row>
    <row r="118" spans="1:9" ht="43.2" x14ac:dyDescent="0.3">
      <c r="A118" s="77" t="s">
        <v>163</v>
      </c>
      <c r="B118" s="75" t="s">
        <v>404</v>
      </c>
      <c r="C118" s="78">
        <v>3</v>
      </c>
      <c r="D118" s="77"/>
      <c r="E118" s="78">
        <v>3</v>
      </c>
      <c r="F118" s="78">
        <v>3.3</v>
      </c>
      <c r="G118" s="78">
        <v>3.6</v>
      </c>
      <c r="H118" s="78">
        <v>3.9</v>
      </c>
      <c r="I118" s="77" t="s">
        <v>569</v>
      </c>
    </row>
    <row r="119" spans="1:9" ht="43.2" x14ac:dyDescent="0.3">
      <c r="A119" s="77" t="s">
        <v>164</v>
      </c>
      <c r="B119" s="75" t="s">
        <v>405</v>
      </c>
      <c r="C119" s="78">
        <v>3</v>
      </c>
      <c r="D119" s="77"/>
      <c r="E119" s="78">
        <v>3</v>
      </c>
      <c r="F119" s="78">
        <v>3.3</v>
      </c>
      <c r="G119" s="78">
        <v>3.6</v>
      </c>
      <c r="H119" s="78">
        <v>3.9</v>
      </c>
      <c r="I119" s="77" t="s">
        <v>569</v>
      </c>
    </row>
    <row r="120" spans="1:9" ht="43.2" x14ac:dyDescent="0.3">
      <c r="A120" s="77" t="s">
        <v>165</v>
      </c>
      <c r="B120" s="75" t="s">
        <v>406</v>
      </c>
      <c r="C120" s="77"/>
      <c r="D120" s="77"/>
      <c r="E120" s="77"/>
      <c r="F120" s="77"/>
      <c r="G120" s="77"/>
      <c r="H120" s="77"/>
      <c r="I120" s="77"/>
    </row>
    <row r="121" spans="1:9" ht="28.8" x14ac:dyDescent="0.3">
      <c r="A121" s="77" t="s">
        <v>166</v>
      </c>
      <c r="B121" s="75" t="s">
        <v>407</v>
      </c>
      <c r="C121" s="78">
        <v>3.3</v>
      </c>
      <c r="D121" s="77"/>
      <c r="E121" s="78">
        <v>3.3</v>
      </c>
      <c r="F121" s="78">
        <v>3.63</v>
      </c>
      <c r="G121" s="78">
        <v>3.96</v>
      </c>
      <c r="H121" s="78">
        <v>4.29</v>
      </c>
      <c r="I121" s="77"/>
    </row>
    <row r="122" spans="1:9" ht="28.8" x14ac:dyDescent="0.3">
      <c r="A122" s="77" t="s">
        <v>167</v>
      </c>
      <c r="B122" s="75" t="s">
        <v>408</v>
      </c>
      <c r="C122" s="78">
        <v>3.3</v>
      </c>
      <c r="D122" s="77"/>
      <c r="E122" s="78">
        <v>3.3</v>
      </c>
      <c r="F122" s="78">
        <v>3.63</v>
      </c>
      <c r="G122" s="78">
        <v>3.96</v>
      </c>
      <c r="H122" s="78">
        <v>4.29</v>
      </c>
      <c r="I122" s="77"/>
    </row>
    <row r="123" spans="1:9" ht="28.8" x14ac:dyDescent="0.3">
      <c r="A123" s="77" t="s">
        <v>168</v>
      </c>
      <c r="B123" s="75" t="s">
        <v>409</v>
      </c>
      <c r="C123" s="78">
        <v>3.3</v>
      </c>
      <c r="D123" s="77"/>
      <c r="E123" s="78">
        <v>3.3</v>
      </c>
      <c r="F123" s="78">
        <v>3.63</v>
      </c>
      <c r="G123" s="78">
        <v>3.96</v>
      </c>
      <c r="H123" s="78">
        <v>4.29</v>
      </c>
      <c r="I123" s="77"/>
    </row>
    <row r="124" spans="1:9" ht="28.8" x14ac:dyDescent="0.3">
      <c r="A124" s="77" t="s">
        <v>169</v>
      </c>
      <c r="B124" s="75" t="s">
        <v>410</v>
      </c>
      <c r="C124" s="78">
        <v>3.3</v>
      </c>
      <c r="D124" s="77"/>
      <c r="E124" s="78">
        <v>3.3</v>
      </c>
      <c r="F124" s="78">
        <v>3.63</v>
      </c>
      <c r="G124" s="78">
        <v>3.96</v>
      </c>
      <c r="H124" s="78">
        <v>4.29</v>
      </c>
      <c r="I124" s="77"/>
    </row>
    <row r="125" spans="1:9" ht="43.2" x14ac:dyDescent="0.3">
      <c r="A125" s="77" t="s">
        <v>170</v>
      </c>
      <c r="B125" s="75" t="s">
        <v>411</v>
      </c>
      <c r="C125" s="78">
        <v>3.3</v>
      </c>
      <c r="D125" s="77"/>
      <c r="E125" s="78">
        <v>3.3</v>
      </c>
      <c r="F125" s="78">
        <v>3.63</v>
      </c>
      <c r="G125" s="78">
        <v>3.96</v>
      </c>
      <c r="H125" s="78">
        <v>4.29</v>
      </c>
      <c r="I125" s="77"/>
    </row>
    <row r="126" spans="1:9" ht="28.8" x14ac:dyDescent="0.3">
      <c r="A126" s="77" t="s">
        <v>171</v>
      </c>
      <c r="B126" s="75" t="s">
        <v>412</v>
      </c>
      <c r="C126" s="78">
        <v>3.3</v>
      </c>
      <c r="D126" s="77"/>
      <c r="E126" s="78">
        <v>3.3</v>
      </c>
      <c r="F126" s="78">
        <v>3.63</v>
      </c>
      <c r="G126" s="78">
        <v>3.96</v>
      </c>
      <c r="H126" s="78">
        <v>4.29</v>
      </c>
      <c r="I126" s="77"/>
    </row>
    <row r="127" spans="1:9" ht="28.8" x14ac:dyDescent="0.3">
      <c r="A127" s="77" t="s">
        <v>172</v>
      </c>
      <c r="B127" s="75" t="s">
        <v>413</v>
      </c>
      <c r="C127" s="77"/>
      <c r="D127" s="77"/>
      <c r="E127" s="77"/>
      <c r="F127" s="77"/>
      <c r="G127" s="77"/>
      <c r="H127" s="77"/>
      <c r="I127" s="77"/>
    </row>
    <row r="128" spans="1:9" ht="43.2" x14ac:dyDescent="0.3">
      <c r="A128" s="77" t="s">
        <v>173</v>
      </c>
      <c r="B128" s="75" t="s">
        <v>414</v>
      </c>
      <c r="C128" s="78">
        <v>3.3</v>
      </c>
      <c r="D128" s="77"/>
      <c r="E128" s="78">
        <v>3.3</v>
      </c>
      <c r="F128" s="78">
        <v>3.63</v>
      </c>
      <c r="G128" s="78">
        <v>3.96</v>
      </c>
      <c r="H128" s="78">
        <v>4.29</v>
      </c>
      <c r="I128" s="77"/>
    </row>
    <row r="129" spans="1:9" ht="43.2" x14ac:dyDescent="0.3">
      <c r="A129" s="77" t="s">
        <v>174</v>
      </c>
      <c r="B129" s="75" t="s">
        <v>415</v>
      </c>
      <c r="C129" s="78">
        <v>3.3</v>
      </c>
      <c r="D129" s="77"/>
      <c r="E129" s="78">
        <v>3.3</v>
      </c>
      <c r="F129" s="78">
        <v>3.63</v>
      </c>
      <c r="G129" s="78">
        <v>3.96</v>
      </c>
      <c r="H129" s="78">
        <v>4.29</v>
      </c>
      <c r="I129" s="77"/>
    </row>
    <row r="130" spans="1:9" ht="43.2" x14ac:dyDescent="0.3">
      <c r="A130" s="77" t="s">
        <v>175</v>
      </c>
      <c r="B130" s="75" t="s">
        <v>416</v>
      </c>
      <c r="C130" s="78">
        <v>3.3</v>
      </c>
      <c r="D130" s="77"/>
      <c r="E130" s="78">
        <v>3.3</v>
      </c>
      <c r="F130" s="78">
        <v>3.63</v>
      </c>
      <c r="G130" s="78">
        <v>3.96</v>
      </c>
      <c r="H130" s="78">
        <v>4.29</v>
      </c>
      <c r="I130" s="77"/>
    </row>
    <row r="131" spans="1:9" ht="43.2" x14ac:dyDescent="0.3">
      <c r="A131" s="77" t="s">
        <v>176</v>
      </c>
      <c r="B131" s="75" t="s">
        <v>417</v>
      </c>
      <c r="C131" s="78">
        <v>3.3</v>
      </c>
      <c r="D131" s="77"/>
      <c r="E131" s="78">
        <v>3.3</v>
      </c>
      <c r="F131" s="78">
        <v>3.63</v>
      </c>
      <c r="G131" s="78">
        <v>3.96</v>
      </c>
      <c r="H131" s="78">
        <v>4.29</v>
      </c>
      <c r="I131" s="77"/>
    </row>
    <row r="132" spans="1:9" ht="43.2" x14ac:dyDescent="0.3">
      <c r="A132" s="77" t="s">
        <v>177</v>
      </c>
      <c r="B132" s="75" t="s">
        <v>418</v>
      </c>
      <c r="C132" s="78">
        <v>3.3</v>
      </c>
      <c r="D132" s="77"/>
      <c r="E132" s="78">
        <v>3.3</v>
      </c>
      <c r="F132" s="78">
        <v>3.63</v>
      </c>
      <c r="G132" s="78">
        <v>3.96</v>
      </c>
      <c r="H132" s="78">
        <v>4.29</v>
      </c>
      <c r="I132" s="77"/>
    </row>
    <row r="133" spans="1:9" ht="43.2" x14ac:dyDescent="0.3">
      <c r="A133" s="77" t="s">
        <v>178</v>
      </c>
      <c r="B133" s="75" t="s">
        <v>419</v>
      </c>
      <c r="C133" s="78">
        <v>3.3</v>
      </c>
      <c r="D133" s="77"/>
      <c r="E133" s="78">
        <v>3.3</v>
      </c>
      <c r="F133" s="78">
        <v>3.63</v>
      </c>
      <c r="G133" s="78">
        <v>3.96</v>
      </c>
      <c r="H133" s="78">
        <v>4.29</v>
      </c>
      <c r="I133" s="77"/>
    </row>
    <row r="134" spans="1:9" ht="43.2" x14ac:dyDescent="0.3">
      <c r="A134" s="77" t="s">
        <v>179</v>
      </c>
      <c r="B134" s="75" t="s">
        <v>420</v>
      </c>
      <c r="C134" s="78">
        <v>3.3</v>
      </c>
      <c r="D134" s="77"/>
      <c r="E134" s="78">
        <v>3.3</v>
      </c>
      <c r="F134" s="78">
        <v>3.63</v>
      </c>
      <c r="G134" s="78">
        <v>3.96</v>
      </c>
      <c r="H134" s="78">
        <v>4.29</v>
      </c>
      <c r="I134" s="77"/>
    </row>
    <row r="135" spans="1:9" ht="43.2" x14ac:dyDescent="0.3">
      <c r="A135" s="77" t="s">
        <v>180</v>
      </c>
      <c r="B135" s="75" t="s">
        <v>421</v>
      </c>
      <c r="C135" s="78">
        <v>3.3</v>
      </c>
      <c r="D135" s="77"/>
      <c r="E135" s="78">
        <v>3.3</v>
      </c>
      <c r="F135" s="78">
        <v>3.63</v>
      </c>
      <c r="G135" s="78">
        <v>3.96</v>
      </c>
      <c r="H135" s="78">
        <v>4.29</v>
      </c>
      <c r="I135" s="77"/>
    </row>
    <row r="136" spans="1:9" ht="43.2" x14ac:dyDescent="0.3">
      <c r="A136" s="77" t="s">
        <v>181</v>
      </c>
      <c r="B136" s="75" t="s">
        <v>422</v>
      </c>
      <c r="C136" s="78">
        <v>3.3</v>
      </c>
      <c r="D136" s="77"/>
      <c r="E136" s="78">
        <v>3.3</v>
      </c>
      <c r="F136" s="78">
        <v>3.63</v>
      </c>
      <c r="G136" s="78">
        <v>3.96</v>
      </c>
      <c r="H136" s="78">
        <v>4.29</v>
      </c>
      <c r="I136" s="77"/>
    </row>
    <row r="137" spans="1:9" ht="43.2" x14ac:dyDescent="0.3">
      <c r="A137" s="77" t="s">
        <v>182</v>
      </c>
      <c r="B137" s="75" t="s">
        <v>423</v>
      </c>
      <c r="C137" s="78">
        <v>3.3</v>
      </c>
      <c r="D137" s="77"/>
      <c r="E137" s="78">
        <v>3.3</v>
      </c>
      <c r="F137" s="78">
        <v>3.63</v>
      </c>
      <c r="G137" s="78">
        <v>3.96</v>
      </c>
      <c r="H137" s="78">
        <v>4.29</v>
      </c>
      <c r="I137" s="77"/>
    </row>
    <row r="138" spans="1:9" ht="43.2" x14ac:dyDescent="0.3">
      <c r="A138" s="77" t="s">
        <v>183</v>
      </c>
      <c r="B138" s="75" t="s">
        <v>424</v>
      </c>
      <c r="C138" s="78">
        <v>3.3</v>
      </c>
      <c r="D138" s="77"/>
      <c r="E138" s="78">
        <v>3.3</v>
      </c>
      <c r="F138" s="78">
        <v>3.63</v>
      </c>
      <c r="G138" s="78">
        <v>3.96</v>
      </c>
      <c r="H138" s="78">
        <v>4.29</v>
      </c>
      <c r="I138" s="77"/>
    </row>
    <row r="139" spans="1:9" ht="43.2" x14ac:dyDescent="0.3">
      <c r="A139" s="77" t="s">
        <v>184</v>
      </c>
      <c r="B139" s="75" t="s">
        <v>425</v>
      </c>
      <c r="C139" s="78">
        <v>3.3</v>
      </c>
      <c r="D139" s="77"/>
      <c r="E139" s="78">
        <v>3.3</v>
      </c>
      <c r="F139" s="78">
        <v>3.63</v>
      </c>
      <c r="G139" s="78">
        <v>3.96</v>
      </c>
      <c r="H139" s="78">
        <v>4.29</v>
      </c>
      <c r="I139" s="77"/>
    </row>
    <row r="140" spans="1:9" ht="43.2" x14ac:dyDescent="0.3">
      <c r="A140" s="77" t="s">
        <v>185</v>
      </c>
      <c r="B140" s="75" t="s">
        <v>426</v>
      </c>
      <c r="C140" s="78">
        <v>3.3</v>
      </c>
      <c r="D140" s="77"/>
      <c r="E140" s="78">
        <v>3.3</v>
      </c>
      <c r="F140" s="78">
        <v>3.63</v>
      </c>
      <c r="G140" s="78">
        <v>3.96</v>
      </c>
      <c r="H140" s="78">
        <v>4.29</v>
      </c>
      <c r="I140" s="77"/>
    </row>
    <row r="141" spans="1:9" ht="43.2" x14ac:dyDescent="0.3">
      <c r="A141" s="77" t="s">
        <v>186</v>
      </c>
      <c r="B141" s="75" t="s">
        <v>427</v>
      </c>
      <c r="C141" s="78">
        <v>3.3</v>
      </c>
      <c r="D141" s="77"/>
      <c r="E141" s="78">
        <v>3.3</v>
      </c>
      <c r="F141" s="78">
        <v>3.63</v>
      </c>
      <c r="G141" s="78">
        <v>3.96</v>
      </c>
      <c r="H141" s="78">
        <v>4.29</v>
      </c>
      <c r="I141" s="77"/>
    </row>
    <row r="142" spans="1:9" ht="28.8" x14ac:dyDescent="0.3">
      <c r="A142" s="77" t="s">
        <v>187</v>
      </c>
      <c r="B142" s="75" t="s">
        <v>428</v>
      </c>
      <c r="C142" s="77"/>
      <c r="D142" s="77"/>
      <c r="E142" s="77"/>
      <c r="F142" s="77"/>
      <c r="G142" s="77"/>
      <c r="H142" s="77"/>
      <c r="I142" s="77"/>
    </row>
    <row r="143" spans="1:9" ht="43.2" x14ac:dyDescent="0.3">
      <c r="A143" s="77" t="s">
        <v>188</v>
      </c>
      <c r="B143" s="75" t="s">
        <v>429</v>
      </c>
      <c r="C143" s="78">
        <v>3.3</v>
      </c>
      <c r="D143" s="77"/>
      <c r="E143" s="78">
        <v>3.3</v>
      </c>
      <c r="F143" s="78">
        <v>3.63</v>
      </c>
      <c r="G143" s="78">
        <v>3.96</v>
      </c>
      <c r="H143" s="78">
        <v>4.29</v>
      </c>
      <c r="I143" s="77"/>
    </row>
    <row r="144" spans="1:9" ht="43.2" x14ac:dyDescent="0.3">
      <c r="A144" s="77" t="s">
        <v>189</v>
      </c>
      <c r="B144" s="75" t="s">
        <v>430</v>
      </c>
      <c r="C144" s="78">
        <v>3.3</v>
      </c>
      <c r="D144" s="77"/>
      <c r="E144" s="78">
        <v>3.3</v>
      </c>
      <c r="F144" s="78">
        <v>3.63</v>
      </c>
      <c r="G144" s="78">
        <v>3.96</v>
      </c>
      <c r="H144" s="78">
        <v>4.29</v>
      </c>
      <c r="I144" s="77"/>
    </row>
    <row r="145" spans="1:9" ht="43.2" x14ac:dyDescent="0.3">
      <c r="A145" s="77" t="s">
        <v>190</v>
      </c>
      <c r="B145" s="75" t="s">
        <v>431</v>
      </c>
      <c r="C145" s="78">
        <v>3.3</v>
      </c>
      <c r="D145" s="77"/>
      <c r="E145" s="78">
        <v>3.3</v>
      </c>
      <c r="F145" s="78">
        <v>3.63</v>
      </c>
      <c r="G145" s="78">
        <v>3.96</v>
      </c>
      <c r="H145" s="78">
        <v>4.29</v>
      </c>
      <c r="I145" s="77"/>
    </row>
    <row r="146" spans="1:9" ht="43.2" x14ac:dyDescent="0.3">
      <c r="A146" s="77" t="s">
        <v>191</v>
      </c>
      <c r="B146" s="75" t="s">
        <v>432</v>
      </c>
      <c r="C146" s="78">
        <v>3.3</v>
      </c>
      <c r="D146" s="77"/>
      <c r="E146" s="78">
        <v>3.3</v>
      </c>
      <c r="F146" s="78">
        <v>3.63</v>
      </c>
      <c r="G146" s="78">
        <v>3.96</v>
      </c>
      <c r="H146" s="78">
        <v>4.29</v>
      </c>
      <c r="I146" s="77"/>
    </row>
    <row r="147" spans="1:9" ht="28.8" x14ac:dyDescent="0.3">
      <c r="A147" s="77" t="s">
        <v>192</v>
      </c>
      <c r="B147" s="75" t="s">
        <v>433</v>
      </c>
      <c r="C147" s="78">
        <v>3.3</v>
      </c>
      <c r="D147" s="77"/>
      <c r="E147" s="78">
        <v>3.3</v>
      </c>
      <c r="F147" s="78">
        <v>3.63</v>
      </c>
      <c r="G147" s="78">
        <v>3.96</v>
      </c>
      <c r="H147" s="78">
        <v>4.29</v>
      </c>
      <c r="I147" s="77"/>
    </row>
    <row r="148" spans="1:9" ht="28.8" x14ac:dyDescent="0.3">
      <c r="A148" s="77" t="s">
        <v>193</v>
      </c>
      <c r="B148" s="75" t="s">
        <v>434</v>
      </c>
      <c r="C148" s="77"/>
      <c r="D148" s="77"/>
      <c r="E148" s="77"/>
      <c r="F148" s="77"/>
      <c r="G148" s="77"/>
      <c r="H148" s="77"/>
      <c r="I148" s="77"/>
    </row>
    <row r="149" spans="1:9" ht="28.8" x14ac:dyDescent="0.3">
      <c r="A149" s="77" t="s">
        <v>194</v>
      </c>
      <c r="B149" s="75" t="s">
        <v>435</v>
      </c>
      <c r="C149" s="78">
        <v>3.3</v>
      </c>
      <c r="D149" s="77"/>
      <c r="E149" s="78">
        <v>3.3</v>
      </c>
      <c r="F149" s="78">
        <v>3.63</v>
      </c>
      <c r="G149" s="78">
        <v>3.96</v>
      </c>
      <c r="H149" s="78">
        <v>4.29</v>
      </c>
      <c r="I149" s="77"/>
    </row>
    <row r="150" spans="1:9" ht="28.8" x14ac:dyDescent="0.3">
      <c r="A150" s="77" t="s">
        <v>195</v>
      </c>
      <c r="B150" s="75" t="s">
        <v>436</v>
      </c>
      <c r="C150" s="78">
        <v>3.3</v>
      </c>
      <c r="D150" s="77"/>
      <c r="E150" s="78">
        <v>3.3</v>
      </c>
      <c r="F150" s="78">
        <v>3.63</v>
      </c>
      <c r="G150" s="78">
        <v>3.96</v>
      </c>
      <c r="H150" s="78">
        <v>4.29</v>
      </c>
      <c r="I150" s="77"/>
    </row>
    <row r="151" spans="1:9" ht="28.8" x14ac:dyDescent="0.3">
      <c r="A151" s="77" t="s">
        <v>196</v>
      </c>
      <c r="B151" s="75" t="s">
        <v>437</v>
      </c>
      <c r="C151" s="78">
        <v>3.3</v>
      </c>
      <c r="D151" s="77"/>
      <c r="E151" s="78">
        <v>3.3</v>
      </c>
      <c r="F151" s="78">
        <v>3.63</v>
      </c>
      <c r="G151" s="78">
        <v>3.96</v>
      </c>
      <c r="H151" s="78">
        <v>4.29</v>
      </c>
      <c r="I151" s="77"/>
    </row>
    <row r="152" spans="1:9" ht="57.6" x14ac:dyDescent="0.3">
      <c r="A152" s="77" t="s">
        <v>197</v>
      </c>
      <c r="B152" s="75" t="s">
        <v>438</v>
      </c>
      <c r="C152" s="78">
        <v>3.3</v>
      </c>
      <c r="D152" s="77"/>
      <c r="E152" s="78">
        <v>3.3</v>
      </c>
      <c r="F152" s="78">
        <v>3.63</v>
      </c>
      <c r="G152" s="78">
        <v>3.96</v>
      </c>
      <c r="H152" s="78">
        <v>4.29</v>
      </c>
      <c r="I152" s="77"/>
    </row>
    <row r="153" spans="1:9" ht="28.8" x14ac:dyDescent="0.3">
      <c r="A153" s="77" t="s">
        <v>198</v>
      </c>
      <c r="B153" s="75" t="s">
        <v>439</v>
      </c>
      <c r="C153" s="78">
        <v>3.3</v>
      </c>
      <c r="D153" s="77"/>
      <c r="E153" s="78">
        <v>3.3</v>
      </c>
      <c r="F153" s="78">
        <v>3.63</v>
      </c>
      <c r="G153" s="78">
        <v>3.96</v>
      </c>
      <c r="H153" s="78">
        <v>4.29</v>
      </c>
      <c r="I153" s="77"/>
    </row>
    <row r="154" spans="1:9" x14ac:dyDescent="0.3">
      <c r="A154" s="77" t="s">
        <v>199</v>
      </c>
      <c r="B154" s="75" t="s">
        <v>440</v>
      </c>
      <c r="C154" s="77"/>
      <c r="D154" s="77"/>
      <c r="E154" s="77"/>
      <c r="F154" s="77"/>
      <c r="G154" s="77"/>
      <c r="H154" s="77"/>
      <c r="I154" s="77"/>
    </row>
    <row r="155" spans="1:9" x14ac:dyDescent="0.3">
      <c r="A155" s="77" t="s">
        <v>200</v>
      </c>
      <c r="B155" s="75" t="s">
        <v>440</v>
      </c>
      <c r="C155" s="78">
        <v>3.3</v>
      </c>
      <c r="D155" s="77"/>
      <c r="E155" s="78">
        <v>3.3</v>
      </c>
      <c r="F155" s="78">
        <v>3.63</v>
      </c>
      <c r="G155" s="78">
        <v>3.96</v>
      </c>
      <c r="H155" s="78">
        <v>4.29</v>
      </c>
      <c r="I155" s="77"/>
    </row>
    <row r="156" spans="1:9" ht="43.2" x14ac:dyDescent="0.3">
      <c r="A156" s="77" t="s">
        <v>201</v>
      </c>
      <c r="B156" s="75" t="s">
        <v>441</v>
      </c>
      <c r="C156" s="77"/>
      <c r="D156" s="77"/>
      <c r="E156" s="77"/>
      <c r="F156" s="77"/>
      <c r="G156" s="77"/>
      <c r="H156" s="77"/>
      <c r="I156" s="77"/>
    </row>
    <row r="157" spans="1:9" ht="43.2" x14ac:dyDescent="0.3">
      <c r="A157" s="77" t="s">
        <v>202</v>
      </c>
      <c r="B157" s="75" t="s">
        <v>442</v>
      </c>
      <c r="C157" s="78">
        <v>3.41</v>
      </c>
      <c r="D157" s="77"/>
      <c r="E157" s="78">
        <v>3.41</v>
      </c>
      <c r="F157" s="78">
        <v>3.7509999999999999</v>
      </c>
      <c r="G157" s="78">
        <v>4.0919999999999996</v>
      </c>
      <c r="H157" s="78">
        <v>4.4329999999999998</v>
      </c>
      <c r="I157" s="77" t="s">
        <v>570</v>
      </c>
    </row>
    <row r="158" spans="1:9" x14ac:dyDescent="0.3">
      <c r="A158" s="77" t="s">
        <v>203</v>
      </c>
      <c r="B158" s="75" t="s">
        <v>443</v>
      </c>
      <c r="C158" s="78">
        <v>3.41</v>
      </c>
      <c r="D158" s="77"/>
      <c r="E158" s="78">
        <v>3.41</v>
      </c>
      <c r="F158" s="78">
        <v>3.7509999999999999</v>
      </c>
      <c r="G158" s="78">
        <v>4.0919999999999996</v>
      </c>
      <c r="H158" s="78">
        <v>4.4329999999999998</v>
      </c>
      <c r="I158" s="77" t="s">
        <v>570</v>
      </c>
    </row>
    <row r="159" spans="1:9" ht="43.2" x14ac:dyDescent="0.3">
      <c r="A159" s="77" t="s">
        <v>204</v>
      </c>
      <c r="B159" s="75" t="s">
        <v>444</v>
      </c>
      <c r="C159" s="78">
        <v>3.41</v>
      </c>
      <c r="D159" s="77"/>
      <c r="E159" s="78">
        <v>3.41</v>
      </c>
      <c r="F159" s="78">
        <v>3.7509999999999999</v>
      </c>
      <c r="G159" s="78">
        <v>4.0919999999999996</v>
      </c>
      <c r="H159" s="78">
        <v>4.4329999999999998</v>
      </c>
      <c r="I159" s="77" t="s">
        <v>570</v>
      </c>
    </row>
    <row r="160" spans="1:9" ht="100.8" x14ac:dyDescent="0.3">
      <c r="A160" s="77" t="s">
        <v>205</v>
      </c>
      <c r="B160" s="75" t="s">
        <v>445</v>
      </c>
      <c r="C160" s="78">
        <v>3.41</v>
      </c>
      <c r="D160" s="77"/>
      <c r="E160" s="78">
        <v>3.41</v>
      </c>
      <c r="F160" s="78">
        <v>3.7509999999999999</v>
      </c>
      <c r="G160" s="78">
        <v>4.0919999999999996</v>
      </c>
      <c r="H160" s="78">
        <v>4.4329999999999998</v>
      </c>
      <c r="I160" s="77" t="s">
        <v>570</v>
      </c>
    </row>
    <row r="161" spans="1:9" ht="72" x14ac:dyDescent="0.3">
      <c r="A161" s="77" t="s">
        <v>206</v>
      </c>
      <c r="B161" s="75" t="s">
        <v>446</v>
      </c>
      <c r="C161" s="78">
        <v>3.41</v>
      </c>
      <c r="D161" s="77"/>
      <c r="E161" s="78">
        <v>3.41</v>
      </c>
      <c r="F161" s="78">
        <v>3.7509999999999999</v>
      </c>
      <c r="G161" s="78">
        <v>4.0919999999999996</v>
      </c>
      <c r="H161" s="78">
        <v>4.4329999999999998</v>
      </c>
      <c r="I161" s="77" t="s">
        <v>570</v>
      </c>
    </row>
    <row r="162" spans="1:9" ht="57.6" x14ac:dyDescent="0.3">
      <c r="A162" s="77" t="s">
        <v>207</v>
      </c>
      <c r="B162" s="75" t="s">
        <v>447</v>
      </c>
      <c r="C162" s="78">
        <v>3.41</v>
      </c>
      <c r="D162" s="77"/>
      <c r="E162" s="78">
        <v>3.41</v>
      </c>
      <c r="F162" s="78">
        <v>3.7509999999999999</v>
      </c>
      <c r="G162" s="78">
        <v>4.0919999999999996</v>
      </c>
      <c r="H162" s="78">
        <v>4.4329999999999998</v>
      </c>
      <c r="I162" s="77" t="s">
        <v>570</v>
      </c>
    </row>
    <row r="163" spans="1:9" ht="43.2" x14ac:dyDescent="0.3">
      <c r="A163" s="77" t="s">
        <v>208</v>
      </c>
      <c r="B163" s="75" t="s">
        <v>448</v>
      </c>
      <c r="C163" s="78">
        <v>3.41</v>
      </c>
      <c r="D163" s="77"/>
      <c r="E163" s="78">
        <v>3.41</v>
      </c>
      <c r="F163" s="78">
        <v>3.7509999999999999</v>
      </c>
      <c r="G163" s="78">
        <v>4.0919999999999996</v>
      </c>
      <c r="H163" s="78">
        <v>4.4329999999999998</v>
      </c>
      <c r="I163" s="77" t="s">
        <v>570</v>
      </c>
    </row>
    <row r="164" spans="1:9" ht="57.6" x14ac:dyDescent="0.3">
      <c r="A164" s="77" t="s">
        <v>209</v>
      </c>
      <c r="B164" s="75" t="s">
        <v>449</v>
      </c>
      <c r="C164" s="78">
        <v>3.41</v>
      </c>
      <c r="D164" s="77"/>
      <c r="E164" s="78">
        <v>3.41</v>
      </c>
      <c r="F164" s="78">
        <v>3.7509999999999999</v>
      </c>
      <c r="G164" s="78">
        <v>4.0919999999999996</v>
      </c>
      <c r="H164" s="78">
        <v>4.4329999999999998</v>
      </c>
      <c r="I164" s="77" t="s">
        <v>570</v>
      </c>
    </row>
    <row r="165" spans="1:9" ht="72" x14ac:dyDescent="0.3">
      <c r="A165" s="77" t="s">
        <v>210</v>
      </c>
      <c r="B165" s="75" t="s">
        <v>450</v>
      </c>
      <c r="C165" s="78">
        <v>3.41</v>
      </c>
      <c r="D165" s="77"/>
      <c r="E165" s="78">
        <v>3.41</v>
      </c>
      <c r="F165" s="78">
        <v>3.7509999999999999</v>
      </c>
      <c r="G165" s="78">
        <v>4.0919999999999996</v>
      </c>
      <c r="H165" s="78">
        <v>4.4329999999999998</v>
      </c>
      <c r="I165" s="77" t="s">
        <v>570</v>
      </c>
    </row>
    <row r="166" spans="1:9" ht="43.2" x14ac:dyDescent="0.3">
      <c r="A166" s="77" t="s">
        <v>211</v>
      </c>
      <c r="B166" s="75" t="s">
        <v>451</v>
      </c>
      <c r="C166" s="78">
        <v>3.41</v>
      </c>
      <c r="D166" s="77"/>
      <c r="E166" s="78">
        <v>3.41</v>
      </c>
      <c r="F166" s="78">
        <v>3.7509999999999999</v>
      </c>
      <c r="G166" s="78">
        <v>4.0919999999999996</v>
      </c>
      <c r="H166" s="78">
        <v>4.4329999999999998</v>
      </c>
      <c r="I166" s="77" t="s">
        <v>570</v>
      </c>
    </row>
    <row r="167" spans="1:9" ht="43.2" x14ac:dyDescent="0.3">
      <c r="A167" s="77" t="s">
        <v>212</v>
      </c>
      <c r="B167" s="75" t="s">
        <v>452</v>
      </c>
      <c r="C167" s="77"/>
      <c r="D167" s="77"/>
      <c r="E167" s="77"/>
      <c r="F167" s="77"/>
      <c r="G167" s="77"/>
      <c r="H167" s="77"/>
      <c r="I167" s="77"/>
    </row>
    <row r="168" spans="1:9" ht="28.8" x14ac:dyDescent="0.3">
      <c r="A168" s="77" t="s">
        <v>213</v>
      </c>
      <c r="B168" s="75" t="s">
        <v>453</v>
      </c>
      <c r="C168" s="78">
        <v>4.5199999999999996</v>
      </c>
      <c r="D168" s="77"/>
      <c r="E168" s="78">
        <v>4.5199999999999996</v>
      </c>
      <c r="F168" s="78">
        <v>4.9720000000000004</v>
      </c>
      <c r="G168" s="78">
        <v>5.4240000000000004</v>
      </c>
      <c r="H168" s="78">
        <v>5.8760000000000003</v>
      </c>
      <c r="I168" s="77" t="s">
        <v>569</v>
      </c>
    </row>
    <row r="169" spans="1:9" ht="28.8" x14ac:dyDescent="0.3">
      <c r="A169" s="77" t="s">
        <v>214</v>
      </c>
      <c r="B169" s="75" t="s">
        <v>454</v>
      </c>
      <c r="C169" s="78">
        <v>3.41</v>
      </c>
      <c r="D169" s="77"/>
      <c r="E169" s="78">
        <v>3.41</v>
      </c>
      <c r="F169" s="78">
        <v>3.7509999999999999</v>
      </c>
      <c r="G169" s="78">
        <v>4.0919999999999996</v>
      </c>
      <c r="H169" s="78">
        <v>4.4329999999999998</v>
      </c>
      <c r="I169" s="77" t="s">
        <v>569</v>
      </c>
    </row>
    <row r="170" spans="1:9" ht="43.2" x14ac:dyDescent="0.3">
      <c r="A170" s="77" t="s">
        <v>215</v>
      </c>
      <c r="B170" s="75" t="s">
        <v>455</v>
      </c>
      <c r="C170" s="78">
        <v>3.41</v>
      </c>
      <c r="D170" s="77"/>
      <c r="E170" s="78">
        <v>3.41</v>
      </c>
      <c r="F170" s="78">
        <v>3.7509999999999999</v>
      </c>
      <c r="G170" s="78">
        <v>4.0919999999999996</v>
      </c>
      <c r="H170" s="78">
        <v>4.4329999999999998</v>
      </c>
      <c r="I170" s="77" t="s">
        <v>570</v>
      </c>
    </row>
    <row r="171" spans="1:9" ht="57.6" x14ac:dyDescent="0.3">
      <c r="A171" s="77" t="s">
        <v>216</v>
      </c>
      <c r="B171" s="75" t="s">
        <v>456</v>
      </c>
      <c r="C171" s="78">
        <v>3.41</v>
      </c>
      <c r="D171" s="77"/>
      <c r="E171" s="78">
        <v>3.41</v>
      </c>
      <c r="F171" s="78">
        <v>3.7509999999999999</v>
      </c>
      <c r="G171" s="78">
        <v>4.0919999999999996</v>
      </c>
      <c r="H171" s="78">
        <v>4.4329999999999998</v>
      </c>
      <c r="I171" s="77" t="s">
        <v>570</v>
      </c>
    </row>
    <row r="172" spans="1:9" ht="57.6" x14ac:dyDescent="0.3">
      <c r="A172" s="77" t="s">
        <v>217</v>
      </c>
      <c r="B172" s="75" t="s">
        <v>457</v>
      </c>
      <c r="C172" s="78">
        <v>3.41</v>
      </c>
      <c r="D172" s="77"/>
      <c r="E172" s="78">
        <v>3.41</v>
      </c>
      <c r="F172" s="78">
        <v>3.7509999999999999</v>
      </c>
      <c r="G172" s="78">
        <v>4.0919999999999996</v>
      </c>
      <c r="H172" s="78">
        <v>4.4329999999999998</v>
      </c>
      <c r="I172" s="77" t="s">
        <v>570</v>
      </c>
    </row>
    <row r="173" spans="1:9" ht="57.6" x14ac:dyDescent="0.3">
      <c r="A173" s="77" t="s">
        <v>218</v>
      </c>
      <c r="B173" s="75" t="s">
        <v>458</v>
      </c>
      <c r="C173" s="78">
        <v>3.41</v>
      </c>
      <c r="D173" s="77"/>
      <c r="E173" s="78">
        <v>3.41</v>
      </c>
      <c r="F173" s="78">
        <v>3.7509999999999999</v>
      </c>
      <c r="G173" s="78">
        <v>4.0919999999999996</v>
      </c>
      <c r="H173" s="78">
        <v>4.4329999999999998</v>
      </c>
      <c r="I173" s="77" t="s">
        <v>570</v>
      </c>
    </row>
    <row r="174" spans="1:9" ht="57.6" x14ac:dyDescent="0.3">
      <c r="A174" s="77" t="s">
        <v>219</v>
      </c>
      <c r="B174" s="75" t="s">
        <v>459</v>
      </c>
      <c r="C174" s="78">
        <v>3.41</v>
      </c>
      <c r="D174" s="77"/>
      <c r="E174" s="78">
        <v>3.41</v>
      </c>
      <c r="F174" s="78">
        <v>3.7509999999999999</v>
      </c>
      <c r="G174" s="78">
        <v>4.0919999999999996</v>
      </c>
      <c r="H174" s="78">
        <v>4.4329999999999998</v>
      </c>
      <c r="I174" s="77" t="s">
        <v>570</v>
      </c>
    </row>
    <row r="175" spans="1:9" ht="72" x14ac:dyDescent="0.3">
      <c r="A175" s="77" t="s">
        <v>220</v>
      </c>
      <c r="B175" s="75" t="s">
        <v>460</v>
      </c>
      <c r="C175" s="78">
        <v>3.41</v>
      </c>
      <c r="D175" s="77"/>
      <c r="E175" s="78">
        <v>3.41</v>
      </c>
      <c r="F175" s="78">
        <v>3.7509999999999999</v>
      </c>
      <c r="G175" s="78">
        <v>4.0919999999999996</v>
      </c>
      <c r="H175" s="78">
        <v>4.4329999999999998</v>
      </c>
      <c r="I175" s="77" t="s">
        <v>570</v>
      </c>
    </row>
    <row r="176" spans="1:9" ht="57.6" x14ac:dyDescent="0.3">
      <c r="A176" s="77" t="s">
        <v>221</v>
      </c>
      <c r="B176" s="75" t="s">
        <v>461</v>
      </c>
      <c r="C176" s="78">
        <v>3.41</v>
      </c>
      <c r="D176" s="77"/>
      <c r="E176" s="78">
        <v>3.41</v>
      </c>
      <c r="F176" s="78">
        <v>3.7509999999999999</v>
      </c>
      <c r="G176" s="78">
        <v>4.0919999999999996</v>
      </c>
      <c r="H176" s="78">
        <v>4.4329999999999998</v>
      </c>
      <c r="I176" s="77" t="s">
        <v>570</v>
      </c>
    </row>
    <row r="177" spans="1:9" ht="43.2" x14ac:dyDescent="0.3">
      <c r="A177" s="77" t="s">
        <v>222</v>
      </c>
      <c r="B177" s="75" t="s">
        <v>462</v>
      </c>
      <c r="C177" s="77"/>
      <c r="D177" s="77"/>
      <c r="E177" s="77"/>
      <c r="F177" s="77"/>
      <c r="G177" s="77"/>
      <c r="H177" s="77"/>
      <c r="I177" s="77"/>
    </row>
    <row r="178" spans="1:9" ht="43.2" x14ac:dyDescent="0.3">
      <c r="A178" s="77" t="s">
        <v>223</v>
      </c>
      <c r="B178" s="75" t="s">
        <v>463</v>
      </c>
      <c r="C178" s="78">
        <v>4.5199999999999996</v>
      </c>
      <c r="D178" s="77"/>
      <c r="E178" s="78">
        <v>4.5199999999999996</v>
      </c>
      <c r="F178" s="78">
        <v>4.9720000000000004</v>
      </c>
      <c r="G178" s="78">
        <v>5.4240000000000004</v>
      </c>
      <c r="H178" s="78">
        <v>5.8760000000000003</v>
      </c>
      <c r="I178" s="77" t="s">
        <v>569</v>
      </c>
    </row>
    <row r="179" spans="1:9" ht="28.8" x14ac:dyDescent="0.3">
      <c r="A179" s="77" t="s">
        <v>224</v>
      </c>
      <c r="B179" s="75" t="s">
        <v>464</v>
      </c>
      <c r="C179" s="78">
        <v>3.41</v>
      </c>
      <c r="D179" s="77"/>
      <c r="E179" s="78">
        <v>3.41</v>
      </c>
      <c r="F179" s="78">
        <v>3.7509999999999999</v>
      </c>
      <c r="G179" s="78">
        <v>4.0919999999999996</v>
      </c>
      <c r="H179" s="78">
        <v>4.4329999999999998</v>
      </c>
      <c r="I179" s="77" t="s">
        <v>569</v>
      </c>
    </row>
    <row r="180" spans="1:9" ht="57.6" x14ac:dyDescent="0.3">
      <c r="A180" s="77" t="s">
        <v>225</v>
      </c>
      <c r="B180" s="75" t="s">
        <v>465</v>
      </c>
      <c r="C180" s="78">
        <v>3.41</v>
      </c>
      <c r="D180" s="77"/>
      <c r="E180" s="78">
        <v>3.41</v>
      </c>
      <c r="F180" s="78">
        <v>3.7509999999999999</v>
      </c>
      <c r="G180" s="78">
        <v>4.0919999999999996</v>
      </c>
      <c r="H180" s="78">
        <v>4.4329999999999998</v>
      </c>
      <c r="I180" s="77" t="s">
        <v>570</v>
      </c>
    </row>
    <row r="181" spans="1:9" ht="43.2" x14ac:dyDescent="0.3">
      <c r="A181" s="77" t="s">
        <v>226</v>
      </c>
      <c r="B181" s="75" t="s">
        <v>466</v>
      </c>
      <c r="C181" s="78">
        <v>3.41</v>
      </c>
      <c r="D181" s="77"/>
      <c r="E181" s="78">
        <v>3.41</v>
      </c>
      <c r="F181" s="78">
        <v>3.7509999999999999</v>
      </c>
      <c r="G181" s="78">
        <v>4.0919999999999996</v>
      </c>
      <c r="H181" s="78">
        <v>4.4329999999999998</v>
      </c>
      <c r="I181" s="77" t="s">
        <v>570</v>
      </c>
    </row>
    <row r="182" spans="1:9" ht="57.6" x14ac:dyDescent="0.3">
      <c r="A182" s="77" t="s">
        <v>227</v>
      </c>
      <c r="B182" s="75" t="s">
        <v>467</v>
      </c>
      <c r="C182" s="78">
        <v>3.41</v>
      </c>
      <c r="D182" s="77"/>
      <c r="E182" s="78">
        <v>3.41</v>
      </c>
      <c r="F182" s="78">
        <v>3.7509999999999999</v>
      </c>
      <c r="G182" s="78">
        <v>4.0919999999999996</v>
      </c>
      <c r="H182" s="78">
        <v>4.4329999999999998</v>
      </c>
      <c r="I182" s="77" t="s">
        <v>570</v>
      </c>
    </row>
    <row r="183" spans="1:9" ht="57.6" x14ac:dyDescent="0.3">
      <c r="A183" s="77" t="s">
        <v>228</v>
      </c>
      <c r="B183" s="75" t="s">
        <v>468</v>
      </c>
      <c r="C183" s="78">
        <v>3.41</v>
      </c>
      <c r="D183" s="77"/>
      <c r="E183" s="78">
        <v>3.41</v>
      </c>
      <c r="F183" s="78">
        <v>3.7509999999999999</v>
      </c>
      <c r="G183" s="78">
        <v>4.0919999999999996</v>
      </c>
      <c r="H183" s="78">
        <v>4.4329999999999998</v>
      </c>
      <c r="I183" s="77" t="s">
        <v>570</v>
      </c>
    </row>
    <row r="184" spans="1:9" ht="57.6" x14ac:dyDescent="0.3">
      <c r="A184" s="77" t="s">
        <v>229</v>
      </c>
      <c r="B184" s="75" t="s">
        <v>469</v>
      </c>
      <c r="C184" s="78">
        <v>3.41</v>
      </c>
      <c r="D184" s="77"/>
      <c r="E184" s="78">
        <v>3.41</v>
      </c>
      <c r="F184" s="78">
        <v>3.7509999999999999</v>
      </c>
      <c r="G184" s="78">
        <v>4.0919999999999996</v>
      </c>
      <c r="H184" s="78">
        <v>4.4329999999999998</v>
      </c>
      <c r="I184" s="77" t="s">
        <v>570</v>
      </c>
    </row>
    <row r="185" spans="1:9" ht="28.8" x14ac:dyDescent="0.3">
      <c r="A185" s="77" t="s">
        <v>230</v>
      </c>
      <c r="B185" s="75" t="s">
        <v>470</v>
      </c>
      <c r="C185" s="78">
        <v>3.41</v>
      </c>
      <c r="D185" s="77"/>
      <c r="E185" s="78">
        <v>3.41</v>
      </c>
      <c r="F185" s="78">
        <v>3.7509999999999999</v>
      </c>
      <c r="G185" s="78">
        <v>4.0919999999999996</v>
      </c>
      <c r="H185" s="78">
        <v>4.4329999999999998</v>
      </c>
      <c r="I185" s="77" t="s">
        <v>571</v>
      </c>
    </row>
    <row r="186" spans="1:9" ht="57.6" x14ac:dyDescent="0.3">
      <c r="A186" s="77" t="s">
        <v>231</v>
      </c>
      <c r="B186" s="75" t="s">
        <v>471</v>
      </c>
      <c r="C186" s="77"/>
      <c r="D186" s="77"/>
      <c r="E186" s="77"/>
      <c r="F186" s="77"/>
      <c r="G186" s="77"/>
      <c r="H186" s="77"/>
      <c r="I186" s="77"/>
    </row>
    <row r="187" spans="1:9" ht="72" x14ac:dyDescent="0.3">
      <c r="A187" s="77" t="s">
        <v>232</v>
      </c>
      <c r="B187" s="75" t="s">
        <v>472</v>
      </c>
      <c r="C187" s="78">
        <v>3.41</v>
      </c>
      <c r="D187" s="77"/>
      <c r="E187" s="78">
        <v>3.41</v>
      </c>
      <c r="F187" s="78">
        <v>3.7509999999999999</v>
      </c>
      <c r="G187" s="78">
        <v>4.0919999999999996</v>
      </c>
      <c r="H187" s="78">
        <v>4.4329999999999998</v>
      </c>
      <c r="I187" s="77" t="s">
        <v>570</v>
      </c>
    </row>
    <row r="188" spans="1:9" ht="43.2" x14ac:dyDescent="0.3">
      <c r="A188" s="77" t="s">
        <v>233</v>
      </c>
      <c r="B188" s="75" t="s">
        <v>473</v>
      </c>
      <c r="C188" s="78">
        <v>3.41</v>
      </c>
      <c r="D188" s="77"/>
      <c r="E188" s="78">
        <v>3.41</v>
      </c>
      <c r="F188" s="78">
        <v>3.7509999999999999</v>
      </c>
      <c r="G188" s="78">
        <v>4.0919999999999996</v>
      </c>
      <c r="H188" s="78">
        <v>4.4329999999999998</v>
      </c>
      <c r="I188" s="77" t="s">
        <v>570</v>
      </c>
    </row>
    <row r="189" spans="1:9" ht="72" x14ac:dyDescent="0.3">
      <c r="A189" s="77" t="s">
        <v>234</v>
      </c>
      <c r="B189" s="75" t="s">
        <v>474</v>
      </c>
      <c r="C189" s="78">
        <v>3.41</v>
      </c>
      <c r="D189" s="77"/>
      <c r="E189" s="78">
        <v>3.41</v>
      </c>
      <c r="F189" s="78">
        <v>3.7509999999999999</v>
      </c>
      <c r="G189" s="78">
        <v>4.0919999999999996</v>
      </c>
      <c r="H189" s="78">
        <v>4.4329999999999998</v>
      </c>
      <c r="I189" s="77" t="s">
        <v>570</v>
      </c>
    </row>
    <row r="190" spans="1:9" ht="43.2" x14ac:dyDescent="0.3">
      <c r="A190" s="77" t="s">
        <v>235</v>
      </c>
      <c r="B190" s="75" t="s">
        <v>475</v>
      </c>
      <c r="C190" s="78">
        <v>3.41</v>
      </c>
      <c r="D190" s="77"/>
      <c r="E190" s="78">
        <v>3.41</v>
      </c>
      <c r="F190" s="78">
        <v>3.7509999999999999</v>
      </c>
      <c r="G190" s="78">
        <v>4.0919999999999996</v>
      </c>
      <c r="H190" s="78">
        <v>4.4329999999999998</v>
      </c>
      <c r="I190" s="77" t="s">
        <v>570</v>
      </c>
    </row>
    <row r="191" spans="1:9" ht="72" x14ac:dyDescent="0.3">
      <c r="A191" s="77" t="s">
        <v>236</v>
      </c>
      <c r="B191" s="75" t="s">
        <v>476</v>
      </c>
      <c r="C191" s="78">
        <v>3.41</v>
      </c>
      <c r="D191" s="77"/>
      <c r="E191" s="78">
        <v>3.41</v>
      </c>
      <c r="F191" s="78">
        <v>3.7509999999999999</v>
      </c>
      <c r="G191" s="78">
        <v>4.0919999999999996</v>
      </c>
      <c r="H191" s="78">
        <v>4.4329999999999998</v>
      </c>
      <c r="I191" s="77" t="s">
        <v>571</v>
      </c>
    </row>
    <row r="192" spans="1:9" ht="57.6" x14ac:dyDescent="0.3">
      <c r="A192" s="77" t="s">
        <v>237</v>
      </c>
      <c r="B192" s="75" t="s">
        <v>477</v>
      </c>
      <c r="C192" s="78">
        <v>3.41</v>
      </c>
      <c r="D192" s="77"/>
      <c r="E192" s="78">
        <v>3.41</v>
      </c>
      <c r="F192" s="78">
        <v>3.7509999999999999</v>
      </c>
      <c r="G192" s="78">
        <v>4.0919999999999996</v>
      </c>
      <c r="H192" s="78">
        <v>4.4329999999999998</v>
      </c>
      <c r="I192" s="77" t="s">
        <v>570</v>
      </c>
    </row>
    <row r="193" spans="1:9" ht="72" x14ac:dyDescent="0.3">
      <c r="A193" s="77" t="s">
        <v>238</v>
      </c>
      <c r="B193" s="75" t="s">
        <v>478</v>
      </c>
      <c r="C193" s="78">
        <v>3.41</v>
      </c>
      <c r="D193" s="77"/>
      <c r="E193" s="78">
        <v>3.41</v>
      </c>
      <c r="F193" s="78">
        <v>3.7509999999999999</v>
      </c>
      <c r="G193" s="78">
        <v>4.0919999999999996</v>
      </c>
      <c r="H193" s="78">
        <v>4.4329999999999998</v>
      </c>
      <c r="I193" s="77" t="s">
        <v>571</v>
      </c>
    </row>
    <row r="194" spans="1:9" ht="86.4" x14ac:dyDescent="0.3">
      <c r="A194" s="77" t="s">
        <v>239</v>
      </c>
      <c r="B194" s="75" t="s">
        <v>479</v>
      </c>
      <c r="C194" s="78">
        <v>3.41</v>
      </c>
      <c r="D194" s="77"/>
      <c r="E194" s="78">
        <v>3.41</v>
      </c>
      <c r="F194" s="78">
        <v>3.7509999999999999</v>
      </c>
      <c r="G194" s="78">
        <v>4.0919999999999996</v>
      </c>
      <c r="H194" s="78">
        <v>4.4329999999999998</v>
      </c>
      <c r="I194" s="77" t="s">
        <v>570</v>
      </c>
    </row>
    <row r="195" spans="1:9" ht="28.8" x14ac:dyDescent="0.3">
      <c r="A195" s="77" t="s">
        <v>240</v>
      </c>
      <c r="B195" s="75" t="s">
        <v>480</v>
      </c>
      <c r="C195" s="78">
        <v>3.41</v>
      </c>
      <c r="D195" s="77"/>
      <c r="E195" s="78">
        <v>3.41</v>
      </c>
      <c r="F195" s="78">
        <v>3.7509999999999999</v>
      </c>
      <c r="G195" s="78">
        <v>4.0919999999999996</v>
      </c>
      <c r="H195" s="78">
        <v>4.4329999999999998</v>
      </c>
      <c r="I195" s="77" t="s">
        <v>570</v>
      </c>
    </row>
    <row r="196" spans="1:9" x14ac:dyDescent="0.3">
      <c r="A196" s="77" t="s">
        <v>241</v>
      </c>
      <c r="B196" s="75" t="s">
        <v>481</v>
      </c>
      <c r="C196" s="78">
        <v>3.41</v>
      </c>
      <c r="D196" s="77"/>
      <c r="E196" s="78">
        <v>3.41</v>
      </c>
      <c r="F196" s="78">
        <v>3.7509999999999999</v>
      </c>
      <c r="G196" s="78">
        <v>4.0919999999999996</v>
      </c>
      <c r="H196" s="78">
        <v>4.4329999999999998</v>
      </c>
      <c r="I196" s="77" t="s">
        <v>570</v>
      </c>
    </row>
    <row r="197" spans="1:9" ht="28.8" x14ac:dyDescent="0.3">
      <c r="A197" s="77" t="s">
        <v>242</v>
      </c>
      <c r="B197" s="75" t="s">
        <v>482</v>
      </c>
      <c r="C197" s="78">
        <v>3.41</v>
      </c>
      <c r="D197" s="77"/>
      <c r="E197" s="78">
        <v>3.41</v>
      </c>
      <c r="F197" s="78">
        <v>3.7509999999999999</v>
      </c>
      <c r="G197" s="78">
        <v>4.0919999999999996</v>
      </c>
      <c r="H197" s="78">
        <v>4.4329999999999998</v>
      </c>
      <c r="I197" s="77" t="s">
        <v>571</v>
      </c>
    </row>
    <row r="198" spans="1:9" ht="43.2" x14ac:dyDescent="0.3">
      <c r="A198" s="77" t="s">
        <v>243</v>
      </c>
      <c r="B198" s="75" t="s">
        <v>483</v>
      </c>
      <c r="C198" s="78">
        <v>3</v>
      </c>
      <c r="D198" s="77"/>
      <c r="E198" s="78">
        <v>3</v>
      </c>
      <c r="F198" s="78">
        <v>3.3</v>
      </c>
      <c r="G198" s="78">
        <v>3.6</v>
      </c>
      <c r="H198" s="78">
        <v>3.9</v>
      </c>
      <c r="I198" s="77" t="s">
        <v>569</v>
      </c>
    </row>
    <row r="199" spans="1:9" ht="86.4" x14ac:dyDescent="0.3">
      <c r="A199" s="77" t="s">
        <v>244</v>
      </c>
      <c r="B199" s="75" t="s">
        <v>484</v>
      </c>
      <c r="C199" s="78">
        <v>3.19</v>
      </c>
      <c r="D199" s="77"/>
      <c r="E199" s="78">
        <v>3.19</v>
      </c>
      <c r="F199" s="78">
        <v>3.5089999999999999</v>
      </c>
      <c r="G199" s="78">
        <v>3.8279999999999998</v>
      </c>
      <c r="H199" s="78">
        <v>4.1470000000000002</v>
      </c>
      <c r="I199" s="77" t="s">
        <v>569</v>
      </c>
    </row>
    <row r="200" spans="1:9" x14ac:dyDescent="0.3">
      <c r="A200" s="77" t="s">
        <v>245</v>
      </c>
      <c r="B200" s="75" t="s">
        <v>485</v>
      </c>
      <c r="C200" s="77"/>
      <c r="D200" s="77"/>
      <c r="E200" s="77"/>
      <c r="F200" s="77"/>
      <c r="G200" s="77"/>
      <c r="H200" s="77"/>
      <c r="I200" s="77"/>
    </row>
    <row r="201" spans="1:9" x14ac:dyDescent="0.3">
      <c r="A201" s="77" t="s">
        <v>246</v>
      </c>
      <c r="B201" s="75" t="s">
        <v>485</v>
      </c>
      <c r="C201" s="78">
        <v>2.87</v>
      </c>
      <c r="D201" s="77"/>
      <c r="E201" s="78">
        <v>2.87</v>
      </c>
      <c r="F201" s="78">
        <v>3.157</v>
      </c>
      <c r="G201" s="78">
        <v>3.444</v>
      </c>
      <c r="H201" s="78">
        <v>3.7309999999999999</v>
      </c>
      <c r="I201" s="77"/>
    </row>
    <row r="202" spans="1:9" ht="28.8" x14ac:dyDescent="0.3">
      <c r="A202" s="77" t="s">
        <v>247</v>
      </c>
      <c r="B202" s="75" t="s">
        <v>486</v>
      </c>
      <c r="C202" s="77"/>
      <c r="D202" s="77"/>
      <c r="E202" s="77"/>
      <c r="F202" s="77"/>
      <c r="G202" s="77"/>
      <c r="H202" s="77"/>
      <c r="I202" s="77"/>
    </row>
    <row r="203" spans="1:9" x14ac:dyDescent="0.3">
      <c r="A203" s="77" t="s">
        <v>248</v>
      </c>
      <c r="B203" s="75" t="s">
        <v>487</v>
      </c>
      <c r="C203" s="78">
        <v>3.3</v>
      </c>
      <c r="D203" s="77"/>
      <c r="E203" s="78">
        <v>3.3</v>
      </c>
      <c r="F203" s="78">
        <v>3.63</v>
      </c>
      <c r="G203" s="78">
        <v>3.96</v>
      </c>
      <c r="H203" s="78">
        <v>4.29</v>
      </c>
      <c r="I203" s="77"/>
    </row>
    <row r="204" spans="1:9" ht="28.8" x14ac:dyDescent="0.3">
      <c r="A204" s="77" t="s">
        <v>249</v>
      </c>
      <c r="B204" s="75" t="s">
        <v>488</v>
      </c>
      <c r="C204" s="78">
        <v>3</v>
      </c>
      <c r="D204" s="77"/>
      <c r="E204" s="78">
        <v>3</v>
      </c>
      <c r="F204" s="78">
        <v>3.3</v>
      </c>
      <c r="G204" s="78">
        <v>3.6</v>
      </c>
      <c r="H204" s="78">
        <v>3.9</v>
      </c>
      <c r="I204" s="77" t="s">
        <v>569</v>
      </c>
    </row>
    <row r="205" spans="1:9" ht="28.8" x14ac:dyDescent="0.3">
      <c r="A205" s="77" t="s">
        <v>250</v>
      </c>
      <c r="B205" s="75" t="s">
        <v>489</v>
      </c>
      <c r="C205" s="78">
        <v>3.3</v>
      </c>
      <c r="D205" s="77"/>
      <c r="E205" s="78">
        <v>3.3</v>
      </c>
      <c r="F205" s="78">
        <v>3.63</v>
      </c>
      <c r="G205" s="78">
        <v>3.96</v>
      </c>
      <c r="H205" s="78">
        <v>4.29</v>
      </c>
      <c r="I205" s="77"/>
    </row>
    <row r="206" spans="1:9" ht="43.2" x14ac:dyDescent="0.3">
      <c r="A206" s="77" t="s">
        <v>251</v>
      </c>
      <c r="B206" s="75" t="s">
        <v>490</v>
      </c>
      <c r="C206" s="78">
        <v>3</v>
      </c>
      <c r="D206" s="77"/>
      <c r="E206" s="78">
        <v>3</v>
      </c>
      <c r="F206" s="78">
        <v>3.3</v>
      </c>
      <c r="G206" s="78">
        <v>3.6</v>
      </c>
      <c r="H206" s="78">
        <v>3.9</v>
      </c>
      <c r="I206" s="77" t="s">
        <v>569</v>
      </c>
    </row>
    <row r="207" spans="1:9" ht="43.2" x14ac:dyDescent="0.3">
      <c r="A207" s="77" t="s">
        <v>252</v>
      </c>
      <c r="B207" s="75" t="s">
        <v>491</v>
      </c>
      <c r="C207" s="78">
        <v>3.3</v>
      </c>
      <c r="D207" s="77"/>
      <c r="E207" s="78">
        <v>3.3</v>
      </c>
      <c r="F207" s="78">
        <v>3.63</v>
      </c>
      <c r="G207" s="78">
        <v>3.96</v>
      </c>
      <c r="H207" s="78">
        <v>4.29</v>
      </c>
      <c r="I207" s="77"/>
    </row>
    <row r="208" spans="1:9" ht="43.2" x14ac:dyDescent="0.3">
      <c r="A208" s="77" t="s">
        <v>253</v>
      </c>
      <c r="B208" s="75" t="s">
        <v>492</v>
      </c>
      <c r="C208" s="78">
        <v>3</v>
      </c>
      <c r="D208" s="77"/>
      <c r="E208" s="78">
        <v>3</v>
      </c>
      <c r="F208" s="78">
        <v>3.3</v>
      </c>
      <c r="G208" s="78">
        <v>3.6</v>
      </c>
      <c r="H208" s="78">
        <v>3.9</v>
      </c>
      <c r="I208" s="77" t="s">
        <v>569</v>
      </c>
    </row>
    <row r="209" spans="1:9" ht="86.4" x14ac:dyDescent="0.3">
      <c r="A209" s="77" t="s">
        <v>254</v>
      </c>
      <c r="B209" s="75" t="s">
        <v>493</v>
      </c>
      <c r="C209" s="78">
        <v>3</v>
      </c>
      <c r="D209" s="77"/>
      <c r="E209" s="78">
        <v>3</v>
      </c>
      <c r="F209" s="78">
        <v>3.3</v>
      </c>
      <c r="G209" s="78">
        <v>3.6</v>
      </c>
      <c r="H209" s="78">
        <v>3.9</v>
      </c>
      <c r="I209" s="77" t="s">
        <v>569</v>
      </c>
    </row>
    <row r="210" spans="1:9" ht="86.4" x14ac:dyDescent="0.3">
      <c r="A210" s="77" t="s">
        <v>255</v>
      </c>
      <c r="B210" s="75" t="s">
        <v>494</v>
      </c>
      <c r="C210" s="78">
        <v>3</v>
      </c>
      <c r="D210" s="77"/>
      <c r="E210" s="78">
        <v>3</v>
      </c>
      <c r="F210" s="78">
        <v>3.3</v>
      </c>
      <c r="G210" s="78">
        <v>3.6</v>
      </c>
      <c r="H210" s="78">
        <v>3.9</v>
      </c>
      <c r="I210" s="77" t="s">
        <v>569</v>
      </c>
    </row>
    <row r="211" spans="1:9" ht="72" x14ac:dyDescent="0.3">
      <c r="A211" s="77" t="s">
        <v>256</v>
      </c>
      <c r="B211" s="75" t="s">
        <v>495</v>
      </c>
      <c r="C211" s="78">
        <v>3.3</v>
      </c>
      <c r="D211" s="77"/>
      <c r="E211" s="78">
        <v>3.3</v>
      </c>
      <c r="F211" s="78">
        <v>3.63</v>
      </c>
      <c r="G211" s="78">
        <v>3.96</v>
      </c>
      <c r="H211" s="78">
        <v>4.29</v>
      </c>
      <c r="I211" s="77"/>
    </row>
    <row r="212" spans="1:9" ht="57.6" x14ac:dyDescent="0.3">
      <c r="A212" s="77" t="s">
        <v>257</v>
      </c>
      <c r="B212" s="75" t="s">
        <v>496</v>
      </c>
      <c r="C212" s="78">
        <v>3.3</v>
      </c>
      <c r="D212" s="77"/>
      <c r="E212" s="78">
        <v>3.3</v>
      </c>
      <c r="F212" s="78">
        <v>3.63</v>
      </c>
      <c r="G212" s="78">
        <v>3.96</v>
      </c>
      <c r="H212" s="78">
        <v>4.29</v>
      </c>
      <c r="I212" s="77"/>
    </row>
    <row r="213" spans="1:9" ht="72" x14ac:dyDescent="0.3">
      <c r="A213" s="77" t="s">
        <v>258</v>
      </c>
      <c r="B213" s="75" t="s">
        <v>497</v>
      </c>
      <c r="C213" s="78">
        <v>2.91</v>
      </c>
      <c r="D213" s="77"/>
      <c r="E213" s="78">
        <v>2.91</v>
      </c>
      <c r="F213" s="78">
        <v>3.2010000000000001</v>
      </c>
      <c r="G213" s="78">
        <v>3.492</v>
      </c>
      <c r="H213" s="78">
        <v>3.7829999999999999</v>
      </c>
      <c r="I213" s="77" t="s">
        <v>570</v>
      </c>
    </row>
    <row r="214" spans="1:9" ht="72" x14ac:dyDescent="0.3">
      <c r="A214" s="77" t="s">
        <v>259</v>
      </c>
      <c r="B214" s="75" t="s">
        <v>498</v>
      </c>
      <c r="C214" s="78">
        <v>2.91</v>
      </c>
      <c r="D214" s="77"/>
      <c r="E214" s="78">
        <v>2.91</v>
      </c>
      <c r="F214" s="78">
        <v>3.2010000000000001</v>
      </c>
      <c r="G214" s="78">
        <v>3.492</v>
      </c>
      <c r="H214" s="78">
        <v>3.7829999999999999</v>
      </c>
      <c r="I214" s="77" t="s">
        <v>571</v>
      </c>
    </row>
    <row r="215" spans="1:9" ht="28.8" x14ac:dyDescent="0.3">
      <c r="A215" s="77" t="s">
        <v>260</v>
      </c>
      <c r="B215" s="75" t="s">
        <v>499</v>
      </c>
      <c r="C215" s="78">
        <v>3</v>
      </c>
      <c r="D215" s="77"/>
      <c r="E215" s="78">
        <v>3</v>
      </c>
      <c r="F215" s="78">
        <v>3.3</v>
      </c>
      <c r="G215" s="78">
        <v>3.6</v>
      </c>
      <c r="H215" s="78">
        <v>3.9</v>
      </c>
      <c r="I215" s="77" t="s">
        <v>569</v>
      </c>
    </row>
    <row r="216" spans="1:9" ht="43.2" x14ac:dyDescent="0.3">
      <c r="A216" s="77" t="s">
        <v>261</v>
      </c>
      <c r="B216" s="75" t="s">
        <v>500</v>
      </c>
      <c r="C216" s="78">
        <v>3</v>
      </c>
      <c r="D216" s="77"/>
      <c r="E216" s="78">
        <v>3</v>
      </c>
      <c r="F216" s="78">
        <v>3.3</v>
      </c>
      <c r="G216" s="78">
        <v>3.6</v>
      </c>
      <c r="H216" s="78">
        <v>3.9</v>
      </c>
      <c r="I216" s="77" t="s">
        <v>569</v>
      </c>
    </row>
    <row r="217" spans="1:9" ht="72" x14ac:dyDescent="0.3">
      <c r="A217" s="77" t="s">
        <v>262</v>
      </c>
      <c r="B217" s="75" t="s">
        <v>501</v>
      </c>
      <c r="C217" s="77"/>
      <c r="D217" s="77"/>
      <c r="E217" s="77"/>
      <c r="F217" s="77"/>
      <c r="G217" s="77"/>
      <c r="H217" s="77"/>
      <c r="I217" s="77"/>
    </row>
    <row r="218" spans="1:9" ht="43.2" x14ac:dyDescent="0.3">
      <c r="A218" s="77" t="s">
        <v>263</v>
      </c>
      <c r="B218" s="75" t="s">
        <v>502</v>
      </c>
      <c r="C218" s="78">
        <v>3.3</v>
      </c>
      <c r="D218" s="77"/>
      <c r="E218" s="78">
        <v>3.3</v>
      </c>
      <c r="F218" s="78">
        <v>3.63</v>
      </c>
      <c r="G218" s="78">
        <v>3.96</v>
      </c>
      <c r="H218" s="78">
        <v>4.29</v>
      </c>
      <c r="I218" s="77"/>
    </row>
    <row r="219" spans="1:9" ht="57.6" x14ac:dyDescent="0.3">
      <c r="A219" s="77" t="s">
        <v>264</v>
      </c>
      <c r="B219" s="75" t="s">
        <v>503</v>
      </c>
      <c r="C219" s="78">
        <v>3</v>
      </c>
      <c r="D219" s="77"/>
      <c r="E219" s="78">
        <v>3</v>
      </c>
      <c r="F219" s="78">
        <v>3.3</v>
      </c>
      <c r="G219" s="78">
        <v>3.6</v>
      </c>
      <c r="H219" s="78">
        <v>3.9</v>
      </c>
      <c r="I219" s="77" t="s">
        <v>569</v>
      </c>
    </row>
    <row r="220" spans="1:9" ht="57.6" x14ac:dyDescent="0.3">
      <c r="A220" s="77" t="s">
        <v>265</v>
      </c>
      <c r="B220" s="75" t="s">
        <v>504</v>
      </c>
      <c r="C220" s="78">
        <v>3.3</v>
      </c>
      <c r="D220" s="77"/>
      <c r="E220" s="78">
        <v>3.3</v>
      </c>
      <c r="F220" s="78">
        <v>3.63</v>
      </c>
      <c r="G220" s="78">
        <v>3.96</v>
      </c>
      <c r="H220" s="78">
        <v>4.29</v>
      </c>
      <c r="I220" s="77"/>
    </row>
    <row r="221" spans="1:9" ht="72" x14ac:dyDescent="0.3">
      <c r="A221" s="77" t="s">
        <v>266</v>
      </c>
      <c r="B221" s="75" t="s">
        <v>505</v>
      </c>
      <c r="C221" s="78">
        <v>3</v>
      </c>
      <c r="D221" s="77"/>
      <c r="E221" s="78">
        <v>3</v>
      </c>
      <c r="F221" s="78">
        <v>3.3</v>
      </c>
      <c r="G221" s="78">
        <v>3.6</v>
      </c>
      <c r="H221" s="78">
        <v>3.9</v>
      </c>
      <c r="I221" s="77" t="s">
        <v>569</v>
      </c>
    </row>
    <row r="222" spans="1:9" ht="43.2" x14ac:dyDescent="0.3">
      <c r="A222" s="77" t="s">
        <v>267</v>
      </c>
      <c r="B222" s="75" t="s">
        <v>506</v>
      </c>
      <c r="C222" s="78">
        <v>3</v>
      </c>
      <c r="D222" s="77"/>
      <c r="E222" s="78">
        <v>3</v>
      </c>
      <c r="F222" s="78">
        <v>3.3</v>
      </c>
      <c r="G222" s="78">
        <v>3.6</v>
      </c>
      <c r="H222" s="78">
        <v>3.9</v>
      </c>
      <c r="I222" s="77" t="s">
        <v>569</v>
      </c>
    </row>
    <row r="223" spans="1:9" ht="28.8" x14ac:dyDescent="0.3">
      <c r="A223" s="77" t="s">
        <v>268</v>
      </c>
      <c r="B223" s="75" t="s">
        <v>507</v>
      </c>
      <c r="C223" s="78">
        <v>3</v>
      </c>
      <c r="D223" s="77"/>
      <c r="E223" s="78">
        <v>3</v>
      </c>
      <c r="F223" s="78">
        <v>3.3</v>
      </c>
      <c r="G223" s="78">
        <v>3.6</v>
      </c>
      <c r="H223" s="78">
        <v>3.9</v>
      </c>
      <c r="I223" s="77"/>
    </row>
    <row r="224" spans="1:9" ht="43.2" x14ac:dyDescent="0.3">
      <c r="A224" s="77" t="s">
        <v>269</v>
      </c>
      <c r="B224" s="75" t="s">
        <v>508</v>
      </c>
      <c r="C224" s="78">
        <v>3</v>
      </c>
      <c r="D224" s="77"/>
      <c r="E224" s="78">
        <v>3</v>
      </c>
      <c r="F224" s="78">
        <v>3.3</v>
      </c>
      <c r="G224" s="78">
        <v>3.6</v>
      </c>
      <c r="H224" s="78">
        <v>3.9</v>
      </c>
      <c r="I224" s="77" t="s">
        <v>569</v>
      </c>
    </row>
    <row r="225" spans="1:9" ht="43.2" x14ac:dyDescent="0.3">
      <c r="A225" s="77" t="s">
        <v>270</v>
      </c>
      <c r="B225" s="75" t="s">
        <v>509</v>
      </c>
      <c r="C225" s="78">
        <v>3</v>
      </c>
      <c r="D225" s="77"/>
      <c r="E225" s="78">
        <v>3</v>
      </c>
      <c r="F225" s="78">
        <v>3.3</v>
      </c>
      <c r="G225" s="78">
        <v>3.6</v>
      </c>
      <c r="H225" s="78">
        <v>3.9</v>
      </c>
      <c r="I225" s="77" t="s">
        <v>569</v>
      </c>
    </row>
    <row r="226" spans="1:9" ht="86.4" x14ac:dyDescent="0.3">
      <c r="A226" s="77" t="s">
        <v>271</v>
      </c>
      <c r="B226" s="75" t="s">
        <v>510</v>
      </c>
      <c r="C226" s="78">
        <v>3</v>
      </c>
      <c r="D226" s="77"/>
      <c r="E226" s="78">
        <v>3</v>
      </c>
      <c r="F226" s="78">
        <v>3.3</v>
      </c>
      <c r="G226" s="78">
        <v>3.6</v>
      </c>
      <c r="H226" s="78">
        <v>3.9</v>
      </c>
      <c r="I226" s="77" t="s">
        <v>569</v>
      </c>
    </row>
    <row r="227" spans="1:9" ht="100.8" x14ac:dyDescent="0.3">
      <c r="A227" s="77" t="s">
        <v>272</v>
      </c>
      <c r="B227" s="75" t="s">
        <v>511</v>
      </c>
      <c r="C227" s="78">
        <v>3</v>
      </c>
      <c r="D227" s="77"/>
      <c r="E227" s="78">
        <v>3</v>
      </c>
      <c r="F227" s="78">
        <v>3.3</v>
      </c>
      <c r="G227" s="78">
        <v>3.6</v>
      </c>
      <c r="H227" s="78">
        <v>3.9</v>
      </c>
      <c r="I227" s="77" t="s">
        <v>569</v>
      </c>
    </row>
    <row r="228" spans="1:9" ht="100.8" x14ac:dyDescent="0.3">
      <c r="A228" s="77" t="s">
        <v>273</v>
      </c>
      <c r="B228" s="75" t="s">
        <v>512</v>
      </c>
      <c r="C228" s="78">
        <v>3</v>
      </c>
      <c r="D228" s="77"/>
      <c r="E228" s="78">
        <v>3</v>
      </c>
      <c r="F228" s="78">
        <v>3.3</v>
      </c>
      <c r="G228" s="78">
        <v>3.6</v>
      </c>
      <c r="H228" s="78">
        <v>3.9</v>
      </c>
      <c r="I228" s="77" t="s">
        <v>569</v>
      </c>
    </row>
    <row r="229" spans="1:9" ht="100.8" x14ac:dyDescent="0.3">
      <c r="A229" s="77" t="s">
        <v>274</v>
      </c>
      <c r="B229" s="75" t="s">
        <v>513</v>
      </c>
      <c r="C229" s="78">
        <v>3.3</v>
      </c>
      <c r="D229" s="77"/>
      <c r="E229" s="78">
        <v>3.3</v>
      </c>
      <c r="F229" s="78">
        <v>3.63</v>
      </c>
      <c r="G229" s="78">
        <v>3.96</v>
      </c>
      <c r="H229" s="78">
        <v>4.29</v>
      </c>
      <c r="I229" s="77"/>
    </row>
    <row r="230" spans="1:9" ht="100.8" x14ac:dyDescent="0.3">
      <c r="A230" s="77" t="s">
        <v>275</v>
      </c>
      <c r="B230" s="75" t="s">
        <v>514</v>
      </c>
      <c r="C230" s="78">
        <v>3.3</v>
      </c>
      <c r="D230" s="77"/>
      <c r="E230" s="78">
        <v>3.3</v>
      </c>
      <c r="F230" s="78">
        <v>3.63</v>
      </c>
      <c r="G230" s="78">
        <v>3.96</v>
      </c>
      <c r="H230" s="78">
        <v>4.29</v>
      </c>
      <c r="I230" s="77"/>
    </row>
    <row r="231" spans="1:9" ht="43.2" x14ac:dyDescent="0.3">
      <c r="A231" s="77" t="s">
        <v>276</v>
      </c>
      <c r="B231" s="75" t="s">
        <v>515</v>
      </c>
      <c r="C231" s="78">
        <v>2.93</v>
      </c>
      <c r="D231" s="77"/>
      <c r="E231" s="78">
        <v>2.93</v>
      </c>
      <c r="F231" s="78">
        <v>3.2229999999999999</v>
      </c>
      <c r="G231" s="78">
        <v>3.516</v>
      </c>
      <c r="H231" s="78">
        <v>3.8090000000000002</v>
      </c>
      <c r="I231" s="77" t="s">
        <v>570</v>
      </c>
    </row>
    <row r="232" spans="1:9" ht="43.2" x14ac:dyDescent="0.3">
      <c r="A232" s="77" t="s">
        <v>277</v>
      </c>
      <c r="B232" s="75" t="s">
        <v>516</v>
      </c>
      <c r="C232" s="78">
        <v>2.93</v>
      </c>
      <c r="D232" s="77"/>
      <c r="E232" s="78">
        <v>2.93</v>
      </c>
      <c r="F232" s="78">
        <v>3.2229999999999999</v>
      </c>
      <c r="G232" s="78">
        <v>3.516</v>
      </c>
      <c r="H232" s="78">
        <v>3.8090000000000002</v>
      </c>
      <c r="I232" s="77" t="s">
        <v>570</v>
      </c>
    </row>
    <row r="233" spans="1:9" ht="86.4" x14ac:dyDescent="0.3">
      <c r="A233" s="77" t="s">
        <v>278</v>
      </c>
      <c r="B233" s="75" t="s">
        <v>517</v>
      </c>
      <c r="C233" s="78">
        <v>2.93</v>
      </c>
      <c r="D233" s="77"/>
      <c r="E233" s="78">
        <v>2.93</v>
      </c>
      <c r="F233" s="78">
        <v>3.2229999999999999</v>
      </c>
      <c r="G233" s="78">
        <v>3.516</v>
      </c>
      <c r="H233" s="78">
        <v>3.8090000000000002</v>
      </c>
      <c r="I233" s="77" t="s">
        <v>570</v>
      </c>
    </row>
    <row r="234" spans="1:9" ht="28.8" x14ac:dyDescent="0.3">
      <c r="A234" s="77" t="s">
        <v>279</v>
      </c>
      <c r="B234" s="75" t="s">
        <v>518</v>
      </c>
      <c r="C234" s="78">
        <v>3.3</v>
      </c>
      <c r="D234" s="77"/>
      <c r="E234" s="78">
        <v>3.3</v>
      </c>
      <c r="F234" s="78">
        <v>3.63</v>
      </c>
      <c r="G234" s="78">
        <v>3.96</v>
      </c>
      <c r="H234" s="78">
        <v>4.29</v>
      </c>
      <c r="I234" s="77"/>
    </row>
    <row r="235" spans="1:9" ht="43.2" x14ac:dyDescent="0.3">
      <c r="A235" s="77" t="s">
        <v>280</v>
      </c>
      <c r="B235" s="75" t="s">
        <v>519</v>
      </c>
      <c r="C235" s="78">
        <v>3</v>
      </c>
      <c r="D235" s="77"/>
      <c r="E235" s="78">
        <v>3</v>
      </c>
      <c r="F235" s="78">
        <v>3.3</v>
      </c>
      <c r="G235" s="78">
        <v>3.6</v>
      </c>
      <c r="H235" s="78">
        <v>3.9</v>
      </c>
      <c r="I235" s="77" t="s">
        <v>569</v>
      </c>
    </row>
    <row r="236" spans="1:9" ht="43.2" x14ac:dyDescent="0.3">
      <c r="A236" s="77" t="s">
        <v>281</v>
      </c>
      <c r="B236" s="75" t="s">
        <v>520</v>
      </c>
      <c r="C236" s="78">
        <v>3</v>
      </c>
      <c r="D236" s="77"/>
      <c r="E236" s="78">
        <v>3</v>
      </c>
      <c r="F236" s="78">
        <v>3.3</v>
      </c>
      <c r="G236" s="78">
        <v>3.6</v>
      </c>
      <c r="H236" s="78">
        <v>3.9</v>
      </c>
      <c r="I236" s="77" t="s">
        <v>569</v>
      </c>
    </row>
    <row r="237" spans="1:9" ht="100.8" x14ac:dyDescent="0.3">
      <c r="A237" s="77" t="s">
        <v>282</v>
      </c>
      <c r="B237" s="75" t="s">
        <v>521</v>
      </c>
      <c r="C237" s="78">
        <v>3.3</v>
      </c>
      <c r="D237" s="77"/>
      <c r="E237" s="78">
        <v>3.3</v>
      </c>
      <c r="F237" s="78">
        <v>3.63</v>
      </c>
      <c r="G237" s="78">
        <v>3.96</v>
      </c>
      <c r="H237" s="78">
        <v>4.29</v>
      </c>
      <c r="I237" s="77"/>
    </row>
    <row r="238" spans="1:9" ht="100.8" x14ac:dyDescent="0.3">
      <c r="A238" s="77" t="s">
        <v>283</v>
      </c>
      <c r="B238" s="75" t="s">
        <v>522</v>
      </c>
      <c r="C238" s="78">
        <v>3</v>
      </c>
      <c r="D238" s="77"/>
      <c r="E238" s="78">
        <v>3</v>
      </c>
      <c r="F238" s="78">
        <v>3.3</v>
      </c>
      <c r="G238" s="78">
        <v>3.6</v>
      </c>
      <c r="H238" s="78">
        <v>3.9</v>
      </c>
      <c r="I238" s="77" t="s">
        <v>569</v>
      </c>
    </row>
    <row r="239" spans="1:9" ht="57.6" x14ac:dyDescent="0.3">
      <c r="A239" s="77" t="s">
        <v>284</v>
      </c>
      <c r="B239" s="75" t="s">
        <v>523</v>
      </c>
      <c r="C239" s="78">
        <v>3</v>
      </c>
      <c r="D239" s="77"/>
      <c r="E239" s="78">
        <v>3</v>
      </c>
      <c r="F239" s="78">
        <v>3.3</v>
      </c>
      <c r="G239" s="78">
        <v>3.6</v>
      </c>
      <c r="H239" s="78">
        <v>3.9</v>
      </c>
      <c r="I239" s="77" t="s">
        <v>569</v>
      </c>
    </row>
    <row r="240" spans="1:9" ht="28.8" x14ac:dyDescent="0.3">
      <c r="A240" s="77" t="s">
        <v>285</v>
      </c>
      <c r="B240" s="75" t="s">
        <v>524</v>
      </c>
      <c r="C240" s="77"/>
      <c r="D240" s="77"/>
      <c r="E240" s="77"/>
      <c r="F240" s="77"/>
      <c r="G240" s="77"/>
      <c r="H240" s="77"/>
      <c r="I240" s="77"/>
    </row>
    <row r="241" spans="1:9" x14ac:dyDescent="0.3">
      <c r="A241" s="77" t="s">
        <v>286</v>
      </c>
      <c r="B241" s="75" t="s">
        <v>525</v>
      </c>
      <c r="C241" s="78">
        <v>2.86</v>
      </c>
      <c r="D241" s="77"/>
      <c r="E241" s="78">
        <v>2.86</v>
      </c>
      <c r="F241" s="78">
        <v>3.1459999999999999</v>
      </c>
      <c r="G241" s="78">
        <v>3.4319999999999999</v>
      </c>
      <c r="H241" s="78">
        <v>3.718</v>
      </c>
      <c r="I241" s="77"/>
    </row>
    <row r="242" spans="1:9" ht="28.8" x14ac:dyDescent="0.3">
      <c r="A242" s="77" t="s">
        <v>287</v>
      </c>
      <c r="B242" s="75" t="s">
        <v>526</v>
      </c>
      <c r="C242" s="78">
        <v>2.86</v>
      </c>
      <c r="D242" s="77"/>
      <c r="E242" s="78">
        <v>2.86</v>
      </c>
      <c r="F242" s="78">
        <v>3.1459999999999999</v>
      </c>
      <c r="G242" s="78">
        <v>3.4319999999999999</v>
      </c>
      <c r="H242" s="78">
        <v>3.718</v>
      </c>
      <c r="I242" s="77"/>
    </row>
    <row r="243" spans="1:9" x14ac:dyDescent="0.3">
      <c r="A243" s="77" t="s">
        <v>288</v>
      </c>
      <c r="B243" s="75" t="s">
        <v>527</v>
      </c>
      <c r="C243" s="78">
        <v>3</v>
      </c>
      <c r="D243" s="77"/>
      <c r="E243" s="78">
        <v>3</v>
      </c>
      <c r="F243" s="78">
        <v>3.3</v>
      </c>
      <c r="G243" s="78">
        <v>3.6</v>
      </c>
      <c r="H243" s="78">
        <v>3.9</v>
      </c>
      <c r="I243" s="77" t="s">
        <v>569</v>
      </c>
    </row>
    <row r="244" spans="1:9" x14ac:dyDescent="0.3">
      <c r="A244" s="77" t="s">
        <v>289</v>
      </c>
      <c r="B244" s="75" t="s">
        <v>528</v>
      </c>
      <c r="C244" s="78">
        <v>2.91</v>
      </c>
      <c r="D244" s="77"/>
      <c r="E244" s="78">
        <v>2.91</v>
      </c>
      <c r="F244" s="78">
        <v>3.2010000000000001</v>
      </c>
      <c r="G244" s="78">
        <v>3.492</v>
      </c>
      <c r="H244" s="78">
        <v>3.7829999999999999</v>
      </c>
      <c r="I244" s="77"/>
    </row>
    <row r="245" spans="1:9" ht="28.8" x14ac:dyDescent="0.3">
      <c r="A245" s="77" t="s">
        <v>290</v>
      </c>
      <c r="B245" s="75" t="s">
        <v>529</v>
      </c>
      <c r="C245" s="78">
        <v>2.91</v>
      </c>
      <c r="D245" s="77"/>
      <c r="E245" s="78">
        <v>2.91</v>
      </c>
      <c r="F245" s="78">
        <v>3.2010000000000001</v>
      </c>
      <c r="G245" s="78">
        <v>3.492</v>
      </c>
      <c r="H245" s="78">
        <v>3.7829999999999999</v>
      </c>
      <c r="I245" s="77"/>
    </row>
    <row r="246" spans="1:9" ht="28.8" x14ac:dyDescent="0.3">
      <c r="A246" s="77" t="s">
        <v>291</v>
      </c>
      <c r="B246" s="75" t="s">
        <v>530</v>
      </c>
      <c r="C246" s="78">
        <v>2.91</v>
      </c>
      <c r="D246" s="77"/>
      <c r="E246" s="78">
        <v>2.91</v>
      </c>
      <c r="F246" s="78">
        <v>3.2010000000000001</v>
      </c>
      <c r="G246" s="78">
        <v>3.492</v>
      </c>
      <c r="H246" s="78">
        <v>3.7829999999999999</v>
      </c>
      <c r="I246" s="77"/>
    </row>
    <row r="247" spans="1:9" ht="43.2" x14ac:dyDescent="0.3">
      <c r="A247" s="77" t="s">
        <v>292</v>
      </c>
      <c r="B247" s="75" t="s">
        <v>531</v>
      </c>
      <c r="C247" s="78">
        <v>2.91</v>
      </c>
      <c r="D247" s="77"/>
      <c r="E247" s="78">
        <v>2.91</v>
      </c>
      <c r="F247" s="78">
        <v>3.2010000000000001</v>
      </c>
      <c r="G247" s="78">
        <v>3.492</v>
      </c>
      <c r="H247" s="78">
        <v>3.7829999999999999</v>
      </c>
      <c r="I247" s="77"/>
    </row>
    <row r="248" spans="1:9" x14ac:dyDescent="0.3">
      <c r="A248" s="77" t="s">
        <v>293</v>
      </c>
      <c r="B248" s="75" t="s">
        <v>532</v>
      </c>
      <c r="C248" s="78">
        <v>3</v>
      </c>
      <c r="D248" s="77"/>
      <c r="E248" s="78">
        <v>3</v>
      </c>
      <c r="F248" s="78">
        <v>3.3</v>
      </c>
      <c r="G248" s="78">
        <v>3.6</v>
      </c>
      <c r="H248" s="78">
        <v>3.9</v>
      </c>
      <c r="I248" s="77" t="s">
        <v>569</v>
      </c>
    </row>
    <row r="249" spans="1:9" ht="28.8" x14ac:dyDescent="0.3">
      <c r="A249" s="77" t="s">
        <v>294</v>
      </c>
      <c r="B249" s="75" t="s">
        <v>533</v>
      </c>
      <c r="C249" s="78">
        <v>3</v>
      </c>
      <c r="D249" s="77"/>
      <c r="E249" s="78">
        <v>3</v>
      </c>
      <c r="F249" s="78">
        <v>3.3</v>
      </c>
      <c r="G249" s="78">
        <v>3.6</v>
      </c>
      <c r="H249" s="78">
        <v>3.9</v>
      </c>
      <c r="I249" s="77" t="s">
        <v>569</v>
      </c>
    </row>
    <row r="250" spans="1:9" ht="28.8" x14ac:dyDescent="0.3">
      <c r="A250" s="77" t="s">
        <v>295</v>
      </c>
      <c r="B250" s="75" t="s">
        <v>534</v>
      </c>
      <c r="C250" s="78">
        <v>3</v>
      </c>
      <c r="D250" s="77"/>
      <c r="E250" s="78">
        <v>3</v>
      </c>
      <c r="F250" s="78">
        <v>3.3</v>
      </c>
      <c r="G250" s="78">
        <v>3.6</v>
      </c>
      <c r="H250" s="78">
        <v>3.9</v>
      </c>
      <c r="I250" s="77" t="s">
        <v>569</v>
      </c>
    </row>
    <row r="251" spans="1:9" ht="43.2" x14ac:dyDescent="0.3">
      <c r="A251" s="77" t="s">
        <v>296</v>
      </c>
      <c r="B251" s="75" t="s">
        <v>535</v>
      </c>
      <c r="C251" s="78">
        <v>3</v>
      </c>
      <c r="D251" s="77"/>
      <c r="E251" s="78">
        <v>3</v>
      </c>
      <c r="F251" s="78">
        <v>3.3</v>
      </c>
      <c r="G251" s="78">
        <v>3.6</v>
      </c>
      <c r="H251" s="78">
        <v>3.9</v>
      </c>
      <c r="I251" s="77" t="s">
        <v>569</v>
      </c>
    </row>
    <row r="252" spans="1:9" ht="100.8" x14ac:dyDescent="0.3">
      <c r="A252" s="77" t="s">
        <v>297</v>
      </c>
      <c r="B252" s="75" t="s">
        <v>536</v>
      </c>
      <c r="C252" s="78">
        <v>3.02</v>
      </c>
      <c r="D252" s="77"/>
      <c r="E252" s="78">
        <v>3.02</v>
      </c>
      <c r="F252" s="78">
        <v>3.3220000000000001</v>
      </c>
      <c r="G252" s="78">
        <v>3.6240000000000001</v>
      </c>
      <c r="H252" s="78">
        <v>3.9260000000000002</v>
      </c>
      <c r="I252" s="77" t="s">
        <v>569</v>
      </c>
    </row>
    <row r="253" spans="1:9" ht="86.4" x14ac:dyDescent="0.3">
      <c r="A253" s="77" t="s">
        <v>298</v>
      </c>
      <c r="B253" s="75" t="s">
        <v>537</v>
      </c>
      <c r="C253" s="78">
        <v>3</v>
      </c>
      <c r="D253" s="77"/>
      <c r="E253" s="78">
        <v>3</v>
      </c>
      <c r="F253" s="78">
        <v>3.3</v>
      </c>
      <c r="G253" s="78">
        <v>3.6</v>
      </c>
      <c r="H253" s="78">
        <v>3.9</v>
      </c>
      <c r="I253" s="77" t="s">
        <v>569</v>
      </c>
    </row>
    <row r="254" spans="1:9" ht="86.4" x14ac:dyDescent="0.3">
      <c r="A254" s="77" t="s">
        <v>299</v>
      </c>
      <c r="B254" s="75" t="s">
        <v>538</v>
      </c>
      <c r="C254" s="78">
        <v>3</v>
      </c>
      <c r="D254" s="77"/>
      <c r="E254" s="78">
        <v>3</v>
      </c>
      <c r="F254" s="78">
        <v>3.3</v>
      </c>
      <c r="G254" s="78">
        <v>3.6</v>
      </c>
      <c r="H254" s="78">
        <v>3.9</v>
      </c>
      <c r="I254" s="77" t="s">
        <v>569</v>
      </c>
    </row>
    <row r="255" spans="1:9" ht="43.2" x14ac:dyDescent="0.3">
      <c r="A255" s="77" t="s">
        <v>300</v>
      </c>
      <c r="B255" s="75" t="s">
        <v>539</v>
      </c>
      <c r="C255" s="77"/>
      <c r="D255" s="77"/>
      <c r="E255" s="77"/>
      <c r="F255" s="77"/>
      <c r="G255" s="77"/>
      <c r="H255" s="77"/>
      <c r="I255" s="77"/>
    </row>
    <row r="256" spans="1:9" ht="43.2" x14ac:dyDescent="0.3">
      <c r="A256" s="77" t="s">
        <v>301</v>
      </c>
      <c r="B256" s="75" t="s">
        <v>539</v>
      </c>
      <c r="C256" s="78">
        <v>3</v>
      </c>
      <c r="D256" s="77"/>
      <c r="E256" s="78">
        <v>3</v>
      </c>
      <c r="F256" s="78">
        <v>3.3</v>
      </c>
      <c r="G256" s="78">
        <v>3.6</v>
      </c>
      <c r="H256" s="78">
        <v>3.9</v>
      </c>
      <c r="I256" s="77" t="s">
        <v>569</v>
      </c>
    </row>
    <row r="257" spans="1:9" ht="72" x14ac:dyDescent="0.3">
      <c r="A257" s="77" t="s">
        <v>302</v>
      </c>
      <c r="B257" s="75" t="s">
        <v>540</v>
      </c>
      <c r="C257" s="77"/>
      <c r="D257" s="77"/>
      <c r="E257" s="77"/>
      <c r="F257" s="77"/>
      <c r="G257" s="77"/>
      <c r="H257" s="77"/>
      <c r="I257" s="77"/>
    </row>
    <row r="258" spans="1:9" x14ac:dyDescent="0.3">
      <c r="A258" s="77" t="s">
        <v>303</v>
      </c>
      <c r="B258" s="75" t="s">
        <v>541</v>
      </c>
      <c r="C258" s="78">
        <v>3</v>
      </c>
      <c r="D258" s="77"/>
      <c r="E258" s="78">
        <v>3</v>
      </c>
      <c r="F258" s="78">
        <v>3.3</v>
      </c>
      <c r="G258" s="78">
        <v>3.6</v>
      </c>
      <c r="H258" s="78">
        <v>3.9</v>
      </c>
      <c r="I258" s="77" t="s">
        <v>569</v>
      </c>
    </row>
    <row r="259" spans="1:9" x14ac:dyDescent="0.3">
      <c r="A259" s="77" t="s">
        <v>304</v>
      </c>
      <c r="B259" s="75" t="s">
        <v>542</v>
      </c>
      <c r="C259" s="78">
        <v>3.3</v>
      </c>
      <c r="D259" s="77"/>
      <c r="E259" s="78">
        <v>3.3</v>
      </c>
      <c r="F259" s="78">
        <v>3.63</v>
      </c>
      <c r="G259" s="78">
        <v>3.96</v>
      </c>
      <c r="H259" s="78">
        <v>4.29</v>
      </c>
      <c r="I259" s="77" t="s">
        <v>569</v>
      </c>
    </row>
    <row r="260" spans="1:9" ht="28.8" x14ac:dyDescent="0.3">
      <c r="A260" s="77" t="s">
        <v>305</v>
      </c>
      <c r="B260" s="75" t="s">
        <v>543</v>
      </c>
      <c r="C260" s="78">
        <v>3</v>
      </c>
      <c r="D260" s="77"/>
      <c r="E260" s="78">
        <v>3</v>
      </c>
      <c r="F260" s="78">
        <v>3.3</v>
      </c>
      <c r="G260" s="78">
        <v>3.6</v>
      </c>
      <c r="H260" s="78">
        <v>3.9</v>
      </c>
      <c r="I260" s="77" t="s">
        <v>569</v>
      </c>
    </row>
    <row r="261" spans="1:9" x14ac:dyDescent="0.3">
      <c r="A261" s="77" t="s">
        <v>306</v>
      </c>
      <c r="B261" s="75" t="s">
        <v>544</v>
      </c>
      <c r="C261" s="78">
        <v>3</v>
      </c>
      <c r="D261" s="77"/>
      <c r="E261" s="78">
        <v>3</v>
      </c>
      <c r="F261" s="78">
        <v>3.3</v>
      </c>
      <c r="G261" s="78">
        <v>3.6</v>
      </c>
      <c r="H261" s="78">
        <v>3.9</v>
      </c>
      <c r="I261" s="77" t="s">
        <v>569</v>
      </c>
    </row>
    <row r="262" spans="1:9" x14ac:dyDescent="0.3">
      <c r="A262" s="77" t="s">
        <v>307</v>
      </c>
      <c r="B262" s="75" t="s">
        <v>545</v>
      </c>
      <c r="C262" s="78">
        <v>3.3</v>
      </c>
      <c r="D262" s="77"/>
      <c r="E262" s="78">
        <v>3.3</v>
      </c>
      <c r="F262" s="78">
        <v>3.63</v>
      </c>
      <c r="G262" s="78">
        <v>3.96</v>
      </c>
      <c r="H262" s="78">
        <v>4.29</v>
      </c>
      <c r="I262" s="77" t="s">
        <v>569</v>
      </c>
    </row>
    <row r="263" spans="1:9" ht="28.8" x14ac:dyDescent="0.3">
      <c r="A263" s="77" t="s">
        <v>308</v>
      </c>
      <c r="B263" s="75" t="s">
        <v>546</v>
      </c>
      <c r="C263" s="78">
        <v>3</v>
      </c>
      <c r="D263" s="77"/>
      <c r="E263" s="78">
        <v>3</v>
      </c>
      <c r="F263" s="78">
        <v>3.3</v>
      </c>
      <c r="G263" s="78">
        <v>3.6</v>
      </c>
      <c r="H263" s="78">
        <v>3.9</v>
      </c>
      <c r="I263" s="77" t="s">
        <v>569</v>
      </c>
    </row>
    <row r="264" spans="1:9" ht="43.2" x14ac:dyDescent="0.3">
      <c r="A264" s="77" t="s">
        <v>309</v>
      </c>
      <c r="B264" s="75" t="s">
        <v>547</v>
      </c>
      <c r="C264" s="78">
        <v>3</v>
      </c>
      <c r="D264" s="77"/>
      <c r="E264" s="78">
        <v>3</v>
      </c>
      <c r="F264" s="78">
        <v>3.3</v>
      </c>
      <c r="G264" s="78">
        <v>3.6</v>
      </c>
      <c r="H264" s="78">
        <v>3.9</v>
      </c>
      <c r="I264" s="77" t="s">
        <v>569</v>
      </c>
    </row>
    <row r="265" spans="1:9" ht="72" x14ac:dyDescent="0.3">
      <c r="A265" s="77" t="s">
        <v>310</v>
      </c>
      <c r="B265" s="75" t="s">
        <v>548</v>
      </c>
      <c r="C265" s="78">
        <v>3</v>
      </c>
      <c r="D265" s="77"/>
      <c r="E265" s="78">
        <v>3</v>
      </c>
      <c r="F265" s="78">
        <v>3.3</v>
      </c>
      <c r="G265" s="78">
        <v>3.6</v>
      </c>
      <c r="H265" s="78">
        <v>3.9</v>
      </c>
      <c r="I265" s="77" t="s">
        <v>569</v>
      </c>
    </row>
    <row r="266" spans="1:9" x14ac:dyDescent="0.3">
      <c r="A266" s="77" t="s">
        <v>311</v>
      </c>
      <c r="B266" s="75" t="s">
        <v>549</v>
      </c>
      <c r="C266" s="78">
        <v>3</v>
      </c>
      <c r="D266" s="77"/>
      <c r="E266" s="78">
        <v>3</v>
      </c>
      <c r="F266" s="78">
        <v>3.3</v>
      </c>
      <c r="G266" s="78">
        <v>3.6</v>
      </c>
      <c r="H266" s="78">
        <v>3.9</v>
      </c>
      <c r="I266" s="77" t="s">
        <v>569</v>
      </c>
    </row>
    <row r="267" spans="1:9" ht="28.8" x14ac:dyDescent="0.3">
      <c r="A267" s="77" t="s">
        <v>312</v>
      </c>
      <c r="B267" s="75" t="s">
        <v>550</v>
      </c>
      <c r="C267" s="78">
        <v>3</v>
      </c>
      <c r="D267" s="77"/>
      <c r="E267" s="78">
        <v>3</v>
      </c>
      <c r="F267" s="78">
        <v>3.3</v>
      </c>
      <c r="G267" s="78">
        <v>3.6</v>
      </c>
      <c r="H267" s="78">
        <v>3.9</v>
      </c>
      <c r="I267" s="77" t="s">
        <v>569</v>
      </c>
    </row>
    <row r="268" spans="1:9" x14ac:dyDescent="0.3">
      <c r="A268" s="77" t="s">
        <v>313</v>
      </c>
      <c r="B268" s="75" t="s">
        <v>551</v>
      </c>
      <c r="C268" s="78">
        <v>3</v>
      </c>
      <c r="D268" s="77"/>
      <c r="E268" s="78">
        <v>3</v>
      </c>
      <c r="F268" s="78">
        <v>3.3</v>
      </c>
      <c r="G268" s="78">
        <v>3.6</v>
      </c>
      <c r="H268" s="78">
        <v>3.9</v>
      </c>
      <c r="I268" s="77" t="s">
        <v>569</v>
      </c>
    </row>
    <row r="269" spans="1:9" ht="28.8" x14ac:dyDescent="0.3">
      <c r="A269" s="77" t="s">
        <v>314</v>
      </c>
      <c r="B269" s="75" t="s">
        <v>552</v>
      </c>
      <c r="C269" s="78">
        <v>3</v>
      </c>
      <c r="D269" s="77"/>
      <c r="E269" s="78">
        <v>3</v>
      </c>
      <c r="F269" s="78">
        <v>3.3</v>
      </c>
      <c r="G269" s="78">
        <v>3.6</v>
      </c>
      <c r="H269" s="78">
        <v>3.9</v>
      </c>
      <c r="I269" s="77" t="s">
        <v>569</v>
      </c>
    </row>
    <row r="270" spans="1:9" ht="28.8" x14ac:dyDescent="0.3">
      <c r="A270" s="77" t="s">
        <v>315</v>
      </c>
      <c r="B270" s="75" t="s">
        <v>553</v>
      </c>
      <c r="C270" s="78">
        <v>3</v>
      </c>
      <c r="D270" s="77"/>
      <c r="E270" s="78">
        <v>3</v>
      </c>
      <c r="F270" s="78">
        <v>3.3</v>
      </c>
      <c r="G270" s="78">
        <v>3.6</v>
      </c>
      <c r="H270" s="78">
        <v>3.9</v>
      </c>
      <c r="I270" s="77" t="s">
        <v>569</v>
      </c>
    </row>
    <row r="271" spans="1:9" x14ac:dyDescent="0.3">
      <c r="A271" s="77" t="s">
        <v>316</v>
      </c>
      <c r="B271" s="75" t="s">
        <v>554</v>
      </c>
      <c r="C271" s="78">
        <v>3</v>
      </c>
      <c r="D271" s="77"/>
      <c r="E271" s="78">
        <v>3</v>
      </c>
      <c r="F271" s="78">
        <v>3.3</v>
      </c>
      <c r="G271" s="78">
        <v>3.6</v>
      </c>
      <c r="H271" s="78">
        <v>3.9</v>
      </c>
      <c r="I271" s="77" t="s">
        <v>569</v>
      </c>
    </row>
    <row r="272" spans="1:9" x14ac:dyDescent="0.3">
      <c r="A272" s="77" t="s">
        <v>317</v>
      </c>
      <c r="B272" s="75" t="s">
        <v>555</v>
      </c>
      <c r="C272" s="78">
        <v>3</v>
      </c>
      <c r="D272" s="77"/>
      <c r="E272" s="78">
        <v>3</v>
      </c>
      <c r="F272" s="78">
        <v>3.3</v>
      </c>
      <c r="G272" s="78">
        <v>3.6</v>
      </c>
      <c r="H272" s="78">
        <v>3.9</v>
      </c>
      <c r="I272" s="77" t="s">
        <v>569</v>
      </c>
    </row>
    <row r="273" spans="1:9" ht="28.8" x14ac:dyDescent="0.3">
      <c r="A273" s="77" t="s">
        <v>318</v>
      </c>
      <c r="B273" s="75" t="s">
        <v>556</v>
      </c>
      <c r="C273" s="77"/>
      <c r="D273" s="77"/>
      <c r="E273" s="77"/>
      <c r="F273" s="77"/>
      <c r="G273" s="77"/>
      <c r="H273" s="77"/>
      <c r="I273" s="77"/>
    </row>
    <row r="274" spans="1:9" ht="28.8" x14ac:dyDescent="0.3">
      <c r="A274" s="77" t="s">
        <v>319</v>
      </c>
      <c r="B274" s="75" t="s">
        <v>557</v>
      </c>
      <c r="C274" s="78">
        <v>3</v>
      </c>
      <c r="D274" s="77"/>
      <c r="E274" s="78">
        <v>3</v>
      </c>
      <c r="F274" s="78">
        <v>3.3</v>
      </c>
      <c r="G274" s="78">
        <v>3.6</v>
      </c>
      <c r="H274" s="78">
        <v>3.9</v>
      </c>
      <c r="I274" s="77" t="s">
        <v>569</v>
      </c>
    </row>
    <row r="275" spans="1:9" ht="43.2" x14ac:dyDescent="0.3">
      <c r="A275" s="77" t="s">
        <v>320</v>
      </c>
      <c r="B275" s="75" t="s">
        <v>558</v>
      </c>
      <c r="C275" s="78">
        <v>3</v>
      </c>
      <c r="D275" s="77"/>
      <c r="E275" s="78">
        <v>3</v>
      </c>
      <c r="F275" s="78">
        <v>3.3</v>
      </c>
      <c r="G275" s="78">
        <v>3.6</v>
      </c>
      <c r="H275" s="78">
        <v>3.9</v>
      </c>
      <c r="I275" s="77" t="s">
        <v>569</v>
      </c>
    </row>
    <row r="276" spans="1:9" ht="28.8" x14ac:dyDescent="0.3">
      <c r="A276" s="77" t="s">
        <v>321</v>
      </c>
      <c r="B276" s="75" t="s">
        <v>559</v>
      </c>
      <c r="C276" s="78">
        <v>3</v>
      </c>
      <c r="D276" s="77"/>
      <c r="E276" s="78">
        <v>3</v>
      </c>
      <c r="F276" s="78">
        <v>3.3</v>
      </c>
      <c r="G276" s="78">
        <v>3.6</v>
      </c>
      <c r="H276" s="78">
        <v>3.9</v>
      </c>
      <c r="I276" s="77" t="s">
        <v>569</v>
      </c>
    </row>
    <row r="277" spans="1:9" x14ac:dyDescent="0.3">
      <c r="A277" s="77" t="s">
        <v>322</v>
      </c>
      <c r="B277" s="75" t="s">
        <v>560</v>
      </c>
      <c r="C277" s="78">
        <v>3</v>
      </c>
      <c r="D277" s="77"/>
      <c r="E277" s="78">
        <v>3</v>
      </c>
      <c r="F277" s="78">
        <v>3.3</v>
      </c>
      <c r="G277" s="78">
        <v>3.6</v>
      </c>
      <c r="H277" s="78">
        <v>3.9</v>
      </c>
      <c r="I277" s="77" t="s">
        <v>569</v>
      </c>
    </row>
    <row r="278" spans="1:9" x14ac:dyDescent="0.3">
      <c r="A278" s="77" t="s">
        <v>323</v>
      </c>
      <c r="B278" s="75" t="s">
        <v>561</v>
      </c>
      <c r="C278" s="78">
        <v>3</v>
      </c>
      <c r="D278" s="77"/>
      <c r="E278" s="78">
        <v>3</v>
      </c>
      <c r="F278" s="78">
        <v>3.3</v>
      </c>
      <c r="G278" s="78">
        <v>3.6</v>
      </c>
      <c r="H278" s="78">
        <v>3.9</v>
      </c>
      <c r="I278" s="77" t="s">
        <v>569</v>
      </c>
    </row>
    <row r="279" spans="1:9" x14ac:dyDescent="0.3">
      <c r="A279" s="77" t="s">
        <v>324</v>
      </c>
      <c r="B279" s="75" t="s">
        <v>562</v>
      </c>
      <c r="C279" s="78">
        <v>3</v>
      </c>
      <c r="D279" s="77"/>
      <c r="E279" s="78">
        <v>3</v>
      </c>
      <c r="F279" s="78">
        <v>3.3</v>
      </c>
      <c r="G279" s="78">
        <v>3.6</v>
      </c>
      <c r="H279" s="78">
        <v>3.9</v>
      </c>
      <c r="I279" s="77" t="s">
        <v>569</v>
      </c>
    </row>
    <row r="280" spans="1:9" ht="43.2" x14ac:dyDescent="0.3">
      <c r="A280" s="77" t="s">
        <v>325</v>
      </c>
      <c r="B280" s="75" t="s">
        <v>563</v>
      </c>
      <c r="C280" s="78">
        <v>3</v>
      </c>
      <c r="D280" s="77"/>
      <c r="E280" s="78">
        <v>3</v>
      </c>
      <c r="F280" s="78">
        <v>3.3</v>
      </c>
      <c r="G280" s="78">
        <v>3.6</v>
      </c>
      <c r="H280" s="78">
        <v>3.9</v>
      </c>
      <c r="I280" s="77" t="s">
        <v>569</v>
      </c>
    </row>
    <row r="281" spans="1:9" ht="28.8" x14ac:dyDescent="0.3">
      <c r="A281" s="77" t="s">
        <v>326</v>
      </c>
      <c r="B281" s="75" t="s">
        <v>564</v>
      </c>
      <c r="C281" s="78">
        <v>3</v>
      </c>
      <c r="D281" s="77"/>
      <c r="E281" s="78">
        <v>3</v>
      </c>
      <c r="F281" s="78">
        <v>3.3</v>
      </c>
      <c r="G281" s="78">
        <v>3.6</v>
      </c>
      <c r="H281" s="78">
        <v>3.9</v>
      </c>
      <c r="I281" s="77" t="s">
        <v>569</v>
      </c>
    </row>
    <row r="282" spans="1:9" ht="28.8" x14ac:dyDescent="0.3">
      <c r="A282" s="77" t="s">
        <v>327</v>
      </c>
      <c r="B282" s="75" t="s">
        <v>565</v>
      </c>
      <c r="C282" s="78">
        <v>3</v>
      </c>
      <c r="D282" s="77"/>
      <c r="E282" s="78">
        <v>3</v>
      </c>
      <c r="F282" s="78">
        <v>3.3</v>
      </c>
      <c r="G282" s="78">
        <v>3.6</v>
      </c>
      <c r="H282" s="78">
        <v>3.9</v>
      </c>
      <c r="I282" s="77" t="s">
        <v>569</v>
      </c>
    </row>
    <row r="283" spans="1:9" ht="28.8" x14ac:dyDescent="0.3">
      <c r="A283" s="77" t="s">
        <v>328</v>
      </c>
      <c r="B283" s="75" t="s">
        <v>566</v>
      </c>
      <c r="C283" s="78">
        <v>3</v>
      </c>
      <c r="D283" s="77"/>
      <c r="E283" s="78">
        <v>3</v>
      </c>
      <c r="F283" s="78">
        <v>3.3</v>
      </c>
      <c r="G283" s="78">
        <v>3.6</v>
      </c>
      <c r="H283" s="78">
        <v>3.9</v>
      </c>
      <c r="I283" s="77" t="s">
        <v>569</v>
      </c>
    </row>
    <row r="284" spans="1:9" ht="28.8" x14ac:dyDescent="0.3">
      <c r="A284" s="77" t="s">
        <v>329</v>
      </c>
      <c r="B284" s="75" t="s">
        <v>567</v>
      </c>
      <c r="C284" s="78">
        <v>3</v>
      </c>
      <c r="D284" s="77"/>
      <c r="E284" s="78">
        <v>3</v>
      </c>
      <c r="F284" s="78">
        <v>3.3</v>
      </c>
      <c r="G284" s="78">
        <v>3.6</v>
      </c>
      <c r="H284" s="78">
        <v>3.9</v>
      </c>
      <c r="I284" s="77" t="s">
        <v>569</v>
      </c>
    </row>
  </sheetData>
  <sheetProtection algorithmName="SHA-512" hashValue="hnygUYHkMfJbr6cNx9VkIqMiewW0z5DR07ytrrgAA/QJ5dsstMU/dGM6NTpGog8QcBmn1aIfyvQN8KCWnt8R6A==" saltValue="MjBgkkY4t9Cs2jNsq5wq3w==" spinCount="100000" sheet="1" objects="1" scenarios="1"/>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List119"/>
  <dimension ref="A1:I39"/>
  <sheetViews>
    <sheetView workbookViewId="0">
      <selection activeCell="J13" sqref="J13"/>
    </sheetView>
  </sheetViews>
  <sheetFormatPr defaultRowHeight="14.4" x14ac:dyDescent="0.3"/>
  <cols>
    <col min="1" max="1" width="9.88671875" bestFit="1" customWidth="1"/>
    <col min="2" max="2" width="52.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1.29</v>
      </c>
      <c r="D3" s="1">
        <v>0.05</v>
      </c>
      <c r="E3" s="1">
        <v>1.34</v>
      </c>
      <c r="F3" s="1">
        <v>1.474</v>
      </c>
      <c r="G3" s="1">
        <v>1.6080000000000001</v>
      </c>
      <c r="H3" s="1">
        <v>1.742</v>
      </c>
      <c r="I3" t="s">
        <v>84</v>
      </c>
    </row>
    <row r="4" spans="1:9" x14ac:dyDescent="0.3">
      <c r="A4" t="s">
        <v>10</v>
      </c>
      <c r="B4" s="81" t="s">
        <v>47</v>
      </c>
      <c r="C4" s="1">
        <v>0.83</v>
      </c>
      <c r="D4" s="1">
        <v>0.04</v>
      </c>
      <c r="E4" s="1">
        <v>0.86</v>
      </c>
      <c r="F4" s="1">
        <v>0.94599999999999995</v>
      </c>
      <c r="G4" s="1">
        <v>1.032</v>
      </c>
      <c r="H4" s="1">
        <v>1.1180000000000001</v>
      </c>
      <c r="I4" t="s">
        <v>83</v>
      </c>
    </row>
    <row r="5" spans="1:9" x14ac:dyDescent="0.3">
      <c r="A5" t="s">
        <v>11</v>
      </c>
      <c r="B5" s="81" t="s">
        <v>48</v>
      </c>
      <c r="C5" s="1">
        <v>1.3</v>
      </c>
      <c r="D5" s="1">
        <v>0.14000000000000001</v>
      </c>
      <c r="E5" s="1">
        <v>1.44</v>
      </c>
      <c r="F5" s="1">
        <v>1.5840000000000001</v>
      </c>
      <c r="G5" s="1">
        <v>1.728</v>
      </c>
      <c r="H5" s="1">
        <v>1.8720000000000001</v>
      </c>
    </row>
    <row r="6" spans="1:9" x14ac:dyDescent="0.3">
      <c r="A6" t="s">
        <v>12</v>
      </c>
      <c r="B6" s="81" t="s">
        <v>49</v>
      </c>
      <c r="C6" s="1">
        <v>0.84</v>
      </c>
      <c r="D6" s="1">
        <v>7.0000000000000007E-2</v>
      </c>
      <c r="E6" s="1">
        <v>0.9</v>
      </c>
      <c r="F6" s="1">
        <v>0.99</v>
      </c>
      <c r="G6" s="1">
        <v>1.08</v>
      </c>
      <c r="H6" s="1">
        <v>1.17</v>
      </c>
    </row>
    <row r="7" spans="1:9" x14ac:dyDescent="0.3">
      <c r="A7" t="s">
        <v>13</v>
      </c>
      <c r="B7" s="81" t="s">
        <v>50</v>
      </c>
      <c r="C7" s="1">
        <v>1.33</v>
      </c>
      <c r="D7" s="1">
        <v>0.17</v>
      </c>
      <c r="E7" s="1">
        <v>1.51</v>
      </c>
      <c r="F7" s="1">
        <v>1.661</v>
      </c>
      <c r="G7" s="1">
        <v>1.8120000000000001</v>
      </c>
      <c r="H7" s="1">
        <v>1.9630000000000001</v>
      </c>
      <c r="I7" t="s">
        <v>84</v>
      </c>
    </row>
    <row r="8" spans="1:9" x14ac:dyDescent="0.3">
      <c r="A8" t="s">
        <v>13</v>
      </c>
      <c r="B8" s="81" t="s">
        <v>51</v>
      </c>
      <c r="C8" s="1">
        <v>0.8</v>
      </c>
      <c r="D8" s="1">
        <v>7.0000000000000007E-2</v>
      </c>
      <c r="E8" s="1">
        <v>0.87</v>
      </c>
      <c r="F8" s="1">
        <v>0.95699999999999996</v>
      </c>
      <c r="G8" s="1">
        <v>1.044</v>
      </c>
      <c r="H8" s="1">
        <v>1.131</v>
      </c>
      <c r="I8" t="s">
        <v>83</v>
      </c>
    </row>
    <row r="9" spans="1:9" x14ac:dyDescent="0.3">
      <c r="A9" t="s">
        <v>14</v>
      </c>
      <c r="B9" s="81" t="s">
        <v>52</v>
      </c>
    </row>
    <row r="10" spans="1:9" x14ac:dyDescent="0.3">
      <c r="A10" t="s">
        <v>85</v>
      </c>
      <c r="B10" s="81" t="s">
        <v>330</v>
      </c>
      <c r="C10" s="1">
        <v>1.87</v>
      </c>
      <c r="E10" s="1">
        <v>1.87</v>
      </c>
      <c r="F10" s="1">
        <v>2.0569999999999999</v>
      </c>
      <c r="G10" s="1">
        <v>2.2440000000000002</v>
      </c>
      <c r="H10" s="1">
        <v>2.431</v>
      </c>
      <c r="I10" t="s">
        <v>572</v>
      </c>
    </row>
    <row r="11" spans="1:9" x14ac:dyDescent="0.3">
      <c r="A11" t="s">
        <v>86</v>
      </c>
      <c r="B11" s="81" t="s">
        <v>331</v>
      </c>
      <c r="C11" s="1">
        <v>1.98</v>
      </c>
      <c r="E11" s="1">
        <v>1.98</v>
      </c>
      <c r="F11" s="1">
        <v>2.1779999999999999</v>
      </c>
      <c r="G11" s="1">
        <v>2.3759999999999999</v>
      </c>
      <c r="H11" s="1">
        <v>2.5739999999999998</v>
      </c>
      <c r="I11" t="s">
        <v>572</v>
      </c>
    </row>
    <row r="12" spans="1:9" x14ac:dyDescent="0.3">
      <c r="A12" t="s">
        <v>87</v>
      </c>
      <c r="B12" s="81" t="s">
        <v>332</v>
      </c>
      <c r="C12" s="1">
        <v>2.2000000000000002</v>
      </c>
      <c r="E12" s="1">
        <v>2.2000000000000002</v>
      </c>
      <c r="F12" s="1">
        <v>2.42</v>
      </c>
      <c r="G12" s="1">
        <v>2.64</v>
      </c>
      <c r="H12" s="1">
        <v>2.86</v>
      </c>
      <c r="I12" t="s">
        <v>572</v>
      </c>
    </row>
    <row r="13" spans="1:9" x14ac:dyDescent="0.3">
      <c r="A13" t="s">
        <v>88</v>
      </c>
      <c r="B13" s="81" t="s">
        <v>333</v>
      </c>
      <c r="C13" s="1">
        <v>2.2200000000000002</v>
      </c>
      <c r="E13" s="1">
        <v>2.2200000000000002</v>
      </c>
      <c r="F13" s="1">
        <v>2.4420000000000002</v>
      </c>
      <c r="G13" s="1">
        <v>2.6640000000000001</v>
      </c>
      <c r="H13" s="1">
        <v>2.8860000000000001</v>
      </c>
      <c r="I13" t="s">
        <v>572</v>
      </c>
    </row>
    <row r="14" spans="1:9" x14ac:dyDescent="0.3">
      <c r="A14" t="s">
        <v>89</v>
      </c>
      <c r="B14" s="81" t="s">
        <v>334</v>
      </c>
      <c r="C14" s="1">
        <v>2.2200000000000002</v>
      </c>
      <c r="E14" s="1">
        <v>2.2200000000000002</v>
      </c>
      <c r="F14" s="1">
        <v>2.4420000000000002</v>
      </c>
      <c r="G14" s="1">
        <v>2.6640000000000001</v>
      </c>
      <c r="H14" s="1">
        <v>2.8860000000000001</v>
      </c>
      <c r="I14" t="s">
        <v>572</v>
      </c>
    </row>
    <row r="15" spans="1:9" x14ac:dyDescent="0.3">
      <c r="A15" t="s">
        <v>90</v>
      </c>
      <c r="B15" s="81" t="s">
        <v>332</v>
      </c>
      <c r="C15" s="1">
        <v>2.2000000000000002</v>
      </c>
      <c r="E15" s="1">
        <v>2.2000000000000002</v>
      </c>
      <c r="F15" s="1">
        <v>2.42</v>
      </c>
      <c r="G15" s="1">
        <v>2.64</v>
      </c>
      <c r="H15" s="1">
        <v>2.86</v>
      </c>
      <c r="I15" t="s">
        <v>572</v>
      </c>
    </row>
    <row r="16" spans="1:9" x14ac:dyDescent="0.3">
      <c r="A16" t="s">
        <v>91</v>
      </c>
      <c r="B16" s="81" t="s">
        <v>333</v>
      </c>
      <c r="C16" s="1">
        <v>2.2200000000000002</v>
      </c>
      <c r="E16" s="1">
        <v>2.2200000000000002</v>
      </c>
      <c r="F16" s="1">
        <v>2.4420000000000002</v>
      </c>
      <c r="G16" s="1">
        <v>2.6640000000000001</v>
      </c>
      <c r="H16" s="1">
        <v>2.8860000000000001</v>
      </c>
      <c r="I16" t="s">
        <v>572</v>
      </c>
    </row>
    <row r="17" spans="1:9" x14ac:dyDescent="0.3">
      <c r="A17" t="s">
        <v>92</v>
      </c>
      <c r="B17" s="81" t="s">
        <v>335</v>
      </c>
      <c r="C17" s="1">
        <v>2.2000000000000002</v>
      </c>
      <c r="E17" s="1">
        <v>2.2000000000000002</v>
      </c>
      <c r="F17" s="1">
        <v>2.42</v>
      </c>
      <c r="G17" s="1">
        <v>2.64</v>
      </c>
      <c r="H17" s="1">
        <v>2.86</v>
      </c>
      <c r="I17" t="s">
        <v>572</v>
      </c>
    </row>
    <row r="18" spans="1:9" ht="28.8" x14ac:dyDescent="0.3">
      <c r="A18" t="s">
        <v>93</v>
      </c>
      <c r="B18" s="81" t="s">
        <v>336</v>
      </c>
      <c r="C18" s="1">
        <v>2.66</v>
      </c>
      <c r="E18" s="1">
        <v>2.66</v>
      </c>
      <c r="F18" s="1">
        <v>2.9260000000000002</v>
      </c>
      <c r="G18" s="1">
        <v>3.1920000000000002</v>
      </c>
      <c r="H18" s="1">
        <v>3.4580000000000002</v>
      </c>
      <c r="I18" t="s">
        <v>572</v>
      </c>
    </row>
    <row r="19" spans="1:9" ht="43.2" x14ac:dyDescent="0.3">
      <c r="A19" t="s">
        <v>94</v>
      </c>
      <c r="B19" s="81" t="s">
        <v>337</v>
      </c>
      <c r="C19" s="1">
        <v>2.66</v>
      </c>
      <c r="E19" s="1">
        <v>2.66</v>
      </c>
      <c r="F19" s="1">
        <v>2.9260000000000002</v>
      </c>
      <c r="G19" s="1">
        <v>3.1920000000000002</v>
      </c>
      <c r="H19" s="1">
        <v>3.4580000000000002</v>
      </c>
      <c r="I19" t="s">
        <v>572</v>
      </c>
    </row>
    <row r="20" spans="1:9" x14ac:dyDescent="0.3">
      <c r="A20" t="s">
        <v>95</v>
      </c>
      <c r="B20" s="81" t="s">
        <v>338</v>
      </c>
      <c r="C20" s="1">
        <v>2.2200000000000002</v>
      </c>
      <c r="E20" s="1">
        <v>2.2200000000000002</v>
      </c>
      <c r="F20" s="1">
        <v>2.4420000000000002</v>
      </c>
      <c r="G20" s="1">
        <v>2.6640000000000001</v>
      </c>
      <c r="H20" s="1">
        <v>2.8860000000000001</v>
      </c>
      <c r="I20" t="s">
        <v>572</v>
      </c>
    </row>
    <row r="21" spans="1:9" ht="28.8" x14ac:dyDescent="0.3">
      <c r="A21" t="s">
        <v>96</v>
      </c>
      <c r="B21" s="81" t="s">
        <v>339</v>
      </c>
      <c r="C21" s="1">
        <v>2.2200000000000002</v>
      </c>
      <c r="E21" s="1">
        <v>2.2200000000000002</v>
      </c>
      <c r="F21" s="1">
        <v>2.4420000000000002</v>
      </c>
      <c r="G21" s="1">
        <v>2.6640000000000001</v>
      </c>
      <c r="H21" s="1">
        <v>2.8860000000000001</v>
      </c>
      <c r="I21" t="s">
        <v>572</v>
      </c>
    </row>
    <row r="22" spans="1:9" x14ac:dyDescent="0.3">
      <c r="A22" t="s">
        <v>97</v>
      </c>
      <c r="B22" s="81" t="s">
        <v>340</v>
      </c>
      <c r="C22" s="1">
        <v>2.2200000000000002</v>
      </c>
      <c r="E22" s="1">
        <v>2.2200000000000002</v>
      </c>
      <c r="F22" s="1">
        <v>2.4420000000000002</v>
      </c>
      <c r="G22" s="1">
        <v>2.6640000000000001</v>
      </c>
      <c r="H22" s="1">
        <v>2.8860000000000001</v>
      </c>
      <c r="I22" t="s">
        <v>572</v>
      </c>
    </row>
    <row r="23" spans="1:9" x14ac:dyDescent="0.3">
      <c r="A23" t="s">
        <v>98</v>
      </c>
      <c r="B23" s="81" t="s">
        <v>341</v>
      </c>
      <c r="C23" s="1">
        <v>2.2200000000000002</v>
      </c>
      <c r="E23" s="1">
        <v>2.2200000000000002</v>
      </c>
      <c r="F23" s="1">
        <v>2.4420000000000002</v>
      </c>
      <c r="G23" s="1">
        <v>2.6640000000000001</v>
      </c>
      <c r="H23" s="1">
        <v>2.8860000000000001</v>
      </c>
      <c r="I23" t="s">
        <v>572</v>
      </c>
    </row>
    <row r="24" spans="1:9" x14ac:dyDescent="0.3">
      <c r="A24" t="s">
        <v>99</v>
      </c>
      <c r="B24" s="81" t="s">
        <v>342</v>
      </c>
      <c r="C24" s="1">
        <v>2.2200000000000002</v>
      </c>
      <c r="E24" s="1">
        <v>2.2200000000000002</v>
      </c>
      <c r="F24" s="1">
        <v>2.4420000000000002</v>
      </c>
      <c r="G24" s="1">
        <v>2.6640000000000001</v>
      </c>
      <c r="H24" s="1">
        <v>2.8860000000000001</v>
      </c>
      <c r="I24" t="s">
        <v>572</v>
      </c>
    </row>
    <row r="25" spans="1:9" x14ac:dyDescent="0.3">
      <c r="A25" t="s">
        <v>100</v>
      </c>
      <c r="B25" s="81" t="s">
        <v>341</v>
      </c>
      <c r="C25" s="1">
        <v>2.2200000000000002</v>
      </c>
      <c r="E25" s="1">
        <v>2.2200000000000002</v>
      </c>
      <c r="F25" s="1">
        <v>2.4420000000000002</v>
      </c>
      <c r="G25" s="1">
        <v>2.6640000000000001</v>
      </c>
      <c r="H25" s="1">
        <v>2.8860000000000001</v>
      </c>
      <c r="I25" t="s">
        <v>572</v>
      </c>
    </row>
    <row r="26" spans="1:9" ht="72" x14ac:dyDescent="0.3">
      <c r="A26" t="s">
        <v>101</v>
      </c>
      <c r="B26" s="81" t="s">
        <v>343</v>
      </c>
      <c r="C26" s="1">
        <v>2.66</v>
      </c>
      <c r="E26" s="1">
        <v>2.66</v>
      </c>
      <c r="F26" s="1">
        <v>2.9260000000000002</v>
      </c>
      <c r="G26" s="1">
        <v>3.1920000000000002</v>
      </c>
      <c r="H26" s="1">
        <v>3.4580000000000002</v>
      </c>
      <c r="I26" t="s">
        <v>572</v>
      </c>
    </row>
    <row r="27" spans="1:9" ht="72" x14ac:dyDescent="0.3">
      <c r="A27" t="s">
        <v>102</v>
      </c>
      <c r="B27" s="81" t="s">
        <v>344</v>
      </c>
      <c r="C27" s="1">
        <v>2.66</v>
      </c>
      <c r="E27" s="1">
        <v>2.66</v>
      </c>
      <c r="F27" s="1">
        <v>2.9260000000000002</v>
      </c>
      <c r="G27" s="1">
        <v>3.1920000000000002</v>
      </c>
      <c r="H27" s="1">
        <v>3.4580000000000002</v>
      </c>
      <c r="I27" t="s">
        <v>572</v>
      </c>
    </row>
    <row r="28" spans="1:9" x14ac:dyDescent="0.3">
      <c r="A28" t="s">
        <v>103</v>
      </c>
      <c r="B28" s="81" t="s">
        <v>345</v>
      </c>
      <c r="C28" s="1">
        <v>2.66</v>
      </c>
      <c r="E28" s="1">
        <v>2.66</v>
      </c>
      <c r="F28" s="1">
        <v>2.9260000000000002</v>
      </c>
      <c r="G28" s="1">
        <v>3.1920000000000002</v>
      </c>
      <c r="H28" s="1">
        <v>3.4580000000000002</v>
      </c>
      <c r="I28" t="s">
        <v>572</v>
      </c>
    </row>
    <row r="29" spans="1:9" ht="28.8" x14ac:dyDescent="0.3">
      <c r="A29" t="s">
        <v>104</v>
      </c>
      <c r="B29" s="81" t="s">
        <v>346</v>
      </c>
      <c r="C29" s="1">
        <v>2.2000000000000002</v>
      </c>
      <c r="E29" s="1">
        <v>2.2000000000000002</v>
      </c>
      <c r="F29" s="1">
        <v>2.42</v>
      </c>
      <c r="G29" s="1">
        <v>2.64</v>
      </c>
      <c r="H29" s="1">
        <v>2.86</v>
      </c>
      <c r="I29" t="s">
        <v>572</v>
      </c>
    </row>
    <row r="30" spans="1:9" ht="43.2" x14ac:dyDescent="0.3">
      <c r="A30" t="s">
        <v>105</v>
      </c>
      <c r="B30" s="81" t="s">
        <v>347</v>
      </c>
      <c r="C30" s="1">
        <v>2.66</v>
      </c>
      <c r="E30" s="1">
        <v>2.66</v>
      </c>
      <c r="F30" s="1">
        <v>2.9260000000000002</v>
      </c>
      <c r="G30" s="1">
        <v>3.1920000000000002</v>
      </c>
      <c r="H30" s="1">
        <v>3.4580000000000002</v>
      </c>
      <c r="I30" t="s">
        <v>572</v>
      </c>
    </row>
    <row r="31" spans="1:9" ht="28.8" x14ac:dyDescent="0.3">
      <c r="A31" t="s">
        <v>106</v>
      </c>
      <c r="B31" s="81" t="s">
        <v>348</v>
      </c>
      <c r="C31" s="1">
        <v>2.66</v>
      </c>
      <c r="E31" s="1">
        <v>2.66</v>
      </c>
      <c r="F31" s="1">
        <v>2.9260000000000002</v>
      </c>
      <c r="G31" s="1">
        <v>3.1920000000000002</v>
      </c>
      <c r="H31" s="1">
        <v>3.4580000000000002</v>
      </c>
      <c r="I31" t="s">
        <v>572</v>
      </c>
    </row>
    <row r="32" spans="1:9" x14ac:dyDescent="0.3">
      <c r="A32" t="s">
        <v>107</v>
      </c>
      <c r="B32" s="81" t="s">
        <v>349</v>
      </c>
      <c r="C32" s="1">
        <v>1.98</v>
      </c>
      <c r="E32" s="1">
        <v>1.98</v>
      </c>
      <c r="F32" s="1">
        <v>2.1779999999999999</v>
      </c>
      <c r="G32" s="1">
        <v>2.3759999999999999</v>
      </c>
      <c r="H32" s="1">
        <v>2.5739999999999998</v>
      </c>
      <c r="I32" t="s">
        <v>572</v>
      </c>
    </row>
    <row r="33" spans="1:9" x14ac:dyDescent="0.3">
      <c r="A33" t="s">
        <v>108</v>
      </c>
      <c r="B33" s="81" t="s">
        <v>341</v>
      </c>
      <c r="C33" s="1">
        <v>2.66</v>
      </c>
      <c r="E33" s="1">
        <v>2.66</v>
      </c>
      <c r="F33" s="1">
        <v>2.9260000000000002</v>
      </c>
      <c r="G33" s="1">
        <v>3.1920000000000002</v>
      </c>
      <c r="H33" s="1">
        <v>3.4580000000000002</v>
      </c>
      <c r="I33" t="s">
        <v>572</v>
      </c>
    </row>
    <row r="34" spans="1:9" x14ac:dyDescent="0.3">
      <c r="A34" t="s">
        <v>44</v>
      </c>
      <c r="B34" s="81" t="s">
        <v>82</v>
      </c>
      <c r="C34" s="1">
        <v>10.82</v>
      </c>
      <c r="E34" s="1">
        <v>10.82</v>
      </c>
      <c r="F34" s="1">
        <v>11.901999999999999</v>
      </c>
      <c r="G34" s="1">
        <v>12.984</v>
      </c>
      <c r="H34" s="1">
        <v>14.066000000000001</v>
      </c>
    </row>
    <row r="35" spans="1:9" x14ac:dyDescent="0.3">
      <c r="A35" t="s">
        <v>111</v>
      </c>
      <c r="B35" s="81" t="s">
        <v>352</v>
      </c>
      <c r="C35" s="1">
        <v>1.69</v>
      </c>
      <c r="E35" s="1">
        <v>1.69</v>
      </c>
      <c r="F35" s="1">
        <v>1.859</v>
      </c>
      <c r="G35" s="1">
        <v>2.028</v>
      </c>
      <c r="H35" s="1">
        <v>2.1970000000000001</v>
      </c>
    </row>
    <row r="36" spans="1:9" x14ac:dyDescent="0.3">
      <c r="A36" t="s">
        <v>112</v>
      </c>
      <c r="B36" s="81" t="s">
        <v>353</v>
      </c>
    </row>
    <row r="37" spans="1:9" x14ac:dyDescent="0.3">
      <c r="A37" t="s">
        <v>113</v>
      </c>
      <c r="B37" s="81" t="s">
        <v>354</v>
      </c>
      <c r="C37" s="1">
        <v>2.35</v>
      </c>
      <c r="E37" s="1">
        <v>2.35</v>
      </c>
      <c r="F37" s="1">
        <v>2.585</v>
      </c>
      <c r="G37" s="1">
        <v>2.82</v>
      </c>
      <c r="H37" s="1">
        <v>3.0550000000000002</v>
      </c>
    </row>
    <row r="38" spans="1:9" x14ac:dyDescent="0.3">
      <c r="A38" t="s">
        <v>114</v>
      </c>
      <c r="B38" s="81" t="s">
        <v>355</v>
      </c>
    </row>
    <row r="39" spans="1:9" x14ac:dyDescent="0.3">
      <c r="A39" t="s">
        <v>115</v>
      </c>
      <c r="B39" s="81" t="s">
        <v>356</v>
      </c>
      <c r="C39" s="1">
        <v>3.48</v>
      </c>
      <c r="E39" s="1">
        <v>3.48</v>
      </c>
      <c r="F39" s="1">
        <v>3.8279999999999998</v>
      </c>
      <c r="G39" s="1">
        <v>4.1760000000000002</v>
      </c>
      <c r="H39" s="1">
        <v>4.524</v>
      </c>
    </row>
  </sheetData>
  <sheetProtection algorithmName="SHA-512" hashValue="pGG8rqsJaGleqz27a9iFy2CTvzHTfFx1v9oStO1abBJXvtoVsxwep3p/OoRpwrT6P5g1cE5/RQf3LVb5vv93DQ==" saltValue="9x6pISJ0HqtO7JSxnAZL7w==" spinCount="100000" sheet="1" objects="1" scenarios="1"/>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List120"/>
  <dimension ref="A1:I284"/>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0.93</v>
      </c>
      <c r="D4" s="1">
        <v>0.02</v>
      </c>
      <c r="E4" s="1">
        <v>0.95</v>
      </c>
      <c r="F4" s="1">
        <v>1.0449999999999999</v>
      </c>
      <c r="G4" s="1">
        <v>1.1399999999999999</v>
      </c>
      <c r="H4" s="1">
        <v>1.2350000000000001</v>
      </c>
      <c r="I4" t="s">
        <v>83</v>
      </c>
    </row>
    <row r="5" spans="1:9" x14ac:dyDescent="0.3">
      <c r="A5" t="s">
        <v>11</v>
      </c>
      <c r="B5" s="81" t="s">
        <v>48</v>
      </c>
    </row>
    <row r="6" spans="1:9" x14ac:dyDescent="0.3">
      <c r="A6" t="s">
        <v>12</v>
      </c>
      <c r="B6" s="81" t="s">
        <v>49</v>
      </c>
      <c r="C6" s="1">
        <v>0.94</v>
      </c>
      <c r="D6" s="1">
        <v>0.04</v>
      </c>
      <c r="E6" s="1">
        <v>0.98</v>
      </c>
      <c r="F6" s="1">
        <v>1.0780000000000001</v>
      </c>
      <c r="G6" s="1">
        <v>1.1759999999999999</v>
      </c>
      <c r="H6" s="1">
        <v>1.274</v>
      </c>
    </row>
    <row r="7" spans="1:9" x14ac:dyDescent="0.3">
      <c r="A7" t="s">
        <v>13</v>
      </c>
      <c r="B7" s="81" t="s">
        <v>50</v>
      </c>
    </row>
    <row r="8" spans="1:9" x14ac:dyDescent="0.3">
      <c r="A8" t="s">
        <v>13</v>
      </c>
      <c r="B8" s="81" t="s">
        <v>51</v>
      </c>
      <c r="C8" s="1">
        <v>0.9</v>
      </c>
      <c r="D8" s="1">
        <v>0.05</v>
      </c>
      <c r="E8" s="1">
        <v>0.94</v>
      </c>
      <c r="F8" s="1">
        <v>1.034</v>
      </c>
      <c r="G8" s="1">
        <v>1.1279999999999999</v>
      </c>
      <c r="H8" s="1">
        <v>1.222</v>
      </c>
      <c r="I8" t="s">
        <v>83</v>
      </c>
    </row>
    <row r="9" spans="1:9" x14ac:dyDescent="0.3">
      <c r="A9" t="s">
        <v>14</v>
      </c>
      <c r="B9" s="81" t="s">
        <v>52</v>
      </c>
    </row>
    <row r="10" spans="1:9" x14ac:dyDescent="0.3">
      <c r="A10" t="s">
        <v>15</v>
      </c>
      <c r="B10" s="81" t="s">
        <v>53</v>
      </c>
      <c r="C10" s="1">
        <v>0.72</v>
      </c>
      <c r="D10" s="1">
        <v>0.03</v>
      </c>
      <c r="E10" s="1">
        <v>0.75</v>
      </c>
      <c r="F10" s="1">
        <v>0.75800000000000001</v>
      </c>
      <c r="G10" s="1">
        <v>0.75800000000000001</v>
      </c>
      <c r="H10" s="1">
        <v>0.75800000000000001</v>
      </c>
    </row>
    <row r="11" spans="1:9" x14ac:dyDescent="0.3">
      <c r="A11" t="s">
        <v>16</v>
      </c>
      <c r="B11" s="81" t="s">
        <v>54</v>
      </c>
      <c r="C11" s="1">
        <v>1.97</v>
      </c>
      <c r="D11" s="1">
        <v>0.09</v>
      </c>
      <c r="E11" s="1">
        <v>2.0499999999999998</v>
      </c>
      <c r="F11" s="1">
        <v>2.0710000000000002</v>
      </c>
      <c r="G11" s="1">
        <v>2.0710000000000002</v>
      </c>
      <c r="H11" s="1">
        <v>2.0710000000000002</v>
      </c>
    </row>
    <row r="12" spans="1:9" x14ac:dyDescent="0.3">
      <c r="A12" t="s">
        <v>17</v>
      </c>
      <c r="B12" s="81" t="s">
        <v>55</v>
      </c>
      <c r="C12" s="1">
        <v>0.59</v>
      </c>
      <c r="D12" s="1">
        <v>0.03</v>
      </c>
      <c r="E12" s="1">
        <v>0.62</v>
      </c>
      <c r="F12" s="1">
        <v>0.626</v>
      </c>
      <c r="G12" s="1">
        <v>0.626</v>
      </c>
      <c r="H12" s="1">
        <v>0.626</v>
      </c>
    </row>
    <row r="13" spans="1:9" x14ac:dyDescent="0.3">
      <c r="A13" t="s">
        <v>18</v>
      </c>
      <c r="B13" s="81" t="s">
        <v>56</v>
      </c>
      <c r="C13" s="1">
        <v>0.83</v>
      </c>
      <c r="D13" s="1">
        <v>0.04</v>
      </c>
      <c r="E13" s="1">
        <v>0.87</v>
      </c>
      <c r="F13" s="1">
        <v>0.879</v>
      </c>
      <c r="G13" s="1">
        <v>0.879</v>
      </c>
      <c r="H13" s="1">
        <v>0.879</v>
      </c>
    </row>
    <row r="14" spans="1:9" x14ac:dyDescent="0.3">
      <c r="A14" t="s">
        <v>19</v>
      </c>
      <c r="B14" s="81" t="s">
        <v>57</v>
      </c>
    </row>
    <row r="15" spans="1:9" ht="57.6" x14ac:dyDescent="0.3">
      <c r="A15" t="s">
        <v>20</v>
      </c>
      <c r="B15" s="81" t="s">
        <v>58</v>
      </c>
      <c r="C15" s="1">
        <v>0.4</v>
      </c>
      <c r="D15" s="1">
        <v>0.02</v>
      </c>
      <c r="E15" s="1">
        <v>0.42</v>
      </c>
      <c r="F15" s="1">
        <v>0.42399999999999999</v>
      </c>
      <c r="G15" s="1">
        <v>0.42399999999999999</v>
      </c>
      <c r="H15" s="1">
        <v>0.42399999999999999</v>
      </c>
    </row>
    <row r="16" spans="1:9" ht="57.6" x14ac:dyDescent="0.3">
      <c r="A16" t="s">
        <v>21</v>
      </c>
      <c r="B16" s="81" t="s">
        <v>59</v>
      </c>
      <c r="C16" s="1">
        <v>0.65</v>
      </c>
      <c r="D16" s="1">
        <v>0.02</v>
      </c>
      <c r="E16" s="1">
        <v>0.68</v>
      </c>
      <c r="F16" s="1">
        <v>0.68700000000000006</v>
      </c>
      <c r="G16" s="1">
        <v>0.68700000000000006</v>
      </c>
      <c r="H16" s="1">
        <v>0.68700000000000006</v>
      </c>
    </row>
    <row r="17" spans="1:8" ht="72" x14ac:dyDescent="0.3">
      <c r="A17" t="s">
        <v>22</v>
      </c>
      <c r="B17" s="81" t="s">
        <v>60</v>
      </c>
      <c r="C17" s="1">
        <v>1.19</v>
      </c>
      <c r="D17" s="1">
        <v>7.0000000000000007E-2</v>
      </c>
      <c r="E17" s="1">
        <v>1.26</v>
      </c>
      <c r="F17" s="1">
        <v>1.2729999999999999</v>
      </c>
      <c r="G17" s="1">
        <v>1.2729999999999999</v>
      </c>
      <c r="H17" s="1">
        <v>1.2729999999999999</v>
      </c>
    </row>
    <row r="18" spans="1:8" ht="57.6" x14ac:dyDescent="0.3">
      <c r="A18" t="s">
        <v>23</v>
      </c>
      <c r="B18" s="81" t="s">
        <v>61</v>
      </c>
      <c r="C18" s="1">
        <v>1.1599999999999999</v>
      </c>
      <c r="D18" s="1">
        <v>0.06</v>
      </c>
      <c r="E18" s="1">
        <v>1.23</v>
      </c>
      <c r="F18" s="1">
        <v>1.242</v>
      </c>
      <c r="G18" s="1">
        <v>1.242</v>
      </c>
      <c r="H18" s="1">
        <v>1.242</v>
      </c>
    </row>
    <row r="19" spans="1:8" ht="28.8" x14ac:dyDescent="0.3">
      <c r="A19" t="s">
        <v>24</v>
      </c>
      <c r="B19" s="81" t="s">
        <v>62</v>
      </c>
      <c r="C19" s="1">
        <v>0.55000000000000004</v>
      </c>
      <c r="D19" s="1">
        <v>0.05</v>
      </c>
      <c r="E19" s="1">
        <v>0.59</v>
      </c>
      <c r="F19" s="1">
        <v>0.59599999999999997</v>
      </c>
      <c r="G19" s="1">
        <v>0.59599999999999997</v>
      </c>
      <c r="H19" s="1">
        <v>0.59599999999999997</v>
      </c>
    </row>
    <row r="20" spans="1:8" ht="28.8" x14ac:dyDescent="0.3">
      <c r="A20" t="s">
        <v>25</v>
      </c>
      <c r="B20" s="81" t="s">
        <v>63</v>
      </c>
      <c r="C20" s="1">
        <v>0.72</v>
      </c>
      <c r="D20" s="1">
        <v>0.05</v>
      </c>
      <c r="E20" s="1">
        <v>0.78</v>
      </c>
      <c r="F20" s="1">
        <v>0.78800000000000003</v>
      </c>
      <c r="G20" s="1">
        <v>0.78800000000000003</v>
      </c>
      <c r="H20" s="1">
        <v>0.78800000000000003</v>
      </c>
    </row>
    <row r="21" spans="1:8" ht="28.8" x14ac:dyDescent="0.3">
      <c r="A21" t="s">
        <v>26</v>
      </c>
      <c r="B21" s="81" t="s">
        <v>64</v>
      </c>
      <c r="C21" s="1">
        <v>0.64</v>
      </c>
      <c r="D21" s="1">
        <v>0.04</v>
      </c>
      <c r="E21" s="1">
        <v>0.68</v>
      </c>
      <c r="F21" s="1">
        <v>0.68700000000000006</v>
      </c>
      <c r="G21" s="1">
        <v>0.68700000000000006</v>
      </c>
      <c r="H21" s="1">
        <v>0.68700000000000006</v>
      </c>
    </row>
    <row r="22" spans="1:8" ht="43.2" x14ac:dyDescent="0.3">
      <c r="A22" t="s">
        <v>27</v>
      </c>
      <c r="B22" s="81" t="s">
        <v>65</v>
      </c>
      <c r="C22" s="1">
        <v>0.98</v>
      </c>
      <c r="D22" s="1">
        <v>0.06</v>
      </c>
      <c r="E22" s="1">
        <v>1.05</v>
      </c>
      <c r="F22" s="1">
        <v>1.0609999999999999</v>
      </c>
      <c r="G22" s="1">
        <v>1.0609999999999999</v>
      </c>
      <c r="H22" s="1">
        <v>1.0609999999999999</v>
      </c>
    </row>
    <row r="23" spans="1:8" ht="72" x14ac:dyDescent="0.3">
      <c r="A23" t="s">
        <v>28</v>
      </c>
      <c r="B23" s="81" t="s">
        <v>66</v>
      </c>
      <c r="C23" s="1">
        <v>0.84</v>
      </c>
      <c r="D23" s="1">
        <v>0.06</v>
      </c>
      <c r="E23" s="1">
        <v>0.9</v>
      </c>
      <c r="F23" s="1">
        <v>0.90900000000000003</v>
      </c>
      <c r="G23" s="1">
        <v>0.90900000000000003</v>
      </c>
      <c r="H23" s="1">
        <v>0.90900000000000003</v>
      </c>
    </row>
    <row r="24" spans="1:8" ht="72" x14ac:dyDescent="0.3">
      <c r="A24" t="s">
        <v>29</v>
      </c>
      <c r="B24" s="81" t="s">
        <v>67</v>
      </c>
      <c r="C24" s="1">
        <v>0.84</v>
      </c>
      <c r="D24" s="1">
        <v>0.06</v>
      </c>
      <c r="E24" s="1">
        <v>0.9</v>
      </c>
      <c r="F24" s="1">
        <v>0.90900000000000003</v>
      </c>
      <c r="G24" s="1">
        <v>0.90900000000000003</v>
      </c>
      <c r="H24" s="1">
        <v>0.90900000000000003</v>
      </c>
    </row>
    <row r="25" spans="1:8" ht="28.8" x14ac:dyDescent="0.3">
      <c r="A25" t="s">
        <v>30</v>
      </c>
      <c r="B25" s="81" t="s">
        <v>68</v>
      </c>
      <c r="C25" s="1">
        <v>1.1299999999999999</v>
      </c>
      <c r="D25" s="1">
        <v>0.04</v>
      </c>
      <c r="E25" s="1">
        <v>1.17</v>
      </c>
      <c r="F25" s="1">
        <v>1.1819999999999999</v>
      </c>
      <c r="G25" s="1">
        <v>1.1819999999999999</v>
      </c>
      <c r="H25" s="1">
        <v>1.1819999999999999</v>
      </c>
    </row>
    <row r="26" spans="1:8" ht="43.2" x14ac:dyDescent="0.3">
      <c r="A26" t="s">
        <v>31</v>
      </c>
      <c r="B26" s="81" t="s">
        <v>69</v>
      </c>
      <c r="C26" s="1">
        <v>0.83</v>
      </c>
      <c r="D26" s="1">
        <v>0.06</v>
      </c>
      <c r="E26" s="1">
        <v>0.88</v>
      </c>
      <c r="F26" s="1">
        <v>0.88900000000000001</v>
      </c>
      <c r="G26" s="1">
        <v>0.88900000000000001</v>
      </c>
      <c r="H26" s="1">
        <v>0.88900000000000001</v>
      </c>
    </row>
    <row r="27" spans="1:8" ht="43.2" x14ac:dyDescent="0.3">
      <c r="A27" t="s">
        <v>32</v>
      </c>
      <c r="B27" s="81" t="s">
        <v>70</v>
      </c>
      <c r="C27" s="1">
        <v>0.82</v>
      </c>
      <c r="D27" s="1">
        <v>0.05</v>
      </c>
      <c r="E27" s="1">
        <v>0.87</v>
      </c>
      <c r="F27" s="1">
        <v>0.879</v>
      </c>
      <c r="G27" s="1">
        <v>0.879</v>
      </c>
      <c r="H27" s="1">
        <v>0.879</v>
      </c>
    </row>
    <row r="28" spans="1:8" ht="100.8" x14ac:dyDescent="0.3">
      <c r="A28" t="s">
        <v>33</v>
      </c>
      <c r="B28" s="81" t="s">
        <v>71</v>
      </c>
      <c r="C28" s="1">
        <v>0.98</v>
      </c>
      <c r="D28" s="1">
        <v>0.06</v>
      </c>
      <c r="E28" s="1">
        <v>1.04</v>
      </c>
      <c r="F28" s="1">
        <v>1.05</v>
      </c>
      <c r="G28" s="1">
        <v>1.05</v>
      </c>
      <c r="H28" s="1">
        <v>1.05</v>
      </c>
    </row>
    <row r="29" spans="1:8" ht="28.8" x14ac:dyDescent="0.3">
      <c r="A29" t="s">
        <v>34</v>
      </c>
      <c r="B29" s="81" t="s">
        <v>72</v>
      </c>
    </row>
    <row r="30" spans="1:8" ht="43.2" x14ac:dyDescent="0.3">
      <c r="A30" t="s">
        <v>35</v>
      </c>
      <c r="B30" s="81" t="s">
        <v>73</v>
      </c>
      <c r="C30" s="1">
        <v>0.45</v>
      </c>
      <c r="D30" s="1">
        <v>0.05</v>
      </c>
      <c r="E30" s="1">
        <v>0.5</v>
      </c>
      <c r="F30" s="1">
        <v>0.505</v>
      </c>
      <c r="G30" s="1">
        <v>0.505</v>
      </c>
      <c r="H30" s="1">
        <v>0.505</v>
      </c>
    </row>
    <row r="31" spans="1:8" ht="57.6" x14ac:dyDescent="0.3">
      <c r="A31" t="s">
        <v>36</v>
      </c>
      <c r="B31" s="81" t="s">
        <v>74</v>
      </c>
      <c r="C31" s="1">
        <v>0.45</v>
      </c>
      <c r="D31" s="1">
        <v>0.06</v>
      </c>
      <c r="E31" s="1">
        <v>0.51</v>
      </c>
      <c r="F31" s="1">
        <v>0.51500000000000001</v>
      </c>
      <c r="G31" s="1">
        <v>0.51500000000000001</v>
      </c>
      <c r="H31" s="1">
        <v>0.51500000000000001</v>
      </c>
    </row>
    <row r="32" spans="1:8" ht="57.6" x14ac:dyDescent="0.3">
      <c r="A32" t="s">
        <v>37</v>
      </c>
      <c r="B32" s="81" t="s">
        <v>75</v>
      </c>
      <c r="C32" s="1">
        <v>0.31</v>
      </c>
      <c r="D32" s="1">
        <v>0.04</v>
      </c>
      <c r="E32" s="1">
        <v>0.35</v>
      </c>
      <c r="F32" s="1">
        <v>0.35399999999999998</v>
      </c>
      <c r="G32" s="1">
        <v>0.35399999999999998</v>
      </c>
      <c r="H32" s="1">
        <v>0.35399999999999998</v>
      </c>
    </row>
    <row r="33" spans="1:9" ht="43.2" x14ac:dyDescent="0.3">
      <c r="A33" t="s">
        <v>38</v>
      </c>
      <c r="B33" s="81" t="s">
        <v>76</v>
      </c>
      <c r="C33" s="1">
        <v>0.46</v>
      </c>
      <c r="D33" s="1">
        <v>0.04</v>
      </c>
      <c r="E33" s="1">
        <v>0.49</v>
      </c>
      <c r="F33" s="1">
        <v>0.495</v>
      </c>
      <c r="G33" s="1">
        <v>0.495</v>
      </c>
      <c r="H33" s="1">
        <v>0.495</v>
      </c>
    </row>
    <row r="34" spans="1:9" ht="57.6" x14ac:dyDescent="0.3">
      <c r="A34" t="s">
        <v>39</v>
      </c>
      <c r="B34" s="81" t="s">
        <v>77</v>
      </c>
      <c r="C34" s="1">
        <v>0.28999999999999998</v>
      </c>
      <c r="D34" s="1">
        <v>0.03</v>
      </c>
      <c r="E34" s="1">
        <v>0.32</v>
      </c>
      <c r="F34" s="1">
        <v>0.32300000000000001</v>
      </c>
      <c r="G34" s="1">
        <v>0.32300000000000001</v>
      </c>
      <c r="H34" s="1">
        <v>0.32300000000000001</v>
      </c>
    </row>
    <row r="35" spans="1:9" ht="28.8" x14ac:dyDescent="0.3">
      <c r="A35" t="s">
        <v>40</v>
      </c>
      <c r="B35" s="81" t="s">
        <v>78</v>
      </c>
      <c r="C35" s="1">
        <v>0.6</v>
      </c>
      <c r="D35" s="1">
        <v>7.0000000000000007E-2</v>
      </c>
      <c r="E35" s="1">
        <v>0.67</v>
      </c>
      <c r="F35" s="1">
        <v>0.67700000000000005</v>
      </c>
      <c r="G35" s="1">
        <v>0.67700000000000005</v>
      </c>
      <c r="H35" s="1">
        <v>0.67700000000000005</v>
      </c>
    </row>
    <row r="36" spans="1:9" ht="28.8" x14ac:dyDescent="0.3">
      <c r="A36" t="s">
        <v>41</v>
      </c>
      <c r="B36" s="81" t="s">
        <v>79</v>
      </c>
      <c r="C36" s="1">
        <v>0.51</v>
      </c>
      <c r="D36" s="1">
        <v>7.0000000000000007E-2</v>
      </c>
      <c r="E36" s="1">
        <v>0.56999999999999995</v>
      </c>
      <c r="F36" s="1">
        <v>0.57599999999999996</v>
      </c>
      <c r="G36" s="1">
        <v>0.57599999999999996</v>
      </c>
      <c r="H36" s="1">
        <v>0.57599999999999996</v>
      </c>
    </row>
    <row r="37" spans="1:9" ht="86.4" x14ac:dyDescent="0.3">
      <c r="A37" t="s">
        <v>42</v>
      </c>
      <c r="B37" s="81" t="s">
        <v>80</v>
      </c>
      <c r="C37" s="1">
        <v>0.59</v>
      </c>
      <c r="D37" s="1">
        <v>0.04</v>
      </c>
      <c r="E37" s="1">
        <v>0.63</v>
      </c>
      <c r="F37" s="1">
        <v>0.63600000000000001</v>
      </c>
      <c r="G37" s="1">
        <v>0.63600000000000001</v>
      </c>
      <c r="H37" s="1">
        <v>0.63600000000000001</v>
      </c>
    </row>
    <row r="38" spans="1:9" ht="86.4" x14ac:dyDescent="0.3">
      <c r="A38" t="s">
        <v>43</v>
      </c>
      <c r="B38" s="81" t="s">
        <v>81</v>
      </c>
      <c r="C38" s="1">
        <v>0.31</v>
      </c>
      <c r="D38" s="1">
        <v>0.03</v>
      </c>
      <c r="E38" s="1">
        <v>0.34</v>
      </c>
      <c r="F38" s="1">
        <v>0.34300000000000003</v>
      </c>
      <c r="G38" s="1">
        <v>0.34300000000000003</v>
      </c>
      <c r="H38" s="1">
        <v>0.34300000000000003</v>
      </c>
    </row>
    <row r="39" spans="1:9" x14ac:dyDescent="0.3">
      <c r="A39" t="s">
        <v>85</v>
      </c>
      <c r="B39" s="81" t="s">
        <v>330</v>
      </c>
      <c r="C39" s="1">
        <v>1.87</v>
      </c>
      <c r="E39" s="1">
        <v>1.87</v>
      </c>
      <c r="F39" s="1">
        <v>2.0569999999999999</v>
      </c>
      <c r="G39" s="1">
        <v>2.2440000000000002</v>
      </c>
      <c r="H39" s="1">
        <v>2.431</v>
      </c>
      <c r="I39" t="s">
        <v>572</v>
      </c>
    </row>
    <row r="40" spans="1:9" x14ac:dyDescent="0.3">
      <c r="A40" t="s">
        <v>86</v>
      </c>
      <c r="B40" s="81" t="s">
        <v>331</v>
      </c>
      <c r="C40" s="1">
        <v>1.93</v>
      </c>
      <c r="E40" s="1">
        <v>1.93</v>
      </c>
      <c r="F40" s="1">
        <v>2.1230000000000002</v>
      </c>
      <c r="G40" s="1">
        <v>2.3159999999999998</v>
      </c>
      <c r="H40" s="1">
        <v>2.5089999999999999</v>
      </c>
      <c r="I40" t="s">
        <v>572</v>
      </c>
    </row>
    <row r="41" spans="1:9" x14ac:dyDescent="0.3">
      <c r="A41" t="s">
        <v>87</v>
      </c>
      <c r="B41" s="81" t="s">
        <v>332</v>
      </c>
      <c r="C41" s="1">
        <v>2.15</v>
      </c>
      <c r="E41" s="1">
        <v>2.15</v>
      </c>
      <c r="F41" s="1">
        <v>2.3650000000000002</v>
      </c>
      <c r="G41" s="1">
        <v>2.58</v>
      </c>
      <c r="H41" s="1">
        <v>2.7949999999999999</v>
      </c>
      <c r="I41" t="s">
        <v>572</v>
      </c>
    </row>
    <row r="42" spans="1:9" x14ac:dyDescent="0.3">
      <c r="A42" t="s">
        <v>88</v>
      </c>
      <c r="B42" s="81" t="s">
        <v>333</v>
      </c>
      <c r="C42" s="1">
        <v>2.17</v>
      </c>
      <c r="E42" s="1">
        <v>2.17</v>
      </c>
      <c r="F42" s="1">
        <v>2.387</v>
      </c>
      <c r="G42" s="1">
        <v>2.6040000000000001</v>
      </c>
      <c r="H42" s="1">
        <v>2.8210000000000002</v>
      </c>
      <c r="I42" t="s">
        <v>572</v>
      </c>
    </row>
    <row r="43" spans="1:9" x14ac:dyDescent="0.3">
      <c r="A43" t="s">
        <v>89</v>
      </c>
      <c r="B43" s="81" t="s">
        <v>334</v>
      </c>
      <c r="C43" s="1">
        <v>2.17</v>
      </c>
      <c r="E43" s="1">
        <v>2.17</v>
      </c>
      <c r="F43" s="1">
        <v>2.387</v>
      </c>
      <c r="G43" s="1">
        <v>2.6040000000000001</v>
      </c>
      <c r="H43" s="1">
        <v>2.8210000000000002</v>
      </c>
      <c r="I43" t="s">
        <v>572</v>
      </c>
    </row>
    <row r="44" spans="1:9" x14ac:dyDescent="0.3">
      <c r="A44" t="s">
        <v>90</v>
      </c>
      <c r="B44" s="81" t="s">
        <v>332</v>
      </c>
      <c r="C44" s="1">
        <v>2.15</v>
      </c>
      <c r="E44" s="1">
        <v>2.15</v>
      </c>
      <c r="F44" s="1">
        <v>2.3650000000000002</v>
      </c>
      <c r="G44" s="1">
        <v>2.58</v>
      </c>
      <c r="H44" s="1">
        <v>2.7949999999999999</v>
      </c>
      <c r="I44" t="s">
        <v>572</v>
      </c>
    </row>
    <row r="45" spans="1:9" x14ac:dyDescent="0.3">
      <c r="A45" t="s">
        <v>91</v>
      </c>
      <c r="B45" s="81" t="s">
        <v>333</v>
      </c>
      <c r="C45" s="1">
        <v>2.17</v>
      </c>
      <c r="E45" s="1">
        <v>2.17</v>
      </c>
      <c r="F45" s="1">
        <v>2.387</v>
      </c>
      <c r="G45" s="1">
        <v>2.6040000000000001</v>
      </c>
      <c r="H45" s="1">
        <v>2.8210000000000002</v>
      </c>
      <c r="I45" t="s">
        <v>572</v>
      </c>
    </row>
    <row r="46" spans="1:9" x14ac:dyDescent="0.3">
      <c r="A46" t="s">
        <v>92</v>
      </c>
      <c r="B46" s="81" t="s">
        <v>335</v>
      </c>
      <c r="C46" s="1">
        <v>2.15</v>
      </c>
      <c r="E46" s="1">
        <v>2.15</v>
      </c>
      <c r="F46" s="1">
        <v>2.3650000000000002</v>
      </c>
      <c r="G46" s="1">
        <v>2.58</v>
      </c>
      <c r="H46" s="1">
        <v>2.7949999999999999</v>
      </c>
      <c r="I46" t="s">
        <v>572</v>
      </c>
    </row>
    <row r="47" spans="1:9" ht="28.8" x14ac:dyDescent="0.3">
      <c r="A47" t="s">
        <v>93</v>
      </c>
      <c r="B47" s="81" t="s">
        <v>336</v>
      </c>
      <c r="C47" s="1">
        <v>2.61</v>
      </c>
      <c r="E47" s="1">
        <v>2.61</v>
      </c>
      <c r="F47" s="1">
        <v>2.871</v>
      </c>
      <c r="G47" s="1">
        <v>3.1320000000000001</v>
      </c>
      <c r="H47" s="1">
        <v>3.3929999999999998</v>
      </c>
      <c r="I47" t="s">
        <v>572</v>
      </c>
    </row>
    <row r="48" spans="1:9" ht="43.2" x14ac:dyDescent="0.3">
      <c r="A48" t="s">
        <v>94</v>
      </c>
      <c r="B48" s="81" t="s">
        <v>337</v>
      </c>
      <c r="C48" s="1">
        <v>2.61</v>
      </c>
      <c r="E48" s="1">
        <v>2.61</v>
      </c>
      <c r="F48" s="1">
        <v>2.871</v>
      </c>
      <c r="G48" s="1">
        <v>3.1320000000000001</v>
      </c>
      <c r="H48" s="1">
        <v>3.3929999999999998</v>
      </c>
      <c r="I48" t="s">
        <v>572</v>
      </c>
    </row>
    <row r="49" spans="1:9" x14ac:dyDescent="0.3">
      <c r="A49" t="s">
        <v>95</v>
      </c>
      <c r="B49" s="81" t="s">
        <v>338</v>
      </c>
      <c r="C49" s="1">
        <v>2.17</v>
      </c>
      <c r="E49" s="1">
        <v>2.17</v>
      </c>
      <c r="F49" s="1">
        <v>2.387</v>
      </c>
      <c r="G49" s="1">
        <v>2.6040000000000001</v>
      </c>
      <c r="H49" s="1">
        <v>2.8210000000000002</v>
      </c>
      <c r="I49" t="s">
        <v>572</v>
      </c>
    </row>
    <row r="50" spans="1:9" ht="28.8" x14ac:dyDescent="0.3">
      <c r="A50" t="s">
        <v>96</v>
      </c>
      <c r="B50" s="81" t="s">
        <v>339</v>
      </c>
      <c r="C50" s="1">
        <v>2.17</v>
      </c>
      <c r="E50" s="1">
        <v>2.17</v>
      </c>
      <c r="F50" s="1">
        <v>2.387</v>
      </c>
      <c r="G50" s="1">
        <v>2.6040000000000001</v>
      </c>
      <c r="H50" s="1">
        <v>2.8210000000000002</v>
      </c>
      <c r="I50" t="s">
        <v>572</v>
      </c>
    </row>
    <row r="51" spans="1:9" x14ac:dyDescent="0.3">
      <c r="A51" t="s">
        <v>97</v>
      </c>
      <c r="B51" s="81" t="s">
        <v>340</v>
      </c>
      <c r="C51" s="1">
        <v>2.17</v>
      </c>
      <c r="E51" s="1">
        <v>2.17</v>
      </c>
      <c r="F51" s="1">
        <v>2.387</v>
      </c>
      <c r="G51" s="1">
        <v>2.6040000000000001</v>
      </c>
      <c r="H51" s="1">
        <v>2.8210000000000002</v>
      </c>
      <c r="I51" t="s">
        <v>572</v>
      </c>
    </row>
    <row r="52" spans="1:9" x14ac:dyDescent="0.3">
      <c r="A52" t="s">
        <v>98</v>
      </c>
      <c r="B52" s="81" t="s">
        <v>341</v>
      </c>
      <c r="C52" s="1">
        <v>2.17</v>
      </c>
      <c r="E52" s="1">
        <v>2.17</v>
      </c>
      <c r="F52" s="1">
        <v>2.387</v>
      </c>
      <c r="G52" s="1">
        <v>2.6040000000000001</v>
      </c>
      <c r="H52" s="1">
        <v>2.8210000000000002</v>
      </c>
      <c r="I52" t="s">
        <v>572</v>
      </c>
    </row>
    <row r="53" spans="1:9" x14ac:dyDescent="0.3">
      <c r="A53" t="s">
        <v>99</v>
      </c>
      <c r="B53" s="81" t="s">
        <v>342</v>
      </c>
      <c r="C53" s="1">
        <v>2.17</v>
      </c>
      <c r="E53" s="1">
        <v>2.17</v>
      </c>
      <c r="F53" s="1">
        <v>2.387</v>
      </c>
      <c r="G53" s="1">
        <v>2.6040000000000001</v>
      </c>
      <c r="H53" s="1">
        <v>2.8210000000000002</v>
      </c>
      <c r="I53" t="s">
        <v>572</v>
      </c>
    </row>
    <row r="54" spans="1:9" x14ac:dyDescent="0.3">
      <c r="A54" t="s">
        <v>100</v>
      </c>
      <c r="B54" s="81" t="s">
        <v>341</v>
      </c>
      <c r="C54" s="1">
        <v>2.17</v>
      </c>
      <c r="E54" s="1">
        <v>2.17</v>
      </c>
      <c r="F54" s="1">
        <v>2.387</v>
      </c>
      <c r="G54" s="1">
        <v>2.6040000000000001</v>
      </c>
      <c r="H54" s="1">
        <v>2.8210000000000002</v>
      </c>
      <c r="I54" t="s">
        <v>572</v>
      </c>
    </row>
    <row r="55" spans="1:9" ht="72" x14ac:dyDescent="0.3">
      <c r="A55" t="s">
        <v>101</v>
      </c>
      <c r="B55" s="81" t="s">
        <v>343</v>
      </c>
      <c r="C55" s="1">
        <v>2.61</v>
      </c>
      <c r="E55" s="1">
        <v>2.61</v>
      </c>
      <c r="F55" s="1">
        <v>2.871</v>
      </c>
      <c r="G55" s="1">
        <v>3.1320000000000001</v>
      </c>
      <c r="H55" s="1">
        <v>3.3929999999999998</v>
      </c>
      <c r="I55" t="s">
        <v>572</v>
      </c>
    </row>
    <row r="56" spans="1:9" ht="72" x14ac:dyDescent="0.3">
      <c r="A56" t="s">
        <v>102</v>
      </c>
      <c r="B56" s="81" t="s">
        <v>344</v>
      </c>
      <c r="C56" s="1">
        <v>2.61</v>
      </c>
      <c r="E56" s="1">
        <v>2.61</v>
      </c>
      <c r="F56" s="1">
        <v>2.871</v>
      </c>
      <c r="G56" s="1">
        <v>3.1320000000000001</v>
      </c>
      <c r="H56" s="1">
        <v>3.3929999999999998</v>
      </c>
      <c r="I56" t="s">
        <v>572</v>
      </c>
    </row>
    <row r="57" spans="1:9" x14ac:dyDescent="0.3">
      <c r="A57" t="s">
        <v>103</v>
      </c>
      <c r="B57" s="81" t="s">
        <v>345</v>
      </c>
      <c r="C57" s="1">
        <v>2.61</v>
      </c>
      <c r="E57" s="1">
        <v>2.61</v>
      </c>
      <c r="F57" s="1">
        <v>2.871</v>
      </c>
      <c r="G57" s="1">
        <v>3.1320000000000001</v>
      </c>
      <c r="H57" s="1">
        <v>3.3929999999999998</v>
      </c>
      <c r="I57" t="s">
        <v>572</v>
      </c>
    </row>
    <row r="58" spans="1:9" ht="28.8" x14ac:dyDescent="0.3">
      <c r="A58" t="s">
        <v>104</v>
      </c>
      <c r="B58" s="81" t="s">
        <v>346</v>
      </c>
      <c r="C58" s="1">
        <v>2.15</v>
      </c>
      <c r="E58" s="1">
        <v>2.15</v>
      </c>
      <c r="F58" s="1">
        <v>2.3650000000000002</v>
      </c>
      <c r="G58" s="1">
        <v>2.58</v>
      </c>
      <c r="H58" s="1">
        <v>2.7949999999999999</v>
      </c>
      <c r="I58" t="s">
        <v>572</v>
      </c>
    </row>
    <row r="59" spans="1:9" ht="43.2" x14ac:dyDescent="0.3">
      <c r="A59" t="s">
        <v>105</v>
      </c>
      <c r="B59" s="81" t="s">
        <v>347</v>
      </c>
      <c r="C59" s="1">
        <v>2.61</v>
      </c>
      <c r="E59" s="1">
        <v>2.61</v>
      </c>
      <c r="F59" s="1">
        <v>2.871</v>
      </c>
      <c r="G59" s="1">
        <v>3.1320000000000001</v>
      </c>
      <c r="H59" s="1">
        <v>3.3929999999999998</v>
      </c>
      <c r="I59" t="s">
        <v>572</v>
      </c>
    </row>
    <row r="60" spans="1:9" ht="28.8" x14ac:dyDescent="0.3">
      <c r="A60" t="s">
        <v>106</v>
      </c>
      <c r="B60" s="81" t="s">
        <v>348</v>
      </c>
      <c r="C60" s="1">
        <v>2.61</v>
      </c>
      <c r="E60" s="1">
        <v>2.61</v>
      </c>
      <c r="F60" s="1">
        <v>2.871</v>
      </c>
      <c r="G60" s="1">
        <v>3.1320000000000001</v>
      </c>
      <c r="H60" s="1">
        <v>3.3929999999999998</v>
      </c>
      <c r="I60" t="s">
        <v>572</v>
      </c>
    </row>
    <row r="61" spans="1:9" x14ac:dyDescent="0.3">
      <c r="A61" t="s">
        <v>107</v>
      </c>
      <c r="B61" s="81" t="s">
        <v>349</v>
      </c>
      <c r="C61" s="1">
        <v>1.93</v>
      </c>
      <c r="E61" s="1">
        <v>1.93</v>
      </c>
      <c r="F61" s="1">
        <v>2.1230000000000002</v>
      </c>
      <c r="G61" s="1">
        <v>2.3159999999999998</v>
      </c>
      <c r="H61" s="1">
        <v>2.5089999999999999</v>
      </c>
      <c r="I61" t="s">
        <v>572</v>
      </c>
    </row>
    <row r="62" spans="1:9" x14ac:dyDescent="0.3">
      <c r="A62" t="s">
        <v>108</v>
      </c>
      <c r="B62" s="81" t="s">
        <v>341</v>
      </c>
      <c r="C62" s="1">
        <v>2.61</v>
      </c>
      <c r="E62" s="1">
        <v>2.61</v>
      </c>
      <c r="F62" s="1">
        <v>2.871</v>
      </c>
      <c r="G62" s="1">
        <v>3.1320000000000001</v>
      </c>
      <c r="H62" s="1">
        <v>3.3929999999999998</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0.27</v>
      </c>
      <c r="D64" s="1">
        <v>0.01</v>
      </c>
      <c r="E64" s="1">
        <v>0.28000000000000003</v>
      </c>
      <c r="F64" s="1">
        <v>0.308</v>
      </c>
      <c r="G64" s="1">
        <v>0.33600000000000002</v>
      </c>
      <c r="H64" s="1">
        <v>0.36399999999999999</v>
      </c>
    </row>
    <row r="65" spans="1:9" ht="28.8" x14ac:dyDescent="0.3">
      <c r="A65" t="s">
        <v>110</v>
      </c>
      <c r="B65" s="81" t="s">
        <v>351</v>
      </c>
      <c r="C65" s="1">
        <v>2.17</v>
      </c>
      <c r="E65" s="1">
        <v>2.17</v>
      </c>
      <c r="F65" s="1">
        <v>2.387</v>
      </c>
      <c r="G65" s="1">
        <v>2.6040000000000001</v>
      </c>
      <c r="H65" s="1">
        <v>2.8210000000000002</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2.2200000000000002</v>
      </c>
      <c r="E72" s="1">
        <v>2.2200000000000002</v>
      </c>
      <c r="F72" s="1">
        <v>2.4420000000000002</v>
      </c>
      <c r="G72" s="1">
        <v>2.6640000000000001</v>
      </c>
      <c r="H72" s="1">
        <v>2.8860000000000001</v>
      </c>
      <c r="I72" t="s">
        <v>569</v>
      </c>
    </row>
    <row r="73" spans="1:9" ht="43.2" x14ac:dyDescent="0.3">
      <c r="A73" t="s">
        <v>118</v>
      </c>
      <c r="B73" s="81" t="s">
        <v>359</v>
      </c>
    </row>
    <row r="74" spans="1:9" ht="43.2" x14ac:dyDescent="0.3">
      <c r="A74" t="s">
        <v>119</v>
      </c>
      <c r="B74" s="81" t="s">
        <v>360</v>
      </c>
      <c r="C74" s="1">
        <v>2.31</v>
      </c>
      <c r="E74" s="1">
        <v>2.31</v>
      </c>
      <c r="F74" s="1">
        <v>2.5409999999999999</v>
      </c>
      <c r="G74" s="1">
        <v>2.7719999999999998</v>
      </c>
      <c r="H74" s="1">
        <v>3.0030000000000001</v>
      </c>
      <c r="I74" t="s">
        <v>569</v>
      </c>
    </row>
    <row r="75" spans="1:9" ht="43.2" x14ac:dyDescent="0.3">
      <c r="A75" t="s">
        <v>120</v>
      </c>
      <c r="B75" s="81" t="s">
        <v>361</v>
      </c>
      <c r="C75" s="1">
        <v>2.31</v>
      </c>
      <c r="E75" s="1">
        <v>2.31</v>
      </c>
      <c r="F75" s="1">
        <v>2.5409999999999999</v>
      </c>
      <c r="G75" s="1">
        <v>2.7719999999999998</v>
      </c>
      <c r="H75" s="1">
        <v>3.0030000000000001</v>
      </c>
      <c r="I75" t="s">
        <v>569</v>
      </c>
    </row>
    <row r="76" spans="1:9" x14ac:dyDescent="0.3">
      <c r="A76" t="s">
        <v>121</v>
      </c>
      <c r="B76" s="81" t="s">
        <v>362</v>
      </c>
    </row>
    <row r="77" spans="1:9" ht="57.6" x14ac:dyDescent="0.3">
      <c r="A77" t="s">
        <v>122</v>
      </c>
      <c r="B77" s="81" t="s">
        <v>363</v>
      </c>
      <c r="C77" s="1">
        <v>2.31</v>
      </c>
      <c r="E77" s="1">
        <v>2.31</v>
      </c>
      <c r="F77" s="1">
        <v>2.5409999999999999</v>
      </c>
      <c r="G77" s="1">
        <v>2.7719999999999998</v>
      </c>
      <c r="H77" s="1">
        <v>3.0030000000000001</v>
      </c>
      <c r="I77" t="s">
        <v>569</v>
      </c>
    </row>
    <row r="78" spans="1:9" ht="72" x14ac:dyDescent="0.3">
      <c r="A78" t="s">
        <v>123</v>
      </c>
      <c r="B78" s="81" t="s">
        <v>364</v>
      </c>
      <c r="C78" s="1">
        <v>2.31</v>
      </c>
      <c r="E78" s="1">
        <v>2.31</v>
      </c>
      <c r="F78" s="1">
        <v>2.5409999999999999</v>
      </c>
      <c r="G78" s="1">
        <v>2.7719999999999998</v>
      </c>
      <c r="H78" s="1">
        <v>3.0030000000000001</v>
      </c>
      <c r="I78" t="s">
        <v>569</v>
      </c>
    </row>
    <row r="79" spans="1:9" ht="57.6" x14ac:dyDescent="0.3">
      <c r="A79" t="s">
        <v>124</v>
      </c>
      <c r="B79" s="81" t="s">
        <v>365</v>
      </c>
      <c r="C79" s="1">
        <v>2.31</v>
      </c>
      <c r="E79" s="1">
        <v>2.31</v>
      </c>
      <c r="F79" s="1">
        <v>2.5409999999999999</v>
      </c>
      <c r="G79" s="1">
        <v>2.7719999999999998</v>
      </c>
      <c r="H79" s="1">
        <v>3.0030000000000001</v>
      </c>
      <c r="I79" t="s">
        <v>569</v>
      </c>
    </row>
    <row r="80" spans="1:9" ht="43.2" x14ac:dyDescent="0.3">
      <c r="A80" t="s">
        <v>125</v>
      </c>
      <c r="B80" s="81" t="s">
        <v>366</v>
      </c>
      <c r="C80" s="1">
        <v>3.04</v>
      </c>
      <c r="E80" s="1">
        <v>3.04</v>
      </c>
      <c r="F80" s="1">
        <v>3.3439999999999999</v>
      </c>
      <c r="G80" s="1">
        <v>3.6480000000000001</v>
      </c>
      <c r="H80" s="1">
        <v>3.952</v>
      </c>
      <c r="I80" t="s">
        <v>569</v>
      </c>
    </row>
    <row r="81" spans="1:9" ht="57.6" x14ac:dyDescent="0.3">
      <c r="A81" t="s">
        <v>126</v>
      </c>
      <c r="B81" s="81" t="s">
        <v>367</v>
      </c>
      <c r="C81" s="1">
        <v>2.31</v>
      </c>
      <c r="E81" s="1">
        <v>2.31</v>
      </c>
      <c r="F81" s="1">
        <v>2.5409999999999999</v>
      </c>
      <c r="G81" s="1">
        <v>2.7719999999999998</v>
      </c>
      <c r="H81" s="1">
        <v>3.0030000000000001</v>
      </c>
      <c r="I81" t="s">
        <v>569</v>
      </c>
    </row>
    <row r="82" spans="1:9" ht="57.6" x14ac:dyDescent="0.3">
      <c r="A82" t="s">
        <v>127</v>
      </c>
      <c r="B82" s="81" t="s">
        <v>368</v>
      </c>
      <c r="C82" s="1">
        <v>3.04</v>
      </c>
      <c r="E82" s="1">
        <v>3.04</v>
      </c>
      <c r="F82" s="1">
        <v>3.3439999999999999</v>
      </c>
      <c r="G82" s="1">
        <v>3.6480000000000001</v>
      </c>
      <c r="H82" s="1">
        <v>3.952</v>
      </c>
      <c r="I82" t="s">
        <v>569</v>
      </c>
    </row>
    <row r="83" spans="1:9" ht="43.2" x14ac:dyDescent="0.3">
      <c r="A83" t="s">
        <v>128</v>
      </c>
      <c r="B83" s="81" t="s">
        <v>369</v>
      </c>
      <c r="C83" s="1">
        <v>2.31</v>
      </c>
      <c r="E83" s="1">
        <v>2.31</v>
      </c>
      <c r="F83" s="1">
        <v>2.5409999999999999</v>
      </c>
      <c r="G83" s="1">
        <v>2.7719999999999998</v>
      </c>
      <c r="H83" s="1">
        <v>3.0030000000000001</v>
      </c>
      <c r="I83" t="s">
        <v>569</v>
      </c>
    </row>
    <row r="84" spans="1:9" ht="43.2" x14ac:dyDescent="0.3">
      <c r="A84" t="s">
        <v>129</v>
      </c>
      <c r="B84" s="81" t="s">
        <v>370</v>
      </c>
      <c r="C84" s="1">
        <v>3.04</v>
      </c>
      <c r="E84" s="1">
        <v>3.04</v>
      </c>
      <c r="F84" s="1">
        <v>3.3439999999999999</v>
      </c>
      <c r="G84" s="1">
        <v>3.6480000000000001</v>
      </c>
      <c r="H84" s="1">
        <v>3.952</v>
      </c>
      <c r="I84" t="s">
        <v>569</v>
      </c>
    </row>
    <row r="85" spans="1:9" ht="43.2" x14ac:dyDescent="0.3">
      <c r="A85" t="s">
        <v>130</v>
      </c>
      <c r="B85" s="81" t="s">
        <v>371</v>
      </c>
      <c r="C85" s="1">
        <v>2.31</v>
      </c>
      <c r="E85" s="1">
        <v>2.31</v>
      </c>
      <c r="F85" s="1">
        <v>2.5409999999999999</v>
      </c>
      <c r="G85" s="1">
        <v>2.7719999999999998</v>
      </c>
      <c r="H85" s="1">
        <v>3.0030000000000001</v>
      </c>
      <c r="I85" t="s">
        <v>569</v>
      </c>
    </row>
    <row r="86" spans="1:9" ht="57.6" x14ac:dyDescent="0.3">
      <c r="A86" t="s">
        <v>131</v>
      </c>
      <c r="B86" s="81" t="s">
        <v>372</v>
      </c>
      <c r="C86" s="1">
        <v>2.31</v>
      </c>
      <c r="E86" s="1">
        <v>2.31</v>
      </c>
      <c r="F86" s="1">
        <v>2.5409999999999999</v>
      </c>
      <c r="G86" s="1">
        <v>2.7719999999999998</v>
      </c>
      <c r="H86" s="1">
        <v>3.0030000000000001</v>
      </c>
      <c r="I86" t="s">
        <v>569</v>
      </c>
    </row>
    <row r="87" spans="1:9" ht="72" x14ac:dyDescent="0.3">
      <c r="A87" t="s">
        <v>132</v>
      </c>
      <c r="B87" s="81" t="s">
        <v>373</v>
      </c>
      <c r="C87" s="1">
        <v>2.31</v>
      </c>
      <c r="E87" s="1">
        <v>2.31</v>
      </c>
      <c r="F87" s="1">
        <v>2.5409999999999999</v>
      </c>
      <c r="G87" s="1">
        <v>2.7719999999999998</v>
      </c>
      <c r="H87" s="1">
        <v>3.0030000000000001</v>
      </c>
      <c r="I87" t="s">
        <v>569</v>
      </c>
    </row>
    <row r="88" spans="1:9" ht="57.6" x14ac:dyDescent="0.3">
      <c r="A88" t="s">
        <v>133</v>
      </c>
      <c r="B88" s="81" t="s">
        <v>374</v>
      </c>
      <c r="C88" s="1">
        <v>2.31</v>
      </c>
      <c r="E88" s="1">
        <v>2.31</v>
      </c>
      <c r="F88" s="1">
        <v>2.5409999999999999</v>
      </c>
      <c r="G88" s="1">
        <v>2.7719999999999998</v>
      </c>
      <c r="H88" s="1">
        <v>3.0030000000000001</v>
      </c>
      <c r="I88" t="s">
        <v>569</v>
      </c>
    </row>
    <row r="89" spans="1:9" ht="57.6" x14ac:dyDescent="0.3">
      <c r="A89" t="s">
        <v>134</v>
      </c>
      <c r="B89" s="81" t="s">
        <v>375</v>
      </c>
      <c r="C89" s="1">
        <v>3.04</v>
      </c>
      <c r="E89" s="1">
        <v>3.04</v>
      </c>
      <c r="F89" s="1">
        <v>3.3439999999999999</v>
      </c>
      <c r="G89" s="1">
        <v>3.6480000000000001</v>
      </c>
      <c r="H89" s="1">
        <v>3.952</v>
      </c>
      <c r="I89" t="s">
        <v>569</v>
      </c>
    </row>
    <row r="90" spans="1:9" ht="57.6" x14ac:dyDescent="0.3">
      <c r="A90" t="s">
        <v>135</v>
      </c>
      <c r="B90" s="81" t="s">
        <v>376</v>
      </c>
      <c r="C90" s="1">
        <v>2.31</v>
      </c>
      <c r="E90" s="1">
        <v>2.31</v>
      </c>
      <c r="F90" s="1">
        <v>2.5409999999999999</v>
      </c>
      <c r="G90" s="1">
        <v>2.7719999999999998</v>
      </c>
      <c r="H90" s="1">
        <v>3.0030000000000001</v>
      </c>
      <c r="I90" t="s">
        <v>569</v>
      </c>
    </row>
    <row r="91" spans="1:9" ht="57.6" x14ac:dyDescent="0.3">
      <c r="A91" t="s">
        <v>136</v>
      </c>
      <c r="B91" s="81" t="s">
        <v>377</v>
      </c>
      <c r="C91" s="1">
        <v>3.04</v>
      </c>
      <c r="E91" s="1">
        <v>3.04</v>
      </c>
      <c r="F91" s="1">
        <v>3.3439999999999999</v>
      </c>
      <c r="G91" s="1">
        <v>3.6480000000000001</v>
      </c>
      <c r="H91" s="1">
        <v>3.952</v>
      </c>
      <c r="I91" t="s">
        <v>569</v>
      </c>
    </row>
    <row r="92" spans="1:9" ht="43.2" x14ac:dyDescent="0.3">
      <c r="A92" t="s">
        <v>137</v>
      </c>
      <c r="B92" s="81" t="s">
        <v>378</v>
      </c>
      <c r="C92" s="1">
        <v>2.31</v>
      </c>
      <c r="E92" s="1">
        <v>2.31</v>
      </c>
      <c r="F92" s="1">
        <v>2.5409999999999999</v>
      </c>
      <c r="G92" s="1">
        <v>2.7719999999999998</v>
      </c>
      <c r="H92" s="1">
        <v>3.0030000000000001</v>
      </c>
      <c r="I92" t="s">
        <v>569</v>
      </c>
    </row>
    <row r="93" spans="1:9" ht="43.2" x14ac:dyDescent="0.3">
      <c r="A93" t="s">
        <v>138</v>
      </c>
      <c r="B93" s="81" t="s">
        <v>379</v>
      </c>
      <c r="C93" s="1">
        <v>3.04</v>
      </c>
      <c r="E93" s="1">
        <v>3.04</v>
      </c>
      <c r="F93" s="1">
        <v>3.3439999999999999</v>
      </c>
      <c r="G93" s="1">
        <v>3.6480000000000001</v>
      </c>
      <c r="H93" s="1">
        <v>3.952</v>
      </c>
      <c r="I93" t="s">
        <v>569</v>
      </c>
    </row>
    <row r="94" spans="1:9" ht="43.2" x14ac:dyDescent="0.3">
      <c r="A94" t="s">
        <v>139</v>
      </c>
      <c r="B94" s="81" t="s">
        <v>380</v>
      </c>
      <c r="C94" s="1">
        <v>2.31</v>
      </c>
      <c r="E94" s="1">
        <v>2.31</v>
      </c>
      <c r="F94" s="1">
        <v>2.5409999999999999</v>
      </c>
      <c r="G94" s="1">
        <v>2.7719999999999998</v>
      </c>
      <c r="H94" s="1">
        <v>3.0030000000000001</v>
      </c>
      <c r="I94" t="s">
        <v>569</v>
      </c>
    </row>
    <row r="95" spans="1:9" ht="28.8" x14ac:dyDescent="0.3">
      <c r="A95" t="s">
        <v>140</v>
      </c>
      <c r="B95" s="81" t="s">
        <v>381</v>
      </c>
      <c r="C95" s="1">
        <v>2.42</v>
      </c>
      <c r="E95" s="1">
        <v>2.42</v>
      </c>
      <c r="F95" s="1">
        <v>2.6619999999999999</v>
      </c>
      <c r="G95" s="1">
        <v>2.9039999999999999</v>
      </c>
      <c r="H95" s="1">
        <v>3.1459999999999999</v>
      </c>
      <c r="I95" t="s">
        <v>569</v>
      </c>
    </row>
    <row r="96" spans="1:9" ht="43.2" x14ac:dyDescent="0.3">
      <c r="A96" t="s">
        <v>141</v>
      </c>
      <c r="B96" s="81" t="s">
        <v>382</v>
      </c>
      <c r="C96" s="1">
        <v>2.5</v>
      </c>
      <c r="E96" s="1">
        <v>2.5</v>
      </c>
      <c r="F96" s="1">
        <v>2.75</v>
      </c>
      <c r="G96" s="1">
        <v>3</v>
      </c>
      <c r="H96" s="1">
        <v>3.25</v>
      </c>
      <c r="I96" t="s">
        <v>569</v>
      </c>
    </row>
    <row r="97" spans="1:9" ht="43.2" x14ac:dyDescent="0.3">
      <c r="A97" t="s">
        <v>142</v>
      </c>
      <c r="B97" s="81" t="s">
        <v>383</v>
      </c>
      <c r="C97" s="1">
        <v>2.5</v>
      </c>
      <c r="E97" s="1">
        <v>2.5</v>
      </c>
      <c r="F97" s="1">
        <v>2.75</v>
      </c>
      <c r="G97" s="1">
        <v>3</v>
      </c>
      <c r="H97" s="1">
        <v>3.25</v>
      </c>
      <c r="I97" t="s">
        <v>569</v>
      </c>
    </row>
    <row r="98" spans="1:9" ht="43.2" x14ac:dyDescent="0.3">
      <c r="A98" t="s">
        <v>143</v>
      </c>
      <c r="B98" s="81" t="s">
        <v>384</v>
      </c>
    </row>
    <row r="99" spans="1:9" ht="72" x14ac:dyDescent="0.3">
      <c r="A99" t="s">
        <v>144</v>
      </c>
      <c r="B99" s="81" t="s">
        <v>385</v>
      </c>
      <c r="C99" s="1">
        <v>2.42</v>
      </c>
      <c r="E99" s="1">
        <v>2.42</v>
      </c>
      <c r="F99" s="1">
        <v>2.6619999999999999</v>
      </c>
      <c r="G99" s="1">
        <v>2.9039999999999999</v>
      </c>
      <c r="H99" s="1">
        <v>3.1459999999999999</v>
      </c>
      <c r="I99" t="s">
        <v>569</v>
      </c>
    </row>
    <row r="100" spans="1:9" ht="57.6" x14ac:dyDescent="0.3">
      <c r="A100" t="s">
        <v>145</v>
      </c>
      <c r="B100" s="81" t="s">
        <v>386</v>
      </c>
      <c r="C100" s="1">
        <v>2.42</v>
      </c>
      <c r="E100" s="1">
        <v>2.42</v>
      </c>
      <c r="F100" s="1">
        <v>2.6619999999999999</v>
      </c>
      <c r="G100" s="1">
        <v>2.9039999999999999</v>
      </c>
      <c r="H100" s="1">
        <v>3.1459999999999999</v>
      </c>
      <c r="I100" t="s">
        <v>569</v>
      </c>
    </row>
    <row r="101" spans="1:9" ht="43.2" x14ac:dyDescent="0.3">
      <c r="A101" t="s">
        <v>146</v>
      </c>
      <c r="B101" s="81" t="s">
        <v>387</v>
      </c>
      <c r="C101" s="1">
        <v>2.42</v>
      </c>
      <c r="E101" s="1">
        <v>2.42</v>
      </c>
      <c r="F101" s="1">
        <v>2.6619999999999999</v>
      </c>
      <c r="G101" s="1">
        <v>2.9039999999999999</v>
      </c>
      <c r="H101" s="1">
        <v>3.1459999999999999</v>
      </c>
      <c r="I101" t="s">
        <v>569</v>
      </c>
    </row>
    <row r="102" spans="1:9" ht="57.6" x14ac:dyDescent="0.3">
      <c r="A102" t="s">
        <v>147</v>
      </c>
      <c r="B102" s="81" t="s">
        <v>388</v>
      </c>
      <c r="C102" s="1">
        <v>2.5</v>
      </c>
      <c r="E102" s="1">
        <v>2.5</v>
      </c>
      <c r="F102" s="1">
        <v>2.75</v>
      </c>
      <c r="G102" s="1">
        <v>3</v>
      </c>
      <c r="H102" s="1">
        <v>3.25</v>
      </c>
      <c r="I102" t="s">
        <v>569</v>
      </c>
    </row>
    <row r="103" spans="1:9" ht="57.6" x14ac:dyDescent="0.3">
      <c r="A103" t="s">
        <v>148</v>
      </c>
      <c r="B103" s="81" t="s">
        <v>389</v>
      </c>
      <c r="C103" s="1">
        <v>2.5</v>
      </c>
      <c r="E103" s="1">
        <v>2.5</v>
      </c>
      <c r="F103" s="1">
        <v>2.75</v>
      </c>
      <c r="G103" s="1">
        <v>3</v>
      </c>
      <c r="H103" s="1">
        <v>3.25</v>
      </c>
      <c r="I103" t="s">
        <v>569</v>
      </c>
    </row>
    <row r="104" spans="1:9" ht="57.6" x14ac:dyDescent="0.3">
      <c r="A104" t="s">
        <v>149</v>
      </c>
      <c r="B104" s="81" t="s">
        <v>390</v>
      </c>
      <c r="C104" s="1">
        <v>2.5</v>
      </c>
      <c r="E104" s="1">
        <v>2.5</v>
      </c>
      <c r="F104" s="1">
        <v>2.75</v>
      </c>
      <c r="G104" s="1">
        <v>3</v>
      </c>
      <c r="H104" s="1">
        <v>3.25</v>
      </c>
      <c r="I104" t="s">
        <v>569</v>
      </c>
    </row>
    <row r="105" spans="1:9" ht="43.2" x14ac:dyDescent="0.3">
      <c r="A105" t="s">
        <v>150</v>
      </c>
      <c r="B105" s="81" t="s">
        <v>391</v>
      </c>
      <c r="C105" s="1">
        <v>2.5</v>
      </c>
      <c r="E105" s="1">
        <v>2.5</v>
      </c>
      <c r="F105" s="1">
        <v>2.75</v>
      </c>
      <c r="G105" s="1">
        <v>3</v>
      </c>
      <c r="H105" s="1">
        <v>3.25</v>
      </c>
      <c r="I105" t="s">
        <v>569</v>
      </c>
    </row>
    <row r="106" spans="1:9" ht="28.8" x14ac:dyDescent="0.3">
      <c r="A106" t="s">
        <v>151</v>
      </c>
      <c r="B106" s="81" t="s">
        <v>392</v>
      </c>
      <c r="C106" s="1">
        <v>2.31</v>
      </c>
      <c r="E106" s="1">
        <v>2.31</v>
      </c>
      <c r="F106" s="1">
        <v>2.5409999999999999</v>
      </c>
      <c r="G106" s="1">
        <v>2.7719999999999998</v>
      </c>
      <c r="H106" s="1">
        <v>3.0030000000000001</v>
      </c>
      <c r="I106" t="s">
        <v>569</v>
      </c>
    </row>
    <row r="107" spans="1:9" ht="57.6" x14ac:dyDescent="0.3">
      <c r="A107" t="s">
        <v>152</v>
      </c>
      <c r="B107" s="81" t="s">
        <v>393</v>
      </c>
    </row>
    <row r="108" spans="1:9" ht="28.8" x14ac:dyDescent="0.3">
      <c r="A108" t="s">
        <v>153</v>
      </c>
      <c r="B108" s="81" t="s">
        <v>394</v>
      </c>
      <c r="C108" s="1">
        <v>3.04</v>
      </c>
      <c r="E108" s="1">
        <v>3.04</v>
      </c>
      <c r="F108" s="1">
        <v>3.3439999999999999</v>
      </c>
      <c r="G108" s="1">
        <v>3.6480000000000001</v>
      </c>
      <c r="H108" s="1">
        <v>3.952</v>
      </c>
      <c r="I108" t="s">
        <v>569</v>
      </c>
    </row>
    <row r="109" spans="1:9" ht="28.8" x14ac:dyDescent="0.3">
      <c r="A109" t="s">
        <v>154</v>
      </c>
      <c r="B109" s="81" t="s">
        <v>395</v>
      </c>
      <c r="C109" s="1">
        <v>2.31</v>
      </c>
      <c r="E109" s="1">
        <v>2.31</v>
      </c>
      <c r="F109" s="1">
        <v>2.5409999999999999</v>
      </c>
      <c r="G109" s="1">
        <v>2.7719999999999998</v>
      </c>
      <c r="H109" s="1">
        <v>3.0030000000000001</v>
      </c>
      <c r="I109" t="s">
        <v>569</v>
      </c>
    </row>
    <row r="110" spans="1:9" ht="57.6" x14ac:dyDescent="0.3">
      <c r="A110" t="s">
        <v>155</v>
      </c>
      <c r="B110" s="81" t="s">
        <v>396</v>
      </c>
      <c r="C110" s="1">
        <v>2.31</v>
      </c>
      <c r="E110" s="1">
        <v>2.31</v>
      </c>
      <c r="F110" s="1">
        <v>2.5409999999999999</v>
      </c>
      <c r="G110" s="1">
        <v>2.7719999999999998</v>
      </c>
      <c r="H110" s="1">
        <v>3.0030000000000001</v>
      </c>
      <c r="I110" t="s">
        <v>569</v>
      </c>
    </row>
    <row r="111" spans="1:9" ht="86.4" x14ac:dyDescent="0.3">
      <c r="A111" t="s">
        <v>156</v>
      </c>
      <c r="B111" s="81" t="s">
        <v>397</v>
      </c>
      <c r="C111" s="1">
        <v>2.31</v>
      </c>
      <c r="E111" s="1">
        <v>2.31</v>
      </c>
      <c r="F111" s="1">
        <v>2.5409999999999999</v>
      </c>
      <c r="G111" s="1">
        <v>2.7719999999999998</v>
      </c>
      <c r="H111" s="1">
        <v>3.0030000000000001</v>
      </c>
      <c r="I111" t="s">
        <v>569</v>
      </c>
    </row>
    <row r="112" spans="1:9" ht="72" x14ac:dyDescent="0.3">
      <c r="A112" t="s">
        <v>157</v>
      </c>
      <c r="B112" s="81" t="s">
        <v>398</v>
      </c>
      <c r="C112" s="1">
        <v>2.31</v>
      </c>
      <c r="E112" s="1">
        <v>2.31</v>
      </c>
      <c r="F112" s="1">
        <v>2.5409999999999999</v>
      </c>
      <c r="G112" s="1">
        <v>2.7719999999999998</v>
      </c>
      <c r="H112" s="1">
        <v>3.0030000000000001</v>
      </c>
      <c r="I112" t="s">
        <v>569</v>
      </c>
    </row>
    <row r="113" spans="1:9" ht="57.6" x14ac:dyDescent="0.3">
      <c r="A113" t="s">
        <v>158</v>
      </c>
      <c r="B113" s="81" t="s">
        <v>399</v>
      </c>
      <c r="C113" s="1">
        <v>2.31</v>
      </c>
      <c r="E113" s="1">
        <v>2.31</v>
      </c>
      <c r="F113" s="1">
        <v>2.5409999999999999</v>
      </c>
      <c r="G113" s="1">
        <v>2.7719999999999998</v>
      </c>
      <c r="H113" s="1">
        <v>3.0030000000000001</v>
      </c>
      <c r="I113" t="s">
        <v>569</v>
      </c>
    </row>
    <row r="114" spans="1:9" ht="28.8" x14ac:dyDescent="0.3">
      <c r="A114" t="s">
        <v>159</v>
      </c>
      <c r="B114" s="81" t="s">
        <v>400</v>
      </c>
      <c r="C114" s="1">
        <v>2.31</v>
      </c>
      <c r="E114" s="1">
        <v>2.31</v>
      </c>
      <c r="F114" s="1">
        <v>2.5409999999999999</v>
      </c>
      <c r="G114" s="1">
        <v>2.7719999999999998</v>
      </c>
      <c r="H114" s="1">
        <v>3.0030000000000001</v>
      </c>
      <c r="I114" t="s">
        <v>569</v>
      </c>
    </row>
    <row r="115" spans="1:9" x14ac:dyDescent="0.3">
      <c r="A115" t="s">
        <v>160</v>
      </c>
      <c r="B115" s="81" t="s">
        <v>401</v>
      </c>
    </row>
    <row r="116" spans="1:9" ht="28.8" x14ac:dyDescent="0.3">
      <c r="A116" t="s">
        <v>161</v>
      </c>
      <c r="B116" s="81" t="s">
        <v>402</v>
      </c>
      <c r="C116" s="1">
        <v>2.31</v>
      </c>
      <c r="E116" s="1">
        <v>2.31</v>
      </c>
      <c r="F116" s="1">
        <v>2.5409999999999999</v>
      </c>
      <c r="G116" s="1">
        <v>2.7719999999999998</v>
      </c>
      <c r="H116" s="1">
        <v>3.0030000000000001</v>
      </c>
      <c r="I116" t="s">
        <v>569</v>
      </c>
    </row>
    <row r="117" spans="1:9" ht="28.8" x14ac:dyDescent="0.3">
      <c r="A117" t="s">
        <v>162</v>
      </c>
      <c r="B117" s="81" t="s">
        <v>403</v>
      </c>
      <c r="C117" s="1">
        <v>2.31</v>
      </c>
      <c r="E117" s="1">
        <v>2.31</v>
      </c>
      <c r="F117" s="1">
        <v>2.5409999999999999</v>
      </c>
      <c r="G117" s="1">
        <v>2.7719999999999998</v>
      </c>
      <c r="H117" s="1">
        <v>3.0030000000000001</v>
      </c>
      <c r="I117" t="s">
        <v>569</v>
      </c>
    </row>
    <row r="118" spans="1:9" ht="43.2" x14ac:dyDescent="0.3">
      <c r="A118" t="s">
        <v>163</v>
      </c>
      <c r="B118" s="81" t="s">
        <v>404</v>
      </c>
      <c r="C118" s="1">
        <v>2.31</v>
      </c>
      <c r="E118" s="1">
        <v>2.31</v>
      </c>
      <c r="F118" s="1">
        <v>2.5409999999999999</v>
      </c>
      <c r="G118" s="1">
        <v>2.7719999999999998</v>
      </c>
      <c r="H118" s="1">
        <v>3.0030000000000001</v>
      </c>
      <c r="I118" t="s">
        <v>569</v>
      </c>
    </row>
    <row r="119" spans="1:9" ht="43.2" x14ac:dyDescent="0.3">
      <c r="A119" t="s">
        <v>164</v>
      </c>
      <c r="B119" s="81" t="s">
        <v>405</v>
      </c>
      <c r="C119" s="1">
        <v>2.31</v>
      </c>
      <c r="E119" s="1">
        <v>2.31</v>
      </c>
      <c r="F119" s="1">
        <v>2.5409999999999999</v>
      </c>
      <c r="G119" s="1">
        <v>2.7719999999999998</v>
      </c>
      <c r="H119" s="1">
        <v>3.0030000000000001</v>
      </c>
      <c r="I119" t="s">
        <v>569</v>
      </c>
    </row>
    <row r="120" spans="1:9" ht="43.2" x14ac:dyDescent="0.3">
      <c r="A120" t="s">
        <v>165</v>
      </c>
      <c r="B120" s="81" t="s">
        <v>406</v>
      </c>
    </row>
    <row r="121" spans="1:9" ht="28.8" x14ac:dyDescent="0.3">
      <c r="A121" t="s">
        <v>166</v>
      </c>
      <c r="B121" s="81" t="s">
        <v>407</v>
      </c>
      <c r="C121" s="1">
        <v>3.84</v>
      </c>
      <c r="E121" s="1">
        <v>3.84</v>
      </c>
      <c r="F121" s="1">
        <v>4.2240000000000002</v>
      </c>
      <c r="G121" s="1">
        <v>4.6079999999999997</v>
      </c>
      <c r="H121" s="1">
        <v>4.992</v>
      </c>
    </row>
    <row r="122" spans="1:9" ht="28.8" x14ac:dyDescent="0.3">
      <c r="A122" t="s">
        <v>167</v>
      </c>
      <c r="B122" s="81" t="s">
        <v>408</v>
      </c>
      <c r="C122" s="1">
        <v>3.29</v>
      </c>
      <c r="E122" s="1">
        <v>3.29</v>
      </c>
      <c r="F122" s="1">
        <v>3.6190000000000002</v>
      </c>
      <c r="G122" s="1">
        <v>3.948</v>
      </c>
      <c r="H122" s="1">
        <v>4.2770000000000001</v>
      </c>
    </row>
    <row r="123" spans="1:9" ht="28.8" x14ac:dyDescent="0.3">
      <c r="A123" t="s">
        <v>168</v>
      </c>
      <c r="B123" s="81" t="s">
        <v>409</v>
      </c>
      <c r="C123" s="1">
        <v>3.29</v>
      </c>
      <c r="E123" s="1">
        <v>3.29</v>
      </c>
      <c r="F123" s="1">
        <v>3.6190000000000002</v>
      </c>
      <c r="G123" s="1">
        <v>3.948</v>
      </c>
      <c r="H123" s="1">
        <v>4.2770000000000001</v>
      </c>
    </row>
    <row r="124" spans="1:9" ht="28.8" x14ac:dyDescent="0.3">
      <c r="A124" t="s">
        <v>169</v>
      </c>
      <c r="B124" s="81" t="s">
        <v>410</v>
      </c>
      <c r="C124" s="1">
        <v>3.84</v>
      </c>
      <c r="E124" s="1">
        <v>3.84</v>
      </c>
      <c r="F124" s="1">
        <v>4.2240000000000002</v>
      </c>
      <c r="G124" s="1">
        <v>4.6079999999999997</v>
      </c>
      <c r="H124" s="1">
        <v>4.992</v>
      </c>
    </row>
    <row r="125" spans="1:9" ht="43.2" x14ac:dyDescent="0.3">
      <c r="A125" t="s">
        <v>170</v>
      </c>
      <c r="B125" s="81" t="s">
        <v>411</v>
      </c>
      <c r="C125" s="1">
        <v>3.29</v>
      </c>
      <c r="E125" s="1">
        <v>3.29</v>
      </c>
      <c r="F125" s="1">
        <v>3.6190000000000002</v>
      </c>
      <c r="G125" s="1">
        <v>3.948</v>
      </c>
      <c r="H125" s="1">
        <v>4.2770000000000001</v>
      </c>
    </row>
    <row r="126" spans="1:9" ht="28.8" x14ac:dyDescent="0.3">
      <c r="A126" t="s">
        <v>171</v>
      </c>
      <c r="B126" s="81" t="s">
        <v>412</v>
      </c>
      <c r="C126" s="1">
        <v>3.84</v>
      </c>
      <c r="E126" s="1">
        <v>3.84</v>
      </c>
      <c r="F126" s="1">
        <v>4.2240000000000002</v>
      </c>
      <c r="G126" s="1">
        <v>4.6079999999999997</v>
      </c>
      <c r="H126" s="1">
        <v>4.992</v>
      </c>
    </row>
    <row r="127" spans="1:9" ht="28.8" x14ac:dyDescent="0.3">
      <c r="A127" t="s">
        <v>172</v>
      </c>
      <c r="B127" s="81" t="s">
        <v>413</v>
      </c>
    </row>
    <row r="128" spans="1:9" ht="43.2" x14ac:dyDescent="0.3">
      <c r="A128" t="s">
        <v>173</v>
      </c>
      <c r="B128" s="81" t="s">
        <v>414</v>
      </c>
      <c r="C128" s="1">
        <v>3.29</v>
      </c>
      <c r="E128" s="1">
        <v>3.29</v>
      </c>
      <c r="F128" s="1">
        <v>3.6190000000000002</v>
      </c>
      <c r="G128" s="1">
        <v>3.948</v>
      </c>
      <c r="H128" s="1">
        <v>4.2770000000000001</v>
      </c>
    </row>
    <row r="129" spans="1:8" ht="43.2" x14ac:dyDescent="0.3">
      <c r="A129" t="s">
        <v>174</v>
      </c>
      <c r="B129" s="81" t="s">
        <v>415</v>
      </c>
      <c r="C129" s="1">
        <v>3.29</v>
      </c>
      <c r="E129" s="1">
        <v>3.29</v>
      </c>
      <c r="F129" s="1">
        <v>3.6190000000000002</v>
      </c>
      <c r="G129" s="1">
        <v>3.948</v>
      </c>
      <c r="H129" s="1">
        <v>4.2770000000000001</v>
      </c>
    </row>
    <row r="130" spans="1:8" ht="43.2" x14ac:dyDescent="0.3">
      <c r="A130" t="s">
        <v>175</v>
      </c>
      <c r="B130" s="81" t="s">
        <v>416</v>
      </c>
      <c r="C130" s="1">
        <v>3.29</v>
      </c>
      <c r="E130" s="1">
        <v>3.29</v>
      </c>
      <c r="F130" s="1">
        <v>3.6190000000000002</v>
      </c>
      <c r="G130" s="1">
        <v>3.948</v>
      </c>
      <c r="H130" s="1">
        <v>4.2770000000000001</v>
      </c>
    </row>
    <row r="131" spans="1:8" ht="43.2" x14ac:dyDescent="0.3">
      <c r="A131" t="s">
        <v>176</v>
      </c>
      <c r="B131" s="81" t="s">
        <v>417</v>
      </c>
      <c r="C131" s="1">
        <v>3.29</v>
      </c>
      <c r="E131" s="1">
        <v>3.29</v>
      </c>
      <c r="F131" s="1">
        <v>3.6190000000000002</v>
      </c>
      <c r="G131" s="1">
        <v>3.948</v>
      </c>
      <c r="H131" s="1">
        <v>4.2770000000000001</v>
      </c>
    </row>
    <row r="132" spans="1:8" ht="43.2" x14ac:dyDescent="0.3">
      <c r="A132" t="s">
        <v>177</v>
      </c>
      <c r="B132" s="81" t="s">
        <v>418</v>
      </c>
      <c r="C132" s="1">
        <v>3.29</v>
      </c>
      <c r="E132" s="1">
        <v>3.29</v>
      </c>
      <c r="F132" s="1">
        <v>3.6190000000000002</v>
      </c>
      <c r="G132" s="1">
        <v>3.948</v>
      </c>
      <c r="H132" s="1">
        <v>4.2770000000000001</v>
      </c>
    </row>
    <row r="133" spans="1:8" ht="43.2" x14ac:dyDescent="0.3">
      <c r="A133" t="s">
        <v>178</v>
      </c>
      <c r="B133" s="81" t="s">
        <v>419</v>
      </c>
      <c r="C133" s="1">
        <v>3.29</v>
      </c>
      <c r="E133" s="1">
        <v>3.29</v>
      </c>
      <c r="F133" s="1">
        <v>3.6190000000000002</v>
      </c>
      <c r="G133" s="1">
        <v>3.948</v>
      </c>
      <c r="H133" s="1">
        <v>4.2770000000000001</v>
      </c>
    </row>
    <row r="134" spans="1:8" ht="43.2" x14ac:dyDescent="0.3">
      <c r="A134" t="s">
        <v>179</v>
      </c>
      <c r="B134" s="81" t="s">
        <v>420</v>
      </c>
      <c r="C134" s="1">
        <v>3.29</v>
      </c>
      <c r="E134" s="1">
        <v>3.29</v>
      </c>
      <c r="F134" s="1">
        <v>3.6190000000000002</v>
      </c>
      <c r="G134" s="1">
        <v>3.948</v>
      </c>
      <c r="H134" s="1">
        <v>4.2770000000000001</v>
      </c>
    </row>
    <row r="135" spans="1:8" ht="43.2" x14ac:dyDescent="0.3">
      <c r="A135" t="s">
        <v>180</v>
      </c>
      <c r="B135" s="81" t="s">
        <v>421</v>
      </c>
      <c r="C135" s="1">
        <v>3.29</v>
      </c>
      <c r="E135" s="1">
        <v>3.29</v>
      </c>
      <c r="F135" s="1">
        <v>3.6190000000000002</v>
      </c>
      <c r="G135" s="1">
        <v>3.948</v>
      </c>
      <c r="H135" s="1">
        <v>4.2770000000000001</v>
      </c>
    </row>
    <row r="136" spans="1:8" ht="43.2" x14ac:dyDescent="0.3">
      <c r="A136" t="s">
        <v>181</v>
      </c>
      <c r="B136" s="81" t="s">
        <v>422</v>
      </c>
      <c r="C136" s="1">
        <v>3.37</v>
      </c>
      <c r="E136" s="1">
        <v>3.37</v>
      </c>
      <c r="F136" s="1">
        <v>3.7069999999999999</v>
      </c>
      <c r="G136" s="1">
        <v>4.0439999999999996</v>
      </c>
      <c r="H136" s="1">
        <v>4.3810000000000002</v>
      </c>
    </row>
    <row r="137" spans="1:8" ht="43.2" x14ac:dyDescent="0.3">
      <c r="A137" t="s">
        <v>182</v>
      </c>
      <c r="B137" s="81" t="s">
        <v>423</v>
      </c>
      <c r="C137" s="1">
        <v>3.37</v>
      </c>
      <c r="E137" s="1">
        <v>3.37</v>
      </c>
      <c r="F137" s="1">
        <v>3.7069999999999999</v>
      </c>
      <c r="G137" s="1">
        <v>4.0439999999999996</v>
      </c>
      <c r="H137" s="1">
        <v>4.3810000000000002</v>
      </c>
    </row>
    <row r="138" spans="1:8" ht="43.2" x14ac:dyDescent="0.3">
      <c r="A138" t="s">
        <v>183</v>
      </c>
      <c r="B138" s="81" t="s">
        <v>424</v>
      </c>
      <c r="C138" s="1">
        <v>3.37</v>
      </c>
      <c r="E138" s="1">
        <v>3.37</v>
      </c>
      <c r="F138" s="1">
        <v>3.7069999999999999</v>
      </c>
      <c r="G138" s="1">
        <v>4.0439999999999996</v>
      </c>
      <c r="H138" s="1">
        <v>4.3810000000000002</v>
      </c>
    </row>
    <row r="139" spans="1:8" ht="43.2" x14ac:dyDescent="0.3">
      <c r="A139" t="s">
        <v>184</v>
      </c>
      <c r="B139" s="81" t="s">
        <v>425</v>
      </c>
      <c r="C139" s="1">
        <v>3.37</v>
      </c>
      <c r="E139" s="1">
        <v>3.37</v>
      </c>
      <c r="F139" s="1">
        <v>3.7069999999999999</v>
      </c>
      <c r="G139" s="1">
        <v>4.0439999999999996</v>
      </c>
      <c r="H139" s="1">
        <v>4.3810000000000002</v>
      </c>
    </row>
    <row r="140" spans="1:8" ht="43.2" x14ac:dyDescent="0.3">
      <c r="A140" t="s">
        <v>185</v>
      </c>
      <c r="B140" s="81" t="s">
        <v>426</v>
      </c>
      <c r="C140" s="1">
        <v>3.37</v>
      </c>
      <c r="E140" s="1">
        <v>3.37</v>
      </c>
      <c r="F140" s="1">
        <v>3.7069999999999999</v>
      </c>
      <c r="G140" s="1">
        <v>4.0439999999999996</v>
      </c>
      <c r="H140" s="1">
        <v>4.3810000000000002</v>
      </c>
    </row>
    <row r="141" spans="1:8" ht="43.2" x14ac:dyDescent="0.3">
      <c r="A141" t="s">
        <v>186</v>
      </c>
      <c r="B141" s="81" t="s">
        <v>427</v>
      </c>
      <c r="C141" s="1">
        <v>3.37</v>
      </c>
      <c r="E141" s="1">
        <v>3.37</v>
      </c>
      <c r="F141" s="1">
        <v>3.7069999999999999</v>
      </c>
      <c r="G141" s="1">
        <v>4.0439999999999996</v>
      </c>
      <c r="H141" s="1">
        <v>4.3810000000000002</v>
      </c>
    </row>
    <row r="142" spans="1:8" ht="28.8" x14ac:dyDescent="0.3">
      <c r="A142" t="s">
        <v>187</v>
      </c>
      <c r="B142" s="81" t="s">
        <v>428</v>
      </c>
    </row>
    <row r="143" spans="1:8" ht="43.2" x14ac:dyDescent="0.3">
      <c r="A143" t="s">
        <v>188</v>
      </c>
      <c r="B143" s="81" t="s">
        <v>429</v>
      </c>
      <c r="C143" s="1">
        <v>3.29</v>
      </c>
      <c r="E143" s="1">
        <v>3.29</v>
      </c>
      <c r="F143" s="1">
        <v>3.6190000000000002</v>
      </c>
      <c r="G143" s="1">
        <v>3.948</v>
      </c>
      <c r="H143" s="1">
        <v>4.2770000000000001</v>
      </c>
    </row>
    <row r="144" spans="1:8" ht="43.2" x14ac:dyDescent="0.3">
      <c r="A144" t="s">
        <v>189</v>
      </c>
      <c r="B144" s="81" t="s">
        <v>430</v>
      </c>
      <c r="C144" s="1">
        <v>3.29</v>
      </c>
      <c r="E144" s="1">
        <v>3.29</v>
      </c>
      <c r="F144" s="1">
        <v>3.6190000000000002</v>
      </c>
      <c r="G144" s="1">
        <v>3.948</v>
      </c>
      <c r="H144" s="1">
        <v>4.2770000000000001</v>
      </c>
    </row>
    <row r="145" spans="1:9" ht="43.2" x14ac:dyDescent="0.3">
      <c r="A145" t="s">
        <v>190</v>
      </c>
      <c r="B145" s="81" t="s">
        <v>431</v>
      </c>
      <c r="C145" s="1">
        <v>3.37</v>
      </c>
      <c r="E145" s="1">
        <v>3.37</v>
      </c>
      <c r="F145" s="1">
        <v>3.7069999999999999</v>
      </c>
      <c r="G145" s="1">
        <v>4.0439999999999996</v>
      </c>
      <c r="H145" s="1">
        <v>4.3810000000000002</v>
      </c>
    </row>
    <row r="146" spans="1:9" ht="43.2" x14ac:dyDescent="0.3">
      <c r="A146" t="s">
        <v>191</v>
      </c>
      <c r="B146" s="81" t="s">
        <v>432</v>
      </c>
      <c r="C146" s="1">
        <v>3.37</v>
      </c>
      <c r="E146" s="1">
        <v>3.37</v>
      </c>
      <c r="F146" s="1">
        <v>3.7069999999999999</v>
      </c>
      <c r="G146" s="1">
        <v>4.0439999999999996</v>
      </c>
      <c r="H146" s="1">
        <v>4.3810000000000002</v>
      </c>
    </row>
    <row r="147" spans="1:9" ht="28.8" x14ac:dyDescent="0.3">
      <c r="A147" t="s">
        <v>192</v>
      </c>
      <c r="B147" s="81" t="s">
        <v>433</v>
      </c>
      <c r="C147" s="1">
        <v>3.11</v>
      </c>
      <c r="E147" s="1">
        <v>3.11</v>
      </c>
      <c r="F147" s="1">
        <v>3.4209999999999998</v>
      </c>
      <c r="G147" s="1">
        <v>3.7320000000000002</v>
      </c>
      <c r="H147" s="1">
        <v>4.0430000000000001</v>
      </c>
    </row>
    <row r="148" spans="1:9" ht="28.8" x14ac:dyDescent="0.3">
      <c r="A148" t="s">
        <v>193</v>
      </c>
      <c r="B148" s="81" t="s">
        <v>434</v>
      </c>
    </row>
    <row r="149" spans="1:9" ht="28.8" x14ac:dyDescent="0.3">
      <c r="A149" t="s">
        <v>194</v>
      </c>
      <c r="B149" s="81" t="s">
        <v>435</v>
      </c>
      <c r="C149" s="1">
        <v>3.11</v>
      </c>
      <c r="E149" s="1">
        <v>3.11</v>
      </c>
      <c r="F149" s="1">
        <v>3.4209999999999998</v>
      </c>
      <c r="G149" s="1">
        <v>3.7320000000000002</v>
      </c>
      <c r="H149" s="1">
        <v>4.0430000000000001</v>
      </c>
    </row>
    <row r="150" spans="1:9" ht="28.8" x14ac:dyDescent="0.3">
      <c r="A150" t="s">
        <v>195</v>
      </c>
      <c r="B150" s="81" t="s">
        <v>436</v>
      </c>
      <c r="C150" s="1">
        <v>3.11</v>
      </c>
      <c r="E150" s="1">
        <v>3.11</v>
      </c>
      <c r="F150" s="1">
        <v>3.4209999999999998</v>
      </c>
      <c r="G150" s="1">
        <v>3.7320000000000002</v>
      </c>
      <c r="H150" s="1">
        <v>4.0430000000000001</v>
      </c>
    </row>
    <row r="151" spans="1:9" ht="28.8" x14ac:dyDescent="0.3">
      <c r="A151" t="s">
        <v>196</v>
      </c>
      <c r="B151" s="81" t="s">
        <v>437</v>
      </c>
      <c r="C151" s="1">
        <v>3.11</v>
      </c>
      <c r="E151" s="1">
        <v>3.11</v>
      </c>
      <c r="F151" s="1">
        <v>3.4209999999999998</v>
      </c>
      <c r="G151" s="1">
        <v>3.7320000000000002</v>
      </c>
      <c r="H151" s="1">
        <v>4.0430000000000001</v>
      </c>
    </row>
    <row r="152" spans="1:9" ht="57.6" x14ac:dyDescent="0.3">
      <c r="A152" t="s">
        <v>197</v>
      </c>
      <c r="B152" s="81" t="s">
        <v>438</v>
      </c>
      <c r="C152" s="1">
        <v>3.84</v>
      </c>
      <c r="E152" s="1">
        <v>3.84</v>
      </c>
      <c r="F152" s="1">
        <v>4.2240000000000002</v>
      </c>
      <c r="G152" s="1">
        <v>4.6079999999999997</v>
      </c>
      <c r="H152" s="1">
        <v>4.992</v>
      </c>
    </row>
    <row r="153" spans="1:9" ht="28.8" x14ac:dyDescent="0.3">
      <c r="A153" t="s">
        <v>198</v>
      </c>
      <c r="B153" s="81" t="s">
        <v>439</v>
      </c>
      <c r="C153" s="1">
        <v>3.11</v>
      </c>
      <c r="E153" s="1">
        <v>3.11</v>
      </c>
      <c r="F153" s="1">
        <v>3.4209999999999998</v>
      </c>
      <c r="G153" s="1">
        <v>3.7320000000000002</v>
      </c>
      <c r="H153" s="1">
        <v>4.0430000000000001</v>
      </c>
    </row>
    <row r="154" spans="1:9" x14ac:dyDescent="0.3">
      <c r="A154" t="s">
        <v>199</v>
      </c>
      <c r="B154" s="81" t="s">
        <v>440</v>
      </c>
    </row>
    <row r="155" spans="1:9" x14ac:dyDescent="0.3">
      <c r="A155" t="s">
        <v>200</v>
      </c>
      <c r="B155" s="81" t="s">
        <v>440</v>
      </c>
      <c r="C155" s="1">
        <v>3.11</v>
      </c>
      <c r="E155" s="1">
        <v>3.11</v>
      </c>
      <c r="F155" s="1">
        <v>3.4209999999999998</v>
      </c>
      <c r="G155" s="1">
        <v>3.7320000000000002</v>
      </c>
      <c r="H155" s="1">
        <v>4.0430000000000001</v>
      </c>
    </row>
    <row r="156" spans="1:9" ht="43.2" x14ac:dyDescent="0.3">
      <c r="A156" t="s">
        <v>201</v>
      </c>
      <c r="B156" s="81" t="s">
        <v>441</v>
      </c>
    </row>
    <row r="157" spans="1:9" ht="43.2" x14ac:dyDescent="0.3">
      <c r="A157" t="s">
        <v>202</v>
      </c>
      <c r="B157" s="81" t="s">
        <v>442</v>
      </c>
      <c r="C157" s="1">
        <v>4.17</v>
      </c>
      <c r="E157" s="1">
        <v>4.17</v>
      </c>
      <c r="F157" s="1">
        <v>4.5869999999999997</v>
      </c>
      <c r="G157" s="1">
        <v>5.0039999999999996</v>
      </c>
      <c r="H157" s="1">
        <v>5.4210000000000003</v>
      </c>
      <c r="I157" t="s">
        <v>570</v>
      </c>
    </row>
    <row r="158" spans="1:9" x14ac:dyDescent="0.3">
      <c r="A158" t="s">
        <v>203</v>
      </c>
      <c r="B158" s="81" t="s">
        <v>443</v>
      </c>
      <c r="C158" s="1">
        <v>3.62</v>
      </c>
      <c r="E158" s="1">
        <v>3.62</v>
      </c>
      <c r="F158" s="1">
        <v>3.9820000000000002</v>
      </c>
      <c r="G158" s="1">
        <v>4.3440000000000003</v>
      </c>
      <c r="H158" s="1">
        <v>4.7060000000000004</v>
      </c>
      <c r="I158" t="s">
        <v>570</v>
      </c>
    </row>
    <row r="159" spans="1:9" ht="43.2" x14ac:dyDescent="0.3">
      <c r="A159" t="s">
        <v>204</v>
      </c>
      <c r="B159" s="81" t="s">
        <v>444</v>
      </c>
      <c r="C159" s="1">
        <v>3.62</v>
      </c>
      <c r="E159" s="1">
        <v>3.62</v>
      </c>
      <c r="F159" s="1">
        <v>3.9820000000000002</v>
      </c>
      <c r="G159" s="1">
        <v>4.3440000000000003</v>
      </c>
      <c r="H159" s="1">
        <v>4.7060000000000004</v>
      </c>
      <c r="I159" t="s">
        <v>570</v>
      </c>
    </row>
    <row r="160" spans="1:9" ht="100.8" x14ac:dyDescent="0.3">
      <c r="A160" t="s">
        <v>205</v>
      </c>
      <c r="B160" s="81" t="s">
        <v>445</v>
      </c>
      <c r="C160" s="1">
        <v>3.62</v>
      </c>
      <c r="E160" s="1">
        <v>3.62</v>
      </c>
      <c r="F160" s="1">
        <v>3.9820000000000002</v>
      </c>
      <c r="G160" s="1">
        <v>4.3440000000000003</v>
      </c>
      <c r="H160" s="1">
        <v>4.7060000000000004</v>
      </c>
      <c r="I160" t="s">
        <v>570</v>
      </c>
    </row>
    <row r="161" spans="1:9" ht="72" x14ac:dyDescent="0.3">
      <c r="A161" t="s">
        <v>206</v>
      </c>
      <c r="B161" s="81" t="s">
        <v>446</v>
      </c>
      <c r="C161" s="1">
        <v>3.62</v>
      </c>
      <c r="E161" s="1">
        <v>3.62</v>
      </c>
      <c r="F161" s="1">
        <v>3.9820000000000002</v>
      </c>
      <c r="G161" s="1">
        <v>4.3440000000000003</v>
      </c>
      <c r="H161" s="1">
        <v>4.7060000000000004</v>
      </c>
      <c r="I161" t="s">
        <v>570</v>
      </c>
    </row>
    <row r="162" spans="1:9" ht="57.6" x14ac:dyDescent="0.3">
      <c r="A162" t="s">
        <v>207</v>
      </c>
      <c r="B162" s="81" t="s">
        <v>447</v>
      </c>
      <c r="C162" s="1">
        <v>3.62</v>
      </c>
      <c r="E162" s="1">
        <v>3.62</v>
      </c>
      <c r="F162" s="1">
        <v>3.9820000000000002</v>
      </c>
      <c r="G162" s="1">
        <v>4.3440000000000003</v>
      </c>
      <c r="H162" s="1">
        <v>4.7060000000000004</v>
      </c>
      <c r="I162" t="s">
        <v>570</v>
      </c>
    </row>
    <row r="163" spans="1:9" ht="43.2" x14ac:dyDescent="0.3">
      <c r="A163" t="s">
        <v>208</v>
      </c>
      <c r="B163" s="81" t="s">
        <v>448</v>
      </c>
      <c r="C163" s="1">
        <v>4.17</v>
      </c>
      <c r="E163" s="1">
        <v>4.17</v>
      </c>
      <c r="F163" s="1">
        <v>4.5869999999999997</v>
      </c>
      <c r="G163" s="1">
        <v>5.0039999999999996</v>
      </c>
      <c r="H163" s="1">
        <v>5.4210000000000003</v>
      </c>
      <c r="I163" t="s">
        <v>570</v>
      </c>
    </row>
    <row r="164" spans="1:9" ht="57.6" x14ac:dyDescent="0.3">
      <c r="A164" t="s">
        <v>209</v>
      </c>
      <c r="B164" s="81" t="s">
        <v>449</v>
      </c>
      <c r="C164" s="1">
        <v>3.62</v>
      </c>
      <c r="E164" s="1">
        <v>3.62</v>
      </c>
      <c r="F164" s="1">
        <v>3.9820000000000002</v>
      </c>
      <c r="G164" s="1">
        <v>4.3440000000000003</v>
      </c>
      <c r="H164" s="1">
        <v>4.7060000000000004</v>
      </c>
      <c r="I164" t="s">
        <v>570</v>
      </c>
    </row>
    <row r="165" spans="1:9" ht="86.4" x14ac:dyDescent="0.3">
      <c r="A165" t="s">
        <v>210</v>
      </c>
      <c r="B165" s="81" t="s">
        <v>450</v>
      </c>
      <c r="C165" s="1">
        <v>3.62</v>
      </c>
      <c r="E165" s="1">
        <v>3.62</v>
      </c>
      <c r="F165" s="1">
        <v>3.9820000000000002</v>
      </c>
      <c r="G165" s="1">
        <v>4.3440000000000003</v>
      </c>
      <c r="H165" s="1">
        <v>4.7060000000000004</v>
      </c>
      <c r="I165" t="s">
        <v>570</v>
      </c>
    </row>
    <row r="166" spans="1:9" ht="43.2" x14ac:dyDescent="0.3">
      <c r="A166" t="s">
        <v>211</v>
      </c>
      <c r="B166" s="81" t="s">
        <v>451</v>
      </c>
      <c r="C166" s="1">
        <v>4.17</v>
      </c>
      <c r="E166" s="1">
        <v>4.17</v>
      </c>
      <c r="F166" s="1">
        <v>4.5869999999999997</v>
      </c>
      <c r="G166" s="1">
        <v>5.0039999999999996</v>
      </c>
      <c r="H166" s="1">
        <v>5.4210000000000003</v>
      </c>
      <c r="I166" t="s">
        <v>570</v>
      </c>
    </row>
    <row r="167" spans="1:9" ht="43.2" x14ac:dyDescent="0.3">
      <c r="A167" t="s">
        <v>212</v>
      </c>
      <c r="B167" s="81" t="s">
        <v>452</v>
      </c>
    </row>
    <row r="168" spans="1:9" ht="28.8" x14ac:dyDescent="0.3">
      <c r="A168" t="s">
        <v>213</v>
      </c>
      <c r="B168" s="81" t="s">
        <v>453</v>
      </c>
      <c r="C168" s="1">
        <v>4.74</v>
      </c>
      <c r="E168" s="1">
        <v>4.74</v>
      </c>
      <c r="F168" s="1">
        <v>5.2140000000000004</v>
      </c>
      <c r="G168" s="1">
        <v>5.6879999999999997</v>
      </c>
      <c r="H168" s="1">
        <v>6.1619999999999999</v>
      </c>
      <c r="I168" t="s">
        <v>569</v>
      </c>
    </row>
    <row r="169" spans="1:9" ht="28.8" x14ac:dyDescent="0.3">
      <c r="A169" t="s">
        <v>214</v>
      </c>
      <c r="B169" s="81" t="s">
        <v>454</v>
      </c>
      <c r="C169" s="1">
        <v>3.62</v>
      </c>
      <c r="E169" s="1">
        <v>3.62</v>
      </c>
      <c r="F169" s="1">
        <v>3.9820000000000002</v>
      </c>
      <c r="G169" s="1">
        <v>4.3440000000000003</v>
      </c>
      <c r="H169" s="1">
        <v>4.7060000000000004</v>
      </c>
      <c r="I169" t="s">
        <v>569</v>
      </c>
    </row>
    <row r="170" spans="1:9" ht="43.2" x14ac:dyDescent="0.3">
      <c r="A170" t="s">
        <v>215</v>
      </c>
      <c r="B170" s="81" t="s">
        <v>455</v>
      </c>
      <c r="C170" s="1">
        <v>3.7</v>
      </c>
      <c r="E170" s="1">
        <v>3.7</v>
      </c>
      <c r="F170" s="1">
        <v>4.07</v>
      </c>
      <c r="G170" s="1">
        <v>4.4400000000000004</v>
      </c>
      <c r="H170" s="1">
        <v>4.8099999999999996</v>
      </c>
      <c r="I170" t="s">
        <v>570</v>
      </c>
    </row>
    <row r="171" spans="1:9" ht="57.6" x14ac:dyDescent="0.3">
      <c r="A171" t="s">
        <v>216</v>
      </c>
      <c r="B171" s="81" t="s">
        <v>456</v>
      </c>
      <c r="C171" s="1">
        <v>3.62</v>
      </c>
      <c r="E171" s="1">
        <v>3.62</v>
      </c>
      <c r="F171" s="1">
        <v>3.9820000000000002</v>
      </c>
      <c r="G171" s="1">
        <v>4.3440000000000003</v>
      </c>
      <c r="H171" s="1">
        <v>4.7060000000000004</v>
      </c>
      <c r="I171" t="s">
        <v>570</v>
      </c>
    </row>
    <row r="172" spans="1:9" ht="57.6" x14ac:dyDescent="0.3">
      <c r="A172" t="s">
        <v>217</v>
      </c>
      <c r="B172" s="81" t="s">
        <v>457</v>
      </c>
      <c r="C172" s="1">
        <v>3.62</v>
      </c>
      <c r="E172" s="1">
        <v>3.62</v>
      </c>
      <c r="F172" s="1">
        <v>3.9820000000000002</v>
      </c>
      <c r="G172" s="1">
        <v>4.3440000000000003</v>
      </c>
      <c r="H172" s="1">
        <v>4.7060000000000004</v>
      </c>
      <c r="I172" t="s">
        <v>570</v>
      </c>
    </row>
    <row r="173" spans="1:9" ht="57.6" x14ac:dyDescent="0.3">
      <c r="A173" t="s">
        <v>218</v>
      </c>
      <c r="B173" s="81" t="s">
        <v>458</v>
      </c>
      <c r="C173" s="1">
        <v>3.7</v>
      </c>
      <c r="E173" s="1">
        <v>3.7</v>
      </c>
      <c r="F173" s="1">
        <v>4.07</v>
      </c>
      <c r="G173" s="1">
        <v>4.4400000000000004</v>
      </c>
      <c r="H173" s="1">
        <v>4.8099999999999996</v>
      </c>
      <c r="I173" t="s">
        <v>570</v>
      </c>
    </row>
    <row r="174" spans="1:9" ht="57.6" x14ac:dyDescent="0.3">
      <c r="A174" t="s">
        <v>219</v>
      </c>
      <c r="B174" s="81" t="s">
        <v>459</v>
      </c>
      <c r="C174" s="1">
        <v>3.7</v>
      </c>
      <c r="E174" s="1">
        <v>3.7</v>
      </c>
      <c r="F174" s="1">
        <v>4.07</v>
      </c>
      <c r="G174" s="1">
        <v>4.4400000000000004</v>
      </c>
      <c r="H174" s="1">
        <v>4.8099999999999996</v>
      </c>
      <c r="I174" t="s">
        <v>570</v>
      </c>
    </row>
    <row r="175" spans="1:9" ht="72" x14ac:dyDescent="0.3">
      <c r="A175" t="s">
        <v>220</v>
      </c>
      <c r="B175" s="81" t="s">
        <v>460</v>
      </c>
      <c r="C175" s="1">
        <v>3.7</v>
      </c>
      <c r="E175" s="1">
        <v>3.7</v>
      </c>
      <c r="F175" s="1">
        <v>4.07</v>
      </c>
      <c r="G175" s="1">
        <v>4.4400000000000004</v>
      </c>
      <c r="H175" s="1">
        <v>4.8099999999999996</v>
      </c>
      <c r="I175" t="s">
        <v>570</v>
      </c>
    </row>
    <row r="176" spans="1:9" ht="72" x14ac:dyDescent="0.3">
      <c r="A176" t="s">
        <v>221</v>
      </c>
      <c r="B176" s="81" t="s">
        <v>461</v>
      </c>
      <c r="C176" s="1">
        <v>3.7</v>
      </c>
      <c r="E176" s="1">
        <v>3.7</v>
      </c>
      <c r="F176" s="1">
        <v>4.07</v>
      </c>
      <c r="G176" s="1">
        <v>4.4400000000000004</v>
      </c>
      <c r="H176" s="1">
        <v>4.8099999999999996</v>
      </c>
      <c r="I176" t="s">
        <v>570</v>
      </c>
    </row>
    <row r="177" spans="1:9" ht="43.2" x14ac:dyDescent="0.3">
      <c r="A177" t="s">
        <v>222</v>
      </c>
      <c r="B177" s="81" t="s">
        <v>462</v>
      </c>
    </row>
    <row r="178" spans="1:9" ht="43.2" x14ac:dyDescent="0.3">
      <c r="A178" t="s">
        <v>223</v>
      </c>
      <c r="B178" s="81" t="s">
        <v>463</v>
      </c>
      <c r="C178" s="1">
        <v>4.74</v>
      </c>
      <c r="E178" s="1">
        <v>4.74</v>
      </c>
      <c r="F178" s="1">
        <v>5.2140000000000004</v>
      </c>
      <c r="G178" s="1">
        <v>5.6879999999999997</v>
      </c>
      <c r="H178" s="1">
        <v>6.1619999999999999</v>
      </c>
      <c r="I178" t="s">
        <v>569</v>
      </c>
    </row>
    <row r="179" spans="1:9" ht="28.8" x14ac:dyDescent="0.3">
      <c r="A179" t="s">
        <v>224</v>
      </c>
      <c r="B179" s="81" t="s">
        <v>464</v>
      </c>
      <c r="C179" s="1">
        <v>3.62</v>
      </c>
      <c r="E179" s="1">
        <v>3.62</v>
      </c>
      <c r="F179" s="1">
        <v>3.9820000000000002</v>
      </c>
      <c r="G179" s="1">
        <v>4.3440000000000003</v>
      </c>
      <c r="H179" s="1">
        <v>4.7060000000000004</v>
      </c>
      <c r="I179" t="s">
        <v>569</v>
      </c>
    </row>
    <row r="180" spans="1:9" ht="57.6" x14ac:dyDescent="0.3">
      <c r="A180" t="s">
        <v>225</v>
      </c>
      <c r="B180" s="81" t="s">
        <v>465</v>
      </c>
      <c r="C180" s="1">
        <v>3.7</v>
      </c>
      <c r="E180" s="1">
        <v>3.7</v>
      </c>
      <c r="F180" s="1">
        <v>4.07</v>
      </c>
      <c r="G180" s="1">
        <v>4.4400000000000004</v>
      </c>
      <c r="H180" s="1">
        <v>4.8099999999999996</v>
      </c>
      <c r="I180" t="s">
        <v>570</v>
      </c>
    </row>
    <row r="181" spans="1:9" ht="43.2" x14ac:dyDescent="0.3">
      <c r="A181" t="s">
        <v>226</v>
      </c>
      <c r="B181" s="81" t="s">
        <v>466</v>
      </c>
      <c r="C181" s="1">
        <v>3.62</v>
      </c>
      <c r="E181" s="1">
        <v>3.62</v>
      </c>
      <c r="F181" s="1">
        <v>3.9820000000000002</v>
      </c>
      <c r="G181" s="1">
        <v>4.3440000000000003</v>
      </c>
      <c r="H181" s="1">
        <v>4.7060000000000004</v>
      </c>
      <c r="I181" t="s">
        <v>570</v>
      </c>
    </row>
    <row r="182" spans="1:9" ht="57.6" x14ac:dyDescent="0.3">
      <c r="A182" t="s">
        <v>227</v>
      </c>
      <c r="B182" s="81" t="s">
        <v>467</v>
      </c>
      <c r="C182" s="1">
        <v>3.62</v>
      </c>
      <c r="E182" s="1">
        <v>3.62</v>
      </c>
      <c r="F182" s="1">
        <v>3.9820000000000002</v>
      </c>
      <c r="G182" s="1">
        <v>4.3440000000000003</v>
      </c>
      <c r="H182" s="1">
        <v>4.7060000000000004</v>
      </c>
      <c r="I182" t="s">
        <v>570</v>
      </c>
    </row>
    <row r="183" spans="1:9" ht="57.6" x14ac:dyDescent="0.3">
      <c r="A183" t="s">
        <v>228</v>
      </c>
      <c r="B183" s="81" t="s">
        <v>468</v>
      </c>
      <c r="C183" s="1">
        <v>3.7</v>
      </c>
      <c r="E183" s="1">
        <v>3.7</v>
      </c>
      <c r="F183" s="1">
        <v>4.07</v>
      </c>
      <c r="G183" s="1">
        <v>4.4400000000000004</v>
      </c>
      <c r="H183" s="1">
        <v>4.8099999999999996</v>
      </c>
      <c r="I183" t="s">
        <v>570</v>
      </c>
    </row>
    <row r="184" spans="1:9" ht="57.6" x14ac:dyDescent="0.3">
      <c r="A184" t="s">
        <v>229</v>
      </c>
      <c r="B184" s="81" t="s">
        <v>469</v>
      </c>
      <c r="C184" s="1">
        <v>3.7</v>
      </c>
      <c r="E184" s="1">
        <v>3.7</v>
      </c>
      <c r="F184" s="1">
        <v>4.07</v>
      </c>
      <c r="G184" s="1">
        <v>4.4400000000000004</v>
      </c>
      <c r="H184" s="1">
        <v>4.8099999999999996</v>
      </c>
      <c r="I184" t="s">
        <v>570</v>
      </c>
    </row>
    <row r="185" spans="1:9" ht="28.8" x14ac:dyDescent="0.3">
      <c r="A185" t="s">
        <v>230</v>
      </c>
      <c r="B185" s="81" t="s">
        <v>470</v>
      </c>
      <c r="C185" s="1">
        <v>3.44</v>
      </c>
      <c r="E185" s="1">
        <v>3.44</v>
      </c>
      <c r="F185" s="1">
        <v>3.7839999999999998</v>
      </c>
      <c r="G185" s="1">
        <v>4.1280000000000001</v>
      </c>
      <c r="H185" s="1">
        <v>4.4720000000000004</v>
      </c>
      <c r="I185" t="s">
        <v>571</v>
      </c>
    </row>
    <row r="186" spans="1:9" ht="57.6" x14ac:dyDescent="0.3">
      <c r="A186" t="s">
        <v>231</v>
      </c>
      <c r="B186" s="81" t="s">
        <v>471</v>
      </c>
    </row>
    <row r="187" spans="1:9" ht="72" x14ac:dyDescent="0.3">
      <c r="A187" t="s">
        <v>232</v>
      </c>
      <c r="B187" s="81" t="s">
        <v>472</v>
      </c>
      <c r="C187" s="1">
        <v>3.44</v>
      </c>
      <c r="E187" s="1">
        <v>3.44</v>
      </c>
      <c r="F187" s="1">
        <v>3.7839999999999998</v>
      </c>
      <c r="G187" s="1">
        <v>4.1280000000000001</v>
      </c>
      <c r="H187" s="1">
        <v>4.4720000000000004</v>
      </c>
      <c r="I187" t="s">
        <v>570</v>
      </c>
    </row>
    <row r="188" spans="1:9" ht="43.2" x14ac:dyDescent="0.3">
      <c r="A188" t="s">
        <v>233</v>
      </c>
      <c r="B188" s="81" t="s">
        <v>473</v>
      </c>
      <c r="C188" s="1">
        <v>4.17</v>
      </c>
      <c r="E188" s="1">
        <v>4.17</v>
      </c>
      <c r="F188" s="1">
        <v>4.5869999999999997</v>
      </c>
      <c r="G188" s="1">
        <v>5.0039999999999996</v>
      </c>
      <c r="H188" s="1">
        <v>5.4210000000000003</v>
      </c>
      <c r="I188" t="s">
        <v>570</v>
      </c>
    </row>
    <row r="189" spans="1:9" ht="72" x14ac:dyDescent="0.3">
      <c r="A189" t="s">
        <v>234</v>
      </c>
      <c r="B189" s="81" t="s">
        <v>474</v>
      </c>
      <c r="C189" s="1">
        <v>3.44</v>
      </c>
      <c r="E189" s="1">
        <v>3.44</v>
      </c>
      <c r="F189" s="1">
        <v>3.7839999999999998</v>
      </c>
      <c r="G189" s="1">
        <v>4.1280000000000001</v>
      </c>
      <c r="H189" s="1">
        <v>4.4720000000000004</v>
      </c>
      <c r="I189" t="s">
        <v>570</v>
      </c>
    </row>
    <row r="190" spans="1:9" ht="43.2" x14ac:dyDescent="0.3">
      <c r="A190" t="s">
        <v>235</v>
      </c>
      <c r="B190" s="81" t="s">
        <v>475</v>
      </c>
      <c r="C190" s="1">
        <v>3.44</v>
      </c>
      <c r="E190" s="1">
        <v>3.44</v>
      </c>
      <c r="F190" s="1">
        <v>3.7839999999999998</v>
      </c>
      <c r="G190" s="1">
        <v>4.1280000000000001</v>
      </c>
      <c r="H190" s="1">
        <v>4.4720000000000004</v>
      </c>
      <c r="I190" t="s">
        <v>570</v>
      </c>
    </row>
    <row r="191" spans="1:9" ht="72" x14ac:dyDescent="0.3">
      <c r="A191" t="s">
        <v>236</v>
      </c>
      <c r="B191" s="81" t="s">
        <v>476</v>
      </c>
      <c r="C191" s="1">
        <v>3.44</v>
      </c>
      <c r="E191" s="1">
        <v>3.44</v>
      </c>
      <c r="F191" s="1">
        <v>3.7839999999999998</v>
      </c>
      <c r="G191" s="1">
        <v>4.1280000000000001</v>
      </c>
      <c r="H191" s="1">
        <v>4.4720000000000004</v>
      </c>
      <c r="I191" t="s">
        <v>571</v>
      </c>
    </row>
    <row r="192" spans="1:9" ht="57.6" x14ac:dyDescent="0.3">
      <c r="A192" t="s">
        <v>237</v>
      </c>
      <c r="B192" s="81" t="s">
        <v>477</v>
      </c>
      <c r="C192" s="1">
        <v>4.17</v>
      </c>
      <c r="E192" s="1">
        <v>4.17</v>
      </c>
      <c r="F192" s="1">
        <v>4.5869999999999997</v>
      </c>
      <c r="G192" s="1">
        <v>5.0039999999999996</v>
      </c>
      <c r="H192" s="1">
        <v>5.4210000000000003</v>
      </c>
      <c r="I192" t="s">
        <v>570</v>
      </c>
    </row>
    <row r="193" spans="1:9" ht="72" x14ac:dyDescent="0.3">
      <c r="A193" t="s">
        <v>238</v>
      </c>
      <c r="B193" s="81" t="s">
        <v>478</v>
      </c>
      <c r="C193" s="1">
        <v>3.44</v>
      </c>
      <c r="E193" s="1">
        <v>3.44</v>
      </c>
      <c r="F193" s="1">
        <v>3.7839999999999998</v>
      </c>
      <c r="G193" s="1">
        <v>4.1280000000000001</v>
      </c>
      <c r="H193" s="1">
        <v>4.4720000000000004</v>
      </c>
      <c r="I193" t="s">
        <v>571</v>
      </c>
    </row>
    <row r="194" spans="1:9" ht="86.4" x14ac:dyDescent="0.3">
      <c r="A194" t="s">
        <v>239</v>
      </c>
      <c r="B194" s="81" t="s">
        <v>479</v>
      </c>
      <c r="C194" s="1">
        <v>3.44</v>
      </c>
      <c r="E194" s="1">
        <v>3.44</v>
      </c>
      <c r="F194" s="1">
        <v>3.7839999999999998</v>
      </c>
      <c r="G194" s="1">
        <v>4.1280000000000001</v>
      </c>
      <c r="H194" s="1">
        <v>4.4720000000000004</v>
      </c>
      <c r="I194" t="s">
        <v>570</v>
      </c>
    </row>
    <row r="195" spans="1:9" ht="28.8" x14ac:dyDescent="0.3">
      <c r="A195" t="s">
        <v>240</v>
      </c>
      <c r="B195" s="81" t="s">
        <v>480</v>
      </c>
      <c r="C195" s="1">
        <v>3.44</v>
      </c>
      <c r="E195" s="1">
        <v>3.44</v>
      </c>
      <c r="F195" s="1">
        <v>3.7839999999999998</v>
      </c>
      <c r="G195" s="1">
        <v>4.1280000000000001</v>
      </c>
      <c r="H195" s="1">
        <v>4.4720000000000004</v>
      </c>
      <c r="I195" t="s">
        <v>570</v>
      </c>
    </row>
    <row r="196" spans="1:9" x14ac:dyDescent="0.3">
      <c r="A196" t="s">
        <v>241</v>
      </c>
      <c r="B196" s="81" t="s">
        <v>481</v>
      </c>
      <c r="C196" s="1">
        <v>3.44</v>
      </c>
      <c r="E196" s="1">
        <v>3.44</v>
      </c>
      <c r="F196" s="1">
        <v>3.7839999999999998</v>
      </c>
      <c r="G196" s="1">
        <v>4.1280000000000001</v>
      </c>
      <c r="H196" s="1">
        <v>4.4720000000000004</v>
      </c>
      <c r="I196" t="s">
        <v>570</v>
      </c>
    </row>
    <row r="197" spans="1:9" ht="28.8" x14ac:dyDescent="0.3">
      <c r="A197" t="s">
        <v>242</v>
      </c>
      <c r="B197" s="81" t="s">
        <v>482</v>
      </c>
      <c r="C197" s="1">
        <v>3.44</v>
      </c>
      <c r="E197" s="1">
        <v>3.44</v>
      </c>
      <c r="F197" s="1">
        <v>3.7839999999999998</v>
      </c>
      <c r="G197" s="1">
        <v>4.1280000000000001</v>
      </c>
      <c r="H197" s="1">
        <v>4.4720000000000004</v>
      </c>
      <c r="I197" t="s">
        <v>571</v>
      </c>
    </row>
    <row r="198" spans="1:9" ht="43.2" x14ac:dyDescent="0.3">
      <c r="A198" t="s">
        <v>243</v>
      </c>
      <c r="B198" s="81" t="s">
        <v>483</v>
      </c>
      <c r="C198" s="1">
        <v>2.5</v>
      </c>
      <c r="E198" s="1">
        <v>2.5</v>
      </c>
      <c r="F198" s="1">
        <v>2.75</v>
      </c>
      <c r="G198" s="1">
        <v>3</v>
      </c>
      <c r="H198" s="1">
        <v>3.25</v>
      </c>
      <c r="I198" t="s">
        <v>569</v>
      </c>
    </row>
    <row r="199" spans="1:9" ht="86.4" x14ac:dyDescent="0.3">
      <c r="A199" t="s">
        <v>244</v>
      </c>
      <c r="B199" s="81" t="s">
        <v>484</v>
      </c>
      <c r="C199" s="1">
        <v>2.81</v>
      </c>
      <c r="E199" s="1">
        <v>2.81</v>
      </c>
      <c r="F199" s="1">
        <v>3.0910000000000002</v>
      </c>
      <c r="G199" s="1">
        <v>3.3719999999999999</v>
      </c>
      <c r="H199" s="1">
        <v>3.653</v>
      </c>
      <c r="I199" t="s">
        <v>569</v>
      </c>
    </row>
    <row r="200" spans="1:9" x14ac:dyDescent="0.3">
      <c r="A200" t="s">
        <v>245</v>
      </c>
      <c r="B200" s="81" t="s">
        <v>485</v>
      </c>
    </row>
    <row r="201" spans="1:9" x14ac:dyDescent="0.3">
      <c r="A201" t="s">
        <v>246</v>
      </c>
      <c r="B201" s="81" t="s">
        <v>485</v>
      </c>
      <c r="C201" s="1">
        <v>2.73</v>
      </c>
      <c r="E201" s="1">
        <v>2.73</v>
      </c>
      <c r="F201" s="1">
        <v>3.0030000000000001</v>
      </c>
      <c r="G201" s="1">
        <v>3.2759999999999998</v>
      </c>
      <c r="H201" s="1">
        <v>3.5489999999999999</v>
      </c>
    </row>
    <row r="202" spans="1:9" ht="28.8" x14ac:dyDescent="0.3">
      <c r="A202" t="s">
        <v>247</v>
      </c>
      <c r="B202" s="81" t="s">
        <v>486</v>
      </c>
    </row>
    <row r="203" spans="1:9" x14ac:dyDescent="0.3">
      <c r="A203" t="s">
        <v>248</v>
      </c>
      <c r="B203" s="81" t="s">
        <v>487</v>
      </c>
      <c r="C203" s="1">
        <v>3.11</v>
      </c>
      <c r="E203" s="1">
        <v>3.11</v>
      </c>
      <c r="F203" s="1">
        <v>3.4209999999999998</v>
      </c>
      <c r="G203" s="1">
        <v>3.7320000000000002</v>
      </c>
      <c r="H203" s="1">
        <v>4.0430000000000001</v>
      </c>
    </row>
    <row r="204" spans="1:9" ht="28.8" x14ac:dyDescent="0.3">
      <c r="A204" t="s">
        <v>249</v>
      </c>
      <c r="B204" s="81" t="s">
        <v>488</v>
      </c>
      <c r="C204" s="1">
        <v>2.31</v>
      </c>
      <c r="E204" s="1">
        <v>2.31</v>
      </c>
      <c r="F204" s="1">
        <v>2.5409999999999999</v>
      </c>
      <c r="G204" s="1">
        <v>2.7719999999999998</v>
      </c>
      <c r="H204" s="1">
        <v>3.0030000000000001</v>
      </c>
      <c r="I204" t="s">
        <v>569</v>
      </c>
    </row>
    <row r="205" spans="1:9" ht="28.8" x14ac:dyDescent="0.3">
      <c r="A205" t="s">
        <v>250</v>
      </c>
      <c r="B205" s="81" t="s">
        <v>489</v>
      </c>
      <c r="C205" s="1">
        <v>3.11</v>
      </c>
      <c r="E205" s="1">
        <v>3.11</v>
      </c>
      <c r="F205" s="1">
        <v>3.4209999999999998</v>
      </c>
      <c r="G205" s="1">
        <v>3.7320000000000002</v>
      </c>
      <c r="H205" s="1">
        <v>4.0430000000000001</v>
      </c>
    </row>
    <row r="206" spans="1:9" ht="43.2" x14ac:dyDescent="0.3">
      <c r="A206" t="s">
        <v>251</v>
      </c>
      <c r="B206" s="81" t="s">
        <v>490</v>
      </c>
      <c r="C206" s="1">
        <v>2.31</v>
      </c>
      <c r="E206" s="1">
        <v>2.31</v>
      </c>
      <c r="F206" s="1">
        <v>2.5409999999999999</v>
      </c>
      <c r="G206" s="1">
        <v>2.7719999999999998</v>
      </c>
      <c r="H206" s="1">
        <v>3.0030000000000001</v>
      </c>
      <c r="I206" t="s">
        <v>569</v>
      </c>
    </row>
    <row r="207" spans="1:9" ht="43.2" x14ac:dyDescent="0.3">
      <c r="A207" t="s">
        <v>252</v>
      </c>
      <c r="B207" s="81" t="s">
        <v>491</v>
      </c>
      <c r="C207" s="1">
        <v>3.11</v>
      </c>
      <c r="E207" s="1">
        <v>3.11</v>
      </c>
      <c r="F207" s="1">
        <v>3.4209999999999998</v>
      </c>
      <c r="G207" s="1">
        <v>3.7320000000000002</v>
      </c>
      <c r="H207" s="1">
        <v>4.0430000000000001</v>
      </c>
    </row>
    <row r="208" spans="1:9" ht="43.2" x14ac:dyDescent="0.3">
      <c r="A208" t="s">
        <v>253</v>
      </c>
      <c r="B208" s="81" t="s">
        <v>492</v>
      </c>
      <c r="C208" s="1">
        <v>2.31</v>
      </c>
      <c r="E208" s="1">
        <v>2.31</v>
      </c>
      <c r="F208" s="1">
        <v>2.5409999999999999</v>
      </c>
      <c r="G208" s="1">
        <v>2.7719999999999998</v>
      </c>
      <c r="H208" s="1">
        <v>3.0030000000000001</v>
      </c>
      <c r="I208" t="s">
        <v>569</v>
      </c>
    </row>
    <row r="209" spans="1:9" ht="86.4" x14ac:dyDescent="0.3">
      <c r="A209" t="s">
        <v>254</v>
      </c>
      <c r="B209" s="81" t="s">
        <v>493</v>
      </c>
      <c r="C209" s="1">
        <v>2.31</v>
      </c>
      <c r="E209" s="1">
        <v>2.31</v>
      </c>
      <c r="F209" s="1">
        <v>2.5409999999999999</v>
      </c>
      <c r="G209" s="1">
        <v>2.7719999999999998</v>
      </c>
      <c r="H209" s="1">
        <v>3.0030000000000001</v>
      </c>
      <c r="I209" t="s">
        <v>569</v>
      </c>
    </row>
    <row r="210" spans="1:9" ht="86.4" x14ac:dyDescent="0.3">
      <c r="A210" t="s">
        <v>255</v>
      </c>
      <c r="B210" s="81" t="s">
        <v>494</v>
      </c>
      <c r="C210" s="1">
        <v>2.31</v>
      </c>
      <c r="E210" s="1">
        <v>2.31</v>
      </c>
      <c r="F210" s="1">
        <v>2.5409999999999999</v>
      </c>
      <c r="G210" s="1">
        <v>2.7719999999999998</v>
      </c>
      <c r="H210" s="1">
        <v>3.0030000000000001</v>
      </c>
      <c r="I210" t="s">
        <v>569</v>
      </c>
    </row>
    <row r="211" spans="1:9" ht="72" x14ac:dyDescent="0.3">
      <c r="A211" t="s">
        <v>256</v>
      </c>
      <c r="B211" s="81" t="s">
        <v>495</v>
      </c>
      <c r="C211" s="1">
        <v>3.11</v>
      </c>
      <c r="E211" s="1">
        <v>3.11</v>
      </c>
      <c r="F211" s="1">
        <v>3.4209999999999998</v>
      </c>
      <c r="G211" s="1">
        <v>3.7320000000000002</v>
      </c>
      <c r="H211" s="1">
        <v>4.0430000000000001</v>
      </c>
    </row>
    <row r="212" spans="1:9" ht="57.6" x14ac:dyDescent="0.3">
      <c r="A212" t="s">
        <v>257</v>
      </c>
      <c r="B212" s="81" t="s">
        <v>496</v>
      </c>
      <c r="C212" s="1">
        <v>3.11</v>
      </c>
      <c r="E212" s="1">
        <v>3.11</v>
      </c>
      <c r="F212" s="1">
        <v>3.4209999999999998</v>
      </c>
      <c r="G212" s="1">
        <v>3.7320000000000002</v>
      </c>
      <c r="H212" s="1">
        <v>4.0430000000000001</v>
      </c>
    </row>
    <row r="213" spans="1:9" ht="72" x14ac:dyDescent="0.3">
      <c r="A213" t="s">
        <v>258</v>
      </c>
      <c r="B213" s="81" t="s">
        <v>497</v>
      </c>
      <c r="C213" s="1">
        <v>2.23</v>
      </c>
      <c r="E213" s="1">
        <v>2.23</v>
      </c>
      <c r="F213" s="1">
        <v>2.4529999999999998</v>
      </c>
      <c r="G213" s="1">
        <v>2.6760000000000002</v>
      </c>
      <c r="H213" s="1">
        <v>2.899</v>
      </c>
      <c r="I213" t="s">
        <v>570</v>
      </c>
    </row>
    <row r="214" spans="1:9" ht="72" x14ac:dyDescent="0.3">
      <c r="A214" t="s">
        <v>259</v>
      </c>
      <c r="B214" s="81" t="s">
        <v>498</v>
      </c>
      <c r="C214" s="1">
        <v>2.23</v>
      </c>
      <c r="E214" s="1">
        <v>2.23</v>
      </c>
      <c r="F214" s="1">
        <v>2.4529999999999998</v>
      </c>
      <c r="G214" s="1">
        <v>2.6760000000000002</v>
      </c>
      <c r="H214" s="1">
        <v>2.899</v>
      </c>
      <c r="I214" t="s">
        <v>571</v>
      </c>
    </row>
    <row r="215" spans="1:9" ht="28.8" x14ac:dyDescent="0.3">
      <c r="A215" t="s">
        <v>260</v>
      </c>
      <c r="B215" s="81" t="s">
        <v>499</v>
      </c>
      <c r="C215" s="1">
        <v>2.31</v>
      </c>
      <c r="E215" s="1">
        <v>2.31</v>
      </c>
      <c r="F215" s="1">
        <v>2.5409999999999999</v>
      </c>
      <c r="G215" s="1">
        <v>2.7719999999999998</v>
      </c>
      <c r="H215" s="1">
        <v>3.0030000000000001</v>
      </c>
      <c r="I215" t="s">
        <v>569</v>
      </c>
    </row>
    <row r="216" spans="1:9" ht="43.2" x14ac:dyDescent="0.3">
      <c r="A216" t="s">
        <v>261</v>
      </c>
      <c r="B216" s="81" t="s">
        <v>500</v>
      </c>
      <c r="C216" s="1">
        <v>2.5</v>
      </c>
      <c r="E216" s="1">
        <v>2.5</v>
      </c>
      <c r="F216" s="1">
        <v>2.75</v>
      </c>
      <c r="G216" s="1">
        <v>3</v>
      </c>
      <c r="H216" s="1">
        <v>3.25</v>
      </c>
      <c r="I216" t="s">
        <v>569</v>
      </c>
    </row>
    <row r="217" spans="1:9" ht="72" x14ac:dyDescent="0.3">
      <c r="A217" t="s">
        <v>262</v>
      </c>
      <c r="B217" s="81" t="s">
        <v>501</v>
      </c>
    </row>
    <row r="218" spans="1:9" ht="43.2" x14ac:dyDescent="0.3">
      <c r="A218" t="s">
        <v>263</v>
      </c>
      <c r="B218" s="81" t="s">
        <v>502</v>
      </c>
      <c r="C218" s="1">
        <v>3.37</v>
      </c>
      <c r="E218" s="1">
        <v>3.37</v>
      </c>
      <c r="F218" s="1">
        <v>3.7069999999999999</v>
      </c>
      <c r="G218" s="1">
        <v>4.0439999999999996</v>
      </c>
      <c r="H218" s="1">
        <v>4.3810000000000002</v>
      </c>
    </row>
    <row r="219" spans="1:9" ht="57.6" x14ac:dyDescent="0.3">
      <c r="A219" t="s">
        <v>264</v>
      </c>
      <c r="B219" s="81" t="s">
        <v>503</v>
      </c>
      <c r="C219" s="1">
        <v>2.5</v>
      </c>
      <c r="E219" s="1">
        <v>2.5</v>
      </c>
      <c r="F219" s="1">
        <v>2.75</v>
      </c>
      <c r="G219" s="1">
        <v>3</v>
      </c>
      <c r="H219" s="1">
        <v>3.25</v>
      </c>
      <c r="I219" t="s">
        <v>569</v>
      </c>
    </row>
    <row r="220" spans="1:9" ht="57.6" x14ac:dyDescent="0.3">
      <c r="A220" t="s">
        <v>265</v>
      </c>
      <c r="B220" s="81" t="s">
        <v>504</v>
      </c>
      <c r="C220" s="1">
        <v>3.37</v>
      </c>
      <c r="E220" s="1">
        <v>3.37</v>
      </c>
      <c r="F220" s="1">
        <v>3.7069999999999999</v>
      </c>
      <c r="G220" s="1">
        <v>4.0439999999999996</v>
      </c>
      <c r="H220" s="1">
        <v>4.3810000000000002</v>
      </c>
    </row>
    <row r="221" spans="1:9" ht="72" x14ac:dyDescent="0.3">
      <c r="A221" t="s">
        <v>266</v>
      </c>
      <c r="B221" s="81" t="s">
        <v>505</v>
      </c>
      <c r="C221" s="1">
        <v>2.5</v>
      </c>
      <c r="E221" s="1">
        <v>2.5</v>
      </c>
      <c r="F221" s="1">
        <v>2.75</v>
      </c>
      <c r="G221" s="1">
        <v>3</v>
      </c>
      <c r="H221" s="1">
        <v>3.25</v>
      </c>
      <c r="I221" t="s">
        <v>569</v>
      </c>
    </row>
    <row r="222" spans="1:9" ht="43.2" x14ac:dyDescent="0.3">
      <c r="A222" t="s">
        <v>267</v>
      </c>
      <c r="B222" s="81" t="s">
        <v>506</v>
      </c>
      <c r="C222" s="1">
        <v>2.5</v>
      </c>
      <c r="E222" s="1">
        <v>2.5</v>
      </c>
      <c r="F222" s="1">
        <v>2.75</v>
      </c>
      <c r="G222" s="1">
        <v>3</v>
      </c>
      <c r="H222" s="1">
        <v>3.25</v>
      </c>
      <c r="I222" t="s">
        <v>569</v>
      </c>
    </row>
    <row r="223" spans="1:9" ht="28.8" x14ac:dyDescent="0.3">
      <c r="A223" t="s">
        <v>268</v>
      </c>
      <c r="B223" s="81" t="s">
        <v>507</v>
      </c>
      <c r="C223" s="1">
        <v>2.42</v>
      </c>
      <c r="E223" s="1">
        <v>2.42</v>
      </c>
      <c r="F223" s="1">
        <v>2.6619999999999999</v>
      </c>
      <c r="G223" s="1">
        <v>2.9039999999999999</v>
      </c>
      <c r="H223" s="1">
        <v>3.1459999999999999</v>
      </c>
    </row>
    <row r="224" spans="1:9" ht="43.2" x14ac:dyDescent="0.3">
      <c r="A224" t="s">
        <v>269</v>
      </c>
      <c r="B224" s="81" t="s">
        <v>508</v>
      </c>
      <c r="C224" s="1">
        <v>2.5</v>
      </c>
      <c r="E224" s="1">
        <v>2.5</v>
      </c>
      <c r="F224" s="1">
        <v>2.75</v>
      </c>
      <c r="G224" s="1">
        <v>3</v>
      </c>
      <c r="H224" s="1">
        <v>3.25</v>
      </c>
      <c r="I224" t="s">
        <v>569</v>
      </c>
    </row>
    <row r="225" spans="1:9" ht="43.2" x14ac:dyDescent="0.3">
      <c r="A225" t="s">
        <v>270</v>
      </c>
      <c r="B225" s="81" t="s">
        <v>509</v>
      </c>
      <c r="C225" s="1">
        <v>2.5</v>
      </c>
      <c r="E225" s="1">
        <v>2.5</v>
      </c>
      <c r="F225" s="1">
        <v>2.75</v>
      </c>
      <c r="G225" s="1">
        <v>3</v>
      </c>
      <c r="H225" s="1">
        <v>3.25</v>
      </c>
      <c r="I225" t="s">
        <v>569</v>
      </c>
    </row>
    <row r="226" spans="1:9" ht="86.4" x14ac:dyDescent="0.3">
      <c r="A226" t="s">
        <v>271</v>
      </c>
      <c r="B226" s="81" t="s">
        <v>510</v>
      </c>
      <c r="C226" s="1">
        <v>2.5</v>
      </c>
      <c r="E226" s="1">
        <v>2.5</v>
      </c>
      <c r="F226" s="1">
        <v>2.75</v>
      </c>
      <c r="G226" s="1">
        <v>3</v>
      </c>
      <c r="H226" s="1">
        <v>3.25</v>
      </c>
      <c r="I226" t="s">
        <v>569</v>
      </c>
    </row>
    <row r="227" spans="1:9" ht="100.8" x14ac:dyDescent="0.3">
      <c r="A227" t="s">
        <v>272</v>
      </c>
      <c r="B227" s="81" t="s">
        <v>511</v>
      </c>
      <c r="C227" s="1">
        <v>2.5</v>
      </c>
      <c r="E227" s="1">
        <v>2.5</v>
      </c>
      <c r="F227" s="1">
        <v>2.75</v>
      </c>
      <c r="G227" s="1">
        <v>3</v>
      </c>
      <c r="H227" s="1">
        <v>3.25</v>
      </c>
      <c r="I227" t="s">
        <v>569</v>
      </c>
    </row>
    <row r="228" spans="1:9" ht="100.8" x14ac:dyDescent="0.3">
      <c r="A228" t="s">
        <v>273</v>
      </c>
      <c r="B228" s="81" t="s">
        <v>512</v>
      </c>
      <c r="C228" s="1">
        <v>2.5</v>
      </c>
      <c r="E228" s="1">
        <v>2.5</v>
      </c>
      <c r="F228" s="1">
        <v>2.75</v>
      </c>
      <c r="G228" s="1">
        <v>3</v>
      </c>
      <c r="H228" s="1">
        <v>3.25</v>
      </c>
      <c r="I228" t="s">
        <v>569</v>
      </c>
    </row>
    <row r="229" spans="1:9" ht="100.8" x14ac:dyDescent="0.3">
      <c r="A229" t="s">
        <v>274</v>
      </c>
      <c r="B229" s="81" t="s">
        <v>513</v>
      </c>
      <c r="C229" s="1">
        <v>3.37</v>
      </c>
      <c r="E229" s="1">
        <v>3.37</v>
      </c>
      <c r="F229" s="1">
        <v>3.7069999999999999</v>
      </c>
      <c r="G229" s="1">
        <v>4.0439999999999996</v>
      </c>
      <c r="H229" s="1">
        <v>4.3810000000000002</v>
      </c>
    </row>
    <row r="230" spans="1:9" ht="100.8" x14ac:dyDescent="0.3">
      <c r="A230" t="s">
        <v>275</v>
      </c>
      <c r="B230" s="81" t="s">
        <v>514</v>
      </c>
      <c r="C230" s="1">
        <v>3.29</v>
      </c>
      <c r="E230" s="1">
        <v>3.29</v>
      </c>
      <c r="F230" s="1">
        <v>3.6190000000000002</v>
      </c>
      <c r="G230" s="1">
        <v>3.948</v>
      </c>
      <c r="H230" s="1">
        <v>4.2770000000000001</v>
      </c>
    </row>
    <row r="231" spans="1:9" ht="43.2" x14ac:dyDescent="0.3">
      <c r="A231" t="s">
        <v>276</v>
      </c>
      <c r="B231" s="81" t="s">
        <v>515</v>
      </c>
      <c r="C231" s="1">
        <v>2.4900000000000002</v>
      </c>
      <c r="E231" s="1">
        <v>2.4900000000000002</v>
      </c>
      <c r="F231" s="1">
        <v>2.7389999999999999</v>
      </c>
      <c r="G231" s="1">
        <v>2.988</v>
      </c>
      <c r="H231" s="1">
        <v>3.2370000000000001</v>
      </c>
      <c r="I231" t="s">
        <v>570</v>
      </c>
    </row>
    <row r="232" spans="1:9" ht="43.2" x14ac:dyDescent="0.3">
      <c r="A232" t="s">
        <v>277</v>
      </c>
      <c r="B232" s="81" t="s">
        <v>516</v>
      </c>
      <c r="C232" s="1">
        <v>2.41</v>
      </c>
      <c r="E232" s="1">
        <v>2.41</v>
      </c>
      <c r="F232" s="1">
        <v>2.6509999999999998</v>
      </c>
      <c r="G232" s="1">
        <v>2.8919999999999999</v>
      </c>
      <c r="H232" s="1">
        <v>3.133</v>
      </c>
      <c r="I232" t="s">
        <v>570</v>
      </c>
    </row>
    <row r="233" spans="1:9" ht="100.8" x14ac:dyDescent="0.3">
      <c r="A233" t="s">
        <v>278</v>
      </c>
      <c r="B233" s="81" t="s">
        <v>517</v>
      </c>
      <c r="C233" s="1">
        <v>2.4900000000000002</v>
      </c>
      <c r="E233" s="1">
        <v>2.4900000000000002</v>
      </c>
      <c r="F233" s="1">
        <v>2.7389999999999999</v>
      </c>
      <c r="G233" s="1">
        <v>2.988</v>
      </c>
      <c r="H233" s="1">
        <v>3.2370000000000001</v>
      </c>
      <c r="I233" t="s">
        <v>570</v>
      </c>
    </row>
    <row r="234" spans="1:9" ht="28.8" x14ac:dyDescent="0.3">
      <c r="A234" t="s">
        <v>279</v>
      </c>
      <c r="B234" s="81" t="s">
        <v>518</v>
      </c>
      <c r="C234" s="1">
        <v>3.37</v>
      </c>
      <c r="E234" s="1">
        <v>3.37</v>
      </c>
      <c r="F234" s="1">
        <v>3.7069999999999999</v>
      </c>
      <c r="G234" s="1">
        <v>4.0439999999999996</v>
      </c>
      <c r="H234" s="1">
        <v>4.3810000000000002</v>
      </c>
    </row>
    <row r="235" spans="1:9" ht="43.2" x14ac:dyDescent="0.3">
      <c r="A235" t="s">
        <v>280</v>
      </c>
      <c r="B235" s="81" t="s">
        <v>519</v>
      </c>
      <c r="C235" s="1">
        <v>2.5</v>
      </c>
      <c r="E235" s="1">
        <v>2.5</v>
      </c>
      <c r="F235" s="1">
        <v>2.75</v>
      </c>
      <c r="G235" s="1">
        <v>3</v>
      </c>
      <c r="H235" s="1">
        <v>3.25</v>
      </c>
      <c r="I235" t="s">
        <v>569</v>
      </c>
    </row>
    <row r="236" spans="1:9" ht="43.2" x14ac:dyDescent="0.3">
      <c r="A236" t="s">
        <v>281</v>
      </c>
      <c r="B236" s="81" t="s">
        <v>520</v>
      </c>
      <c r="C236" s="1">
        <v>2.5</v>
      </c>
      <c r="E236" s="1">
        <v>2.5</v>
      </c>
      <c r="F236" s="1">
        <v>2.75</v>
      </c>
      <c r="G236" s="1">
        <v>3</v>
      </c>
      <c r="H236" s="1">
        <v>3.25</v>
      </c>
      <c r="I236" t="s">
        <v>569</v>
      </c>
    </row>
    <row r="237" spans="1:9" ht="100.8" x14ac:dyDescent="0.3">
      <c r="A237" t="s">
        <v>282</v>
      </c>
      <c r="B237" s="81" t="s">
        <v>521</v>
      </c>
      <c r="C237" s="1">
        <v>3.37</v>
      </c>
      <c r="E237" s="1">
        <v>3.37</v>
      </c>
      <c r="F237" s="1">
        <v>3.7069999999999999</v>
      </c>
      <c r="G237" s="1">
        <v>4.0439999999999996</v>
      </c>
      <c r="H237" s="1">
        <v>4.3810000000000002</v>
      </c>
    </row>
    <row r="238" spans="1:9" ht="100.8" x14ac:dyDescent="0.3">
      <c r="A238" t="s">
        <v>283</v>
      </c>
      <c r="B238" s="81" t="s">
        <v>522</v>
      </c>
      <c r="C238" s="1">
        <v>2.5</v>
      </c>
      <c r="E238" s="1">
        <v>2.5</v>
      </c>
      <c r="F238" s="1">
        <v>2.75</v>
      </c>
      <c r="G238" s="1">
        <v>3</v>
      </c>
      <c r="H238" s="1">
        <v>3.25</v>
      </c>
      <c r="I238" t="s">
        <v>569</v>
      </c>
    </row>
    <row r="239" spans="1:9" ht="57.6" x14ac:dyDescent="0.3">
      <c r="A239" t="s">
        <v>284</v>
      </c>
      <c r="B239" s="81" t="s">
        <v>523</v>
      </c>
      <c r="C239" s="1">
        <v>2.5</v>
      </c>
      <c r="E239" s="1">
        <v>2.5</v>
      </c>
      <c r="F239" s="1">
        <v>2.75</v>
      </c>
      <c r="G239" s="1">
        <v>3</v>
      </c>
      <c r="H239" s="1">
        <v>3.25</v>
      </c>
      <c r="I239" t="s">
        <v>569</v>
      </c>
    </row>
    <row r="240" spans="1:9" ht="28.8" x14ac:dyDescent="0.3">
      <c r="A240" t="s">
        <v>285</v>
      </c>
      <c r="B240" s="81" t="s">
        <v>524</v>
      </c>
    </row>
    <row r="241" spans="1:9" x14ac:dyDescent="0.3">
      <c r="A241" t="s">
        <v>286</v>
      </c>
      <c r="B241" s="81" t="s">
        <v>525</v>
      </c>
      <c r="C241" s="1">
        <v>2.93</v>
      </c>
      <c r="E241" s="1">
        <v>2.93</v>
      </c>
      <c r="F241" s="1">
        <v>3.2229999999999999</v>
      </c>
      <c r="G241" s="1">
        <v>3.516</v>
      </c>
      <c r="H241" s="1">
        <v>3.8090000000000002</v>
      </c>
    </row>
    <row r="242" spans="1:9" ht="28.8" x14ac:dyDescent="0.3">
      <c r="A242" t="s">
        <v>287</v>
      </c>
      <c r="B242" s="81" t="s">
        <v>526</v>
      </c>
      <c r="C242" s="1">
        <v>2.93</v>
      </c>
      <c r="E242" s="1">
        <v>2.93</v>
      </c>
      <c r="F242" s="1">
        <v>3.2229999999999999</v>
      </c>
      <c r="G242" s="1">
        <v>3.516</v>
      </c>
      <c r="H242" s="1">
        <v>3.8090000000000002</v>
      </c>
    </row>
    <row r="243" spans="1:9" x14ac:dyDescent="0.3">
      <c r="A243" t="s">
        <v>288</v>
      </c>
      <c r="B243" s="81" t="s">
        <v>527</v>
      </c>
      <c r="C243" s="1">
        <v>3.04</v>
      </c>
      <c r="E243" s="1">
        <v>3.04</v>
      </c>
      <c r="F243" s="1">
        <v>3.3439999999999999</v>
      </c>
      <c r="G243" s="1">
        <v>3.6480000000000001</v>
      </c>
      <c r="H243" s="1">
        <v>3.952</v>
      </c>
      <c r="I243" t="s">
        <v>569</v>
      </c>
    </row>
    <row r="244" spans="1:9" x14ac:dyDescent="0.3">
      <c r="A244" t="s">
        <v>289</v>
      </c>
      <c r="B244" s="81" t="s">
        <v>528</v>
      </c>
      <c r="C244" s="1">
        <v>2.78</v>
      </c>
      <c r="E244" s="1">
        <v>2.78</v>
      </c>
      <c r="F244" s="1">
        <v>3.0579999999999998</v>
      </c>
      <c r="G244" s="1">
        <v>3.3359999999999999</v>
      </c>
      <c r="H244" s="1">
        <v>3.6139999999999999</v>
      </c>
    </row>
    <row r="245" spans="1:9" ht="28.8" x14ac:dyDescent="0.3">
      <c r="A245" t="s">
        <v>290</v>
      </c>
      <c r="B245" s="81" t="s">
        <v>529</v>
      </c>
      <c r="C245" s="1">
        <v>2.78</v>
      </c>
      <c r="E245" s="1">
        <v>2.78</v>
      </c>
      <c r="F245" s="1">
        <v>3.0579999999999998</v>
      </c>
      <c r="G245" s="1">
        <v>3.3359999999999999</v>
      </c>
      <c r="H245" s="1">
        <v>3.6139999999999999</v>
      </c>
    </row>
    <row r="246" spans="1:9" ht="28.8" x14ac:dyDescent="0.3">
      <c r="A246" t="s">
        <v>291</v>
      </c>
      <c r="B246" s="81" t="s">
        <v>530</v>
      </c>
      <c r="C246" s="1">
        <v>2.78</v>
      </c>
      <c r="E246" s="1">
        <v>2.78</v>
      </c>
      <c r="F246" s="1">
        <v>3.0579999999999998</v>
      </c>
      <c r="G246" s="1">
        <v>3.3359999999999999</v>
      </c>
      <c r="H246" s="1">
        <v>3.6139999999999999</v>
      </c>
    </row>
    <row r="247" spans="1:9" ht="43.2" x14ac:dyDescent="0.3">
      <c r="A247" t="s">
        <v>292</v>
      </c>
      <c r="B247" s="81" t="s">
        <v>531</v>
      </c>
      <c r="C247" s="1">
        <v>2.78</v>
      </c>
      <c r="E247" s="1">
        <v>2.78</v>
      </c>
      <c r="F247" s="1">
        <v>3.0579999999999998</v>
      </c>
      <c r="G247" s="1">
        <v>3.3359999999999999</v>
      </c>
      <c r="H247" s="1">
        <v>3.6139999999999999</v>
      </c>
    </row>
    <row r="248" spans="1:9" x14ac:dyDescent="0.3">
      <c r="A248" t="s">
        <v>293</v>
      </c>
      <c r="B248" s="81" t="s">
        <v>532</v>
      </c>
      <c r="C248" s="1">
        <v>2.31</v>
      </c>
      <c r="E248" s="1">
        <v>2.31</v>
      </c>
      <c r="F248" s="1">
        <v>2.5409999999999999</v>
      </c>
      <c r="G248" s="1">
        <v>2.7719999999999998</v>
      </c>
      <c r="H248" s="1">
        <v>3.0030000000000001</v>
      </c>
      <c r="I248" t="s">
        <v>569</v>
      </c>
    </row>
    <row r="249" spans="1:9" ht="28.8" x14ac:dyDescent="0.3">
      <c r="A249" t="s">
        <v>294</v>
      </c>
      <c r="B249" s="81" t="s">
        <v>533</v>
      </c>
      <c r="C249" s="1">
        <v>2.31</v>
      </c>
      <c r="E249" s="1">
        <v>2.31</v>
      </c>
      <c r="F249" s="1">
        <v>2.5409999999999999</v>
      </c>
      <c r="G249" s="1">
        <v>2.7719999999999998</v>
      </c>
      <c r="H249" s="1">
        <v>3.0030000000000001</v>
      </c>
      <c r="I249" t="s">
        <v>569</v>
      </c>
    </row>
    <row r="250" spans="1:9" ht="28.8" x14ac:dyDescent="0.3">
      <c r="A250" t="s">
        <v>295</v>
      </c>
      <c r="B250" s="81" t="s">
        <v>534</v>
      </c>
      <c r="C250" s="1">
        <v>2.31</v>
      </c>
      <c r="E250" s="1">
        <v>2.31</v>
      </c>
      <c r="F250" s="1">
        <v>2.5409999999999999</v>
      </c>
      <c r="G250" s="1">
        <v>2.7719999999999998</v>
      </c>
      <c r="H250" s="1">
        <v>3.0030000000000001</v>
      </c>
      <c r="I250" t="s">
        <v>569</v>
      </c>
    </row>
    <row r="251" spans="1:9" ht="43.2" x14ac:dyDescent="0.3">
      <c r="A251" t="s">
        <v>296</v>
      </c>
      <c r="B251" s="81" t="s">
        <v>535</v>
      </c>
      <c r="C251" s="1">
        <v>2.31</v>
      </c>
      <c r="E251" s="1">
        <v>2.31</v>
      </c>
      <c r="F251" s="1">
        <v>2.5409999999999999</v>
      </c>
      <c r="G251" s="1">
        <v>2.7719999999999998</v>
      </c>
      <c r="H251" s="1">
        <v>3.0030000000000001</v>
      </c>
      <c r="I251" t="s">
        <v>569</v>
      </c>
    </row>
    <row r="252" spans="1:9" ht="100.8" x14ac:dyDescent="0.3">
      <c r="A252" t="s">
        <v>297</v>
      </c>
      <c r="B252" s="81" t="s">
        <v>536</v>
      </c>
      <c r="C252" s="1">
        <v>3.04</v>
      </c>
      <c r="E252" s="1">
        <v>3.04</v>
      </c>
      <c r="F252" s="1">
        <v>3.3439999999999999</v>
      </c>
      <c r="G252" s="1">
        <v>3.6480000000000001</v>
      </c>
      <c r="H252" s="1">
        <v>3.952</v>
      </c>
      <c r="I252" t="s">
        <v>569</v>
      </c>
    </row>
    <row r="253" spans="1:9" ht="86.4" x14ac:dyDescent="0.3">
      <c r="A253" t="s">
        <v>298</v>
      </c>
      <c r="B253" s="81" t="s">
        <v>537</v>
      </c>
      <c r="C253" s="1">
        <v>3.21</v>
      </c>
      <c r="E253" s="1">
        <v>3.21</v>
      </c>
      <c r="F253" s="1">
        <v>3.5310000000000001</v>
      </c>
      <c r="G253" s="1">
        <v>3.8519999999999999</v>
      </c>
      <c r="H253" s="1">
        <v>4.173</v>
      </c>
      <c r="I253" t="s">
        <v>569</v>
      </c>
    </row>
    <row r="254" spans="1:9" ht="86.4" x14ac:dyDescent="0.3">
      <c r="A254" t="s">
        <v>299</v>
      </c>
      <c r="B254" s="81" t="s">
        <v>538</v>
      </c>
      <c r="C254" s="1">
        <v>2.5</v>
      </c>
      <c r="E254" s="1">
        <v>2.5</v>
      </c>
      <c r="F254" s="1">
        <v>2.75</v>
      </c>
      <c r="G254" s="1">
        <v>3</v>
      </c>
      <c r="H254" s="1">
        <v>3.25</v>
      </c>
      <c r="I254" t="s">
        <v>569</v>
      </c>
    </row>
    <row r="255" spans="1:9" ht="43.2" x14ac:dyDescent="0.3">
      <c r="A255" t="s">
        <v>300</v>
      </c>
      <c r="B255" s="81" t="s">
        <v>539</v>
      </c>
    </row>
    <row r="256" spans="1:9" ht="43.2" x14ac:dyDescent="0.3">
      <c r="A256" t="s">
        <v>301</v>
      </c>
      <c r="B256" s="81" t="s">
        <v>539</v>
      </c>
      <c r="C256" s="1">
        <v>3.03</v>
      </c>
      <c r="E256" s="1">
        <v>3.03</v>
      </c>
      <c r="F256" s="1">
        <v>3.3330000000000002</v>
      </c>
      <c r="G256" s="1">
        <v>3.6360000000000001</v>
      </c>
      <c r="H256" s="1">
        <v>3.9390000000000001</v>
      </c>
      <c r="I256" t="s">
        <v>569</v>
      </c>
    </row>
    <row r="257" spans="1:9" ht="72" x14ac:dyDescent="0.3">
      <c r="A257" t="s">
        <v>302</v>
      </c>
      <c r="B257" s="81" t="s">
        <v>540</v>
      </c>
    </row>
    <row r="258" spans="1:9" x14ac:dyDescent="0.3">
      <c r="A258" t="s">
        <v>303</v>
      </c>
      <c r="B258" s="81" t="s">
        <v>541</v>
      </c>
      <c r="C258" s="1">
        <v>2.31</v>
      </c>
      <c r="E258" s="1">
        <v>2.31</v>
      </c>
      <c r="F258" s="1">
        <v>2.5409999999999999</v>
      </c>
      <c r="G258" s="1">
        <v>2.7719999999999998</v>
      </c>
      <c r="H258" s="1">
        <v>3.0030000000000001</v>
      </c>
      <c r="I258" t="s">
        <v>569</v>
      </c>
    </row>
    <row r="259" spans="1:9" x14ac:dyDescent="0.3">
      <c r="A259" t="s">
        <v>304</v>
      </c>
      <c r="B259" s="81" t="s">
        <v>542</v>
      </c>
      <c r="C259" s="1">
        <v>3.11</v>
      </c>
      <c r="E259" s="1">
        <v>3.11</v>
      </c>
      <c r="F259" s="1">
        <v>3.4209999999999998</v>
      </c>
      <c r="G259" s="1">
        <v>3.7320000000000002</v>
      </c>
      <c r="H259" s="1">
        <v>4.0430000000000001</v>
      </c>
      <c r="I259" t="s">
        <v>569</v>
      </c>
    </row>
    <row r="260" spans="1:9" ht="28.8" x14ac:dyDescent="0.3">
      <c r="A260" t="s">
        <v>305</v>
      </c>
      <c r="B260" s="81" t="s">
        <v>543</v>
      </c>
      <c r="C260" s="1">
        <v>2.31</v>
      </c>
      <c r="E260" s="1">
        <v>2.31</v>
      </c>
      <c r="F260" s="1">
        <v>2.5409999999999999</v>
      </c>
      <c r="G260" s="1">
        <v>2.7719999999999998</v>
      </c>
      <c r="H260" s="1">
        <v>3.0030000000000001</v>
      </c>
      <c r="I260" t="s">
        <v>569</v>
      </c>
    </row>
    <row r="261" spans="1:9" x14ac:dyDescent="0.3">
      <c r="A261" t="s">
        <v>306</v>
      </c>
      <c r="B261" s="81" t="s">
        <v>544</v>
      </c>
      <c r="C261" s="1">
        <v>2.31</v>
      </c>
      <c r="E261" s="1">
        <v>2.31</v>
      </c>
      <c r="F261" s="1">
        <v>2.5409999999999999</v>
      </c>
      <c r="G261" s="1">
        <v>2.7719999999999998</v>
      </c>
      <c r="H261" s="1">
        <v>3.0030000000000001</v>
      </c>
      <c r="I261" t="s">
        <v>569</v>
      </c>
    </row>
    <row r="262" spans="1:9" x14ac:dyDescent="0.3">
      <c r="A262" t="s">
        <v>307</v>
      </c>
      <c r="B262" s="81" t="s">
        <v>545</v>
      </c>
      <c r="C262" s="1">
        <v>3.11</v>
      </c>
      <c r="E262" s="1">
        <v>3.11</v>
      </c>
      <c r="F262" s="1">
        <v>3.4209999999999998</v>
      </c>
      <c r="G262" s="1">
        <v>3.7320000000000002</v>
      </c>
      <c r="H262" s="1">
        <v>4.0430000000000001</v>
      </c>
      <c r="I262" t="s">
        <v>569</v>
      </c>
    </row>
    <row r="263" spans="1:9" ht="28.8" x14ac:dyDescent="0.3">
      <c r="A263" t="s">
        <v>308</v>
      </c>
      <c r="B263" s="81" t="s">
        <v>546</v>
      </c>
      <c r="C263" s="1">
        <v>2.31</v>
      </c>
      <c r="E263" s="1">
        <v>2.31</v>
      </c>
      <c r="F263" s="1">
        <v>2.5409999999999999</v>
      </c>
      <c r="G263" s="1">
        <v>2.7719999999999998</v>
      </c>
      <c r="H263" s="1">
        <v>3.0030000000000001</v>
      </c>
      <c r="I263" t="s">
        <v>569</v>
      </c>
    </row>
    <row r="264" spans="1:9" ht="43.2" x14ac:dyDescent="0.3">
      <c r="A264" t="s">
        <v>309</v>
      </c>
      <c r="B264" s="81" t="s">
        <v>547</v>
      </c>
      <c r="C264" s="1">
        <v>2.31</v>
      </c>
      <c r="E264" s="1">
        <v>2.31</v>
      </c>
      <c r="F264" s="1">
        <v>2.5409999999999999</v>
      </c>
      <c r="G264" s="1">
        <v>2.7719999999999998</v>
      </c>
      <c r="H264" s="1">
        <v>3.0030000000000001</v>
      </c>
      <c r="I264" t="s">
        <v>569</v>
      </c>
    </row>
    <row r="265" spans="1:9" ht="72" x14ac:dyDescent="0.3">
      <c r="A265" t="s">
        <v>310</v>
      </c>
      <c r="B265" s="81" t="s">
        <v>548</v>
      </c>
      <c r="C265" s="1">
        <v>2.77</v>
      </c>
      <c r="E265" s="1">
        <v>2.77</v>
      </c>
      <c r="F265" s="1">
        <v>3.0470000000000002</v>
      </c>
      <c r="G265" s="1">
        <v>3.3239999999999998</v>
      </c>
      <c r="H265" s="1">
        <v>3.601</v>
      </c>
      <c r="I265" t="s">
        <v>569</v>
      </c>
    </row>
    <row r="266" spans="1:9" x14ac:dyDescent="0.3">
      <c r="A266" t="s">
        <v>311</v>
      </c>
      <c r="B266" s="81" t="s">
        <v>549</v>
      </c>
      <c r="C266" s="1">
        <v>2.98</v>
      </c>
      <c r="E266" s="1">
        <v>2.98</v>
      </c>
      <c r="F266" s="1">
        <v>3.278</v>
      </c>
      <c r="G266" s="1">
        <v>3.5760000000000001</v>
      </c>
      <c r="H266" s="1">
        <v>3.8740000000000001</v>
      </c>
      <c r="I266" t="s">
        <v>569</v>
      </c>
    </row>
    <row r="267" spans="1:9" ht="28.8" x14ac:dyDescent="0.3">
      <c r="A267" t="s">
        <v>312</v>
      </c>
      <c r="B267" s="81" t="s">
        <v>550</v>
      </c>
      <c r="C267" s="1">
        <v>2.31</v>
      </c>
      <c r="E267" s="1">
        <v>2.31</v>
      </c>
      <c r="F267" s="1">
        <v>2.5409999999999999</v>
      </c>
      <c r="G267" s="1">
        <v>2.7719999999999998</v>
      </c>
      <c r="H267" s="1">
        <v>3.0030000000000001</v>
      </c>
      <c r="I267" t="s">
        <v>569</v>
      </c>
    </row>
    <row r="268" spans="1:9" ht="28.8" x14ac:dyDescent="0.3">
      <c r="A268" t="s">
        <v>313</v>
      </c>
      <c r="B268" s="81" t="s">
        <v>551</v>
      </c>
      <c r="C268" s="1">
        <v>2.31</v>
      </c>
      <c r="E268" s="1">
        <v>2.31</v>
      </c>
      <c r="F268" s="1">
        <v>2.5409999999999999</v>
      </c>
      <c r="G268" s="1">
        <v>2.7719999999999998</v>
      </c>
      <c r="H268" s="1">
        <v>3.0030000000000001</v>
      </c>
      <c r="I268" t="s">
        <v>569</v>
      </c>
    </row>
    <row r="269" spans="1:9" ht="28.8" x14ac:dyDescent="0.3">
      <c r="A269" t="s">
        <v>314</v>
      </c>
      <c r="B269" s="81" t="s">
        <v>552</v>
      </c>
      <c r="C269" s="1">
        <v>2.37</v>
      </c>
      <c r="E269" s="1">
        <v>2.37</v>
      </c>
      <c r="F269" s="1">
        <v>2.6070000000000002</v>
      </c>
      <c r="G269" s="1">
        <v>2.8439999999999999</v>
      </c>
      <c r="H269" s="1">
        <v>3.081</v>
      </c>
      <c r="I269" t="s">
        <v>569</v>
      </c>
    </row>
    <row r="270" spans="1:9" ht="28.8" x14ac:dyDescent="0.3">
      <c r="A270" t="s">
        <v>315</v>
      </c>
      <c r="B270" s="81" t="s">
        <v>553</v>
      </c>
      <c r="C270" s="1">
        <v>2.3199999999999998</v>
      </c>
      <c r="E270" s="1">
        <v>2.3199999999999998</v>
      </c>
      <c r="F270" s="1">
        <v>2.552</v>
      </c>
      <c r="G270" s="1">
        <v>2.7839999999999998</v>
      </c>
      <c r="H270" s="1">
        <v>3.016</v>
      </c>
      <c r="I270" t="s">
        <v>569</v>
      </c>
    </row>
    <row r="271" spans="1:9" x14ac:dyDescent="0.3">
      <c r="A271" t="s">
        <v>316</v>
      </c>
      <c r="B271" s="81" t="s">
        <v>554</v>
      </c>
      <c r="C271" s="1">
        <v>2.31</v>
      </c>
      <c r="E271" s="1">
        <v>2.31</v>
      </c>
      <c r="F271" s="1">
        <v>2.5409999999999999</v>
      </c>
      <c r="G271" s="1">
        <v>2.7719999999999998</v>
      </c>
      <c r="H271" s="1">
        <v>3.0030000000000001</v>
      </c>
      <c r="I271" t="s">
        <v>569</v>
      </c>
    </row>
    <row r="272" spans="1:9" x14ac:dyDescent="0.3">
      <c r="A272" t="s">
        <v>317</v>
      </c>
      <c r="B272" s="81" t="s">
        <v>555</v>
      </c>
      <c r="C272" s="1">
        <v>2.31</v>
      </c>
      <c r="E272" s="1">
        <v>2.31</v>
      </c>
      <c r="F272" s="1">
        <v>2.5409999999999999</v>
      </c>
      <c r="G272" s="1">
        <v>2.7719999999999998</v>
      </c>
      <c r="H272" s="1">
        <v>3.0030000000000001</v>
      </c>
      <c r="I272" t="s">
        <v>569</v>
      </c>
    </row>
    <row r="273" spans="1:9" ht="28.8" x14ac:dyDescent="0.3">
      <c r="A273" t="s">
        <v>318</v>
      </c>
      <c r="B273" s="81" t="s">
        <v>556</v>
      </c>
    </row>
    <row r="274" spans="1:9" ht="28.8" x14ac:dyDescent="0.3">
      <c r="A274" t="s">
        <v>319</v>
      </c>
      <c r="B274" s="81" t="s">
        <v>557</v>
      </c>
      <c r="C274" s="1">
        <v>3.04</v>
      </c>
      <c r="E274" s="1">
        <v>3.04</v>
      </c>
      <c r="F274" s="1">
        <v>3.3439999999999999</v>
      </c>
      <c r="G274" s="1">
        <v>3.6480000000000001</v>
      </c>
      <c r="H274" s="1">
        <v>3.952</v>
      </c>
      <c r="I274" t="s">
        <v>569</v>
      </c>
    </row>
    <row r="275" spans="1:9" ht="43.2" x14ac:dyDescent="0.3">
      <c r="A275" t="s">
        <v>320</v>
      </c>
      <c r="B275" s="81" t="s">
        <v>558</v>
      </c>
      <c r="C275" s="1">
        <v>3.04</v>
      </c>
      <c r="E275" s="1">
        <v>3.04</v>
      </c>
      <c r="F275" s="1">
        <v>3.3439999999999999</v>
      </c>
      <c r="G275" s="1">
        <v>3.6480000000000001</v>
      </c>
      <c r="H275" s="1">
        <v>3.952</v>
      </c>
      <c r="I275" t="s">
        <v>569</v>
      </c>
    </row>
    <row r="276" spans="1:9" ht="28.8" x14ac:dyDescent="0.3">
      <c r="A276" t="s">
        <v>321</v>
      </c>
      <c r="B276" s="81" t="s">
        <v>559</v>
      </c>
      <c r="C276" s="1">
        <v>2.31</v>
      </c>
      <c r="E276" s="1">
        <v>2.31</v>
      </c>
      <c r="F276" s="1">
        <v>2.5409999999999999</v>
      </c>
      <c r="G276" s="1">
        <v>2.7719999999999998</v>
      </c>
      <c r="H276" s="1">
        <v>3.0030000000000001</v>
      </c>
      <c r="I276" t="s">
        <v>569</v>
      </c>
    </row>
    <row r="277" spans="1:9" x14ac:dyDescent="0.3">
      <c r="A277" t="s">
        <v>322</v>
      </c>
      <c r="B277" s="81" t="s">
        <v>560</v>
      </c>
      <c r="C277" s="1">
        <v>2.31</v>
      </c>
      <c r="E277" s="1">
        <v>2.31</v>
      </c>
      <c r="F277" s="1">
        <v>2.5409999999999999</v>
      </c>
      <c r="G277" s="1">
        <v>2.7719999999999998</v>
      </c>
      <c r="H277" s="1">
        <v>3.0030000000000001</v>
      </c>
      <c r="I277" t="s">
        <v>569</v>
      </c>
    </row>
    <row r="278" spans="1:9" ht="28.8" x14ac:dyDescent="0.3">
      <c r="A278" t="s">
        <v>323</v>
      </c>
      <c r="B278" s="81" t="s">
        <v>561</v>
      </c>
      <c r="C278" s="1">
        <v>2.31</v>
      </c>
      <c r="E278" s="1">
        <v>2.31</v>
      </c>
      <c r="F278" s="1">
        <v>2.5409999999999999</v>
      </c>
      <c r="G278" s="1">
        <v>2.7719999999999998</v>
      </c>
      <c r="H278" s="1">
        <v>3.0030000000000001</v>
      </c>
      <c r="I278" t="s">
        <v>569</v>
      </c>
    </row>
    <row r="279" spans="1:9" x14ac:dyDescent="0.3">
      <c r="A279" t="s">
        <v>324</v>
      </c>
      <c r="B279" s="81" t="s">
        <v>562</v>
      </c>
      <c r="C279" s="1">
        <v>2.31</v>
      </c>
      <c r="E279" s="1">
        <v>2.31</v>
      </c>
      <c r="F279" s="1">
        <v>2.5409999999999999</v>
      </c>
      <c r="G279" s="1">
        <v>2.7719999999999998</v>
      </c>
      <c r="H279" s="1">
        <v>3.0030000000000001</v>
      </c>
      <c r="I279" t="s">
        <v>569</v>
      </c>
    </row>
    <row r="280" spans="1:9" ht="43.2" x14ac:dyDescent="0.3">
      <c r="A280" t="s">
        <v>325</v>
      </c>
      <c r="B280" s="81" t="s">
        <v>563</v>
      </c>
      <c r="C280" s="1">
        <v>2.31</v>
      </c>
      <c r="E280" s="1">
        <v>2.31</v>
      </c>
      <c r="F280" s="1">
        <v>2.5409999999999999</v>
      </c>
      <c r="G280" s="1">
        <v>2.7719999999999998</v>
      </c>
      <c r="H280" s="1">
        <v>3.0030000000000001</v>
      </c>
      <c r="I280" t="s">
        <v>569</v>
      </c>
    </row>
    <row r="281" spans="1:9" ht="28.8" x14ac:dyDescent="0.3">
      <c r="A281" t="s">
        <v>326</v>
      </c>
      <c r="B281" s="81" t="s">
        <v>564</v>
      </c>
      <c r="C281" s="1">
        <v>3.04</v>
      </c>
      <c r="E281" s="1">
        <v>3.04</v>
      </c>
      <c r="F281" s="1">
        <v>3.3439999999999999</v>
      </c>
      <c r="G281" s="1">
        <v>3.6480000000000001</v>
      </c>
      <c r="H281" s="1">
        <v>3.952</v>
      </c>
      <c r="I281" t="s">
        <v>569</v>
      </c>
    </row>
    <row r="282" spans="1:9" ht="28.8" x14ac:dyDescent="0.3">
      <c r="A282" t="s">
        <v>327</v>
      </c>
      <c r="B282" s="81" t="s">
        <v>565</v>
      </c>
      <c r="C282" s="1">
        <v>3.04</v>
      </c>
      <c r="E282" s="1">
        <v>3.04</v>
      </c>
      <c r="F282" s="1">
        <v>3.3439999999999999</v>
      </c>
      <c r="G282" s="1">
        <v>3.6480000000000001</v>
      </c>
      <c r="H282" s="1">
        <v>3.952</v>
      </c>
      <c r="I282" t="s">
        <v>569</v>
      </c>
    </row>
    <row r="283" spans="1:9" ht="28.8" x14ac:dyDescent="0.3">
      <c r="A283" t="s">
        <v>328</v>
      </c>
      <c r="B283" s="81" t="s">
        <v>566</v>
      </c>
      <c r="C283" s="1">
        <v>3.04</v>
      </c>
      <c r="E283" s="1">
        <v>3.04</v>
      </c>
      <c r="F283" s="1">
        <v>3.3439999999999999</v>
      </c>
      <c r="G283" s="1">
        <v>3.6480000000000001</v>
      </c>
      <c r="H283" s="1">
        <v>3.952</v>
      </c>
      <c r="I283" t="s">
        <v>569</v>
      </c>
    </row>
    <row r="284" spans="1:9" ht="28.8" x14ac:dyDescent="0.3">
      <c r="A284" t="s">
        <v>329</v>
      </c>
      <c r="B284" s="81" t="s">
        <v>567</v>
      </c>
      <c r="C284" s="1">
        <v>2.5</v>
      </c>
      <c r="E284" s="1">
        <v>2.5</v>
      </c>
      <c r="F284" s="1">
        <v>2.75</v>
      </c>
      <c r="G284" s="1">
        <v>3</v>
      </c>
      <c r="H284" s="1">
        <v>3.25</v>
      </c>
      <c r="I284" t="s">
        <v>569</v>
      </c>
    </row>
  </sheetData>
  <sheetProtection algorithmName="SHA-512" hashValue="plUXyfY3A9S2QUgQEEuQtYBB3oPAFkEqsxtSPR0e/LW8M0q53wueTtA1q3rOri8uKzWcBPv1+U4u1Zsj2M3cnQ==" saltValue="Jvlk9Cddbz4dMG+BkXnUbA==" spinCount="100000" sheet="1" objects="1" scenarios="1"/>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List121"/>
  <dimension ref="A1:I284"/>
  <sheetViews>
    <sheetView workbookViewId="0">
      <selection activeCell="E3" sqref="E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65" customFormat="1" x14ac:dyDescent="0.3">
      <c r="A2" s="165" t="s">
        <v>9</v>
      </c>
      <c r="B2" s="171" t="s">
        <v>45</v>
      </c>
      <c r="C2" s="167">
        <v>0.22</v>
      </c>
      <c r="D2" s="167">
        <v>0.09</v>
      </c>
      <c r="E2" s="167">
        <v>1.31</v>
      </c>
      <c r="F2" s="167">
        <v>1.341</v>
      </c>
      <c r="G2" s="167">
        <v>1.3720000000000001</v>
      </c>
      <c r="H2" s="167">
        <v>1.403</v>
      </c>
    </row>
    <row r="3" spans="1:9" x14ac:dyDescent="0.3">
      <c r="A3" t="s">
        <v>10</v>
      </c>
      <c r="B3" s="81" t="s">
        <v>46</v>
      </c>
      <c r="C3" s="1">
        <v>1.32</v>
      </c>
      <c r="D3" s="1">
        <v>0.05</v>
      </c>
      <c r="E3" s="1">
        <v>1.37</v>
      </c>
      <c r="F3" s="1">
        <v>1.5069999999999999</v>
      </c>
      <c r="G3" s="1">
        <v>1.6439999999999999</v>
      </c>
      <c r="H3" s="1">
        <v>1.7809999999999999</v>
      </c>
      <c r="I3" t="s">
        <v>84</v>
      </c>
    </row>
    <row r="4" spans="1:9" x14ac:dyDescent="0.3">
      <c r="A4" t="s">
        <v>10</v>
      </c>
      <c r="B4" s="81" t="s">
        <v>47</v>
      </c>
      <c r="C4" s="1">
        <v>1.1599999999999999</v>
      </c>
      <c r="D4" s="1">
        <v>0.03</v>
      </c>
      <c r="E4" s="1">
        <v>1.19</v>
      </c>
      <c r="F4" s="1">
        <v>1.3089999999999999</v>
      </c>
      <c r="G4" s="1">
        <v>1.4279999999999999</v>
      </c>
      <c r="H4" s="1">
        <v>1.5469999999999999</v>
      </c>
      <c r="I4" t="s">
        <v>83</v>
      </c>
    </row>
    <row r="5" spans="1:9" x14ac:dyDescent="0.3">
      <c r="A5" t="s">
        <v>11</v>
      </c>
      <c r="B5" s="81" t="s">
        <v>48</v>
      </c>
      <c r="C5" s="1">
        <v>1.24</v>
      </c>
      <c r="D5" s="1">
        <v>0.14000000000000001</v>
      </c>
      <c r="E5" s="1">
        <v>1.38</v>
      </c>
      <c r="F5" s="1">
        <v>1.518</v>
      </c>
      <c r="G5" s="1">
        <v>1.6559999999999999</v>
      </c>
      <c r="H5" s="1">
        <v>1.794</v>
      </c>
    </row>
    <row r="6" spans="1:9" x14ac:dyDescent="0.3">
      <c r="A6" t="s">
        <v>12</v>
      </c>
      <c r="B6" s="81" t="s">
        <v>49</v>
      </c>
      <c r="C6" s="1">
        <v>1.1599999999999999</v>
      </c>
      <c r="D6" s="1">
        <v>0.06</v>
      </c>
      <c r="E6" s="1">
        <v>1.21</v>
      </c>
      <c r="F6" s="1">
        <v>1.331</v>
      </c>
      <c r="G6" s="1">
        <v>1.452</v>
      </c>
      <c r="H6" s="1">
        <v>1.573</v>
      </c>
    </row>
    <row r="7" spans="1:9" x14ac:dyDescent="0.3">
      <c r="A7" t="s">
        <v>13</v>
      </c>
      <c r="B7" s="81" t="s">
        <v>50</v>
      </c>
      <c r="C7" s="1">
        <v>1.29</v>
      </c>
      <c r="D7" s="1">
        <v>0.16</v>
      </c>
      <c r="E7" s="1">
        <v>1.45</v>
      </c>
      <c r="F7" s="1">
        <v>1.595</v>
      </c>
      <c r="G7" s="1">
        <v>1.74</v>
      </c>
      <c r="H7" s="1">
        <v>1.885</v>
      </c>
      <c r="I7" t="s">
        <v>84</v>
      </c>
    </row>
    <row r="8" spans="1:9" x14ac:dyDescent="0.3">
      <c r="A8" t="s">
        <v>13</v>
      </c>
      <c r="B8" s="81" t="s">
        <v>51</v>
      </c>
      <c r="C8" s="1">
        <v>1.1000000000000001</v>
      </c>
      <c r="D8" s="1">
        <v>0.06</v>
      </c>
      <c r="E8" s="1">
        <v>1.1599999999999999</v>
      </c>
      <c r="F8" s="1">
        <v>1.276</v>
      </c>
      <c r="G8" s="1">
        <v>1.3919999999999999</v>
      </c>
      <c r="H8" s="1">
        <v>1.508</v>
      </c>
      <c r="I8" t="s">
        <v>83</v>
      </c>
    </row>
    <row r="9" spans="1:9" x14ac:dyDescent="0.3">
      <c r="A9" t="s">
        <v>14</v>
      </c>
      <c r="B9" s="81" t="s">
        <v>52</v>
      </c>
      <c r="C9" s="1">
        <v>1.8</v>
      </c>
      <c r="D9" s="1">
        <v>0.14000000000000001</v>
      </c>
      <c r="E9" s="1">
        <v>1.94</v>
      </c>
      <c r="F9" s="1">
        <v>2.1339999999999999</v>
      </c>
      <c r="G9" s="1">
        <v>2.3279999999999998</v>
      </c>
      <c r="H9" s="1">
        <v>2.5219999999999998</v>
      </c>
    </row>
    <row r="10" spans="1:9" x14ac:dyDescent="0.3">
      <c r="A10" t="s">
        <v>15</v>
      </c>
      <c r="B10" s="81" t="s">
        <v>53</v>
      </c>
      <c r="C10" s="1">
        <v>1.87</v>
      </c>
      <c r="D10" s="1">
        <v>0.03</v>
      </c>
      <c r="E10" s="1">
        <v>1.9</v>
      </c>
      <c r="F10" s="1">
        <v>1.919</v>
      </c>
      <c r="G10" s="1">
        <v>1.919</v>
      </c>
      <c r="H10" s="1">
        <v>1.919</v>
      </c>
    </row>
    <row r="11" spans="1:9" x14ac:dyDescent="0.3">
      <c r="A11" t="s">
        <v>16</v>
      </c>
      <c r="B11" s="81" t="s">
        <v>54</v>
      </c>
      <c r="C11" s="1">
        <v>3.32</v>
      </c>
      <c r="D11" s="1">
        <v>0.09</v>
      </c>
      <c r="E11" s="1">
        <v>3.41</v>
      </c>
      <c r="F11" s="1">
        <v>3.444</v>
      </c>
      <c r="G11" s="1">
        <v>3.444</v>
      </c>
      <c r="H11" s="1">
        <v>3.444</v>
      </c>
    </row>
    <row r="12" spans="1:9" x14ac:dyDescent="0.3">
      <c r="A12" t="s">
        <v>17</v>
      </c>
      <c r="B12" s="81" t="s">
        <v>55</v>
      </c>
      <c r="C12" s="1">
        <v>1</v>
      </c>
      <c r="D12" s="1">
        <v>0.03</v>
      </c>
      <c r="E12" s="1">
        <v>1.02</v>
      </c>
      <c r="F12" s="1">
        <v>1.03</v>
      </c>
      <c r="G12" s="1">
        <v>1.03</v>
      </c>
      <c r="H12" s="1">
        <v>1.03</v>
      </c>
    </row>
    <row r="13" spans="1:9" x14ac:dyDescent="0.3">
      <c r="A13" t="s">
        <v>18</v>
      </c>
      <c r="B13" s="81" t="s">
        <v>56</v>
      </c>
      <c r="C13" s="1">
        <v>1.86</v>
      </c>
      <c r="D13" s="1">
        <v>0.04</v>
      </c>
      <c r="E13" s="1">
        <v>1.91</v>
      </c>
      <c r="F13" s="1">
        <v>1.929</v>
      </c>
      <c r="G13" s="1">
        <v>1.929</v>
      </c>
      <c r="H13" s="1">
        <v>1.929</v>
      </c>
    </row>
    <row r="14" spans="1:9" x14ac:dyDescent="0.3">
      <c r="A14" t="s">
        <v>19</v>
      </c>
      <c r="B14" s="81" t="s">
        <v>57</v>
      </c>
    </row>
    <row r="15" spans="1:9" ht="57.6" x14ac:dyDescent="0.3">
      <c r="A15" t="s">
        <v>20</v>
      </c>
      <c r="B15" s="81" t="s">
        <v>58</v>
      </c>
      <c r="C15" s="1">
        <v>0.74</v>
      </c>
      <c r="D15" s="1">
        <v>0.02</v>
      </c>
      <c r="E15" s="1">
        <v>0.76</v>
      </c>
      <c r="F15" s="1">
        <v>0.76800000000000002</v>
      </c>
      <c r="G15" s="1">
        <v>0.76800000000000002</v>
      </c>
      <c r="H15" s="1">
        <v>0.76800000000000002</v>
      </c>
    </row>
    <row r="16" spans="1:9" ht="57.6" x14ac:dyDescent="0.3">
      <c r="A16" t="s">
        <v>21</v>
      </c>
      <c r="B16" s="81" t="s">
        <v>59</v>
      </c>
      <c r="C16" s="1">
        <v>1.22</v>
      </c>
      <c r="D16" s="1">
        <v>0.02</v>
      </c>
      <c r="E16" s="1">
        <v>1.24</v>
      </c>
      <c r="F16" s="1">
        <v>1.252</v>
      </c>
      <c r="G16" s="1">
        <v>1.252</v>
      </c>
      <c r="H16" s="1">
        <v>1.252</v>
      </c>
    </row>
    <row r="17" spans="1:8" ht="72" x14ac:dyDescent="0.3">
      <c r="A17" t="s">
        <v>22</v>
      </c>
      <c r="B17" s="81" t="s">
        <v>60</v>
      </c>
      <c r="C17" s="1">
        <v>2.2200000000000002</v>
      </c>
      <c r="D17" s="1">
        <v>7.0000000000000007E-2</v>
      </c>
      <c r="E17" s="1">
        <v>2.29</v>
      </c>
      <c r="F17" s="1">
        <v>2.3130000000000002</v>
      </c>
      <c r="G17" s="1">
        <v>2.3130000000000002</v>
      </c>
      <c r="H17" s="1">
        <v>2.3130000000000002</v>
      </c>
    </row>
    <row r="18" spans="1:8" ht="57.6" x14ac:dyDescent="0.3">
      <c r="A18" t="s">
        <v>23</v>
      </c>
      <c r="B18" s="81" t="s">
        <v>61</v>
      </c>
      <c r="C18" s="1">
        <v>2.17</v>
      </c>
      <c r="D18" s="1">
        <v>7.0000000000000007E-2</v>
      </c>
      <c r="E18" s="1">
        <v>2.2400000000000002</v>
      </c>
      <c r="F18" s="1">
        <v>2.262</v>
      </c>
      <c r="G18" s="1">
        <v>2.262</v>
      </c>
      <c r="H18" s="1">
        <v>2.262</v>
      </c>
    </row>
    <row r="19" spans="1:8" ht="28.8" x14ac:dyDescent="0.3">
      <c r="A19" t="s">
        <v>24</v>
      </c>
      <c r="B19" s="81" t="s">
        <v>62</v>
      </c>
      <c r="C19" s="1">
        <v>0.97</v>
      </c>
      <c r="D19" s="1">
        <v>0.06</v>
      </c>
      <c r="E19" s="1">
        <v>1.03</v>
      </c>
      <c r="F19" s="1">
        <v>1.04</v>
      </c>
      <c r="G19" s="1">
        <v>1.04</v>
      </c>
      <c r="H19" s="1">
        <v>1.04</v>
      </c>
    </row>
    <row r="20" spans="1:8" ht="28.8" x14ac:dyDescent="0.3">
      <c r="A20" t="s">
        <v>25</v>
      </c>
      <c r="B20" s="81" t="s">
        <v>63</v>
      </c>
      <c r="C20" s="1">
        <v>1.46</v>
      </c>
      <c r="D20" s="1">
        <v>0.06</v>
      </c>
      <c r="E20" s="1">
        <v>1.53</v>
      </c>
      <c r="F20" s="1">
        <v>1.5449999999999999</v>
      </c>
      <c r="G20" s="1">
        <v>1.5449999999999999</v>
      </c>
      <c r="H20" s="1">
        <v>1.5449999999999999</v>
      </c>
    </row>
    <row r="21" spans="1:8" ht="28.8" x14ac:dyDescent="0.3">
      <c r="A21" t="s">
        <v>26</v>
      </c>
      <c r="B21" s="81" t="s">
        <v>64</v>
      </c>
      <c r="C21" s="1">
        <v>1.43</v>
      </c>
      <c r="D21" s="1">
        <v>0.05</v>
      </c>
      <c r="E21" s="1">
        <v>1.47</v>
      </c>
      <c r="F21" s="1">
        <v>1.4850000000000001</v>
      </c>
      <c r="G21" s="1">
        <v>1.4850000000000001</v>
      </c>
      <c r="H21" s="1">
        <v>1.4850000000000001</v>
      </c>
    </row>
    <row r="22" spans="1:8" ht="43.2" x14ac:dyDescent="0.3">
      <c r="A22" t="s">
        <v>27</v>
      </c>
      <c r="B22" s="81" t="s">
        <v>65</v>
      </c>
      <c r="C22" s="1">
        <v>2.19</v>
      </c>
      <c r="D22" s="1">
        <v>7.0000000000000007E-2</v>
      </c>
      <c r="E22" s="1">
        <v>2.27</v>
      </c>
      <c r="F22" s="1">
        <v>2.2930000000000001</v>
      </c>
      <c r="G22" s="1">
        <v>2.2930000000000001</v>
      </c>
      <c r="H22" s="1">
        <v>2.2930000000000001</v>
      </c>
    </row>
    <row r="23" spans="1:8" ht="72" x14ac:dyDescent="0.3">
      <c r="A23" t="s">
        <v>28</v>
      </c>
      <c r="B23" s="81" t="s">
        <v>66</v>
      </c>
      <c r="C23" s="1">
        <v>1.91</v>
      </c>
      <c r="D23" s="1">
        <v>7.0000000000000007E-2</v>
      </c>
      <c r="E23" s="1">
        <v>1.98</v>
      </c>
      <c r="F23" s="1">
        <v>2</v>
      </c>
      <c r="G23" s="1">
        <v>2</v>
      </c>
      <c r="H23" s="1">
        <v>2</v>
      </c>
    </row>
    <row r="24" spans="1:8" ht="72" x14ac:dyDescent="0.3">
      <c r="A24" t="s">
        <v>29</v>
      </c>
      <c r="B24" s="81" t="s">
        <v>67</v>
      </c>
      <c r="C24" s="1">
        <v>1.91</v>
      </c>
      <c r="D24" s="1">
        <v>7.0000000000000007E-2</v>
      </c>
      <c r="E24" s="1">
        <v>1.98</v>
      </c>
      <c r="F24" s="1">
        <v>2</v>
      </c>
      <c r="G24" s="1">
        <v>2</v>
      </c>
      <c r="H24" s="1">
        <v>2</v>
      </c>
    </row>
    <row r="25" spans="1:8" ht="28.8" x14ac:dyDescent="0.3">
      <c r="A25" t="s">
        <v>30</v>
      </c>
      <c r="B25" s="81" t="s">
        <v>68</v>
      </c>
      <c r="C25" s="1">
        <v>2.92</v>
      </c>
      <c r="D25" s="1">
        <v>0.05</v>
      </c>
      <c r="E25" s="1">
        <v>2.97</v>
      </c>
      <c r="F25" s="1">
        <v>3</v>
      </c>
      <c r="G25" s="1">
        <v>3</v>
      </c>
      <c r="H25" s="1">
        <v>3</v>
      </c>
    </row>
    <row r="26" spans="1:8" ht="43.2" x14ac:dyDescent="0.3">
      <c r="A26" t="s">
        <v>31</v>
      </c>
      <c r="B26" s="81" t="s">
        <v>69</v>
      </c>
      <c r="C26" s="1">
        <v>1.84</v>
      </c>
      <c r="D26" s="1">
        <v>0.06</v>
      </c>
      <c r="E26" s="1">
        <v>1.91</v>
      </c>
      <c r="F26" s="1">
        <v>1.929</v>
      </c>
      <c r="G26" s="1">
        <v>1.929</v>
      </c>
      <c r="H26" s="1">
        <v>1.929</v>
      </c>
    </row>
    <row r="27" spans="1:8" ht="43.2" x14ac:dyDescent="0.3">
      <c r="A27" t="s">
        <v>32</v>
      </c>
      <c r="B27" s="81" t="s">
        <v>70</v>
      </c>
      <c r="C27" s="1">
        <v>1.68</v>
      </c>
      <c r="D27" s="1">
        <v>0.06</v>
      </c>
      <c r="E27" s="1">
        <v>1.74</v>
      </c>
      <c r="F27" s="1">
        <v>1.7569999999999999</v>
      </c>
      <c r="G27" s="1">
        <v>1.7569999999999999</v>
      </c>
      <c r="H27" s="1">
        <v>1.7569999999999999</v>
      </c>
    </row>
    <row r="28" spans="1:8" ht="100.8" x14ac:dyDescent="0.3">
      <c r="A28" t="s">
        <v>33</v>
      </c>
      <c r="B28" s="81" t="s">
        <v>71</v>
      </c>
      <c r="C28" s="1">
        <v>1.95</v>
      </c>
      <c r="D28" s="1">
        <v>7.0000000000000007E-2</v>
      </c>
      <c r="E28" s="1">
        <v>2.02</v>
      </c>
      <c r="F28" s="1">
        <v>2.04</v>
      </c>
      <c r="G28" s="1">
        <v>2.04</v>
      </c>
      <c r="H28" s="1">
        <v>2.04</v>
      </c>
    </row>
    <row r="29" spans="1:8" ht="28.8" x14ac:dyDescent="0.3">
      <c r="A29" t="s">
        <v>34</v>
      </c>
      <c r="B29" s="81" t="s">
        <v>72</v>
      </c>
    </row>
    <row r="30" spans="1:8" ht="43.2" x14ac:dyDescent="0.3">
      <c r="A30" t="s">
        <v>35</v>
      </c>
      <c r="B30" s="81" t="s">
        <v>73</v>
      </c>
      <c r="C30" s="1">
        <v>0.9</v>
      </c>
      <c r="D30" s="1">
        <v>0.06</v>
      </c>
      <c r="E30" s="1">
        <v>0.96</v>
      </c>
      <c r="F30" s="1">
        <v>0.97</v>
      </c>
      <c r="G30" s="1">
        <v>0.97</v>
      </c>
      <c r="H30" s="1">
        <v>0.97</v>
      </c>
    </row>
    <row r="31" spans="1:8" ht="57.6" x14ac:dyDescent="0.3">
      <c r="A31" t="s">
        <v>36</v>
      </c>
      <c r="B31" s="81" t="s">
        <v>74</v>
      </c>
      <c r="C31" s="1">
        <v>1</v>
      </c>
      <c r="D31" s="1">
        <v>7.0000000000000007E-2</v>
      </c>
      <c r="E31" s="1">
        <v>1.06</v>
      </c>
      <c r="F31" s="1">
        <v>1.071</v>
      </c>
      <c r="G31" s="1">
        <v>1.071</v>
      </c>
      <c r="H31" s="1">
        <v>1.071</v>
      </c>
    </row>
    <row r="32" spans="1:8" ht="57.6" x14ac:dyDescent="0.3">
      <c r="A32" t="s">
        <v>37</v>
      </c>
      <c r="B32" s="81" t="s">
        <v>75</v>
      </c>
      <c r="C32" s="1">
        <v>0.68</v>
      </c>
      <c r="D32" s="1">
        <v>0.05</v>
      </c>
      <c r="E32" s="1">
        <v>0.74</v>
      </c>
      <c r="F32" s="1">
        <v>0.747</v>
      </c>
      <c r="G32" s="1">
        <v>0.747</v>
      </c>
      <c r="H32" s="1">
        <v>0.747</v>
      </c>
    </row>
    <row r="33" spans="1:9" ht="43.2" x14ac:dyDescent="0.3">
      <c r="A33" t="s">
        <v>38</v>
      </c>
      <c r="B33" s="81" t="s">
        <v>76</v>
      </c>
      <c r="C33" s="1">
        <v>0.78</v>
      </c>
      <c r="D33" s="1">
        <v>0.04</v>
      </c>
      <c r="E33" s="1">
        <v>0.82</v>
      </c>
      <c r="F33" s="1">
        <v>0.82799999999999996</v>
      </c>
      <c r="G33" s="1">
        <v>0.82799999999999996</v>
      </c>
      <c r="H33" s="1">
        <v>0.82799999999999996</v>
      </c>
    </row>
    <row r="34" spans="1:9" ht="57.6" x14ac:dyDescent="0.3">
      <c r="A34" t="s">
        <v>39</v>
      </c>
      <c r="B34" s="81" t="s">
        <v>77</v>
      </c>
      <c r="C34" s="1">
        <v>0.5</v>
      </c>
      <c r="D34" s="1">
        <v>0.03</v>
      </c>
      <c r="E34" s="1">
        <v>0.53</v>
      </c>
      <c r="F34" s="1">
        <v>0.53500000000000003</v>
      </c>
      <c r="G34" s="1">
        <v>0.53500000000000003</v>
      </c>
      <c r="H34" s="1">
        <v>0.53500000000000003</v>
      </c>
    </row>
    <row r="35" spans="1:9" ht="28.8" x14ac:dyDescent="0.3">
      <c r="A35" t="s">
        <v>40</v>
      </c>
      <c r="B35" s="81" t="s">
        <v>78</v>
      </c>
      <c r="C35" s="1">
        <v>1.34</v>
      </c>
      <c r="D35" s="1">
        <v>0.09</v>
      </c>
      <c r="E35" s="1">
        <v>1.42</v>
      </c>
      <c r="F35" s="1">
        <v>1.4339999999999999</v>
      </c>
      <c r="G35" s="1">
        <v>1.4339999999999999</v>
      </c>
      <c r="H35" s="1">
        <v>1.4339999999999999</v>
      </c>
    </row>
    <row r="36" spans="1:9" ht="28.8" x14ac:dyDescent="0.3">
      <c r="A36" t="s">
        <v>41</v>
      </c>
      <c r="B36" s="81" t="s">
        <v>79</v>
      </c>
      <c r="C36" s="1">
        <v>0.9</v>
      </c>
      <c r="D36" s="1">
        <v>0.1</v>
      </c>
      <c r="E36" s="1">
        <v>1.01</v>
      </c>
      <c r="F36" s="1">
        <v>1.02</v>
      </c>
      <c r="G36" s="1">
        <v>1.02</v>
      </c>
      <c r="H36" s="1">
        <v>1.02</v>
      </c>
    </row>
    <row r="37" spans="1:9" ht="86.4" x14ac:dyDescent="0.3">
      <c r="A37" t="s">
        <v>42</v>
      </c>
      <c r="B37" s="81" t="s">
        <v>80</v>
      </c>
      <c r="C37" s="1">
        <v>1.28</v>
      </c>
      <c r="D37" s="1">
        <v>0.05</v>
      </c>
      <c r="E37" s="1">
        <v>1.34</v>
      </c>
      <c r="F37" s="1">
        <v>1.353</v>
      </c>
      <c r="G37" s="1">
        <v>1.353</v>
      </c>
      <c r="H37" s="1">
        <v>1.353</v>
      </c>
    </row>
    <row r="38" spans="1:9" ht="86.4" x14ac:dyDescent="0.3">
      <c r="A38" t="s">
        <v>43</v>
      </c>
      <c r="B38" s="81" t="s">
        <v>81</v>
      </c>
      <c r="C38" s="1">
        <v>0.67</v>
      </c>
      <c r="D38" s="1">
        <v>0.04</v>
      </c>
      <c r="E38" s="1">
        <v>0.71</v>
      </c>
      <c r="F38" s="1">
        <v>0.71699999999999997</v>
      </c>
      <c r="G38" s="1">
        <v>0.71699999999999997</v>
      </c>
      <c r="H38" s="1">
        <v>0.71699999999999997</v>
      </c>
    </row>
    <row r="39" spans="1:9" x14ac:dyDescent="0.3">
      <c r="A39" t="s">
        <v>85</v>
      </c>
      <c r="B39" s="81" t="s">
        <v>330</v>
      </c>
      <c r="C39" s="1">
        <v>1.7</v>
      </c>
      <c r="E39" s="1">
        <v>1.7</v>
      </c>
      <c r="F39" s="1">
        <v>1.87</v>
      </c>
      <c r="G39" s="1">
        <v>2.04</v>
      </c>
      <c r="H39" s="1">
        <v>2.21</v>
      </c>
      <c r="I39" t="s">
        <v>572</v>
      </c>
    </row>
    <row r="40" spans="1:9" x14ac:dyDescent="0.3">
      <c r="A40" t="s">
        <v>86</v>
      </c>
      <c r="B40" s="81" t="s">
        <v>331</v>
      </c>
      <c r="C40" s="1">
        <v>2.032</v>
      </c>
      <c r="E40" s="1">
        <v>2.032</v>
      </c>
      <c r="F40" s="1">
        <v>2.2349999999999999</v>
      </c>
      <c r="G40" s="1">
        <v>2.4390000000000001</v>
      </c>
      <c r="H40" s="1">
        <v>2.6419999999999999</v>
      </c>
      <c r="I40" t="s">
        <v>572</v>
      </c>
    </row>
    <row r="41" spans="1:9" x14ac:dyDescent="0.3">
      <c r="A41" t="s">
        <v>87</v>
      </c>
      <c r="B41" s="81" t="s">
        <v>332</v>
      </c>
      <c r="C41" s="1">
        <v>2.258</v>
      </c>
      <c r="E41" s="1">
        <v>2.258</v>
      </c>
      <c r="F41" s="1">
        <v>2.484</v>
      </c>
      <c r="G41" s="1">
        <v>2.7090000000000001</v>
      </c>
      <c r="H41" s="1">
        <v>2.9350000000000001</v>
      </c>
      <c r="I41" t="s">
        <v>572</v>
      </c>
    </row>
    <row r="42" spans="1:9" x14ac:dyDescent="0.3">
      <c r="A42" t="s">
        <v>88</v>
      </c>
      <c r="B42" s="81" t="s">
        <v>333</v>
      </c>
      <c r="C42" s="1">
        <v>2.278</v>
      </c>
      <c r="E42" s="1">
        <v>2.278</v>
      </c>
      <c r="F42" s="1">
        <v>2.5059999999999998</v>
      </c>
      <c r="G42" s="1">
        <v>2.734</v>
      </c>
      <c r="H42" s="1">
        <v>2.9620000000000002</v>
      </c>
      <c r="I42" t="s">
        <v>572</v>
      </c>
    </row>
    <row r="43" spans="1:9" x14ac:dyDescent="0.3">
      <c r="A43" t="s">
        <v>89</v>
      </c>
      <c r="B43" s="81" t="s">
        <v>334</v>
      </c>
      <c r="C43" s="1">
        <v>2.278</v>
      </c>
      <c r="E43" s="1">
        <v>2.278</v>
      </c>
      <c r="F43" s="1">
        <v>2.5059999999999998</v>
      </c>
      <c r="G43" s="1">
        <v>2.734</v>
      </c>
      <c r="H43" s="1">
        <v>2.9620000000000002</v>
      </c>
      <c r="I43" t="s">
        <v>572</v>
      </c>
    </row>
    <row r="44" spans="1:9" x14ac:dyDescent="0.3">
      <c r="A44" t="s">
        <v>90</v>
      </c>
      <c r="B44" s="81" t="s">
        <v>332</v>
      </c>
      <c r="C44" s="1">
        <v>2.258</v>
      </c>
      <c r="E44" s="1">
        <v>2.258</v>
      </c>
      <c r="F44" s="1">
        <v>2.484</v>
      </c>
      <c r="G44" s="1">
        <v>2.7090000000000001</v>
      </c>
      <c r="H44" s="1">
        <v>2.9350000000000001</v>
      </c>
      <c r="I44" t="s">
        <v>572</v>
      </c>
    </row>
    <row r="45" spans="1:9" x14ac:dyDescent="0.3">
      <c r="A45" t="s">
        <v>91</v>
      </c>
      <c r="B45" s="81" t="s">
        <v>333</v>
      </c>
      <c r="C45" s="1">
        <v>2.278</v>
      </c>
      <c r="E45" s="1">
        <v>2.278</v>
      </c>
      <c r="F45" s="1">
        <v>2.5059999999999998</v>
      </c>
      <c r="G45" s="1">
        <v>2.734</v>
      </c>
      <c r="H45" s="1">
        <v>2.9620000000000002</v>
      </c>
      <c r="I45" t="s">
        <v>572</v>
      </c>
    </row>
    <row r="46" spans="1:9" x14ac:dyDescent="0.3">
      <c r="A46" t="s">
        <v>92</v>
      </c>
      <c r="B46" s="81" t="s">
        <v>335</v>
      </c>
      <c r="C46" s="1">
        <v>2.258</v>
      </c>
      <c r="E46" s="1">
        <v>2.258</v>
      </c>
      <c r="F46" s="1">
        <v>2.484</v>
      </c>
      <c r="G46" s="1">
        <v>2.7090000000000001</v>
      </c>
      <c r="H46" s="1">
        <v>2.9350000000000001</v>
      </c>
      <c r="I46" t="s">
        <v>572</v>
      </c>
    </row>
    <row r="47" spans="1:9" ht="28.8" x14ac:dyDescent="0.3">
      <c r="A47" t="s">
        <v>93</v>
      </c>
      <c r="B47" s="81" t="s">
        <v>336</v>
      </c>
      <c r="C47" s="1">
        <v>2.73</v>
      </c>
      <c r="E47" s="1">
        <v>2.73</v>
      </c>
      <c r="F47" s="1">
        <v>3.0030000000000001</v>
      </c>
      <c r="G47" s="1">
        <v>3.2759999999999998</v>
      </c>
      <c r="H47" s="1">
        <v>3.5489999999999999</v>
      </c>
      <c r="I47" t="s">
        <v>572</v>
      </c>
    </row>
    <row r="48" spans="1:9" ht="43.2" x14ac:dyDescent="0.3">
      <c r="A48" t="s">
        <v>94</v>
      </c>
      <c r="B48" s="81" t="s">
        <v>337</v>
      </c>
      <c r="C48" s="1">
        <v>2.73</v>
      </c>
      <c r="E48" s="1">
        <v>2.73</v>
      </c>
      <c r="F48" s="1">
        <v>3.0030000000000001</v>
      </c>
      <c r="G48" s="1">
        <v>3.2759999999999998</v>
      </c>
      <c r="H48" s="1">
        <v>3.5489999999999999</v>
      </c>
      <c r="I48" t="s">
        <v>572</v>
      </c>
    </row>
    <row r="49" spans="1:9" x14ac:dyDescent="0.3">
      <c r="A49" t="s">
        <v>95</v>
      </c>
      <c r="B49" s="81" t="s">
        <v>338</v>
      </c>
      <c r="C49" s="1">
        <v>2.278</v>
      </c>
      <c r="E49" s="1">
        <v>2.278</v>
      </c>
      <c r="F49" s="1">
        <v>2.5059999999999998</v>
      </c>
      <c r="G49" s="1">
        <v>2.734</v>
      </c>
      <c r="H49" s="1">
        <v>2.9620000000000002</v>
      </c>
      <c r="I49" t="s">
        <v>572</v>
      </c>
    </row>
    <row r="50" spans="1:9" ht="28.8" x14ac:dyDescent="0.3">
      <c r="A50" t="s">
        <v>96</v>
      </c>
      <c r="B50" s="81" t="s">
        <v>339</v>
      </c>
      <c r="C50" s="1">
        <v>2.278</v>
      </c>
      <c r="E50" s="1">
        <v>2.278</v>
      </c>
      <c r="F50" s="1">
        <v>2.5059999999999998</v>
      </c>
      <c r="G50" s="1">
        <v>2.734</v>
      </c>
      <c r="H50" s="1">
        <v>2.9620000000000002</v>
      </c>
      <c r="I50" t="s">
        <v>572</v>
      </c>
    </row>
    <row r="51" spans="1:9" x14ac:dyDescent="0.3">
      <c r="A51" t="s">
        <v>97</v>
      </c>
      <c r="B51" s="81" t="s">
        <v>340</v>
      </c>
      <c r="C51" s="1">
        <v>2.278</v>
      </c>
      <c r="E51" s="1">
        <v>2.278</v>
      </c>
      <c r="F51" s="1">
        <v>2.5059999999999998</v>
      </c>
      <c r="G51" s="1">
        <v>2.734</v>
      </c>
      <c r="H51" s="1">
        <v>2.9620000000000002</v>
      </c>
      <c r="I51" t="s">
        <v>572</v>
      </c>
    </row>
    <row r="52" spans="1:9" x14ac:dyDescent="0.3">
      <c r="A52" t="s">
        <v>98</v>
      </c>
      <c r="B52" s="81" t="s">
        <v>341</v>
      </c>
      <c r="C52" s="1">
        <v>2.278</v>
      </c>
      <c r="E52" s="1">
        <v>2.278</v>
      </c>
      <c r="F52" s="1">
        <v>2.5059999999999998</v>
      </c>
      <c r="G52" s="1">
        <v>2.734</v>
      </c>
      <c r="H52" s="1">
        <v>2.9620000000000002</v>
      </c>
      <c r="I52" t="s">
        <v>572</v>
      </c>
    </row>
    <row r="53" spans="1:9" x14ac:dyDescent="0.3">
      <c r="A53" t="s">
        <v>99</v>
      </c>
      <c r="B53" s="81" t="s">
        <v>342</v>
      </c>
      <c r="C53" s="1">
        <v>2.278</v>
      </c>
      <c r="E53" s="1">
        <v>2.278</v>
      </c>
      <c r="F53" s="1">
        <v>2.5059999999999998</v>
      </c>
      <c r="G53" s="1">
        <v>2.734</v>
      </c>
      <c r="H53" s="1">
        <v>2.9620000000000002</v>
      </c>
      <c r="I53" t="s">
        <v>572</v>
      </c>
    </row>
    <row r="54" spans="1:9" x14ac:dyDescent="0.3">
      <c r="A54" t="s">
        <v>100</v>
      </c>
      <c r="B54" s="81" t="s">
        <v>341</v>
      </c>
      <c r="C54" s="1">
        <v>2.278</v>
      </c>
      <c r="E54" s="1">
        <v>2.278</v>
      </c>
      <c r="F54" s="1">
        <v>2.5059999999999998</v>
      </c>
      <c r="G54" s="1">
        <v>2.734</v>
      </c>
      <c r="H54" s="1">
        <v>2.9620000000000002</v>
      </c>
      <c r="I54" t="s">
        <v>572</v>
      </c>
    </row>
    <row r="55" spans="1:9" ht="72" x14ac:dyDescent="0.3">
      <c r="A55" t="s">
        <v>101</v>
      </c>
      <c r="B55" s="81" t="s">
        <v>343</v>
      </c>
      <c r="C55" s="1">
        <v>2.73</v>
      </c>
      <c r="E55" s="1">
        <v>2.73</v>
      </c>
      <c r="F55" s="1">
        <v>3.0030000000000001</v>
      </c>
      <c r="G55" s="1">
        <v>3.2759999999999998</v>
      </c>
      <c r="H55" s="1">
        <v>3.5489999999999999</v>
      </c>
      <c r="I55" t="s">
        <v>572</v>
      </c>
    </row>
    <row r="56" spans="1:9" ht="72" x14ac:dyDescent="0.3">
      <c r="A56" t="s">
        <v>102</v>
      </c>
      <c r="B56" s="81" t="s">
        <v>344</v>
      </c>
      <c r="C56" s="1">
        <v>2.73</v>
      </c>
      <c r="E56" s="1">
        <v>2.73</v>
      </c>
      <c r="F56" s="1">
        <v>3.0030000000000001</v>
      </c>
      <c r="G56" s="1">
        <v>3.2759999999999998</v>
      </c>
      <c r="H56" s="1">
        <v>3.5489999999999999</v>
      </c>
      <c r="I56" t="s">
        <v>572</v>
      </c>
    </row>
    <row r="57" spans="1:9" x14ac:dyDescent="0.3">
      <c r="A57" t="s">
        <v>103</v>
      </c>
      <c r="B57" s="81" t="s">
        <v>345</v>
      </c>
      <c r="C57" s="1">
        <v>2.73</v>
      </c>
      <c r="E57" s="1">
        <v>2.73</v>
      </c>
      <c r="F57" s="1">
        <v>3.0030000000000001</v>
      </c>
      <c r="G57" s="1">
        <v>3.2759999999999998</v>
      </c>
      <c r="H57" s="1">
        <v>3.5489999999999999</v>
      </c>
      <c r="I57" t="s">
        <v>572</v>
      </c>
    </row>
    <row r="58" spans="1:9" ht="28.8" x14ac:dyDescent="0.3">
      <c r="A58" t="s">
        <v>104</v>
      </c>
      <c r="B58" s="81" t="s">
        <v>346</v>
      </c>
      <c r="C58" s="1">
        <v>2.258</v>
      </c>
      <c r="E58" s="1">
        <v>2.258</v>
      </c>
      <c r="F58" s="1">
        <v>2.484</v>
      </c>
      <c r="G58" s="1">
        <v>2.7090000000000001</v>
      </c>
      <c r="H58" s="1">
        <v>2.9350000000000001</v>
      </c>
      <c r="I58" t="s">
        <v>572</v>
      </c>
    </row>
    <row r="59" spans="1:9" ht="43.2" x14ac:dyDescent="0.3">
      <c r="A59" t="s">
        <v>105</v>
      </c>
      <c r="B59" s="81" t="s">
        <v>347</v>
      </c>
      <c r="C59" s="1">
        <v>2.73</v>
      </c>
      <c r="E59" s="1">
        <v>2.73</v>
      </c>
      <c r="F59" s="1">
        <v>3.0030000000000001</v>
      </c>
      <c r="G59" s="1">
        <v>3.2759999999999998</v>
      </c>
      <c r="H59" s="1">
        <v>3.5489999999999999</v>
      </c>
      <c r="I59" t="s">
        <v>572</v>
      </c>
    </row>
    <row r="60" spans="1:9" ht="28.8" x14ac:dyDescent="0.3">
      <c r="A60" t="s">
        <v>106</v>
      </c>
      <c r="B60" s="81" t="s">
        <v>348</v>
      </c>
      <c r="C60" s="1">
        <v>2.73</v>
      </c>
      <c r="E60" s="1">
        <v>2.73</v>
      </c>
      <c r="F60" s="1">
        <v>3.0030000000000001</v>
      </c>
      <c r="G60" s="1">
        <v>3.2759999999999998</v>
      </c>
      <c r="H60" s="1">
        <v>3.5489999999999999</v>
      </c>
      <c r="I60" t="s">
        <v>572</v>
      </c>
    </row>
    <row r="61" spans="1:9" x14ac:dyDescent="0.3">
      <c r="A61" t="s">
        <v>107</v>
      </c>
      <c r="B61" s="81" t="s">
        <v>349</v>
      </c>
      <c r="C61" s="1">
        <v>2.032</v>
      </c>
      <c r="E61" s="1">
        <v>2.032</v>
      </c>
      <c r="F61" s="1">
        <v>2.2349999999999999</v>
      </c>
      <c r="G61" s="1">
        <v>2.4390000000000001</v>
      </c>
      <c r="H61" s="1">
        <v>2.6419999999999999</v>
      </c>
      <c r="I61" t="s">
        <v>572</v>
      </c>
    </row>
    <row r="62" spans="1:9" x14ac:dyDescent="0.3">
      <c r="A62" t="s">
        <v>108</v>
      </c>
      <c r="B62" s="81" t="s">
        <v>341</v>
      </c>
      <c r="C62" s="1">
        <v>2.73</v>
      </c>
      <c r="E62" s="1">
        <v>2.73</v>
      </c>
      <c r="F62" s="1">
        <v>3.0030000000000001</v>
      </c>
      <c r="G62" s="1">
        <v>3.2759999999999998</v>
      </c>
      <c r="H62" s="1">
        <v>3.5489999999999999</v>
      </c>
      <c r="I62" t="s">
        <v>572</v>
      </c>
    </row>
    <row r="63" spans="1:9" x14ac:dyDescent="0.3">
      <c r="A63" t="s">
        <v>44</v>
      </c>
      <c r="B63" s="81" t="s">
        <v>82</v>
      </c>
      <c r="C63" s="1">
        <v>26.64</v>
      </c>
      <c r="E63" s="1">
        <v>26.64</v>
      </c>
      <c r="F63" s="1">
        <v>29.303999999999998</v>
      </c>
      <c r="G63" s="1">
        <v>31.968</v>
      </c>
      <c r="H63" s="1">
        <v>34.631999999999998</v>
      </c>
    </row>
    <row r="64" spans="1:9" ht="28.8" x14ac:dyDescent="0.3">
      <c r="A64" t="s">
        <v>109</v>
      </c>
      <c r="B64" s="81" t="s">
        <v>350</v>
      </c>
      <c r="C64" s="1">
        <v>0.66</v>
      </c>
      <c r="D64" s="1">
        <v>0.02</v>
      </c>
      <c r="E64" s="1">
        <v>0.68</v>
      </c>
      <c r="F64" s="1">
        <v>0.748</v>
      </c>
      <c r="G64" s="1">
        <v>0.81599999999999995</v>
      </c>
      <c r="H64" s="1">
        <v>0.88400000000000001</v>
      </c>
    </row>
    <row r="65" spans="1:9" ht="28.8" x14ac:dyDescent="0.3">
      <c r="A65" t="s">
        <v>110</v>
      </c>
      <c r="B65" s="81" t="s">
        <v>351</v>
      </c>
      <c r="C65" s="1">
        <v>1.21</v>
      </c>
      <c r="E65" s="1">
        <v>1.21</v>
      </c>
      <c r="F65" s="1">
        <v>1.331</v>
      </c>
      <c r="G65" s="1">
        <v>1.452</v>
      </c>
      <c r="H65" s="1">
        <v>1.573</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c r="C71" s="1">
        <v>0.45</v>
      </c>
      <c r="E71" s="1">
        <v>0.45</v>
      </c>
      <c r="F71" s="1">
        <v>0.495</v>
      </c>
      <c r="G71" s="1">
        <v>0.54</v>
      </c>
      <c r="H71" s="1">
        <v>0.58499999999999996</v>
      </c>
    </row>
    <row r="72" spans="1:9" ht="72" x14ac:dyDescent="0.3">
      <c r="A72" t="s">
        <v>117</v>
      </c>
      <c r="B72" s="81" t="s">
        <v>358</v>
      </c>
      <c r="C72" s="1">
        <v>2.4249999999999998</v>
      </c>
      <c r="E72" s="1">
        <v>2.4249999999999998</v>
      </c>
      <c r="F72" s="1">
        <v>2.6669999999999998</v>
      </c>
      <c r="G72" s="1">
        <v>2.91</v>
      </c>
      <c r="H72" s="1">
        <v>3.1520000000000001</v>
      </c>
      <c r="I72" t="s">
        <v>569</v>
      </c>
    </row>
    <row r="73" spans="1:9" ht="43.2" x14ac:dyDescent="0.3">
      <c r="A73" t="s">
        <v>118</v>
      </c>
      <c r="B73" s="81" t="s">
        <v>359</v>
      </c>
    </row>
    <row r="74" spans="1:9" ht="43.2" x14ac:dyDescent="0.3">
      <c r="A74" t="s">
        <v>119</v>
      </c>
      <c r="B74" s="81" t="s">
        <v>360</v>
      </c>
      <c r="C74" s="1">
        <v>1.33</v>
      </c>
      <c r="E74" s="1">
        <v>1.33</v>
      </c>
      <c r="F74" s="1">
        <v>1.4630000000000001</v>
      </c>
      <c r="G74" s="1">
        <v>1.5960000000000001</v>
      </c>
      <c r="H74" s="1">
        <v>1.7290000000000001</v>
      </c>
      <c r="I74" t="s">
        <v>569</v>
      </c>
    </row>
    <row r="75" spans="1:9" ht="43.2" x14ac:dyDescent="0.3">
      <c r="A75" t="s">
        <v>120</v>
      </c>
      <c r="B75" s="81" t="s">
        <v>361</v>
      </c>
      <c r="C75" s="1">
        <v>1.33</v>
      </c>
      <c r="E75" s="1">
        <v>1.33</v>
      </c>
      <c r="F75" s="1">
        <v>1.4630000000000001</v>
      </c>
      <c r="G75" s="1">
        <v>1.5960000000000001</v>
      </c>
      <c r="H75" s="1">
        <v>1.7290000000000001</v>
      </c>
      <c r="I75" t="s">
        <v>569</v>
      </c>
    </row>
    <row r="76" spans="1:9" x14ac:dyDescent="0.3">
      <c r="A76" t="s">
        <v>121</v>
      </c>
      <c r="B76" s="81" t="s">
        <v>362</v>
      </c>
    </row>
    <row r="77" spans="1:9" ht="57.6" x14ac:dyDescent="0.3">
      <c r="A77" t="s">
        <v>122</v>
      </c>
      <c r="B77" s="81" t="s">
        <v>363</v>
      </c>
      <c r="C77" s="1">
        <v>1.39</v>
      </c>
      <c r="E77" s="1">
        <v>1.39</v>
      </c>
      <c r="F77" s="1">
        <v>1.5289999999999999</v>
      </c>
      <c r="G77" s="1">
        <v>1.6679999999999999</v>
      </c>
      <c r="H77" s="1">
        <v>1.8069999999999999</v>
      </c>
      <c r="I77" t="s">
        <v>569</v>
      </c>
    </row>
    <row r="78" spans="1:9" ht="72" x14ac:dyDescent="0.3">
      <c r="A78" t="s">
        <v>123</v>
      </c>
      <c r="B78" s="81" t="s">
        <v>364</v>
      </c>
      <c r="C78" s="1">
        <v>1.39</v>
      </c>
      <c r="E78" s="1">
        <v>1.39</v>
      </c>
      <c r="F78" s="1">
        <v>1.5289999999999999</v>
      </c>
      <c r="G78" s="1">
        <v>1.6679999999999999</v>
      </c>
      <c r="H78" s="1">
        <v>1.8069999999999999</v>
      </c>
      <c r="I78" t="s">
        <v>569</v>
      </c>
    </row>
    <row r="79" spans="1:9" ht="57.6" x14ac:dyDescent="0.3">
      <c r="A79" t="s">
        <v>124</v>
      </c>
      <c r="B79" s="81" t="s">
        <v>365</v>
      </c>
      <c r="C79" s="1">
        <v>1.39</v>
      </c>
      <c r="E79" s="1">
        <v>1.39</v>
      </c>
      <c r="F79" s="1">
        <v>1.5289999999999999</v>
      </c>
      <c r="G79" s="1">
        <v>1.6679999999999999</v>
      </c>
      <c r="H79" s="1">
        <v>1.8069999999999999</v>
      </c>
      <c r="I79" t="s">
        <v>569</v>
      </c>
    </row>
    <row r="80" spans="1:9" ht="43.2" x14ac:dyDescent="0.3">
      <c r="A80" t="s">
        <v>125</v>
      </c>
      <c r="B80" s="81" t="s">
        <v>366</v>
      </c>
      <c r="C80" s="1">
        <v>1.33</v>
      </c>
      <c r="E80" s="1">
        <v>1.33</v>
      </c>
      <c r="F80" s="1">
        <v>1.4630000000000001</v>
      </c>
      <c r="G80" s="1">
        <v>1.5960000000000001</v>
      </c>
      <c r="H80" s="1">
        <v>1.7290000000000001</v>
      </c>
      <c r="I80" t="s">
        <v>569</v>
      </c>
    </row>
    <row r="81" spans="1:9" ht="57.6" x14ac:dyDescent="0.3">
      <c r="A81" t="s">
        <v>126</v>
      </c>
      <c r="B81" s="81" t="s">
        <v>367</v>
      </c>
      <c r="C81" s="1">
        <v>1.39</v>
      </c>
      <c r="E81" s="1">
        <v>1.39</v>
      </c>
      <c r="F81" s="1">
        <v>1.5289999999999999</v>
      </c>
      <c r="G81" s="1">
        <v>1.6679999999999999</v>
      </c>
      <c r="H81" s="1">
        <v>1.8069999999999999</v>
      </c>
      <c r="I81" t="s">
        <v>569</v>
      </c>
    </row>
    <row r="82" spans="1:9" ht="57.6" x14ac:dyDescent="0.3">
      <c r="A82" t="s">
        <v>127</v>
      </c>
      <c r="B82" s="81" t="s">
        <v>368</v>
      </c>
      <c r="C82" s="1">
        <v>1.33</v>
      </c>
      <c r="E82" s="1">
        <v>1.33</v>
      </c>
      <c r="F82" s="1">
        <v>1.4630000000000001</v>
      </c>
      <c r="G82" s="1">
        <v>1.5960000000000001</v>
      </c>
      <c r="H82" s="1">
        <v>1.7290000000000001</v>
      </c>
      <c r="I82" t="s">
        <v>569</v>
      </c>
    </row>
    <row r="83" spans="1:9" ht="43.2" x14ac:dyDescent="0.3">
      <c r="A83" t="s">
        <v>128</v>
      </c>
      <c r="B83" s="81" t="s">
        <v>369</v>
      </c>
      <c r="C83" s="1">
        <v>1.39</v>
      </c>
      <c r="E83" s="1">
        <v>1.39</v>
      </c>
      <c r="F83" s="1">
        <v>1.5289999999999999</v>
      </c>
      <c r="G83" s="1">
        <v>1.6679999999999999</v>
      </c>
      <c r="H83" s="1">
        <v>1.8069999999999999</v>
      </c>
      <c r="I83" t="s">
        <v>569</v>
      </c>
    </row>
    <row r="84" spans="1:9" ht="43.2" x14ac:dyDescent="0.3">
      <c r="A84" t="s">
        <v>129</v>
      </c>
      <c r="B84" s="81" t="s">
        <v>370</v>
      </c>
      <c r="C84" s="1">
        <v>1.33</v>
      </c>
      <c r="E84" s="1">
        <v>1.33</v>
      </c>
      <c r="F84" s="1">
        <v>1.4630000000000001</v>
      </c>
      <c r="G84" s="1">
        <v>1.5960000000000001</v>
      </c>
      <c r="H84" s="1">
        <v>1.7290000000000001</v>
      </c>
      <c r="I84" t="s">
        <v>569</v>
      </c>
    </row>
    <row r="85" spans="1:9" ht="43.2" x14ac:dyDescent="0.3">
      <c r="A85" t="s">
        <v>130</v>
      </c>
      <c r="B85" s="81" t="s">
        <v>371</v>
      </c>
      <c r="C85" s="1">
        <v>1.39</v>
      </c>
      <c r="E85" s="1">
        <v>1.39</v>
      </c>
      <c r="F85" s="1">
        <v>1.5289999999999999</v>
      </c>
      <c r="G85" s="1">
        <v>1.6679999999999999</v>
      </c>
      <c r="H85" s="1">
        <v>1.8069999999999999</v>
      </c>
      <c r="I85" t="s">
        <v>569</v>
      </c>
    </row>
    <row r="86" spans="1:9" ht="57.6" x14ac:dyDescent="0.3">
      <c r="A86" t="s">
        <v>131</v>
      </c>
      <c r="B86" s="81" t="s">
        <v>372</v>
      </c>
      <c r="C86" s="1">
        <v>1.39</v>
      </c>
      <c r="E86" s="1">
        <v>1.39</v>
      </c>
      <c r="F86" s="1">
        <v>1.5289999999999999</v>
      </c>
      <c r="G86" s="1">
        <v>1.6679999999999999</v>
      </c>
      <c r="H86" s="1">
        <v>1.8069999999999999</v>
      </c>
      <c r="I86" t="s">
        <v>569</v>
      </c>
    </row>
    <row r="87" spans="1:9" ht="72" x14ac:dyDescent="0.3">
      <c r="A87" t="s">
        <v>132</v>
      </c>
      <c r="B87" s="81" t="s">
        <v>373</v>
      </c>
      <c r="C87" s="1">
        <v>1.39</v>
      </c>
      <c r="E87" s="1">
        <v>1.39</v>
      </c>
      <c r="F87" s="1">
        <v>1.5289999999999999</v>
      </c>
      <c r="G87" s="1">
        <v>1.6679999999999999</v>
      </c>
      <c r="H87" s="1">
        <v>1.8069999999999999</v>
      </c>
      <c r="I87" t="s">
        <v>569</v>
      </c>
    </row>
    <row r="88" spans="1:9" ht="57.6" x14ac:dyDescent="0.3">
      <c r="A88" t="s">
        <v>133</v>
      </c>
      <c r="B88" s="81" t="s">
        <v>374</v>
      </c>
      <c r="C88" s="1">
        <v>1.39</v>
      </c>
      <c r="E88" s="1">
        <v>1.39</v>
      </c>
      <c r="F88" s="1">
        <v>1.5289999999999999</v>
      </c>
      <c r="G88" s="1">
        <v>1.6679999999999999</v>
      </c>
      <c r="H88" s="1">
        <v>1.8069999999999999</v>
      </c>
      <c r="I88" t="s">
        <v>569</v>
      </c>
    </row>
    <row r="89" spans="1:9" ht="57.6" x14ac:dyDescent="0.3">
      <c r="A89" t="s">
        <v>134</v>
      </c>
      <c r="B89" s="81" t="s">
        <v>375</v>
      </c>
      <c r="C89" s="1">
        <v>1.33</v>
      </c>
      <c r="E89" s="1">
        <v>1.33</v>
      </c>
      <c r="F89" s="1">
        <v>1.4630000000000001</v>
      </c>
      <c r="G89" s="1">
        <v>1.5960000000000001</v>
      </c>
      <c r="H89" s="1">
        <v>1.7290000000000001</v>
      </c>
      <c r="I89" t="s">
        <v>569</v>
      </c>
    </row>
    <row r="90" spans="1:9" ht="57.6" x14ac:dyDescent="0.3">
      <c r="A90" t="s">
        <v>135</v>
      </c>
      <c r="B90" s="81" t="s">
        <v>376</v>
      </c>
      <c r="C90" s="1">
        <v>1.39</v>
      </c>
      <c r="E90" s="1">
        <v>1.39</v>
      </c>
      <c r="F90" s="1">
        <v>1.5289999999999999</v>
      </c>
      <c r="G90" s="1">
        <v>1.6679999999999999</v>
      </c>
      <c r="H90" s="1">
        <v>1.8069999999999999</v>
      </c>
      <c r="I90" t="s">
        <v>569</v>
      </c>
    </row>
    <row r="91" spans="1:9" ht="57.6" x14ac:dyDescent="0.3">
      <c r="A91" t="s">
        <v>136</v>
      </c>
      <c r="B91" s="81" t="s">
        <v>377</v>
      </c>
      <c r="C91" s="1">
        <v>1.33</v>
      </c>
      <c r="E91" s="1">
        <v>1.33</v>
      </c>
      <c r="F91" s="1">
        <v>1.4630000000000001</v>
      </c>
      <c r="G91" s="1">
        <v>1.5960000000000001</v>
      </c>
      <c r="H91" s="1">
        <v>1.7290000000000001</v>
      </c>
      <c r="I91" t="s">
        <v>569</v>
      </c>
    </row>
    <row r="92" spans="1:9" ht="43.2" x14ac:dyDescent="0.3">
      <c r="A92" t="s">
        <v>137</v>
      </c>
      <c r="B92" s="81" t="s">
        <v>378</v>
      </c>
      <c r="C92" s="1">
        <v>1.39</v>
      </c>
      <c r="E92" s="1">
        <v>1.39</v>
      </c>
      <c r="F92" s="1">
        <v>1.5289999999999999</v>
      </c>
      <c r="G92" s="1">
        <v>1.6679999999999999</v>
      </c>
      <c r="H92" s="1">
        <v>1.8069999999999999</v>
      </c>
      <c r="I92" t="s">
        <v>569</v>
      </c>
    </row>
    <row r="93" spans="1:9" ht="43.2" x14ac:dyDescent="0.3">
      <c r="A93" t="s">
        <v>138</v>
      </c>
      <c r="B93" s="81" t="s">
        <v>379</v>
      </c>
      <c r="C93" s="1">
        <v>1.33</v>
      </c>
      <c r="E93" s="1">
        <v>1.33</v>
      </c>
      <c r="F93" s="1">
        <v>1.4630000000000001</v>
      </c>
      <c r="G93" s="1">
        <v>1.5960000000000001</v>
      </c>
      <c r="H93" s="1">
        <v>1.7290000000000001</v>
      </c>
      <c r="I93" t="s">
        <v>569</v>
      </c>
    </row>
    <row r="94" spans="1:9" ht="43.2" x14ac:dyDescent="0.3">
      <c r="A94" t="s">
        <v>139</v>
      </c>
      <c r="B94" s="81" t="s">
        <v>380</v>
      </c>
      <c r="C94" s="1">
        <v>1.39</v>
      </c>
      <c r="E94" s="1">
        <v>1.39</v>
      </c>
      <c r="F94" s="1">
        <v>1.5289999999999999</v>
      </c>
      <c r="G94" s="1">
        <v>1.6679999999999999</v>
      </c>
      <c r="H94" s="1">
        <v>1.8069999999999999</v>
      </c>
      <c r="I94" t="s">
        <v>569</v>
      </c>
    </row>
    <row r="95" spans="1:9" ht="28.8" x14ac:dyDescent="0.3">
      <c r="A95" t="s">
        <v>140</v>
      </c>
      <c r="B95" s="81" t="s">
        <v>381</v>
      </c>
      <c r="C95" s="1">
        <v>1.4</v>
      </c>
      <c r="E95" s="1">
        <v>1.4</v>
      </c>
      <c r="F95" s="1">
        <v>1.54</v>
      </c>
      <c r="G95" s="1">
        <v>1.68</v>
      </c>
      <c r="H95" s="1">
        <v>1.82</v>
      </c>
      <c r="I95" t="s">
        <v>569</v>
      </c>
    </row>
    <row r="96" spans="1:9" ht="43.2" x14ac:dyDescent="0.3">
      <c r="A96" t="s">
        <v>141</v>
      </c>
      <c r="B96" s="81" t="s">
        <v>382</v>
      </c>
      <c r="C96" s="1">
        <v>1.44</v>
      </c>
      <c r="E96" s="1">
        <v>1.44</v>
      </c>
      <c r="F96" s="1">
        <v>1.5840000000000001</v>
      </c>
      <c r="G96" s="1">
        <v>1.728</v>
      </c>
      <c r="H96" s="1">
        <v>1.8720000000000001</v>
      </c>
      <c r="I96" t="s">
        <v>569</v>
      </c>
    </row>
    <row r="97" spans="1:9" ht="43.2" x14ac:dyDescent="0.3">
      <c r="A97" t="s">
        <v>142</v>
      </c>
      <c r="B97" s="81" t="s">
        <v>383</v>
      </c>
      <c r="C97" s="1">
        <v>1.44</v>
      </c>
      <c r="E97" s="1">
        <v>1.44</v>
      </c>
      <c r="F97" s="1">
        <v>1.5840000000000001</v>
      </c>
      <c r="G97" s="1">
        <v>1.728</v>
      </c>
      <c r="H97" s="1">
        <v>1.8720000000000001</v>
      </c>
      <c r="I97" t="s">
        <v>569</v>
      </c>
    </row>
    <row r="98" spans="1:9" ht="43.2" x14ac:dyDescent="0.3">
      <c r="A98" t="s">
        <v>143</v>
      </c>
      <c r="B98" s="81" t="s">
        <v>384</v>
      </c>
    </row>
    <row r="99" spans="1:9" ht="72" x14ac:dyDescent="0.3">
      <c r="A99" t="s">
        <v>144</v>
      </c>
      <c r="B99" s="81" t="s">
        <v>385</v>
      </c>
      <c r="C99" s="1">
        <v>1.4</v>
      </c>
      <c r="E99" s="1">
        <v>1.4</v>
      </c>
      <c r="F99" s="1">
        <v>1.54</v>
      </c>
      <c r="G99" s="1">
        <v>1.68</v>
      </c>
      <c r="H99" s="1">
        <v>1.82</v>
      </c>
      <c r="I99" t="s">
        <v>569</v>
      </c>
    </row>
    <row r="100" spans="1:9" ht="57.6" x14ac:dyDescent="0.3">
      <c r="A100" t="s">
        <v>145</v>
      </c>
      <c r="B100" s="81" t="s">
        <v>386</v>
      </c>
      <c r="C100" s="1">
        <v>1.4</v>
      </c>
      <c r="E100" s="1">
        <v>1.4</v>
      </c>
      <c r="F100" s="1">
        <v>1.54</v>
      </c>
      <c r="G100" s="1">
        <v>1.68</v>
      </c>
      <c r="H100" s="1">
        <v>1.82</v>
      </c>
      <c r="I100" t="s">
        <v>569</v>
      </c>
    </row>
    <row r="101" spans="1:9" ht="43.2" x14ac:dyDescent="0.3">
      <c r="A101" t="s">
        <v>146</v>
      </c>
      <c r="B101" s="81" t="s">
        <v>387</v>
      </c>
      <c r="C101" s="1">
        <v>1.4</v>
      </c>
      <c r="E101" s="1">
        <v>1.4</v>
      </c>
      <c r="F101" s="1">
        <v>1.54</v>
      </c>
      <c r="G101" s="1">
        <v>1.68</v>
      </c>
      <c r="H101" s="1">
        <v>1.82</v>
      </c>
      <c r="I101" t="s">
        <v>569</v>
      </c>
    </row>
    <row r="102" spans="1:9" ht="57.6" x14ac:dyDescent="0.3">
      <c r="A102" t="s">
        <v>147</v>
      </c>
      <c r="B102" s="81" t="s">
        <v>388</v>
      </c>
      <c r="C102" s="1">
        <v>1.44</v>
      </c>
      <c r="E102" s="1">
        <v>1.44</v>
      </c>
      <c r="F102" s="1">
        <v>1.5840000000000001</v>
      </c>
      <c r="G102" s="1">
        <v>1.728</v>
      </c>
      <c r="H102" s="1">
        <v>1.8720000000000001</v>
      </c>
      <c r="I102" t="s">
        <v>569</v>
      </c>
    </row>
    <row r="103" spans="1:9" ht="57.6" x14ac:dyDescent="0.3">
      <c r="A103" t="s">
        <v>148</v>
      </c>
      <c r="B103" s="81" t="s">
        <v>389</v>
      </c>
      <c r="C103" s="1">
        <v>1.44</v>
      </c>
      <c r="E103" s="1">
        <v>1.44</v>
      </c>
      <c r="F103" s="1">
        <v>1.5840000000000001</v>
      </c>
      <c r="G103" s="1">
        <v>1.728</v>
      </c>
      <c r="H103" s="1">
        <v>1.8720000000000001</v>
      </c>
      <c r="I103" t="s">
        <v>569</v>
      </c>
    </row>
    <row r="104" spans="1:9" ht="57.6" x14ac:dyDescent="0.3">
      <c r="A104" t="s">
        <v>149</v>
      </c>
      <c r="B104" s="81" t="s">
        <v>390</v>
      </c>
      <c r="C104" s="1">
        <v>1.44</v>
      </c>
      <c r="E104" s="1">
        <v>1.44</v>
      </c>
      <c r="F104" s="1">
        <v>1.5840000000000001</v>
      </c>
      <c r="G104" s="1">
        <v>1.728</v>
      </c>
      <c r="H104" s="1">
        <v>1.8720000000000001</v>
      </c>
      <c r="I104" t="s">
        <v>569</v>
      </c>
    </row>
    <row r="105" spans="1:9" ht="43.2" x14ac:dyDescent="0.3">
      <c r="A105" t="s">
        <v>150</v>
      </c>
      <c r="B105" s="81" t="s">
        <v>391</v>
      </c>
      <c r="C105" s="1">
        <v>1.44</v>
      </c>
      <c r="E105" s="1">
        <v>1.44</v>
      </c>
      <c r="F105" s="1">
        <v>1.5840000000000001</v>
      </c>
      <c r="G105" s="1">
        <v>1.728</v>
      </c>
      <c r="H105" s="1">
        <v>1.8720000000000001</v>
      </c>
      <c r="I105" t="s">
        <v>569</v>
      </c>
    </row>
    <row r="106" spans="1:9" ht="28.8" x14ac:dyDescent="0.3">
      <c r="A106" t="s">
        <v>151</v>
      </c>
      <c r="B106" s="81" t="s">
        <v>392</v>
      </c>
      <c r="C106" s="1">
        <v>1.39</v>
      </c>
      <c r="E106" s="1">
        <v>1.39</v>
      </c>
      <c r="F106" s="1">
        <v>1.5289999999999999</v>
      </c>
      <c r="G106" s="1">
        <v>1.6679999999999999</v>
      </c>
      <c r="H106" s="1">
        <v>1.8069999999999999</v>
      </c>
      <c r="I106" t="s">
        <v>569</v>
      </c>
    </row>
    <row r="107" spans="1:9" ht="57.6" x14ac:dyDescent="0.3">
      <c r="A107" t="s">
        <v>152</v>
      </c>
      <c r="B107" s="81" t="s">
        <v>393</v>
      </c>
    </row>
    <row r="108" spans="1:9" ht="28.8" x14ac:dyDescent="0.3">
      <c r="A108" t="s">
        <v>153</v>
      </c>
      <c r="B108" s="81" t="s">
        <v>394</v>
      </c>
      <c r="C108" s="1">
        <v>1.33</v>
      </c>
      <c r="E108" s="1">
        <v>1.33</v>
      </c>
      <c r="F108" s="1">
        <v>1.4630000000000001</v>
      </c>
      <c r="G108" s="1">
        <v>1.5960000000000001</v>
      </c>
      <c r="H108" s="1">
        <v>1.7290000000000001</v>
      </c>
      <c r="I108" t="s">
        <v>569</v>
      </c>
    </row>
    <row r="109" spans="1:9" ht="28.8" x14ac:dyDescent="0.3">
      <c r="A109" t="s">
        <v>154</v>
      </c>
      <c r="B109" s="81" t="s">
        <v>395</v>
      </c>
      <c r="C109" s="1">
        <v>1.39</v>
      </c>
      <c r="E109" s="1">
        <v>1.39</v>
      </c>
      <c r="F109" s="1">
        <v>1.5289999999999999</v>
      </c>
      <c r="G109" s="1">
        <v>1.6679999999999999</v>
      </c>
      <c r="H109" s="1">
        <v>1.8069999999999999</v>
      </c>
      <c r="I109" t="s">
        <v>569</v>
      </c>
    </row>
    <row r="110" spans="1:9" ht="57.6" x14ac:dyDescent="0.3">
      <c r="A110" t="s">
        <v>155</v>
      </c>
      <c r="B110" s="81" t="s">
        <v>396</v>
      </c>
      <c r="C110" s="1">
        <v>1.39</v>
      </c>
      <c r="E110" s="1">
        <v>1.39</v>
      </c>
      <c r="F110" s="1">
        <v>1.5289999999999999</v>
      </c>
      <c r="G110" s="1">
        <v>1.6679999999999999</v>
      </c>
      <c r="H110" s="1">
        <v>1.8069999999999999</v>
      </c>
      <c r="I110" t="s">
        <v>569</v>
      </c>
    </row>
    <row r="111" spans="1:9" ht="86.4" x14ac:dyDescent="0.3">
      <c r="A111" t="s">
        <v>156</v>
      </c>
      <c r="B111" s="81" t="s">
        <v>397</v>
      </c>
      <c r="C111" s="1">
        <v>1.39</v>
      </c>
      <c r="E111" s="1">
        <v>1.39</v>
      </c>
      <c r="F111" s="1">
        <v>1.5289999999999999</v>
      </c>
      <c r="G111" s="1">
        <v>1.6679999999999999</v>
      </c>
      <c r="H111" s="1">
        <v>1.8069999999999999</v>
      </c>
      <c r="I111" t="s">
        <v>569</v>
      </c>
    </row>
    <row r="112" spans="1:9" ht="72" x14ac:dyDescent="0.3">
      <c r="A112" t="s">
        <v>157</v>
      </c>
      <c r="B112" s="81" t="s">
        <v>398</v>
      </c>
      <c r="C112" s="1">
        <v>1.39</v>
      </c>
      <c r="E112" s="1">
        <v>1.39</v>
      </c>
      <c r="F112" s="1">
        <v>1.5289999999999999</v>
      </c>
      <c r="G112" s="1">
        <v>1.6679999999999999</v>
      </c>
      <c r="H112" s="1">
        <v>1.8069999999999999</v>
      </c>
      <c r="I112" t="s">
        <v>569</v>
      </c>
    </row>
    <row r="113" spans="1:9" ht="57.6" x14ac:dyDescent="0.3">
      <c r="A113" t="s">
        <v>158</v>
      </c>
      <c r="B113" s="81" t="s">
        <v>399</v>
      </c>
      <c r="C113" s="1">
        <v>1.39</v>
      </c>
      <c r="E113" s="1">
        <v>1.39</v>
      </c>
      <c r="F113" s="1">
        <v>1.5289999999999999</v>
      </c>
      <c r="G113" s="1">
        <v>1.6679999999999999</v>
      </c>
      <c r="H113" s="1">
        <v>1.8069999999999999</v>
      </c>
      <c r="I113" t="s">
        <v>569</v>
      </c>
    </row>
    <row r="114" spans="1:9" ht="28.8" x14ac:dyDescent="0.3">
      <c r="A114" t="s">
        <v>159</v>
      </c>
      <c r="B114" s="81" t="s">
        <v>400</v>
      </c>
      <c r="C114" s="1">
        <v>1.39</v>
      </c>
      <c r="E114" s="1">
        <v>1.39</v>
      </c>
      <c r="F114" s="1">
        <v>1.5289999999999999</v>
      </c>
      <c r="G114" s="1">
        <v>1.6679999999999999</v>
      </c>
      <c r="H114" s="1">
        <v>1.8069999999999999</v>
      </c>
      <c r="I114" t="s">
        <v>569</v>
      </c>
    </row>
    <row r="115" spans="1:9" x14ac:dyDescent="0.3">
      <c r="A115" t="s">
        <v>160</v>
      </c>
      <c r="B115" s="81" t="s">
        <v>401</v>
      </c>
    </row>
    <row r="116" spans="1:9" ht="28.8" x14ac:dyDescent="0.3">
      <c r="A116" t="s">
        <v>161</v>
      </c>
      <c r="B116" s="81" t="s">
        <v>402</v>
      </c>
      <c r="C116" s="1">
        <v>1.39</v>
      </c>
      <c r="E116" s="1">
        <v>1.39</v>
      </c>
      <c r="F116" s="1">
        <v>1.5289999999999999</v>
      </c>
      <c r="G116" s="1">
        <v>1.6679999999999999</v>
      </c>
      <c r="H116" s="1">
        <v>1.8069999999999999</v>
      </c>
      <c r="I116" t="s">
        <v>569</v>
      </c>
    </row>
    <row r="117" spans="1:9" ht="28.8" x14ac:dyDescent="0.3">
      <c r="A117" t="s">
        <v>162</v>
      </c>
      <c r="B117" s="81" t="s">
        <v>403</v>
      </c>
      <c r="C117" s="1">
        <v>1.39</v>
      </c>
      <c r="E117" s="1">
        <v>1.39</v>
      </c>
      <c r="F117" s="1">
        <v>1.5289999999999999</v>
      </c>
      <c r="G117" s="1">
        <v>1.6679999999999999</v>
      </c>
      <c r="H117" s="1">
        <v>1.8069999999999999</v>
      </c>
      <c r="I117" t="s">
        <v>569</v>
      </c>
    </row>
    <row r="118" spans="1:9" ht="43.2" x14ac:dyDescent="0.3">
      <c r="A118" t="s">
        <v>163</v>
      </c>
      <c r="B118" s="81" t="s">
        <v>404</v>
      </c>
      <c r="C118" s="1">
        <v>1.39</v>
      </c>
      <c r="E118" s="1">
        <v>1.39</v>
      </c>
      <c r="F118" s="1">
        <v>1.5289999999999999</v>
      </c>
      <c r="G118" s="1">
        <v>1.6679999999999999</v>
      </c>
      <c r="H118" s="1">
        <v>1.8069999999999999</v>
      </c>
      <c r="I118" t="s">
        <v>569</v>
      </c>
    </row>
    <row r="119" spans="1:9" ht="43.2" x14ac:dyDescent="0.3">
      <c r="A119" t="s">
        <v>164</v>
      </c>
      <c r="B119" s="81" t="s">
        <v>405</v>
      </c>
      <c r="C119" s="1">
        <v>1.39</v>
      </c>
      <c r="E119" s="1">
        <v>1.39</v>
      </c>
      <c r="F119" s="1">
        <v>1.5289999999999999</v>
      </c>
      <c r="G119" s="1">
        <v>1.6679999999999999</v>
      </c>
      <c r="H119" s="1">
        <v>1.8069999999999999</v>
      </c>
      <c r="I119" t="s">
        <v>569</v>
      </c>
    </row>
    <row r="120" spans="1:9" ht="43.2" x14ac:dyDescent="0.3">
      <c r="A120" t="s">
        <v>165</v>
      </c>
      <c r="B120" s="81" t="s">
        <v>406</v>
      </c>
    </row>
    <row r="121" spans="1:9" ht="28.8" x14ac:dyDescent="0.3">
      <c r="A121" t="s">
        <v>166</v>
      </c>
      <c r="B121" s="81" t="s">
        <v>407</v>
      </c>
      <c r="C121" s="1">
        <v>3.11</v>
      </c>
      <c r="E121" s="1">
        <v>3.11</v>
      </c>
      <c r="F121" s="1">
        <v>3.4209999999999998</v>
      </c>
      <c r="G121" s="1">
        <v>3.7320000000000002</v>
      </c>
      <c r="H121" s="1">
        <v>4.0430000000000001</v>
      </c>
    </row>
    <row r="122" spans="1:9" ht="28.8" x14ac:dyDescent="0.3">
      <c r="A122" t="s">
        <v>167</v>
      </c>
      <c r="B122" s="81" t="s">
        <v>408</v>
      </c>
      <c r="C122" s="1">
        <v>3.22</v>
      </c>
      <c r="E122" s="1">
        <v>3.22</v>
      </c>
      <c r="F122" s="1">
        <v>3.5419999999999998</v>
      </c>
      <c r="G122" s="1">
        <v>3.8639999999999999</v>
      </c>
      <c r="H122" s="1">
        <v>4.1859999999999999</v>
      </c>
    </row>
    <row r="123" spans="1:9" ht="28.8" x14ac:dyDescent="0.3">
      <c r="A123" t="s">
        <v>168</v>
      </c>
      <c r="B123" s="81" t="s">
        <v>409</v>
      </c>
      <c r="C123" s="1">
        <v>3.22</v>
      </c>
      <c r="E123" s="1">
        <v>3.22</v>
      </c>
      <c r="F123" s="1">
        <v>3.5419999999999998</v>
      </c>
      <c r="G123" s="1">
        <v>3.8639999999999999</v>
      </c>
      <c r="H123" s="1">
        <v>4.1859999999999999</v>
      </c>
    </row>
    <row r="124" spans="1:9" ht="28.8" x14ac:dyDescent="0.3">
      <c r="A124" t="s">
        <v>169</v>
      </c>
      <c r="B124" s="81" t="s">
        <v>410</v>
      </c>
      <c r="C124" s="1">
        <v>3.11</v>
      </c>
      <c r="E124" s="1">
        <v>3.11</v>
      </c>
      <c r="F124" s="1">
        <v>3.4209999999999998</v>
      </c>
      <c r="G124" s="1">
        <v>3.7320000000000002</v>
      </c>
      <c r="H124" s="1">
        <v>4.0430000000000001</v>
      </c>
    </row>
    <row r="125" spans="1:9" ht="43.2" x14ac:dyDescent="0.3">
      <c r="A125" t="s">
        <v>170</v>
      </c>
      <c r="B125" s="81" t="s">
        <v>411</v>
      </c>
      <c r="C125" s="1">
        <v>3.22</v>
      </c>
      <c r="E125" s="1">
        <v>3.22</v>
      </c>
      <c r="F125" s="1">
        <v>3.5419999999999998</v>
      </c>
      <c r="G125" s="1">
        <v>3.8639999999999999</v>
      </c>
      <c r="H125" s="1">
        <v>4.1859999999999999</v>
      </c>
    </row>
    <row r="126" spans="1:9" ht="28.8" x14ac:dyDescent="0.3">
      <c r="A126" t="s">
        <v>171</v>
      </c>
      <c r="B126" s="81" t="s">
        <v>412</v>
      </c>
      <c r="C126" s="1">
        <v>3.11</v>
      </c>
      <c r="E126" s="1">
        <v>3.11</v>
      </c>
      <c r="F126" s="1">
        <v>3.4209999999999998</v>
      </c>
      <c r="G126" s="1">
        <v>3.7320000000000002</v>
      </c>
      <c r="H126" s="1">
        <v>4.0430000000000001</v>
      </c>
    </row>
    <row r="127" spans="1:9" ht="28.8" x14ac:dyDescent="0.3">
      <c r="A127" t="s">
        <v>172</v>
      </c>
      <c r="B127" s="81" t="s">
        <v>413</v>
      </c>
    </row>
    <row r="128" spans="1:9" ht="43.2" x14ac:dyDescent="0.3">
      <c r="A128" t="s">
        <v>173</v>
      </c>
      <c r="B128" s="81" t="s">
        <v>414</v>
      </c>
      <c r="C128" s="1">
        <v>3.22</v>
      </c>
      <c r="E128" s="1">
        <v>3.22</v>
      </c>
      <c r="F128" s="1">
        <v>3.5419999999999998</v>
      </c>
      <c r="G128" s="1">
        <v>3.8639999999999999</v>
      </c>
      <c r="H128" s="1">
        <v>4.1859999999999999</v>
      </c>
    </row>
    <row r="129" spans="1:8" ht="43.2" x14ac:dyDescent="0.3">
      <c r="A129" t="s">
        <v>174</v>
      </c>
      <c r="B129" s="81" t="s">
        <v>415</v>
      </c>
      <c r="C129" s="1">
        <v>3.22</v>
      </c>
      <c r="E129" s="1">
        <v>3.22</v>
      </c>
      <c r="F129" s="1">
        <v>3.5419999999999998</v>
      </c>
      <c r="G129" s="1">
        <v>3.8639999999999999</v>
      </c>
      <c r="H129" s="1">
        <v>4.1859999999999999</v>
      </c>
    </row>
    <row r="130" spans="1:8" ht="43.2" x14ac:dyDescent="0.3">
      <c r="A130" t="s">
        <v>175</v>
      </c>
      <c r="B130" s="81" t="s">
        <v>416</v>
      </c>
      <c r="C130" s="1">
        <v>3.22</v>
      </c>
      <c r="E130" s="1">
        <v>3.22</v>
      </c>
      <c r="F130" s="1">
        <v>3.5419999999999998</v>
      </c>
      <c r="G130" s="1">
        <v>3.8639999999999999</v>
      </c>
      <c r="H130" s="1">
        <v>4.1859999999999999</v>
      </c>
    </row>
    <row r="131" spans="1:8" ht="43.2" x14ac:dyDescent="0.3">
      <c r="A131" t="s">
        <v>176</v>
      </c>
      <c r="B131" s="81" t="s">
        <v>417</v>
      </c>
      <c r="C131" s="1">
        <v>3.22</v>
      </c>
      <c r="E131" s="1">
        <v>3.22</v>
      </c>
      <c r="F131" s="1">
        <v>3.5419999999999998</v>
      </c>
      <c r="G131" s="1">
        <v>3.8639999999999999</v>
      </c>
      <c r="H131" s="1">
        <v>4.1859999999999999</v>
      </c>
    </row>
    <row r="132" spans="1:8" ht="43.2" x14ac:dyDescent="0.3">
      <c r="A132" t="s">
        <v>177</v>
      </c>
      <c r="B132" s="81" t="s">
        <v>418</v>
      </c>
      <c r="C132" s="1">
        <v>3.22</v>
      </c>
      <c r="E132" s="1">
        <v>3.22</v>
      </c>
      <c r="F132" s="1">
        <v>3.5419999999999998</v>
      </c>
      <c r="G132" s="1">
        <v>3.8639999999999999</v>
      </c>
      <c r="H132" s="1">
        <v>4.1859999999999999</v>
      </c>
    </row>
    <row r="133" spans="1:8" ht="43.2" x14ac:dyDescent="0.3">
      <c r="A133" t="s">
        <v>178</v>
      </c>
      <c r="B133" s="81" t="s">
        <v>419</v>
      </c>
      <c r="C133" s="1">
        <v>3.22</v>
      </c>
      <c r="E133" s="1">
        <v>3.22</v>
      </c>
      <c r="F133" s="1">
        <v>3.5419999999999998</v>
      </c>
      <c r="G133" s="1">
        <v>3.8639999999999999</v>
      </c>
      <c r="H133" s="1">
        <v>4.1859999999999999</v>
      </c>
    </row>
    <row r="134" spans="1:8" ht="43.2" x14ac:dyDescent="0.3">
      <c r="A134" t="s">
        <v>179</v>
      </c>
      <c r="B134" s="81" t="s">
        <v>420</v>
      </c>
      <c r="C134" s="1">
        <v>3.22</v>
      </c>
      <c r="E134" s="1">
        <v>3.22</v>
      </c>
      <c r="F134" s="1">
        <v>3.5419999999999998</v>
      </c>
      <c r="G134" s="1">
        <v>3.8639999999999999</v>
      </c>
      <c r="H134" s="1">
        <v>4.1859999999999999</v>
      </c>
    </row>
    <row r="135" spans="1:8" ht="43.2" x14ac:dyDescent="0.3">
      <c r="A135" t="s">
        <v>180</v>
      </c>
      <c r="B135" s="81" t="s">
        <v>421</v>
      </c>
      <c r="C135" s="1">
        <v>3.22</v>
      </c>
      <c r="E135" s="1">
        <v>3.22</v>
      </c>
      <c r="F135" s="1">
        <v>3.5419999999999998</v>
      </c>
      <c r="G135" s="1">
        <v>3.8639999999999999</v>
      </c>
      <c r="H135" s="1">
        <v>4.1859999999999999</v>
      </c>
    </row>
    <row r="136" spans="1:8" ht="43.2" x14ac:dyDescent="0.3">
      <c r="A136" t="s">
        <v>181</v>
      </c>
      <c r="B136" s="81" t="s">
        <v>422</v>
      </c>
      <c r="C136" s="1">
        <v>3.27</v>
      </c>
      <c r="E136" s="1">
        <v>3.27</v>
      </c>
      <c r="F136" s="1">
        <v>3.597</v>
      </c>
      <c r="G136" s="1">
        <v>3.9239999999999999</v>
      </c>
      <c r="H136" s="1">
        <v>4.2510000000000003</v>
      </c>
    </row>
    <row r="137" spans="1:8" ht="43.2" x14ac:dyDescent="0.3">
      <c r="A137" t="s">
        <v>182</v>
      </c>
      <c r="B137" s="81" t="s">
        <v>423</v>
      </c>
      <c r="C137" s="1">
        <v>3.27</v>
      </c>
      <c r="E137" s="1">
        <v>3.27</v>
      </c>
      <c r="F137" s="1">
        <v>3.597</v>
      </c>
      <c r="G137" s="1">
        <v>3.9239999999999999</v>
      </c>
      <c r="H137" s="1">
        <v>4.2510000000000003</v>
      </c>
    </row>
    <row r="138" spans="1:8" ht="43.2" x14ac:dyDescent="0.3">
      <c r="A138" t="s">
        <v>183</v>
      </c>
      <c r="B138" s="81" t="s">
        <v>424</v>
      </c>
      <c r="C138" s="1">
        <v>3.27</v>
      </c>
      <c r="E138" s="1">
        <v>3.27</v>
      </c>
      <c r="F138" s="1">
        <v>3.597</v>
      </c>
      <c r="G138" s="1">
        <v>3.9239999999999999</v>
      </c>
      <c r="H138" s="1">
        <v>4.2510000000000003</v>
      </c>
    </row>
    <row r="139" spans="1:8" ht="43.2" x14ac:dyDescent="0.3">
      <c r="A139" t="s">
        <v>184</v>
      </c>
      <c r="B139" s="81" t="s">
        <v>425</v>
      </c>
      <c r="C139" s="1">
        <v>3.27</v>
      </c>
      <c r="E139" s="1">
        <v>3.27</v>
      </c>
      <c r="F139" s="1">
        <v>3.597</v>
      </c>
      <c r="G139" s="1">
        <v>3.9239999999999999</v>
      </c>
      <c r="H139" s="1">
        <v>4.2510000000000003</v>
      </c>
    </row>
    <row r="140" spans="1:8" ht="43.2" x14ac:dyDescent="0.3">
      <c r="A140" t="s">
        <v>185</v>
      </c>
      <c r="B140" s="81" t="s">
        <v>426</v>
      </c>
      <c r="C140" s="1">
        <v>3.27</v>
      </c>
      <c r="E140" s="1">
        <v>3.27</v>
      </c>
      <c r="F140" s="1">
        <v>3.597</v>
      </c>
      <c r="G140" s="1">
        <v>3.9239999999999999</v>
      </c>
      <c r="H140" s="1">
        <v>4.2510000000000003</v>
      </c>
    </row>
    <row r="141" spans="1:8" ht="43.2" x14ac:dyDescent="0.3">
      <c r="A141" t="s">
        <v>186</v>
      </c>
      <c r="B141" s="81" t="s">
        <v>427</v>
      </c>
      <c r="C141" s="1">
        <v>3.27</v>
      </c>
      <c r="E141" s="1">
        <v>3.27</v>
      </c>
      <c r="F141" s="1">
        <v>3.597</v>
      </c>
      <c r="G141" s="1">
        <v>3.9239999999999999</v>
      </c>
      <c r="H141" s="1">
        <v>4.2510000000000003</v>
      </c>
    </row>
    <row r="142" spans="1:8" ht="28.8" x14ac:dyDescent="0.3">
      <c r="A142" t="s">
        <v>187</v>
      </c>
      <c r="B142" s="81" t="s">
        <v>428</v>
      </c>
    </row>
    <row r="143" spans="1:8" ht="43.2" x14ac:dyDescent="0.3">
      <c r="A143" t="s">
        <v>188</v>
      </c>
      <c r="B143" s="81" t="s">
        <v>429</v>
      </c>
      <c r="C143" s="1">
        <v>3.22</v>
      </c>
      <c r="E143" s="1">
        <v>3.22</v>
      </c>
      <c r="F143" s="1">
        <v>3.5419999999999998</v>
      </c>
      <c r="G143" s="1">
        <v>3.8639999999999999</v>
      </c>
      <c r="H143" s="1">
        <v>4.1859999999999999</v>
      </c>
    </row>
    <row r="144" spans="1:8" ht="43.2" x14ac:dyDescent="0.3">
      <c r="A144" t="s">
        <v>189</v>
      </c>
      <c r="B144" s="81" t="s">
        <v>430</v>
      </c>
      <c r="C144" s="1">
        <v>3.22</v>
      </c>
      <c r="E144" s="1">
        <v>3.22</v>
      </c>
      <c r="F144" s="1">
        <v>3.5419999999999998</v>
      </c>
      <c r="G144" s="1">
        <v>3.8639999999999999</v>
      </c>
      <c r="H144" s="1">
        <v>4.1859999999999999</v>
      </c>
    </row>
    <row r="145" spans="1:9" ht="43.2" x14ac:dyDescent="0.3">
      <c r="A145" t="s">
        <v>190</v>
      </c>
      <c r="B145" s="81" t="s">
        <v>431</v>
      </c>
      <c r="C145" s="1">
        <v>3.27</v>
      </c>
      <c r="E145" s="1">
        <v>3.27</v>
      </c>
      <c r="F145" s="1">
        <v>3.597</v>
      </c>
      <c r="G145" s="1">
        <v>3.9239999999999999</v>
      </c>
      <c r="H145" s="1">
        <v>4.2510000000000003</v>
      </c>
    </row>
    <row r="146" spans="1:9" ht="43.2" x14ac:dyDescent="0.3">
      <c r="A146" t="s">
        <v>191</v>
      </c>
      <c r="B146" s="81" t="s">
        <v>432</v>
      </c>
      <c r="C146" s="1">
        <v>3.27</v>
      </c>
      <c r="E146" s="1">
        <v>3.27</v>
      </c>
      <c r="F146" s="1">
        <v>3.597</v>
      </c>
      <c r="G146" s="1">
        <v>3.9239999999999999</v>
      </c>
      <c r="H146" s="1">
        <v>4.2510000000000003</v>
      </c>
    </row>
    <row r="147" spans="1:9" ht="28.8" x14ac:dyDescent="0.3">
      <c r="A147" t="s">
        <v>192</v>
      </c>
      <c r="B147" s="81" t="s">
        <v>433</v>
      </c>
      <c r="C147" s="1">
        <v>3.27</v>
      </c>
      <c r="E147" s="1">
        <v>3.27</v>
      </c>
      <c r="F147" s="1">
        <v>3.597</v>
      </c>
      <c r="G147" s="1">
        <v>3.9239999999999999</v>
      </c>
      <c r="H147" s="1">
        <v>4.2510000000000003</v>
      </c>
    </row>
    <row r="148" spans="1:9" ht="28.8" x14ac:dyDescent="0.3">
      <c r="A148" t="s">
        <v>193</v>
      </c>
      <c r="B148" s="81" t="s">
        <v>434</v>
      </c>
    </row>
    <row r="149" spans="1:9" ht="28.8" x14ac:dyDescent="0.3">
      <c r="A149" t="s">
        <v>194</v>
      </c>
      <c r="B149" s="81" t="s">
        <v>435</v>
      </c>
      <c r="C149" s="1">
        <v>3.27</v>
      </c>
      <c r="E149" s="1">
        <v>3.27</v>
      </c>
      <c r="F149" s="1">
        <v>3.597</v>
      </c>
      <c r="G149" s="1">
        <v>3.9239999999999999</v>
      </c>
      <c r="H149" s="1">
        <v>4.2510000000000003</v>
      </c>
    </row>
    <row r="150" spans="1:9" ht="28.8" x14ac:dyDescent="0.3">
      <c r="A150" t="s">
        <v>195</v>
      </c>
      <c r="B150" s="81" t="s">
        <v>436</v>
      </c>
      <c r="C150" s="1">
        <v>3.27</v>
      </c>
      <c r="E150" s="1">
        <v>3.27</v>
      </c>
      <c r="F150" s="1">
        <v>3.597</v>
      </c>
      <c r="G150" s="1">
        <v>3.9239999999999999</v>
      </c>
      <c r="H150" s="1">
        <v>4.2510000000000003</v>
      </c>
    </row>
    <row r="151" spans="1:9" ht="28.8" x14ac:dyDescent="0.3">
      <c r="A151" t="s">
        <v>196</v>
      </c>
      <c r="B151" s="81" t="s">
        <v>437</v>
      </c>
      <c r="C151" s="1">
        <v>3.27</v>
      </c>
      <c r="E151" s="1">
        <v>3.27</v>
      </c>
      <c r="F151" s="1">
        <v>3.597</v>
      </c>
      <c r="G151" s="1">
        <v>3.9239999999999999</v>
      </c>
      <c r="H151" s="1">
        <v>4.2510000000000003</v>
      </c>
    </row>
    <row r="152" spans="1:9" ht="57.6" x14ac:dyDescent="0.3">
      <c r="A152" t="s">
        <v>197</v>
      </c>
      <c r="B152" s="81" t="s">
        <v>438</v>
      </c>
      <c r="C152" s="1">
        <v>3.11</v>
      </c>
      <c r="E152" s="1">
        <v>3.11</v>
      </c>
      <c r="F152" s="1">
        <v>3.4209999999999998</v>
      </c>
      <c r="G152" s="1">
        <v>3.7320000000000002</v>
      </c>
      <c r="H152" s="1">
        <v>4.0430000000000001</v>
      </c>
    </row>
    <row r="153" spans="1:9" ht="28.8" x14ac:dyDescent="0.3">
      <c r="A153" t="s">
        <v>198</v>
      </c>
      <c r="B153" s="81" t="s">
        <v>439</v>
      </c>
      <c r="C153" s="1">
        <v>3.27</v>
      </c>
      <c r="E153" s="1">
        <v>3.27</v>
      </c>
      <c r="F153" s="1">
        <v>3.597</v>
      </c>
      <c r="G153" s="1">
        <v>3.9239999999999999</v>
      </c>
      <c r="H153" s="1">
        <v>4.2510000000000003</v>
      </c>
    </row>
    <row r="154" spans="1:9" x14ac:dyDescent="0.3">
      <c r="A154" t="s">
        <v>199</v>
      </c>
      <c r="B154" s="81" t="s">
        <v>440</v>
      </c>
    </row>
    <row r="155" spans="1:9" x14ac:dyDescent="0.3">
      <c r="A155" t="s">
        <v>200</v>
      </c>
      <c r="B155" s="81" t="s">
        <v>440</v>
      </c>
      <c r="C155" s="1">
        <v>3.27</v>
      </c>
      <c r="E155" s="1">
        <v>3.27</v>
      </c>
      <c r="F155" s="1">
        <v>3.597</v>
      </c>
      <c r="G155" s="1">
        <v>3.9239999999999999</v>
      </c>
      <c r="H155" s="1">
        <v>4.2510000000000003</v>
      </c>
    </row>
    <row r="156" spans="1:9" ht="43.2" x14ac:dyDescent="0.3">
      <c r="A156" t="s">
        <v>201</v>
      </c>
      <c r="B156" s="81" t="s">
        <v>441</v>
      </c>
    </row>
    <row r="157" spans="1:9" ht="43.2" x14ac:dyDescent="0.3">
      <c r="A157" t="s">
        <v>202</v>
      </c>
      <c r="B157" s="81" t="s">
        <v>442</v>
      </c>
      <c r="C157" s="1">
        <v>3.49</v>
      </c>
      <c r="E157" s="1">
        <v>3.49</v>
      </c>
      <c r="F157" s="1">
        <v>3.839</v>
      </c>
      <c r="G157" s="1">
        <v>4.1879999999999997</v>
      </c>
      <c r="H157" s="1">
        <v>4.5369999999999999</v>
      </c>
      <c r="I157" t="s">
        <v>570</v>
      </c>
    </row>
    <row r="158" spans="1:9" x14ac:dyDescent="0.3">
      <c r="A158" t="s">
        <v>203</v>
      </c>
      <c r="B158" s="81" t="s">
        <v>443</v>
      </c>
      <c r="C158" s="1">
        <v>3.59</v>
      </c>
      <c r="E158" s="1">
        <v>3.59</v>
      </c>
      <c r="F158" s="1">
        <v>3.9489999999999998</v>
      </c>
      <c r="G158" s="1">
        <v>4.3079999999999998</v>
      </c>
      <c r="H158" s="1">
        <v>4.6669999999999998</v>
      </c>
      <c r="I158" t="s">
        <v>570</v>
      </c>
    </row>
    <row r="159" spans="1:9" ht="43.2" x14ac:dyDescent="0.3">
      <c r="A159" t="s">
        <v>204</v>
      </c>
      <c r="B159" s="81" t="s">
        <v>444</v>
      </c>
      <c r="C159" s="1">
        <v>3.59</v>
      </c>
      <c r="E159" s="1">
        <v>3.59</v>
      </c>
      <c r="F159" s="1">
        <v>3.9489999999999998</v>
      </c>
      <c r="G159" s="1">
        <v>4.3079999999999998</v>
      </c>
      <c r="H159" s="1">
        <v>4.6669999999999998</v>
      </c>
      <c r="I159" t="s">
        <v>570</v>
      </c>
    </row>
    <row r="160" spans="1:9" ht="100.8" x14ac:dyDescent="0.3">
      <c r="A160" t="s">
        <v>205</v>
      </c>
      <c r="B160" s="81" t="s">
        <v>445</v>
      </c>
      <c r="C160" s="1">
        <v>3.59</v>
      </c>
      <c r="E160" s="1">
        <v>3.59</v>
      </c>
      <c r="F160" s="1">
        <v>3.9489999999999998</v>
      </c>
      <c r="G160" s="1">
        <v>4.3079999999999998</v>
      </c>
      <c r="H160" s="1">
        <v>4.6669999999999998</v>
      </c>
      <c r="I160" t="s">
        <v>570</v>
      </c>
    </row>
    <row r="161" spans="1:9" ht="72" x14ac:dyDescent="0.3">
      <c r="A161" t="s">
        <v>206</v>
      </c>
      <c r="B161" s="81" t="s">
        <v>446</v>
      </c>
      <c r="C161" s="1">
        <v>3.59</v>
      </c>
      <c r="E161" s="1">
        <v>3.59</v>
      </c>
      <c r="F161" s="1">
        <v>3.9489999999999998</v>
      </c>
      <c r="G161" s="1">
        <v>4.3079999999999998</v>
      </c>
      <c r="H161" s="1">
        <v>4.6669999999999998</v>
      </c>
      <c r="I161" t="s">
        <v>570</v>
      </c>
    </row>
    <row r="162" spans="1:9" ht="57.6" x14ac:dyDescent="0.3">
      <c r="A162" t="s">
        <v>207</v>
      </c>
      <c r="B162" s="81" t="s">
        <v>447</v>
      </c>
      <c r="C162" s="1">
        <v>3.59</v>
      </c>
      <c r="E162" s="1">
        <v>3.59</v>
      </c>
      <c r="F162" s="1">
        <v>3.9489999999999998</v>
      </c>
      <c r="G162" s="1">
        <v>4.3079999999999998</v>
      </c>
      <c r="H162" s="1">
        <v>4.6669999999999998</v>
      </c>
      <c r="I162" t="s">
        <v>570</v>
      </c>
    </row>
    <row r="163" spans="1:9" ht="43.2" x14ac:dyDescent="0.3">
      <c r="A163" t="s">
        <v>208</v>
      </c>
      <c r="B163" s="81" t="s">
        <v>448</v>
      </c>
      <c r="C163" s="1">
        <v>3.49</v>
      </c>
      <c r="E163" s="1">
        <v>3.49</v>
      </c>
      <c r="F163" s="1">
        <v>3.839</v>
      </c>
      <c r="G163" s="1">
        <v>4.1879999999999997</v>
      </c>
      <c r="H163" s="1">
        <v>4.5369999999999999</v>
      </c>
      <c r="I163" t="s">
        <v>570</v>
      </c>
    </row>
    <row r="164" spans="1:9" ht="57.6" x14ac:dyDescent="0.3">
      <c r="A164" t="s">
        <v>209</v>
      </c>
      <c r="B164" s="81" t="s">
        <v>449</v>
      </c>
      <c r="C164" s="1">
        <v>3.59</v>
      </c>
      <c r="E164" s="1">
        <v>3.59</v>
      </c>
      <c r="F164" s="1">
        <v>3.9489999999999998</v>
      </c>
      <c r="G164" s="1">
        <v>4.3079999999999998</v>
      </c>
      <c r="H164" s="1">
        <v>4.6669999999999998</v>
      </c>
      <c r="I164" t="s">
        <v>570</v>
      </c>
    </row>
    <row r="165" spans="1:9" ht="86.4" x14ac:dyDescent="0.3">
      <c r="A165" t="s">
        <v>210</v>
      </c>
      <c r="B165" s="81" t="s">
        <v>450</v>
      </c>
      <c r="C165" s="1">
        <v>3.59</v>
      </c>
      <c r="E165" s="1">
        <v>3.59</v>
      </c>
      <c r="F165" s="1">
        <v>3.9489999999999998</v>
      </c>
      <c r="G165" s="1">
        <v>4.3079999999999998</v>
      </c>
      <c r="H165" s="1">
        <v>4.6669999999999998</v>
      </c>
      <c r="I165" t="s">
        <v>570</v>
      </c>
    </row>
    <row r="166" spans="1:9" ht="43.2" x14ac:dyDescent="0.3">
      <c r="A166" t="s">
        <v>211</v>
      </c>
      <c r="B166" s="81" t="s">
        <v>451</v>
      </c>
      <c r="C166" s="1">
        <v>3.49</v>
      </c>
      <c r="E166" s="1">
        <v>3.49</v>
      </c>
      <c r="F166" s="1">
        <v>3.839</v>
      </c>
      <c r="G166" s="1">
        <v>4.1879999999999997</v>
      </c>
      <c r="H166" s="1">
        <v>4.5369999999999999</v>
      </c>
      <c r="I166" t="s">
        <v>570</v>
      </c>
    </row>
    <row r="167" spans="1:9" ht="43.2" x14ac:dyDescent="0.3">
      <c r="A167" t="s">
        <v>212</v>
      </c>
      <c r="B167" s="81" t="s">
        <v>452</v>
      </c>
    </row>
    <row r="168" spans="1:9" ht="28.8" x14ac:dyDescent="0.3">
      <c r="A168" t="s">
        <v>213</v>
      </c>
      <c r="B168" s="81" t="s">
        <v>453</v>
      </c>
      <c r="C168" s="1">
        <v>4.7300000000000004</v>
      </c>
      <c r="E168" s="1">
        <v>4.7300000000000004</v>
      </c>
      <c r="F168" s="1">
        <v>5.2030000000000003</v>
      </c>
      <c r="G168" s="1">
        <v>5.6760000000000002</v>
      </c>
      <c r="H168" s="1">
        <v>6.149</v>
      </c>
      <c r="I168" t="s">
        <v>569</v>
      </c>
    </row>
    <row r="169" spans="1:9" ht="28.8" x14ac:dyDescent="0.3">
      <c r="A169" t="s">
        <v>214</v>
      </c>
      <c r="B169" s="81" t="s">
        <v>454</v>
      </c>
      <c r="C169" s="1">
        <v>3.59</v>
      </c>
      <c r="E169" s="1">
        <v>3.59</v>
      </c>
      <c r="F169" s="1">
        <v>3.9489999999999998</v>
      </c>
      <c r="G169" s="1">
        <v>4.3079999999999998</v>
      </c>
      <c r="H169" s="1">
        <v>4.6669999999999998</v>
      </c>
      <c r="I169" t="s">
        <v>569</v>
      </c>
    </row>
    <row r="170" spans="1:9" ht="43.2" x14ac:dyDescent="0.3">
      <c r="A170" t="s">
        <v>215</v>
      </c>
      <c r="B170" s="81" t="s">
        <v>455</v>
      </c>
      <c r="C170" s="1">
        <v>3.64</v>
      </c>
      <c r="E170" s="1">
        <v>3.64</v>
      </c>
      <c r="F170" s="1">
        <v>4.0039999999999996</v>
      </c>
      <c r="G170" s="1">
        <v>4.3680000000000003</v>
      </c>
      <c r="H170" s="1">
        <v>4.7320000000000002</v>
      </c>
      <c r="I170" t="s">
        <v>570</v>
      </c>
    </row>
    <row r="171" spans="1:9" ht="57.6" x14ac:dyDescent="0.3">
      <c r="A171" t="s">
        <v>216</v>
      </c>
      <c r="B171" s="81" t="s">
        <v>456</v>
      </c>
      <c r="C171" s="1">
        <v>3.59</v>
      </c>
      <c r="E171" s="1">
        <v>3.59</v>
      </c>
      <c r="F171" s="1">
        <v>3.9489999999999998</v>
      </c>
      <c r="G171" s="1">
        <v>4.3079999999999998</v>
      </c>
      <c r="H171" s="1">
        <v>4.6669999999999998</v>
      </c>
      <c r="I171" t="s">
        <v>570</v>
      </c>
    </row>
    <row r="172" spans="1:9" ht="57.6" x14ac:dyDescent="0.3">
      <c r="A172" t="s">
        <v>217</v>
      </c>
      <c r="B172" s="81" t="s">
        <v>457</v>
      </c>
      <c r="C172" s="1">
        <v>3.59</v>
      </c>
      <c r="E172" s="1">
        <v>3.59</v>
      </c>
      <c r="F172" s="1">
        <v>3.9489999999999998</v>
      </c>
      <c r="G172" s="1">
        <v>4.3079999999999998</v>
      </c>
      <c r="H172" s="1">
        <v>4.6669999999999998</v>
      </c>
      <c r="I172" t="s">
        <v>570</v>
      </c>
    </row>
    <row r="173" spans="1:9" ht="57.6" x14ac:dyDescent="0.3">
      <c r="A173" t="s">
        <v>218</v>
      </c>
      <c r="B173" s="81" t="s">
        <v>458</v>
      </c>
      <c r="C173" s="1">
        <v>3.64</v>
      </c>
      <c r="E173" s="1">
        <v>3.64</v>
      </c>
      <c r="F173" s="1">
        <v>4.0039999999999996</v>
      </c>
      <c r="G173" s="1">
        <v>4.3680000000000003</v>
      </c>
      <c r="H173" s="1">
        <v>4.7320000000000002</v>
      </c>
      <c r="I173" t="s">
        <v>570</v>
      </c>
    </row>
    <row r="174" spans="1:9" ht="57.6" x14ac:dyDescent="0.3">
      <c r="A174" t="s">
        <v>219</v>
      </c>
      <c r="B174" s="81" t="s">
        <v>459</v>
      </c>
      <c r="C174" s="1">
        <v>3.64</v>
      </c>
      <c r="E174" s="1">
        <v>3.64</v>
      </c>
      <c r="F174" s="1">
        <v>4.0039999999999996</v>
      </c>
      <c r="G174" s="1">
        <v>4.3680000000000003</v>
      </c>
      <c r="H174" s="1">
        <v>4.7320000000000002</v>
      </c>
      <c r="I174" t="s">
        <v>570</v>
      </c>
    </row>
    <row r="175" spans="1:9" ht="72" x14ac:dyDescent="0.3">
      <c r="A175" t="s">
        <v>220</v>
      </c>
      <c r="B175" s="81" t="s">
        <v>460</v>
      </c>
      <c r="C175" s="1">
        <v>3.64</v>
      </c>
      <c r="E175" s="1">
        <v>3.64</v>
      </c>
      <c r="F175" s="1">
        <v>4.0039999999999996</v>
      </c>
      <c r="G175" s="1">
        <v>4.3680000000000003</v>
      </c>
      <c r="H175" s="1">
        <v>4.7320000000000002</v>
      </c>
      <c r="I175" t="s">
        <v>570</v>
      </c>
    </row>
    <row r="176" spans="1:9" ht="72" x14ac:dyDescent="0.3">
      <c r="A176" t="s">
        <v>221</v>
      </c>
      <c r="B176" s="81" t="s">
        <v>461</v>
      </c>
      <c r="C176" s="1">
        <v>3.64</v>
      </c>
      <c r="E176" s="1">
        <v>3.64</v>
      </c>
      <c r="F176" s="1">
        <v>4.0039999999999996</v>
      </c>
      <c r="G176" s="1">
        <v>4.3680000000000003</v>
      </c>
      <c r="H176" s="1">
        <v>4.7320000000000002</v>
      </c>
      <c r="I176" t="s">
        <v>570</v>
      </c>
    </row>
    <row r="177" spans="1:9" ht="43.2" x14ac:dyDescent="0.3">
      <c r="A177" t="s">
        <v>222</v>
      </c>
      <c r="B177" s="81" t="s">
        <v>462</v>
      </c>
    </row>
    <row r="178" spans="1:9" ht="43.2" x14ac:dyDescent="0.3">
      <c r="A178" t="s">
        <v>223</v>
      </c>
      <c r="B178" s="81" t="s">
        <v>463</v>
      </c>
      <c r="C178" s="1">
        <v>4.7300000000000004</v>
      </c>
      <c r="E178" s="1">
        <v>4.7300000000000004</v>
      </c>
      <c r="F178" s="1">
        <v>5.2030000000000003</v>
      </c>
      <c r="G178" s="1">
        <v>5.6760000000000002</v>
      </c>
      <c r="H178" s="1">
        <v>6.149</v>
      </c>
      <c r="I178" t="s">
        <v>569</v>
      </c>
    </row>
    <row r="179" spans="1:9" ht="28.8" x14ac:dyDescent="0.3">
      <c r="A179" t="s">
        <v>224</v>
      </c>
      <c r="B179" s="81" t="s">
        <v>464</v>
      </c>
      <c r="C179" s="1">
        <v>3.59</v>
      </c>
      <c r="E179" s="1">
        <v>3.59</v>
      </c>
      <c r="F179" s="1">
        <v>3.9489999999999998</v>
      </c>
      <c r="G179" s="1">
        <v>4.3079999999999998</v>
      </c>
      <c r="H179" s="1">
        <v>4.6669999999999998</v>
      </c>
      <c r="I179" t="s">
        <v>569</v>
      </c>
    </row>
    <row r="180" spans="1:9" ht="57.6" x14ac:dyDescent="0.3">
      <c r="A180" t="s">
        <v>225</v>
      </c>
      <c r="B180" s="81" t="s">
        <v>465</v>
      </c>
      <c r="C180" s="1">
        <v>3.64</v>
      </c>
      <c r="E180" s="1">
        <v>3.64</v>
      </c>
      <c r="F180" s="1">
        <v>4.0039999999999996</v>
      </c>
      <c r="G180" s="1">
        <v>4.3680000000000003</v>
      </c>
      <c r="H180" s="1">
        <v>4.7320000000000002</v>
      </c>
      <c r="I180" t="s">
        <v>570</v>
      </c>
    </row>
    <row r="181" spans="1:9" ht="43.2" x14ac:dyDescent="0.3">
      <c r="A181" t="s">
        <v>226</v>
      </c>
      <c r="B181" s="81" t="s">
        <v>466</v>
      </c>
      <c r="C181" s="1">
        <v>3.59</v>
      </c>
      <c r="E181" s="1">
        <v>3.59</v>
      </c>
      <c r="F181" s="1">
        <v>3.9489999999999998</v>
      </c>
      <c r="G181" s="1">
        <v>4.3079999999999998</v>
      </c>
      <c r="H181" s="1">
        <v>4.6669999999999998</v>
      </c>
      <c r="I181" t="s">
        <v>570</v>
      </c>
    </row>
    <row r="182" spans="1:9" ht="57.6" x14ac:dyDescent="0.3">
      <c r="A182" t="s">
        <v>227</v>
      </c>
      <c r="B182" s="81" t="s">
        <v>467</v>
      </c>
      <c r="C182" s="1">
        <v>3.59</v>
      </c>
      <c r="E182" s="1">
        <v>3.59</v>
      </c>
      <c r="F182" s="1">
        <v>3.9489999999999998</v>
      </c>
      <c r="G182" s="1">
        <v>4.3079999999999998</v>
      </c>
      <c r="H182" s="1">
        <v>4.6669999999999998</v>
      </c>
      <c r="I182" t="s">
        <v>570</v>
      </c>
    </row>
    <row r="183" spans="1:9" ht="57.6" x14ac:dyDescent="0.3">
      <c r="A183" t="s">
        <v>228</v>
      </c>
      <c r="B183" s="81" t="s">
        <v>468</v>
      </c>
      <c r="C183" s="1">
        <v>3.64</v>
      </c>
      <c r="E183" s="1">
        <v>3.64</v>
      </c>
      <c r="F183" s="1">
        <v>4.0039999999999996</v>
      </c>
      <c r="G183" s="1">
        <v>4.3680000000000003</v>
      </c>
      <c r="H183" s="1">
        <v>4.7320000000000002</v>
      </c>
      <c r="I183" t="s">
        <v>570</v>
      </c>
    </row>
    <row r="184" spans="1:9" ht="57.6" x14ac:dyDescent="0.3">
      <c r="A184" t="s">
        <v>229</v>
      </c>
      <c r="B184" s="81" t="s">
        <v>469</v>
      </c>
      <c r="C184" s="1">
        <v>3.64</v>
      </c>
      <c r="E184" s="1">
        <v>3.64</v>
      </c>
      <c r="F184" s="1">
        <v>4.0039999999999996</v>
      </c>
      <c r="G184" s="1">
        <v>4.3680000000000003</v>
      </c>
      <c r="H184" s="1">
        <v>4.7320000000000002</v>
      </c>
      <c r="I184" t="s">
        <v>570</v>
      </c>
    </row>
    <row r="185" spans="1:9" ht="28.8" x14ac:dyDescent="0.3">
      <c r="A185" t="s">
        <v>230</v>
      </c>
      <c r="B185" s="81" t="s">
        <v>470</v>
      </c>
      <c r="C185" s="1">
        <v>3.64</v>
      </c>
      <c r="E185" s="1">
        <v>3.64</v>
      </c>
      <c r="F185" s="1">
        <v>4.0039999999999996</v>
      </c>
      <c r="G185" s="1">
        <v>4.3680000000000003</v>
      </c>
      <c r="H185" s="1">
        <v>4.7320000000000002</v>
      </c>
      <c r="I185" t="s">
        <v>571</v>
      </c>
    </row>
    <row r="186" spans="1:9" ht="57.6" x14ac:dyDescent="0.3">
      <c r="A186" t="s">
        <v>231</v>
      </c>
      <c r="B186" s="81" t="s">
        <v>471</v>
      </c>
    </row>
    <row r="187" spans="1:9" ht="72" x14ac:dyDescent="0.3">
      <c r="A187" t="s">
        <v>232</v>
      </c>
      <c r="B187" s="81" t="s">
        <v>472</v>
      </c>
      <c r="C187" s="1">
        <v>3.64</v>
      </c>
      <c r="E187" s="1">
        <v>3.64</v>
      </c>
      <c r="F187" s="1">
        <v>4.0039999999999996</v>
      </c>
      <c r="G187" s="1">
        <v>4.3680000000000003</v>
      </c>
      <c r="H187" s="1">
        <v>4.7320000000000002</v>
      </c>
      <c r="I187" t="s">
        <v>570</v>
      </c>
    </row>
    <row r="188" spans="1:9" ht="43.2" x14ac:dyDescent="0.3">
      <c r="A188" t="s">
        <v>233</v>
      </c>
      <c r="B188" s="81" t="s">
        <v>473</v>
      </c>
      <c r="C188" s="1">
        <v>3.49</v>
      </c>
      <c r="E188" s="1">
        <v>3.49</v>
      </c>
      <c r="F188" s="1">
        <v>3.839</v>
      </c>
      <c r="G188" s="1">
        <v>4.1879999999999997</v>
      </c>
      <c r="H188" s="1">
        <v>4.5369999999999999</v>
      </c>
      <c r="I188" t="s">
        <v>570</v>
      </c>
    </row>
    <row r="189" spans="1:9" ht="72" x14ac:dyDescent="0.3">
      <c r="A189" t="s">
        <v>234</v>
      </c>
      <c r="B189" s="81" t="s">
        <v>474</v>
      </c>
      <c r="C189" s="1">
        <v>3.64</v>
      </c>
      <c r="E189" s="1">
        <v>3.64</v>
      </c>
      <c r="F189" s="1">
        <v>4.0039999999999996</v>
      </c>
      <c r="G189" s="1">
        <v>4.3680000000000003</v>
      </c>
      <c r="H189" s="1">
        <v>4.7320000000000002</v>
      </c>
      <c r="I189" t="s">
        <v>570</v>
      </c>
    </row>
    <row r="190" spans="1:9" ht="43.2" x14ac:dyDescent="0.3">
      <c r="A190" t="s">
        <v>235</v>
      </c>
      <c r="B190" s="81" t="s">
        <v>475</v>
      </c>
      <c r="C190" s="1">
        <v>3.64</v>
      </c>
      <c r="E190" s="1">
        <v>3.64</v>
      </c>
      <c r="F190" s="1">
        <v>4.0039999999999996</v>
      </c>
      <c r="G190" s="1">
        <v>4.3680000000000003</v>
      </c>
      <c r="H190" s="1">
        <v>4.7320000000000002</v>
      </c>
      <c r="I190" t="s">
        <v>570</v>
      </c>
    </row>
    <row r="191" spans="1:9" ht="72" x14ac:dyDescent="0.3">
      <c r="A191" t="s">
        <v>236</v>
      </c>
      <c r="B191" s="81" t="s">
        <v>476</v>
      </c>
      <c r="C191" s="1">
        <v>3.64</v>
      </c>
      <c r="E191" s="1">
        <v>3.64</v>
      </c>
      <c r="F191" s="1">
        <v>4.0039999999999996</v>
      </c>
      <c r="G191" s="1">
        <v>4.3680000000000003</v>
      </c>
      <c r="H191" s="1">
        <v>4.7320000000000002</v>
      </c>
      <c r="I191" t="s">
        <v>571</v>
      </c>
    </row>
    <row r="192" spans="1:9" ht="57.6" x14ac:dyDescent="0.3">
      <c r="A192" t="s">
        <v>237</v>
      </c>
      <c r="B192" s="81" t="s">
        <v>477</v>
      </c>
      <c r="C192" s="1">
        <v>3.49</v>
      </c>
      <c r="E192" s="1">
        <v>3.49</v>
      </c>
      <c r="F192" s="1">
        <v>3.839</v>
      </c>
      <c r="G192" s="1">
        <v>4.1879999999999997</v>
      </c>
      <c r="H192" s="1">
        <v>4.5369999999999999</v>
      </c>
      <c r="I192" t="s">
        <v>570</v>
      </c>
    </row>
    <row r="193" spans="1:9" ht="72" x14ac:dyDescent="0.3">
      <c r="A193" t="s">
        <v>238</v>
      </c>
      <c r="B193" s="81" t="s">
        <v>478</v>
      </c>
      <c r="C193" s="1">
        <v>3.64</v>
      </c>
      <c r="E193" s="1">
        <v>3.64</v>
      </c>
      <c r="F193" s="1">
        <v>4.0039999999999996</v>
      </c>
      <c r="G193" s="1">
        <v>4.3680000000000003</v>
      </c>
      <c r="H193" s="1">
        <v>4.7320000000000002</v>
      </c>
      <c r="I193" t="s">
        <v>571</v>
      </c>
    </row>
    <row r="194" spans="1:9" ht="86.4" x14ac:dyDescent="0.3">
      <c r="A194" t="s">
        <v>239</v>
      </c>
      <c r="B194" s="81" t="s">
        <v>479</v>
      </c>
      <c r="C194" s="1">
        <v>3.64</v>
      </c>
      <c r="E194" s="1">
        <v>3.64</v>
      </c>
      <c r="F194" s="1">
        <v>4.0039999999999996</v>
      </c>
      <c r="G194" s="1">
        <v>4.3680000000000003</v>
      </c>
      <c r="H194" s="1">
        <v>4.7320000000000002</v>
      </c>
      <c r="I194" t="s">
        <v>570</v>
      </c>
    </row>
    <row r="195" spans="1:9" ht="28.8" x14ac:dyDescent="0.3">
      <c r="A195" t="s">
        <v>240</v>
      </c>
      <c r="B195" s="81" t="s">
        <v>480</v>
      </c>
      <c r="C195" s="1">
        <v>3.64</v>
      </c>
      <c r="E195" s="1">
        <v>3.64</v>
      </c>
      <c r="F195" s="1">
        <v>4.0039999999999996</v>
      </c>
      <c r="G195" s="1">
        <v>4.3680000000000003</v>
      </c>
      <c r="H195" s="1">
        <v>4.7320000000000002</v>
      </c>
      <c r="I195" t="s">
        <v>570</v>
      </c>
    </row>
    <row r="196" spans="1:9" x14ac:dyDescent="0.3">
      <c r="A196" t="s">
        <v>241</v>
      </c>
      <c r="B196" s="81" t="s">
        <v>481</v>
      </c>
      <c r="C196" s="1">
        <v>3.64</v>
      </c>
      <c r="E196" s="1">
        <v>3.64</v>
      </c>
      <c r="F196" s="1">
        <v>4.0039999999999996</v>
      </c>
      <c r="G196" s="1">
        <v>4.3680000000000003</v>
      </c>
      <c r="H196" s="1">
        <v>4.7320000000000002</v>
      </c>
      <c r="I196" t="s">
        <v>570</v>
      </c>
    </row>
    <row r="197" spans="1:9" ht="28.8" x14ac:dyDescent="0.3">
      <c r="A197" t="s">
        <v>242</v>
      </c>
      <c r="B197" s="81" t="s">
        <v>482</v>
      </c>
      <c r="C197" s="1">
        <v>3.64</v>
      </c>
      <c r="E197" s="1">
        <v>3.64</v>
      </c>
      <c r="F197" s="1">
        <v>4.0039999999999996</v>
      </c>
      <c r="G197" s="1">
        <v>4.3680000000000003</v>
      </c>
      <c r="H197" s="1">
        <v>4.7320000000000002</v>
      </c>
      <c r="I197" t="s">
        <v>571</v>
      </c>
    </row>
    <row r="198" spans="1:9" ht="43.2" x14ac:dyDescent="0.3">
      <c r="A198" t="s">
        <v>243</v>
      </c>
      <c r="B198" s="81" t="s">
        <v>483</v>
      </c>
      <c r="C198" s="1">
        <v>1.44</v>
      </c>
      <c r="E198" s="1">
        <v>1.44</v>
      </c>
      <c r="F198" s="1">
        <v>1.5840000000000001</v>
      </c>
      <c r="G198" s="1">
        <v>1.728</v>
      </c>
      <c r="H198" s="1">
        <v>1.8720000000000001</v>
      </c>
      <c r="I198" t="s">
        <v>569</v>
      </c>
    </row>
    <row r="199" spans="1:9" ht="86.4" x14ac:dyDescent="0.3">
      <c r="A199" t="s">
        <v>244</v>
      </c>
      <c r="B199" s="81" t="s">
        <v>484</v>
      </c>
      <c r="C199" s="1">
        <v>2.74</v>
      </c>
      <c r="E199" s="1">
        <v>2.74</v>
      </c>
      <c r="F199" s="1">
        <v>3.0139999999999998</v>
      </c>
      <c r="G199" s="1">
        <v>3.2879999999999998</v>
      </c>
      <c r="H199" s="1">
        <v>3.5619999999999998</v>
      </c>
      <c r="I199" t="s">
        <v>569</v>
      </c>
    </row>
    <row r="200" spans="1:9" x14ac:dyDescent="0.3">
      <c r="A200" t="s">
        <v>245</v>
      </c>
      <c r="B200" s="81" t="s">
        <v>485</v>
      </c>
    </row>
    <row r="201" spans="1:9" x14ac:dyDescent="0.3">
      <c r="A201" t="s">
        <v>246</v>
      </c>
      <c r="B201" s="81" t="s">
        <v>485</v>
      </c>
      <c r="C201" s="1">
        <v>1.85</v>
      </c>
      <c r="E201" s="1">
        <v>1.85</v>
      </c>
      <c r="F201" s="1">
        <v>2.0350000000000001</v>
      </c>
      <c r="G201" s="1">
        <v>2.2200000000000002</v>
      </c>
      <c r="H201" s="1">
        <v>2.4049999999999998</v>
      </c>
    </row>
    <row r="202" spans="1:9" ht="28.8" x14ac:dyDescent="0.3">
      <c r="A202" t="s">
        <v>247</v>
      </c>
      <c r="B202" s="81" t="s">
        <v>486</v>
      </c>
    </row>
    <row r="203" spans="1:9" x14ac:dyDescent="0.3">
      <c r="A203" t="s">
        <v>248</v>
      </c>
      <c r="B203" s="81" t="s">
        <v>487</v>
      </c>
      <c r="C203" s="1">
        <v>3.19</v>
      </c>
      <c r="E203" s="1">
        <v>3.19</v>
      </c>
      <c r="F203" s="1">
        <v>3.5089999999999999</v>
      </c>
      <c r="G203" s="1">
        <v>3.8279999999999998</v>
      </c>
      <c r="H203" s="1">
        <v>4.1470000000000002</v>
      </c>
    </row>
    <row r="204" spans="1:9" ht="28.8" x14ac:dyDescent="0.3">
      <c r="A204" t="s">
        <v>249</v>
      </c>
      <c r="B204" s="81" t="s">
        <v>488</v>
      </c>
      <c r="C204" s="1">
        <v>1.974</v>
      </c>
      <c r="E204" s="1">
        <v>1.974</v>
      </c>
      <c r="F204" s="1">
        <v>2.1709999999999998</v>
      </c>
      <c r="G204" s="1">
        <v>2.3690000000000002</v>
      </c>
      <c r="H204" s="1">
        <v>2.5659999999999998</v>
      </c>
      <c r="I204" t="s">
        <v>569</v>
      </c>
    </row>
    <row r="205" spans="1:9" ht="28.8" x14ac:dyDescent="0.3">
      <c r="A205" t="s">
        <v>250</v>
      </c>
      <c r="B205" s="81" t="s">
        <v>489</v>
      </c>
      <c r="C205" s="1">
        <v>3.19</v>
      </c>
      <c r="E205" s="1">
        <v>3.19</v>
      </c>
      <c r="F205" s="1">
        <v>3.5089999999999999</v>
      </c>
      <c r="G205" s="1">
        <v>3.8279999999999998</v>
      </c>
      <c r="H205" s="1">
        <v>4.1470000000000002</v>
      </c>
    </row>
    <row r="206" spans="1:9" ht="43.2" x14ac:dyDescent="0.3">
      <c r="A206" t="s">
        <v>251</v>
      </c>
      <c r="B206" s="81" t="s">
        <v>490</v>
      </c>
      <c r="C206" s="1">
        <v>1.974</v>
      </c>
      <c r="E206" s="1">
        <v>1.974</v>
      </c>
      <c r="F206" s="1">
        <v>2.1709999999999998</v>
      </c>
      <c r="G206" s="1">
        <v>2.3690000000000002</v>
      </c>
      <c r="H206" s="1">
        <v>2.5659999999999998</v>
      </c>
      <c r="I206" t="s">
        <v>569</v>
      </c>
    </row>
    <row r="207" spans="1:9" ht="43.2" x14ac:dyDescent="0.3">
      <c r="A207" t="s">
        <v>252</v>
      </c>
      <c r="B207" s="81" t="s">
        <v>491</v>
      </c>
      <c r="C207" s="1">
        <v>3.19</v>
      </c>
      <c r="E207" s="1">
        <v>3.19</v>
      </c>
      <c r="F207" s="1">
        <v>3.5089999999999999</v>
      </c>
      <c r="G207" s="1">
        <v>3.8279999999999998</v>
      </c>
      <c r="H207" s="1">
        <v>4.1470000000000002</v>
      </c>
    </row>
    <row r="208" spans="1:9" ht="43.2" x14ac:dyDescent="0.3">
      <c r="A208" t="s">
        <v>253</v>
      </c>
      <c r="B208" s="81" t="s">
        <v>492</v>
      </c>
      <c r="C208" s="1">
        <v>1.974</v>
      </c>
      <c r="E208" s="1">
        <v>1.974</v>
      </c>
      <c r="F208" s="1">
        <v>2.1709999999999998</v>
      </c>
      <c r="G208" s="1">
        <v>2.3690000000000002</v>
      </c>
      <c r="H208" s="1">
        <v>2.5659999999999998</v>
      </c>
      <c r="I208" t="s">
        <v>569</v>
      </c>
    </row>
    <row r="209" spans="1:9" ht="86.4" x14ac:dyDescent="0.3">
      <c r="A209" t="s">
        <v>254</v>
      </c>
      <c r="B209" s="81" t="s">
        <v>493</v>
      </c>
      <c r="C209" s="1">
        <v>1.974</v>
      </c>
      <c r="E209" s="1">
        <v>1.974</v>
      </c>
      <c r="F209" s="1">
        <v>2.1709999999999998</v>
      </c>
      <c r="G209" s="1">
        <v>2.3690000000000002</v>
      </c>
      <c r="H209" s="1">
        <v>2.5659999999999998</v>
      </c>
      <c r="I209" t="s">
        <v>569</v>
      </c>
    </row>
    <row r="210" spans="1:9" ht="86.4" x14ac:dyDescent="0.3">
      <c r="A210" t="s">
        <v>255</v>
      </c>
      <c r="B210" s="81" t="s">
        <v>494</v>
      </c>
      <c r="C210" s="1">
        <v>1.974</v>
      </c>
      <c r="E210" s="1">
        <v>1.974</v>
      </c>
      <c r="F210" s="1">
        <v>2.1709999999999998</v>
      </c>
      <c r="G210" s="1">
        <v>2.3690000000000002</v>
      </c>
      <c r="H210" s="1">
        <v>2.5659999999999998</v>
      </c>
      <c r="I210" t="s">
        <v>569</v>
      </c>
    </row>
    <row r="211" spans="1:9" ht="72" x14ac:dyDescent="0.3">
      <c r="A211" t="s">
        <v>256</v>
      </c>
      <c r="B211" s="81" t="s">
        <v>495</v>
      </c>
      <c r="C211" s="1">
        <v>3.19</v>
      </c>
      <c r="E211" s="1">
        <v>3.19</v>
      </c>
      <c r="F211" s="1">
        <v>3.5089999999999999</v>
      </c>
      <c r="G211" s="1">
        <v>3.8279999999999998</v>
      </c>
      <c r="H211" s="1">
        <v>4.1470000000000002</v>
      </c>
    </row>
    <row r="212" spans="1:9" ht="57.6" x14ac:dyDescent="0.3">
      <c r="A212" t="s">
        <v>257</v>
      </c>
      <c r="B212" s="81" t="s">
        <v>496</v>
      </c>
      <c r="C212" s="1">
        <v>3.19</v>
      </c>
      <c r="E212" s="1">
        <v>3.19</v>
      </c>
      <c r="F212" s="1">
        <v>3.5089999999999999</v>
      </c>
      <c r="G212" s="1">
        <v>3.8279999999999998</v>
      </c>
      <c r="H212" s="1">
        <v>4.1470000000000002</v>
      </c>
    </row>
    <row r="213" spans="1:9" ht="72" x14ac:dyDescent="0.3">
      <c r="A213" t="s">
        <v>258</v>
      </c>
      <c r="B213" s="81" t="s">
        <v>497</v>
      </c>
      <c r="C213" s="1">
        <v>1.974</v>
      </c>
      <c r="E213" s="1">
        <v>1.974</v>
      </c>
      <c r="F213" s="1">
        <v>2.1709999999999998</v>
      </c>
      <c r="G213" s="1">
        <v>2.3690000000000002</v>
      </c>
      <c r="H213" s="1">
        <v>2.5659999999999998</v>
      </c>
      <c r="I213" t="s">
        <v>570</v>
      </c>
    </row>
    <row r="214" spans="1:9" ht="72" x14ac:dyDescent="0.3">
      <c r="A214" t="s">
        <v>259</v>
      </c>
      <c r="B214" s="81" t="s">
        <v>498</v>
      </c>
      <c r="C214" s="1">
        <v>1.974</v>
      </c>
      <c r="E214" s="1">
        <v>1.974</v>
      </c>
      <c r="F214" s="1">
        <v>2.1709999999999998</v>
      </c>
      <c r="G214" s="1">
        <v>2.3690000000000002</v>
      </c>
      <c r="H214" s="1">
        <v>2.5659999999999998</v>
      </c>
      <c r="I214" t="s">
        <v>571</v>
      </c>
    </row>
    <row r="215" spans="1:9" ht="28.8" x14ac:dyDescent="0.3">
      <c r="A215" t="s">
        <v>260</v>
      </c>
      <c r="B215" s="81" t="s">
        <v>499</v>
      </c>
      <c r="C215" s="1">
        <v>1.974</v>
      </c>
      <c r="E215" s="1">
        <v>1.974</v>
      </c>
      <c r="F215" s="1">
        <v>2.1709999999999998</v>
      </c>
      <c r="G215" s="1">
        <v>2.3690000000000002</v>
      </c>
      <c r="H215" s="1">
        <v>2.5659999999999998</v>
      </c>
      <c r="I215" t="s">
        <v>569</v>
      </c>
    </row>
    <row r="216" spans="1:9" ht="43.2" x14ac:dyDescent="0.3">
      <c r="A216" t="s">
        <v>261</v>
      </c>
      <c r="B216" s="81" t="s">
        <v>500</v>
      </c>
      <c r="C216" s="1">
        <v>1.44</v>
      </c>
      <c r="E216" s="1">
        <v>1.44</v>
      </c>
      <c r="F216" s="1">
        <v>1.5840000000000001</v>
      </c>
      <c r="G216" s="1">
        <v>1.728</v>
      </c>
      <c r="H216" s="1">
        <v>1.8720000000000001</v>
      </c>
      <c r="I216" t="s">
        <v>569</v>
      </c>
    </row>
    <row r="217" spans="1:9" ht="72" x14ac:dyDescent="0.3">
      <c r="A217" t="s">
        <v>262</v>
      </c>
      <c r="B217" s="81" t="s">
        <v>501</v>
      </c>
    </row>
    <row r="218" spans="1:9" ht="43.2" x14ac:dyDescent="0.3">
      <c r="A218" t="s">
        <v>263</v>
      </c>
      <c r="B218" s="81" t="s">
        <v>502</v>
      </c>
      <c r="C218" s="1">
        <v>3.27</v>
      </c>
      <c r="E218" s="1">
        <v>3.27</v>
      </c>
      <c r="F218" s="1">
        <v>3.597</v>
      </c>
      <c r="G218" s="1">
        <v>3.9239999999999999</v>
      </c>
      <c r="H218" s="1">
        <v>4.2510000000000003</v>
      </c>
    </row>
    <row r="219" spans="1:9" ht="57.6" x14ac:dyDescent="0.3">
      <c r="A219" t="s">
        <v>264</v>
      </c>
      <c r="B219" s="81" t="s">
        <v>503</v>
      </c>
      <c r="C219" s="1">
        <v>1.44</v>
      </c>
      <c r="E219" s="1">
        <v>1.44</v>
      </c>
      <c r="F219" s="1">
        <v>1.5840000000000001</v>
      </c>
      <c r="G219" s="1">
        <v>1.728</v>
      </c>
      <c r="H219" s="1">
        <v>1.8720000000000001</v>
      </c>
      <c r="I219" t="s">
        <v>569</v>
      </c>
    </row>
    <row r="220" spans="1:9" ht="57.6" x14ac:dyDescent="0.3">
      <c r="A220" t="s">
        <v>265</v>
      </c>
      <c r="B220" s="81" t="s">
        <v>504</v>
      </c>
      <c r="C220" s="1">
        <v>3.27</v>
      </c>
      <c r="E220" s="1">
        <v>3.27</v>
      </c>
      <c r="F220" s="1">
        <v>3.597</v>
      </c>
      <c r="G220" s="1">
        <v>3.9239999999999999</v>
      </c>
      <c r="H220" s="1">
        <v>4.2510000000000003</v>
      </c>
    </row>
    <row r="221" spans="1:9" ht="72" x14ac:dyDescent="0.3">
      <c r="A221" t="s">
        <v>266</v>
      </c>
      <c r="B221" s="81" t="s">
        <v>505</v>
      </c>
      <c r="C221" s="1">
        <v>1.44</v>
      </c>
      <c r="E221" s="1">
        <v>1.44</v>
      </c>
      <c r="F221" s="1">
        <v>1.5840000000000001</v>
      </c>
      <c r="G221" s="1">
        <v>1.728</v>
      </c>
      <c r="H221" s="1">
        <v>1.8720000000000001</v>
      </c>
      <c r="I221" t="s">
        <v>569</v>
      </c>
    </row>
    <row r="222" spans="1:9" ht="43.2" x14ac:dyDescent="0.3">
      <c r="A222" t="s">
        <v>267</v>
      </c>
      <c r="B222" s="81" t="s">
        <v>506</v>
      </c>
      <c r="C222" s="1">
        <v>1.44</v>
      </c>
      <c r="E222" s="1">
        <v>1.44</v>
      </c>
      <c r="F222" s="1">
        <v>1.5840000000000001</v>
      </c>
      <c r="G222" s="1">
        <v>1.728</v>
      </c>
      <c r="H222" s="1">
        <v>1.8720000000000001</v>
      </c>
      <c r="I222" t="s">
        <v>569</v>
      </c>
    </row>
    <row r="223" spans="1:9" ht="28.8" x14ac:dyDescent="0.3">
      <c r="A223" t="s">
        <v>268</v>
      </c>
      <c r="B223" s="81" t="s">
        <v>507</v>
      </c>
      <c r="C223" s="1">
        <v>1.4</v>
      </c>
      <c r="E223" s="1">
        <v>1.4</v>
      </c>
      <c r="F223" s="1">
        <v>1.54</v>
      </c>
      <c r="G223" s="1">
        <v>1.68</v>
      </c>
      <c r="H223" s="1">
        <v>1.82</v>
      </c>
    </row>
    <row r="224" spans="1:9" ht="43.2" x14ac:dyDescent="0.3">
      <c r="A224" t="s">
        <v>269</v>
      </c>
      <c r="B224" s="81" t="s">
        <v>508</v>
      </c>
      <c r="C224" s="1">
        <v>1.44</v>
      </c>
      <c r="E224" s="1">
        <v>1.44</v>
      </c>
      <c r="F224" s="1">
        <v>1.5840000000000001</v>
      </c>
      <c r="G224" s="1">
        <v>1.728</v>
      </c>
      <c r="H224" s="1">
        <v>1.8720000000000001</v>
      </c>
      <c r="I224" t="s">
        <v>569</v>
      </c>
    </row>
    <row r="225" spans="1:9" ht="43.2" x14ac:dyDescent="0.3">
      <c r="A225" t="s">
        <v>270</v>
      </c>
      <c r="B225" s="81" t="s">
        <v>509</v>
      </c>
      <c r="C225" s="1">
        <v>1.44</v>
      </c>
      <c r="E225" s="1">
        <v>1.44</v>
      </c>
      <c r="F225" s="1">
        <v>1.5840000000000001</v>
      </c>
      <c r="G225" s="1">
        <v>1.728</v>
      </c>
      <c r="H225" s="1">
        <v>1.8720000000000001</v>
      </c>
      <c r="I225" t="s">
        <v>569</v>
      </c>
    </row>
    <row r="226" spans="1:9" ht="86.4" x14ac:dyDescent="0.3">
      <c r="A226" t="s">
        <v>271</v>
      </c>
      <c r="B226" s="81" t="s">
        <v>510</v>
      </c>
      <c r="C226" s="1">
        <v>1.44</v>
      </c>
      <c r="E226" s="1">
        <v>1.44</v>
      </c>
      <c r="F226" s="1">
        <v>1.5840000000000001</v>
      </c>
      <c r="G226" s="1">
        <v>1.728</v>
      </c>
      <c r="H226" s="1">
        <v>1.8720000000000001</v>
      </c>
      <c r="I226" t="s">
        <v>569</v>
      </c>
    </row>
    <row r="227" spans="1:9" ht="100.8" x14ac:dyDescent="0.3">
      <c r="A227" t="s">
        <v>272</v>
      </c>
      <c r="B227" s="81" t="s">
        <v>511</v>
      </c>
      <c r="C227" s="1">
        <v>1.44</v>
      </c>
      <c r="E227" s="1">
        <v>1.44</v>
      </c>
      <c r="F227" s="1">
        <v>1.5840000000000001</v>
      </c>
      <c r="G227" s="1">
        <v>1.728</v>
      </c>
      <c r="H227" s="1">
        <v>1.8720000000000001</v>
      </c>
      <c r="I227" t="s">
        <v>569</v>
      </c>
    </row>
    <row r="228" spans="1:9" ht="100.8" x14ac:dyDescent="0.3">
      <c r="A228" t="s">
        <v>273</v>
      </c>
      <c r="B228" s="81" t="s">
        <v>512</v>
      </c>
      <c r="C228" s="1">
        <v>1.44</v>
      </c>
      <c r="E228" s="1">
        <v>1.44</v>
      </c>
      <c r="F228" s="1">
        <v>1.5840000000000001</v>
      </c>
      <c r="G228" s="1">
        <v>1.728</v>
      </c>
      <c r="H228" s="1">
        <v>1.8720000000000001</v>
      </c>
      <c r="I228" t="s">
        <v>569</v>
      </c>
    </row>
    <row r="229" spans="1:9" ht="100.8" x14ac:dyDescent="0.3">
      <c r="A229" t="s">
        <v>274</v>
      </c>
      <c r="B229" s="81" t="s">
        <v>513</v>
      </c>
      <c r="C229" s="1">
        <v>3.27</v>
      </c>
      <c r="E229" s="1">
        <v>3.27</v>
      </c>
      <c r="F229" s="1">
        <v>3.597</v>
      </c>
      <c r="G229" s="1">
        <v>3.9239999999999999</v>
      </c>
      <c r="H229" s="1">
        <v>4.2510000000000003</v>
      </c>
    </row>
    <row r="230" spans="1:9" ht="100.8" x14ac:dyDescent="0.3">
      <c r="A230" t="s">
        <v>275</v>
      </c>
      <c r="B230" s="81" t="s">
        <v>514</v>
      </c>
      <c r="C230" s="1">
        <v>3.22</v>
      </c>
      <c r="E230" s="1">
        <v>3.22</v>
      </c>
      <c r="F230" s="1">
        <v>3.5419999999999998</v>
      </c>
      <c r="G230" s="1">
        <v>3.8639999999999999</v>
      </c>
      <c r="H230" s="1">
        <v>4.1859999999999999</v>
      </c>
    </row>
    <row r="231" spans="1:9" ht="43.2" x14ac:dyDescent="0.3">
      <c r="A231" t="s">
        <v>276</v>
      </c>
      <c r="B231" s="81" t="s">
        <v>515</v>
      </c>
      <c r="C231" s="1">
        <v>1.48</v>
      </c>
      <c r="E231" s="1">
        <v>1.48</v>
      </c>
      <c r="F231" s="1">
        <v>1.6279999999999999</v>
      </c>
      <c r="G231" s="1">
        <v>1.776</v>
      </c>
      <c r="H231" s="1">
        <v>1.9239999999999999</v>
      </c>
      <c r="I231" t="s">
        <v>570</v>
      </c>
    </row>
    <row r="232" spans="1:9" ht="43.2" x14ac:dyDescent="0.3">
      <c r="A232" t="s">
        <v>277</v>
      </c>
      <c r="B232" s="81" t="s">
        <v>516</v>
      </c>
      <c r="C232" s="1">
        <v>1.43</v>
      </c>
      <c r="E232" s="1">
        <v>1.43</v>
      </c>
      <c r="F232" s="1">
        <v>1.573</v>
      </c>
      <c r="G232" s="1">
        <v>1.716</v>
      </c>
      <c r="H232" s="1">
        <v>1.859</v>
      </c>
      <c r="I232" t="s">
        <v>570</v>
      </c>
    </row>
    <row r="233" spans="1:9" ht="100.8" x14ac:dyDescent="0.3">
      <c r="A233" t="s">
        <v>278</v>
      </c>
      <c r="B233" s="81" t="s">
        <v>517</v>
      </c>
      <c r="C233" s="1">
        <v>1.48</v>
      </c>
      <c r="E233" s="1">
        <v>1.48</v>
      </c>
      <c r="F233" s="1">
        <v>1.6279999999999999</v>
      </c>
      <c r="G233" s="1">
        <v>1.776</v>
      </c>
      <c r="H233" s="1">
        <v>1.9239999999999999</v>
      </c>
      <c r="I233" t="s">
        <v>570</v>
      </c>
    </row>
    <row r="234" spans="1:9" ht="28.8" x14ac:dyDescent="0.3">
      <c r="A234" t="s">
        <v>279</v>
      </c>
      <c r="B234" s="81" t="s">
        <v>518</v>
      </c>
      <c r="C234" s="1">
        <v>3.27</v>
      </c>
      <c r="E234" s="1">
        <v>3.27</v>
      </c>
      <c r="F234" s="1">
        <v>3.597</v>
      </c>
      <c r="G234" s="1">
        <v>3.9239999999999999</v>
      </c>
      <c r="H234" s="1">
        <v>4.2510000000000003</v>
      </c>
    </row>
    <row r="235" spans="1:9" ht="43.2" x14ac:dyDescent="0.3">
      <c r="A235" t="s">
        <v>280</v>
      </c>
      <c r="B235" s="81" t="s">
        <v>519</v>
      </c>
      <c r="C235" s="1">
        <v>1.44</v>
      </c>
      <c r="E235" s="1">
        <v>1.44</v>
      </c>
      <c r="F235" s="1">
        <v>1.5840000000000001</v>
      </c>
      <c r="G235" s="1">
        <v>1.728</v>
      </c>
      <c r="H235" s="1">
        <v>1.8720000000000001</v>
      </c>
      <c r="I235" t="s">
        <v>569</v>
      </c>
    </row>
    <row r="236" spans="1:9" ht="43.2" x14ac:dyDescent="0.3">
      <c r="A236" t="s">
        <v>281</v>
      </c>
      <c r="B236" s="81" t="s">
        <v>520</v>
      </c>
      <c r="C236" s="1">
        <v>1.44</v>
      </c>
      <c r="E236" s="1">
        <v>1.44</v>
      </c>
      <c r="F236" s="1">
        <v>1.5840000000000001</v>
      </c>
      <c r="G236" s="1">
        <v>1.728</v>
      </c>
      <c r="H236" s="1">
        <v>1.8720000000000001</v>
      </c>
      <c r="I236" t="s">
        <v>569</v>
      </c>
    </row>
    <row r="237" spans="1:9" ht="100.8" x14ac:dyDescent="0.3">
      <c r="A237" t="s">
        <v>282</v>
      </c>
      <c r="B237" s="81" t="s">
        <v>521</v>
      </c>
      <c r="C237" s="1">
        <v>3.27</v>
      </c>
      <c r="E237" s="1">
        <v>3.27</v>
      </c>
      <c r="F237" s="1">
        <v>3.597</v>
      </c>
      <c r="G237" s="1">
        <v>3.9239999999999999</v>
      </c>
      <c r="H237" s="1">
        <v>4.2510000000000003</v>
      </c>
    </row>
    <row r="238" spans="1:9" ht="100.8" x14ac:dyDescent="0.3">
      <c r="A238" t="s">
        <v>283</v>
      </c>
      <c r="B238" s="81" t="s">
        <v>522</v>
      </c>
      <c r="C238" s="1">
        <v>1.44</v>
      </c>
      <c r="E238" s="1">
        <v>1.44</v>
      </c>
      <c r="F238" s="1">
        <v>1.5840000000000001</v>
      </c>
      <c r="G238" s="1">
        <v>1.728</v>
      </c>
      <c r="H238" s="1">
        <v>1.8720000000000001</v>
      </c>
      <c r="I238" t="s">
        <v>569</v>
      </c>
    </row>
    <row r="239" spans="1:9" ht="57.6" x14ac:dyDescent="0.3">
      <c r="A239" t="s">
        <v>284</v>
      </c>
      <c r="B239" s="81" t="s">
        <v>523</v>
      </c>
      <c r="C239" s="1">
        <v>1.44</v>
      </c>
      <c r="E239" s="1">
        <v>1.44</v>
      </c>
      <c r="F239" s="1">
        <v>1.5840000000000001</v>
      </c>
      <c r="G239" s="1">
        <v>1.728</v>
      </c>
      <c r="H239" s="1">
        <v>1.8720000000000001</v>
      </c>
      <c r="I239" t="s">
        <v>569</v>
      </c>
    </row>
    <row r="240" spans="1:9" ht="28.8" x14ac:dyDescent="0.3">
      <c r="A240" t="s">
        <v>285</v>
      </c>
      <c r="B240" s="81" t="s">
        <v>524</v>
      </c>
    </row>
    <row r="241" spans="1:9" x14ac:dyDescent="0.3">
      <c r="A241" t="s">
        <v>286</v>
      </c>
      <c r="B241" s="81" t="s">
        <v>525</v>
      </c>
      <c r="C241" s="1">
        <v>1.26</v>
      </c>
      <c r="E241" s="1">
        <v>1.26</v>
      </c>
      <c r="F241" s="1">
        <v>1.3859999999999999</v>
      </c>
      <c r="G241" s="1">
        <v>1.512</v>
      </c>
      <c r="H241" s="1">
        <v>1.6379999999999999</v>
      </c>
    </row>
    <row r="242" spans="1:9" ht="28.8" x14ac:dyDescent="0.3">
      <c r="A242" t="s">
        <v>287</v>
      </c>
      <c r="B242" s="81" t="s">
        <v>526</v>
      </c>
      <c r="C242" s="1">
        <v>1.26</v>
      </c>
      <c r="E242" s="1">
        <v>1.26</v>
      </c>
      <c r="F242" s="1">
        <v>1.3859999999999999</v>
      </c>
      <c r="G242" s="1">
        <v>1.512</v>
      </c>
      <c r="H242" s="1">
        <v>1.6379999999999999</v>
      </c>
    </row>
    <row r="243" spans="1:9" x14ac:dyDescent="0.3">
      <c r="A243" t="s">
        <v>288</v>
      </c>
      <c r="B243" s="81" t="s">
        <v>527</v>
      </c>
      <c r="C243" s="1">
        <v>1.33</v>
      </c>
      <c r="E243" s="1">
        <v>1.33</v>
      </c>
      <c r="F243" s="1">
        <v>1.4630000000000001</v>
      </c>
      <c r="G243" s="1">
        <v>1.5960000000000001</v>
      </c>
      <c r="H243" s="1">
        <v>1.7290000000000001</v>
      </c>
      <c r="I243" t="s">
        <v>569</v>
      </c>
    </row>
    <row r="244" spans="1:9" x14ac:dyDescent="0.3">
      <c r="A244" t="s">
        <v>289</v>
      </c>
      <c r="B244" s="81" t="s">
        <v>528</v>
      </c>
      <c r="C244" s="1">
        <v>2.8</v>
      </c>
      <c r="E244" s="1">
        <v>2.8</v>
      </c>
      <c r="F244" s="1">
        <v>3.08</v>
      </c>
      <c r="G244" s="1">
        <v>3.36</v>
      </c>
      <c r="H244" s="1">
        <v>3.64</v>
      </c>
    </row>
    <row r="245" spans="1:9" ht="28.8" x14ac:dyDescent="0.3">
      <c r="A245" t="s">
        <v>290</v>
      </c>
      <c r="B245" s="81" t="s">
        <v>529</v>
      </c>
      <c r="C245" s="1">
        <v>2.8</v>
      </c>
      <c r="E245" s="1">
        <v>2.8</v>
      </c>
      <c r="F245" s="1">
        <v>3.08</v>
      </c>
      <c r="G245" s="1">
        <v>3.36</v>
      </c>
      <c r="H245" s="1">
        <v>3.64</v>
      </c>
    </row>
    <row r="246" spans="1:9" ht="28.8" x14ac:dyDescent="0.3">
      <c r="A246" t="s">
        <v>291</v>
      </c>
      <c r="B246" s="81" t="s">
        <v>530</v>
      </c>
      <c r="C246" s="1">
        <v>2.8</v>
      </c>
      <c r="E246" s="1">
        <v>2.8</v>
      </c>
      <c r="F246" s="1">
        <v>3.08</v>
      </c>
      <c r="G246" s="1">
        <v>3.36</v>
      </c>
      <c r="H246" s="1">
        <v>3.64</v>
      </c>
    </row>
    <row r="247" spans="1:9" ht="43.2" x14ac:dyDescent="0.3">
      <c r="A247" t="s">
        <v>292</v>
      </c>
      <c r="B247" s="81" t="s">
        <v>531</v>
      </c>
      <c r="C247" s="1">
        <v>2.8</v>
      </c>
      <c r="E247" s="1">
        <v>2.8</v>
      </c>
      <c r="F247" s="1">
        <v>3.08</v>
      </c>
      <c r="G247" s="1">
        <v>3.36</v>
      </c>
      <c r="H247" s="1">
        <v>3.64</v>
      </c>
    </row>
    <row r="248" spans="1:9" x14ac:dyDescent="0.3">
      <c r="A248" t="s">
        <v>293</v>
      </c>
      <c r="B248" s="81" t="s">
        <v>532</v>
      </c>
      <c r="C248" s="1">
        <v>1.41</v>
      </c>
      <c r="E248" s="1">
        <v>1.41</v>
      </c>
      <c r="F248" s="1">
        <v>1.5509999999999999</v>
      </c>
      <c r="G248" s="1">
        <v>1.6919999999999999</v>
      </c>
      <c r="H248" s="1">
        <v>1.833</v>
      </c>
      <c r="I248" t="s">
        <v>569</v>
      </c>
    </row>
    <row r="249" spans="1:9" ht="28.8" x14ac:dyDescent="0.3">
      <c r="A249" t="s">
        <v>294</v>
      </c>
      <c r="B249" s="81" t="s">
        <v>533</v>
      </c>
      <c r="C249" s="1">
        <v>1.41</v>
      </c>
      <c r="E249" s="1">
        <v>1.41</v>
      </c>
      <c r="F249" s="1">
        <v>1.5509999999999999</v>
      </c>
      <c r="G249" s="1">
        <v>1.6919999999999999</v>
      </c>
      <c r="H249" s="1">
        <v>1.833</v>
      </c>
      <c r="I249" t="s">
        <v>569</v>
      </c>
    </row>
    <row r="250" spans="1:9" ht="28.8" x14ac:dyDescent="0.3">
      <c r="A250" t="s">
        <v>295</v>
      </c>
      <c r="B250" s="81" t="s">
        <v>534</v>
      </c>
      <c r="C250" s="1">
        <v>1.41</v>
      </c>
      <c r="E250" s="1">
        <v>1.41</v>
      </c>
      <c r="F250" s="1">
        <v>1.5509999999999999</v>
      </c>
      <c r="G250" s="1">
        <v>1.6919999999999999</v>
      </c>
      <c r="H250" s="1">
        <v>1.833</v>
      </c>
      <c r="I250" t="s">
        <v>569</v>
      </c>
    </row>
    <row r="251" spans="1:9" ht="43.2" x14ac:dyDescent="0.3">
      <c r="A251" t="s">
        <v>296</v>
      </c>
      <c r="B251" s="81" t="s">
        <v>535</v>
      </c>
      <c r="C251" s="1">
        <v>1.41</v>
      </c>
      <c r="E251" s="1">
        <v>1.41</v>
      </c>
      <c r="F251" s="1">
        <v>1.5509999999999999</v>
      </c>
      <c r="G251" s="1">
        <v>1.6919999999999999</v>
      </c>
      <c r="H251" s="1">
        <v>1.833</v>
      </c>
      <c r="I251" t="s">
        <v>569</v>
      </c>
    </row>
    <row r="252" spans="1:9" ht="100.8" x14ac:dyDescent="0.3">
      <c r="A252" t="s">
        <v>297</v>
      </c>
      <c r="B252" s="81" t="s">
        <v>536</v>
      </c>
      <c r="C252" s="1">
        <v>2.9</v>
      </c>
      <c r="E252" s="1">
        <v>2.9</v>
      </c>
      <c r="F252" s="1">
        <v>3.19</v>
      </c>
      <c r="G252" s="1">
        <v>3.48</v>
      </c>
      <c r="H252" s="1">
        <v>3.77</v>
      </c>
      <c r="I252" t="s">
        <v>569</v>
      </c>
    </row>
    <row r="253" spans="1:9" ht="86.4" x14ac:dyDescent="0.3">
      <c r="A253" t="s">
        <v>298</v>
      </c>
      <c r="B253" s="81" t="s">
        <v>537</v>
      </c>
      <c r="C253" s="1">
        <v>3.19</v>
      </c>
      <c r="E253" s="1">
        <v>3.19</v>
      </c>
      <c r="F253" s="1">
        <v>3.5089999999999999</v>
      </c>
      <c r="G253" s="1">
        <v>3.8279999999999998</v>
      </c>
      <c r="H253" s="1">
        <v>4.1470000000000002</v>
      </c>
      <c r="I253" t="s">
        <v>569</v>
      </c>
    </row>
    <row r="254" spans="1:9" ht="86.4" x14ac:dyDescent="0.3">
      <c r="A254" t="s">
        <v>299</v>
      </c>
      <c r="B254" s="81" t="s">
        <v>538</v>
      </c>
      <c r="C254" s="1">
        <v>1.44</v>
      </c>
      <c r="E254" s="1">
        <v>1.44</v>
      </c>
      <c r="F254" s="1">
        <v>1.5840000000000001</v>
      </c>
      <c r="G254" s="1">
        <v>1.728</v>
      </c>
      <c r="H254" s="1">
        <v>1.8720000000000001</v>
      </c>
      <c r="I254" t="s">
        <v>569</v>
      </c>
    </row>
    <row r="255" spans="1:9" ht="43.2" x14ac:dyDescent="0.3">
      <c r="A255" t="s">
        <v>300</v>
      </c>
      <c r="B255" s="81" t="s">
        <v>539</v>
      </c>
    </row>
    <row r="256" spans="1:9" ht="43.2" x14ac:dyDescent="0.3">
      <c r="A256" t="s">
        <v>301</v>
      </c>
      <c r="B256" s="81" t="s">
        <v>539</v>
      </c>
      <c r="C256" s="1">
        <v>3.73</v>
      </c>
      <c r="E256" s="1">
        <v>3.73</v>
      </c>
      <c r="F256" s="1">
        <v>4.1029999999999998</v>
      </c>
      <c r="G256" s="1">
        <v>4.476</v>
      </c>
      <c r="H256" s="1">
        <v>4.8490000000000002</v>
      </c>
      <c r="I256" t="s">
        <v>569</v>
      </c>
    </row>
    <row r="257" spans="1:9" ht="72" x14ac:dyDescent="0.3">
      <c r="A257" t="s">
        <v>302</v>
      </c>
      <c r="B257" s="81" t="s">
        <v>540</v>
      </c>
    </row>
    <row r="258" spans="1:9" x14ac:dyDescent="0.3">
      <c r="A258" t="s">
        <v>303</v>
      </c>
      <c r="B258" s="81" t="s">
        <v>541</v>
      </c>
      <c r="C258" s="1">
        <v>1.39</v>
      </c>
      <c r="E258" s="1">
        <v>1.39</v>
      </c>
      <c r="F258" s="1">
        <v>1.5289999999999999</v>
      </c>
      <c r="G258" s="1">
        <v>1.6679999999999999</v>
      </c>
      <c r="H258" s="1">
        <v>1.8069999999999999</v>
      </c>
      <c r="I258" t="s">
        <v>569</v>
      </c>
    </row>
    <row r="259" spans="1:9" x14ac:dyDescent="0.3">
      <c r="A259" t="s">
        <v>304</v>
      </c>
      <c r="B259" s="81" t="s">
        <v>542</v>
      </c>
      <c r="C259" s="1">
        <v>3.17</v>
      </c>
      <c r="E259" s="1">
        <v>3.17</v>
      </c>
      <c r="F259" s="1">
        <v>3.4870000000000001</v>
      </c>
      <c r="G259" s="1">
        <v>3.8039999999999998</v>
      </c>
      <c r="H259" s="1">
        <v>4.1210000000000004</v>
      </c>
      <c r="I259" t="s">
        <v>569</v>
      </c>
    </row>
    <row r="260" spans="1:9" ht="28.8" x14ac:dyDescent="0.3">
      <c r="A260" t="s">
        <v>305</v>
      </c>
      <c r="B260" s="81" t="s">
        <v>543</v>
      </c>
      <c r="C260" s="1">
        <v>1.39</v>
      </c>
      <c r="E260" s="1">
        <v>1.39</v>
      </c>
      <c r="F260" s="1">
        <v>1.5289999999999999</v>
      </c>
      <c r="G260" s="1">
        <v>1.6679999999999999</v>
      </c>
      <c r="H260" s="1">
        <v>1.8069999999999999</v>
      </c>
      <c r="I260" t="s">
        <v>569</v>
      </c>
    </row>
    <row r="261" spans="1:9" x14ac:dyDescent="0.3">
      <c r="A261" t="s">
        <v>306</v>
      </c>
      <c r="B261" s="81" t="s">
        <v>544</v>
      </c>
      <c r="C261" s="1">
        <v>1.39</v>
      </c>
      <c r="E261" s="1">
        <v>1.39</v>
      </c>
      <c r="F261" s="1">
        <v>1.5289999999999999</v>
      </c>
      <c r="G261" s="1">
        <v>1.6679999999999999</v>
      </c>
      <c r="H261" s="1">
        <v>1.8069999999999999</v>
      </c>
      <c r="I261" t="s">
        <v>569</v>
      </c>
    </row>
    <row r="262" spans="1:9" x14ac:dyDescent="0.3">
      <c r="A262" t="s">
        <v>307</v>
      </c>
      <c r="B262" s="81" t="s">
        <v>545</v>
      </c>
      <c r="C262" s="1">
        <v>3.17</v>
      </c>
      <c r="E262" s="1">
        <v>3.17</v>
      </c>
      <c r="F262" s="1">
        <v>3.4870000000000001</v>
      </c>
      <c r="G262" s="1">
        <v>3.8039999999999998</v>
      </c>
      <c r="H262" s="1">
        <v>4.1210000000000004</v>
      </c>
      <c r="I262" t="s">
        <v>569</v>
      </c>
    </row>
    <row r="263" spans="1:9" ht="28.8" x14ac:dyDescent="0.3">
      <c r="A263" t="s">
        <v>308</v>
      </c>
      <c r="B263" s="81" t="s">
        <v>546</v>
      </c>
      <c r="C263" s="1">
        <v>1.39</v>
      </c>
      <c r="E263" s="1">
        <v>1.39</v>
      </c>
      <c r="F263" s="1">
        <v>1.5289999999999999</v>
      </c>
      <c r="G263" s="1">
        <v>1.6679999999999999</v>
      </c>
      <c r="H263" s="1">
        <v>1.8069999999999999</v>
      </c>
      <c r="I263" t="s">
        <v>569</v>
      </c>
    </row>
    <row r="264" spans="1:9" ht="43.2" x14ac:dyDescent="0.3">
      <c r="A264" t="s">
        <v>309</v>
      </c>
      <c r="B264" s="81" t="s">
        <v>547</v>
      </c>
      <c r="C264" s="1">
        <v>1.39</v>
      </c>
      <c r="E264" s="1">
        <v>1.39</v>
      </c>
      <c r="F264" s="1">
        <v>1.5289999999999999</v>
      </c>
      <c r="G264" s="1">
        <v>1.6679999999999999</v>
      </c>
      <c r="H264" s="1">
        <v>1.8069999999999999</v>
      </c>
      <c r="I264" t="s">
        <v>569</v>
      </c>
    </row>
    <row r="265" spans="1:9" ht="72" x14ac:dyDescent="0.3">
      <c r="A265" t="s">
        <v>310</v>
      </c>
      <c r="B265" s="81" t="s">
        <v>548</v>
      </c>
      <c r="C265" s="1">
        <v>2.58</v>
      </c>
      <c r="E265" s="1">
        <v>2.58</v>
      </c>
      <c r="F265" s="1">
        <v>2.8380000000000001</v>
      </c>
      <c r="G265" s="1">
        <v>3.0960000000000001</v>
      </c>
      <c r="H265" s="1">
        <v>3.3540000000000001</v>
      </c>
      <c r="I265" t="s">
        <v>569</v>
      </c>
    </row>
    <row r="266" spans="1:9" x14ac:dyDescent="0.3">
      <c r="A266" t="s">
        <v>311</v>
      </c>
      <c r="B266" s="81" t="s">
        <v>549</v>
      </c>
      <c r="C266" s="1">
        <v>3.03</v>
      </c>
      <c r="E266" s="1">
        <v>3.03</v>
      </c>
      <c r="F266" s="1">
        <v>3.3330000000000002</v>
      </c>
      <c r="G266" s="1">
        <v>3.6360000000000001</v>
      </c>
      <c r="H266" s="1">
        <v>3.9390000000000001</v>
      </c>
      <c r="I266" t="s">
        <v>569</v>
      </c>
    </row>
    <row r="267" spans="1:9" ht="28.8" x14ac:dyDescent="0.3">
      <c r="A267" t="s">
        <v>312</v>
      </c>
      <c r="B267" s="81" t="s">
        <v>550</v>
      </c>
      <c r="C267" s="1">
        <v>1.39</v>
      </c>
      <c r="E267" s="1">
        <v>1.39</v>
      </c>
      <c r="F267" s="1">
        <v>1.5289999999999999</v>
      </c>
      <c r="G267" s="1">
        <v>1.6679999999999999</v>
      </c>
      <c r="H267" s="1">
        <v>1.8069999999999999</v>
      </c>
      <c r="I267" t="s">
        <v>569</v>
      </c>
    </row>
    <row r="268" spans="1:9" ht="28.8" x14ac:dyDescent="0.3">
      <c r="A268" t="s">
        <v>313</v>
      </c>
      <c r="B268" s="81" t="s">
        <v>551</v>
      </c>
      <c r="C268" s="1">
        <v>1.39</v>
      </c>
      <c r="E268" s="1">
        <v>1.39</v>
      </c>
      <c r="F268" s="1">
        <v>1.5289999999999999</v>
      </c>
      <c r="G268" s="1">
        <v>1.6679999999999999</v>
      </c>
      <c r="H268" s="1">
        <v>1.8069999999999999</v>
      </c>
      <c r="I268" t="s">
        <v>569</v>
      </c>
    </row>
    <row r="269" spans="1:9" ht="28.8" x14ac:dyDescent="0.3">
      <c r="A269" t="s">
        <v>314</v>
      </c>
      <c r="B269" s="81" t="s">
        <v>552</v>
      </c>
      <c r="C269" s="1">
        <v>1.83</v>
      </c>
      <c r="E269" s="1">
        <v>1.83</v>
      </c>
      <c r="F269" s="1">
        <v>2.0129999999999999</v>
      </c>
      <c r="G269" s="1">
        <v>2.1960000000000002</v>
      </c>
      <c r="H269" s="1">
        <v>2.379</v>
      </c>
      <c r="I269" t="s">
        <v>569</v>
      </c>
    </row>
    <row r="270" spans="1:9" ht="28.8" x14ac:dyDescent="0.3">
      <c r="A270" t="s">
        <v>315</v>
      </c>
      <c r="B270" s="81" t="s">
        <v>553</v>
      </c>
      <c r="C270" s="1">
        <v>1.68</v>
      </c>
      <c r="E270" s="1">
        <v>1.68</v>
      </c>
      <c r="F270" s="1">
        <v>1.8480000000000001</v>
      </c>
      <c r="G270" s="1">
        <v>2.016</v>
      </c>
      <c r="H270" s="1">
        <v>2.1840000000000002</v>
      </c>
      <c r="I270" t="s">
        <v>569</v>
      </c>
    </row>
    <row r="271" spans="1:9" x14ac:dyDescent="0.3">
      <c r="A271" t="s">
        <v>316</v>
      </c>
      <c r="B271" s="81" t="s">
        <v>554</v>
      </c>
      <c r="C271" s="1">
        <v>1.39</v>
      </c>
      <c r="E271" s="1">
        <v>1.39</v>
      </c>
      <c r="F271" s="1">
        <v>1.5289999999999999</v>
      </c>
      <c r="G271" s="1">
        <v>1.6679999999999999</v>
      </c>
      <c r="H271" s="1">
        <v>1.8069999999999999</v>
      </c>
      <c r="I271" t="s">
        <v>569</v>
      </c>
    </row>
    <row r="272" spans="1:9" x14ac:dyDescent="0.3">
      <c r="A272" t="s">
        <v>317</v>
      </c>
      <c r="B272" s="81" t="s">
        <v>555</v>
      </c>
      <c r="C272" s="1">
        <v>1.39</v>
      </c>
      <c r="E272" s="1">
        <v>1.39</v>
      </c>
      <c r="F272" s="1">
        <v>1.5289999999999999</v>
      </c>
      <c r="G272" s="1">
        <v>1.6679999999999999</v>
      </c>
      <c r="H272" s="1">
        <v>1.8069999999999999</v>
      </c>
      <c r="I272" t="s">
        <v>569</v>
      </c>
    </row>
    <row r="273" spans="1:9" ht="28.8" x14ac:dyDescent="0.3">
      <c r="A273" t="s">
        <v>318</v>
      </c>
      <c r="B273" s="81" t="s">
        <v>556</v>
      </c>
    </row>
    <row r="274" spans="1:9" ht="28.8" x14ac:dyDescent="0.3">
      <c r="A274" t="s">
        <v>319</v>
      </c>
      <c r="B274" s="81" t="s">
        <v>557</v>
      </c>
      <c r="C274" s="1">
        <v>1.33</v>
      </c>
      <c r="E274" s="1">
        <v>1.33</v>
      </c>
      <c r="F274" s="1">
        <v>1.4630000000000001</v>
      </c>
      <c r="G274" s="1">
        <v>1.5960000000000001</v>
      </c>
      <c r="H274" s="1">
        <v>1.7290000000000001</v>
      </c>
      <c r="I274" t="s">
        <v>569</v>
      </c>
    </row>
    <row r="275" spans="1:9" ht="43.2" x14ac:dyDescent="0.3">
      <c r="A275" t="s">
        <v>320</v>
      </c>
      <c r="B275" s="81" t="s">
        <v>558</v>
      </c>
      <c r="C275" s="1">
        <v>1.33</v>
      </c>
      <c r="E275" s="1">
        <v>1.33</v>
      </c>
      <c r="F275" s="1">
        <v>1.4630000000000001</v>
      </c>
      <c r="G275" s="1">
        <v>1.5960000000000001</v>
      </c>
      <c r="H275" s="1">
        <v>1.7290000000000001</v>
      </c>
      <c r="I275" t="s">
        <v>569</v>
      </c>
    </row>
    <row r="276" spans="1:9" ht="28.8" x14ac:dyDescent="0.3">
      <c r="A276" t="s">
        <v>321</v>
      </c>
      <c r="B276" s="81" t="s">
        <v>559</v>
      </c>
      <c r="C276" s="1">
        <v>1.39</v>
      </c>
      <c r="E276" s="1">
        <v>1.39</v>
      </c>
      <c r="F276" s="1">
        <v>1.5289999999999999</v>
      </c>
      <c r="G276" s="1">
        <v>1.6679999999999999</v>
      </c>
      <c r="H276" s="1">
        <v>1.8069999999999999</v>
      </c>
      <c r="I276" t="s">
        <v>569</v>
      </c>
    </row>
    <row r="277" spans="1:9" x14ac:dyDescent="0.3">
      <c r="A277" t="s">
        <v>322</v>
      </c>
      <c r="B277" s="81" t="s">
        <v>560</v>
      </c>
      <c r="C277" s="1">
        <v>1.39</v>
      </c>
      <c r="E277" s="1">
        <v>1.39</v>
      </c>
      <c r="F277" s="1">
        <v>1.5289999999999999</v>
      </c>
      <c r="G277" s="1">
        <v>1.6679999999999999</v>
      </c>
      <c r="H277" s="1">
        <v>1.8069999999999999</v>
      </c>
      <c r="I277" t="s">
        <v>569</v>
      </c>
    </row>
    <row r="278" spans="1:9" ht="28.8" x14ac:dyDescent="0.3">
      <c r="A278" t="s">
        <v>323</v>
      </c>
      <c r="B278" s="81" t="s">
        <v>561</v>
      </c>
      <c r="C278" s="1">
        <v>1.39</v>
      </c>
      <c r="E278" s="1">
        <v>1.39</v>
      </c>
      <c r="F278" s="1">
        <v>1.5289999999999999</v>
      </c>
      <c r="G278" s="1">
        <v>1.6679999999999999</v>
      </c>
      <c r="H278" s="1">
        <v>1.8069999999999999</v>
      </c>
      <c r="I278" t="s">
        <v>569</v>
      </c>
    </row>
    <row r="279" spans="1:9" x14ac:dyDescent="0.3">
      <c r="A279" t="s">
        <v>324</v>
      </c>
      <c r="B279" s="81" t="s">
        <v>562</v>
      </c>
      <c r="C279" s="1">
        <v>1.39</v>
      </c>
      <c r="E279" s="1">
        <v>1.39</v>
      </c>
      <c r="F279" s="1">
        <v>1.5289999999999999</v>
      </c>
      <c r="G279" s="1">
        <v>1.6679999999999999</v>
      </c>
      <c r="H279" s="1">
        <v>1.8069999999999999</v>
      </c>
      <c r="I279" t="s">
        <v>569</v>
      </c>
    </row>
    <row r="280" spans="1:9" ht="43.2" x14ac:dyDescent="0.3">
      <c r="A280" t="s">
        <v>325</v>
      </c>
      <c r="B280" s="81" t="s">
        <v>563</v>
      </c>
      <c r="C280" s="1">
        <v>1.39</v>
      </c>
      <c r="E280" s="1">
        <v>1.39</v>
      </c>
      <c r="F280" s="1">
        <v>1.5289999999999999</v>
      </c>
      <c r="G280" s="1">
        <v>1.6679999999999999</v>
      </c>
      <c r="H280" s="1">
        <v>1.8069999999999999</v>
      </c>
      <c r="I280" t="s">
        <v>569</v>
      </c>
    </row>
    <row r="281" spans="1:9" ht="28.8" x14ac:dyDescent="0.3">
      <c r="A281" t="s">
        <v>326</v>
      </c>
      <c r="B281" s="81" t="s">
        <v>564</v>
      </c>
      <c r="C281" s="1">
        <v>1.33</v>
      </c>
      <c r="E281" s="1">
        <v>1.33</v>
      </c>
      <c r="F281" s="1">
        <v>1.4630000000000001</v>
      </c>
      <c r="G281" s="1">
        <v>1.5960000000000001</v>
      </c>
      <c r="H281" s="1">
        <v>1.7290000000000001</v>
      </c>
      <c r="I281" t="s">
        <v>569</v>
      </c>
    </row>
    <row r="282" spans="1:9" ht="28.8" x14ac:dyDescent="0.3">
      <c r="A282" t="s">
        <v>327</v>
      </c>
      <c r="B282" s="81" t="s">
        <v>565</v>
      </c>
      <c r="C282" s="1">
        <v>1.33</v>
      </c>
      <c r="E282" s="1">
        <v>1.33</v>
      </c>
      <c r="F282" s="1">
        <v>1.4630000000000001</v>
      </c>
      <c r="G282" s="1">
        <v>1.5960000000000001</v>
      </c>
      <c r="H282" s="1">
        <v>1.7290000000000001</v>
      </c>
      <c r="I282" t="s">
        <v>569</v>
      </c>
    </row>
    <row r="283" spans="1:9" ht="28.8" x14ac:dyDescent="0.3">
      <c r="A283" t="s">
        <v>328</v>
      </c>
      <c r="B283" s="81" t="s">
        <v>566</v>
      </c>
      <c r="C283" s="1">
        <v>1.33</v>
      </c>
      <c r="E283" s="1">
        <v>1.33</v>
      </c>
      <c r="F283" s="1">
        <v>1.4630000000000001</v>
      </c>
      <c r="G283" s="1">
        <v>1.5960000000000001</v>
      </c>
      <c r="H283" s="1">
        <v>1.7290000000000001</v>
      </c>
      <c r="I283" t="s">
        <v>569</v>
      </c>
    </row>
    <row r="284" spans="1:9" ht="28.8" x14ac:dyDescent="0.3">
      <c r="A284" t="s">
        <v>329</v>
      </c>
      <c r="B284" s="81" t="s">
        <v>567</v>
      </c>
      <c r="C284" s="1">
        <v>1.44</v>
      </c>
      <c r="E284" s="1">
        <v>1.44</v>
      </c>
      <c r="F284" s="1">
        <v>1.5840000000000001</v>
      </c>
      <c r="G284" s="1">
        <v>1.728</v>
      </c>
      <c r="H284" s="1">
        <v>1.8720000000000001</v>
      </c>
      <c r="I284" t="s">
        <v>569</v>
      </c>
    </row>
  </sheetData>
  <sheetProtection algorithmName="SHA-512" hashValue="xN+fPNN++/vzhxjTmjkuZxKH2DTDqDBMRoRkBMhfDrx4tySniashXCE9Vu5s/RLD7xpJCs8/VXS8j1ucB8YfDA==" saltValue="hkbNXh9VoYcBUI+lZAyaCw==" spinCount="100000" sheet="1" objects="1" scenarios="1"/>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List122"/>
  <dimension ref="A1:I63"/>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1.0900000000000001</v>
      </c>
      <c r="D4" s="1">
        <v>0.01</v>
      </c>
      <c r="E4" s="1">
        <v>1.1000000000000001</v>
      </c>
      <c r="F4" s="1">
        <v>1.21</v>
      </c>
      <c r="G4" s="1">
        <v>1.32</v>
      </c>
      <c r="H4" s="1">
        <v>1.43</v>
      </c>
      <c r="I4" t="s">
        <v>83</v>
      </c>
    </row>
    <row r="5" spans="1:9" x14ac:dyDescent="0.3">
      <c r="A5" t="s">
        <v>11</v>
      </c>
      <c r="B5" s="81" t="s">
        <v>48</v>
      </c>
    </row>
    <row r="6" spans="1:9" x14ac:dyDescent="0.3">
      <c r="A6" t="s">
        <v>12</v>
      </c>
      <c r="B6" s="81" t="s">
        <v>49</v>
      </c>
      <c r="C6" s="1">
        <v>1.0900000000000001</v>
      </c>
      <c r="D6" s="1">
        <v>0.02</v>
      </c>
      <c r="E6" s="1">
        <v>1.1100000000000001</v>
      </c>
      <c r="F6" s="1">
        <v>1.2210000000000001</v>
      </c>
      <c r="G6" s="1">
        <v>1.3320000000000001</v>
      </c>
      <c r="H6" s="1">
        <v>1.4430000000000001</v>
      </c>
    </row>
    <row r="7" spans="1:9" x14ac:dyDescent="0.3">
      <c r="A7" t="s">
        <v>13</v>
      </c>
      <c r="B7" s="81" t="s">
        <v>50</v>
      </c>
    </row>
    <row r="8" spans="1:9" x14ac:dyDescent="0.3">
      <c r="A8" t="s">
        <v>13</v>
      </c>
      <c r="B8" s="81" t="s">
        <v>51</v>
      </c>
      <c r="C8" s="1">
        <v>1.04</v>
      </c>
      <c r="D8" s="1">
        <v>0.03</v>
      </c>
      <c r="E8" s="1">
        <v>1.06</v>
      </c>
      <c r="F8" s="1">
        <v>1.1659999999999999</v>
      </c>
      <c r="G8" s="1">
        <v>1.272</v>
      </c>
      <c r="H8" s="1">
        <v>1.3779999999999999</v>
      </c>
      <c r="I8" t="s">
        <v>83</v>
      </c>
    </row>
    <row r="9" spans="1:9" x14ac:dyDescent="0.3">
      <c r="A9" t="s">
        <v>14</v>
      </c>
      <c r="B9" s="81" t="s">
        <v>52</v>
      </c>
    </row>
    <row r="10" spans="1:9" x14ac:dyDescent="0.3">
      <c r="A10" t="s">
        <v>15</v>
      </c>
      <c r="B10" s="81" t="s">
        <v>53</v>
      </c>
      <c r="C10" s="1">
        <v>1.8</v>
      </c>
      <c r="D10" s="1">
        <v>0.02</v>
      </c>
      <c r="E10" s="1">
        <v>1.82</v>
      </c>
      <c r="F10" s="1">
        <v>1.8380000000000001</v>
      </c>
      <c r="G10" s="1">
        <v>1.8380000000000001</v>
      </c>
      <c r="H10" s="1">
        <v>1.8380000000000001</v>
      </c>
    </row>
    <row r="11" spans="1:9" x14ac:dyDescent="0.3">
      <c r="A11" t="s">
        <v>16</v>
      </c>
      <c r="B11" s="81" t="s">
        <v>54</v>
      </c>
    </row>
    <row r="12" spans="1:9" x14ac:dyDescent="0.3">
      <c r="A12" t="s">
        <v>17</v>
      </c>
      <c r="B12" s="81" t="s">
        <v>55</v>
      </c>
      <c r="C12" s="1">
        <v>0.68</v>
      </c>
      <c r="D12" s="1">
        <v>0.02</v>
      </c>
      <c r="E12" s="1">
        <v>0.7</v>
      </c>
      <c r="F12" s="1">
        <v>0.70699999999999996</v>
      </c>
      <c r="G12" s="1">
        <v>0.70699999999999996</v>
      </c>
      <c r="H12" s="1">
        <v>0.70699999999999996</v>
      </c>
    </row>
    <row r="13" spans="1:9" x14ac:dyDescent="0.3">
      <c r="A13" t="s">
        <v>18</v>
      </c>
      <c r="B13" s="81" t="s">
        <v>56</v>
      </c>
      <c r="C13" s="1">
        <v>1.61</v>
      </c>
      <c r="D13" s="1">
        <v>0.04</v>
      </c>
      <c r="E13" s="1">
        <v>1.65</v>
      </c>
      <c r="F13" s="1">
        <v>1.667</v>
      </c>
      <c r="G13" s="1">
        <v>1.667</v>
      </c>
      <c r="H13" s="1">
        <v>1.667</v>
      </c>
    </row>
    <row r="14" spans="1:9" x14ac:dyDescent="0.3">
      <c r="A14" t="s">
        <v>19</v>
      </c>
      <c r="B14" s="81" t="s">
        <v>57</v>
      </c>
    </row>
    <row r="15" spans="1:9" ht="57.6" x14ac:dyDescent="0.3">
      <c r="A15" t="s">
        <v>20</v>
      </c>
      <c r="B15" s="81" t="s">
        <v>58</v>
      </c>
      <c r="C15" s="1">
        <v>0.5</v>
      </c>
      <c r="D15" s="1">
        <v>0.02</v>
      </c>
      <c r="E15" s="1">
        <v>0.53</v>
      </c>
      <c r="F15" s="1">
        <v>0.53500000000000003</v>
      </c>
      <c r="G15" s="1">
        <v>0.53500000000000003</v>
      </c>
      <c r="H15" s="1">
        <v>0.53500000000000003</v>
      </c>
    </row>
    <row r="16" spans="1:9" ht="57.6" x14ac:dyDescent="0.3">
      <c r="A16" t="s">
        <v>21</v>
      </c>
      <c r="B16" s="81" t="s">
        <v>59</v>
      </c>
      <c r="C16" s="1">
        <v>0.83</v>
      </c>
      <c r="D16" s="1">
        <v>0.02</v>
      </c>
      <c r="E16" s="1">
        <v>0.86</v>
      </c>
      <c r="F16" s="1">
        <v>0.86899999999999999</v>
      </c>
      <c r="G16" s="1">
        <v>0.86899999999999999</v>
      </c>
      <c r="H16" s="1">
        <v>0.86899999999999999</v>
      </c>
    </row>
    <row r="17" spans="1:8" ht="72" x14ac:dyDescent="0.3">
      <c r="A17" t="s">
        <v>22</v>
      </c>
      <c r="B17" s="81" t="s">
        <v>60</v>
      </c>
      <c r="C17" s="1">
        <v>1.52</v>
      </c>
      <c r="D17" s="1">
        <v>0.06</v>
      </c>
      <c r="E17" s="1">
        <v>1.58</v>
      </c>
      <c r="F17" s="1">
        <v>1.5960000000000001</v>
      </c>
      <c r="G17" s="1">
        <v>1.5960000000000001</v>
      </c>
      <c r="H17" s="1">
        <v>1.5960000000000001</v>
      </c>
    </row>
    <row r="18" spans="1:8" ht="57.6" x14ac:dyDescent="0.3">
      <c r="A18" t="s">
        <v>23</v>
      </c>
      <c r="B18" s="81" t="s">
        <v>61</v>
      </c>
      <c r="C18" s="1">
        <v>1.48</v>
      </c>
      <c r="D18" s="1">
        <v>0.06</v>
      </c>
      <c r="E18" s="1">
        <v>1.55</v>
      </c>
      <c r="F18" s="1">
        <v>1.5660000000000001</v>
      </c>
      <c r="G18" s="1">
        <v>1.5660000000000001</v>
      </c>
      <c r="H18" s="1">
        <v>1.5660000000000001</v>
      </c>
    </row>
    <row r="19" spans="1:8" ht="28.8" x14ac:dyDescent="0.3">
      <c r="A19" t="s">
        <v>24</v>
      </c>
      <c r="B19" s="81" t="s">
        <v>62</v>
      </c>
      <c r="C19" s="1">
        <v>0.66</v>
      </c>
      <c r="D19" s="1">
        <v>0.05</v>
      </c>
      <c r="E19" s="1">
        <v>0.71</v>
      </c>
      <c r="F19" s="1">
        <v>0.71699999999999997</v>
      </c>
      <c r="G19" s="1">
        <v>0.71699999999999997</v>
      </c>
      <c r="H19" s="1">
        <v>0.71699999999999997</v>
      </c>
    </row>
    <row r="20" spans="1:8" ht="28.8" x14ac:dyDescent="0.3">
      <c r="A20" t="s">
        <v>25</v>
      </c>
      <c r="B20" s="81" t="s">
        <v>63</v>
      </c>
      <c r="C20" s="1">
        <v>1.1499999999999999</v>
      </c>
      <c r="D20" s="1">
        <v>0.06</v>
      </c>
      <c r="E20" s="1">
        <v>1.21</v>
      </c>
      <c r="F20" s="1">
        <v>1.222</v>
      </c>
      <c r="G20" s="1">
        <v>1.222</v>
      </c>
      <c r="H20" s="1">
        <v>1.222</v>
      </c>
    </row>
    <row r="21" spans="1:8" ht="28.8" x14ac:dyDescent="0.3">
      <c r="A21" t="s">
        <v>26</v>
      </c>
      <c r="B21" s="81" t="s">
        <v>64</v>
      </c>
      <c r="C21" s="1">
        <v>1.23</v>
      </c>
      <c r="D21" s="1">
        <v>0.04</v>
      </c>
      <c r="E21" s="1">
        <v>1.27</v>
      </c>
      <c r="F21" s="1">
        <v>1.2829999999999999</v>
      </c>
      <c r="G21" s="1">
        <v>1.2829999999999999</v>
      </c>
      <c r="H21" s="1">
        <v>1.2829999999999999</v>
      </c>
    </row>
    <row r="22" spans="1:8" ht="43.2" x14ac:dyDescent="0.3">
      <c r="A22" t="s">
        <v>27</v>
      </c>
      <c r="B22" s="81" t="s">
        <v>65</v>
      </c>
      <c r="C22" s="1">
        <v>1.89</v>
      </c>
      <c r="D22" s="1">
        <v>0.06</v>
      </c>
      <c r="E22" s="1">
        <v>1.95</v>
      </c>
      <c r="F22" s="1">
        <v>1.97</v>
      </c>
      <c r="G22" s="1">
        <v>1.97</v>
      </c>
      <c r="H22" s="1">
        <v>1.97</v>
      </c>
    </row>
    <row r="23" spans="1:8" ht="72" x14ac:dyDescent="0.3">
      <c r="A23" t="s">
        <v>28</v>
      </c>
      <c r="B23" s="81" t="s">
        <v>66</v>
      </c>
      <c r="C23" s="1">
        <v>1.63</v>
      </c>
      <c r="D23" s="1">
        <v>0.06</v>
      </c>
      <c r="E23" s="1">
        <v>1.69</v>
      </c>
      <c r="F23" s="1">
        <v>1.7070000000000001</v>
      </c>
      <c r="G23" s="1">
        <v>1.7070000000000001</v>
      </c>
      <c r="H23" s="1">
        <v>1.7070000000000001</v>
      </c>
    </row>
    <row r="24" spans="1:8" ht="72" x14ac:dyDescent="0.3">
      <c r="A24" t="s">
        <v>29</v>
      </c>
      <c r="B24" s="81" t="s">
        <v>67</v>
      </c>
      <c r="C24" s="1">
        <v>1.63</v>
      </c>
      <c r="D24" s="1">
        <v>0.06</v>
      </c>
      <c r="E24" s="1">
        <v>1.69</v>
      </c>
      <c r="F24" s="1">
        <v>1.7070000000000001</v>
      </c>
      <c r="G24" s="1">
        <v>1.7070000000000001</v>
      </c>
      <c r="H24" s="1">
        <v>1.7070000000000001</v>
      </c>
    </row>
    <row r="25" spans="1:8" ht="28.8" x14ac:dyDescent="0.3">
      <c r="A25" t="s">
        <v>30</v>
      </c>
      <c r="B25" s="81" t="s">
        <v>68</v>
      </c>
      <c r="C25" s="1">
        <v>2.81</v>
      </c>
      <c r="D25" s="1">
        <v>0.04</v>
      </c>
      <c r="E25" s="1">
        <v>2.85</v>
      </c>
      <c r="F25" s="1">
        <v>2.879</v>
      </c>
      <c r="G25" s="1">
        <v>2.879</v>
      </c>
      <c r="H25" s="1">
        <v>2.879</v>
      </c>
    </row>
    <row r="26" spans="1:8" ht="43.2" x14ac:dyDescent="0.3">
      <c r="A26" t="s">
        <v>31</v>
      </c>
      <c r="B26" s="81" t="s">
        <v>69</v>
      </c>
      <c r="C26" s="1">
        <v>1.58</v>
      </c>
      <c r="D26" s="1">
        <v>0.06</v>
      </c>
      <c r="E26" s="1">
        <v>1.64</v>
      </c>
      <c r="F26" s="1">
        <v>1.6559999999999999</v>
      </c>
      <c r="G26" s="1">
        <v>1.6559999999999999</v>
      </c>
      <c r="H26" s="1">
        <v>1.6559999999999999</v>
      </c>
    </row>
    <row r="27" spans="1:8" ht="43.2" x14ac:dyDescent="0.3">
      <c r="A27" t="s">
        <v>32</v>
      </c>
      <c r="B27" s="81" t="s">
        <v>70</v>
      </c>
      <c r="C27" s="1">
        <v>1.32</v>
      </c>
      <c r="D27" s="1">
        <v>0.05</v>
      </c>
      <c r="E27" s="1">
        <v>1.38</v>
      </c>
      <c r="F27" s="1">
        <v>1.3939999999999999</v>
      </c>
      <c r="G27" s="1">
        <v>1.3939999999999999</v>
      </c>
      <c r="H27" s="1">
        <v>1.3939999999999999</v>
      </c>
    </row>
    <row r="28" spans="1:8" ht="100.8" x14ac:dyDescent="0.3">
      <c r="A28" t="s">
        <v>33</v>
      </c>
      <c r="B28" s="81" t="s">
        <v>71</v>
      </c>
      <c r="C28" s="1">
        <v>1.46</v>
      </c>
      <c r="D28" s="1">
        <v>0.06</v>
      </c>
      <c r="E28" s="1">
        <v>1.52</v>
      </c>
      <c r="F28" s="1">
        <v>1.5349999999999999</v>
      </c>
      <c r="G28" s="1">
        <v>1.5349999999999999</v>
      </c>
      <c r="H28" s="1">
        <v>1.5349999999999999</v>
      </c>
    </row>
    <row r="29" spans="1:8" ht="28.8" x14ac:dyDescent="0.3">
      <c r="A29" t="s">
        <v>34</v>
      </c>
      <c r="B29" s="81" t="s">
        <v>72</v>
      </c>
    </row>
    <row r="30" spans="1:8" ht="43.2" x14ac:dyDescent="0.3">
      <c r="A30" t="s">
        <v>35</v>
      </c>
      <c r="B30" s="81" t="s">
        <v>73</v>
      </c>
      <c r="C30" s="1">
        <v>0.69</v>
      </c>
      <c r="D30" s="1">
        <v>0.05</v>
      </c>
      <c r="E30" s="1">
        <v>0.74</v>
      </c>
      <c r="F30" s="1">
        <v>0.747</v>
      </c>
      <c r="G30" s="1">
        <v>0.747</v>
      </c>
      <c r="H30" s="1">
        <v>0.747</v>
      </c>
    </row>
    <row r="31" spans="1:8" ht="57.6" x14ac:dyDescent="0.3">
      <c r="A31" t="s">
        <v>36</v>
      </c>
      <c r="B31" s="81" t="s">
        <v>74</v>
      </c>
      <c r="C31" s="1">
        <v>0.82</v>
      </c>
      <c r="D31" s="1">
        <v>0.06</v>
      </c>
      <c r="E31" s="1">
        <v>0.88</v>
      </c>
      <c r="F31" s="1">
        <v>0.88900000000000001</v>
      </c>
      <c r="G31" s="1">
        <v>0.88900000000000001</v>
      </c>
      <c r="H31" s="1">
        <v>0.88900000000000001</v>
      </c>
    </row>
    <row r="32" spans="1:8" ht="57.6" x14ac:dyDescent="0.3">
      <c r="A32" t="s">
        <v>37</v>
      </c>
      <c r="B32" s="81" t="s">
        <v>75</v>
      </c>
      <c r="C32" s="1">
        <v>0.56000000000000005</v>
      </c>
      <c r="D32" s="1">
        <v>0.05</v>
      </c>
      <c r="E32" s="1">
        <v>0.61</v>
      </c>
      <c r="F32" s="1">
        <v>0.61599999999999999</v>
      </c>
      <c r="G32" s="1">
        <v>0.61599999999999999</v>
      </c>
      <c r="H32" s="1">
        <v>0.61599999999999999</v>
      </c>
    </row>
    <row r="33" spans="1:9" ht="43.2" x14ac:dyDescent="0.3">
      <c r="A33" t="s">
        <v>38</v>
      </c>
      <c r="B33" s="81" t="s">
        <v>76</v>
      </c>
      <c r="C33" s="1">
        <v>0.53</v>
      </c>
      <c r="D33" s="1">
        <v>0.04</v>
      </c>
      <c r="E33" s="1">
        <v>0.56999999999999995</v>
      </c>
      <c r="F33" s="1">
        <v>0.57599999999999996</v>
      </c>
      <c r="G33" s="1">
        <v>0.57599999999999996</v>
      </c>
      <c r="H33" s="1">
        <v>0.57599999999999996</v>
      </c>
    </row>
    <row r="34" spans="1:9" ht="57.6" x14ac:dyDescent="0.3">
      <c r="A34" t="s">
        <v>39</v>
      </c>
      <c r="B34" s="81" t="s">
        <v>77</v>
      </c>
      <c r="C34" s="1">
        <v>0.34</v>
      </c>
      <c r="D34" s="1">
        <v>0.03</v>
      </c>
      <c r="E34" s="1">
        <v>0.37</v>
      </c>
      <c r="F34" s="1">
        <v>0.374</v>
      </c>
      <c r="G34" s="1">
        <v>0.374</v>
      </c>
      <c r="H34" s="1">
        <v>0.374</v>
      </c>
    </row>
    <row r="35" spans="1:9" ht="28.8" x14ac:dyDescent="0.3">
      <c r="A35" t="s">
        <v>40</v>
      </c>
      <c r="B35" s="81" t="s">
        <v>78</v>
      </c>
      <c r="C35" s="1">
        <v>1.1200000000000001</v>
      </c>
      <c r="D35" s="1">
        <v>0.08</v>
      </c>
      <c r="E35" s="1">
        <v>1.2</v>
      </c>
      <c r="F35" s="1">
        <v>1.212</v>
      </c>
      <c r="G35" s="1">
        <v>1.212</v>
      </c>
      <c r="H35" s="1">
        <v>1.212</v>
      </c>
    </row>
    <row r="36" spans="1:9" ht="28.8" x14ac:dyDescent="0.3">
      <c r="A36" t="s">
        <v>41</v>
      </c>
      <c r="B36" s="81" t="s">
        <v>79</v>
      </c>
      <c r="C36" s="1">
        <v>0.61</v>
      </c>
      <c r="D36" s="1">
        <v>0.08</v>
      </c>
      <c r="E36" s="1">
        <v>0.68</v>
      </c>
      <c r="F36" s="1">
        <v>0.68700000000000006</v>
      </c>
      <c r="G36" s="1">
        <v>0.68700000000000006</v>
      </c>
      <c r="H36" s="1">
        <v>0.68700000000000006</v>
      </c>
    </row>
    <row r="37" spans="1:9" ht="86.4" x14ac:dyDescent="0.3">
      <c r="A37" t="s">
        <v>42</v>
      </c>
      <c r="B37" s="81" t="s">
        <v>80</v>
      </c>
      <c r="C37" s="1">
        <v>1.08</v>
      </c>
      <c r="D37" s="1">
        <v>0.05</v>
      </c>
      <c r="E37" s="1">
        <v>1.1299999999999999</v>
      </c>
      <c r="F37" s="1">
        <v>1.141</v>
      </c>
      <c r="G37" s="1">
        <v>1.141</v>
      </c>
      <c r="H37" s="1">
        <v>1.141</v>
      </c>
    </row>
    <row r="38" spans="1:9" ht="86.4" x14ac:dyDescent="0.3">
      <c r="A38" t="s">
        <v>43</v>
      </c>
      <c r="B38" s="81" t="s">
        <v>81</v>
      </c>
      <c r="C38" s="1">
        <v>0.56000000000000005</v>
      </c>
      <c r="D38" s="1">
        <v>0.03</v>
      </c>
      <c r="E38" s="1">
        <v>0.59</v>
      </c>
      <c r="F38" s="1">
        <v>0.59599999999999997</v>
      </c>
      <c r="G38" s="1">
        <v>0.59599999999999997</v>
      </c>
      <c r="H38" s="1">
        <v>0.59599999999999997</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2.42</v>
      </c>
      <c r="E40" s="1">
        <v>2.42</v>
      </c>
      <c r="F40" s="1">
        <v>2.6619999999999999</v>
      </c>
      <c r="G40" s="1">
        <v>2.9039999999999999</v>
      </c>
      <c r="H40" s="1">
        <v>3.1459999999999999</v>
      </c>
      <c r="I40" t="s">
        <v>568</v>
      </c>
    </row>
    <row r="41" spans="1:9" x14ac:dyDescent="0.3">
      <c r="A41" t="s">
        <v>87</v>
      </c>
      <c r="B41" s="81" t="s">
        <v>332</v>
      </c>
      <c r="C41" s="1">
        <v>2.64</v>
      </c>
      <c r="E41" s="1">
        <v>2.64</v>
      </c>
      <c r="F41" s="1">
        <v>2.9039999999999999</v>
      </c>
      <c r="G41" s="1">
        <v>3.1680000000000001</v>
      </c>
      <c r="H41" s="1">
        <v>3.4319999999999999</v>
      </c>
      <c r="I41" t="s">
        <v>568</v>
      </c>
    </row>
    <row r="42" spans="1:9" x14ac:dyDescent="0.3">
      <c r="A42" t="s">
        <v>88</v>
      </c>
      <c r="B42" s="81" t="s">
        <v>333</v>
      </c>
      <c r="C42" s="1">
        <v>2.66</v>
      </c>
      <c r="E42" s="1">
        <v>2.66</v>
      </c>
      <c r="F42" s="1">
        <v>2.9260000000000002</v>
      </c>
      <c r="G42" s="1">
        <v>3.1920000000000002</v>
      </c>
      <c r="H42" s="1">
        <v>3.4580000000000002</v>
      </c>
      <c r="I42" t="s">
        <v>568</v>
      </c>
    </row>
    <row r="43" spans="1:9" x14ac:dyDescent="0.3">
      <c r="A43" t="s">
        <v>89</v>
      </c>
      <c r="B43" s="81" t="s">
        <v>334</v>
      </c>
      <c r="C43" s="1">
        <v>2.66</v>
      </c>
      <c r="E43" s="1">
        <v>2.66</v>
      </c>
      <c r="F43" s="1">
        <v>2.9260000000000002</v>
      </c>
      <c r="G43" s="1">
        <v>3.1920000000000002</v>
      </c>
      <c r="H43" s="1">
        <v>3.4580000000000002</v>
      </c>
      <c r="I43" t="s">
        <v>568</v>
      </c>
    </row>
    <row r="44" spans="1:9" x14ac:dyDescent="0.3">
      <c r="A44" t="s">
        <v>90</v>
      </c>
      <c r="B44" s="81" t="s">
        <v>332</v>
      </c>
      <c r="C44" s="1">
        <v>2.64</v>
      </c>
      <c r="E44" s="1">
        <v>2.64</v>
      </c>
      <c r="F44" s="1">
        <v>2.9039999999999999</v>
      </c>
      <c r="G44" s="1">
        <v>3.1680000000000001</v>
      </c>
      <c r="H44" s="1">
        <v>3.4319999999999999</v>
      </c>
      <c r="I44" t="s">
        <v>568</v>
      </c>
    </row>
    <row r="45" spans="1:9" x14ac:dyDescent="0.3">
      <c r="A45" t="s">
        <v>91</v>
      </c>
      <c r="B45" s="81" t="s">
        <v>333</v>
      </c>
      <c r="C45" s="1">
        <v>2.66</v>
      </c>
      <c r="E45" s="1">
        <v>2.66</v>
      </c>
      <c r="F45" s="1">
        <v>2.9260000000000002</v>
      </c>
      <c r="G45" s="1">
        <v>3.1920000000000002</v>
      </c>
      <c r="H45" s="1">
        <v>3.4580000000000002</v>
      </c>
      <c r="I45" t="s">
        <v>568</v>
      </c>
    </row>
    <row r="46" spans="1:9" x14ac:dyDescent="0.3">
      <c r="A46" t="s">
        <v>92</v>
      </c>
      <c r="B46" s="81" t="s">
        <v>335</v>
      </c>
      <c r="C46" s="1">
        <v>2.64</v>
      </c>
      <c r="E46" s="1">
        <v>2.64</v>
      </c>
      <c r="F46" s="1">
        <v>2.9039999999999999</v>
      </c>
      <c r="G46" s="1">
        <v>3.1680000000000001</v>
      </c>
      <c r="H46" s="1">
        <v>3.4319999999999999</v>
      </c>
      <c r="I46" t="s">
        <v>568</v>
      </c>
    </row>
    <row r="47" spans="1:9" ht="28.8" x14ac:dyDescent="0.3">
      <c r="A47" t="s">
        <v>93</v>
      </c>
      <c r="B47" s="81" t="s">
        <v>336</v>
      </c>
      <c r="C47" s="1">
        <v>3.1</v>
      </c>
      <c r="E47" s="1">
        <v>3.1</v>
      </c>
      <c r="F47" s="1">
        <v>3.41</v>
      </c>
      <c r="G47" s="1">
        <v>3.72</v>
      </c>
      <c r="H47" s="1">
        <v>4.03</v>
      </c>
      <c r="I47" t="s">
        <v>568</v>
      </c>
    </row>
    <row r="48" spans="1:9" ht="43.2" x14ac:dyDescent="0.3">
      <c r="A48" t="s">
        <v>94</v>
      </c>
      <c r="B48" s="81" t="s">
        <v>337</v>
      </c>
      <c r="C48" s="1">
        <v>3.1</v>
      </c>
      <c r="E48" s="1">
        <v>3.1</v>
      </c>
      <c r="F48" s="1">
        <v>3.41</v>
      </c>
      <c r="G48" s="1">
        <v>3.72</v>
      </c>
      <c r="H48" s="1">
        <v>4.03</v>
      </c>
      <c r="I48" t="s">
        <v>568</v>
      </c>
    </row>
    <row r="49" spans="1:9" x14ac:dyDescent="0.3">
      <c r="A49" t="s">
        <v>95</v>
      </c>
      <c r="B49" s="81" t="s">
        <v>338</v>
      </c>
      <c r="C49" s="1">
        <v>2.66</v>
      </c>
      <c r="E49" s="1">
        <v>2.66</v>
      </c>
      <c r="F49" s="1">
        <v>2.9260000000000002</v>
      </c>
      <c r="G49" s="1">
        <v>3.1920000000000002</v>
      </c>
      <c r="H49" s="1">
        <v>3.4580000000000002</v>
      </c>
      <c r="I49" t="s">
        <v>568</v>
      </c>
    </row>
    <row r="50" spans="1:9" ht="28.8" x14ac:dyDescent="0.3">
      <c r="A50" t="s">
        <v>96</v>
      </c>
      <c r="B50" s="81" t="s">
        <v>339</v>
      </c>
      <c r="C50" s="1">
        <v>2.66</v>
      </c>
      <c r="E50" s="1">
        <v>2.66</v>
      </c>
      <c r="F50" s="1">
        <v>2.9260000000000002</v>
      </c>
      <c r="G50" s="1">
        <v>3.1920000000000002</v>
      </c>
      <c r="H50" s="1">
        <v>3.4580000000000002</v>
      </c>
      <c r="I50" t="s">
        <v>568</v>
      </c>
    </row>
    <row r="51" spans="1:9" x14ac:dyDescent="0.3">
      <c r="A51" t="s">
        <v>97</v>
      </c>
      <c r="B51" s="81" t="s">
        <v>340</v>
      </c>
      <c r="C51" s="1">
        <v>2.66</v>
      </c>
      <c r="E51" s="1">
        <v>2.66</v>
      </c>
      <c r="F51" s="1">
        <v>2.9260000000000002</v>
      </c>
      <c r="G51" s="1">
        <v>3.1920000000000002</v>
      </c>
      <c r="H51" s="1">
        <v>3.4580000000000002</v>
      </c>
      <c r="I51" t="s">
        <v>568</v>
      </c>
    </row>
    <row r="52" spans="1:9" x14ac:dyDescent="0.3">
      <c r="A52" t="s">
        <v>98</v>
      </c>
      <c r="B52" s="81" t="s">
        <v>341</v>
      </c>
      <c r="C52" s="1">
        <v>2.66</v>
      </c>
      <c r="E52" s="1">
        <v>2.66</v>
      </c>
      <c r="F52" s="1">
        <v>2.9260000000000002</v>
      </c>
      <c r="G52" s="1">
        <v>3.1920000000000002</v>
      </c>
      <c r="H52" s="1">
        <v>3.4580000000000002</v>
      </c>
      <c r="I52" t="s">
        <v>568</v>
      </c>
    </row>
    <row r="53" spans="1:9" x14ac:dyDescent="0.3">
      <c r="A53" t="s">
        <v>99</v>
      </c>
      <c r="B53" s="81" t="s">
        <v>342</v>
      </c>
      <c r="C53" s="1">
        <v>2.66</v>
      </c>
      <c r="E53" s="1">
        <v>2.66</v>
      </c>
      <c r="F53" s="1">
        <v>2.9260000000000002</v>
      </c>
      <c r="G53" s="1">
        <v>3.1920000000000002</v>
      </c>
      <c r="H53" s="1">
        <v>3.4580000000000002</v>
      </c>
      <c r="I53" t="s">
        <v>568</v>
      </c>
    </row>
    <row r="54" spans="1:9" x14ac:dyDescent="0.3">
      <c r="A54" t="s">
        <v>100</v>
      </c>
      <c r="B54" s="81" t="s">
        <v>341</v>
      </c>
      <c r="C54" s="1">
        <v>2.66</v>
      </c>
      <c r="E54" s="1">
        <v>2.66</v>
      </c>
      <c r="F54" s="1">
        <v>2.9260000000000002</v>
      </c>
      <c r="G54" s="1">
        <v>3.1920000000000002</v>
      </c>
      <c r="H54" s="1">
        <v>3.4580000000000002</v>
      </c>
      <c r="I54" t="s">
        <v>568</v>
      </c>
    </row>
    <row r="55" spans="1:9" ht="72" x14ac:dyDescent="0.3">
      <c r="A55" t="s">
        <v>101</v>
      </c>
      <c r="B55" s="81" t="s">
        <v>343</v>
      </c>
      <c r="C55" s="1">
        <v>3.1</v>
      </c>
      <c r="E55" s="1">
        <v>3.1</v>
      </c>
      <c r="F55" s="1">
        <v>3.41</v>
      </c>
      <c r="G55" s="1">
        <v>3.72</v>
      </c>
      <c r="H55" s="1">
        <v>4.03</v>
      </c>
      <c r="I55" t="s">
        <v>568</v>
      </c>
    </row>
    <row r="56" spans="1:9" ht="72" x14ac:dyDescent="0.3">
      <c r="A56" t="s">
        <v>102</v>
      </c>
      <c r="B56" s="81" t="s">
        <v>344</v>
      </c>
      <c r="C56" s="1">
        <v>3.1</v>
      </c>
      <c r="E56" s="1">
        <v>3.1</v>
      </c>
      <c r="F56" s="1">
        <v>3.41</v>
      </c>
      <c r="G56" s="1">
        <v>3.72</v>
      </c>
      <c r="H56" s="1">
        <v>4.03</v>
      </c>
      <c r="I56" t="s">
        <v>568</v>
      </c>
    </row>
    <row r="57" spans="1:9" x14ac:dyDescent="0.3">
      <c r="A57" t="s">
        <v>103</v>
      </c>
      <c r="B57" s="81" t="s">
        <v>345</v>
      </c>
      <c r="C57" s="1">
        <v>3.1</v>
      </c>
      <c r="E57" s="1">
        <v>3.1</v>
      </c>
      <c r="F57" s="1">
        <v>3.41</v>
      </c>
      <c r="G57" s="1">
        <v>3.72</v>
      </c>
      <c r="H57" s="1">
        <v>4.03</v>
      </c>
      <c r="I57" t="s">
        <v>568</v>
      </c>
    </row>
    <row r="58" spans="1:9" ht="28.8" x14ac:dyDescent="0.3">
      <c r="A58" t="s">
        <v>104</v>
      </c>
      <c r="B58" s="81" t="s">
        <v>346</v>
      </c>
      <c r="C58" s="1">
        <v>2.64</v>
      </c>
      <c r="E58" s="1">
        <v>2.64</v>
      </c>
      <c r="F58" s="1">
        <v>2.9039999999999999</v>
      </c>
      <c r="G58" s="1">
        <v>3.1680000000000001</v>
      </c>
      <c r="H58" s="1">
        <v>3.4319999999999999</v>
      </c>
      <c r="I58" t="s">
        <v>568</v>
      </c>
    </row>
    <row r="59" spans="1:9" ht="43.2" x14ac:dyDescent="0.3">
      <c r="A59" t="s">
        <v>105</v>
      </c>
      <c r="B59" s="81" t="s">
        <v>347</v>
      </c>
      <c r="C59" s="1">
        <v>3.1</v>
      </c>
      <c r="E59" s="1">
        <v>3.1</v>
      </c>
      <c r="F59" s="1">
        <v>3.41</v>
      </c>
      <c r="G59" s="1">
        <v>3.72</v>
      </c>
      <c r="H59" s="1">
        <v>4.03</v>
      </c>
      <c r="I59" t="s">
        <v>568</v>
      </c>
    </row>
    <row r="60" spans="1:9" ht="28.8" x14ac:dyDescent="0.3">
      <c r="A60" t="s">
        <v>106</v>
      </c>
      <c r="B60" s="81" t="s">
        <v>348</v>
      </c>
      <c r="C60" s="1">
        <v>3.1</v>
      </c>
      <c r="E60" s="1">
        <v>3.1</v>
      </c>
      <c r="F60" s="1">
        <v>3.41</v>
      </c>
      <c r="G60" s="1">
        <v>3.72</v>
      </c>
      <c r="H60" s="1">
        <v>4.03</v>
      </c>
      <c r="I60" t="s">
        <v>568</v>
      </c>
    </row>
    <row r="61" spans="1:9" x14ac:dyDescent="0.3">
      <c r="A61" t="s">
        <v>107</v>
      </c>
      <c r="B61" s="81" t="s">
        <v>349</v>
      </c>
      <c r="C61" s="1">
        <v>2.42</v>
      </c>
      <c r="E61" s="1">
        <v>2.42</v>
      </c>
      <c r="F61" s="1">
        <v>2.6619999999999999</v>
      </c>
      <c r="G61" s="1">
        <v>2.9039999999999999</v>
      </c>
      <c r="H61" s="1">
        <v>3.1459999999999999</v>
      </c>
      <c r="I61" t="s">
        <v>568</v>
      </c>
    </row>
    <row r="62" spans="1:9" x14ac:dyDescent="0.3">
      <c r="A62" t="s">
        <v>108</v>
      </c>
      <c r="B62" s="81" t="s">
        <v>341</v>
      </c>
      <c r="C62" s="1">
        <v>3.1</v>
      </c>
      <c r="E62" s="1">
        <v>3.1</v>
      </c>
      <c r="F62" s="1">
        <v>3.41</v>
      </c>
      <c r="G62" s="1">
        <v>3.72</v>
      </c>
      <c r="H62" s="1">
        <v>4.03</v>
      </c>
      <c r="I62" t="s">
        <v>568</v>
      </c>
    </row>
    <row r="63" spans="1:9" x14ac:dyDescent="0.3">
      <c r="A63" t="s">
        <v>44</v>
      </c>
      <c r="B63" s="81" t="s">
        <v>82</v>
      </c>
      <c r="C63" s="1">
        <v>10.82</v>
      </c>
      <c r="E63" s="1">
        <v>10.82</v>
      </c>
      <c r="F63" s="1">
        <v>11.901999999999999</v>
      </c>
      <c r="G63" s="1">
        <v>12.984</v>
      </c>
      <c r="H63" s="1">
        <v>14.066000000000001</v>
      </c>
    </row>
  </sheetData>
  <sheetProtection algorithmName="SHA-512" hashValue="+ueu6lBgVl39xMjjvvdVzBFq9UVvFzLQhbJ4CSxr62ka5QnGchMJYjIuQ6hAfyMbVQWm0ZJF6HERk/bNhDEZnw==" saltValue="yZJMKCBL4GuITEQJKbXjXA==" spinCount="100000" sheet="1" objects="1" scenarios="1"/>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List123"/>
  <dimension ref="A1:I284"/>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0.03</v>
      </c>
      <c r="E4" s="1">
        <v>1.39</v>
      </c>
      <c r="F4" s="1">
        <v>1.5289999999999999</v>
      </c>
      <c r="G4" s="1">
        <v>1.6679999999999999</v>
      </c>
      <c r="H4" s="1">
        <v>1.8069999999999999</v>
      </c>
      <c r="I4" t="s">
        <v>83</v>
      </c>
    </row>
    <row r="5" spans="1:9" x14ac:dyDescent="0.3">
      <c r="A5" t="s">
        <v>11</v>
      </c>
      <c r="B5" s="81" t="s">
        <v>48</v>
      </c>
    </row>
    <row r="6" spans="1:9" x14ac:dyDescent="0.3">
      <c r="A6" t="s">
        <v>12</v>
      </c>
      <c r="B6" s="81" t="s">
        <v>49</v>
      </c>
      <c r="C6" s="1">
        <v>1.36</v>
      </c>
      <c r="D6" s="1">
        <v>0.06</v>
      </c>
      <c r="E6" s="1">
        <v>1.41</v>
      </c>
      <c r="F6" s="1">
        <v>1.5509999999999999</v>
      </c>
      <c r="G6" s="1">
        <v>1.6919999999999999</v>
      </c>
      <c r="H6" s="1">
        <v>1.833</v>
      </c>
    </row>
    <row r="7" spans="1:9" x14ac:dyDescent="0.3">
      <c r="A7" t="s">
        <v>13</v>
      </c>
      <c r="B7" s="81" t="s">
        <v>50</v>
      </c>
    </row>
    <row r="8" spans="1:9" x14ac:dyDescent="0.3">
      <c r="A8" t="s">
        <v>13</v>
      </c>
      <c r="B8" s="81" t="s">
        <v>51</v>
      </c>
      <c r="C8" s="1">
        <v>1.29</v>
      </c>
      <c r="D8" s="1">
        <v>0.06</v>
      </c>
      <c r="E8" s="1">
        <v>1.35</v>
      </c>
      <c r="F8" s="1">
        <v>1.4850000000000001</v>
      </c>
      <c r="G8" s="1">
        <v>1.62</v>
      </c>
      <c r="H8" s="1">
        <v>1.7549999999999999</v>
      </c>
      <c r="I8" t="s">
        <v>83</v>
      </c>
    </row>
    <row r="9" spans="1:9" x14ac:dyDescent="0.3">
      <c r="A9" t="s">
        <v>14</v>
      </c>
      <c r="B9" s="81" t="s">
        <v>52</v>
      </c>
    </row>
    <row r="10" spans="1:9" x14ac:dyDescent="0.3">
      <c r="A10" t="s">
        <v>15</v>
      </c>
      <c r="B10" s="81" t="s">
        <v>53</v>
      </c>
      <c r="C10" s="1">
        <v>2.73</v>
      </c>
      <c r="D10" s="1">
        <v>0.04</v>
      </c>
      <c r="E10" s="1">
        <v>2.77</v>
      </c>
      <c r="F10" s="1">
        <v>2.798</v>
      </c>
      <c r="G10" s="1">
        <v>2.798</v>
      </c>
      <c r="H10" s="1">
        <v>2.798</v>
      </c>
    </row>
    <row r="11" spans="1:9" x14ac:dyDescent="0.3">
      <c r="A11" t="s">
        <v>16</v>
      </c>
      <c r="B11" s="81" t="s">
        <v>54</v>
      </c>
      <c r="C11" s="1">
        <v>2.16</v>
      </c>
      <c r="D11" s="1">
        <v>0.14000000000000001</v>
      </c>
      <c r="E11" s="1">
        <v>2.2999999999999998</v>
      </c>
      <c r="F11" s="1">
        <v>2.323</v>
      </c>
      <c r="G11" s="1">
        <v>2.323</v>
      </c>
      <c r="H11" s="1">
        <v>2.323</v>
      </c>
    </row>
    <row r="12" spans="1:9" x14ac:dyDescent="0.3">
      <c r="A12" t="s">
        <v>17</v>
      </c>
      <c r="B12" s="81" t="s">
        <v>55</v>
      </c>
      <c r="C12" s="1">
        <v>0.65</v>
      </c>
      <c r="D12" s="1">
        <v>0.04</v>
      </c>
      <c r="E12" s="1">
        <v>0.69</v>
      </c>
      <c r="F12" s="1">
        <v>0.69699999999999995</v>
      </c>
      <c r="G12" s="1">
        <v>0.69699999999999995</v>
      </c>
      <c r="H12" s="1">
        <v>0.69699999999999995</v>
      </c>
    </row>
    <row r="13" spans="1:9" x14ac:dyDescent="0.3">
      <c r="A13" t="s">
        <v>18</v>
      </c>
      <c r="B13" s="81" t="s">
        <v>56</v>
      </c>
      <c r="C13" s="1">
        <v>2.21</v>
      </c>
      <c r="D13" s="1">
        <v>0.06</v>
      </c>
      <c r="E13" s="1">
        <v>2.27</v>
      </c>
      <c r="F13" s="1">
        <v>2.2930000000000001</v>
      </c>
      <c r="G13" s="1">
        <v>2.2930000000000001</v>
      </c>
      <c r="H13" s="1">
        <v>2.2930000000000001</v>
      </c>
    </row>
    <row r="14" spans="1:9" x14ac:dyDescent="0.3">
      <c r="A14" t="s">
        <v>19</v>
      </c>
      <c r="B14" s="81" t="s">
        <v>57</v>
      </c>
    </row>
    <row r="15" spans="1:9" ht="57.6" x14ac:dyDescent="0.3">
      <c r="A15" t="s">
        <v>20</v>
      </c>
      <c r="B15" s="81" t="s">
        <v>58</v>
      </c>
      <c r="C15" s="1">
        <v>0.49</v>
      </c>
      <c r="D15" s="1">
        <v>0.04</v>
      </c>
      <c r="E15" s="1">
        <v>0.52</v>
      </c>
      <c r="F15" s="1">
        <v>0.52500000000000002</v>
      </c>
      <c r="G15" s="1">
        <v>0.52500000000000002</v>
      </c>
      <c r="H15" s="1">
        <v>0.52500000000000002</v>
      </c>
    </row>
    <row r="16" spans="1:9" ht="57.6" x14ac:dyDescent="0.3">
      <c r="A16" t="s">
        <v>21</v>
      </c>
      <c r="B16" s="81" t="s">
        <v>59</v>
      </c>
      <c r="C16" s="1">
        <v>0.81</v>
      </c>
      <c r="D16" s="1">
        <v>0.04</v>
      </c>
      <c r="E16" s="1">
        <v>0.84</v>
      </c>
      <c r="F16" s="1">
        <v>0.84799999999999998</v>
      </c>
      <c r="G16" s="1">
        <v>0.84799999999999998</v>
      </c>
      <c r="H16" s="1">
        <v>0.84799999999999998</v>
      </c>
    </row>
    <row r="17" spans="1:8" ht="72" x14ac:dyDescent="0.3">
      <c r="A17" t="s">
        <v>22</v>
      </c>
      <c r="B17" s="81" t="s">
        <v>60</v>
      </c>
      <c r="C17" s="1">
        <v>1.47</v>
      </c>
      <c r="D17" s="1">
        <v>0.1</v>
      </c>
      <c r="E17" s="1">
        <v>1.57</v>
      </c>
      <c r="F17" s="1">
        <v>1.5860000000000001</v>
      </c>
      <c r="G17" s="1">
        <v>1.5860000000000001</v>
      </c>
      <c r="H17" s="1">
        <v>1.5860000000000001</v>
      </c>
    </row>
    <row r="18" spans="1:8" ht="57.6" x14ac:dyDescent="0.3">
      <c r="A18" t="s">
        <v>23</v>
      </c>
      <c r="B18" s="81" t="s">
        <v>61</v>
      </c>
      <c r="C18" s="1">
        <v>1.44</v>
      </c>
      <c r="D18" s="1">
        <v>0.1</v>
      </c>
      <c r="E18" s="1">
        <v>1.54</v>
      </c>
      <c r="F18" s="1">
        <v>1.5549999999999999</v>
      </c>
      <c r="G18" s="1">
        <v>1.5549999999999999</v>
      </c>
      <c r="H18" s="1">
        <v>1.5549999999999999</v>
      </c>
    </row>
    <row r="19" spans="1:8" ht="28.8" x14ac:dyDescent="0.3">
      <c r="A19" t="s">
        <v>24</v>
      </c>
      <c r="B19" s="81" t="s">
        <v>62</v>
      </c>
      <c r="C19" s="1">
        <v>0.64</v>
      </c>
      <c r="D19" s="1">
        <v>0.08</v>
      </c>
      <c r="E19" s="1">
        <v>0.71</v>
      </c>
      <c r="F19" s="1">
        <v>0.71699999999999997</v>
      </c>
      <c r="G19" s="1">
        <v>0.71699999999999997</v>
      </c>
      <c r="H19" s="1">
        <v>0.71699999999999997</v>
      </c>
    </row>
    <row r="20" spans="1:8" ht="28.8" x14ac:dyDescent="0.3">
      <c r="A20" t="s">
        <v>25</v>
      </c>
      <c r="B20" s="81" t="s">
        <v>63</v>
      </c>
      <c r="C20" s="1">
        <v>1.42</v>
      </c>
      <c r="D20" s="1">
        <v>0.09</v>
      </c>
      <c r="E20" s="1">
        <v>1.5</v>
      </c>
      <c r="F20" s="1">
        <v>1.5149999999999999</v>
      </c>
      <c r="G20" s="1">
        <v>1.5149999999999999</v>
      </c>
      <c r="H20" s="1">
        <v>1.5149999999999999</v>
      </c>
    </row>
    <row r="21" spans="1:8" ht="28.8" x14ac:dyDescent="0.3">
      <c r="A21" t="s">
        <v>26</v>
      </c>
      <c r="B21" s="81" t="s">
        <v>64</v>
      </c>
      <c r="C21" s="1">
        <v>1.67</v>
      </c>
      <c r="D21" s="1">
        <v>7.0000000000000007E-2</v>
      </c>
      <c r="E21" s="1">
        <v>1.74</v>
      </c>
      <c r="F21" s="1">
        <v>1.7569999999999999</v>
      </c>
      <c r="G21" s="1">
        <v>1.7569999999999999</v>
      </c>
      <c r="H21" s="1">
        <v>1.7569999999999999</v>
      </c>
    </row>
    <row r="22" spans="1:8" ht="43.2" x14ac:dyDescent="0.3">
      <c r="A22" t="s">
        <v>27</v>
      </c>
      <c r="B22" s="81" t="s">
        <v>65</v>
      </c>
      <c r="C22" s="1">
        <v>2.57</v>
      </c>
      <c r="D22" s="1">
        <v>0.1</v>
      </c>
      <c r="E22" s="1">
        <v>2.67</v>
      </c>
      <c r="F22" s="1">
        <v>2.6970000000000001</v>
      </c>
      <c r="G22" s="1">
        <v>2.6970000000000001</v>
      </c>
      <c r="H22" s="1">
        <v>2.6970000000000001</v>
      </c>
    </row>
    <row r="23" spans="1:8" ht="72" x14ac:dyDescent="0.3">
      <c r="A23" t="s">
        <v>28</v>
      </c>
      <c r="B23" s="81" t="s">
        <v>66</v>
      </c>
      <c r="C23" s="1">
        <v>2.2000000000000002</v>
      </c>
      <c r="D23" s="1">
        <v>0.09</v>
      </c>
      <c r="E23" s="1">
        <v>2.2999999999999998</v>
      </c>
      <c r="F23" s="1">
        <v>2.323</v>
      </c>
      <c r="G23" s="1">
        <v>2.323</v>
      </c>
      <c r="H23" s="1">
        <v>2.323</v>
      </c>
    </row>
    <row r="24" spans="1:8" ht="72" x14ac:dyDescent="0.3">
      <c r="A24" t="s">
        <v>29</v>
      </c>
      <c r="B24" s="81" t="s">
        <v>67</v>
      </c>
      <c r="C24" s="1">
        <v>2.2000000000000002</v>
      </c>
      <c r="D24" s="1">
        <v>0.09</v>
      </c>
      <c r="E24" s="1">
        <v>2.2999999999999998</v>
      </c>
      <c r="F24" s="1">
        <v>2.323</v>
      </c>
      <c r="G24" s="1">
        <v>2.323</v>
      </c>
      <c r="H24" s="1">
        <v>2.323</v>
      </c>
    </row>
    <row r="25" spans="1:8" ht="28.8" x14ac:dyDescent="0.3">
      <c r="A25" t="s">
        <v>30</v>
      </c>
      <c r="B25" s="81" t="s">
        <v>68</v>
      </c>
      <c r="C25" s="1">
        <v>4.26</v>
      </c>
      <c r="D25" s="1">
        <v>7.0000000000000007E-2</v>
      </c>
      <c r="E25" s="1">
        <v>4.33</v>
      </c>
      <c r="F25" s="1">
        <v>4.3730000000000002</v>
      </c>
      <c r="G25" s="1">
        <v>4.3730000000000002</v>
      </c>
      <c r="H25" s="1">
        <v>4.3730000000000002</v>
      </c>
    </row>
    <row r="26" spans="1:8" ht="43.2" x14ac:dyDescent="0.3">
      <c r="A26" t="s">
        <v>31</v>
      </c>
      <c r="B26" s="81" t="s">
        <v>69</v>
      </c>
      <c r="C26" s="1">
        <v>2.15</v>
      </c>
      <c r="D26" s="1">
        <v>0.09</v>
      </c>
      <c r="E26" s="1">
        <v>2.2400000000000002</v>
      </c>
      <c r="F26" s="1">
        <v>2.262</v>
      </c>
      <c r="G26" s="1">
        <v>2.262</v>
      </c>
      <c r="H26" s="1">
        <v>2.262</v>
      </c>
    </row>
    <row r="27" spans="1:8" ht="43.2" x14ac:dyDescent="0.3">
      <c r="A27" t="s">
        <v>32</v>
      </c>
      <c r="B27" s="81" t="s">
        <v>70</v>
      </c>
      <c r="C27" s="1">
        <v>1.61</v>
      </c>
      <c r="D27" s="1">
        <v>0.08</v>
      </c>
      <c r="E27" s="1">
        <v>1.7</v>
      </c>
      <c r="F27" s="1">
        <v>1.7170000000000001</v>
      </c>
      <c r="G27" s="1">
        <v>1.7170000000000001</v>
      </c>
      <c r="H27" s="1">
        <v>1.7170000000000001</v>
      </c>
    </row>
    <row r="28" spans="1:8" ht="100.8" x14ac:dyDescent="0.3">
      <c r="A28" t="s">
        <v>33</v>
      </c>
      <c r="B28" s="81" t="s">
        <v>71</v>
      </c>
      <c r="C28" s="1">
        <v>1.66</v>
      </c>
      <c r="D28" s="1">
        <v>0.1</v>
      </c>
      <c r="E28" s="1">
        <v>1.75</v>
      </c>
      <c r="F28" s="1">
        <v>1.768</v>
      </c>
      <c r="G28" s="1">
        <v>1.768</v>
      </c>
      <c r="H28" s="1">
        <v>1.768</v>
      </c>
    </row>
    <row r="29" spans="1:8" ht="28.8" x14ac:dyDescent="0.3">
      <c r="A29" t="s">
        <v>34</v>
      </c>
      <c r="B29" s="81" t="s">
        <v>72</v>
      </c>
    </row>
    <row r="30" spans="1:8" ht="43.2" x14ac:dyDescent="0.3">
      <c r="A30" t="s">
        <v>35</v>
      </c>
      <c r="B30" s="81" t="s">
        <v>73</v>
      </c>
      <c r="C30" s="1">
        <v>0.82</v>
      </c>
      <c r="D30" s="1">
        <v>0.08</v>
      </c>
      <c r="E30" s="1">
        <v>0.89</v>
      </c>
      <c r="F30" s="1">
        <v>0.89900000000000002</v>
      </c>
      <c r="G30" s="1">
        <v>0.89900000000000002</v>
      </c>
      <c r="H30" s="1">
        <v>0.89900000000000002</v>
      </c>
    </row>
    <row r="31" spans="1:8" ht="57.6" x14ac:dyDescent="0.3">
      <c r="A31" t="s">
        <v>36</v>
      </c>
      <c r="B31" s="81" t="s">
        <v>74</v>
      </c>
      <c r="C31" s="1">
        <v>1.08</v>
      </c>
      <c r="D31" s="1">
        <v>0.09</v>
      </c>
      <c r="E31" s="1">
        <v>1.17</v>
      </c>
      <c r="F31" s="1">
        <v>1.1819999999999999</v>
      </c>
      <c r="G31" s="1">
        <v>1.1819999999999999</v>
      </c>
      <c r="H31" s="1">
        <v>1.1819999999999999</v>
      </c>
    </row>
    <row r="32" spans="1:8" ht="57.6" x14ac:dyDescent="0.3">
      <c r="A32" t="s">
        <v>37</v>
      </c>
      <c r="B32" s="81" t="s">
        <v>75</v>
      </c>
      <c r="C32" s="1">
        <v>0.73</v>
      </c>
      <c r="D32" s="1">
        <v>7.0000000000000007E-2</v>
      </c>
      <c r="E32" s="1">
        <v>0.8</v>
      </c>
      <c r="F32" s="1">
        <v>0.80800000000000005</v>
      </c>
      <c r="G32" s="1">
        <v>0.80800000000000005</v>
      </c>
      <c r="H32" s="1">
        <v>0.80800000000000005</v>
      </c>
    </row>
    <row r="33" spans="1:9" ht="43.2" x14ac:dyDescent="0.3">
      <c r="A33" t="s">
        <v>38</v>
      </c>
      <c r="B33" s="81" t="s">
        <v>76</v>
      </c>
      <c r="C33" s="1">
        <v>0.51</v>
      </c>
      <c r="D33" s="1">
        <v>0.06</v>
      </c>
      <c r="E33" s="1">
        <v>0.56999999999999995</v>
      </c>
      <c r="F33" s="1">
        <v>0.57599999999999996</v>
      </c>
      <c r="G33" s="1">
        <v>0.57599999999999996</v>
      </c>
      <c r="H33" s="1">
        <v>0.57599999999999996</v>
      </c>
    </row>
    <row r="34" spans="1:9" ht="57.6" x14ac:dyDescent="0.3">
      <c r="A34" t="s">
        <v>39</v>
      </c>
      <c r="B34" s="81" t="s">
        <v>77</v>
      </c>
      <c r="C34" s="1">
        <v>0.32</v>
      </c>
      <c r="D34" s="1">
        <v>0.05</v>
      </c>
      <c r="E34" s="1">
        <v>0.37</v>
      </c>
      <c r="F34" s="1">
        <v>0.374</v>
      </c>
      <c r="G34" s="1">
        <v>0.374</v>
      </c>
      <c r="H34" s="1">
        <v>0.374</v>
      </c>
    </row>
    <row r="35" spans="1:9" ht="28.8" x14ac:dyDescent="0.3">
      <c r="A35" t="s">
        <v>40</v>
      </c>
      <c r="B35" s="81" t="s">
        <v>78</v>
      </c>
      <c r="C35" s="1">
        <v>1.48</v>
      </c>
      <c r="D35" s="1">
        <v>0.12</v>
      </c>
      <c r="E35" s="1">
        <v>1.6</v>
      </c>
      <c r="F35" s="1">
        <v>1.6160000000000001</v>
      </c>
      <c r="G35" s="1">
        <v>1.6160000000000001</v>
      </c>
      <c r="H35" s="1">
        <v>1.6160000000000001</v>
      </c>
    </row>
    <row r="36" spans="1:9" ht="28.8" x14ac:dyDescent="0.3">
      <c r="A36" t="s">
        <v>41</v>
      </c>
      <c r="B36" s="81" t="s">
        <v>79</v>
      </c>
      <c r="C36" s="1">
        <v>0.59</v>
      </c>
      <c r="D36" s="1">
        <v>0.1</v>
      </c>
      <c r="E36" s="1">
        <v>0.69</v>
      </c>
      <c r="F36" s="1">
        <v>0.69699999999999995</v>
      </c>
      <c r="G36" s="1">
        <v>0.69699999999999995</v>
      </c>
      <c r="H36" s="1">
        <v>0.69699999999999995</v>
      </c>
    </row>
    <row r="37" spans="1:9" ht="86.4" x14ac:dyDescent="0.3">
      <c r="A37" t="s">
        <v>42</v>
      </c>
      <c r="B37" s="81" t="s">
        <v>80</v>
      </c>
      <c r="C37" s="1">
        <v>1.45</v>
      </c>
      <c r="D37" s="1">
        <v>7.0000000000000007E-2</v>
      </c>
      <c r="E37" s="1">
        <v>1.52</v>
      </c>
      <c r="F37" s="1">
        <v>1.5349999999999999</v>
      </c>
      <c r="G37" s="1">
        <v>1.5349999999999999</v>
      </c>
      <c r="H37" s="1">
        <v>1.5349999999999999</v>
      </c>
    </row>
    <row r="38" spans="1:9" ht="86.4" x14ac:dyDescent="0.3">
      <c r="A38" t="s">
        <v>43</v>
      </c>
      <c r="B38" s="81" t="s">
        <v>81</v>
      </c>
      <c r="C38" s="1">
        <v>0.74</v>
      </c>
      <c r="D38" s="1">
        <v>0.05</v>
      </c>
      <c r="E38" s="1">
        <v>0.79</v>
      </c>
      <c r="F38" s="1">
        <v>0.79800000000000004</v>
      </c>
      <c r="G38" s="1">
        <v>0.79800000000000004</v>
      </c>
      <c r="H38" s="1">
        <v>0.79800000000000004</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1.06</v>
      </c>
      <c r="E40" s="1">
        <v>1.06</v>
      </c>
      <c r="F40" s="1">
        <v>1.1659999999999999</v>
      </c>
      <c r="G40" s="1">
        <v>1.272</v>
      </c>
      <c r="H40" s="1">
        <v>1.3779999999999999</v>
      </c>
      <c r="I40" t="s">
        <v>568</v>
      </c>
    </row>
    <row r="41" spans="1:9" x14ac:dyDescent="0.3">
      <c r="A41" t="s">
        <v>87</v>
      </c>
      <c r="B41" s="81" t="s">
        <v>332</v>
      </c>
      <c r="C41" s="1">
        <v>1.29</v>
      </c>
      <c r="E41" s="1">
        <v>1.29</v>
      </c>
      <c r="F41" s="1">
        <v>1.419</v>
      </c>
      <c r="G41" s="1">
        <v>1.548</v>
      </c>
      <c r="H41" s="1">
        <v>1.677</v>
      </c>
      <c r="I41" t="s">
        <v>568</v>
      </c>
    </row>
    <row r="42" spans="1:9" x14ac:dyDescent="0.3">
      <c r="A42" t="s">
        <v>88</v>
      </c>
      <c r="B42" s="81" t="s">
        <v>333</v>
      </c>
      <c r="C42" s="1">
        <v>1.3</v>
      </c>
      <c r="E42" s="1">
        <v>1.3</v>
      </c>
      <c r="F42" s="1">
        <v>1.43</v>
      </c>
      <c r="G42" s="1">
        <v>1.56</v>
      </c>
      <c r="H42" s="1">
        <v>1.69</v>
      </c>
      <c r="I42" t="s">
        <v>568</v>
      </c>
    </row>
    <row r="43" spans="1:9" x14ac:dyDescent="0.3">
      <c r="A43" t="s">
        <v>89</v>
      </c>
      <c r="B43" s="81" t="s">
        <v>334</v>
      </c>
      <c r="C43" s="1">
        <v>1.3</v>
      </c>
      <c r="E43" s="1">
        <v>1.3</v>
      </c>
      <c r="F43" s="1">
        <v>1.43</v>
      </c>
      <c r="G43" s="1">
        <v>1.56</v>
      </c>
      <c r="H43" s="1">
        <v>1.69</v>
      </c>
      <c r="I43" t="s">
        <v>568</v>
      </c>
    </row>
    <row r="44" spans="1:9" x14ac:dyDescent="0.3">
      <c r="A44" t="s">
        <v>90</v>
      </c>
      <c r="B44" s="81" t="s">
        <v>332</v>
      </c>
      <c r="C44" s="1">
        <v>1.29</v>
      </c>
      <c r="E44" s="1">
        <v>1.29</v>
      </c>
      <c r="F44" s="1">
        <v>1.419</v>
      </c>
      <c r="G44" s="1">
        <v>1.548</v>
      </c>
      <c r="H44" s="1">
        <v>1.677</v>
      </c>
      <c r="I44" t="s">
        <v>568</v>
      </c>
    </row>
    <row r="45" spans="1:9" x14ac:dyDescent="0.3">
      <c r="A45" t="s">
        <v>91</v>
      </c>
      <c r="B45" s="81" t="s">
        <v>333</v>
      </c>
      <c r="C45" s="1">
        <v>1.3</v>
      </c>
      <c r="E45" s="1">
        <v>1.3</v>
      </c>
      <c r="F45" s="1">
        <v>1.43</v>
      </c>
      <c r="G45" s="1">
        <v>1.56</v>
      </c>
      <c r="H45" s="1">
        <v>1.69</v>
      </c>
      <c r="I45" t="s">
        <v>568</v>
      </c>
    </row>
    <row r="46" spans="1:9" x14ac:dyDescent="0.3">
      <c r="A46" t="s">
        <v>92</v>
      </c>
      <c r="B46" s="81" t="s">
        <v>335</v>
      </c>
      <c r="C46" s="1">
        <v>1.29</v>
      </c>
      <c r="E46" s="1">
        <v>1.29</v>
      </c>
      <c r="F46" s="1">
        <v>1.419</v>
      </c>
      <c r="G46" s="1">
        <v>1.548</v>
      </c>
      <c r="H46" s="1">
        <v>1.677</v>
      </c>
      <c r="I46" t="s">
        <v>568</v>
      </c>
    </row>
    <row r="47" spans="1:9" ht="28.8" x14ac:dyDescent="0.3">
      <c r="A47" t="s">
        <v>93</v>
      </c>
      <c r="B47" s="81" t="s">
        <v>336</v>
      </c>
      <c r="C47" s="1">
        <v>1.74</v>
      </c>
      <c r="E47" s="1">
        <v>1.74</v>
      </c>
      <c r="F47" s="1">
        <v>1.9139999999999999</v>
      </c>
      <c r="G47" s="1">
        <v>2.0880000000000001</v>
      </c>
      <c r="H47" s="1">
        <v>2.262</v>
      </c>
      <c r="I47" t="s">
        <v>568</v>
      </c>
    </row>
    <row r="48" spans="1:9" ht="43.2" x14ac:dyDescent="0.3">
      <c r="A48" t="s">
        <v>94</v>
      </c>
      <c r="B48" s="81" t="s">
        <v>337</v>
      </c>
      <c r="C48" s="1">
        <v>1.74</v>
      </c>
      <c r="E48" s="1">
        <v>1.74</v>
      </c>
      <c r="F48" s="1">
        <v>1.9139999999999999</v>
      </c>
      <c r="G48" s="1">
        <v>2.0880000000000001</v>
      </c>
      <c r="H48" s="1">
        <v>2.262</v>
      </c>
      <c r="I48" t="s">
        <v>568</v>
      </c>
    </row>
    <row r="49" spans="1:9" x14ac:dyDescent="0.3">
      <c r="A49" t="s">
        <v>95</v>
      </c>
      <c r="B49" s="81" t="s">
        <v>338</v>
      </c>
      <c r="C49" s="1">
        <v>1.3</v>
      </c>
      <c r="E49" s="1">
        <v>1.3</v>
      </c>
      <c r="F49" s="1">
        <v>1.43</v>
      </c>
      <c r="G49" s="1">
        <v>1.56</v>
      </c>
      <c r="H49" s="1">
        <v>1.69</v>
      </c>
      <c r="I49" t="s">
        <v>568</v>
      </c>
    </row>
    <row r="50" spans="1:9" ht="28.8" x14ac:dyDescent="0.3">
      <c r="A50" t="s">
        <v>96</v>
      </c>
      <c r="B50" s="81" t="s">
        <v>339</v>
      </c>
      <c r="C50" s="1">
        <v>1.3</v>
      </c>
      <c r="E50" s="1">
        <v>1.3</v>
      </c>
      <c r="F50" s="1">
        <v>1.43</v>
      </c>
      <c r="G50" s="1">
        <v>1.56</v>
      </c>
      <c r="H50" s="1">
        <v>1.69</v>
      </c>
      <c r="I50" t="s">
        <v>568</v>
      </c>
    </row>
    <row r="51" spans="1:9" x14ac:dyDescent="0.3">
      <c r="A51" t="s">
        <v>97</v>
      </c>
      <c r="B51" s="81" t="s">
        <v>340</v>
      </c>
      <c r="C51" s="1">
        <v>1.3</v>
      </c>
      <c r="E51" s="1">
        <v>1.3</v>
      </c>
      <c r="F51" s="1">
        <v>1.43</v>
      </c>
      <c r="G51" s="1">
        <v>1.56</v>
      </c>
      <c r="H51" s="1">
        <v>1.69</v>
      </c>
      <c r="I51" t="s">
        <v>568</v>
      </c>
    </row>
    <row r="52" spans="1:9" x14ac:dyDescent="0.3">
      <c r="A52" t="s">
        <v>98</v>
      </c>
      <c r="B52" s="81" t="s">
        <v>341</v>
      </c>
      <c r="C52" s="1">
        <v>1.3</v>
      </c>
      <c r="E52" s="1">
        <v>1.3</v>
      </c>
      <c r="F52" s="1">
        <v>1.43</v>
      </c>
      <c r="G52" s="1">
        <v>1.56</v>
      </c>
      <c r="H52" s="1">
        <v>1.69</v>
      </c>
      <c r="I52" t="s">
        <v>568</v>
      </c>
    </row>
    <row r="53" spans="1:9" x14ac:dyDescent="0.3">
      <c r="A53" t="s">
        <v>99</v>
      </c>
      <c r="B53" s="81" t="s">
        <v>342</v>
      </c>
      <c r="C53" s="1">
        <v>1.3</v>
      </c>
      <c r="E53" s="1">
        <v>1.3</v>
      </c>
      <c r="F53" s="1">
        <v>1.43</v>
      </c>
      <c r="G53" s="1">
        <v>1.56</v>
      </c>
      <c r="H53" s="1">
        <v>1.69</v>
      </c>
      <c r="I53" t="s">
        <v>568</v>
      </c>
    </row>
    <row r="54" spans="1:9" x14ac:dyDescent="0.3">
      <c r="A54" t="s">
        <v>100</v>
      </c>
      <c r="B54" s="81" t="s">
        <v>341</v>
      </c>
      <c r="C54" s="1">
        <v>1.3</v>
      </c>
      <c r="E54" s="1">
        <v>1.3</v>
      </c>
      <c r="F54" s="1">
        <v>1.43</v>
      </c>
      <c r="G54" s="1">
        <v>1.56</v>
      </c>
      <c r="H54" s="1">
        <v>1.69</v>
      </c>
      <c r="I54" t="s">
        <v>568</v>
      </c>
    </row>
    <row r="55" spans="1:9" ht="72" x14ac:dyDescent="0.3">
      <c r="A55" t="s">
        <v>101</v>
      </c>
      <c r="B55" s="81" t="s">
        <v>343</v>
      </c>
      <c r="C55" s="1">
        <v>1.74</v>
      </c>
      <c r="E55" s="1">
        <v>1.74</v>
      </c>
      <c r="F55" s="1">
        <v>1.9139999999999999</v>
      </c>
      <c r="G55" s="1">
        <v>2.0880000000000001</v>
      </c>
      <c r="H55" s="1">
        <v>2.262</v>
      </c>
      <c r="I55" t="s">
        <v>568</v>
      </c>
    </row>
    <row r="56" spans="1:9" ht="72" x14ac:dyDescent="0.3">
      <c r="A56" t="s">
        <v>102</v>
      </c>
      <c r="B56" s="81" t="s">
        <v>344</v>
      </c>
      <c r="C56" s="1">
        <v>1.74</v>
      </c>
      <c r="E56" s="1">
        <v>1.74</v>
      </c>
      <c r="F56" s="1">
        <v>1.9139999999999999</v>
      </c>
      <c r="G56" s="1">
        <v>2.0880000000000001</v>
      </c>
      <c r="H56" s="1">
        <v>2.262</v>
      </c>
      <c r="I56" t="s">
        <v>568</v>
      </c>
    </row>
    <row r="57" spans="1:9" x14ac:dyDescent="0.3">
      <c r="A57" t="s">
        <v>103</v>
      </c>
      <c r="B57" s="81" t="s">
        <v>345</v>
      </c>
      <c r="C57" s="1">
        <v>1.74</v>
      </c>
      <c r="E57" s="1">
        <v>1.74</v>
      </c>
      <c r="F57" s="1">
        <v>1.9139999999999999</v>
      </c>
      <c r="G57" s="1">
        <v>2.0880000000000001</v>
      </c>
      <c r="H57" s="1">
        <v>2.262</v>
      </c>
      <c r="I57" t="s">
        <v>568</v>
      </c>
    </row>
    <row r="58" spans="1:9" ht="28.8" x14ac:dyDescent="0.3">
      <c r="A58" t="s">
        <v>104</v>
      </c>
      <c r="B58" s="81" t="s">
        <v>346</v>
      </c>
      <c r="C58" s="1">
        <v>1.29</v>
      </c>
      <c r="E58" s="1">
        <v>1.29</v>
      </c>
      <c r="F58" s="1">
        <v>1.419</v>
      </c>
      <c r="G58" s="1">
        <v>1.548</v>
      </c>
      <c r="H58" s="1">
        <v>1.677</v>
      </c>
      <c r="I58" t="s">
        <v>568</v>
      </c>
    </row>
    <row r="59" spans="1:9" ht="43.2" x14ac:dyDescent="0.3">
      <c r="A59" t="s">
        <v>105</v>
      </c>
      <c r="B59" s="81" t="s">
        <v>347</v>
      </c>
      <c r="C59" s="1">
        <v>1.74</v>
      </c>
      <c r="E59" s="1">
        <v>1.74</v>
      </c>
      <c r="F59" s="1">
        <v>1.9139999999999999</v>
      </c>
      <c r="G59" s="1">
        <v>2.0880000000000001</v>
      </c>
      <c r="H59" s="1">
        <v>2.262</v>
      </c>
      <c r="I59" t="s">
        <v>568</v>
      </c>
    </row>
    <row r="60" spans="1:9" ht="28.8" x14ac:dyDescent="0.3">
      <c r="A60" t="s">
        <v>106</v>
      </c>
      <c r="B60" s="81" t="s">
        <v>348</v>
      </c>
      <c r="C60" s="1">
        <v>1.74</v>
      </c>
      <c r="E60" s="1">
        <v>1.74</v>
      </c>
      <c r="F60" s="1">
        <v>1.9139999999999999</v>
      </c>
      <c r="G60" s="1">
        <v>2.0880000000000001</v>
      </c>
      <c r="H60" s="1">
        <v>2.262</v>
      </c>
      <c r="I60" t="s">
        <v>568</v>
      </c>
    </row>
    <row r="61" spans="1:9" x14ac:dyDescent="0.3">
      <c r="A61" t="s">
        <v>107</v>
      </c>
      <c r="B61" s="81" t="s">
        <v>349</v>
      </c>
      <c r="C61" s="1">
        <v>1.06</v>
      </c>
      <c r="E61" s="1">
        <v>1.06</v>
      </c>
      <c r="F61" s="1">
        <v>1.1659999999999999</v>
      </c>
      <c r="G61" s="1">
        <v>1.272</v>
      </c>
      <c r="H61" s="1">
        <v>1.3779999999999999</v>
      </c>
      <c r="I61" t="s">
        <v>568</v>
      </c>
    </row>
    <row r="62" spans="1:9" x14ac:dyDescent="0.3">
      <c r="A62" t="s">
        <v>108</v>
      </c>
      <c r="B62" s="81" t="s">
        <v>341</v>
      </c>
      <c r="C62" s="1">
        <v>1.74</v>
      </c>
      <c r="E62" s="1">
        <v>1.74</v>
      </c>
      <c r="F62" s="1">
        <v>1.9139999999999999</v>
      </c>
      <c r="G62" s="1">
        <v>2.0880000000000001</v>
      </c>
      <c r="H62" s="1">
        <v>2.262</v>
      </c>
      <c r="I62" t="s">
        <v>568</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0.39</v>
      </c>
      <c r="D64" s="1">
        <v>0.35</v>
      </c>
      <c r="E64" s="1">
        <v>0.74</v>
      </c>
      <c r="F64" s="1">
        <v>0.81399999999999995</v>
      </c>
      <c r="G64" s="1">
        <v>0.88800000000000001</v>
      </c>
      <c r="H64" s="1">
        <v>0.96199999999999997</v>
      </c>
    </row>
    <row r="65" spans="1:9" ht="28.8" x14ac:dyDescent="0.3">
      <c r="A65" t="s">
        <v>110</v>
      </c>
      <c r="B65" s="81" t="s">
        <v>351</v>
      </c>
    </row>
    <row r="66" spans="1:9" x14ac:dyDescent="0.3">
      <c r="A66" t="s">
        <v>111</v>
      </c>
      <c r="B66" s="81" t="s">
        <v>352</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3.67</v>
      </c>
      <c r="E72" s="1">
        <v>3.67</v>
      </c>
      <c r="F72" s="1">
        <v>4.0369999999999999</v>
      </c>
      <c r="G72" s="1">
        <v>4.4039999999999999</v>
      </c>
      <c r="H72" s="1">
        <v>4.7709999999999999</v>
      </c>
      <c r="I72" t="s">
        <v>573</v>
      </c>
    </row>
    <row r="73" spans="1:9" ht="43.2" x14ac:dyDescent="0.3">
      <c r="A73" t="s">
        <v>118</v>
      </c>
      <c r="B73" s="81" t="s">
        <v>359</v>
      </c>
    </row>
    <row r="74" spans="1:9" ht="43.2" x14ac:dyDescent="0.3">
      <c r="A74" t="s">
        <v>119</v>
      </c>
      <c r="B74" s="81" t="s">
        <v>360</v>
      </c>
      <c r="C74" s="1">
        <v>3.15</v>
      </c>
      <c r="E74" s="1">
        <v>3.15</v>
      </c>
      <c r="F74" s="1">
        <v>3.4649999999999999</v>
      </c>
      <c r="G74" s="1">
        <v>3.78</v>
      </c>
      <c r="H74" s="1">
        <v>4.0949999999999998</v>
      </c>
      <c r="I74" t="s">
        <v>573</v>
      </c>
    </row>
    <row r="75" spans="1:9" ht="43.2" x14ac:dyDescent="0.3">
      <c r="A75" t="s">
        <v>120</v>
      </c>
      <c r="B75" s="81" t="s">
        <v>361</v>
      </c>
      <c r="C75" s="1">
        <v>3.21</v>
      </c>
      <c r="E75" s="1">
        <v>3.21</v>
      </c>
      <c r="F75" s="1">
        <v>3.5310000000000001</v>
      </c>
      <c r="G75" s="1">
        <v>3.8519999999999999</v>
      </c>
      <c r="H75" s="1">
        <v>4.173</v>
      </c>
      <c r="I75" t="s">
        <v>573</v>
      </c>
    </row>
    <row r="76" spans="1:9" x14ac:dyDescent="0.3">
      <c r="A76" t="s">
        <v>121</v>
      </c>
      <c r="B76" s="81" t="s">
        <v>362</v>
      </c>
    </row>
    <row r="77" spans="1:9" ht="57.6" x14ac:dyDescent="0.3">
      <c r="A77" t="s">
        <v>122</v>
      </c>
      <c r="B77" s="81" t="s">
        <v>363</v>
      </c>
      <c r="C77" s="1">
        <v>3.21</v>
      </c>
      <c r="E77" s="1">
        <v>3.21</v>
      </c>
      <c r="F77" s="1">
        <v>3.5310000000000001</v>
      </c>
      <c r="G77" s="1">
        <v>3.8519999999999999</v>
      </c>
      <c r="H77" s="1">
        <v>4.173</v>
      </c>
      <c r="I77" t="s">
        <v>573</v>
      </c>
    </row>
    <row r="78" spans="1:9" ht="72" x14ac:dyDescent="0.3">
      <c r="A78" t="s">
        <v>123</v>
      </c>
      <c r="B78" s="81" t="s">
        <v>364</v>
      </c>
      <c r="C78" s="1">
        <v>3.21</v>
      </c>
      <c r="E78" s="1">
        <v>3.21</v>
      </c>
      <c r="F78" s="1">
        <v>3.5310000000000001</v>
      </c>
      <c r="G78" s="1">
        <v>3.8519999999999999</v>
      </c>
      <c r="H78" s="1">
        <v>4.173</v>
      </c>
      <c r="I78" t="s">
        <v>573</v>
      </c>
    </row>
    <row r="79" spans="1:9" ht="57.6" x14ac:dyDescent="0.3">
      <c r="A79" t="s">
        <v>124</v>
      </c>
      <c r="B79" s="81" t="s">
        <v>365</v>
      </c>
      <c r="C79" s="1">
        <v>3.21</v>
      </c>
      <c r="E79" s="1">
        <v>3.21</v>
      </c>
      <c r="F79" s="1">
        <v>3.5310000000000001</v>
      </c>
      <c r="G79" s="1">
        <v>3.8519999999999999</v>
      </c>
      <c r="H79" s="1">
        <v>4.173</v>
      </c>
      <c r="I79" t="s">
        <v>573</v>
      </c>
    </row>
    <row r="80" spans="1:9" ht="43.2" x14ac:dyDescent="0.3">
      <c r="A80" t="s">
        <v>125</v>
      </c>
      <c r="B80" s="81" t="s">
        <v>366</v>
      </c>
      <c r="C80" s="1">
        <v>3.15</v>
      </c>
      <c r="E80" s="1">
        <v>3.15</v>
      </c>
      <c r="F80" s="1">
        <v>3.4649999999999999</v>
      </c>
      <c r="G80" s="1">
        <v>3.78</v>
      </c>
      <c r="H80" s="1">
        <v>4.0949999999999998</v>
      </c>
      <c r="I80" t="s">
        <v>573</v>
      </c>
    </row>
    <row r="81" spans="1:9" ht="57.6" x14ac:dyDescent="0.3">
      <c r="A81" t="s">
        <v>126</v>
      </c>
      <c r="B81" s="81" t="s">
        <v>367</v>
      </c>
      <c r="C81" s="1">
        <v>3.21</v>
      </c>
      <c r="E81" s="1">
        <v>3.21</v>
      </c>
      <c r="F81" s="1">
        <v>3.5310000000000001</v>
      </c>
      <c r="G81" s="1">
        <v>3.8519999999999999</v>
      </c>
      <c r="H81" s="1">
        <v>4.173</v>
      </c>
      <c r="I81" t="s">
        <v>573</v>
      </c>
    </row>
    <row r="82" spans="1:9" ht="57.6" x14ac:dyDescent="0.3">
      <c r="A82" t="s">
        <v>127</v>
      </c>
      <c r="B82" s="81" t="s">
        <v>368</v>
      </c>
      <c r="C82" s="1">
        <v>3.15</v>
      </c>
      <c r="E82" s="1">
        <v>3.15</v>
      </c>
      <c r="F82" s="1">
        <v>3.4649999999999999</v>
      </c>
      <c r="G82" s="1">
        <v>3.78</v>
      </c>
      <c r="H82" s="1">
        <v>4.0949999999999998</v>
      </c>
      <c r="I82" t="s">
        <v>573</v>
      </c>
    </row>
    <row r="83" spans="1:9" ht="43.2" x14ac:dyDescent="0.3">
      <c r="A83" t="s">
        <v>128</v>
      </c>
      <c r="B83" s="81" t="s">
        <v>369</v>
      </c>
      <c r="C83" s="1">
        <v>3.21</v>
      </c>
      <c r="E83" s="1">
        <v>3.21</v>
      </c>
      <c r="F83" s="1">
        <v>3.5310000000000001</v>
      </c>
      <c r="G83" s="1">
        <v>3.8519999999999999</v>
      </c>
      <c r="H83" s="1">
        <v>4.173</v>
      </c>
      <c r="I83" t="s">
        <v>573</v>
      </c>
    </row>
    <row r="84" spans="1:9" ht="43.2" x14ac:dyDescent="0.3">
      <c r="A84" t="s">
        <v>129</v>
      </c>
      <c r="B84" s="81" t="s">
        <v>370</v>
      </c>
      <c r="C84" s="1">
        <v>3.15</v>
      </c>
      <c r="E84" s="1">
        <v>3.15</v>
      </c>
      <c r="F84" s="1">
        <v>3.4649999999999999</v>
      </c>
      <c r="G84" s="1">
        <v>3.78</v>
      </c>
      <c r="H84" s="1">
        <v>4.0949999999999998</v>
      </c>
      <c r="I84" t="s">
        <v>573</v>
      </c>
    </row>
    <row r="85" spans="1:9" ht="43.2" x14ac:dyDescent="0.3">
      <c r="A85" t="s">
        <v>130</v>
      </c>
      <c r="B85" s="81" t="s">
        <v>371</v>
      </c>
      <c r="C85" s="1">
        <v>3.21</v>
      </c>
      <c r="E85" s="1">
        <v>3.21</v>
      </c>
      <c r="F85" s="1">
        <v>3.5310000000000001</v>
      </c>
      <c r="G85" s="1">
        <v>3.8519999999999999</v>
      </c>
      <c r="H85" s="1">
        <v>4.173</v>
      </c>
      <c r="I85" t="s">
        <v>573</v>
      </c>
    </row>
    <row r="86" spans="1:9" ht="57.6" x14ac:dyDescent="0.3">
      <c r="A86" t="s">
        <v>131</v>
      </c>
      <c r="B86" s="81" t="s">
        <v>372</v>
      </c>
      <c r="C86" s="1">
        <v>3.21</v>
      </c>
      <c r="E86" s="1">
        <v>3.21</v>
      </c>
      <c r="F86" s="1">
        <v>3.5310000000000001</v>
      </c>
      <c r="G86" s="1">
        <v>3.8519999999999999</v>
      </c>
      <c r="H86" s="1">
        <v>4.173</v>
      </c>
      <c r="I86" t="s">
        <v>573</v>
      </c>
    </row>
    <row r="87" spans="1:9" ht="72" x14ac:dyDescent="0.3">
      <c r="A87" t="s">
        <v>132</v>
      </c>
      <c r="B87" s="81" t="s">
        <v>373</v>
      </c>
      <c r="C87" s="1">
        <v>3.21</v>
      </c>
      <c r="E87" s="1">
        <v>3.21</v>
      </c>
      <c r="F87" s="1">
        <v>3.5310000000000001</v>
      </c>
      <c r="G87" s="1">
        <v>3.8519999999999999</v>
      </c>
      <c r="H87" s="1">
        <v>4.173</v>
      </c>
      <c r="I87" t="s">
        <v>573</v>
      </c>
    </row>
    <row r="88" spans="1:9" ht="57.6" x14ac:dyDescent="0.3">
      <c r="A88" t="s">
        <v>133</v>
      </c>
      <c r="B88" s="81" t="s">
        <v>374</v>
      </c>
      <c r="C88" s="1">
        <v>3.21</v>
      </c>
      <c r="E88" s="1">
        <v>3.21</v>
      </c>
      <c r="F88" s="1">
        <v>3.5310000000000001</v>
      </c>
      <c r="G88" s="1">
        <v>3.8519999999999999</v>
      </c>
      <c r="H88" s="1">
        <v>4.173</v>
      </c>
      <c r="I88" t="s">
        <v>573</v>
      </c>
    </row>
    <row r="89" spans="1:9" ht="57.6" x14ac:dyDescent="0.3">
      <c r="A89" t="s">
        <v>134</v>
      </c>
      <c r="B89" s="81" t="s">
        <v>375</v>
      </c>
      <c r="C89" s="1">
        <v>3.15</v>
      </c>
      <c r="E89" s="1">
        <v>3.15</v>
      </c>
      <c r="F89" s="1">
        <v>3.4649999999999999</v>
      </c>
      <c r="G89" s="1">
        <v>3.78</v>
      </c>
      <c r="H89" s="1">
        <v>4.0949999999999998</v>
      </c>
      <c r="I89" t="s">
        <v>573</v>
      </c>
    </row>
    <row r="90" spans="1:9" ht="57.6" x14ac:dyDescent="0.3">
      <c r="A90" t="s">
        <v>135</v>
      </c>
      <c r="B90" s="81" t="s">
        <v>376</v>
      </c>
      <c r="C90" s="1">
        <v>3.21</v>
      </c>
      <c r="E90" s="1">
        <v>3.21</v>
      </c>
      <c r="F90" s="1">
        <v>3.5310000000000001</v>
      </c>
      <c r="G90" s="1">
        <v>3.8519999999999999</v>
      </c>
      <c r="H90" s="1">
        <v>4.173</v>
      </c>
      <c r="I90" t="s">
        <v>573</v>
      </c>
    </row>
    <row r="91" spans="1:9" ht="57.6" x14ac:dyDescent="0.3">
      <c r="A91" t="s">
        <v>136</v>
      </c>
      <c r="B91" s="81" t="s">
        <v>377</v>
      </c>
      <c r="C91" s="1">
        <v>3.15</v>
      </c>
      <c r="E91" s="1">
        <v>3.15</v>
      </c>
      <c r="F91" s="1">
        <v>3.4649999999999999</v>
      </c>
      <c r="G91" s="1">
        <v>3.78</v>
      </c>
      <c r="H91" s="1">
        <v>4.0949999999999998</v>
      </c>
      <c r="I91" t="s">
        <v>573</v>
      </c>
    </row>
    <row r="92" spans="1:9" ht="43.2" x14ac:dyDescent="0.3">
      <c r="A92" t="s">
        <v>137</v>
      </c>
      <c r="B92" s="81" t="s">
        <v>378</v>
      </c>
      <c r="C92" s="1">
        <v>3.21</v>
      </c>
      <c r="E92" s="1">
        <v>3.21</v>
      </c>
      <c r="F92" s="1">
        <v>3.5310000000000001</v>
      </c>
      <c r="G92" s="1">
        <v>3.8519999999999999</v>
      </c>
      <c r="H92" s="1">
        <v>4.173</v>
      </c>
      <c r="I92" t="s">
        <v>573</v>
      </c>
    </row>
    <row r="93" spans="1:9" ht="43.2" x14ac:dyDescent="0.3">
      <c r="A93" t="s">
        <v>138</v>
      </c>
      <c r="B93" s="81" t="s">
        <v>379</v>
      </c>
      <c r="C93" s="1">
        <v>3.15</v>
      </c>
      <c r="E93" s="1">
        <v>3.15</v>
      </c>
      <c r="F93" s="1">
        <v>3.4649999999999999</v>
      </c>
      <c r="G93" s="1">
        <v>3.78</v>
      </c>
      <c r="H93" s="1">
        <v>4.0949999999999998</v>
      </c>
      <c r="I93" t="s">
        <v>573</v>
      </c>
    </row>
    <row r="94" spans="1:9" ht="43.2" x14ac:dyDescent="0.3">
      <c r="A94" t="s">
        <v>139</v>
      </c>
      <c r="B94" s="81" t="s">
        <v>380</v>
      </c>
      <c r="C94" s="1">
        <v>3.21</v>
      </c>
      <c r="E94" s="1">
        <v>3.21</v>
      </c>
      <c r="F94" s="1">
        <v>3.5310000000000001</v>
      </c>
      <c r="G94" s="1">
        <v>3.8519999999999999</v>
      </c>
      <c r="H94" s="1">
        <v>4.173</v>
      </c>
      <c r="I94" t="s">
        <v>573</v>
      </c>
    </row>
    <row r="95" spans="1:9" ht="28.8" x14ac:dyDescent="0.3">
      <c r="A95" t="s">
        <v>140</v>
      </c>
      <c r="B95" s="81" t="s">
        <v>381</v>
      </c>
      <c r="C95" s="1">
        <v>3.21</v>
      </c>
      <c r="E95" s="1">
        <v>3.21</v>
      </c>
      <c r="F95" s="1">
        <v>3.5310000000000001</v>
      </c>
      <c r="G95" s="1">
        <v>3.8519999999999999</v>
      </c>
      <c r="H95" s="1">
        <v>4.173</v>
      </c>
      <c r="I95" t="s">
        <v>573</v>
      </c>
    </row>
    <row r="96" spans="1:9" ht="43.2" x14ac:dyDescent="0.3">
      <c r="A96" t="s">
        <v>141</v>
      </c>
      <c r="B96" s="81" t="s">
        <v>382</v>
      </c>
      <c r="C96" s="1">
        <v>3.21</v>
      </c>
      <c r="E96" s="1">
        <v>3.21</v>
      </c>
      <c r="F96" s="1">
        <v>3.5310000000000001</v>
      </c>
      <c r="G96" s="1">
        <v>3.8519999999999999</v>
      </c>
      <c r="H96" s="1">
        <v>4.173</v>
      </c>
      <c r="I96" t="s">
        <v>573</v>
      </c>
    </row>
    <row r="97" spans="1:9" ht="43.2" x14ac:dyDescent="0.3">
      <c r="A97" t="s">
        <v>142</v>
      </c>
      <c r="B97" s="81" t="s">
        <v>383</v>
      </c>
      <c r="C97" s="1">
        <v>3.21</v>
      </c>
      <c r="E97" s="1">
        <v>3.21</v>
      </c>
      <c r="F97" s="1">
        <v>3.5310000000000001</v>
      </c>
      <c r="G97" s="1">
        <v>3.8519999999999999</v>
      </c>
      <c r="H97" s="1">
        <v>4.173</v>
      </c>
      <c r="I97" t="s">
        <v>573</v>
      </c>
    </row>
    <row r="98" spans="1:9" ht="43.2" x14ac:dyDescent="0.3">
      <c r="A98" t="s">
        <v>143</v>
      </c>
      <c r="B98" s="81" t="s">
        <v>384</v>
      </c>
    </row>
    <row r="99" spans="1:9" ht="72" x14ac:dyDescent="0.3">
      <c r="A99" t="s">
        <v>144</v>
      </c>
      <c r="B99" s="81" t="s">
        <v>385</v>
      </c>
      <c r="C99" s="1">
        <v>3.21</v>
      </c>
      <c r="E99" s="1">
        <v>3.21</v>
      </c>
      <c r="F99" s="1">
        <v>3.5310000000000001</v>
      </c>
      <c r="G99" s="1">
        <v>3.8519999999999999</v>
      </c>
      <c r="H99" s="1">
        <v>4.173</v>
      </c>
      <c r="I99" t="s">
        <v>573</v>
      </c>
    </row>
    <row r="100" spans="1:9" ht="57.6" x14ac:dyDescent="0.3">
      <c r="A100" t="s">
        <v>145</v>
      </c>
      <c r="B100" s="81" t="s">
        <v>386</v>
      </c>
      <c r="C100" s="1">
        <v>3.21</v>
      </c>
      <c r="E100" s="1">
        <v>3.21</v>
      </c>
      <c r="F100" s="1">
        <v>3.5310000000000001</v>
      </c>
      <c r="G100" s="1">
        <v>3.8519999999999999</v>
      </c>
      <c r="H100" s="1">
        <v>4.173</v>
      </c>
      <c r="I100" t="s">
        <v>573</v>
      </c>
    </row>
    <row r="101" spans="1:9" ht="43.2" x14ac:dyDescent="0.3">
      <c r="A101" t="s">
        <v>146</v>
      </c>
      <c r="B101" s="81" t="s">
        <v>387</v>
      </c>
      <c r="C101" s="1">
        <v>3.21</v>
      </c>
      <c r="E101" s="1">
        <v>3.21</v>
      </c>
      <c r="F101" s="1">
        <v>3.5310000000000001</v>
      </c>
      <c r="G101" s="1">
        <v>3.8519999999999999</v>
      </c>
      <c r="H101" s="1">
        <v>4.173</v>
      </c>
      <c r="I101" t="s">
        <v>573</v>
      </c>
    </row>
    <row r="102" spans="1:9" ht="57.6" x14ac:dyDescent="0.3">
      <c r="A102" t="s">
        <v>147</v>
      </c>
      <c r="B102" s="81" t="s">
        <v>388</v>
      </c>
      <c r="C102" s="1">
        <v>3.21</v>
      </c>
      <c r="E102" s="1">
        <v>3.21</v>
      </c>
      <c r="F102" s="1">
        <v>3.5310000000000001</v>
      </c>
      <c r="G102" s="1">
        <v>3.8519999999999999</v>
      </c>
      <c r="H102" s="1">
        <v>4.173</v>
      </c>
      <c r="I102" t="s">
        <v>573</v>
      </c>
    </row>
    <row r="103" spans="1:9" ht="57.6" x14ac:dyDescent="0.3">
      <c r="A103" t="s">
        <v>148</v>
      </c>
      <c r="B103" s="81" t="s">
        <v>389</v>
      </c>
      <c r="C103" s="1">
        <v>3.21</v>
      </c>
      <c r="E103" s="1">
        <v>3.21</v>
      </c>
      <c r="F103" s="1">
        <v>3.5310000000000001</v>
      </c>
      <c r="G103" s="1">
        <v>3.8519999999999999</v>
      </c>
      <c r="H103" s="1">
        <v>4.173</v>
      </c>
      <c r="I103" t="s">
        <v>573</v>
      </c>
    </row>
    <row r="104" spans="1:9" ht="57.6" x14ac:dyDescent="0.3">
      <c r="A104" t="s">
        <v>149</v>
      </c>
      <c r="B104" s="81" t="s">
        <v>390</v>
      </c>
      <c r="C104" s="1">
        <v>3.21</v>
      </c>
      <c r="E104" s="1">
        <v>3.21</v>
      </c>
      <c r="F104" s="1">
        <v>3.5310000000000001</v>
      </c>
      <c r="G104" s="1">
        <v>3.8519999999999999</v>
      </c>
      <c r="H104" s="1">
        <v>4.173</v>
      </c>
      <c r="I104" t="s">
        <v>573</v>
      </c>
    </row>
    <row r="105" spans="1:9" ht="43.2" x14ac:dyDescent="0.3">
      <c r="A105" t="s">
        <v>150</v>
      </c>
      <c r="B105" s="81" t="s">
        <v>391</v>
      </c>
      <c r="C105" s="1">
        <v>3.21</v>
      </c>
      <c r="E105" s="1">
        <v>3.21</v>
      </c>
      <c r="F105" s="1">
        <v>3.5310000000000001</v>
      </c>
      <c r="G105" s="1">
        <v>3.8519999999999999</v>
      </c>
      <c r="H105" s="1">
        <v>4.173</v>
      </c>
      <c r="I105" t="s">
        <v>573</v>
      </c>
    </row>
    <row r="106" spans="1:9" ht="28.8" x14ac:dyDescent="0.3">
      <c r="A106" t="s">
        <v>151</v>
      </c>
      <c r="B106" s="81" t="s">
        <v>392</v>
      </c>
      <c r="C106" s="1">
        <v>3.21</v>
      </c>
      <c r="E106" s="1">
        <v>3.21</v>
      </c>
      <c r="F106" s="1">
        <v>3.5310000000000001</v>
      </c>
      <c r="G106" s="1">
        <v>3.8519999999999999</v>
      </c>
      <c r="H106" s="1">
        <v>4.173</v>
      </c>
      <c r="I106" t="s">
        <v>573</v>
      </c>
    </row>
    <row r="107" spans="1:9" ht="57.6" x14ac:dyDescent="0.3">
      <c r="A107" t="s">
        <v>152</v>
      </c>
      <c r="B107" s="81" t="s">
        <v>393</v>
      </c>
    </row>
    <row r="108" spans="1:9" ht="28.8" x14ac:dyDescent="0.3">
      <c r="A108" t="s">
        <v>153</v>
      </c>
      <c r="B108" s="81" t="s">
        <v>394</v>
      </c>
      <c r="C108" s="1">
        <v>3.15</v>
      </c>
      <c r="E108" s="1">
        <v>3.15</v>
      </c>
      <c r="F108" s="1">
        <v>3.4649999999999999</v>
      </c>
      <c r="G108" s="1">
        <v>3.78</v>
      </c>
      <c r="H108" s="1">
        <v>4.0949999999999998</v>
      </c>
      <c r="I108" t="s">
        <v>573</v>
      </c>
    </row>
    <row r="109" spans="1:9" ht="28.8" x14ac:dyDescent="0.3">
      <c r="A109" t="s">
        <v>154</v>
      </c>
      <c r="B109" s="81" t="s">
        <v>395</v>
      </c>
      <c r="C109" s="1">
        <v>3.21</v>
      </c>
      <c r="E109" s="1">
        <v>3.21</v>
      </c>
      <c r="F109" s="1">
        <v>3.5310000000000001</v>
      </c>
      <c r="G109" s="1">
        <v>3.8519999999999999</v>
      </c>
      <c r="H109" s="1">
        <v>4.173</v>
      </c>
      <c r="I109" t="s">
        <v>573</v>
      </c>
    </row>
    <row r="110" spans="1:9" ht="57.6" x14ac:dyDescent="0.3">
      <c r="A110" t="s">
        <v>155</v>
      </c>
      <c r="B110" s="81" t="s">
        <v>396</v>
      </c>
      <c r="C110" s="1">
        <v>3.21</v>
      </c>
      <c r="E110" s="1">
        <v>3.21</v>
      </c>
      <c r="F110" s="1">
        <v>3.5310000000000001</v>
      </c>
      <c r="G110" s="1">
        <v>3.8519999999999999</v>
      </c>
      <c r="H110" s="1">
        <v>4.173</v>
      </c>
      <c r="I110" t="s">
        <v>573</v>
      </c>
    </row>
    <row r="111" spans="1:9" ht="86.4" x14ac:dyDescent="0.3">
      <c r="A111" t="s">
        <v>156</v>
      </c>
      <c r="B111" s="81" t="s">
        <v>397</v>
      </c>
      <c r="C111" s="1">
        <v>3.21</v>
      </c>
      <c r="E111" s="1">
        <v>3.21</v>
      </c>
      <c r="F111" s="1">
        <v>3.5310000000000001</v>
      </c>
      <c r="G111" s="1">
        <v>3.8519999999999999</v>
      </c>
      <c r="H111" s="1">
        <v>4.173</v>
      </c>
      <c r="I111" t="s">
        <v>573</v>
      </c>
    </row>
    <row r="112" spans="1:9" ht="72" x14ac:dyDescent="0.3">
      <c r="A112" t="s">
        <v>157</v>
      </c>
      <c r="B112" s="81" t="s">
        <v>398</v>
      </c>
      <c r="C112" s="1">
        <v>3.21</v>
      </c>
      <c r="E112" s="1">
        <v>3.21</v>
      </c>
      <c r="F112" s="1">
        <v>3.5310000000000001</v>
      </c>
      <c r="G112" s="1">
        <v>3.8519999999999999</v>
      </c>
      <c r="H112" s="1">
        <v>4.173</v>
      </c>
      <c r="I112" t="s">
        <v>573</v>
      </c>
    </row>
    <row r="113" spans="1:9" ht="57.6" x14ac:dyDescent="0.3">
      <c r="A113" t="s">
        <v>158</v>
      </c>
      <c r="B113" s="81" t="s">
        <v>399</v>
      </c>
      <c r="C113" s="1">
        <v>3.21</v>
      </c>
      <c r="E113" s="1">
        <v>3.21</v>
      </c>
      <c r="F113" s="1">
        <v>3.5310000000000001</v>
      </c>
      <c r="G113" s="1">
        <v>3.8519999999999999</v>
      </c>
      <c r="H113" s="1">
        <v>4.173</v>
      </c>
      <c r="I113" t="s">
        <v>573</v>
      </c>
    </row>
    <row r="114" spans="1:9" ht="28.8" x14ac:dyDescent="0.3">
      <c r="A114" t="s">
        <v>159</v>
      </c>
      <c r="B114" s="81" t="s">
        <v>400</v>
      </c>
      <c r="C114" s="1">
        <v>3.21</v>
      </c>
      <c r="E114" s="1">
        <v>3.21</v>
      </c>
      <c r="F114" s="1">
        <v>3.5310000000000001</v>
      </c>
      <c r="G114" s="1">
        <v>3.8519999999999999</v>
      </c>
      <c r="H114" s="1">
        <v>4.173</v>
      </c>
      <c r="I114" t="s">
        <v>573</v>
      </c>
    </row>
    <row r="115" spans="1:9" x14ac:dyDescent="0.3">
      <c r="A115" t="s">
        <v>160</v>
      </c>
      <c r="B115" s="81" t="s">
        <v>401</v>
      </c>
    </row>
    <row r="116" spans="1:9" ht="28.8" x14ac:dyDescent="0.3">
      <c r="A116" t="s">
        <v>161</v>
      </c>
      <c r="B116" s="81" t="s">
        <v>402</v>
      </c>
      <c r="C116" s="1">
        <v>3.21</v>
      </c>
      <c r="E116" s="1">
        <v>3.21</v>
      </c>
      <c r="F116" s="1">
        <v>3.5310000000000001</v>
      </c>
      <c r="G116" s="1">
        <v>3.8519999999999999</v>
      </c>
      <c r="H116" s="1">
        <v>4.173</v>
      </c>
      <c r="I116" t="s">
        <v>573</v>
      </c>
    </row>
    <row r="117" spans="1:9" ht="28.8" x14ac:dyDescent="0.3">
      <c r="A117" t="s">
        <v>162</v>
      </c>
      <c r="B117" s="81" t="s">
        <v>403</v>
      </c>
      <c r="C117" s="1">
        <v>3.21</v>
      </c>
      <c r="E117" s="1">
        <v>3.21</v>
      </c>
      <c r="F117" s="1">
        <v>3.5310000000000001</v>
      </c>
      <c r="G117" s="1">
        <v>3.8519999999999999</v>
      </c>
      <c r="H117" s="1">
        <v>4.173</v>
      </c>
      <c r="I117" t="s">
        <v>573</v>
      </c>
    </row>
    <row r="118" spans="1:9" ht="43.2" x14ac:dyDescent="0.3">
      <c r="A118" t="s">
        <v>163</v>
      </c>
      <c r="B118" s="81" t="s">
        <v>404</v>
      </c>
      <c r="C118" s="1">
        <v>3.21</v>
      </c>
      <c r="E118" s="1">
        <v>3.21</v>
      </c>
      <c r="F118" s="1">
        <v>3.5310000000000001</v>
      </c>
      <c r="G118" s="1">
        <v>3.8519999999999999</v>
      </c>
      <c r="H118" s="1">
        <v>4.173</v>
      </c>
      <c r="I118" t="s">
        <v>573</v>
      </c>
    </row>
    <row r="119" spans="1:9" ht="43.2" x14ac:dyDescent="0.3">
      <c r="A119" t="s">
        <v>164</v>
      </c>
      <c r="B119" s="81" t="s">
        <v>405</v>
      </c>
      <c r="C119" s="1">
        <v>3.21</v>
      </c>
      <c r="E119" s="1">
        <v>3.21</v>
      </c>
      <c r="F119" s="1">
        <v>3.5310000000000001</v>
      </c>
      <c r="G119" s="1">
        <v>3.8519999999999999</v>
      </c>
      <c r="H119" s="1">
        <v>4.173</v>
      </c>
      <c r="I119" t="s">
        <v>573</v>
      </c>
    </row>
    <row r="120" spans="1:9" ht="43.2" x14ac:dyDescent="0.3">
      <c r="A120" t="s">
        <v>165</v>
      </c>
      <c r="B120" s="81" t="s">
        <v>406</v>
      </c>
    </row>
    <row r="121" spans="1:9" ht="28.8" x14ac:dyDescent="0.3">
      <c r="A121" t="s">
        <v>166</v>
      </c>
      <c r="B121" s="81" t="s">
        <v>407</v>
      </c>
      <c r="C121" s="1">
        <v>3.05</v>
      </c>
      <c r="E121" s="1">
        <v>3.05</v>
      </c>
      <c r="F121" s="1">
        <v>3.355</v>
      </c>
      <c r="G121" s="1">
        <v>3.66</v>
      </c>
      <c r="H121" s="1">
        <v>3.9649999999999999</v>
      </c>
    </row>
    <row r="122" spans="1:9" ht="28.8" x14ac:dyDescent="0.3">
      <c r="A122" t="s">
        <v>167</v>
      </c>
      <c r="B122" s="81" t="s">
        <v>408</v>
      </c>
      <c r="C122" s="1">
        <v>3.12</v>
      </c>
      <c r="E122" s="1">
        <v>3.12</v>
      </c>
      <c r="F122" s="1">
        <v>3.4319999999999999</v>
      </c>
      <c r="G122" s="1">
        <v>3.7440000000000002</v>
      </c>
      <c r="H122" s="1">
        <v>4.056</v>
      </c>
    </row>
    <row r="123" spans="1:9" ht="28.8" x14ac:dyDescent="0.3">
      <c r="A123" t="s">
        <v>168</v>
      </c>
      <c r="B123" s="81" t="s">
        <v>409</v>
      </c>
      <c r="C123" s="1">
        <v>3.12</v>
      </c>
      <c r="E123" s="1">
        <v>3.12</v>
      </c>
      <c r="F123" s="1">
        <v>3.4319999999999999</v>
      </c>
      <c r="G123" s="1">
        <v>3.7440000000000002</v>
      </c>
      <c r="H123" s="1">
        <v>4.056</v>
      </c>
    </row>
    <row r="124" spans="1:9" ht="28.8" x14ac:dyDescent="0.3">
      <c r="A124" t="s">
        <v>169</v>
      </c>
      <c r="B124" s="81" t="s">
        <v>410</v>
      </c>
      <c r="C124" s="1">
        <v>3.05</v>
      </c>
      <c r="E124" s="1">
        <v>3.05</v>
      </c>
      <c r="F124" s="1">
        <v>3.355</v>
      </c>
      <c r="G124" s="1">
        <v>3.66</v>
      </c>
      <c r="H124" s="1">
        <v>3.9649999999999999</v>
      </c>
    </row>
    <row r="125" spans="1:9" ht="43.2" x14ac:dyDescent="0.3">
      <c r="A125" t="s">
        <v>170</v>
      </c>
      <c r="B125" s="81" t="s">
        <v>411</v>
      </c>
      <c r="C125" s="1">
        <v>3.12</v>
      </c>
      <c r="E125" s="1">
        <v>3.12</v>
      </c>
      <c r="F125" s="1">
        <v>3.4319999999999999</v>
      </c>
      <c r="G125" s="1">
        <v>3.7440000000000002</v>
      </c>
      <c r="H125" s="1">
        <v>4.056</v>
      </c>
    </row>
    <row r="126" spans="1:9" ht="28.8" x14ac:dyDescent="0.3">
      <c r="A126" t="s">
        <v>171</v>
      </c>
      <c r="B126" s="81" t="s">
        <v>412</v>
      </c>
      <c r="C126" s="1">
        <v>3.05</v>
      </c>
      <c r="E126" s="1">
        <v>3.05</v>
      </c>
      <c r="F126" s="1">
        <v>3.355</v>
      </c>
      <c r="G126" s="1">
        <v>3.66</v>
      </c>
      <c r="H126" s="1">
        <v>3.9649999999999999</v>
      </c>
    </row>
    <row r="127" spans="1:9" ht="28.8" x14ac:dyDescent="0.3">
      <c r="A127" t="s">
        <v>172</v>
      </c>
      <c r="B127" s="81" t="s">
        <v>413</v>
      </c>
    </row>
    <row r="128" spans="1:9" ht="43.2" x14ac:dyDescent="0.3">
      <c r="A128" t="s">
        <v>173</v>
      </c>
      <c r="B128" s="81" t="s">
        <v>414</v>
      </c>
      <c r="C128" s="1">
        <v>3.12</v>
      </c>
      <c r="E128" s="1">
        <v>3.12</v>
      </c>
      <c r="F128" s="1">
        <v>3.4319999999999999</v>
      </c>
      <c r="G128" s="1">
        <v>3.7440000000000002</v>
      </c>
      <c r="H128" s="1">
        <v>4.056</v>
      </c>
    </row>
    <row r="129" spans="1:8" ht="43.2" x14ac:dyDescent="0.3">
      <c r="A129" t="s">
        <v>174</v>
      </c>
      <c r="B129" s="81" t="s">
        <v>415</v>
      </c>
      <c r="C129" s="1">
        <v>3.12</v>
      </c>
      <c r="E129" s="1">
        <v>3.12</v>
      </c>
      <c r="F129" s="1">
        <v>3.4319999999999999</v>
      </c>
      <c r="G129" s="1">
        <v>3.7440000000000002</v>
      </c>
      <c r="H129" s="1">
        <v>4.056</v>
      </c>
    </row>
    <row r="130" spans="1:8" ht="43.2" x14ac:dyDescent="0.3">
      <c r="A130" t="s">
        <v>175</v>
      </c>
      <c r="B130" s="81" t="s">
        <v>416</v>
      </c>
      <c r="C130" s="1">
        <v>3.12</v>
      </c>
      <c r="E130" s="1">
        <v>3.12</v>
      </c>
      <c r="F130" s="1">
        <v>3.4319999999999999</v>
      </c>
      <c r="G130" s="1">
        <v>3.7440000000000002</v>
      </c>
      <c r="H130" s="1">
        <v>4.056</v>
      </c>
    </row>
    <row r="131" spans="1:8" ht="43.2" x14ac:dyDescent="0.3">
      <c r="A131" t="s">
        <v>176</v>
      </c>
      <c r="B131" s="81" t="s">
        <v>417</v>
      </c>
      <c r="C131" s="1">
        <v>3.12</v>
      </c>
      <c r="E131" s="1">
        <v>3.12</v>
      </c>
      <c r="F131" s="1">
        <v>3.4319999999999999</v>
      </c>
      <c r="G131" s="1">
        <v>3.7440000000000002</v>
      </c>
      <c r="H131" s="1">
        <v>4.056</v>
      </c>
    </row>
    <row r="132" spans="1:8" ht="43.2" x14ac:dyDescent="0.3">
      <c r="A132" t="s">
        <v>177</v>
      </c>
      <c r="B132" s="81" t="s">
        <v>418</v>
      </c>
      <c r="C132" s="1">
        <v>3.12</v>
      </c>
      <c r="E132" s="1">
        <v>3.12</v>
      </c>
      <c r="F132" s="1">
        <v>3.4319999999999999</v>
      </c>
      <c r="G132" s="1">
        <v>3.7440000000000002</v>
      </c>
      <c r="H132" s="1">
        <v>4.056</v>
      </c>
    </row>
    <row r="133" spans="1:8" ht="43.2" x14ac:dyDescent="0.3">
      <c r="A133" t="s">
        <v>178</v>
      </c>
      <c r="B133" s="81" t="s">
        <v>419</v>
      </c>
      <c r="C133" s="1">
        <v>3.12</v>
      </c>
      <c r="E133" s="1">
        <v>3.12</v>
      </c>
      <c r="F133" s="1">
        <v>3.4319999999999999</v>
      </c>
      <c r="G133" s="1">
        <v>3.7440000000000002</v>
      </c>
      <c r="H133" s="1">
        <v>4.056</v>
      </c>
    </row>
    <row r="134" spans="1:8" ht="43.2" x14ac:dyDescent="0.3">
      <c r="A134" t="s">
        <v>179</v>
      </c>
      <c r="B134" s="81" t="s">
        <v>420</v>
      </c>
      <c r="C134" s="1">
        <v>3.12</v>
      </c>
      <c r="E134" s="1">
        <v>3.12</v>
      </c>
      <c r="F134" s="1">
        <v>3.4319999999999999</v>
      </c>
      <c r="G134" s="1">
        <v>3.7440000000000002</v>
      </c>
      <c r="H134" s="1">
        <v>4.056</v>
      </c>
    </row>
    <row r="135" spans="1:8" ht="43.2" x14ac:dyDescent="0.3">
      <c r="A135" t="s">
        <v>180</v>
      </c>
      <c r="B135" s="81" t="s">
        <v>421</v>
      </c>
      <c r="C135" s="1">
        <v>3.12</v>
      </c>
      <c r="E135" s="1">
        <v>3.12</v>
      </c>
      <c r="F135" s="1">
        <v>3.4319999999999999</v>
      </c>
      <c r="G135" s="1">
        <v>3.7440000000000002</v>
      </c>
      <c r="H135" s="1">
        <v>4.056</v>
      </c>
    </row>
    <row r="136" spans="1:8" ht="43.2" x14ac:dyDescent="0.3">
      <c r="A136" t="s">
        <v>181</v>
      </c>
      <c r="B136" s="81" t="s">
        <v>422</v>
      </c>
      <c r="C136" s="1">
        <v>3.12</v>
      </c>
      <c r="E136" s="1">
        <v>3.12</v>
      </c>
      <c r="F136" s="1">
        <v>3.4319999999999999</v>
      </c>
      <c r="G136" s="1">
        <v>3.7440000000000002</v>
      </c>
      <c r="H136" s="1">
        <v>4.056</v>
      </c>
    </row>
    <row r="137" spans="1:8" ht="43.2" x14ac:dyDescent="0.3">
      <c r="A137" t="s">
        <v>182</v>
      </c>
      <c r="B137" s="81" t="s">
        <v>423</v>
      </c>
      <c r="C137" s="1">
        <v>3.12</v>
      </c>
      <c r="E137" s="1">
        <v>3.12</v>
      </c>
      <c r="F137" s="1">
        <v>3.4319999999999999</v>
      </c>
      <c r="G137" s="1">
        <v>3.7440000000000002</v>
      </c>
      <c r="H137" s="1">
        <v>4.056</v>
      </c>
    </row>
    <row r="138" spans="1:8" ht="43.2" x14ac:dyDescent="0.3">
      <c r="A138" t="s">
        <v>183</v>
      </c>
      <c r="B138" s="81" t="s">
        <v>424</v>
      </c>
      <c r="C138" s="1">
        <v>3.12</v>
      </c>
      <c r="E138" s="1">
        <v>3.12</v>
      </c>
      <c r="F138" s="1">
        <v>3.4319999999999999</v>
      </c>
      <c r="G138" s="1">
        <v>3.7440000000000002</v>
      </c>
      <c r="H138" s="1">
        <v>4.056</v>
      </c>
    </row>
    <row r="139" spans="1:8" ht="43.2" x14ac:dyDescent="0.3">
      <c r="A139" t="s">
        <v>184</v>
      </c>
      <c r="B139" s="81" t="s">
        <v>425</v>
      </c>
      <c r="C139" s="1">
        <v>3.12</v>
      </c>
      <c r="E139" s="1">
        <v>3.12</v>
      </c>
      <c r="F139" s="1">
        <v>3.4319999999999999</v>
      </c>
      <c r="G139" s="1">
        <v>3.7440000000000002</v>
      </c>
      <c r="H139" s="1">
        <v>4.056</v>
      </c>
    </row>
    <row r="140" spans="1:8" ht="43.2" x14ac:dyDescent="0.3">
      <c r="A140" t="s">
        <v>185</v>
      </c>
      <c r="B140" s="81" t="s">
        <v>426</v>
      </c>
      <c r="C140" s="1">
        <v>3.12</v>
      </c>
      <c r="E140" s="1">
        <v>3.12</v>
      </c>
      <c r="F140" s="1">
        <v>3.4319999999999999</v>
      </c>
      <c r="G140" s="1">
        <v>3.7440000000000002</v>
      </c>
      <c r="H140" s="1">
        <v>4.056</v>
      </c>
    </row>
    <row r="141" spans="1:8" ht="43.2" x14ac:dyDescent="0.3">
      <c r="A141" t="s">
        <v>186</v>
      </c>
      <c r="B141" s="81" t="s">
        <v>427</v>
      </c>
      <c r="C141" s="1">
        <v>3.12</v>
      </c>
      <c r="E141" s="1">
        <v>3.12</v>
      </c>
      <c r="F141" s="1">
        <v>3.4319999999999999</v>
      </c>
      <c r="G141" s="1">
        <v>3.7440000000000002</v>
      </c>
      <c r="H141" s="1">
        <v>4.056</v>
      </c>
    </row>
    <row r="142" spans="1:8" ht="28.8" x14ac:dyDescent="0.3">
      <c r="A142" t="s">
        <v>187</v>
      </c>
      <c r="B142" s="81" t="s">
        <v>428</v>
      </c>
    </row>
    <row r="143" spans="1:8" ht="43.2" x14ac:dyDescent="0.3">
      <c r="A143" t="s">
        <v>188</v>
      </c>
      <c r="B143" s="81" t="s">
        <v>429</v>
      </c>
      <c r="C143" s="1">
        <v>3.12</v>
      </c>
      <c r="E143" s="1">
        <v>3.12</v>
      </c>
      <c r="F143" s="1">
        <v>3.4319999999999999</v>
      </c>
      <c r="G143" s="1">
        <v>3.7440000000000002</v>
      </c>
      <c r="H143" s="1">
        <v>4.056</v>
      </c>
    </row>
    <row r="144" spans="1:8" ht="43.2" x14ac:dyDescent="0.3">
      <c r="A144" t="s">
        <v>189</v>
      </c>
      <c r="B144" s="81" t="s">
        <v>430</v>
      </c>
      <c r="C144" s="1">
        <v>3.12</v>
      </c>
      <c r="E144" s="1">
        <v>3.12</v>
      </c>
      <c r="F144" s="1">
        <v>3.4319999999999999</v>
      </c>
      <c r="G144" s="1">
        <v>3.7440000000000002</v>
      </c>
      <c r="H144" s="1">
        <v>4.056</v>
      </c>
    </row>
    <row r="145" spans="1:9" ht="43.2" x14ac:dyDescent="0.3">
      <c r="A145" t="s">
        <v>190</v>
      </c>
      <c r="B145" s="81" t="s">
        <v>431</v>
      </c>
      <c r="C145" s="1">
        <v>3.12</v>
      </c>
      <c r="E145" s="1">
        <v>3.12</v>
      </c>
      <c r="F145" s="1">
        <v>3.4319999999999999</v>
      </c>
      <c r="G145" s="1">
        <v>3.7440000000000002</v>
      </c>
      <c r="H145" s="1">
        <v>4.056</v>
      </c>
    </row>
    <row r="146" spans="1:9" ht="43.2" x14ac:dyDescent="0.3">
      <c r="A146" t="s">
        <v>191</v>
      </c>
      <c r="B146" s="81" t="s">
        <v>432</v>
      </c>
      <c r="C146" s="1">
        <v>3.12</v>
      </c>
      <c r="E146" s="1">
        <v>3.12</v>
      </c>
      <c r="F146" s="1">
        <v>3.4319999999999999</v>
      </c>
      <c r="G146" s="1">
        <v>3.7440000000000002</v>
      </c>
      <c r="H146" s="1">
        <v>4.056</v>
      </c>
    </row>
    <row r="147" spans="1:9" ht="28.8" x14ac:dyDescent="0.3">
      <c r="A147" t="s">
        <v>192</v>
      </c>
      <c r="B147" s="81" t="s">
        <v>433</v>
      </c>
      <c r="C147" s="1">
        <v>3.12</v>
      </c>
      <c r="E147" s="1">
        <v>3.12</v>
      </c>
      <c r="F147" s="1">
        <v>3.4319999999999999</v>
      </c>
      <c r="G147" s="1">
        <v>3.7440000000000002</v>
      </c>
      <c r="H147" s="1">
        <v>4.056</v>
      </c>
    </row>
    <row r="148" spans="1:9" ht="28.8" x14ac:dyDescent="0.3">
      <c r="A148" t="s">
        <v>193</v>
      </c>
      <c r="B148" s="81" t="s">
        <v>434</v>
      </c>
    </row>
    <row r="149" spans="1:9" ht="28.8" x14ac:dyDescent="0.3">
      <c r="A149" t="s">
        <v>194</v>
      </c>
      <c r="B149" s="81" t="s">
        <v>435</v>
      </c>
      <c r="C149" s="1">
        <v>3.12</v>
      </c>
      <c r="E149" s="1">
        <v>3.12</v>
      </c>
      <c r="F149" s="1">
        <v>3.4319999999999999</v>
      </c>
      <c r="G149" s="1">
        <v>3.7440000000000002</v>
      </c>
      <c r="H149" s="1">
        <v>4.056</v>
      </c>
    </row>
    <row r="150" spans="1:9" ht="28.8" x14ac:dyDescent="0.3">
      <c r="A150" t="s">
        <v>195</v>
      </c>
      <c r="B150" s="81" t="s">
        <v>436</v>
      </c>
      <c r="C150" s="1">
        <v>3.12</v>
      </c>
      <c r="E150" s="1">
        <v>3.12</v>
      </c>
      <c r="F150" s="1">
        <v>3.4319999999999999</v>
      </c>
      <c r="G150" s="1">
        <v>3.7440000000000002</v>
      </c>
      <c r="H150" s="1">
        <v>4.056</v>
      </c>
    </row>
    <row r="151" spans="1:9" ht="28.8" x14ac:dyDescent="0.3">
      <c r="A151" t="s">
        <v>196</v>
      </c>
      <c r="B151" s="81" t="s">
        <v>437</v>
      </c>
      <c r="C151" s="1">
        <v>3.12</v>
      </c>
      <c r="E151" s="1">
        <v>3.12</v>
      </c>
      <c r="F151" s="1">
        <v>3.4319999999999999</v>
      </c>
      <c r="G151" s="1">
        <v>3.7440000000000002</v>
      </c>
      <c r="H151" s="1">
        <v>4.056</v>
      </c>
    </row>
    <row r="152" spans="1:9" ht="57.6" x14ac:dyDescent="0.3">
      <c r="A152" t="s">
        <v>197</v>
      </c>
      <c r="B152" s="81" t="s">
        <v>438</v>
      </c>
      <c r="C152" s="1">
        <v>3.05</v>
      </c>
      <c r="E152" s="1">
        <v>3.05</v>
      </c>
      <c r="F152" s="1">
        <v>3.355</v>
      </c>
      <c r="G152" s="1">
        <v>3.66</v>
      </c>
      <c r="H152" s="1">
        <v>3.9649999999999999</v>
      </c>
    </row>
    <row r="153" spans="1:9" ht="28.8" x14ac:dyDescent="0.3">
      <c r="A153" t="s">
        <v>198</v>
      </c>
      <c r="B153" s="81" t="s">
        <v>439</v>
      </c>
      <c r="C153" s="1">
        <v>3.12</v>
      </c>
      <c r="E153" s="1">
        <v>3.12</v>
      </c>
      <c r="F153" s="1">
        <v>3.4319999999999999</v>
      </c>
      <c r="G153" s="1">
        <v>3.7440000000000002</v>
      </c>
      <c r="H153" s="1">
        <v>4.056</v>
      </c>
    </row>
    <row r="154" spans="1:9" x14ac:dyDescent="0.3">
      <c r="A154" t="s">
        <v>199</v>
      </c>
      <c r="B154" s="81" t="s">
        <v>440</v>
      </c>
    </row>
    <row r="155" spans="1:9" x14ac:dyDescent="0.3">
      <c r="A155" t="s">
        <v>200</v>
      </c>
      <c r="B155" s="81" t="s">
        <v>440</v>
      </c>
      <c r="C155" s="1">
        <v>3.12</v>
      </c>
      <c r="E155" s="1">
        <v>3.12</v>
      </c>
      <c r="F155" s="1">
        <v>3.4319999999999999</v>
      </c>
      <c r="G155" s="1">
        <v>3.7440000000000002</v>
      </c>
      <c r="H155" s="1">
        <v>4.056</v>
      </c>
    </row>
    <row r="156" spans="1:9" ht="43.2" x14ac:dyDescent="0.3">
      <c r="A156" t="s">
        <v>201</v>
      </c>
      <c r="B156" s="81" t="s">
        <v>441</v>
      </c>
    </row>
    <row r="157" spans="1:9" ht="43.2" x14ac:dyDescent="0.3">
      <c r="A157" t="s">
        <v>202</v>
      </c>
      <c r="B157" s="81" t="s">
        <v>442</v>
      </c>
      <c r="C157" s="1">
        <v>3.19</v>
      </c>
      <c r="E157" s="1">
        <v>3.19</v>
      </c>
      <c r="F157" s="1">
        <v>3.5089999999999999</v>
      </c>
      <c r="G157" s="1">
        <v>3.8279999999999998</v>
      </c>
      <c r="H157" s="1">
        <v>4.1470000000000002</v>
      </c>
      <c r="I157" t="s">
        <v>574</v>
      </c>
    </row>
    <row r="158" spans="1:9" x14ac:dyDescent="0.3">
      <c r="A158" t="s">
        <v>203</v>
      </c>
      <c r="B158" s="81" t="s">
        <v>443</v>
      </c>
      <c r="C158" s="1">
        <v>3.26</v>
      </c>
      <c r="E158" s="1">
        <v>3.26</v>
      </c>
      <c r="F158" s="1">
        <v>3.5859999999999999</v>
      </c>
      <c r="G158" s="1">
        <v>3.9119999999999999</v>
      </c>
      <c r="H158" s="1">
        <v>4.2380000000000004</v>
      </c>
      <c r="I158" t="s">
        <v>574</v>
      </c>
    </row>
    <row r="159" spans="1:9" ht="43.2" x14ac:dyDescent="0.3">
      <c r="A159" t="s">
        <v>204</v>
      </c>
      <c r="B159" s="81" t="s">
        <v>444</v>
      </c>
      <c r="C159" s="1">
        <v>3.26</v>
      </c>
      <c r="E159" s="1">
        <v>3.26</v>
      </c>
      <c r="F159" s="1">
        <v>3.5859999999999999</v>
      </c>
      <c r="G159" s="1">
        <v>3.9119999999999999</v>
      </c>
      <c r="H159" s="1">
        <v>4.2380000000000004</v>
      </c>
      <c r="I159" t="s">
        <v>574</v>
      </c>
    </row>
    <row r="160" spans="1:9" ht="100.8" x14ac:dyDescent="0.3">
      <c r="A160" t="s">
        <v>205</v>
      </c>
      <c r="B160" s="81" t="s">
        <v>445</v>
      </c>
      <c r="C160" s="1">
        <v>3.26</v>
      </c>
      <c r="E160" s="1">
        <v>3.26</v>
      </c>
      <c r="F160" s="1">
        <v>3.5859999999999999</v>
      </c>
      <c r="G160" s="1">
        <v>3.9119999999999999</v>
      </c>
      <c r="H160" s="1">
        <v>4.2380000000000004</v>
      </c>
      <c r="I160" t="s">
        <v>574</v>
      </c>
    </row>
    <row r="161" spans="1:9" ht="72" x14ac:dyDescent="0.3">
      <c r="A161" t="s">
        <v>206</v>
      </c>
      <c r="B161" s="81" t="s">
        <v>446</v>
      </c>
      <c r="C161" s="1">
        <v>3.26</v>
      </c>
      <c r="E161" s="1">
        <v>3.26</v>
      </c>
      <c r="F161" s="1">
        <v>3.5859999999999999</v>
      </c>
      <c r="G161" s="1">
        <v>3.9119999999999999</v>
      </c>
      <c r="H161" s="1">
        <v>4.2380000000000004</v>
      </c>
      <c r="I161" t="s">
        <v>574</v>
      </c>
    </row>
    <row r="162" spans="1:9" ht="57.6" x14ac:dyDescent="0.3">
      <c r="A162" t="s">
        <v>207</v>
      </c>
      <c r="B162" s="81" t="s">
        <v>447</v>
      </c>
      <c r="C162" s="1">
        <v>3.26</v>
      </c>
      <c r="E162" s="1">
        <v>3.26</v>
      </c>
      <c r="F162" s="1">
        <v>3.5859999999999999</v>
      </c>
      <c r="G162" s="1">
        <v>3.9119999999999999</v>
      </c>
      <c r="H162" s="1">
        <v>4.2380000000000004</v>
      </c>
      <c r="I162" t="s">
        <v>574</v>
      </c>
    </row>
    <row r="163" spans="1:9" ht="43.2" x14ac:dyDescent="0.3">
      <c r="A163" t="s">
        <v>208</v>
      </c>
      <c r="B163" s="81" t="s">
        <v>448</v>
      </c>
      <c r="C163" s="1">
        <v>3.19</v>
      </c>
      <c r="E163" s="1">
        <v>3.19</v>
      </c>
      <c r="F163" s="1">
        <v>3.5089999999999999</v>
      </c>
      <c r="G163" s="1">
        <v>3.8279999999999998</v>
      </c>
      <c r="H163" s="1">
        <v>4.1470000000000002</v>
      </c>
      <c r="I163" t="s">
        <v>574</v>
      </c>
    </row>
    <row r="164" spans="1:9" ht="57.6" x14ac:dyDescent="0.3">
      <c r="A164" t="s">
        <v>209</v>
      </c>
      <c r="B164" s="81" t="s">
        <v>449</v>
      </c>
      <c r="C164" s="1">
        <v>3.26</v>
      </c>
      <c r="E164" s="1">
        <v>3.26</v>
      </c>
      <c r="F164" s="1">
        <v>3.5859999999999999</v>
      </c>
      <c r="G164" s="1">
        <v>3.9119999999999999</v>
      </c>
      <c r="H164" s="1">
        <v>4.2380000000000004</v>
      </c>
      <c r="I164" t="s">
        <v>574</v>
      </c>
    </row>
    <row r="165" spans="1:9" ht="86.4" x14ac:dyDescent="0.3">
      <c r="A165" t="s">
        <v>210</v>
      </c>
      <c r="B165" s="81" t="s">
        <v>450</v>
      </c>
      <c r="C165" s="1">
        <v>3.26</v>
      </c>
      <c r="E165" s="1">
        <v>3.26</v>
      </c>
      <c r="F165" s="1">
        <v>3.5859999999999999</v>
      </c>
      <c r="G165" s="1">
        <v>3.9119999999999999</v>
      </c>
      <c r="H165" s="1">
        <v>4.2380000000000004</v>
      </c>
      <c r="I165" t="s">
        <v>574</v>
      </c>
    </row>
    <row r="166" spans="1:9" ht="43.2" x14ac:dyDescent="0.3">
      <c r="A166" t="s">
        <v>211</v>
      </c>
      <c r="B166" s="81" t="s">
        <v>451</v>
      </c>
      <c r="C166" s="1">
        <v>3.19</v>
      </c>
      <c r="E166" s="1">
        <v>3.19</v>
      </c>
      <c r="F166" s="1">
        <v>3.5089999999999999</v>
      </c>
      <c r="G166" s="1">
        <v>3.8279999999999998</v>
      </c>
      <c r="H166" s="1">
        <v>4.1470000000000002</v>
      </c>
      <c r="I166" t="s">
        <v>574</v>
      </c>
    </row>
    <row r="167" spans="1:9" ht="43.2" x14ac:dyDescent="0.3">
      <c r="A167" t="s">
        <v>212</v>
      </c>
      <c r="B167" s="81" t="s">
        <v>452</v>
      </c>
    </row>
    <row r="168" spans="1:9" ht="28.8" x14ac:dyDescent="0.3">
      <c r="A168" t="s">
        <v>213</v>
      </c>
      <c r="B168" s="81" t="s">
        <v>453</v>
      </c>
      <c r="C168" s="1">
        <v>4.93</v>
      </c>
      <c r="E168" s="1">
        <v>4.93</v>
      </c>
      <c r="F168" s="1">
        <v>5.423</v>
      </c>
      <c r="G168" s="1">
        <v>5.9160000000000004</v>
      </c>
      <c r="H168" s="1">
        <v>6.4089999999999998</v>
      </c>
      <c r="I168" t="s">
        <v>573</v>
      </c>
    </row>
    <row r="169" spans="1:9" ht="28.8" x14ac:dyDescent="0.3">
      <c r="A169" t="s">
        <v>214</v>
      </c>
      <c r="B169" s="81" t="s">
        <v>454</v>
      </c>
      <c r="C169" s="1">
        <v>3.26</v>
      </c>
      <c r="E169" s="1">
        <v>3.26</v>
      </c>
      <c r="F169" s="1">
        <v>3.5859999999999999</v>
      </c>
      <c r="G169" s="1">
        <v>3.9119999999999999</v>
      </c>
      <c r="H169" s="1">
        <v>4.2380000000000004</v>
      </c>
      <c r="I169" t="s">
        <v>573</v>
      </c>
    </row>
    <row r="170" spans="1:9" ht="43.2" x14ac:dyDescent="0.3">
      <c r="A170" t="s">
        <v>215</v>
      </c>
      <c r="B170" s="81" t="s">
        <v>455</v>
      </c>
      <c r="C170" s="1">
        <v>3.26</v>
      </c>
      <c r="E170" s="1">
        <v>3.26</v>
      </c>
      <c r="F170" s="1">
        <v>3.5859999999999999</v>
      </c>
      <c r="G170" s="1">
        <v>3.9119999999999999</v>
      </c>
      <c r="H170" s="1">
        <v>4.2380000000000004</v>
      </c>
      <c r="I170" t="s">
        <v>574</v>
      </c>
    </row>
    <row r="171" spans="1:9" ht="57.6" x14ac:dyDescent="0.3">
      <c r="A171" t="s">
        <v>216</v>
      </c>
      <c r="B171" s="81" t="s">
        <v>456</v>
      </c>
      <c r="C171" s="1">
        <v>3.26</v>
      </c>
      <c r="E171" s="1">
        <v>3.26</v>
      </c>
      <c r="F171" s="1">
        <v>3.5859999999999999</v>
      </c>
      <c r="G171" s="1">
        <v>3.9119999999999999</v>
      </c>
      <c r="H171" s="1">
        <v>4.2380000000000004</v>
      </c>
      <c r="I171" t="s">
        <v>574</v>
      </c>
    </row>
    <row r="172" spans="1:9" ht="57.6" x14ac:dyDescent="0.3">
      <c r="A172" t="s">
        <v>217</v>
      </c>
      <c r="B172" s="81" t="s">
        <v>457</v>
      </c>
      <c r="C172" s="1">
        <v>3.26</v>
      </c>
      <c r="E172" s="1">
        <v>3.26</v>
      </c>
      <c r="F172" s="1">
        <v>3.5859999999999999</v>
      </c>
      <c r="G172" s="1">
        <v>3.9119999999999999</v>
      </c>
      <c r="H172" s="1">
        <v>4.2380000000000004</v>
      </c>
      <c r="I172" t="s">
        <v>574</v>
      </c>
    </row>
    <row r="173" spans="1:9" ht="57.6" x14ac:dyDescent="0.3">
      <c r="A173" t="s">
        <v>218</v>
      </c>
      <c r="B173" s="81" t="s">
        <v>458</v>
      </c>
      <c r="C173" s="1">
        <v>3.26</v>
      </c>
      <c r="E173" s="1">
        <v>3.26</v>
      </c>
      <c r="F173" s="1">
        <v>3.5859999999999999</v>
      </c>
      <c r="G173" s="1">
        <v>3.9119999999999999</v>
      </c>
      <c r="H173" s="1">
        <v>4.2380000000000004</v>
      </c>
      <c r="I173" t="s">
        <v>574</v>
      </c>
    </row>
    <row r="174" spans="1:9" ht="57.6" x14ac:dyDescent="0.3">
      <c r="A174" t="s">
        <v>219</v>
      </c>
      <c r="B174" s="81" t="s">
        <v>459</v>
      </c>
      <c r="C174" s="1">
        <v>3.26</v>
      </c>
      <c r="E174" s="1">
        <v>3.26</v>
      </c>
      <c r="F174" s="1">
        <v>3.5859999999999999</v>
      </c>
      <c r="G174" s="1">
        <v>3.9119999999999999</v>
      </c>
      <c r="H174" s="1">
        <v>4.2380000000000004</v>
      </c>
      <c r="I174" t="s">
        <v>574</v>
      </c>
    </row>
    <row r="175" spans="1:9" ht="72" x14ac:dyDescent="0.3">
      <c r="A175" t="s">
        <v>220</v>
      </c>
      <c r="B175" s="81" t="s">
        <v>460</v>
      </c>
      <c r="C175" s="1">
        <v>3.26</v>
      </c>
      <c r="E175" s="1">
        <v>3.26</v>
      </c>
      <c r="F175" s="1">
        <v>3.5859999999999999</v>
      </c>
      <c r="G175" s="1">
        <v>3.9119999999999999</v>
      </c>
      <c r="H175" s="1">
        <v>4.2380000000000004</v>
      </c>
      <c r="I175" t="s">
        <v>574</v>
      </c>
    </row>
    <row r="176" spans="1:9" ht="72" x14ac:dyDescent="0.3">
      <c r="A176" t="s">
        <v>221</v>
      </c>
      <c r="B176" s="81" t="s">
        <v>461</v>
      </c>
      <c r="C176" s="1">
        <v>3.26</v>
      </c>
      <c r="E176" s="1">
        <v>3.26</v>
      </c>
      <c r="F176" s="1">
        <v>3.5859999999999999</v>
      </c>
      <c r="G176" s="1">
        <v>3.9119999999999999</v>
      </c>
      <c r="H176" s="1">
        <v>4.2380000000000004</v>
      </c>
      <c r="I176" t="s">
        <v>574</v>
      </c>
    </row>
    <row r="177" spans="1:9" ht="43.2" x14ac:dyDescent="0.3">
      <c r="A177" t="s">
        <v>222</v>
      </c>
      <c r="B177" s="81" t="s">
        <v>462</v>
      </c>
    </row>
    <row r="178" spans="1:9" ht="43.2" x14ac:dyDescent="0.3">
      <c r="A178" t="s">
        <v>223</v>
      </c>
      <c r="B178" s="81" t="s">
        <v>463</v>
      </c>
      <c r="C178" s="1">
        <v>4.93</v>
      </c>
      <c r="E178" s="1">
        <v>4.93</v>
      </c>
      <c r="F178" s="1">
        <v>5.423</v>
      </c>
      <c r="G178" s="1">
        <v>5.9160000000000004</v>
      </c>
      <c r="H178" s="1">
        <v>6.4089999999999998</v>
      </c>
      <c r="I178" t="s">
        <v>573</v>
      </c>
    </row>
    <row r="179" spans="1:9" ht="28.8" x14ac:dyDescent="0.3">
      <c r="A179" t="s">
        <v>224</v>
      </c>
      <c r="B179" s="81" t="s">
        <v>464</v>
      </c>
      <c r="C179" s="1">
        <v>3.26</v>
      </c>
      <c r="E179" s="1">
        <v>3.26</v>
      </c>
      <c r="F179" s="1">
        <v>3.5859999999999999</v>
      </c>
      <c r="G179" s="1">
        <v>3.9119999999999999</v>
      </c>
      <c r="H179" s="1">
        <v>4.2380000000000004</v>
      </c>
      <c r="I179" t="s">
        <v>573</v>
      </c>
    </row>
    <row r="180" spans="1:9" ht="57.6" x14ac:dyDescent="0.3">
      <c r="A180" t="s">
        <v>225</v>
      </c>
      <c r="B180" s="81" t="s">
        <v>465</v>
      </c>
      <c r="C180" s="1">
        <v>3.26</v>
      </c>
      <c r="E180" s="1">
        <v>3.26</v>
      </c>
      <c r="F180" s="1">
        <v>3.5859999999999999</v>
      </c>
      <c r="G180" s="1">
        <v>3.9119999999999999</v>
      </c>
      <c r="H180" s="1">
        <v>4.2380000000000004</v>
      </c>
      <c r="I180" t="s">
        <v>574</v>
      </c>
    </row>
    <row r="181" spans="1:9" ht="43.2" x14ac:dyDescent="0.3">
      <c r="A181" t="s">
        <v>226</v>
      </c>
      <c r="B181" s="81" t="s">
        <v>466</v>
      </c>
      <c r="C181" s="1">
        <v>3.26</v>
      </c>
      <c r="E181" s="1">
        <v>3.26</v>
      </c>
      <c r="F181" s="1">
        <v>3.5859999999999999</v>
      </c>
      <c r="G181" s="1">
        <v>3.9119999999999999</v>
      </c>
      <c r="H181" s="1">
        <v>4.2380000000000004</v>
      </c>
      <c r="I181" t="s">
        <v>574</v>
      </c>
    </row>
    <row r="182" spans="1:9" ht="57.6" x14ac:dyDescent="0.3">
      <c r="A182" t="s">
        <v>227</v>
      </c>
      <c r="B182" s="81" t="s">
        <v>467</v>
      </c>
      <c r="C182" s="1">
        <v>3.26</v>
      </c>
      <c r="E182" s="1">
        <v>3.26</v>
      </c>
      <c r="F182" s="1">
        <v>3.5859999999999999</v>
      </c>
      <c r="G182" s="1">
        <v>3.9119999999999999</v>
      </c>
      <c r="H182" s="1">
        <v>4.2380000000000004</v>
      </c>
      <c r="I182" t="s">
        <v>574</v>
      </c>
    </row>
    <row r="183" spans="1:9" ht="57.6" x14ac:dyDescent="0.3">
      <c r="A183" t="s">
        <v>228</v>
      </c>
      <c r="B183" s="81" t="s">
        <v>468</v>
      </c>
      <c r="C183" s="1">
        <v>3.26</v>
      </c>
      <c r="E183" s="1">
        <v>3.26</v>
      </c>
      <c r="F183" s="1">
        <v>3.5859999999999999</v>
      </c>
      <c r="G183" s="1">
        <v>3.9119999999999999</v>
      </c>
      <c r="H183" s="1">
        <v>4.2380000000000004</v>
      </c>
      <c r="I183" t="s">
        <v>574</v>
      </c>
    </row>
    <row r="184" spans="1:9" ht="57.6" x14ac:dyDescent="0.3">
      <c r="A184" t="s">
        <v>229</v>
      </c>
      <c r="B184" s="81" t="s">
        <v>469</v>
      </c>
      <c r="C184" s="1">
        <v>3.26</v>
      </c>
      <c r="E184" s="1">
        <v>3.26</v>
      </c>
      <c r="F184" s="1">
        <v>3.5859999999999999</v>
      </c>
      <c r="G184" s="1">
        <v>3.9119999999999999</v>
      </c>
      <c r="H184" s="1">
        <v>4.2380000000000004</v>
      </c>
      <c r="I184" t="s">
        <v>574</v>
      </c>
    </row>
    <row r="185" spans="1:9" ht="28.8" x14ac:dyDescent="0.3">
      <c r="A185" t="s">
        <v>230</v>
      </c>
      <c r="B185" s="81" t="s">
        <v>470</v>
      </c>
      <c r="C185" s="1">
        <v>3.26</v>
      </c>
      <c r="E185" s="1">
        <v>3.26</v>
      </c>
      <c r="F185" s="1">
        <v>3.5859999999999999</v>
      </c>
      <c r="G185" s="1">
        <v>3.9119999999999999</v>
      </c>
      <c r="H185" s="1">
        <v>4.2380000000000004</v>
      </c>
      <c r="I185" t="s">
        <v>575</v>
      </c>
    </row>
    <row r="186" spans="1:9" ht="57.6" x14ac:dyDescent="0.3">
      <c r="A186" t="s">
        <v>231</v>
      </c>
      <c r="B186" s="81" t="s">
        <v>471</v>
      </c>
    </row>
    <row r="187" spans="1:9" ht="72" x14ac:dyDescent="0.3">
      <c r="A187" t="s">
        <v>232</v>
      </c>
      <c r="B187" s="81" t="s">
        <v>472</v>
      </c>
      <c r="C187" s="1">
        <v>3.26</v>
      </c>
      <c r="E187" s="1">
        <v>3.26</v>
      </c>
      <c r="F187" s="1">
        <v>3.5859999999999999</v>
      </c>
      <c r="G187" s="1">
        <v>3.9119999999999999</v>
      </c>
      <c r="H187" s="1">
        <v>4.2380000000000004</v>
      </c>
      <c r="I187" t="s">
        <v>574</v>
      </c>
    </row>
    <row r="188" spans="1:9" ht="43.2" x14ac:dyDescent="0.3">
      <c r="A188" t="s">
        <v>233</v>
      </c>
      <c r="B188" s="81" t="s">
        <v>473</v>
      </c>
      <c r="C188" s="1">
        <v>3.19</v>
      </c>
      <c r="E188" s="1">
        <v>3.19</v>
      </c>
      <c r="F188" s="1">
        <v>3.5089999999999999</v>
      </c>
      <c r="G188" s="1">
        <v>3.8279999999999998</v>
      </c>
      <c r="H188" s="1">
        <v>4.1470000000000002</v>
      </c>
      <c r="I188" t="s">
        <v>574</v>
      </c>
    </row>
    <row r="189" spans="1:9" ht="72" x14ac:dyDescent="0.3">
      <c r="A189" t="s">
        <v>234</v>
      </c>
      <c r="B189" s="81" t="s">
        <v>474</v>
      </c>
      <c r="C189" s="1">
        <v>3.26</v>
      </c>
      <c r="E189" s="1">
        <v>3.26</v>
      </c>
      <c r="F189" s="1">
        <v>3.5859999999999999</v>
      </c>
      <c r="G189" s="1">
        <v>3.9119999999999999</v>
      </c>
      <c r="H189" s="1">
        <v>4.2380000000000004</v>
      </c>
      <c r="I189" t="s">
        <v>574</v>
      </c>
    </row>
    <row r="190" spans="1:9" ht="43.2" x14ac:dyDescent="0.3">
      <c r="A190" t="s">
        <v>235</v>
      </c>
      <c r="B190" s="81" t="s">
        <v>475</v>
      </c>
      <c r="C190" s="1">
        <v>3.26</v>
      </c>
      <c r="E190" s="1">
        <v>3.26</v>
      </c>
      <c r="F190" s="1">
        <v>3.5859999999999999</v>
      </c>
      <c r="G190" s="1">
        <v>3.9119999999999999</v>
      </c>
      <c r="H190" s="1">
        <v>4.2380000000000004</v>
      </c>
      <c r="I190" t="s">
        <v>574</v>
      </c>
    </row>
    <row r="191" spans="1:9" ht="72" x14ac:dyDescent="0.3">
      <c r="A191" t="s">
        <v>236</v>
      </c>
      <c r="B191" s="81" t="s">
        <v>476</v>
      </c>
      <c r="C191" s="1">
        <v>3.26</v>
      </c>
      <c r="E191" s="1">
        <v>3.26</v>
      </c>
      <c r="F191" s="1">
        <v>3.5859999999999999</v>
      </c>
      <c r="G191" s="1">
        <v>3.9119999999999999</v>
      </c>
      <c r="H191" s="1">
        <v>4.2380000000000004</v>
      </c>
      <c r="I191" t="s">
        <v>575</v>
      </c>
    </row>
    <row r="192" spans="1:9" ht="57.6" x14ac:dyDescent="0.3">
      <c r="A192" t="s">
        <v>237</v>
      </c>
      <c r="B192" s="81" t="s">
        <v>477</v>
      </c>
      <c r="C192" s="1">
        <v>3.19</v>
      </c>
      <c r="E192" s="1">
        <v>3.19</v>
      </c>
      <c r="F192" s="1">
        <v>3.5089999999999999</v>
      </c>
      <c r="G192" s="1">
        <v>3.8279999999999998</v>
      </c>
      <c r="H192" s="1">
        <v>4.1470000000000002</v>
      </c>
      <c r="I192" t="s">
        <v>574</v>
      </c>
    </row>
    <row r="193" spans="1:9" ht="72" x14ac:dyDescent="0.3">
      <c r="A193" t="s">
        <v>238</v>
      </c>
      <c r="B193" s="81" t="s">
        <v>478</v>
      </c>
      <c r="C193" s="1">
        <v>3.26</v>
      </c>
      <c r="E193" s="1">
        <v>3.26</v>
      </c>
      <c r="F193" s="1">
        <v>3.5859999999999999</v>
      </c>
      <c r="G193" s="1">
        <v>3.9119999999999999</v>
      </c>
      <c r="H193" s="1">
        <v>4.2380000000000004</v>
      </c>
      <c r="I193" t="s">
        <v>575</v>
      </c>
    </row>
    <row r="194" spans="1:9" ht="86.4" x14ac:dyDescent="0.3">
      <c r="A194" t="s">
        <v>239</v>
      </c>
      <c r="B194" s="81" t="s">
        <v>479</v>
      </c>
      <c r="C194" s="1">
        <v>3.26</v>
      </c>
      <c r="E194" s="1">
        <v>3.26</v>
      </c>
      <c r="F194" s="1">
        <v>3.5859999999999999</v>
      </c>
      <c r="G194" s="1">
        <v>3.9119999999999999</v>
      </c>
      <c r="H194" s="1">
        <v>4.2380000000000004</v>
      </c>
      <c r="I194" t="s">
        <v>574</v>
      </c>
    </row>
    <row r="195" spans="1:9" ht="28.8" x14ac:dyDescent="0.3">
      <c r="A195" t="s">
        <v>240</v>
      </c>
      <c r="B195" s="81" t="s">
        <v>480</v>
      </c>
      <c r="C195" s="1">
        <v>3.26</v>
      </c>
      <c r="E195" s="1">
        <v>3.26</v>
      </c>
      <c r="F195" s="1">
        <v>3.5859999999999999</v>
      </c>
      <c r="G195" s="1">
        <v>3.9119999999999999</v>
      </c>
      <c r="H195" s="1">
        <v>4.2380000000000004</v>
      </c>
      <c r="I195" t="s">
        <v>574</v>
      </c>
    </row>
    <row r="196" spans="1:9" x14ac:dyDescent="0.3">
      <c r="A196" t="s">
        <v>241</v>
      </c>
      <c r="B196" s="81" t="s">
        <v>481</v>
      </c>
      <c r="C196" s="1">
        <v>3.26</v>
      </c>
      <c r="E196" s="1">
        <v>3.26</v>
      </c>
      <c r="F196" s="1">
        <v>3.5859999999999999</v>
      </c>
      <c r="G196" s="1">
        <v>3.9119999999999999</v>
      </c>
      <c r="H196" s="1">
        <v>4.2380000000000004</v>
      </c>
      <c r="I196" t="s">
        <v>574</v>
      </c>
    </row>
    <row r="197" spans="1:9" ht="28.8" x14ac:dyDescent="0.3">
      <c r="A197" t="s">
        <v>242</v>
      </c>
      <c r="B197" s="81" t="s">
        <v>482</v>
      </c>
      <c r="C197" s="1">
        <v>3.26</v>
      </c>
      <c r="E197" s="1">
        <v>3.26</v>
      </c>
      <c r="F197" s="1">
        <v>3.5859999999999999</v>
      </c>
      <c r="G197" s="1">
        <v>3.9119999999999999</v>
      </c>
      <c r="H197" s="1">
        <v>4.2380000000000004</v>
      </c>
      <c r="I197" t="s">
        <v>575</v>
      </c>
    </row>
    <row r="198" spans="1:9" ht="43.2" x14ac:dyDescent="0.3">
      <c r="A198" t="s">
        <v>243</v>
      </c>
      <c r="B198" s="81" t="s">
        <v>483</v>
      </c>
      <c r="C198" s="1">
        <v>3.21</v>
      </c>
      <c r="E198" s="1">
        <v>3.21</v>
      </c>
      <c r="F198" s="1">
        <v>3.5310000000000001</v>
      </c>
      <c r="G198" s="1">
        <v>3.8519999999999999</v>
      </c>
      <c r="H198" s="1">
        <v>4.173</v>
      </c>
      <c r="I198" t="s">
        <v>573</v>
      </c>
    </row>
    <row r="199" spans="1:9" ht="86.4" x14ac:dyDescent="0.3">
      <c r="A199" t="s">
        <v>244</v>
      </c>
      <c r="B199" s="81" t="s">
        <v>484</v>
      </c>
      <c r="C199" s="1">
        <v>3.21</v>
      </c>
      <c r="E199" s="1">
        <v>3.21</v>
      </c>
      <c r="F199" s="1">
        <v>3.5310000000000001</v>
      </c>
      <c r="G199" s="1">
        <v>3.8519999999999999</v>
      </c>
      <c r="H199" s="1">
        <v>4.173</v>
      </c>
      <c r="I199" t="s">
        <v>573</v>
      </c>
    </row>
    <row r="200" spans="1:9" x14ac:dyDescent="0.3">
      <c r="A200" t="s">
        <v>245</v>
      </c>
      <c r="B200" s="81" t="s">
        <v>485</v>
      </c>
    </row>
    <row r="201" spans="1:9" x14ac:dyDescent="0.3">
      <c r="A201" t="s">
        <v>246</v>
      </c>
      <c r="B201" s="81" t="s">
        <v>485</v>
      </c>
      <c r="C201" s="1">
        <v>3.73</v>
      </c>
      <c r="E201" s="1">
        <v>3.73</v>
      </c>
      <c r="F201" s="1">
        <v>4.1029999999999998</v>
      </c>
      <c r="G201" s="1">
        <v>4.476</v>
      </c>
      <c r="H201" s="1">
        <v>4.8490000000000002</v>
      </c>
    </row>
    <row r="202" spans="1:9" ht="28.8" x14ac:dyDescent="0.3">
      <c r="A202" t="s">
        <v>247</v>
      </c>
      <c r="B202" s="81" t="s">
        <v>486</v>
      </c>
    </row>
    <row r="203" spans="1:9" x14ac:dyDescent="0.3">
      <c r="A203" t="s">
        <v>248</v>
      </c>
      <c r="B203" s="81" t="s">
        <v>487</v>
      </c>
      <c r="C203" s="1">
        <v>3.12</v>
      </c>
      <c r="E203" s="1">
        <v>3.12</v>
      </c>
      <c r="F203" s="1">
        <v>3.4319999999999999</v>
      </c>
      <c r="G203" s="1">
        <v>3.7440000000000002</v>
      </c>
      <c r="H203" s="1">
        <v>4.056</v>
      </c>
    </row>
    <row r="204" spans="1:9" ht="28.8" x14ac:dyDescent="0.3">
      <c r="A204" t="s">
        <v>249</v>
      </c>
      <c r="B204" s="81" t="s">
        <v>488</v>
      </c>
      <c r="C204" s="1">
        <v>3.21</v>
      </c>
      <c r="E204" s="1">
        <v>3.21</v>
      </c>
      <c r="F204" s="1">
        <v>3.5310000000000001</v>
      </c>
      <c r="G204" s="1">
        <v>3.8519999999999999</v>
      </c>
      <c r="H204" s="1">
        <v>4.173</v>
      </c>
      <c r="I204" t="s">
        <v>573</v>
      </c>
    </row>
    <row r="205" spans="1:9" ht="28.8" x14ac:dyDescent="0.3">
      <c r="A205" t="s">
        <v>250</v>
      </c>
      <c r="B205" s="81" t="s">
        <v>489</v>
      </c>
      <c r="C205" s="1">
        <v>3.12</v>
      </c>
      <c r="E205" s="1">
        <v>3.12</v>
      </c>
      <c r="F205" s="1">
        <v>3.4319999999999999</v>
      </c>
      <c r="G205" s="1">
        <v>3.7440000000000002</v>
      </c>
      <c r="H205" s="1">
        <v>4.056</v>
      </c>
    </row>
    <row r="206" spans="1:9" ht="43.2" x14ac:dyDescent="0.3">
      <c r="A206" t="s">
        <v>251</v>
      </c>
      <c r="B206" s="81" t="s">
        <v>490</v>
      </c>
      <c r="C206" s="1">
        <v>3.21</v>
      </c>
      <c r="E206" s="1">
        <v>3.21</v>
      </c>
      <c r="F206" s="1">
        <v>3.5310000000000001</v>
      </c>
      <c r="G206" s="1">
        <v>3.8519999999999999</v>
      </c>
      <c r="H206" s="1">
        <v>4.173</v>
      </c>
      <c r="I206" t="s">
        <v>573</v>
      </c>
    </row>
    <row r="207" spans="1:9" ht="43.2" x14ac:dyDescent="0.3">
      <c r="A207" t="s">
        <v>252</v>
      </c>
      <c r="B207" s="81" t="s">
        <v>491</v>
      </c>
      <c r="C207" s="1">
        <v>3.12</v>
      </c>
      <c r="E207" s="1">
        <v>3.12</v>
      </c>
      <c r="F207" s="1">
        <v>3.4319999999999999</v>
      </c>
      <c r="G207" s="1">
        <v>3.7440000000000002</v>
      </c>
      <c r="H207" s="1">
        <v>4.056</v>
      </c>
    </row>
    <row r="208" spans="1:9" ht="43.2" x14ac:dyDescent="0.3">
      <c r="A208" t="s">
        <v>253</v>
      </c>
      <c r="B208" s="81" t="s">
        <v>492</v>
      </c>
      <c r="C208" s="1">
        <v>3.21</v>
      </c>
      <c r="E208" s="1">
        <v>3.21</v>
      </c>
      <c r="F208" s="1">
        <v>3.5310000000000001</v>
      </c>
      <c r="G208" s="1">
        <v>3.8519999999999999</v>
      </c>
      <c r="H208" s="1">
        <v>4.173</v>
      </c>
      <c r="I208" t="s">
        <v>573</v>
      </c>
    </row>
    <row r="209" spans="1:9" ht="86.4" x14ac:dyDescent="0.3">
      <c r="A209" t="s">
        <v>254</v>
      </c>
      <c r="B209" s="81" t="s">
        <v>493</v>
      </c>
      <c r="C209" s="1">
        <v>3.21</v>
      </c>
      <c r="E209" s="1">
        <v>3.21</v>
      </c>
      <c r="F209" s="1">
        <v>3.5310000000000001</v>
      </c>
      <c r="G209" s="1">
        <v>3.8519999999999999</v>
      </c>
      <c r="H209" s="1">
        <v>4.173</v>
      </c>
      <c r="I209" t="s">
        <v>573</v>
      </c>
    </row>
    <row r="210" spans="1:9" ht="86.4" x14ac:dyDescent="0.3">
      <c r="A210" t="s">
        <v>255</v>
      </c>
      <c r="B210" s="81" t="s">
        <v>494</v>
      </c>
      <c r="C210" s="1">
        <v>3.21</v>
      </c>
      <c r="E210" s="1">
        <v>3.21</v>
      </c>
      <c r="F210" s="1">
        <v>3.5310000000000001</v>
      </c>
      <c r="G210" s="1">
        <v>3.8519999999999999</v>
      </c>
      <c r="H210" s="1">
        <v>4.173</v>
      </c>
      <c r="I210" t="s">
        <v>573</v>
      </c>
    </row>
    <row r="211" spans="1:9" ht="72" x14ac:dyDescent="0.3">
      <c r="A211" t="s">
        <v>256</v>
      </c>
      <c r="B211" s="81" t="s">
        <v>495</v>
      </c>
      <c r="C211" s="1">
        <v>3.12</v>
      </c>
      <c r="E211" s="1">
        <v>3.12</v>
      </c>
      <c r="F211" s="1">
        <v>3.4319999999999999</v>
      </c>
      <c r="G211" s="1">
        <v>3.7440000000000002</v>
      </c>
      <c r="H211" s="1">
        <v>4.056</v>
      </c>
    </row>
    <row r="212" spans="1:9" ht="57.6" x14ac:dyDescent="0.3">
      <c r="A212" t="s">
        <v>257</v>
      </c>
      <c r="B212" s="81" t="s">
        <v>496</v>
      </c>
      <c r="C212" s="1">
        <v>3.12</v>
      </c>
      <c r="E212" s="1">
        <v>3.12</v>
      </c>
      <c r="F212" s="1">
        <v>3.4319999999999999</v>
      </c>
      <c r="G212" s="1">
        <v>3.7440000000000002</v>
      </c>
      <c r="H212" s="1">
        <v>4.056</v>
      </c>
    </row>
    <row r="213" spans="1:9" ht="72" x14ac:dyDescent="0.3">
      <c r="A213" t="s">
        <v>258</v>
      </c>
      <c r="B213" s="81" t="s">
        <v>497</v>
      </c>
      <c r="C213" s="1">
        <v>3.2</v>
      </c>
      <c r="E213" s="1">
        <v>3.2</v>
      </c>
      <c r="F213" s="1">
        <v>3.52</v>
      </c>
      <c r="G213" s="1">
        <v>3.84</v>
      </c>
      <c r="H213" s="1">
        <v>4.16</v>
      </c>
      <c r="I213" t="s">
        <v>574</v>
      </c>
    </row>
    <row r="214" spans="1:9" ht="72" x14ac:dyDescent="0.3">
      <c r="A214" t="s">
        <v>259</v>
      </c>
      <c r="B214" s="81" t="s">
        <v>498</v>
      </c>
      <c r="C214" s="1">
        <v>3.2</v>
      </c>
      <c r="E214" s="1">
        <v>3.2</v>
      </c>
      <c r="F214" s="1">
        <v>3.52</v>
      </c>
      <c r="G214" s="1">
        <v>3.84</v>
      </c>
      <c r="H214" s="1">
        <v>4.16</v>
      </c>
      <c r="I214" t="s">
        <v>575</v>
      </c>
    </row>
    <row r="215" spans="1:9" ht="28.8" x14ac:dyDescent="0.3">
      <c r="A215" t="s">
        <v>260</v>
      </c>
      <c r="B215" s="81" t="s">
        <v>499</v>
      </c>
      <c r="C215" s="1">
        <v>3.21</v>
      </c>
      <c r="E215" s="1">
        <v>3.21</v>
      </c>
      <c r="F215" s="1">
        <v>3.5310000000000001</v>
      </c>
      <c r="G215" s="1">
        <v>3.8519999999999999</v>
      </c>
      <c r="H215" s="1">
        <v>4.173</v>
      </c>
      <c r="I215" t="s">
        <v>573</v>
      </c>
    </row>
    <row r="216" spans="1:9" ht="43.2" x14ac:dyDescent="0.3">
      <c r="A216" t="s">
        <v>261</v>
      </c>
      <c r="B216" s="81" t="s">
        <v>500</v>
      </c>
      <c r="C216" s="1">
        <v>3.2</v>
      </c>
      <c r="E216" s="1">
        <v>3.2</v>
      </c>
      <c r="F216" s="1">
        <v>3.52</v>
      </c>
      <c r="G216" s="1">
        <v>3.84</v>
      </c>
      <c r="H216" s="1">
        <v>4.16</v>
      </c>
      <c r="I216" t="s">
        <v>573</v>
      </c>
    </row>
    <row r="217" spans="1:9" ht="72" x14ac:dyDescent="0.3">
      <c r="A217" t="s">
        <v>262</v>
      </c>
      <c r="B217" s="81" t="s">
        <v>501</v>
      </c>
    </row>
    <row r="218" spans="1:9" ht="43.2" x14ac:dyDescent="0.3">
      <c r="A218" t="s">
        <v>263</v>
      </c>
      <c r="B218" s="81" t="s">
        <v>502</v>
      </c>
      <c r="C218" s="1">
        <v>3.12</v>
      </c>
      <c r="E218" s="1">
        <v>3.12</v>
      </c>
      <c r="F218" s="1">
        <v>3.4319999999999999</v>
      </c>
      <c r="G218" s="1">
        <v>3.7440000000000002</v>
      </c>
      <c r="H218" s="1">
        <v>4.056</v>
      </c>
    </row>
    <row r="219" spans="1:9" ht="57.6" x14ac:dyDescent="0.3">
      <c r="A219" t="s">
        <v>264</v>
      </c>
      <c r="B219" s="81" t="s">
        <v>503</v>
      </c>
      <c r="C219" s="1">
        <v>3.21</v>
      </c>
      <c r="E219" s="1">
        <v>3.21</v>
      </c>
      <c r="F219" s="1">
        <v>3.5310000000000001</v>
      </c>
      <c r="G219" s="1">
        <v>3.8519999999999999</v>
      </c>
      <c r="H219" s="1">
        <v>4.173</v>
      </c>
      <c r="I219" t="s">
        <v>573</v>
      </c>
    </row>
    <row r="220" spans="1:9" ht="57.6" x14ac:dyDescent="0.3">
      <c r="A220" t="s">
        <v>265</v>
      </c>
      <c r="B220" s="81" t="s">
        <v>504</v>
      </c>
      <c r="C220" s="1">
        <v>3.12</v>
      </c>
      <c r="E220" s="1">
        <v>3.12</v>
      </c>
      <c r="F220" s="1">
        <v>3.4319999999999999</v>
      </c>
      <c r="G220" s="1">
        <v>3.7440000000000002</v>
      </c>
      <c r="H220" s="1">
        <v>4.056</v>
      </c>
    </row>
    <row r="221" spans="1:9" ht="72" x14ac:dyDescent="0.3">
      <c r="A221" t="s">
        <v>266</v>
      </c>
      <c r="B221" s="81" t="s">
        <v>505</v>
      </c>
      <c r="C221" s="1">
        <v>3.21</v>
      </c>
      <c r="E221" s="1">
        <v>3.21</v>
      </c>
      <c r="F221" s="1">
        <v>3.5310000000000001</v>
      </c>
      <c r="G221" s="1">
        <v>3.8519999999999999</v>
      </c>
      <c r="H221" s="1">
        <v>4.173</v>
      </c>
      <c r="I221" t="s">
        <v>573</v>
      </c>
    </row>
    <row r="222" spans="1:9" ht="43.2" x14ac:dyDescent="0.3">
      <c r="A222" t="s">
        <v>267</v>
      </c>
      <c r="B222" s="81" t="s">
        <v>506</v>
      </c>
      <c r="C222" s="1">
        <v>3.21</v>
      </c>
      <c r="E222" s="1">
        <v>3.21</v>
      </c>
      <c r="F222" s="1">
        <v>3.5310000000000001</v>
      </c>
      <c r="G222" s="1">
        <v>3.8519999999999999</v>
      </c>
      <c r="H222" s="1">
        <v>4.173</v>
      </c>
      <c r="I222" t="s">
        <v>573</v>
      </c>
    </row>
    <row r="223" spans="1:9" ht="28.8" x14ac:dyDescent="0.3">
      <c r="A223" t="s">
        <v>268</v>
      </c>
      <c r="B223" s="81" t="s">
        <v>507</v>
      </c>
      <c r="C223" s="1">
        <v>3.21</v>
      </c>
      <c r="E223" s="1">
        <v>3.21</v>
      </c>
      <c r="F223" s="1">
        <v>3.5310000000000001</v>
      </c>
      <c r="G223" s="1">
        <v>3.8519999999999999</v>
      </c>
      <c r="H223" s="1">
        <v>4.173</v>
      </c>
    </row>
    <row r="224" spans="1:9" ht="43.2" x14ac:dyDescent="0.3">
      <c r="A224" t="s">
        <v>269</v>
      </c>
      <c r="B224" s="81" t="s">
        <v>508</v>
      </c>
      <c r="C224" s="1">
        <v>3.21</v>
      </c>
      <c r="E224" s="1">
        <v>3.21</v>
      </c>
      <c r="F224" s="1">
        <v>3.5310000000000001</v>
      </c>
      <c r="G224" s="1">
        <v>3.8519999999999999</v>
      </c>
      <c r="H224" s="1">
        <v>4.173</v>
      </c>
      <c r="I224" t="s">
        <v>573</v>
      </c>
    </row>
    <row r="225" spans="1:9" ht="43.2" x14ac:dyDescent="0.3">
      <c r="A225" t="s">
        <v>270</v>
      </c>
      <c r="B225" s="81" t="s">
        <v>509</v>
      </c>
      <c r="C225" s="1">
        <v>3.21</v>
      </c>
      <c r="E225" s="1">
        <v>3.21</v>
      </c>
      <c r="F225" s="1">
        <v>3.5310000000000001</v>
      </c>
      <c r="G225" s="1">
        <v>3.8519999999999999</v>
      </c>
      <c r="H225" s="1">
        <v>4.173</v>
      </c>
      <c r="I225" t="s">
        <v>573</v>
      </c>
    </row>
    <row r="226" spans="1:9" ht="86.4" x14ac:dyDescent="0.3">
      <c r="A226" t="s">
        <v>271</v>
      </c>
      <c r="B226" s="81" t="s">
        <v>510</v>
      </c>
      <c r="C226" s="1">
        <v>3.21</v>
      </c>
      <c r="E226" s="1">
        <v>3.21</v>
      </c>
      <c r="F226" s="1">
        <v>3.5310000000000001</v>
      </c>
      <c r="G226" s="1">
        <v>3.8519999999999999</v>
      </c>
      <c r="H226" s="1">
        <v>4.173</v>
      </c>
      <c r="I226" t="s">
        <v>573</v>
      </c>
    </row>
    <row r="227" spans="1:9" ht="100.8" x14ac:dyDescent="0.3">
      <c r="A227" t="s">
        <v>272</v>
      </c>
      <c r="B227" s="81" t="s">
        <v>511</v>
      </c>
      <c r="C227" s="1">
        <v>3.21</v>
      </c>
      <c r="E227" s="1">
        <v>3.21</v>
      </c>
      <c r="F227" s="1">
        <v>3.5310000000000001</v>
      </c>
      <c r="G227" s="1">
        <v>3.8519999999999999</v>
      </c>
      <c r="H227" s="1">
        <v>4.173</v>
      </c>
      <c r="I227" t="s">
        <v>573</v>
      </c>
    </row>
    <row r="228" spans="1:9" ht="100.8" x14ac:dyDescent="0.3">
      <c r="A228" t="s">
        <v>273</v>
      </c>
      <c r="B228" s="81" t="s">
        <v>512</v>
      </c>
      <c r="C228" s="1">
        <v>3.21</v>
      </c>
      <c r="E228" s="1">
        <v>3.21</v>
      </c>
      <c r="F228" s="1">
        <v>3.5310000000000001</v>
      </c>
      <c r="G228" s="1">
        <v>3.8519999999999999</v>
      </c>
      <c r="H228" s="1">
        <v>4.173</v>
      </c>
      <c r="I228" t="s">
        <v>573</v>
      </c>
    </row>
    <row r="229" spans="1:9" ht="100.8" x14ac:dyDescent="0.3">
      <c r="A229" t="s">
        <v>274</v>
      </c>
      <c r="B229" s="81" t="s">
        <v>513</v>
      </c>
      <c r="C229" s="1">
        <v>3.12</v>
      </c>
      <c r="E229" s="1">
        <v>3.12</v>
      </c>
      <c r="F229" s="1">
        <v>3.4319999999999999</v>
      </c>
      <c r="G229" s="1">
        <v>3.7440000000000002</v>
      </c>
      <c r="H229" s="1">
        <v>4.056</v>
      </c>
    </row>
    <row r="230" spans="1:9" ht="100.8" x14ac:dyDescent="0.3">
      <c r="A230" t="s">
        <v>275</v>
      </c>
      <c r="B230" s="81" t="s">
        <v>514</v>
      </c>
      <c r="C230" s="1">
        <v>3.12</v>
      </c>
      <c r="E230" s="1">
        <v>3.12</v>
      </c>
      <c r="F230" s="1">
        <v>3.4319999999999999</v>
      </c>
      <c r="G230" s="1">
        <v>3.7440000000000002</v>
      </c>
      <c r="H230" s="1">
        <v>4.056</v>
      </c>
    </row>
    <row r="231" spans="1:9" ht="43.2" x14ac:dyDescent="0.3">
      <c r="A231" t="s">
        <v>276</v>
      </c>
      <c r="B231" s="81" t="s">
        <v>515</v>
      </c>
      <c r="C231" s="1">
        <v>3.21</v>
      </c>
      <c r="E231" s="1">
        <v>3.21</v>
      </c>
      <c r="F231" s="1">
        <v>3.5310000000000001</v>
      </c>
      <c r="G231" s="1">
        <v>3.8519999999999999</v>
      </c>
      <c r="H231" s="1">
        <v>4.173</v>
      </c>
      <c r="I231" t="s">
        <v>574</v>
      </c>
    </row>
    <row r="232" spans="1:9" ht="43.2" x14ac:dyDescent="0.3">
      <c r="A232" t="s">
        <v>277</v>
      </c>
      <c r="B232" s="81" t="s">
        <v>516</v>
      </c>
      <c r="C232" s="1">
        <v>3.21</v>
      </c>
      <c r="E232" s="1">
        <v>3.21</v>
      </c>
      <c r="F232" s="1">
        <v>3.5310000000000001</v>
      </c>
      <c r="G232" s="1">
        <v>3.8519999999999999</v>
      </c>
      <c r="H232" s="1">
        <v>4.173</v>
      </c>
      <c r="I232" t="s">
        <v>574</v>
      </c>
    </row>
    <row r="233" spans="1:9" ht="100.8" x14ac:dyDescent="0.3">
      <c r="A233" t="s">
        <v>278</v>
      </c>
      <c r="B233" s="81" t="s">
        <v>517</v>
      </c>
      <c r="C233" s="1">
        <v>3.21</v>
      </c>
      <c r="E233" s="1">
        <v>3.21</v>
      </c>
      <c r="F233" s="1">
        <v>3.5310000000000001</v>
      </c>
      <c r="G233" s="1">
        <v>3.8519999999999999</v>
      </c>
      <c r="H233" s="1">
        <v>4.173</v>
      </c>
      <c r="I233" t="s">
        <v>574</v>
      </c>
    </row>
    <row r="234" spans="1:9" ht="28.8" x14ac:dyDescent="0.3">
      <c r="A234" t="s">
        <v>279</v>
      </c>
      <c r="B234" s="81" t="s">
        <v>518</v>
      </c>
      <c r="C234" s="1">
        <v>3.12</v>
      </c>
      <c r="E234" s="1">
        <v>3.12</v>
      </c>
      <c r="F234" s="1">
        <v>3.4319999999999999</v>
      </c>
      <c r="G234" s="1">
        <v>3.7440000000000002</v>
      </c>
      <c r="H234" s="1">
        <v>4.056</v>
      </c>
    </row>
    <row r="235" spans="1:9" ht="43.2" x14ac:dyDescent="0.3">
      <c r="A235" t="s">
        <v>280</v>
      </c>
      <c r="B235" s="81" t="s">
        <v>519</v>
      </c>
      <c r="C235" s="1">
        <v>3.21</v>
      </c>
      <c r="E235" s="1">
        <v>3.21</v>
      </c>
      <c r="F235" s="1">
        <v>3.5310000000000001</v>
      </c>
      <c r="G235" s="1">
        <v>3.8519999999999999</v>
      </c>
      <c r="H235" s="1">
        <v>4.173</v>
      </c>
      <c r="I235" t="s">
        <v>573</v>
      </c>
    </row>
    <row r="236" spans="1:9" ht="43.2" x14ac:dyDescent="0.3">
      <c r="A236" t="s">
        <v>281</v>
      </c>
      <c r="B236" s="81" t="s">
        <v>520</v>
      </c>
      <c r="C236" s="1">
        <v>3.21</v>
      </c>
      <c r="E236" s="1">
        <v>3.21</v>
      </c>
      <c r="F236" s="1">
        <v>3.5310000000000001</v>
      </c>
      <c r="G236" s="1">
        <v>3.8519999999999999</v>
      </c>
      <c r="H236" s="1">
        <v>4.173</v>
      </c>
      <c r="I236" t="s">
        <v>573</v>
      </c>
    </row>
    <row r="237" spans="1:9" ht="100.8" x14ac:dyDescent="0.3">
      <c r="A237" t="s">
        <v>282</v>
      </c>
      <c r="B237" s="81" t="s">
        <v>521</v>
      </c>
      <c r="C237" s="1">
        <v>3.12</v>
      </c>
      <c r="E237" s="1">
        <v>3.12</v>
      </c>
      <c r="F237" s="1">
        <v>3.4319999999999999</v>
      </c>
      <c r="G237" s="1">
        <v>3.7440000000000002</v>
      </c>
      <c r="H237" s="1">
        <v>4.056</v>
      </c>
    </row>
    <row r="238" spans="1:9" ht="100.8" x14ac:dyDescent="0.3">
      <c r="A238" t="s">
        <v>283</v>
      </c>
      <c r="B238" s="81" t="s">
        <v>522</v>
      </c>
      <c r="C238" s="1">
        <v>3.21</v>
      </c>
      <c r="E238" s="1">
        <v>3.21</v>
      </c>
      <c r="F238" s="1">
        <v>3.5310000000000001</v>
      </c>
      <c r="G238" s="1">
        <v>3.8519999999999999</v>
      </c>
      <c r="H238" s="1">
        <v>4.173</v>
      </c>
      <c r="I238" t="s">
        <v>573</v>
      </c>
    </row>
    <row r="239" spans="1:9" ht="57.6" x14ac:dyDescent="0.3">
      <c r="A239" t="s">
        <v>284</v>
      </c>
      <c r="B239" s="81" t="s">
        <v>523</v>
      </c>
      <c r="C239" s="1">
        <v>3.21</v>
      </c>
      <c r="E239" s="1">
        <v>3.21</v>
      </c>
      <c r="F239" s="1">
        <v>3.5310000000000001</v>
      </c>
      <c r="G239" s="1">
        <v>3.8519999999999999</v>
      </c>
      <c r="H239" s="1">
        <v>4.173</v>
      </c>
      <c r="I239" t="s">
        <v>573</v>
      </c>
    </row>
    <row r="240" spans="1:9" ht="28.8" x14ac:dyDescent="0.3">
      <c r="A240" t="s">
        <v>285</v>
      </c>
      <c r="B240" s="81" t="s">
        <v>524</v>
      </c>
    </row>
    <row r="241" spans="1:9" x14ac:dyDescent="0.3">
      <c r="A241" t="s">
        <v>286</v>
      </c>
      <c r="B241" s="81" t="s">
        <v>525</v>
      </c>
      <c r="C241" s="1">
        <v>3.67</v>
      </c>
      <c r="E241" s="1">
        <v>3.67</v>
      </c>
      <c r="F241" s="1">
        <v>4.0369999999999999</v>
      </c>
      <c r="G241" s="1">
        <v>4.4039999999999999</v>
      </c>
      <c r="H241" s="1">
        <v>4.7709999999999999</v>
      </c>
    </row>
    <row r="242" spans="1:9" ht="28.8" x14ac:dyDescent="0.3">
      <c r="A242" t="s">
        <v>287</v>
      </c>
      <c r="B242" s="81" t="s">
        <v>526</v>
      </c>
      <c r="C242" s="1">
        <v>3.67</v>
      </c>
      <c r="E242" s="1">
        <v>3.67</v>
      </c>
      <c r="F242" s="1">
        <v>4.0369999999999999</v>
      </c>
      <c r="G242" s="1">
        <v>4.4039999999999999</v>
      </c>
      <c r="H242" s="1">
        <v>4.7709999999999999</v>
      </c>
    </row>
    <row r="243" spans="1:9" x14ac:dyDescent="0.3">
      <c r="A243" t="s">
        <v>288</v>
      </c>
      <c r="B243" s="81" t="s">
        <v>527</v>
      </c>
      <c r="C243" s="1">
        <v>3.15</v>
      </c>
      <c r="E243" s="1">
        <v>3.15</v>
      </c>
      <c r="F243" s="1">
        <v>3.4649999999999999</v>
      </c>
      <c r="G243" s="1">
        <v>3.78</v>
      </c>
      <c r="H243" s="1">
        <v>4.0949999999999998</v>
      </c>
      <c r="I243" t="s">
        <v>573</v>
      </c>
    </row>
    <row r="244" spans="1:9" x14ac:dyDescent="0.3">
      <c r="A244" t="s">
        <v>289</v>
      </c>
      <c r="B244" s="81" t="s">
        <v>528</v>
      </c>
      <c r="C244" s="1">
        <v>3.21</v>
      </c>
      <c r="E244" s="1">
        <v>3.21</v>
      </c>
      <c r="F244" s="1">
        <v>3.5310000000000001</v>
      </c>
      <c r="G244" s="1">
        <v>3.8519999999999999</v>
      </c>
      <c r="H244" s="1">
        <v>4.173</v>
      </c>
    </row>
    <row r="245" spans="1:9" ht="28.8" x14ac:dyDescent="0.3">
      <c r="A245" t="s">
        <v>290</v>
      </c>
      <c r="B245" s="81" t="s">
        <v>529</v>
      </c>
      <c r="C245" s="1">
        <v>3.21</v>
      </c>
      <c r="E245" s="1">
        <v>3.21</v>
      </c>
      <c r="F245" s="1">
        <v>3.5310000000000001</v>
      </c>
      <c r="G245" s="1">
        <v>3.8519999999999999</v>
      </c>
      <c r="H245" s="1">
        <v>4.173</v>
      </c>
    </row>
    <row r="246" spans="1:9" ht="28.8" x14ac:dyDescent="0.3">
      <c r="A246" t="s">
        <v>291</v>
      </c>
      <c r="B246" s="81" t="s">
        <v>530</v>
      </c>
      <c r="C246" s="1">
        <v>3.21</v>
      </c>
      <c r="E246" s="1">
        <v>3.21</v>
      </c>
      <c r="F246" s="1">
        <v>3.5310000000000001</v>
      </c>
      <c r="G246" s="1">
        <v>3.8519999999999999</v>
      </c>
      <c r="H246" s="1">
        <v>4.173</v>
      </c>
    </row>
    <row r="247" spans="1:9" ht="43.2" x14ac:dyDescent="0.3">
      <c r="A247" t="s">
        <v>292</v>
      </c>
      <c r="B247" s="81" t="s">
        <v>531</v>
      </c>
      <c r="C247" s="1">
        <v>3.21</v>
      </c>
      <c r="E247" s="1">
        <v>3.21</v>
      </c>
      <c r="F247" s="1">
        <v>3.5310000000000001</v>
      </c>
      <c r="G247" s="1">
        <v>3.8519999999999999</v>
      </c>
      <c r="H247" s="1">
        <v>4.173</v>
      </c>
    </row>
    <row r="248" spans="1:9" x14ac:dyDescent="0.3">
      <c r="A248" t="s">
        <v>293</v>
      </c>
      <c r="B248" s="81" t="s">
        <v>532</v>
      </c>
      <c r="C248" s="1">
        <v>3.21</v>
      </c>
      <c r="E248" s="1">
        <v>3.21</v>
      </c>
      <c r="F248" s="1">
        <v>3.5310000000000001</v>
      </c>
      <c r="G248" s="1">
        <v>3.8519999999999999</v>
      </c>
      <c r="H248" s="1">
        <v>4.173</v>
      </c>
      <c r="I248" t="s">
        <v>573</v>
      </c>
    </row>
    <row r="249" spans="1:9" ht="28.8" x14ac:dyDescent="0.3">
      <c r="A249" t="s">
        <v>294</v>
      </c>
      <c r="B249" s="81" t="s">
        <v>533</v>
      </c>
      <c r="C249" s="1">
        <v>3.21</v>
      </c>
      <c r="E249" s="1">
        <v>3.21</v>
      </c>
      <c r="F249" s="1">
        <v>3.5310000000000001</v>
      </c>
      <c r="G249" s="1">
        <v>3.8519999999999999</v>
      </c>
      <c r="H249" s="1">
        <v>4.173</v>
      </c>
      <c r="I249" t="s">
        <v>573</v>
      </c>
    </row>
    <row r="250" spans="1:9" ht="28.8" x14ac:dyDescent="0.3">
      <c r="A250" t="s">
        <v>295</v>
      </c>
      <c r="B250" s="81" t="s">
        <v>534</v>
      </c>
      <c r="C250" s="1">
        <v>3.21</v>
      </c>
      <c r="E250" s="1">
        <v>3.21</v>
      </c>
      <c r="F250" s="1">
        <v>3.5310000000000001</v>
      </c>
      <c r="G250" s="1">
        <v>3.8519999999999999</v>
      </c>
      <c r="H250" s="1">
        <v>4.173</v>
      </c>
      <c r="I250" t="s">
        <v>573</v>
      </c>
    </row>
    <row r="251" spans="1:9" ht="43.2" x14ac:dyDescent="0.3">
      <c r="A251" t="s">
        <v>296</v>
      </c>
      <c r="B251" s="81" t="s">
        <v>535</v>
      </c>
      <c r="C251" s="1">
        <v>3.21</v>
      </c>
      <c r="E251" s="1">
        <v>3.21</v>
      </c>
      <c r="F251" s="1">
        <v>3.5310000000000001</v>
      </c>
      <c r="G251" s="1">
        <v>3.8519999999999999</v>
      </c>
      <c r="H251" s="1">
        <v>4.173</v>
      </c>
      <c r="I251" t="s">
        <v>573</v>
      </c>
    </row>
    <row r="252" spans="1:9" ht="100.8" x14ac:dyDescent="0.3">
      <c r="A252" t="s">
        <v>297</v>
      </c>
      <c r="B252" s="81" t="s">
        <v>536</v>
      </c>
      <c r="C252" s="1">
        <v>3.01</v>
      </c>
      <c r="E252" s="1">
        <v>3.01</v>
      </c>
      <c r="F252" s="1">
        <v>3.3109999999999999</v>
      </c>
      <c r="G252" s="1">
        <v>3.6120000000000001</v>
      </c>
      <c r="H252" s="1">
        <v>3.9129999999999998</v>
      </c>
      <c r="I252" t="s">
        <v>573</v>
      </c>
    </row>
    <row r="253" spans="1:9" ht="86.4" x14ac:dyDescent="0.3">
      <c r="A253" t="s">
        <v>298</v>
      </c>
      <c r="B253" s="81" t="s">
        <v>537</v>
      </c>
      <c r="C253" s="1">
        <v>3.21</v>
      </c>
      <c r="E253" s="1">
        <v>3.21</v>
      </c>
      <c r="F253" s="1">
        <v>3.5310000000000001</v>
      </c>
      <c r="G253" s="1">
        <v>3.8519999999999999</v>
      </c>
      <c r="H253" s="1">
        <v>4.173</v>
      </c>
      <c r="I253" t="s">
        <v>573</v>
      </c>
    </row>
    <row r="254" spans="1:9" ht="86.4" x14ac:dyDescent="0.3">
      <c r="A254" t="s">
        <v>299</v>
      </c>
      <c r="B254" s="81" t="s">
        <v>538</v>
      </c>
      <c r="C254" s="1">
        <v>3.21</v>
      </c>
      <c r="E254" s="1">
        <v>3.21</v>
      </c>
      <c r="F254" s="1">
        <v>3.5310000000000001</v>
      </c>
      <c r="G254" s="1">
        <v>3.8519999999999999</v>
      </c>
      <c r="H254" s="1">
        <v>4.173</v>
      </c>
      <c r="I254" t="s">
        <v>573</v>
      </c>
    </row>
    <row r="255" spans="1:9" ht="43.2" x14ac:dyDescent="0.3">
      <c r="A255" t="s">
        <v>300</v>
      </c>
      <c r="B255" s="81" t="s">
        <v>539</v>
      </c>
    </row>
    <row r="256" spans="1:9" ht="43.2" x14ac:dyDescent="0.3">
      <c r="A256" t="s">
        <v>301</v>
      </c>
      <c r="B256" s="81" t="s">
        <v>539</v>
      </c>
      <c r="C256" s="1">
        <v>3.21</v>
      </c>
      <c r="E256" s="1">
        <v>3.21</v>
      </c>
      <c r="F256" s="1">
        <v>3.5310000000000001</v>
      </c>
      <c r="G256" s="1">
        <v>3.8519999999999999</v>
      </c>
      <c r="H256" s="1">
        <v>4.173</v>
      </c>
      <c r="I256" t="s">
        <v>573</v>
      </c>
    </row>
    <row r="257" spans="1:9" ht="72" x14ac:dyDescent="0.3">
      <c r="A257" t="s">
        <v>302</v>
      </c>
      <c r="B257" s="81" t="s">
        <v>540</v>
      </c>
    </row>
    <row r="258" spans="1:9" x14ac:dyDescent="0.3">
      <c r="A258" t="s">
        <v>303</v>
      </c>
      <c r="B258" s="81" t="s">
        <v>541</v>
      </c>
      <c r="C258" s="1">
        <v>3.21</v>
      </c>
      <c r="E258" s="1">
        <v>3.21</v>
      </c>
      <c r="F258" s="1">
        <v>3.5310000000000001</v>
      </c>
      <c r="G258" s="1">
        <v>3.8519999999999999</v>
      </c>
      <c r="H258" s="1">
        <v>4.173</v>
      </c>
      <c r="I258" t="s">
        <v>573</v>
      </c>
    </row>
    <row r="259" spans="1:9" x14ac:dyDescent="0.3">
      <c r="A259" t="s">
        <v>304</v>
      </c>
      <c r="B259" s="81" t="s">
        <v>542</v>
      </c>
      <c r="C259" s="1">
        <v>3.12</v>
      </c>
      <c r="E259" s="1">
        <v>3.12</v>
      </c>
      <c r="F259" s="1">
        <v>3.4319999999999999</v>
      </c>
      <c r="G259" s="1">
        <v>3.7440000000000002</v>
      </c>
      <c r="H259" s="1">
        <v>4.056</v>
      </c>
      <c r="I259" t="s">
        <v>573</v>
      </c>
    </row>
    <row r="260" spans="1:9" ht="28.8" x14ac:dyDescent="0.3">
      <c r="A260" t="s">
        <v>305</v>
      </c>
      <c r="B260" s="81" t="s">
        <v>543</v>
      </c>
      <c r="C260" s="1">
        <v>3.21</v>
      </c>
      <c r="E260" s="1">
        <v>3.21</v>
      </c>
      <c r="F260" s="1">
        <v>3.5310000000000001</v>
      </c>
      <c r="G260" s="1">
        <v>3.8519999999999999</v>
      </c>
      <c r="H260" s="1">
        <v>4.173</v>
      </c>
      <c r="I260" t="s">
        <v>573</v>
      </c>
    </row>
    <row r="261" spans="1:9" x14ac:dyDescent="0.3">
      <c r="A261" t="s">
        <v>306</v>
      </c>
      <c r="B261" s="81" t="s">
        <v>544</v>
      </c>
      <c r="C261" s="1">
        <v>3.21</v>
      </c>
      <c r="E261" s="1">
        <v>3.21</v>
      </c>
      <c r="F261" s="1">
        <v>3.5310000000000001</v>
      </c>
      <c r="G261" s="1">
        <v>3.8519999999999999</v>
      </c>
      <c r="H261" s="1">
        <v>4.173</v>
      </c>
      <c r="I261" t="s">
        <v>573</v>
      </c>
    </row>
    <row r="262" spans="1:9" x14ac:dyDescent="0.3">
      <c r="A262" t="s">
        <v>307</v>
      </c>
      <c r="B262" s="81" t="s">
        <v>545</v>
      </c>
      <c r="C262" s="1">
        <v>3.12</v>
      </c>
      <c r="E262" s="1">
        <v>3.12</v>
      </c>
      <c r="F262" s="1">
        <v>3.4319999999999999</v>
      </c>
      <c r="G262" s="1">
        <v>3.7440000000000002</v>
      </c>
      <c r="H262" s="1">
        <v>4.056</v>
      </c>
      <c r="I262" t="s">
        <v>573</v>
      </c>
    </row>
    <row r="263" spans="1:9" ht="28.8" x14ac:dyDescent="0.3">
      <c r="A263" t="s">
        <v>308</v>
      </c>
      <c r="B263" s="81" t="s">
        <v>546</v>
      </c>
      <c r="C263" s="1">
        <v>3.21</v>
      </c>
      <c r="E263" s="1">
        <v>3.21</v>
      </c>
      <c r="F263" s="1">
        <v>3.5310000000000001</v>
      </c>
      <c r="G263" s="1">
        <v>3.8519999999999999</v>
      </c>
      <c r="H263" s="1">
        <v>4.173</v>
      </c>
      <c r="I263" t="s">
        <v>573</v>
      </c>
    </row>
    <row r="264" spans="1:9" ht="43.2" x14ac:dyDescent="0.3">
      <c r="A264" t="s">
        <v>309</v>
      </c>
      <c r="B264" s="81" t="s">
        <v>547</v>
      </c>
      <c r="C264" s="1">
        <v>3.21</v>
      </c>
      <c r="E264" s="1">
        <v>3.21</v>
      </c>
      <c r="F264" s="1">
        <v>3.5310000000000001</v>
      </c>
      <c r="G264" s="1">
        <v>3.8519999999999999</v>
      </c>
      <c r="H264" s="1">
        <v>4.173</v>
      </c>
      <c r="I264" t="s">
        <v>573</v>
      </c>
    </row>
    <row r="265" spans="1:9" ht="72" x14ac:dyDescent="0.3">
      <c r="A265" t="s">
        <v>310</v>
      </c>
      <c r="B265" s="81" t="s">
        <v>548</v>
      </c>
      <c r="C265" s="1">
        <v>3.21</v>
      </c>
      <c r="E265" s="1">
        <v>3.21</v>
      </c>
      <c r="F265" s="1">
        <v>3.5310000000000001</v>
      </c>
      <c r="G265" s="1">
        <v>3.8519999999999999</v>
      </c>
      <c r="H265" s="1">
        <v>4.173</v>
      </c>
      <c r="I265" t="s">
        <v>573</v>
      </c>
    </row>
    <row r="266" spans="1:9" x14ac:dyDescent="0.3">
      <c r="A266" t="s">
        <v>311</v>
      </c>
      <c r="B266" s="81" t="s">
        <v>549</v>
      </c>
      <c r="C266" s="1">
        <v>3.21</v>
      </c>
      <c r="E266" s="1">
        <v>3.21</v>
      </c>
      <c r="F266" s="1">
        <v>3.5310000000000001</v>
      </c>
      <c r="G266" s="1">
        <v>3.8519999999999999</v>
      </c>
      <c r="H266" s="1">
        <v>4.173</v>
      </c>
      <c r="I266" t="s">
        <v>573</v>
      </c>
    </row>
    <row r="267" spans="1:9" ht="28.8" x14ac:dyDescent="0.3">
      <c r="A267" t="s">
        <v>312</v>
      </c>
      <c r="B267" s="81" t="s">
        <v>550</v>
      </c>
      <c r="C267" s="1">
        <v>3.21</v>
      </c>
      <c r="E267" s="1">
        <v>3.21</v>
      </c>
      <c r="F267" s="1">
        <v>3.5310000000000001</v>
      </c>
      <c r="G267" s="1">
        <v>3.8519999999999999</v>
      </c>
      <c r="H267" s="1">
        <v>4.173</v>
      </c>
      <c r="I267" t="s">
        <v>573</v>
      </c>
    </row>
    <row r="268" spans="1:9" ht="28.8" x14ac:dyDescent="0.3">
      <c r="A268" t="s">
        <v>313</v>
      </c>
      <c r="B268" s="81" t="s">
        <v>551</v>
      </c>
      <c r="C268" s="1">
        <v>3.21</v>
      </c>
      <c r="E268" s="1">
        <v>3.21</v>
      </c>
      <c r="F268" s="1">
        <v>3.5310000000000001</v>
      </c>
      <c r="G268" s="1">
        <v>3.8519999999999999</v>
      </c>
      <c r="H268" s="1">
        <v>4.173</v>
      </c>
      <c r="I268" t="s">
        <v>573</v>
      </c>
    </row>
    <row r="269" spans="1:9" ht="28.8" x14ac:dyDescent="0.3">
      <c r="A269" t="s">
        <v>314</v>
      </c>
      <c r="B269" s="81" t="s">
        <v>552</v>
      </c>
      <c r="C269" s="1">
        <v>3.21</v>
      </c>
      <c r="E269" s="1">
        <v>3.21</v>
      </c>
      <c r="F269" s="1">
        <v>3.5310000000000001</v>
      </c>
      <c r="G269" s="1">
        <v>3.8519999999999999</v>
      </c>
      <c r="H269" s="1">
        <v>4.173</v>
      </c>
      <c r="I269" t="s">
        <v>573</v>
      </c>
    </row>
    <row r="270" spans="1:9" ht="28.8" x14ac:dyDescent="0.3">
      <c r="A270" t="s">
        <v>315</v>
      </c>
      <c r="B270" s="81" t="s">
        <v>553</v>
      </c>
      <c r="C270" s="1">
        <v>3.21</v>
      </c>
      <c r="E270" s="1">
        <v>3.21</v>
      </c>
      <c r="F270" s="1">
        <v>3.5310000000000001</v>
      </c>
      <c r="G270" s="1">
        <v>3.8519999999999999</v>
      </c>
      <c r="H270" s="1">
        <v>4.173</v>
      </c>
      <c r="I270" t="s">
        <v>573</v>
      </c>
    </row>
    <row r="271" spans="1:9" x14ac:dyDescent="0.3">
      <c r="A271" t="s">
        <v>316</v>
      </c>
      <c r="B271" s="81" t="s">
        <v>554</v>
      </c>
      <c r="C271" s="1">
        <v>3.21</v>
      </c>
      <c r="E271" s="1">
        <v>3.21</v>
      </c>
      <c r="F271" s="1">
        <v>3.5310000000000001</v>
      </c>
      <c r="G271" s="1">
        <v>3.8519999999999999</v>
      </c>
      <c r="H271" s="1">
        <v>4.173</v>
      </c>
      <c r="I271" t="s">
        <v>573</v>
      </c>
    </row>
    <row r="272" spans="1:9" x14ac:dyDescent="0.3">
      <c r="A272" t="s">
        <v>317</v>
      </c>
      <c r="B272" s="81" t="s">
        <v>555</v>
      </c>
      <c r="C272" s="1">
        <v>3.21</v>
      </c>
      <c r="E272" s="1">
        <v>3.21</v>
      </c>
      <c r="F272" s="1">
        <v>3.5310000000000001</v>
      </c>
      <c r="G272" s="1">
        <v>3.8519999999999999</v>
      </c>
      <c r="H272" s="1">
        <v>4.173</v>
      </c>
      <c r="I272" t="s">
        <v>573</v>
      </c>
    </row>
    <row r="273" spans="1:9" ht="28.8" x14ac:dyDescent="0.3">
      <c r="A273" t="s">
        <v>318</v>
      </c>
      <c r="B273" s="81" t="s">
        <v>556</v>
      </c>
    </row>
    <row r="274" spans="1:9" ht="28.8" x14ac:dyDescent="0.3">
      <c r="A274" t="s">
        <v>319</v>
      </c>
      <c r="B274" s="81" t="s">
        <v>557</v>
      </c>
      <c r="C274" s="1">
        <v>3.15</v>
      </c>
      <c r="E274" s="1">
        <v>3.15</v>
      </c>
      <c r="F274" s="1">
        <v>3.4649999999999999</v>
      </c>
      <c r="G274" s="1">
        <v>3.78</v>
      </c>
      <c r="H274" s="1">
        <v>4.0949999999999998</v>
      </c>
      <c r="I274" t="s">
        <v>573</v>
      </c>
    </row>
    <row r="275" spans="1:9" ht="43.2" x14ac:dyDescent="0.3">
      <c r="A275" t="s">
        <v>320</v>
      </c>
      <c r="B275" s="81" t="s">
        <v>558</v>
      </c>
      <c r="C275" s="1">
        <v>3.15</v>
      </c>
      <c r="E275" s="1">
        <v>3.15</v>
      </c>
      <c r="F275" s="1">
        <v>3.4649999999999999</v>
      </c>
      <c r="G275" s="1">
        <v>3.78</v>
      </c>
      <c r="H275" s="1">
        <v>4.0949999999999998</v>
      </c>
      <c r="I275" t="s">
        <v>573</v>
      </c>
    </row>
    <row r="276" spans="1:9" ht="28.8" x14ac:dyDescent="0.3">
      <c r="A276" t="s">
        <v>321</v>
      </c>
      <c r="B276" s="81" t="s">
        <v>559</v>
      </c>
      <c r="C276" s="1">
        <v>3.21</v>
      </c>
      <c r="E276" s="1">
        <v>3.21</v>
      </c>
      <c r="F276" s="1">
        <v>3.5310000000000001</v>
      </c>
      <c r="G276" s="1">
        <v>3.8519999999999999</v>
      </c>
      <c r="H276" s="1">
        <v>4.173</v>
      </c>
      <c r="I276" t="s">
        <v>573</v>
      </c>
    </row>
    <row r="277" spans="1:9" x14ac:dyDescent="0.3">
      <c r="A277" t="s">
        <v>322</v>
      </c>
      <c r="B277" s="81" t="s">
        <v>560</v>
      </c>
      <c r="C277" s="1">
        <v>3.21</v>
      </c>
      <c r="E277" s="1">
        <v>3.21</v>
      </c>
      <c r="F277" s="1">
        <v>3.5310000000000001</v>
      </c>
      <c r="G277" s="1">
        <v>3.8519999999999999</v>
      </c>
      <c r="H277" s="1">
        <v>4.173</v>
      </c>
      <c r="I277" t="s">
        <v>573</v>
      </c>
    </row>
    <row r="278" spans="1:9" ht="28.8" x14ac:dyDescent="0.3">
      <c r="A278" t="s">
        <v>323</v>
      </c>
      <c r="B278" s="81" t="s">
        <v>561</v>
      </c>
      <c r="C278" s="1">
        <v>3.21</v>
      </c>
      <c r="E278" s="1">
        <v>3.21</v>
      </c>
      <c r="F278" s="1">
        <v>3.5310000000000001</v>
      </c>
      <c r="G278" s="1">
        <v>3.8519999999999999</v>
      </c>
      <c r="H278" s="1">
        <v>4.173</v>
      </c>
      <c r="I278" t="s">
        <v>573</v>
      </c>
    </row>
    <row r="279" spans="1:9" x14ac:dyDescent="0.3">
      <c r="A279" t="s">
        <v>324</v>
      </c>
      <c r="B279" s="81" t="s">
        <v>562</v>
      </c>
      <c r="C279" s="1">
        <v>3.21</v>
      </c>
      <c r="E279" s="1">
        <v>3.21</v>
      </c>
      <c r="F279" s="1">
        <v>3.5310000000000001</v>
      </c>
      <c r="G279" s="1">
        <v>3.8519999999999999</v>
      </c>
      <c r="H279" s="1">
        <v>4.173</v>
      </c>
      <c r="I279" t="s">
        <v>573</v>
      </c>
    </row>
    <row r="280" spans="1:9" ht="43.2" x14ac:dyDescent="0.3">
      <c r="A280" t="s">
        <v>325</v>
      </c>
      <c r="B280" s="81" t="s">
        <v>563</v>
      </c>
      <c r="C280" s="1">
        <v>3.21</v>
      </c>
      <c r="E280" s="1">
        <v>3.21</v>
      </c>
      <c r="F280" s="1">
        <v>3.5310000000000001</v>
      </c>
      <c r="G280" s="1">
        <v>3.8519999999999999</v>
      </c>
      <c r="H280" s="1">
        <v>4.173</v>
      </c>
      <c r="I280" t="s">
        <v>573</v>
      </c>
    </row>
    <row r="281" spans="1:9" ht="28.8" x14ac:dyDescent="0.3">
      <c r="A281" t="s">
        <v>326</v>
      </c>
      <c r="B281" s="81" t="s">
        <v>564</v>
      </c>
      <c r="C281" s="1">
        <v>3.15</v>
      </c>
      <c r="E281" s="1">
        <v>3.15</v>
      </c>
      <c r="F281" s="1">
        <v>3.4649999999999999</v>
      </c>
      <c r="G281" s="1">
        <v>3.78</v>
      </c>
      <c r="H281" s="1">
        <v>4.0949999999999998</v>
      </c>
      <c r="I281" t="s">
        <v>573</v>
      </c>
    </row>
    <row r="282" spans="1:9" ht="28.8" x14ac:dyDescent="0.3">
      <c r="A282" t="s">
        <v>327</v>
      </c>
      <c r="B282" s="81" t="s">
        <v>565</v>
      </c>
      <c r="C282" s="1">
        <v>3.15</v>
      </c>
      <c r="E282" s="1">
        <v>3.15</v>
      </c>
      <c r="F282" s="1">
        <v>3.4649999999999999</v>
      </c>
      <c r="G282" s="1">
        <v>3.78</v>
      </c>
      <c r="H282" s="1">
        <v>4.0949999999999998</v>
      </c>
      <c r="I282" t="s">
        <v>573</v>
      </c>
    </row>
    <row r="283" spans="1:9" ht="28.8" x14ac:dyDescent="0.3">
      <c r="A283" t="s">
        <v>328</v>
      </c>
      <c r="B283" s="81" t="s">
        <v>566</v>
      </c>
      <c r="C283" s="1">
        <v>3.15</v>
      </c>
      <c r="E283" s="1">
        <v>3.15</v>
      </c>
      <c r="F283" s="1">
        <v>3.4649999999999999</v>
      </c>
      <c r="G283" s="1">
        <v>3.78</v>
      </c>
      <c r="H283" s="1">
        <v>4.0949999999999998</v>
      </c>
      <c r="I283" t="s">
        <v>573</v>
      </c>
    </row>
    <row r="284" spans="1:9" ht="28.8" x14ac:dyDescent="0.3">
      <c r="A284" t="s">
        <v>329</v>
      </c>
      <c r="B284" s="81" t="s">
        <v>567</v>
      </c>
      <c r="C284" s="1">
        <v>3.21</v>
      </c>
      <c r="E284" s="1">
        <v>3.21</v>
      </c>
      <c r="F284" s="1">
        <v>3.5310000000000001</v>
      </c>
      <c r="G284" s="1">
        <v>3.8519999999999999</v>
      </c>
      <c r="H284" s="1">
        <v>4.173</v>
      </c>
      <c r="I284" t="s">
        <v>573</v>
      </c>
    </row>
  </sheetData>
  <sheetProtection algorithmName="SHA-512" hashValue="VJu6gRI1WdpwQsVygNaxFJUWR4p2Tf3cdPcPWeoUpMITrwPI+Wn6LaSas3/C9b1QBXMGqlzSZReetAZt1looZA==" saltValue="lgcu+r27/+VcBc5RDZsHAQ==" spinCount="100000" sheet="1" objects="1" scenarios="1"/>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List124"/>
  <dimension ref="A1:I68"/>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1.32</v>
      </c>
      <c r="D3" s="1">
        <v>0.03</v>
      </c>
      <c r="E3" s="1">
        <v>1.34</v>
      </c>
      <c r="F3" s="1">
        <v>1.474</v>
      </c>
      <c r="G3" s="1">
        <v>1.6080000000000001</v>
      </c>
      <c r="H3" s="1">
        <v>1.742</v>
      </c>
      <c r="I3" t="s">
        <v>84</v>
      </c>
    </row>
    <row r="4" spans="1:9" x14ac:dyDescent="0.3">
      <c r="A4" t="s">
        <v>10</v>
      </c>
      <c r="B4" s="81" t="s">
        <v>47</v>
      </c>
      <c r="C4" s="1">
        <v>1.08</v>
      </c>
      <c r="D4" s="1">
        <v>0.02</v>
      </c>
      <c r="E4" s="1">
        <v>1.1000000000000001</v>
      </c>
      <c r="F4" s="1">
        <v>1.21</v>
      </c>
      <c r="G4" s="1">
        <v>1.32</v>
      </c>
      <c r="H4" s="1">
        <v>1.43</v>
      </c>
      <c r="I4" t="s">
        <v>83</v>
      </c>
    </row>
    <row r="5" spans="1:9" x14ac:dyDescent="0.3">
      <c r="A5" t="s">
        <v>11</v>
      </c>
      <c r="B5" s="81" t="s">
        <v>48</v>
      </c>
      <c r="C5" s="1">
        <v>1.24</v>
      </c>
      <c r="D5" s="1">
        <v>0.12</v>
      </c>
      <c r="E5" s="1">
        <v>1.36</v>
      </c>
      <c r="F5" s="1">
        <v>1.496</v>
      </c>
      <c r="G5" s="1">
        <v>1.6319999999999999</v>
      </c>
      <c r="H5" s="1">
        <v>1.768</v>
      </c>
    </row>
    <row r="6" spans="1:9" x14ac:dyDescent="0.3">
      <c r="A6" t="s">
        <v>12</v>
      </c>
      <c r="B6" s="81" t="s">
        <v>49</v>
      </c>
      <c r="C6" s="1">
        <v>1.08</v>
      </c>
      <c r="D6" s="1">
        <v>0.03</v>
      </c>
      <c r="E6" s="1">
        <v>1.1100000000000001</v>
      </c>
      <c r="F6" s="1">
        <v>1.2210000000000001</v>
      </c>
      <c r="G6" s="1">
        <v>1.3320000000000001</v>
      </c>
      <c r="H6" s="1">
        <v>1.4430000000000001</v>
      </c>
    </row>
    <row r="7" spans="1:9" x14ac:dyDescent="0.3">
      <c r="A7" t="s">
        <v>13</v>
      </c>
      <c r="B7" s="81" t="s">
        <v>50</v>
      </c>
      <c r="C7" s="1">
        <v>1.28</v>
      </c>
      <c r="D7" s="1">
        <v>0.14000000000000001</v>
      </c>
      <c r="E7" s="1">
        <v>1.42</v>
      </c>
      <c r="F7" s="1">
        <v>1.5620000000000001</v>
      </c>
      <c r="G7" s="1">
        <v>1.704</v>
      </c>
      <c r="H7" s="1">
        <v>1.8460000000000001</v>
      </c>
      <c r="I7" t="s">
        <v>84</v>
      </c>
    </row>
    <row r="8" spans="1:9" x14ac:dyDescent="0.3">
      <c r="A8" t="s">
        <v>13</v>
      </c>
      <c r="B8" s="81" t="s">
        <v>51</v>
      </c>
      <c r="C8" s="1">
        <v>1.03</v>
      </c>
      <c r="D8" s="1">
        <v>0.04</v>
      </c>
      <c r="E8" s="1">
        <v>1.06</v>
      </c>
      <c r="F8" s="1">
        <v>1.1659999999999999</v>
      </c>
      <c r="G8" s="1">
        <v>1.272</v>
      </c>
      <c r="H8" s="1">
        <v>1.3779999999999999</v>
      </c>
      <c r="I8" t="s">
        <v>83</v>
      </c>
    </row>
    <row r="9" spans="1:9" x14ac:dyDescent="0.3">
      <c r="A9" t="s">
        <v>14</v>
      </c>
      <c r="B9" s="81" t="s">
        <v>52</v>
      </c>
    </row>
    <row r="10" spans="1:9" x14ac:dyDescent="0.3">
      <c r="A10" t="s">
        <v>15</v>
      </c>
      <c r="B10" s="81" t="s">
        <v>53</v>
      </c>
      <c r="C10" s="1">
        <v>1.8</v>
      </c>
      <c r="D10" s="1">
        <v>0.02</v>
      </c>
      <c r="E10" s="1">
        <v>1.83</v>
      </c>
      <c r="F10" s="1">
        <v>1.8480000000000001</v>
      </c>
      <c r="G10" s="1">
        <v>1.8480000000000001</v>
      </c>
      <c r="H10" s="1">
        <v>1.8480000000000001</v>
      </c>
    </row>
    <row r="11" spans="1:9" x14ac:dyDescent="0.3">
      <c r="A11" t="s">
        <v>16</v>
      </c>
      <c r="B11" s="81" t="s">
        <v>54</v>
      </c>
      <c r="C11" s="1">
        <v>2.2599999999999998</v>
      </c>
      <c r="D11" s="1">
        <v>7.0000000000000007E-2</v>
      </c>
      <c r="E11" s="1">
        <v>2.33</v>
      </c>
      <c r="F11" s="1">
        <v>2.3530000000000002</v>
      </c>
      <c r="G11" s="1">
        <v>2.3530000000000002</v>
      </c>
      <c r="H11" s="1">
        <v>2.3530000000000002</v>
      </c>
    </row>
    <row r="12" spans="1:9" x14ac:dyDescent="0.3">
      <c r="A12" t="s">
        <v>17</v>
      </c>
      <c r="B12" s="81" t="s">
        <v>55</v>
      </c>
      <c r="C12" s="1">
        <v>0.68</v>
      </c>
      <c r="D12" s="1">
        <v>0.02</v>
      </c>
      <c r="E12" s="1">
        <v>0.7</v>
      </c>
      <c r="F12" s="1">
        <v>0.70699999999999996</v>
      </c>
      <c r="G12" s="1">
        <v>0.70699999999999996</v>
      </c>
      <c r="H12" s="1">
        <v>0.70699999999999996</v>
      </c>
    </row>
    <row r="13" spans="1:9" x14ac:dyDescent="0.3">
      <c r="A13" t="s">
        <v>18</v>
      </c>
      <c r="B13" s="81" t="s">
        <v>56</v>
      </c>
      <c r="C13" s="1">
        <v>1.62</v>
      </c>
      <c r="D13" s="1">
        <v>0.04</v>
      </c>
      <c r="E13" s="1">
        <v>1.65</v>
      </c>
      <c r="F13" s="1">
        <v>1.667</v>
      </c>
      <c r="G13" s="1">
        <v>1.667</v>
      </c>
      <c r="H13" s="1">
        <v>1.667</v>
      </c>
    </row>
    <row r="14" spans="1:9" x14ac:dyDescent="0.3">
      <c r="A14" t="s">
        <v>19</v>
      </c>
      <c r="B14" s="81" t="s">
        <v>57</v>
      </c>
    </row>
    <row r="15" spans="1:9" ht="57.6" x14ac:dyDescent="0.3">
      <c r="A15" t="s">
        <v>20</v>
      </c>
      <c r="B15" s="81" t="s">
        <v>58</v>
      </c>
      <c r="C15" s="1">
        <v>0.5</v>
      </c>
      <c r="D15" s="1">
        <v>0.02</v>
      </c>
      <c r="E15" s="1">
        <v>0.52</v>
      </c>
      <c r="F15" s="1">
        <v>0.52500000000000002</v>
      </c>
      <c r="G15" s="1">
        <v>0.52500000000000002</v>
      </c>
      <c r="H15" s="1">
        <v>0.52500000000000002</v>
      </c>
    </row>
    <row r="16" spans="1:9" ht="57.6" x14ac:dyDescent="0.3">
      <c r="A16" t="s">
        <v>21</v>
      </c>
      <c r="B16" s="81" t="s">
        <v>59</v>
      </c>
      <c r="C16" s="1">
        <v>0.84</v>
      </c>
      <c r="D16" s="1">
        <v>0.02</v>
      </c>
      <c r="E16" s="1">
        <v>0.86</v>
      </c>
      <c r="F16" s="1">
        <v>0.86899999999999999</v>
      </c>
      <c r="G16" s="1">
        <v>0.86899999999999999</v>
      </c>
      <c r="H16" s="1">
        <v>0.86899999999999999</v>
      </c>
    </row>
    <row r="17" spans="1:8" ht="72" x14ac:dyDescent="0.3">
      <c r="A17" t="s">
        <v>22</v>
      </c>
      <c r="B17" s="81" t="s">
        <v>60</v>
      </c>
      <c r="C17" s="1">
        <v>1.52</v>
      </c>
      <c r="D17" s="1">
        <v>0.06</v>
      </c>
      <c r="E17" s="1">
        <v>1.58</v>
      </c>
      <c r="F17" s="1">
        <v>1.5960000000000001</v>
      </c>
      <c r="G17" s="1">
        <v>1.5960000000000001</v>
      </c>
      <c r="H17" s="1">
        <v>1.5960000000000001</v>
      </c>
    </row>
    <row r="18" spans="1:8" ht="57.6" x14ac:dyDescent="0.3">
      <c r="A18" t="s">
        <v>23</v>
      </c>
      <c r="B18" s="81" t="s">
        <v>61</v>
      </c>
      <c r="C18" s="1">
        <v>1.49</v>
      </c>
      <c r="D18" s="1">
        <v>0.06</v>
      </c>
      <c r="E18" s="1">
        <v>1.54</v>
      </c>
      <c r="F18" s="1">
        <v>1.5549999999999999</v>
      </c>
      <c r="G18" s="1">
        <v>1.5549999999999999</v>
      </c>
      <c r="H18" s="1">
        <v>1.5549999999999999</v>
      </c>
    </row>
    <row r="19" spans="1:8" ht="28.8" x14ac:dyDescent="0.3">
      <c r="A19" t="s">
        <v>24</v>
      </c>
      <c r="B19" s="81" t="s">
        <v>62</v>
      </c>
      <c r="C19" s="1">
        <v>0.66</v>
      </c>
      <c r="D19" s="1">
        <v>0.05</v>
      </c>
      <c r="E19" s="1">
        <v>0.71</v>
      </c>
      <c r="F19" s="1">
        <v>0.71699999999999997</v>
      </c>
      <c r="G19" s="1">
        <v>0.71699999999999997</v>
      </c>
      <c r="H19" s="1">
        <v>0.71699999999999997</v>
      </c>
    </row>
    <row r="20" spans="1:8" ht="28.8" x14ac:dyDescent="0.3">
      <c r="A20" t="s">
        <v>25</v>
      </c>
      <c r="B20" s="81" t="s">
        <v>63</v>
      </c>
      <c r="C20" s="1">
        <v>1.1599999999999999</v>
      </c>
      <c r="D20" s="1">
        <v>0.05</v>
      </c>
      <c r="E20" s="1">
        <v>1.21</v>
      </c>
      <c r="F20" s="1">
        <v>1.222</v>
      </c>
      <c r="G20" s="1">
        <v>1.222</v>
      </c>
      <c r="H20" s="1">
        <v>1.222</v>
      </c>
    </row>
    <row r="21" spans="1:8" ht="28.8" x14ac:dyDescent="0.3">
      <c r="A21" t="s">
        <v>26</v>
      </c>
      <c r="B21" s="81" t="s">
        <v>64</v>
      </c>
      <c r="C21" s="1">
        <v>1.23</v>
      </c>
      <c r="D21" s="1">
        <v>0.04</v>
      </c>
      <c r="E21" s="1">
        <v>1.27</v>
      </c>
      <c r="F21" s="1">
        <v>1.2829999999999999</v>
      </c>
      <c r="G21" s="1">
        <v>1.2829999999999999</v>
      </c>
      <c r="H21" s="1">
        <v>1.2829999999999999</v>
      </c>
    </row>
    <row r="22" spans="1:8" ht="43.2" x14ac:dyDescent="0.3">
      <c r="A22" t="s">
        <v>27</v>
      </c>
      <c r="B22" s="81" t="s">
        <v>65</v>
      </c>
      <c r="C22" s="1">
        <v>1.89</v>
      </c>
      <c r="D22" s="1">
        <v>0.06</v>
      </c>
      <c r="E22" s="1">
        <v>1.95</v>
      </c>
      <c r="F22" s="1">
        <v>1.97</v>
      </c>
      <c r="G22" s="1">
        <v>1.97</v>
      </c>
      <c r="H22" s="1">
        <v>1.97</v>
      </c>
    </row>
    <row r="23" spans="1:8" ht="72" x14ac:dyDescent="0.3">
      <c r="A23" t="s">
        <v>28</v>
      </c>
      <c r="B23" s="81" t="s">
        <v>66</v>
      </c>
      <c r="C23" s="1">
        <v>1.63</v>
      </c>
      <c r="D23" s="1">
        <v>0.06</v>
      </c>
      <c r="E23" s="1">
        <v>1.69</v>
      </c>
      <c r="F23" s="1">
        <v>1.7070000000000001</v>
      </c>
      <c r="G23" s="1">
        <v>1.7070000000000001</v>
      </c>
      <c r="H23" s="1">
        <v>1.7070000000000001</v>
      </c>
    </row>
    <row r="24" spans="1:8" ht="72" x14ac:dyDescent="0.3">
      <c r="A24" t="s">
        <v>29</v>
      </c>
      <c r="B24" s="81" t="s">
        <v>67</v>
      </c>
      <c r="C24" s="1">
        <v>1.63</v>
      </c>
      <c r="D24" s="1">
        <v>0.06</v>
      </c>
      <c r="E24" s="1">
        <v>1.69</v>
      </c>
      <c r="F24" s="1">
        <v>1.7070000000000001</v>
      </c>
      <c r="G24" s="1">
        <v>1.7070000000000001</v>
      </c>
      <c r="H24" s="1">
        <v>1.7070000000000001</v>
      </c>
    </row>
    <row r="25" spans="1:8" ht="28.8" x14ac:dyDescent="0.3">
      <c r="A25" t="s">
        <v>30</v>
      </c>
      <c r="B25" s="81" t="s">
        <v>68</v>
      </c>
      <c r="C25" s="1">
        <v>2.82</v>
      </c>
      <c r="D25" s="1">
        <v>0.04</v>
      </c>
      <c r="E25" s="1">
        <v>2.85</v>
      </c>
      <c r="F25" s="1">
        <v>2.879</v>
      </c>
      <c r="G25" s="1">
        <v>2.879</v>
      </c>
      <c r="H25" s="1">
        <v>2.879</v>
      </c>
    </row>
    <row r="26" spans="1:8" ht="43.2" x14ac:dyDescent="0.3">
      <c r="A26" t="s">
        <v>31</v>
      </c>
      <c r="B26" s="81" t="s">
        <v>69</v>
      </c>
      <c r="C26" s="1">
        <v>1.58</v>
      </c>
      <c r="D26" s="1">
        <v>0.05</v>
      </c>
      <c r="E26" s="1">
        <v>1.64</v>
      </c>
      <c r="F26" s="1">
        <v>1.6559999999999999</v>
      </c>
      <c r="G26" s="1">
        <v>1.6559999999999999</v>
      </c>
      <c r="H26" s="1">
        <v>1.6559999999999999</v>
      </c>
    </row>
    <row r="27" spans="1:8" ht="43.2" x14ac:dyDescent="0.3">
      <c r="A27" t="s">
        <v>32</v>
      </c>
      <c r="B27" s="81" t="s">
        <v>70</v>
      </c>
      <c r="C27" s="1">
        <v>1.33</v>
      </c>
      <c r="D27" s="1">
        <v>0.05</v>
      </c>
      <c r="E27" s="1">
        <v>1.37</v>
      </c>
      <c r="F27" s="1">
        <v>1.3839999999999999</v>
      </c>
      <c r="G27" s="1">
        <v>1.3839999999999999</v>
      </c>
      <c r="H27" s="1">
        <v>1.3839999999999999</v>
      </c>
    </row>
    <row r="28" spans="1:8" ht="100.8" x14ac:dyDescent="0.3">
      <c r="A28" t="s">
        <v>33</v>
      </c>
      <c r="B28" s="81" t="s">
        <v>71</v>
      </c>
      <c r="C28" s="1">
        <v>1.46</v>
      </c>
      <c r="D28" s="1">
        <v>0.06</v>
      </c>
      <c r="E28" s="1">
        <v>1.52</v>
      </c>
      <c r="F28" s="1">
        <v>1.5349999999999999</v>
      </c>
      <c r="G28" s="1">
        <v>1.5349999999999999</v>
      </c>
      <c r="H28" s="1">
        <v>1.5349999999999999</v>
      </c>
    </row>
    <row r="29" spans="1:8" ht="28.8" x14ac:dyDescent="0.3">
      <c r="A29" t="s">
        <v>34</v>
      </c>
      <c r="B29" s="81" t="s">
        <v>72</v>
      </c>
    </row>
    <row r="30" spans="1:8" ht="43.2" x14ac:dyDescent="0.3">
      <c r="A30" t="s">
        <v>35</v>
      </c>
      <c r="B30" s="81" t="s">
        <v>73</v>
      </c>
      <c r="C30" s="1">
        <v>0.69</v>
      </c>
      <c r="D30" s="1">
        <v>0.05</v>
      </c>
      <c r="E30" s="1">
        <v>0.74</v>
      </c>
      <c r="F30" s="1">
        <v>0.747</v>
      </c>
      <c r="G30" s="1">
        <v>0.747</v>
      </c>
      <c r="H30" s="1">
        <v>0.747</v>
      </c>
    </row>
    <row r="31" spans="1:8" ht="57.6" x14ac:dyDescent="0.3">
      <c r="A31" t="s">
        <v>36</v>
      </c>
      <c r="B31" s="81" t="s">
        <v>74</v>
      </c>
      <c r="C31" s="1">
        <v>0.82</v>
      </c>
      <c r="D31" s="1">
        <v>0.06</v>
      </c>
      <c r="E31" s="1">
        <v>0.88</v>
      </c>
      <c r="F31" s="1">
        <v>0.88900000000000001</v>
      </c>
      <c r="G31" s="1">
        <v>0.88900000000000001</v>
      </c>
      <c r="H31" s="1">
        <v>0.88900000000000001</v>
      </c>
    </row>
    <row r="32" spans="1:8" ht="57.6" x14ac:dyDescent="0.3">
      <c r="A32" t="s">
        <v>37</v>
      </c>
      <c r="B32" s="81" t="s">
        <v>75</v>
      </c>
      <c r="C32" s="1">
        <v>0.56000000000000005</v>
      </c>
      <c r="D32" s="1">
        <v>0.05</v>
      </c>
      <c r="E32" s="1">
        <v>0.61</v>
      </c>
      <c r="F32" s="1">
        <v>0.61599999999999999</v>
      </c>
      <c r="G32" s="1">
        <v>0.61599999999999999</v>
      </c>
      <c r="H32" s="1">
        <v>0.61599999999999999</v>
      </c>
    </row>
    <row r="33" spans="1:9" ht="43.2" x14ac:dyDescent="0.3">
      <c r="A33" t="s">
        <v>38</v>
      </c>
      <c r="B33" s="81" t="s">
        <v>76</v>
      </c>
      <c r="C33" s="1">
        <v>0.53</v>
      </c>
      <c r="D33" s="1">
        <v>0.04</v>
      </c>
      <c r="E33" s="1">
        <v>0.56999999999999995</v>
      </c>
      <c r="F33" s="1">
        <v>0.57599999999999996</v>
      </c>
      <c r="G33" s="1">
        <v>0.57599999999999996</v>
      </c>
      <c r="H33" s="1">
        <v>0.57599999999999996</v>
      </c>
    </row>
    <row r="34" spans="1:9" ht="57.6" x14ac:dyDescent="0.3">
      <c r="A34" t="s">
        <v>39</v>
      </c>
      <c r="B34" s="81" t="s">
        <v>77</v>
      </c>
      <c r="C34" s="1">
        <v>0.34</v>
      </c>
      <c r="D34" s="1">
        <v>0.03</v>
      </c>
      <c r="E34" s="1">
        <v>0.37</v>
      </c>
      <c r="F34" s="1">
        <v>0.374</v>
      </c>
      <c r="G34" s="1">
        <v>0.374</v>
      </c>
      <c r="H34" s="1">
        <v>0.374</v>
      </c>
    </row>
    <row r="35" spans="1:9" ht="28.8" x14ac:dyDescent="0.3">
      <c r="A35" t="s">
        <v>40</v>
      </c>
      <c r="B35" s="81" t="s">
        <v>78</v>
      </c>
      <c r="C35" s="1">
        <v>1.1200000000000001</v>
      </c>
      <c r="D35" s="1">
        <v>7.0000000000000007E-2</v>
      </c>
      <c r="E35" s="1">
        <v>1.2</v>
      </c>
      <c r="F35" s="1">
        <v>1.212</v>
      </c>
      <c r="G35" s="1">
        <v>1.212</v>
      </c>
      <c r="H35" s="1">
        <v>1.212</v>
      </c>
    </row>
    <row r="36" spans="1:9" ht="28.8" x14ac:dyDescent="0.3">
      <c r="A36" t="s">
        <v>41</v>
      </c>
      <c r="B36" s="81" t="s">
        <v>79</v>
      </c>
      <c r="C36" s="1">
        <v>0.61</v>
      </c>
      <c r="D36" s="1">
        <v>7.0000000000000007E-2</v>
      </c>
      <c r="E36" s="1">
        <v>0.68</v>
      </c>
      <c r="F36" s="1">
        <v>0.68700000000000006</v>
      </c>
      <c r="G36" s="1">
        <v>0.68700000000000006</v>
      </c>
      <c r="H36" s="1">
        <v>0.68700000000000006</v>
      </c>
    </row>
    <row r="37" spans="1:9" ht="86.4" x14ac:dyDescent="0.3">
      <c r="A37" t="s">
        <v>42</v>
      </c>
      <c r="B37" s="81" t="s">
        <v>80</v>
      </c>
      <c r="C37" s="1">
        <v>1.0900000000000001</v>
      </c>
      <c r="D37" s="1">
        <v>0.04</v>
      </c>
      <c r="E37" s="1">
        <v>1.1299999999999999</v>
      </c>
      <c r="F37" s="1">
        <v>1.141</v>
      </c>
      <c r="G37" s="1">
        <v>1.141</v>
      </c>
      <c r="H37" s="1">
        <v>1.141</v>
      </c>
    </row>
    <row r="38" spans="1:9" ht="86.4" x14ac:dyDescent="0.3">
      <c r="A38" t="s">
        <v>43</v>
      </c>
      <c r="B38" s="81" t="s">
        <v>81</v>
      </c>
      <c r="C38" s="1">
        <v>0.56000000000000005</v>
      </c>
      <c r="D38" s="1">
        <v>0.03</v>
      </c>
      <c r="E38" s="1">
        <v>0.59</v>
      </c>
      <c r="F38" s="1">
        <v>0.59599999999999997</v>
      </c>
      <c r="G38" s="1">
        <v>0.59599999999999997</v>
      </c>
      <c r="H38" s="1">
        <v>0.59599999999999997</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2.04</v>
      </c>
      <c r="E41" s="1">
        <v>2.04</v>
      </c>
      <c r="F41" s="1">
        <v>2.2440000000000002</v>
      </c>
      <c r="G41" s="1">
        <v>2.448</v>
      </c>
      <c r="H41" s="1">
        <v>2.6520000000000001</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2.04</v>
      </c>
      <c r="E44" s="1">
        <v>2.04</v>
      </c>
      <c r="F44" s="1">
        <v>2.2440000000000002</v>
      </c>
      <c r="G44" s="1">
        <v>2.448</v>
      </c>
      <c r="H44" s="1">
        <v>2.6520000000000001</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2.04</v>
      </c>
      <c r="E46" s="1">
        <v>2.04</v>
      </c>
      <c r="F46" s="1">
        <v>2.2440000000000002</v>
      </c>
      <c r="G46" s="1">
        <v>2.448</v>
      </c>
      <c r="H46" s="1">
        <v>2.6520000000000001</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72"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2.04</v>
      </c>
      <c r="E58" s="1">
        <v>2.04</v>
      </c>
      <c r="F58" s="1">
        <v>2.2440000000000002</v>
      </c>
      <c r="G58" s="1">
        <v>2.448</v>
      </c>
      <c r="H58" s="1">
        <v>2.6520000000000001</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row r="64" spans="1:9" x14ac:dyDescent="0.3">
      <c r="A64" t="s">
        <v>111</v>
      </c>
      <c r="B64" s="81" t="s">
        <v>352</v>
      </c>
      <c r="C64" s="1">
        <v>1.69</v>
      </c>
      <c r="E64" s="1">
        <v>1.69</v>
      </c>
      <c r="F64" s="1">
        <v>1.859</v>
      </c>
      <c r="G64" s="1">
        <v>2.028</v>
      </c>
      <c r="H64" s="1">
        <v>2.1970000000000001</v>
      </c>
    </row>
    <row r="65" spans="1:8" x14ac:dyDescent="0.3">
      <c r="A65" t="s">
        <v>112</v>
      </c>
      <c r="B65" s="81" t="s">
        <v>353</v>
      </c>
    </row>
    <row r="66" spans="1:8" x14ac:dyDescent="0.3">
      <c r="A66" t="s">
        <v>113</v>
      </c>
      <c r="B66" s="81" t="s">
        <v>354</v>
      </c>
    </row>
    <row r="67" spans="1:8" x14ac:dyDescent="0.3">
      <c r="A67" t="s">
        <v>114</v>
      </c>
      <c r="B67" s="81" t="s">
        <v>355</v>
      </c>
    </row>
    <row r="68" spans="1:8" x14ac:dyDescent="0.3">
      <c r="A68" t="s">
        <v>115</v>
      </c>
      <c r="B68" s="81" t="s">
        <v>356</v>
      </c>
      <c r="C68" s="1">
        <v>3.48</v>
      </c>
      <c r="E68" s="1">
        <v>3.48</v>
      </c>
      <c r="F68" s="1">
        <v>3.8279999999999998</v>
      </c>
      <c r="G68" s="1">
        <v>4.1760000000000002</v>
      </c>
      <c r="H68" s="1">
        <v>4.524</v>
      </c>
    </row>
  </sheetData>
  <sheetProtection algorithmName="SHA-512" hashValue="vxXS2V9O/JpUt3l4CDTC7GiFsXeuxzbUU0D1QEPep2rGvVj1w+ASM7aDcENMaIozfBTHLIZn2Xkh+LSBA9Iueg==" saltValue="shLgSRuymzPREJ+29GacnA==" spinCount="100000" sheet="1" objects="1" scenarios="1"/>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List125"/>
  <dimension ref="A1:I276"/>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2.41</v>
      </c>
      <c r="D2" s="1">
        <v>0.05</v>
      </c>
      <c r="E2" s="1">
        <v>2.46</v>
      </c>
      <c r="F2" s="1">
        <v>2.4849999999999999</v>
      </c>
      <c r="G2" s="1">
        <v>2.4849999999999999</v>
      </c>
      <c r="H2" s="1">
        <v>2.4849999999999999</v>
      </c>
    </row>
    <row r="3" spans="1:9" x14ac:dyDescent="0.3">
      <c r="A3" t="s">
        <v>16</v>
      </c>
      <c r="B3" s="81" t="s">
        <v>54</v>
      </c>
      <c r="C3" s="1">
        <v>3.46</v>
      </c>
      <c r="D3" s="1">
        <v>0.15</v>
      </c>
      <c r="E3" s="1">
        <v>3.61</v>
      </c>
      <c r="F3" s="1">
        <v>3.6459999999999999</v>
      </c>
      <c r="G3" s="1">
        <v>3.6459999999999999</v>
      </c>
      <c r="H3" s="1">
        <v>3.6459999999999999</v>
      </c>
    </row>
    <row r="4" spans="1:9" x14ac:dyDescent="0.3">
      <c r="A4" t="s">
        <v>17</v>
      </c>
      <c r="B4" s="81" t="s">
        <v>55</v>
      </c>
      <c r="C4" s="1">
        <v>1.04</v>
      </c>
      <c r="D4" s="1">
        <v>0.05</v>
      </c>
      <c r="E4" s="1">
        <v>1.08</v>
      </c>
      <c r="F4" s="1">
        <v>1.091</v>
      </c>
      <c r="G4" s="1">
        <v>1.091</v>
      </c>
      <c r="H4" s="1">
        <v>1.091</v>
      </c>
    </row>
    <row r="5" spans="1:9" x14ac:dyDescent="0.3">
      <c r="A5" t="s">
        <v>18</v>
      </c>
      <c r="B5" s="81" t="s">
        <v>56</v>
      </c>
      <c r="C5" s="1">
        <v>2.2400000000000002</v>
      </c>
      <c r="D5" s="1">
        <v>7.0000000000000007E-2</v>
      </c>
      <c r="E5" s="1">
        <v>2.31</v>
      </c>
      <c r="F5" s="1">
        <v>2.3330000000000002</v>
      </c>
      <c r="G5" s="1">
        <v>2.3330000000000002</v>
      </c>
      <c r="H5" s="1">
        <v>2.3330000000000002</v>
      </c>
    </row>
    <row r="6" spans="1:9" x14ac:dyDescent="0.3">
      <c r="A6" t="s">
        <v>19</v>
      </c>
      <c r="B6" s="81" t="s">
        <v>57</v>
      </c>
    </row>
    <row r="7" spans="1:9" ht="57.6" x14ac:dyDescent="0.3">
      <c r="A7" t="s">
        <v>20</v>
      </c>
      <c r="B7" s="81" t="s">
        <v>58</v>
      </c>
      <c r="C7" s="1">
        <v>0.77</v>
      </c>
      <c r="D7" s="1">
        <v>0.04</v>
      </c>
      <c r="E7" s="1">
        <v>0.81</v>
      </c>
      <c r="F7" s="1">
        <v>0.81799999999999995</v>
      </c>
      <c r="G7" s="1">
        <v>0.81799999999999995</v>
      </c>
      <c r="H7" s="1">
        <v>0.81799999999999995</v>
      </c>
    </row>
    <row r="8" spans="1:9" ht="57.6" x14ac:dyDescent="0.3">
      <c r="A8" t="s">
        <v>21</v>
      </c>
      <c r="B8" s="81" t="s">
        <v>59</v>
      </c>
      <c r="C8" s="1">
        <v>1.27</v>
      </c>
      <c r="D8" s="1">
        <v>0.04</v>
      </c>
      <c r="E8" s="1">
        <v>1.31</v>
      </c>
      <c r="F8" s="1">
        <v>1.323</v>
      </c>
      <c r="G8" s="1">
        <v>1.323</v>
      </c>
      <c r="H8" s="1">
        <v>1.323</v>
      </c>
    </row>
    <row r="9" spans="1:9" ht="72" x14ac:dyDescent="0.3">
      <c r="A9" t="s">
        <v>22</v>
      </c>
      <c r="B9" s="81" t="s">
        <v>60</v>
      </c>
      <c r="C9" s="1">
        <v>2.31</v>
      </c>
      <c r="D9" s="1">
        <v>0.12</v>
      </c>
      <c r="E9" s="1">
        <v>2.4300000000000002</v>
      </c>
      <c r="F9" s="1">
        <v>2.4540000000000002</v>
      </c>
      <c r="G9" s="1">
        <v>2.4540000000000002</v>
      </c>
      <c r="H9" s="1">
        <v>2.4540000000000002</v>
      </c>
    </row>
    <row r="10" spans="1:9" ht="57.6" x14ac:dyDescent="0.3">
      <c r="A10" t="s">
        <v>23</v>
      </c>
      <c r="B10" s="81" t="s">
        <v>61</v>
      </c>
      <c r="C10" s="1">
        <v>2.2599999999999998</v>
      </c>
      <c r="D10" s="1">
        <v>0.12</v>
      </c>
      <c r="E10" s="1">
        <v>2.38</v>
      </c>
      <c r="F10" s="1">
        <v>2.4039999999999999</v>
      </c>
      <c r="G10" s="1">
        <v>2.4039999999999999</v>
      </c>
      <c r="H10" s="1">
        <v>2.4039999999999999</v>
      </c>
    </row>
    <row r="11" spans="1:9" ht="28.8" x14ac:dyDescent="0.3">
      <c r="A11" t="s">
        <v>24</v>
      </c>
      <c r="B11" s="81" t="s">
        <v>62</v>
      </c>
      <c r="C11" s="1">
        <v>1.01</v>
      </c>
      <c r="D11" s="1">
        <v>0.09</v>
      </c>
      <c r="E11" s="1">
        <v>1.1000000000000001</v>
      </c>
      <c r="F11" s="1">
        <v>1.111</v>
      </c>
      <c r="G11" s="1">
        <v>1.111</v>
      </c>
      <c r="H11" s="1">
        <v>1.111</v>
      </c>
    </row>
    <row r="12" spans="1:9" ht="28.8" x14ac:dyDescent="0.3">
      <c r="A12" t="s">
        <v>25</v>
      </c>
      <c r="B12" s="81" t="s">
        <v>63</v>
      </c>
      <c r="C12" s="1">
        <v>1.66</v>
      </c>
      <c r="D12" s="1">
        <v>0.1</v>
      </c>
      <c r="E12" s="1">
        <v>1.76</v>
      </c>
      <c r="F12" s="1">
        <v>1.778</v>
      </c>
      <c r="G12" s="1">
        <v>1.778</v>
      </c>
      <c r="H12" s="1">
        <v>1.778</v>
      </c>
    </row>
    <row r="13" spans="1:9" ht="28.8" x14ac:dyDescent="0.3">
      <c r="A13" t="s">
        <v>26</v>
      </c>
      <c r="B13" s="81" t="s">
        <v>64</v>
      </c>
      <c r="C13" s="1">
        <v>1.71</v>
      </c>
      <c r="D13" s="1">
        <v>0.08</v>
      </c>
      <c r="E13" s="1">
        <v>1.78</v>
      </c>
      <c r="F13" s="1">
        <v>1.798</v>
      </c>
      <c r="G13" s="1">
        <v>1.798</v>
      </c>
      <c r="H13" s="1">
        <v>1.798</v>
      </c>
    </row>
    <row r="14" spans="1:9" ht="43.2" x14ac:dyDescent="0.3">
      <c r="A14" t="s">
        <v>27</v>
      </c>
      <c r="B14" s="81" t="s">
        <v>65</v>
      </c>
      <c r="C14" s="1">
        <v>2.63</v>
      </c>
      <c r="D14" s="1">
        <v>0.12</v>
      </c>
      <c r="E14" s="1">
        <v>2.75</v>
      </c>
      <c r="F14" s="1">
        <v>2.778</v>
      </c>
      <c r="G14" s="1">
        <v>2.778</v>
      </c>
      <c r="H14" s="1">
        <v>2.778</v>
      </c>
    </row>
    <row r="15" spans="1:9" ht="72" x14ac:dyDescent="0.3">
      <c r="A15" t="s">
        <v>28</v>
      </c>
      <c r="B15" s="81" t="s">
        <v>66</v>
      </c>
      <c r="C15" s="1">
        <v>2.2799999999999998</v>
      </c>
      <c r="D15" s="1">
        <v>0.11</v>
      </c>
      <c r="E15" s="1">
        <v>2.38</v>
      </c>
      <c r="F15" s="1">
        <v>2.4039999999999999</v>
      </c>
      <c r="G15" s="1">
        <v>2.4039999999999999</v>
      </c>
      <c r="H15" s="1">
        <v>2.4039999999999999</v>
      </c>
    </row>
    <row r="16" spans="1:9" ht="72" x14ac:dyDescent="0.3">
      <c r="A16" t="s">
        <v>29</v>
      </c>
      <c r="B16" s="81" t="s">
        <v>67</v>
      </c>
      <c r="C16" s="1">
        <v>2.2799999999999998</v>
      </c>
      <c r="D16" s="1">
        <v>0.11</v>
      </c>
      <c r="E16" s="1">
        <v>2.38</v>
      </c>
      <c r="F16" s="1">
        <v>2.4039999999999999</v>
      </c>
      <c r="G16" s="1">
        <v>2.4039999999999999</v>
      </c>
      <c r="H16" s="1">
        <v>2.4039999999999999</v>
      </c>
    </row>
    <row r="17" spans="1:9" ht="28.8" x14ac:dyDescent="0.3">
      <c r="A17" t="s">
        <v>30</v>
      </c>
      <c r="B17" s="81" t="s">
        <v>68</v>
      </c>
      <c r="C17" s="1">
        <v>3.76</v>
      </c>
      <c r="D17" s="1">
        <v>0.08</v>
      </c>
      <c r="E17" s="1">
        <v>3.84</v>
      </c>
      <c r="F17" s="1">
        <v>3.8780000000000001</v>
      </c>
      <c r="G17" s="1">
        <v>3.8780000000000001</v>
      </c>
      <c r="H17" s="1">
        <v>3.8780000000000001</v>
      </c>
    </row>
    <row r="18" spans="1:9" ht="43.2" x14ac:dyDescent="0.3">
      <c r="A18" t="s">
        <v>31</v>
      </c>
      <c r="B18" s="81" t="s">
        <v>69</v>
      </c>
      <c r="C18" s="1">
        <v>2.21</v>
      </c>
      <c r="D18" s="1">
        <v>0.1</v>
      </c>
      <c r="E18" s="1">
        <v>2.31</v>
      </c>
      <c r="F18" s="1">
        <v>2.3330000000000002</v>
      </c>
      <c r="G18" s="1">
        <v>2.3330000000000002</v>
      </c>
      <c r="H18" s="1">
        <v>2.3330000000000002</v>
      </c>
    </row>
    <row r="19" spans="1:9" ht="43.2" x14ac:dyDescent="0.3">
      <c r="A19" t="s">
        <v>32</v>
      </c>
      <c r="B19" s="81" t="s">
        <v>70</v>
      </c>
      <c r="C19" s="1">
        <v>1.9</v>
      </c>
      <c r="D19" s="1">
        <v>0.09</v>
      </c>
      <c r="E19" s="1">
        <v>2</v>
      </c>
      <c r="F19" s="1">
        <v>2.02</v>
      </c>
      <c r="G19" s="1">
        <v>2.02</v>
      </c>
      <c r="H19" s="1">
        <v>2.02</v>
      </c>
    </row>
    <row r="20" spans="1:9" ht="100.8" x14ac:dyDescent="0.3">
      <c r="A20" t="s">
        <v>33</v>
      </c>
      <c r="B20" s="81" t="s">
        <v>71</v>
      </c>
      <c r="C20" s="1">
        <v>2.14</v>
      </c>
      <c r="D20" s="1">
        <v>0.11</v>
      </c>
      <c r="E20" s="1">
        <v>2.2599999999999998</v>
      </c>
      <c r="F20" s="1">
        <v>2.2829999999999999</v>
      </c>
      <c r="G20" s="1">
        <v>2.2829999999999999</v>
      </c>
      <c r="H20" s="1">
        <v>2.2829999999999999</v>
      </c>
    </row>
    <row r="21" spans="1:9" ht="28.8" x14ac:dyDescent="0.3">
      <c r="A21" t="s">
        <v>34</v>
      </c>
      <c r="B21" s="81" t="s">
        <v>72</v>
      </c>
    </row>
    <row r="22" spans="1:9" ht="43.2" x14ac:dyDescent="0.3">
      <c r="A22" t="s">
        <v>35</v>
      </c>
      <c r="B22" s="81" t="s">
        <v>73</v>
      </c>
      <c r="C22" s="1">
        <v>1</v>
      </c>
      <c r="D22" s="1">
        <v>0.09</v>
      </c>
      <c r="E22" s="1">
        <v>1.0900000000000001</v>
      </c>
      <c r="F22" s="1">
        <v>1.101</v>
      </c>
      <c r="G22" s="1">
        <v>1.101</v>
      </c>
      <c r="H22" s="1">
        <v>1.101</v>
      </c>
    </row>
    <row r="23" spans="1:9" ht="57.6" x14ac:dyDescent="0.3">
      <c r="A23" t="s">
        <v>36</v>
      </c>
      <c r="B23" s="81" t="s">
        <v>74</v>
      </c>
      <c r="C23" s="1">
        <v>1.1599999999999999</v>
      </c>
      <c r="D23" s="1">
        <v>0.11</v>
      </c>
      <c r="E23" s="1">
        <v>1.27</v>
      </c>
      <c r="F23" s="1">
        <v>1.2829999999999999</v>
      </c>
      <c r="G23" s="1">
        <v>1.2829999999999999</v>
      </c>
      <c r="H23" s="1">
        <v>1.2829999999999999</v>
      </c>
    </row>
    <row r="24" spans="1:9" ht="57.6" x14ac:dyDescent="0.3">
      <c r="A24" t="s">
        <v>37</v>
      </c>
      <c r="B24" s="81" t="s">
        <v>75</v>
      </c>
      <c r="C24" s="1">
        <v>0.79</v>
      </c>
      <c r="D24" s="1">
        <v>0.08</v>
      </c>
      <c r="E24" s="1">
        <v>0.88</v>
      </c>
      <c r="F24" s="1">
        <v>0.88900000000000001</v>
      </c>
      <c r="G24" s="1">
        <v>0.88900000000000001</v>
      </c>
      <c r="H24" s="1">
        <v>0.88900000000000001</v>
      </c>
    </row>
    <row r="25" spans="1:9" ht="43.2" x14ac:dyDescent="0.3">
      <c r="A25" t="s">
        <v>38</v>
      </c>
      <c r="B25" s="81" t="s">
        <v>76</v>
      </c>
      <c r="C25" s="1">
        <v>0.81</v>
      </c>
      <c r="D25" s="1">
        <v>7.0000000000000007E-2</v>
      </c>
      <c r="E25" s="1">
        <v>0.88</v>
      </c>
      <c r="F25" s="1">
        <v>0.88900000000000001</v>
      </c>
      <c r="G25" s="1">
        <v>0.88900000000000001</v>
      </c>
      <c r="H25" s="1">
        <v>0.88900000000000001</v>
      </c>
    </row>
    <row r="26" spans="1:9" ht="57.6" x14ac:dyDescent="0.3">
      <c r="A26" t="s">
        <v>39</v>
      </c>
      <c r="B26" s="81" t="s">
        <v>77</v>
      </c>
      <c r="C26" s="1">
        <v>0.52</v>
      </c>
      <c r="D26" s="1">
        <v>0.05</v>
      </c>
      <c r="E26" s="1">
        <v>0.56999999999999995</v>
      </c>
      <c r="F26" s="1">
        <v>0.57599999999999996</v>
      </c>
      <c r="G26" s="1">
        <v>0.57599999999999996</v>
      </c>
      <c r="H26" s="1">
        <v>0.57599999999999996</v>
      </c>
    </row>
    <row r="27" spans="1:9" ht="28.8" x14ac:dyDescent="0.3">
      <c r="A27" t="s">
        <v>40</v>
      </c>
      <c r="B27" s="81" t="s">
        <v>78</v>
      </c>
      <c r="C27" s="1">
        <v>1.57</v>
      </c>
      <c r="D27" s="1">
        <v>0.14000000000000001</v>
      </c>
      <c r="E27" s="1">
        <v>1.71</v>
      </c>
      <c r="F27" s="1">
        <v>1.7270000000000001</v>
      </c>
      <c r="G27" s="1">
        <v>1.7270000000000001</v>
      </c>
      <c r="H27" s="1">
        <v>1.7270000000000001</v>
      </c>
    </row>
    <row r="28" spans="1:9" ht="28.8" x14ac:dyDescent="0.3">
      <c r="A28" t="s">
        <v>41</v>
      </c>
      <c r="B28" s="81" t="s">
        <v>79</v>
      </c>
      <c r="C28" s="1">
        <v>0.93</v>
      </c>
      <c r="D28" s="1">
        <v>0.13</v>
      </c>
      <c r="E28" s="1">
        <v>1.06</v>
      </c>
      <c r="F28" s="1">
        <v>1.071</v>
      </c>
      <c r="G28" s="1">
        <v>1.071</v>
      </c>
      <c r="H28" s="1">
        <v>1.071</v>
      </c>
    </row>
    <row r="29" spans="1:9" ht="86.4" x14ac:dyDescent="0.3">
      <c r="A29" t="s">
        <v>42</v>
      </c>
      <c r="B29" s="81" t="s">
        <v>80</v>
      </c>
      <c r="C29" s="1">
        <v>1.52</v>
      </c>
      <c r="D29" s="1">
        <v>0.08</v>
      </c>
      <c r="E29" s="1">
        <v>1.6</v>
      </c>
      <c r="F29" s="1">
        <v>1.6160000000000001</v>
      </c>
      <c r="G29" s="1">
        <v>1.6160000000000001</v>
      </c>
      <c r="H29" s="1">
        <v>1.6160000000000001</v>
      </c>
    </row>
    <row r="30" spans="1:9" ht="86.4" x14ac:dyDescent="0.3">
      <c r="A30" t="s">
        <v>43</v>
      </c>
      <c r="B30" s="81" t="s">
        <v>81</v>
      </c>
      <c r="C30" s="1">
        <v>0.79</v>
      </c>
      <c r="D30" s="1">
        <v>0.06</v>
      </c>
      <c r="E30" s="1">
        <v>0.85</v>
      </c>
      <c r="F30" s="1">
        <v>0.85899999999999999</v>
      </c>
      <c r="G30" s="1">
        <v>0.85899999999999999</v>
      </c>
      <c r="H30" s="1">
        <v>0.85899999999999999</v>
      </c>
    </row>
    <row r="31" spans="1:9" x14ac:dyDescent="0.3">
      <c r="A31" t="s">
        <v>85</v>
      </c>
      <c r="B31" s="81" t="s">
        <v>330</v>
      </c>
      <c r="C31" s="1">
        <v>0.36</v>
      </c>
      <c r="E31" s="1">
        <v>0.36</v>
      </c>
      <c r="F31" s="1">
        <v>0.39600000000000002</v>
      </c>
      <c r="G31" s="1">
        <v>0.432</v>
      </c>
      <c r="H31" s="1">
        <v>0.46800000000000003</v>
      </c>
      <c r="I31" t="s">
        <v>568</v>
      </c>
    </row>
    <row r="32" spans="1:9" x14ac:dyDescent="0.3">
      <c r="A32" t="s">
        <v>86</v>
      </c>
      <c r="B32" s="81" t="s">
        <v>331</v>
      </c>
      <c r="C32" s="1">
        <v>1.8</v>
      </c>
      <c r="E32" s="1">
        <v>1.8</v>
      </c>
      <c r="F32" s="1">
        <v>1.98</v>
      </c>
      <c r="G32" s="1">
        <v>2.16</v>
      </c>
      <c r="H32" s="1">
        <v>2.34</v>
      </c>
      <c r="I32" t="s">
        <v>568</v>
      </c>
    </row>
    <row r="33" spans="1:9" x14ac:dyDescent="0.3">
      <c r="A33" t="s">
        <v>87</v>
      </c>
      <c r="B33" s="81" t="s">
        <v>332</v>
      </c>
      <c r="C33" s="1">
        <v>2.02</v>
      </c>
      <c r="E33" s="1">
        <v>2.02</v>
      </c>
      <c r="F33" s="1">
        <v>2.222</v>
      </c>
      <c r="G33" s="1">
        <v>2.4239999999999999</v>
      </c>
      <c r="H33" s="1">
        <v>2.6259999999999999</v>
      </c>
      <c r="I33" t="s">
        <v>568</v>
      </c>
    </row>
    <row r="34" spans="1:9" x14ac:dyDescent="0.3">
      <c r="A34" t="s">
        <v>88</v>
      </c>
      <c r="B34" s="81" t="s">
        <v>333</v>
      </c>
      <c r="C34" s="1">
        <v>2.04</v>
      </c>
      <c r="E34" s="1">
        <v>2.04</v>
      </c>
      <c r="F34" s="1">
        <v>2.2440000000000002</v>
      </c>
      <c r="G34" s="1">
        <v>2.448</v>
      </c>
      <c r="H34" s="1">
        <v>2.6520000000000001</v>
      </c>
      <c r="I34" t="s">
        <v>568</v>
      </c>
    </row>
    <row r="35" spans="1:9" x14ac:dyDescent="0.3">
      <c r="A35" t="s">
        <v>89</v>
      </c>
      <c r="B35" s="81" t="s">
        <v>334</v>
      </c>
      <c r="C35" s="1">
        <v>2.04</v>
      </c>
      <c r="E35" s="1">
        <v>2.04</v>
      </c>
      <c r="F35" s="1">
        <v>2.2440000000000002</v>
      </c>
      <c r="G35" s="1">
        <v>2.448</v>
      </c>
      <c r="H35" s="1">
        <v>2.6520000000000001</v>
      </c>
      <c r="I35" t="s">
        <v>568</v>
      </c>
    </row>
    <row r="36" spans="1:9" x14ac:dyDescent="0.3">
      <c r="A36" t="s">
        <v>90</v>
      </c>
      <c r="B36" s="81" t="s">
        <v>332</v>
      </c>
      <c r="C36" s="1">
        <v>2.02</v>
      </c>
      <c r="E36" s="1">
        <v>2.02</v>
      </c>
      <c r="F36" s="1">
        <v>2.222</v>
      </c>
      <c r="G36" s="1">
        <v>2.4239999999999999</v>
      </c>
      <c r="H36" s="1">
        <v>2.6259999999999999</v>
      </c>
      <c r="I36" t="s">
        <v>568</v>
      </c>
    </row>
    <row r="37" spans="1:9" x14ac:dyDescent="0.3">
      <c r="A37" t="s">
        <v>91</v>
      </c>
      <c r="B37" s="81" t="s">
        <v>333</v>
      </c>
      <c r="C37" s="1">
        <v>2.04</v>
      </c>
      <c r="E37" s="1">
        <v>2.04</v>
      </c>
      <c r="F37" s="1">
        <v>2.2440000000000002</v>
      </c>
      <c r="G37" s="1">
        <v>2.448</v>
      </c>
      <c r="H37" s="1">
        <v>2.6520000000000001</v>
      </c>
      <c r="I37" t="s">
        <v>568</v>
      </c>
    </row>
    <row r="38" spans="1:9" x14ac:dyDescent="0.3">
      <c r="A38" t="s">
        <v>92</v>
      </c>
      <c r="B38" s="81" t="s">
        <v>335</v>
      </c>
      <c r="C38" s="1">
        <v>2.02</v>
      </c>
      <c r="E38" s="1">
        <v>2.02</v>
      </c>
      <c r="F38" s="1">
        <v>2.222</v>
      </c>
      <c r="G38" s="1">
        <v>2.4239999999999999</v>
      </c>
      <c r="H38" s="1">
        <v>2.6259999999999999</v>
      </c>
      <c r="I38" t="s">
        <v>568</v>
      </c>
    </row>
    <row r="39" spans="1:9" ht="28.8" x14ac:dyDescent="0.3">
      <c r="A39" t="s">
        <v>93</v>
      </c>
      <c r="B39" s="81" t="s">
        <v>336</v>
      </c>
      <c r="C39" s="1">
        <v>2.48</v>
      </c>
      <c r="E39" s="1">
        <v>2.48</v>
      </c>
      <c r="F39" s="1">
        <v>2.7280000000000002</v>
      </c>
      <c r="G39" s="1">
        <v>2.976</v>
      </c>
      <c r="H39" s="1">
        <v>3.2240000000000002</v>
      </c>
      <c r="I39" t="s">
        <v>568</v>
      </c>
    </row>
    <row r="40" spans="1:9" ht="43.2" x14ac:dyDescent="0.3">
      <c r="A40" t="s">
        <v>94</v>
      </c>
      <c r="B40" s="81" t="s">
        <v>337</v>
      </c>
      <c r="C40" s="1">
        <v>2.48</v>
      </c>
      <c r="E40" s="1">
        <v>2.48</v>
      </c>
      <c r="F40" s="1">
        <v>2.7280000000000002</v>
      </c>
      <c r="G40" s="1">
        <v>2.976</v>
      </c>
      <c r="H40" s="1">
        <v>3.2240000000000002</v>
      </c>
      <c r="I40" t="s">
        <v>568</v>
      </c>
    </row>
    <row r="41" spans="1:9" x14ac:dyDescent="0.3">
      <c r="A41" t="s">
        <v>95</v>
      </c>
      <c r="B41" s="81" t="s">
        <v>338</v>
      </c>
      <c r="C41" s="1">
        <v>2.04</v>
      </c>
      <c r="E41" s="1">
        <v>2.04</v>
      </c>
      <c r="F41" s="1">
        <v>2.2440000000000002</v>
      </c>
      <c r="G41" s="1">
        <v>2.448</v>
      </c>
      <c r="H41" s="1">
        <v>2.6520000000000001</v>
      </c>
      <c r="I41" t="s">
        <v>568</v>
      </c>
    </row>
    <row r="42" spans="1:9" ht="28.8" x14ac:dyDescent="0.3">
      <c r="A42" t="s">
        <v>96</v>
      </c>
      <c r="B42" s="81" t="s">
        <v>339</v>
      </c>
      <c r="C42" s="1">
        <v>2.04</v>
      </c>
      <c r="E42" s="1">
        <v>2.04</v>
      </c>
      <c r="F42" s="1">
        <v>2.2440000000000002</v>
      </c>
      <c r="G42" s="1">
        <v>2.448</v>
      </c>
      <c r="H42" s="1">
        <v>2.6520000000000001</v>
      </c>
      <c r="I42" t="s">
        <v>568</v>
      </c>
    </row>
    <row r="43" spans="1:9" x14ac:dyDescent="0.3">
      <c r="A43" t="s">
        <v>97</v>
      </c>
      <c r="B43" s="81" t="s">
        <v>340</v>
      </c>
      <c r="C43" s="1">
        <v>2.04</v>
      </c>
      <c r="E43" s="1">
        <v>2.04</v>
      </c>
      <c r="F43" s="1">
        <v>2.2440000000000002</v>
      </c>
      <c r="G43" s="1">
        <v>2.448</v>
      </c>
      <c r="H43" s="1">
        <v>2.6520000000000001</v>
      </c>
      <c r="I43" t="s">
        <v>568</v>
      </c>
    </row>
    <row r="44" spans="1:9" x14ac:dyDescent="0.3">
      <c r="A44" t="s">
        <v>98</v>
      </c>
      <c r="B44" s="81" t="s">
        <v>341</v>
      </c>
      <c r="C44" s="1">
        <v>2.04</v>
      </c>
      <c r="E44" s="1">
        <v>2.04</v>
      </c>
      <c r="F44" s="1">
        <v>2.2440000000000002</v>
      </c>
      <c r="G44" s="1">
        <v>2.448</v>
      </c>
      <c r="H44" s="1">
        <v>2.6520000000000001</v>
      </c>
      <c r="I44" t="s">
        <v>568</v>
      </c>
    </row>
    <row r="45" spans="1:9" x14ac:dyDescent="0.3">
      <c r="A45" t="s">
        <v>99</v>
      </c>
      <c r="B45" s="81" t="s">
        <v>342</v>
      </c>
      <c r="C45" s="1">
        <v>2.04</v>
      </c>
      <c r="E45" s="1">
        <v>2.04</v>
      </c>
      <c r="F45" s="1">
        <v>2.2440000000000002</v>
      </c>
      <c r="G45" s="1">
        <v>2.448</v>
      </c>
      <c r="H45" s="1">
        <v>2.6520000000000001</v>
      </c>
      <c r="I45" t="s">
        <v>568</v>
      </c>
    </row>
    <row r="46" spans="1:9" x14ac:dyDescent="0.3">
      <c r="A46" t="s">
        <v>100</v>
      </c>
      <c r="B46" s="81" t="s">
        <v>341</v>
      </c>
      <c r="C46" s="1">
        <v>2.04</v>
      </c>
      <c r="E46" s="1">
        <v>2.04</v>
      </c>
      <c r="F46" s="1">
        <v>2.2440000000000002</v>
      </c>
      <c r="G46" s="1">
        <v>2.448</v>
      </c>
      <c r="H46" s="1">
        <v>2.6520000000000001</v>
      </c>
      <c r="I46" t="s">
        <v>568</v>
      </c>
    </row>
    <row r="47" spans="1:9" ht="72" x14ac:dyDescent="0.3">
      <c r="A47" t="s">
        <v>101</v>
      </c>
      <c r="B47" s="81" t="s">
        <v>343</v>
      </c>
      <c r="C47" s="1">
        <v>2.48</v>
      </c>
      <c r="E47" s="1">
        <v>2.48</v>
      </c>
      <c r="F47" s="1">
        <v>2.7280000000000002</v>
      </c>
      <c r="G47" s="1">
        <v>2.976</v>
      </c>
      <c r="H47" s="1">
        <v>3.2240000000000002</v>
      </c>
      <c r="I47" t="s">
        <v>568</v>
      </c>
    </row>
    <row r="48" spans="1:9" ht="72" x14ac:dyDescent="0.3">
      <c r="A48" t="s">
        <v>102</v>
      </c>
      <c r="B48" s="81" t="s">
        <v>344</v>
      </c>
      <c r="C48" s="1">
        <v>2.48</v>
      </c>
      <c r="E48" s="1">
        <v>2.48</v>
      </c>
      <c r="F48" s="1">
        <v>2.7280000000000002</v>
      </c>
      <c r="G48" s="1">
        <v>2.976</v>
      </c>
      <c r="H48" s="1">
        <v>3.2240000000000002</v>
      </c>
      <c r="I48" t="s">
        <v>568</v>
      </c>
    </row>
    <row r="49" spans="1:9" x14ac:dyDescent="0.3">
      <c r="A49" t="s">
        <v>103</v>
      </c>
      <c r="B49" s="81" t="s">
        <v>345</v>
      </c>
      <c r="C49" s="1">
        <v>2.48</v>
      </c>
      <c r="E49" s="1">
        <v>2.48</v>
      </c>
      <c r="F49" s="1">
        <v>2.7280000000000002</v>
      </c>
      <c r="G49" s="1">
        <v>2.976</v>
      </c>
      <c r="H49" s="1">
        <v>3.2240000000000002</v>
      </c>
      <c r="I49" t="s">
        <v>568</v>
      </c>
    </row>
    <row r="50" spans="1:9" ht="28.8" x14ac:dyDescent="0.3">
      <c r="A50" t="s">
        <v>104</v>
      </c>
      <c r="B50" s="81" t="s">
        <v>346</v>
      </c>
      <c r="C50" s="1">
        <v>2.02</v>
      </c>
      <c r="E50" s="1">
        <v>2.02</v>
      </c>
      <c r="F50" s="1">
        <v>2.222</v>
      </c>
      <c r="G50" s="1">
        <v>2.4239999999999999</v>
      </c>
      <c r="H50" s="1">
        <v>2.6259999999999999</v>
      </c>
      <c r="I50" t="s">
        <v>568</v>
      </c>
    </row>
    <row r="51" spans="1:9" ht="43.2" x14ac:dyDescent="0.3">
      <c r="A51" t="s">
        <v>105</v>
      </c>
      <c r="B51" s="81" t="s">
        <v>347</v>
      </c>
      <c r="C51" s="1">
        <v>2.48</v>
      </c>
      <c r="E51" s="1">
        <v>2.48</v>
      </c>
      <c r="F51" s="1">
        <v>2.7280000000000002</v>
      </c>
      <c r="G51" s="1">
        <v>2.976</v>
      </c>
      <c r="H51" s="1">
        <v>3.2240000000000002</v>
      </c>
      <c r="I51" t="s">
        <v>568</v>
      </c>
    </row>
    <row r="52" spans="1:9" ht="28.8" x14ac:dyDescent="0.3">
      <c r="A52" t="s">
        <v>106</v>
      </c>
      <c r="B52" s="81" t="s">
        <v>348</v>
      </c>
      <c r="C52" s="1">
        <v>2.48</v>
      </c>
      <c r="E52" s="1">
        <v>2.48</v>
      </c>
      <c r="F52" s="1">
        <v>2.7280000000000002</v>
      </c>
      <c r="G52" s="1">
        <v>2.976</v>
      </c>
      <c r="H52" s="1">
        <v>3.2240000000000002</v>
      </c>
      <c r="I52" t="s">
        <v>568</v>
      </c>
    </row>
    <row r="53" spans="1:9" x14ac:dyDescent="0.3">
      <c r="A53" t="s">
        <v>107</v>
      </c>
      <c r="B53" s="81" t="s">
        <v>349</v>
      </c>
      <c r="C53" s="1">
        <v>1.8</v>
      </c>
      <c r="E53" s="1">
        <v>1.8</v>
      </c>
      <c r="F53" s="1">
        <v>1.98</v>
      </c>
      <c r="G53" s="1">
        <v>2.16</v>
      </c>
      <c r="H53" s="1">
        <v>2.34</v>
      </c>
      <c r="I53" t="s">
        <v>568</v>
      </c>
    </row>
    <row r="54" spans="1:9" x14ac:dyDescent="0.3">
      <c r="A54" t="s">
        <v>108</v>
      </c>
      <c r="B54" s="81" t="s">
        <v>341</v>
      </c>
      <c r="C54" s="1">
        <v>2.48</v>
      </c>
      <c r="E54" s="1">
        <v>2.48</v>
      </c>
      <c r="F54" s="1">
        <v>2.7280000000000002</v>
      </c>
      <c r="G54" s="1">
        <v>2.976</v>
      </c>
      <c r="H54" s="1">
        <v>3.2240000000000002</v>
      </c>
      <c r="I54" t="s">
        <v>568</v>
      </c>
    </row>
    <row r="55" spans="1:9" x14ac:dyDescent="0.3">
      <c r="A55" t="s">
        <v>44</v>
      </c>
      <c r="B55" s="81" t="s">
        <v>82</v>
      </c>
      <c r="C55" s="1">
        <v>10.82</v>
      </c>
      <c r="E55" s="1">
        <v>10.82</v>
      </c>
      <c r="F55" s="1">
        <v>11.901999999999999</v>
      </c>
      <c r="G55" s="1">
        <v>12.984</v>
      </c>
      <c r="H55" s="1">
        <v>14.066000000000001</v>
      </c>
    </row>
    <row r="56" spans="1:9" ht="28.8" x14ac:dyDescent="0.3">
      <c r="A56" t="s">
        <v>109</v>
      </c>
      <c r="B56" s="81" t="s">
        <v>350</v>
      </c>
      <c r="C56" s="1">
        <v>1.04</v>
      </c>
      <c r="D56" s="1">
        <v>7.0000000000000007E-2</v>
      </c>
      <c r="E56" s="1">
        <v>1.1100000000000001</v>
      </c>
      <c r="F56" s="1">
        <v>1.2210000000000001</v>
      </c>
      <c r="G56" s="1">
        <v>1.3320000000000001</v>
      </c>
      <c r="H56" s="1">
        <v>1.4430000000000001</v>
      </c>
    </row>
    <row r="57" spans="1:9" ht="28.8" x14ac:dyDescent="0.3">
      <c r="A57" t="s">
        <v>110</v>
      </c>
      <c r="B57" s="81" t="s">
        <v>351</v>
      </c>
      <c r="C57" s="1">
        <v>2.19</v>
      </c>
      <c r="E57" s="1">
        <v>2.19</v>
      </c>
      <c r="F57" s="1">
        <v>2.4089999999999998</v>
      </c>
      <c r="G57" s="1">
        <v>2.6280000000000001</v>
      </c>
      <c r="H57" s="1">
        <v>2.847</v>
      </c>
    </row>
    <row r="58" spans="1:9" x14ac:dyDescent="0.3">
      <c r="A58" t="s">
        <v>111</v>
      </c>
      <c r="B58" s="81" t="s">
        <v>352</v>
      </c>
      <c r="C58" s="1">
        <v>1.69</v>
      </c>
      <c r="E58" s="1">
        <v>1.69</v>
      </c>
      <c r="F58" s="1">
        <v>1.859</v>
      </c>
      <c r="G58" s="1">
        <v>2.028</v>
      </c>
      <c r="H58" s="1">
        <v>2.1970000000000001</v>
      </c>
    </row>
    <row r="59" spans="1:9" x14ac:dyDescent="0.3">
      <c r="A59" t="s">
        <v>112</v>
      </c>
      <c r="B59" s="81" t="s">
        <v>353</v>
      </c>
    </row>
    <row r="60" spans="1:9" x14ac:dyDescent="0.3">
      <c r="A60" t="s">
        <v>113</v>
      </c>
      <c r="B60" s="81" t="s">
        <v>354</v>
      </c>
    </row>
    <row r="61" spans="1:9" x14ac:dyDescent="0.3">
      <c r="A61" t="s">
        <v>114</v>
      </c>
      <c r="B61" s="81" t="s">
        <v>355</v>
      </c>
    </row>
    <row r="62" spans="1:9" x14ac:dyDescent="0.3">
      <c r="A62" t="s">
        <v>115</v>
      </c>
      <c r="B62" s="81" t="s">
        <v>356</v>
      </c>
      <c r="C62" s="1">
        <v>3.48</v>
      </c>
      <c r="E62" s="1">
        <v>3.48</v>
      </c>
      <c r="F62" s="1">
        <v>3.8279999999999998</v>
      </c>
      <c r="G62" s="1">
        <v>4.1760000000000002</v>
      </c>
      <c r="H62" s="1">
        <v>4.524</v>
      </c>
    </row>
    <row r="63" spans="1:9" ht="57.6" x14ac:dyDescent="0.3">
      <c r="A63" t="s">
        <v>116</v>
      </c>
      <c r="B63" s="81" t="s">
        <v>357</v>
      </c>
    </row>
    <row r="64" spans="1:9" ht="72" x14ac:dyDescent="0.3">
      <c r="A64" t="s">
        <v>117</v>
      </c>
      <c r="B64" s="81" t="s">
        <v>358</v>
      </c>
      <c r="C64" s="1">
        <v>2.2400000000000002</v>
      </c>
      <c r="E64" s="1">
        <v>2.2400000000000002</v>
      </c>
      <c r="F64" s="1">
        <v>2.464</v>
      </c>
      <c r="G64" s="1">
        <v>2.6880000000000002</v>
      </c>
      <c r="H64" s="1">
        <v>2.9119999999999999</v>
      </c>
      <c r="I64" t="s">
        <v>569</v>
      </c>
    </row>
    <row r="65" spans="1:9" ht="43.2" x14ac:dyDescent="0.3">
      <c r="A65" t="s">
        <v>118</v>
      </c>
      <c r="B65" s="81" t="s">
        <v>359</v>
      </c>
    </row>
    <row r="66" spans="1:9" ht="43.2" x14ac:dyDescent="0.3">
      <c r="A66" t="s">
        <v>119</v>
      </c>
      <c r="B66" s="81" t="s">
        <v>360</v>
      </c>
      <c r="C66" s="1">
        <v>2.33</v>
      </c>
      <c r="E66" s="1">
        <v>2.33</v>
      </c>
      <c r="F66" s="1">
        <v>2.5630000000000002</v>
      </c>
      <c r="G66" s="1">
        <v>2.7959999999999998</v>
      </c>
      <c r="H66" s="1">
        <v>3.0289999999999999</v>
      </c>
      <c r="I66" t="s">
        <v>569</v>
      </c>
    </row>
    <row r="67" spans="1:9" ht="43.2" x14ac:dyDescent="0.3">
      <c r="A67" t="s">
        <v>120</v>
      </c>
      <c r="B67" s="81" t="s">
        <v>361</v>
      </c>
      <c r="C67" s="1">
        <v>2.33</v>
      </c>
      <c r="E67" s="1">
        <v>2.33</v>
      </c>
      <c r="F67" s="1">
        <v>2.5630000000000002</v>
      </c>
      <c r="G67" s="1">
        <v>2.7959999999999998</v>
      </c>
      <c r="H67" s="1">
        <v>3.0289999999999999</v>
      </c>
      <c r="I67" t="s">
        <v>569</v>
      </c>
    </row>
    <row r="68" spans="1:9" x14ac:dyDescent="0.3">
      <c r="A68" t="s">
        <v>121</v>
      </c>
      <c r="B68" s="81" t="s">
        <v>362</v>
      </c>
    </row>
    <row r="69" spans="1:9" ht="57.6" x14ac:dyDescent="0.3">
      <c r="A69" t="s">
        <v>122</v>
      </c>
      <c r="B69" s="81" t="s">
        <v>363</v>
      </c>
      <c r="C69" s="1">
        <v>2.35</v>
      </c>
      <c r="E69" s="1">
        <v>2.35</v>
      </c>
      <c r="F69" s="1">
        <v>2.585</v>
      </c>
      <c r="G69" s="1">
        <v>2.82</v>
      </c>
      <c r="H69" s="1">
        <v>3.0550000000000002</v>
      </c>
      <c r="I69" t="s">
        <v>569</v>
      </c>
    </row>
    <row r="70" spans="1:9" ht="72" x14ac:dyDescent="0.3">
      <c r="A70" t="s">
        <v>123</v>
      </c>
      <c r="B70" s="81" t="s">
        <v>364</v>
      </c>
      <c r="C70" s="1">
        <v>2.35</v>
      </c>
      <c r="E70" s="1">
        <v>2.35</v>
      </c>
      <c r="F70" s="1">
        <v>2.585</v>
      </c>
      <c r="G70" s="1">
        <v>2.82</v>
      </c>
      <c r="H70" s="1">
        <v>3.0550000000000002</v>
      </c>
      <c r="I70" t="s">
        <v>569</v>
      </c>
    </row>
    <row r="71" spans="1:9" ht="57.6" x14ac:dyDescent="0.3">
      <c r="A71" t="s">
        <v>124</v>
      </c>
      <c r="B71" s="81" t="s">
        <v>365</v>
      </c>
      <c r="C71" s="1">
        <v>2.35</v>
      </c>
      <c r="E71" s="1">
        <v>2.35</v>
      </c>
      <c r="F71" s="1">
        <v>2.585</v>
      </c>
      <c r="G71" s="1">
        <v>2.82</v>
      </c>
      <c r="H71" s="1">
        <v>3.0550000000000002</v>
      </c>
      <c r="I71" t="s">
        <v>569</v>
      </c>
    </row>
    <row r="72" spans="1:9" ht="43.2" x14ac:dyDescent="0.3">
      <c r="A72" t="s">
        <v>125</v>
      </c>
      <c r="B72" s="81" t="s">
        <v>366</v>
      </c>
      <c r="C72" s="1">
        <v>2.33</v>
      </c>
      <c r="E72" s="1">
        <v>2.33</v>
      </c>
      <c r="F72" s="1">
        <v>2.5630000000000002</v>
      </c>
      <c r="G72" s="1">
        <v>2.7959999999999998</v>
      </c>
      <c r="H72" s="1">
        <v>3.0289999999999999</v>
      </c>
      <c r="I72" t="s">
        <v>569</v>
      </c>
    </row>
    <row r="73" spans="1:9" ht="57.6" x14ac:dyDescent="0.3">
      <c r="A73" t="s">
        <v>126</v>
      </c>
      <c r="B73" s="81" t="s">
        <v>367</v>
      </c>
      <c r="C73" s="1">
        <v>2.35</v>
      </c>
      <c r="E73" s="1">
        <v>2.35</v>
      </c>
      <c r="F73" s="1">
        <v>2.585</v>
      </c>
      <c r="G73" s="1">
        <v>2.82</v>
      </c>
      <c r="H73" s="1">
        <v>3.0550000000000002</v>
      </c>
      <c r="I73" t="s">
        <v>569</v>
      </c>
    </row>
    <row r="74" spans="1:9" ht="57.6" x14ac:dyDescent="0.3">
      <c r="A74" t="s">
        <v>127</v>
      </c>
      <c r="B74" s="81" t="s">
        <v>368</v>
      </c>
      <c r="C74" s="1">
        <v>2.33</v>
      </c>
      <c r="E74" s="1">
        <v>2.33</v>
      </c>
      <c r="F74" s="1">
        <v>2.5630000000000002</v>
      </c>
      <c r="G74" s="1">
        <v>2.7959999999999998</v>
      </c>
      <c r="H74" s="1">
        <v>3.0289999999999999</v>
      </c>
      <c r="I74" t="s">
        <v>569</v>
      </c>
    </row>
    <row r="75" spans="1:9" ht="43.2" x14ac:dyDescent="0.3">
      <c r="A75" t="s">
        <v>128</v>
      </c>
      <c r="B75" s="81" t="s">
        <v>369</v>
      </c>
      <c r="C75" s="1">
        <v>2.35</v>
      </c>
      <c r="E75" s="1">
        <v>2.35</v>
      </c>
      <c r="F75" s="1">
        <v>2.585</v>
      </c>
      <c r="G75" s="1">
        <v>2.82</v>
      </c>
      <c r="H75" s="1">
        <v>3.0550000000000002</v>
      </c>
      <c r="I75" t="s">
        <v>569</v>
      </c>
    </row>
    <row r="76" spans="1:9" ht="43.2" x14ac:dyDescent="0.3">
      <c r="A76" t="s">
        <v>129</v>
      </c>
      <c r="B76" s="81" t="s">
        <v>370</v>
      </c>
      <c r="C76" s="1">
        <v>2.33</v>
      </c>
      <c r="E76" s="1">
        <v>2.33</v>
      </c>
      <c r="F76" s="1">
        <v>2.5630000000000002</v>
      </c>
      <c r="G76" s="1">
        <v>2.7959999999999998</v>
      </c>
      <c r="H76" s="1">
        <v>3.0289999999999999</v>
      </c>
      <c r="I76" t="s">
        <v>569</v>
      </c>
    </row>
    <row r="77" spans="1:9" ht="43.2" x14ac:dyDescent="0.3">
      <c r="A77" t="s">
        <v>130</v>
      </c>
      <c r="B77" s="81" t="s">
        <v>371</v>
      </c>
      <c r="C77" s="1">
        <v>2.35</v>
      </c>
      <c r="E77" s="1">
        <v>2.35</v>
      </c>
      <c r="F77" s="1">
        <v>2.585</v>
      </c>
      <c r="G77" s="1">
        <v>2.82</v>
      </c>
      <c r="H77" s="1">
        <v>3.0550000000000002</v>
      </c>
      <c r="I77" t="s">
        <v>569</v>
      </c>
    </row>
    <row r="78" spans="1:9" ht="57.6" x14ac:dyDescent="0.3">
      <c r="A78" t="s">
        <v>131</v>
      </c>
      <c r="B78" s="81" t="s">
        <v>372</v>
      </c>
      <c r="C78" s="1">
        <v>2.35</v>
      </c>
      <c r="E78" s="1">
        <v>2.35</v>
      </c>
      <c r="F78" s="1">
        <v>2.585</v>
      </c>
      <c r="G78" s="1">
        <v>2.82</v>
      </c>
      <c r="H78" s="1">
        <v>3.0550000000000002</v>
      </c>
      <c r="I78" t="s">
        <v>569</v>
      </c>
    </row>
    <row r="79" spans="1:9" ht="72" x14ac:dyDescent="0.3">
      <c r="A79" t="s">
        <v>132</v>
      </c>
      <c r="B79" s="81" t="s">
        <v>373</v>
      </c>
      <c r="C79" s="1">
        <v>2.35</v>
      </c>
      <c r="E79" s="1">
        <v>2.35</v>
      </c>
      <c r="F79" s="1">
        <v>2.585</v>
      </c>
      <c r="G79" s="1">
        <v>2.82</v>
      </c>
      <c r="H79" s="1">
        <v>3.0550000000000002</v>
      </c>
      <c r="I79" t="s">
        <v>569</v>
      </c>
    </row>
    <row r="80" spans="1:9" ht="57.6" x14ac:dyDescent="0.3">
      <c r="A80" t="s">
        <v>133</v>
      </c>
      <c r="B80" s="81" t="s">
        <v>374</v>
      </c>
      <c r="C80" s="1">
        <v>2.35</v>
      </c>
      <c r="E80" s="1">
        <v>2.35</v>
      </c>
      <c r="F80" s="1">
        <v>2.585</v>
      </c>
      <c r="G80" s="1">
        <v>2.82</v>
      </c>
      <c r="H80" s="1">
        <v>3.0550000000000002</v>
      </c>
      <c r="I80" t="s">
        <v>569</v>
      </c>
    </row>
    <row r="81" spans="1:9" ht="57.6" x14ac:dyDescent="0.3">
      <c r="A81" t="s">
        <v>134</v>
      </c>
      <c r="B81" s="81" t="s">
        <v>375</v>
      </c>
      <c r="C81" s="1">
        <v>2.33</v>
      </c>
      <c r="E81" s="1">
        <v>2.33</v>
      </c>
      <c r="F81" s="1">
        <v>2.5630000000000002</v>
      </c>
      <c r="G81" s="1">
        <v>2.7959999999999998</v>
      </c>
      <c r="H81" s="1">
        <v>3.0289999999999999</v>
      </c>
      <c r="I81" t="s">
        <v>569</v>
      </c>
    </row>
    <row r="82" spans="1:9" ht="57.6" x14ac:dyDescent="0.3">
      <c r="A82" t="s">
        <v>135</v>
      </c>
      <c r="B82" s="81" t="s">
        <v>376</v>
      </c>
      <c r="C82" s="1">
        <v>2.35</v>
      </c>
      <c r="E82" s="1">
        <v>2.35</v>
      </c>
      <c r="F82" s="1">
        <v>2.585</v>
      </c>
      <c r="G82" s="1">
        <v>2.82</v>
      </c>
      <c r="H82" s="1">
        <v>3.0550000000000002</v>
      </c>
      <c r="I82" t="s">
        <v>569</v>
      </c>
    </row>
    <row r="83" spans="1:9" ht="57.6" x14ac:dyDescent="0.3">
      <c r="A83" t="s">
        <v>136</v>
      </c>
      <c r="B83" s="81" t="s">
        <v>377</v>
      </c>
      <c r="C83" s="1">
        <v>2.33</v>
      </c>
      <c r="E83" s="1">
        <v>2.33</v>
      </c>
      <c r="F83" s="1">
        <v>2.5630000000000002</v>
      </c>
      <c r="G83" s="1">
        <v>2.7959999999999998</v>
      </c>
      <c r="H83" s="1">
        <v>3.0289999999999999</v>
      </c>
      <c r="I83" t="s">
        <v>569</v>
      </c>
    </row>
    <row r="84" spans="1:9" ht="43.2" x14ac:dyDescent="0.3">
      <c r="A84" t="s">
        <v>137</v>
      </c>
      <c r="B84" s="81" t="s">
        <v>378</v>
      </c>
      <c r="C84" s="1">
        <v>2.35</v>
      </c>
      <c r="E84" s="1">
        <v>2.35</v>
      </c>
      <c r="F84" s="1">
        <v>2.585</v>
      </c>
      <c r="G84" s="1">
        <v>2.82</v>
      </c>
      <c r="H84" s="1">
        <v>3.0550000000000002</v>
      </c>
      <c r="I84" t="s">
        <v>569</v>
      </c>
    </row>
    <row r="85" spans="1:9" ht="43.2" x14ac:dyDescent="0.3">
      <c r="A85" t="s">
        <v>138</v>
      </c>
      <c r="B85" s="81" t="s">
        <v>379</v>
      </c>
      <c r="C85" s="1">
        <v>2.33</v>
      </c>
      <c r="E85" s="1">
        <v>2.33</v>
      </c>
      <c r="F85" s="1">
        <v>2.5630000000000002</v>
      </c>
      <c r="G85" s="1">
        <v>2.7959999999999998</v>
      </c>
      <c r="H85" s="1">
        <v>3.0289999999999999</v>
      </c>
      <c r="I85" t="s">
        <v>569</v>
      </c>
    </row>
    <row r="86" spans="1:9" ht="43.2" x14ac:dyDescent="0.3">
      <c r="A86" t="s">
        <v>139</v>
      </c>
      <c r="B86" s="81" t="s">
        <v>380</v>
      </c>
      <c r="C86" s="1">
        <v>2.35</v>
      </c>
      <c r="E86" s="1">
        <v>2.35</v>
      </c>
      <c r="F86" s="1">
        <v>2.585</v>
      </c>
      <c r="G86" s="1">
        <v>2.82</v>
      </c>
      <c r="H86" s="1">
        <v>3.0550000000000002</v>
      </c>
      <c r="I86" t="s">
        <v>569</v>
      </c>
    </row>
    <row r="87" spans="1:9" ht="28.8" x14ac:dyDescent="0.3">
      <c r="A87" t="s">
        <v>140</v>
      </c>
      <c r="B87" s="81" t="s">
        <v>381</v>
      </c>
      <c r="C87" s="1">
        <v>2.35</v>
      </c>
      <c r="E87" s="1">
        <v>2.35</v>
      </c>
      <c r="F87" s="1">
        <v>2.585</v>
      </c>
      <c r="G87" s="1">
        <v>2.82</v>
      </c>
      <c r="H87" s="1">
        <v>3.0550000000000002</v>
      </c>
      <c r="I87" t="s">
        <v>569</v>
      </c>
    </row>
    <row r="88" spans="1:9" ht="43.2" x14ac:dyDescent="0.3">
      <c r="A88" t="s">
        <v>141</v>
      </c>
      <c r="B88" s="81" t="s">
        <v>382</v>
      </c>
      <c r="C88" s="1">
        <v>2.37</v>
      </c>
      <c r="E88" s="1">
        <v>2.37</v>
      </c>
      <c r="F88" s="1">
        <v>2.6070000000000002</v>
      </c>
      <c r="G88" s="1">
        <v>2.8439999999999999</v>
      </c>
      <c r="H88" s="1">
        <v>3.081</v>
      </c>
      <c r="I88" t="s">
        <v>569</v>
      </c>
    </row>
    <row r="89" spans="1:9" ht="43.2" x14ac:dyDescent="0.3">
      <c r="A89" t="s">
        <v>142</v>
      </c>
      <c r="B89" s="81" t="s">
        <v>383</v>
      </c>
      <c r="C89" s="1">
        <v>2.37</v>
      </c>
      <c r="E89" s="1">
        <v>2.37</v>
      </c>
      <c r="F89" s="1">
        <v>2.6070000000000002</v>
      </c>
      <c r="G89" s="1">
        <v>2.8439999999999999</v>
      </c>
      <c r="H89" s="1">
        <v>3.081</v>
      </c>
      <c r="I89" t="s">
        <v>569</v>
      </c>
    </row>
    <row r="90" spans="1:9" ht="43.2" x14ac:dyDescent="0.3">
      <c r="A90" t="s">
        <v>143</v>
      </c>
      <c r="B90" s="81" t="s">
        <v>384</v>
      </c>
    </row>
    <row r="91" spans="1:9" ht="72" x14ac:dyDescent="0.3">
      <c r="A91" t="s">
        <v>144</v>
      </c>
      <c r="B91" s="81" t="s">
        <v>385</v>
      </c>
      <c r="C91" s="1">
        <v>2.35</v>
      </c>
      <c r="E91" s="1">
        <v>2.35</v>
      </c>
      <c r="F91" s="1">
        <v>2.585</v>
      </c>
      <c r="G91" s="1">
        <v>2.82</v>
      </c>
      <c r="H91" s="1">
        <v>3.0550000000000002</v>
      </c>
      <c r="I91" t="s">
        <v>569</v>
      </c>
    </row>
    <row r="92" spans="1:9" ht="57.6" x14ac:dyDescent="0.3">
      <c r="A92" t="s">
        <v>145</v>
      </c>
      <c r="B92" s="81" t="s">
        <v>386</v>
      </c>
      <c r="C92" s="1">
        <v>2.35</v>
      </c>
      <c r="E92" s="1">
        <v>2.35</v>
      </c>
      <c r="F92" s="1">
        <v>2.585</v>
      </c>
      <c r="G92" s="1">
        <v>2.82</v>
      </c>
      <c r="H92" s="1">
        <v>3.0550000000000002</v>
      </c>
      <c r="I92" t="s">
        <v>569</v>
      </c>
    </row>
    <row r="93" spans="1:9" ht="43.2" x14ac:dyDescent="0.3">
      <c r="A93" t="s">
        <v>146</v>
      </c>
      <c r="B93" s="81" t="s">
        <v>387</v>
      </c>
      <c r="C93" s="1">
        <v>2.35</v>
      </c>
      <c r="E93" s="1">
        <v>2.35</v>
      </c>
      <c r="F93" s="1">
        <v>2.585</v>
      </c>
      <c r="G93" s="1">
        <v>2.82</v>
      </c>
      <c r="H93" s="1">
        <v>3.0550000000000002</v>
      </c>
      <c r="I93" t="s">
        <v>569</v>
      </c>
    </row>
    <row r="94" spans="1:9" ht="57.6" x14ac:dyDescent="0.3">
      <c r="A94" t="s">
        <v>147</v>
      </c>
      <c r="B94" s="81" t="s">
        <v>388</v>
      </c>
      <c r="C94" s="1">
        <v>2.37</v>
      </c>
      <c r="E94" s="1">
        <v>2.37</v>
      </c>
      <c r="F94" s="1">
        <v>2.6070000000000002</v>
      </c>
      <c r="G94" s="1">
        <v>2.8439999999999999</v>
      </c>
      <c r="H94" s="1">
        <v>3.081</v>
      </c>
      <c r="I94" t="s">
        <v>569</v>
      </c>
    </row>
    <row r="95" spans="1:9" ht="57.6" x14ac:dyDescent="0.3">
      <c r="A95" t="s">
        <v>148</v>
      </c>
      <c r="B95" s="81" t="s">
        <v>389</v>
      </c>
      <c r="C95" s="1">
        <v>2.37</v>
      </c>
      <c r="E95" s="1">
        <v>2.37</v>
      </c>
      <c r="F95" s="1">
        <v>2.6070000000000002</v>
      </c>
      <c r="G95" s="1">
        <v>2.8439999999999999</v>
      </c>
      <c r="H95" s="1">
        <v>3.081</v>
      </c>
      <c r="I95" t="s">
        <v>569</v>
      </c>
    </row>
    <row r="96" spans="1:9" ht="57.6" x14ac:dyDescent="0.3">
      <c r="A96" t="s">
        <v>149</v>
      </c>
      <c r="B96" s="81" t="s">
        <v>390</v>
      </c>
      <c r="C96" s="1">
        <v>2.37</v>
      </c>
      <c r="E96" s="1">
        <v>2.37</v>
      </c>
      <c r="F96" s="1">
        <v>2.6070000000000002</v>
      </c>
      <c r="G96" s="1">
        <v>2.8439999999999999</v>
      </c>
      <c r="H96" s="1">
        <v>3.081</v>
      </c>
      <c r="I96" t="s">
        <v>569</v>
      </c>
    </row>
    <row r="97" spans="1:9" ht="43.2" x14ac:dyDescent="0.3">
      <c r="A97" t="s">
        <v>150</v>
      </c>
      <c r="B97" s="81" t="s">
        <v>391</v>
      </c>
      <c r="C97" s="1">
        <v>2.37</v>
      </c>
      <c r="E97" s="1">
        <v>2.37</v>
      </c>
      <c r="F97" s="1">
        <v>2.6070000000000002</v>
      </c>
      <c r="G97" s="1">
        <v>2.8439999999999999</v>
      </c>
      <c r="H97" s="1">
        <v>3.081</v>
      </c>
      <c r="I97" t="s">
        <v>569</v>
      </c>
    </row>
    <row r="98" spans="1:9" ht="28.8" x14ac:dyDescent="0.3">
      <c r="A98" t="s">
        <v>151</v>
      </c>
      <c r="B98" s="81" t="s">
        <v>392</v>
      </c>
      <c r="C98" s="1">
        <v>2.35</v>
      </c>
      <c r="E98" s="1">
        <v>2.35</v>
      </c>
      <c r="F98" s="1">
        <v>2.585</v>
      </c>
      <c r="G98" s="1">
        <v>2.82</v>
      </c>
      <c r="H98" s="1">
        <v>3.0550000000000002</v>
      </c>
      <c r="I98" t="s">
        <v>569</v>
      </c>
    </row>
    <row r="99" spans="1:9" ht="57.6" x14ac:dyDescent="0.3">
      <c r="A99" t="s">
        <v>152</v>
      </c>
      <c r="B99" s="81" t="s">
        <v>393</v>
      </c>
    </row>
    <row r="100" spans="1:9" ht="28.8" x14ac:dyDescent="0.3">
      <c r="A100" t="s">
        <v>153</v>
      </c>
      <c r="B100" s="81" t="s">
        <v>394</v>
      </c>
      <c r="C100" s="1">
        <v>2.33</v>
      </c>
      <c r="E100" s="1">
        <v>2.33</v>
      </c>
      <c r="F100" s="1">
        <v>2.5630000000000002</v>
      </c>
      <c r="G100" s="1">
        <v>2.7959999999999998</v>
      </c>
      <c r="H100" s="1">
        <v>3.0289999999999999</v>
      </c>
      <c r="I100" t="s">
        <v>569</v>
      </c>
    </row>
    <row r="101" spans="1:9" ht="28.8" x14ac:dyDescent="0.3">
      <c r="A101" t="s">
        <v>154</v>
      </c>
      <c r="B101" s="81" t="s">
        <v>395</v>
      </c>
      <c r="C101" s="1">
        <v>2.35</v>
      </c>
      <c r="E101" s="1">
        <v>2.35</v>
      </c>
      <c r="F101" s="1">
        <v>2.585</v>
      </c>
      <c r="G101" s="1">
        <v>2.82</v>
      </c>
      <c r="H101" s="1">
        <v>3.0550000000000002</v>
      </c>
      <c r="I101" t="s">
        <v>569</v>
      </c>
    </row>
    <row r="102" spans="1:9" ht="57.6" x14ac:dyDescent="0.3">
      <c r="A102" t="s">
        <v>155</v>
      </c>
      <c r="B102" s="81" t="s">
        <v>396</v>
      </c>
      <c r="C102" s="1">
        <v>2.35</v>
      </c>
      <c r="E102" s="1">
        <v>2.35</v>
      </c>
      <c r="F102" s="1">
        <v>2.585</v>
      </c>
      <c r="G102" s="1">
        <v>2.82</v>
      </c>
      <c r="H102" s="1">
        <v>3.0550000000000002</v>
      </c>
      <c r="I102" t="s">
        <v>569</v>
      </c>
    </row>
    <row r="103" spans="1:9" ht="86.4" x14ac:dyDescent="0.3">
      <c r="A103" t="s">
        <v>156</v>
      </c>
      <c r="B103" s="81" t="s">
        <v>397</v>
      </c>
      <c r="C103" s="1">
        <v>2.35</v>
      </c>
      <c r="E103" s="1">
        <v>2.35</v>
      </c>
      <c r="F103" s="1">
        <v>2.585</v>
      </c>
      <c r="G103" s="1">
        <v>2.82</v>
      </c>
      <c r="H103" s="1">
        <v>3.0550000000000002</v>
      </c>
      <c r="I103" t="s">
        <v>569</v>
      </c>
    </row>
    <row r="104" spans="1:9" ht="72" x14ac:dyDescent="0.3">
      <c r="A104" t="s">
        <v>157</v>
      </c>
      <c r="B104" s="81" t="s">
        <v>398</v>
      </c>
      <c r="C104" s="1">
        <v>2.35</v>
      </c>
      <c r="E104" s="1">
        <v>2.35</v>
      </c>
      <c r="F104" s="1">
        <v>2.585</v>
      </c>
      <c r="G104" s="1">
        <v>2.82</v>
      </c>
      <c r="H104" s="1">
        <v>3.0550000000000002</v>
      </c>
      <c r="I104" t="s">
        <v>569</v>
      </c>
    </row>
    <row r="105" spans="1:9" ht="57.6" x14ac:dyDescent="0.3">
      <c r="A105" t="s">
        <v>158</v>
      </c>
      <c r="B105" s="81" t="s">
        <v>399</v>
      </c>
      <c r="C105" s="1">
        <v>2.35</v>
      </c>
      <c r="E105" s="1">
        <v>2.35</v>
      </c>
      <c r="F105" s="1">
        <v>2.585</v>
      </c>
      <c r="G105" s="1">
        <v>2.82</v>
      </c>
      <c r="H105" s="1">
        <v>3.0550000000000002</v>
      </c>
      <c r="I105" t="s">
        <v>569</v>
      </c>
    </row>
    <row r="106" spans="1:9" ht="28.8" x14ac:dyDescent="0.3">
      <c r="A106" t="s">
        <v>159</v>
      </c>
      <c r="B106" s="81" t="s">
        <v>400</v>
      </c>
      <c r="C106" s="1">
        <v>2.35</v>
      </c>
      <c r="E106" s="1">
        <v>2.35</v>
      </c>
      <c r="F106" s="1">
        <v>2.585</v>
      </c>
      <c r="G106" s="1">
        <v>2.82</v>
      </c>
      <c r="H106" s="1">
        <v>3.0550000000000002</v>
      </c>
      <c r="I106" t="s">
        <v>569</v>
      </c>
    </row>
    <row r="107" spans="1:9" x14ac:dyDescent="0.3">
      <c r="A107" t="s">
        <v>160</v>
      </c>
      <c r="B107" s="81" t="s">
        <v>401</v>
      </c>
    </row>
    <row r="108" spans="1:9" ht="28.8" x14ac:dyDescent="0.3">
      <c r="A108" t="s">
        <v>161</v>
      </c>
      <c r="B108" s="81" t="s">
        <v>402</v>
      </c>
      <c r="C108" s="1">
        <v>2.35</v>
      </c>
      <c r="E108" s="1">
        <v>2.35</v>
      </c>
      <c r="F108" s="1">
        <v>2.585</v>
      </c>
      <c r="G108" s="1">
        <v>2.82</v>
      </c>
      <c r="H108" s="1">
        <v>3.0550000000000002</v>
      </c>
      <c r="I108" t="s">
        <v>569</v>
      </c>
    </row>
    <row r="109" spans="1:9" ht="28.8" x14ac:dyDescent="0.3">
      <c r="A109" t="s">
        <v>162</v>
      </c>
      <c r="B109" s="81" t="s">
        <v>403</v>
      </c>
      <c r="C109" s="1">
        <v>2.35</v>
      </c>
      <c r="E109" s="1">
        <v>2.35</v>
      </c>
      <c r="F109" s="1">
        <v>2.585</v>
      </c>
      <c r="G109" s="1">
        <v>2.82</v>
      </c>
      <c r="H109" s="1">
        <v>3.0550000000000002</v>
      </c>
      <c r="I109" t="s">
        <v>569</v>
      </c>
    </row>
    <row r="110" spans="1:9" ht="43.2" x14ac:dyDescent="0.3">
      <c r="A110" t="s">
        <v>163</v>
      </c>
      <c r="B110" s="81" t="s">
        <v>404</v>
      </c>
      <c r="C110" s="1">
        <v>2.35</v>
      </c>
      <c r="E110" s="1">
        <v>2.35</v>
      </c>
      <c r="F110" s="1">
        <v>2.585</v>
      </c>
      <c r="G110" s="1">
        <v>2.82</v>
      </c>
      <c r="H110" s="1">
        <v>3.0550000000000002</v>
      </c>
      <c r="I110" t="s">
        <v>569</v>
      </c>
    </row>
    <row r="111" spans="1:9" ht="43.2" x14ac:dyDescent="0.3">
      <c r="A111" t="s">
        <v>164</v>
      </c>
      <c r="B111" s="81" t="s">
        <v>405</v>
      </c>
      <c r="C111" s="1">
        <v>2.35</v>
      </c>
      <c r="E111" s="1">
        <v>2.35</v>
      </c>
      <c r="F111" s="1">
        <v>2.585</v>
      </c>
      <c r="G111" s="1">
        <v>2.82</v>
      </c>
      <c r="H111" s="1">
        <v>3.0550000000000002</v>
      </c>
      <c r="I111" t="s">
        <v>569</v>
      </c>
    </row>
    <row r="112" spans="1:9" ht="43.2" x14ac:dyDescent="0.3">
      <c r="A112" t="s">
        <v>165</v>
      </c>
      <c r="B112" s="81" t="s">
        <v>406</v>
      </c>
    </row>
    <row r="113" spans="1:2" ht="28.8" x14ac:dyDescent="0.3">
      <c r="A113" t="s">
        <v>166</v>
      </c>
      <c r="B113" s="81" t="s">
        <v>407</v>
      </c>
    </row>
    <row r="114" spans="1:2" ht="28.8" x14ac:dyDescent="0.3">
      <c r="A114" t="s">
        <v>167</v>
      </c>
      <c r="B114" s="81" t="s">
        <v>408</v>
      </c>
    </row>
    <row r="115" spans="1:2" ht="28.8" x14ac:dyDescent="0.3">
      <c r="A115" t="s">
        <v>168</v>
      </c>
      <c r="B115" s="81" t="s">
        <v>409</v>
      </c>
    </row>
    <row r="116" spans="1:2" ht="28.8" x14ac:dyDescent="0.3">
      <c r="A116" t="s">
        <v>169</v>
      </c>
      <c r="B116" s="81" t="s">
        <v>410</v>
      </c>
    </row>
    <row r="117" spans="1:2" ht="43.2" x14ac:dyDescent="0.3">
      <c r="A117" t="s">
        <v>170</v>
      </c>
      <c r="B117" s="81" t="s">
        <v>411</v>
      </c>
    </row>
    <row r="118" spans="1:2" ht="28.8" x14ac:dyDescent="0.3">
      <c r="A118" t="s">
        <v>171</v>
      </c>
      <c r="B118" s="81" t="s">
        <v>412</v>
      </c>
    </row>
    <row r="119" spans="1:2" ht="28.8" x14ac:dyDescent="0.3">
      <c r="A119" t="s">
        <v>172</v>
      </c>
      <c r="B119" s="81" t="s">
        <v>413</v>
      </c>
    </row>
    <row r="120" spans="1:2" ht="43.2" x14ac:dyDescent="0.3">
      <c r="A120" t="s">
        <v>173</v>
      </c>
      <c r="B120" s="81" t="s">
        <v>414</v>
      </c>
    </row>
    <row r="121" spans="1:2" ht="43.2" x14ac:dyDescent="0.3">
      <c r="A121" t="s">
        <v>174</v>
      </c>
      <c r="B121" s="81" t="s">
        <v>415</v>
      </c>
    </row>
    <row r="122" spans="1:2" ht="43.2" x14ac:dyDescent="0.3">
      <c r="A122" t="s">
        <v>175</v>
      </c>
      <c r="B122" s="81" t="s">
        <v>416</v>
      </c>
    </row>
    <row r="123" spans="1:2" ht="43.2" x14ac:dyDescent="0.3">
      <c r="A123" t="s">
        <v>176</v>
      </c>
      <c r="B123" s="81" t="s">
        <v>417</v>
      </c>
    </row>
    <row r="124" spans="1:2" ht="43.2" x14ac:dyDescent="0.3">
      <c r="A124" t="s">
        <v>177</v>
      </c>
      <c r="B124" s="81" t="s">
        <v>418</v>
      </c>
    </row>
    <row r="125" spans="1:2" ht="43.2" x14ac:dyDescent="0.3">
      <c r="A125" t="s">
        <v>178</v>
      </c>
      <c r="B125" s="81" t="s">
        <v>419</v>
      </c>
    </row>
    <row r="126" spans="1:2" ht="43.2" x14ac:dyDescent="0.3">
      <c r="A126" t="s">
        <v>179</v>
      </c>
      <c r="B126" s="81" t="s">
        <v>420</v>
      </c>
    </row>
    <row r="127" spans="1:2" ht="43.2" x14ac:dyDescent="0.3">
      <c r="A127" t="s">
        <v>180</v>
      </c>
      <c r="B127" s="81" t="s">
        <v>421</v>
      </c>
    </row>
    <row r="128" spans="1:2" ht="43.2" x14ac:dyDescent="0.3">
      <c r="A128" t="s">
        <v>181</v>
      </c>
      <c r="B128" s="81" t="s">
        <v>422</v>
      </c>
    </row>
    <row r="129" spans="1:2" ht="43.2" x14ac:dyDescent="0.3">
      <c r="A129" t="s">
        <v>182</v>
      </c>
      <c r="B129" s="81" t="s">
        <v>423</v>
      </c>
    </row>
    <row r="130" spans="1:2" ht="43.2" x14ac:dyDescent="0.3">
      <c r="A130" t="s">
        <v>183</v>
      </c>
      <c r="B130" s="81" t="s">
        <v>424</v>
      </c>
    </row>
    <row r="131" spans="1:2" ht="43.2" x14ac:dyDescent="0.3">
      <c r="A131" t="s">
        <v>184</v>
      </c>
      <c r="B131" s="81" t="s">
        <v>425</v>
      </c>
    </row>
    <row r="132" spans="1:2" ht="43.2" x14ac:dyDescent="0.3">
      <c r="A132" t="s">
        <v>185</v>
      </c>
      <c r="B132" s="81" t="s">
        <v>426</v>
      </c>
    </row>
    <row r="133" spans="1:2" ht="43.2" x14ac:dyDescent="0.3">
      <c r="A133" t="s">
        <v>186</v>
      </c>
      <c r="B133" s="81" t="s">
        <v>427</v>
      </c>
    </row>
    <row r="134" spans="1:2" ht="28.8" x14ac:dyDescent="0.3">
      <c r="A134" t="s">
        <v>187</v>
      </c>
      <c r="B134" s="81" t="s">
        <v>428</v>
      </c>
    </row>
    <row r="135" spans="1:2" ht="43.2" x14ac:dyDescent="0.3">
      <c r="A135" t="s">
        <v>188</v>
      </c>
      <c r="B135" s="81" t="s">
        <v>429</v>
      </c>
    </row>
    <row r="136" spans="1:2" ht="43.2" x14ac:dyDescent="0.3">
      <c r="A136" t="s">
        <v>189</v>
      </c>
      <c r="B136" s="81" t="s">
        <v>430</v>
      </c>
    </row>
    <row r="137" spans="1:2" ht="43.2" x14ac:dyDescent="0.3">
      <c r="A137" t="s">
        <v>190</v>
      </c>
      <c r="B137" s="81" t="s">
        <v>431</v>
      </c>
    </row>
    <row r="138" spans="1:2" ht="43.2" x14ac:dyDescent="0.3">
      <c r="A138" t="s">
        <v>191</v>
      </c>
      <c r="B138" s="81" t="s">
        <v>432</v>
      </c>
    </row>
    <row r="139" spans="1:2" ht="28.8" x14ac:dyDescent="0.3">
      <c r="A139" t="s">
        <v>192</v>
      </c>
      <c r="B139" s="81" t="s">
        <v>433</v>
      </c>
    </row>
    <row r="140" spans="1:2" ht="28.8" x14ac:dyDescent="0.3">
      <c r="A140" t="s">
        <v>193</v>
      </c>
      <c r="B140" s="81" t="s">
        <v>434</v>
      </c>
    </row>
    <row r="141" spans="1:2" ht="28.8" x14ac:dyDescent="0.3">
      <c r="A141" t="s">
        <v>194</v>
      </c>
      <c r="B141" s="81" t="s">
        <v>435</v>
      </c>
    </row>
    <row r="142" spans="1:2" ht="28.8" x14ac:dyDescent="0.3">
      <c r="A142" t="s">
        <v>195</v>
      </c>
      <c r="B142" s="81" t="s">
        <v>436</v>
      </c>
    </row>
    <row r="143" spans="1:2" ht="28.8" x14ac:dyDescent="0.3">
      <c r="A143" t="s">
        <v>196</v>
      </c>
      <c r="B143" s="81" t="s">
        <v>437</v>
      </c>
    </row>
    <row r="144" spans="1:2" ht="57.6" x14ac:dyDescent="0.3">
      <c r="A144" t="s">
        <v>197</v>
      </c>
      <c r="B144" s="81" t="s">
        <v>438</v>
      </c>
    </row>
    <row r="145" spans="1:9" ht="28.8" x14ac:dyDescent="0.3">
      <c r="A145" t="s">
        <v>198</v>
      </c>
      <c r="B145" s="81" t="s">
        <v>439</v>
      </c>
    </row>
    <row r="146" spans="1:9" x14ac:dyDescent="0.3">
      <c r="A146" t="s">
        <v>199</v>
      </c>
      <c r="B146" s="81" t="s">
        <v>440</v>
      </c>
    </row>
    <row r="147" spans="1:9" x14ac:dyDescent="0.3">
      <c r="A147" t="s">
        <v>200</v>
      </c>
      <c r="B147" s="81" t="s">
        <v>440</v>
      </c>
    </row>
    <row r="148" spans="1:9" ht="43.2" x14ac:dyDescent="0.3">
      <c r="A148" t="s">
        <v>201</v>
      </c>
      <c r="B148" s="81" t="s">
        <v>441</v>
      </c>
    </row>
    <row r="149" spans="1:9" ht="43.2" x14ac:dyDescent="0.3">
      <c r="A149" t="s">
        <v>202</v>
      </c>
      <c r="B149" s="81" t="s">
        <v>442</v>
      </c>
      <c r="C149" s="1">
        <v>3.44</v>
      </c>
      <c r="E149" s="1">
        <v>3.44</v>
      </c>
      <c r="F149" s="1">
        <v>3.7839999999999998</v>
      </c>
      <c r="G149" s="1">
        <v>4.1280000000000001</v>
      </c>
      <c r="H149" s="1">
        <v>4.4720000000000004</v>
      </c>
      <c r="I149" t="s">
        <v>570</v>
      </c>
    </row>
    <row r="150" spans="1:9" x14ac:dyDescent="0.3">
      <c r="A150" t="s">
        <v>203</v>
      </c>
      <c r="B150" s="81" t="s">
        <v>443</v>
      </c>
      <c r="C150" s="1">
        <v>3.48</v>
      </c>
      <c r="E150" s="1">
        <v>3.48</v>
      </c>
      <c r="F150" s="1">
        <v>3.8279999999999998</v>
      </c>
      <c r="G150" s="1">
        <v>4.1760000000000002</v>
      </c>
      <c r="H150" s="1">
        <v>4.524</v>
      </c>
      <c r="I150" t="s">
        <v>570</v>
      </c>
    </row>
    <row r="151" spans="1:9" ht="43.2" x14ac:dyDescent="0.3">
      <c r="A151" t="s">
        <v>204</v>
      </c>
      <c r="B151" s="81" t="s">
        <v>444</v>
      </c>
      <c r="C151" s="1">
        <v>3.48</v>
      </c>
      <c r="E151" s="1">
        <v>3.48</v>
      </c>
      <c r="F151" s="1">
        <v>3.8279999999999998</v>
      </c>
      <c r="G151" s="1">
        <v>4.1760000000000002</v>
      </c>
      <c r="H151" s="1">
        <v>4.524</v>
      </c>
      <c r="I151" t="s">
        <v>570</v>
      </c>
    </row>
    <row r="152" spans="1:9" ht="100.8" x14ac:dyDescent="0.3">
      <c r="A152" t="s">
        <v>205</v>
      </c>
      <c r="B152" s="81" t="s">
        <v>445</v>
      </c>
      <c r="C152" s="1">
        <v>3.48</v>
      </c>
      <c r="E152" s="1">
        <v>3.48</v>
      </c>
      <c r="F152" s="1">
        <v>3.8279999999999998</v>
      </c>
      <c r="G152" s="1">
        <v>4.1760000000000002</v>
      </c>
      <c r="H152" s="1">
        <v>4.524</v>
      </c>
      <c r="I152" t="s">
        <v>570</v>
      </c>
    </row>
    <row r="153" spans="1:9" ht="72" x14ac:dyDescent="0.3">
      <c r="A153" t="s">
        <v>206</v>
      </c>
      <c r="B153" s="81" t="s">
        <v>446</v>
      </c>
      <c r="C153" s="1">
        <v>3.48</v>
      </c>
      <c r="E153" s="1">
        <v>3.48</v>
      </c>
      <c r="F153" s="1">
        <v>3.8279999999999998</v>
      </c>
      <c r="G153" s="1">
        <v>4.1760000000000002</v>
      </c>
      <c r="H153" s="1">
        <v>4.524</v>
      </c>
      <c r="I153" t="s">
        <v>570</v>
      </c>
    </row>
    <row r="154" spans="1:9" ht="57.6" x14ac:dyDescent="0.3">
      <c r="A154" t="s">
        <v>207</v>
      </c>
      <c r="B154" s="81" t="s">
        <v>447</v>
      </c>
      <c r="C154" s="1">
        <v>3.48</v>
      </c>
      <c r="E154" s="1">
        <v>3.48</v>
      </c>
      <c r="F154" s="1">
        <v>3.8279999999999998</v>
      </c>
      <c r="G154" s="1">
        <v>4.1760000000000002</v>
      </c>
      <c r="H154" s="1">
        <v>4.524</v>
      </c>
      <c r="I154" t="s">
        <v>570</v>
      </c>
    </row>
    <row r="155" spans="1:9" ht="43.2" x14ac:dyDescent="0.3">
      <c r="A155" t="s">
        <v>208</v>
      </c>
      <c r="B155" s="81" t="s">
        <v>448</v>
      </c>
      <c r="C155" s="1">
        <v>3.44</v>
      </c>
      <c r="E155" s="1">
        <v>3.44</v>
      </c>
      <c r="F155" s="1">
        <v>3.7839999999999998</v>
      </c>
      <c r="G155" s="1">
        <v>4.1280000000000001</v>
      </c>
      <c r="H155" s="1">
        <v>4.4720000000000004</v>
      </c>
      <c r="I155" t="s">
        <v>570</v>
      </c>
    </row>
    <row r="156" spans="1:9" ht="57.6" x14ac:dyDescent="0.3">
      <c r="A156" t="s">
        <v>209</v>
      </c>
      <c r="B156" s="81" t="s">
        <v>449</v>
      </c>
      <c r="C156" s="1">
        <v>3.48</v>
      </c>
      <c r="E156" s="1">
        <v>3.48</v>
      </c>
      <c r="F156" s="1">
        <v>3.8279999999999998</v>
      </c>
      <c r="G156" s="1">
        <v>4.1760000000000002</v>
      </c>
      <c r="H156" s="1">
        <v>4.524</v>
      </c>
      <c r="I156" t="s">
        <v>570</v>
      </c>
    </row>
    <row r="157" spans="1:9" ht="86.4" x14ac:dyDescent="0.3">
      <c r="A157" t="s">
        <v>210</v>
      </c>
      <c r="B157" s="81" t="s">
        <v>450</v>
      </c>
      <c r="C157" s="1">
        <v>3.48</v>
      </c>
      <c r="E157" s="1">
        <v>3.48</v>
      </c>
      <c r="F157" s="1">
        <v>3.8279999999999998</v>
      </c>
      <c r="G157" s="1">
        <v>4.1760000000000002</v>
      </c>
      <c r="H157" s="1">
        <v>4.524</v>
      </c>
      <c r="I157" t="s">
        <v>570</v>
      </c>
    </row>
    <row r="158" spans="1:9" ht="43.2" x14ac:dyDescent="0.3">
      <c r="A158" t="s">
        <v>211</v>
      </c>
      <c r="B158" s="81" t="s">
        <v>451</v>
      </c>
      <c r="C158" s="1">
        <v>3.44</v>
      </c>
      <c r="E158" s="1">
        <v>3.44</v>
      </c>
      <c r="F158" s="1">
        <v>3.7839999999999998</v>
      </c>
      <c r="G158" s="1">
        <v>4.1280000000000001</v>
      </c>
      <c r="H158" s="1">
        <v>4.4720000000000004</v>
      </c>
      <c r="I158" t="s">
        <v>570</v>
      </c>
    </row>
    <row r="159" spans="1:9" ht="43.2" x14ac:dyDescent="0.3">
      <c r="A159" t="s">
        <v>212</v>
      </c>
      <c r="B159" s="81" t="s">
        <v>452</v>
      </c>
    </row>
    <row r="160" spans="1:9" ht="28.8" x14ac:dyDescent="0.3">
      <c r="A160" t="s">
        <v>213</v>
      </c>
      <c r="B160" s="81" t="s">
        <v>453</v>
      </c>
      <c r="C160" s="1">
        <v>4.5999999999999996</v>
      </c>
      <c r="E160" s="1">
        <v>4.5999999999999996</v>
      </c>
      <c r="F160" s="1">
        <v>5.0599999999999996</v>
      </c>
      <c r="G160" s="1">
        <v>5.52</v>
      </c>
      <c r="H160" s="1">
        <v>5.98</v>
      </c>
      <c r="I160" t="s">
        <v>569</v>
      </c>
    </row>
    <row r="161" spans="1:9" ht="28.8" x14ac:dyDescent="0.3">
      <c r="A161" t="s">
        <v>214</v>
      </c>
      <c r="B161" s="81" t="s">
        <v>454</v>
      </c>
      <c r="C161" s="1">
        <v>3.48</v>
      </c>
      <c r="E161" s="1">
        <v>3.48</v>
      </c>
      <c r="F161" s="1">
        <v>3.8279999999999998</v>
      </c>
      <c r="G161" s="1">
        <v>4.1760000000000002</v>
      </c>
      <c r="H161" s="1">
        <v>4.524</v>
      </c>
      <c r="I161" t="s">
        <v>569</v>
      </c>
    </row>
    <row r="162" spans="1:9" ht="43.2" x14ac:dyDescent="0.3">
      <c r="A162" t="s">
        <v>215</v>
      </c>
      <c r="B162" s="81" t="s">
        <v>455</v>
      </c>
      <c r="C162" s="1">
        <v>3.5</v>
      </c>
      <c r="E162" s="1">
        <v>3.5</v>
      </c>
      <c r="F162" s="1">
        <v>3.85</v>
      </c>
      <c r="G162" s="1">
        <v>4.2</v>
      </c>
      <c r="H162" s="1">
        <v>4.55</v>
      </c>
      <c r="I162" t="s">
        <v>570</v>
      </c>
    </row>
    <row r="163" spans="1:9" ht="57.6" x14ac:dyDescent="0.3">
      <c r="A163" t="s">
        <v>216</v>
      </c>
      <c r="B163" s="81" t="s">
        <v>456</v>
      </c>
      <c r="C163" s="1">
        <v>3.48</v>
      </c>
      <c r="E163" s="1">
        <v>3.48</v>
      </c>
      <c r="F163" s="1">
        <v>3.8279999999999998</v>
      </c>
      <c r="G163" s="1">
        <v>4.1760000000000002</v>
      </c>
      <c r="H163" s="1">
        <v>4.524</v>
      </c>
      <c r="I163" t="s">
        <v>570</v>
      </c>
    </row>
    <row r="164" spans="1:9" ht="57.6" x14ac:dyDescent="0.3">
      <c r="A164" t="s">
        <v>217</v>
      </c>
      <c r="B164" s="81" t="s">
        <v>457</v>
      </c>
      <c r="C164" s="1">
        <v>3.48</v>
      </c>
      <c r="E164" s="1">
        <v>3.48</v>
      </c>
      <c r="F164" s="1">
        <v>3.8279999999999998</v>
      </c>
      <c r="G164" s="1">
        <v>4.1760000000000002</v>
      </c>
      <c r="H164" s="1">
        <v>4.524</v>
      </c>
      <c r="I164" t="s">
        <v>570</v>
      </c>
    </row>
    <row r="165" spans="1:9" ht="57.6" x14ac:dyDescent="0.3">
      <c r="A165" t="s">
        <v>218</v>
      </c>
      <c r="B165" s="81" t="s">
        <v>458</v>
      </c>
      <c r="C165" s="1">
        <v>3.5</v>
      </c>
      <c r="E165" s="1">
        <v>3.5</v>
      </c>
      <c r="F165" s="1">
        <v>3.85</v>
      </c>
      <c r="G165" s="1">
        <v>4.2</v>
      </c>
      <c r="H165" s="1">
        <v>4.55</v>
      </c>
      <c r="I165" t="s">
        <v>570</v>
      </c>
    </row>
    <row r="166" spans="1:9" ht="57.6" x14ac:dyDescent="0.3">
      <c r="A166" t="s">
        <v>219</v>
      </c>
      <c r="B166" s="81" t="s">
        <v>459</v>
      </c>
      <c r="C166" s="1">
        <v>3.5</v>
      </c>
      <c r="E166" s="1">
        <v>3.5</v>
      </c>
      <c r="F166" s="1">
        <v>3.85</v>
      </c>
      <c r="G166" s="1">
        <v>4.2</v>
      </c>
      <c r="H166" s="1">
        <v>4.55</v>
      </c>
      <c r="I166" t="s">
        <v>570</v>
      </c>
    </row>
    <row r="167" spans="1:9" ht="72" x14ac:dyDescent="0.3">
      <c r="A167" t="s">
        <v>220</v>
      </c>
      <c r="B167" s="81" t="s">
        <v>460</v>
      </c>
      <c r="C167" s="1">
        <v>3.5</v>
      </c>
      <c r="E167" s="1">
        <v>3.5</v>
      </c>
      <c r="F167" s="1">
        <v>3.85</v>
      </c>
      <c r="G167" s="1">
        <v>4.2</v>
      </c>
      <c r="H167" s="1">
        <v>4.55</v>
      </c>
      <c r="I167" t="s">
        <v>570</v>
      </c>
    </row>
    <row r="168" spans="1:9" ht="72" x14ac:dyDescent="0.3">
      <c r="A168" t="s">
        <v>221</v>
      </c>
      <c r="B168" s="81" t="s">
        <v>461</v>
      </c>
      <c r="C168" s="1">
        <v>3.5</v>
      </c>
      <c r="E168" s="1">
        <v>3.5</v>
      </c>
      <c r="F168" s="1">
        <v>3.85</v>
      </c>
      <c r="G168" s="1">
        <v>4.2</v>
      </c>
      <c r="H168" s="1">
        <v>4.55</v>
      </c>
      <c r="I168" t="s">
        <v>570</v>
      </c>
    </row>
    <row r="169" spans="1:9" ht="43.2" x14ac:dyDescent="0.3">
      <c r="A169" t="s">
        <v>222</v>
      </c>
      <c r="B169" s="81" t="s">
        <v>462</v>
      </c>
    </row>
    <row r="170" spans="1:9" ht="43.2" x14ac:dyDescent="0.3">
      <c r="A170" t="s">
        <v>223</v>
      </c>
      <c r="B170" s="81" t="s">
        <v>463</v>
      </c>
      <c r="C170" s="1">
        <v>4.5999999999999996</v>
      </c>
      <c r="E170" s="1">
        <v>4.5999999999999996</v>
      </c>
      <c r="F170" s="1">
        <v>5.0599999999999996</v>
      </c>
      <c r="G170" s="1">
        <v>5.52</v>
      </c>
      <c r="H170" s="1">
        <v>5.98</v>
      </c>
      <c r="I170" t="s">
        <v>569</v>
      </c>
    </row>
    <row r="171" spans="1:9" ht="28.8" x14ac:dyDescent="0.3">
      <c r="A171" t="s">
        <v>224</v>
      </c>
      <c r="B171" s="81" t="s">
        <v>464</v>
      </c>
      <c r="C171" s="1">
        <v>3.48</v>
      </c>
      <c r="E171" s="1">
        <v>3.48</v>
      </c>
      <c r="F171" s="1">
        <v>3.8279999999999998</v>
      </c>
      <c r="G171" s="1">
        <v>4.1760000000000002</v>
      </c>
      <c r="H171" s="1">
        <v>4.524</v>
      </c>
      <c r="I171" t="s">
        <v>569</v>
      </c>
    </row>
    <row r="172" spans="1:9" ht="57.6" x14ac:dyDescent="0.3">
      <c r="A172" t="s">
        <v>225</v>
      </c>
      <c r="B172" s="81" t="s">
        <v>465</v>
      </c>
      <c r="C172" s="1">
        <v>3.5</v>
      </c>
      <c r="E172" s="1">
        <v>3.5</v>
      </c>
      <c r="F172" s="1">
        <v>3.85</v>
      </c>
      <c r="G172" s="1">
        <v>4.2</v>
      </c>
      <c r="H172" s="1">
        <v>4.55</v>
      </c>
      <c r="I172" t="s">
        <v>570</v>
      </c>
    </row>
    <row r="173" spans="1:9" ht="43.2" x14ac:dyDescent="0.3">
      <c r="A173" t="s">
        <v>226</v>
      </c>
      <c r="B173" s="81" t="s">
        <v>466</v>
      </c>
      <c r="C173" s="1">
        <v>3.48</v>
      </c>
      <c r="E173" s="1">
        <v>3.48</v>
      </c>
      <c r="F173" s="1">
        <v>3.8279999999999998</v>
      </c>
      <c r="G173" s="1">
        <v>4.1760000000000002</v>
      </c>
      <c r="H173" s="1">
        <v>4.524</v>
      </c>
      <c r="I173" t="s">
        <v>570</v>
      </c>
    </row>
    <row r="174" spans="1:9" ht="57.6" x14ac:dyDescent="0.3">
      <c r="A174" t="s">
        <v>227</v>
      </c>
      <c r="B174" s="81" t="s">
        <v>467</v>
      </c>
      <c r="C174" s="1">
        <v>3.48</v>
      </c>
      <c r="E174" s="1">
        <v>3.48</v>
      </c>
      <c r="F174" s="1">
        <v>3.8279999999999998</v>
      </c>
      <c r="G174" s="1">
        <v>4.1760000000000002</v>
      </c>
      <c r="H174" s="1">
        <v>4.524</v>
      </c>
      <c r="I174" t="s">
        <v>570</v>
      </c>
    </row>
    <row r="175" spans="1:9" ht="57.6" x14ac:dyDescent="0.3">
      <c r="A175" t="s">
        <v>228</v>
      </c>
      <c r="B175" s="81" t="s">
        <v>468</v>
      </c>
      <c r="C175" s="1">
        <v>3.5</v>
      </c>
      <c r="E175" s="1">
        <v>3.5</v>
      </c>
      <c r="F175" s="1">
        <v>3.85</v>
      </c>
      <c r="G175" s="1">
        <v>4.2</v>
      </c>
      <c r="H175" s="1">
        <v>4.55</v>
      </c>
      <c r="I175" t="s">
        <v>570</v>
      </c>
    </row>
    <row r="176" spans="1:9" ht="57.6" x14ac:dyDescent="0.3">
      <c r="A176" t="s">
        <v>229</v>
      </c>
      <c r="B176" s="81" t="s">
        <v>469</v>
      </c>
      <c r="C176" s="1">
        <v>3.5</v>
      </c>
      <c r="E176" s="1">
        <v>3.5</v>
      </c>
      <c r="F176" s="1">
        <v>3.85</v>
      </c>
      <c r="G176" s="1">
        <v>4.2</v>
      </c>
      <c r="H176" s="1">
        <v>4.55</v>
      </c>
      <c r="I176" t="s">
        <v>570</v>
      </c>
    </row>
    <row r="177" spans="1:9" ht="28.8" x14ac:dyDescent="0.3">
      <c r="A177" t="s">
        <v>230</v>
      </c>
      <c r="B177" s="81" t="s">
        <v>470</v>
      </c>
      <c r="C177" s="1">
        <v>3.5</v>
      </c>
      <c r="E177" s="1">
        <v>3.5</v>
      </c>
      <c r="F177" s="1">
        <v>3.85</v>
      </c>
      <c r="G177" s="1">
        <v>4.2</v>
      </c>
      <c r="H177" s="1">
        <v>4.55</v>
      </c>
      <c r="I177" t="s">
        <v>571</v>
      </c>
    </row>
    <row r="178" spans="1:9" ht="57.6" x14ac:dyDescent="0.3">
      <c r="A178" t="s">
        <v>231</v>
      </c>
      <c r="B178" s="81" t="s">
        <v>471</v>
      </c>
    </row>
    <row r="179" spans="1:9" ht="72" x14ac:dyDescent="0.3">
      <c r="A179" t="s">
        <v>232</v>
      </c>
      <c r="B179" s="81" t="s">
        <v>472</v>
      </c>
      <c r="C179" s="1">
        <v>3.5</v>
      </c>
      <c r="E179" s="1">
        <v>3.5</v>
      </c>
      <c r="F179" s="1">
        <v>3.85</v>
      </c>
      <c r="G179" s="1">
        <v>4.2</v>
      </c>
      <c r="H179" s="1">
        <v>4.55</v>
      </c>
      <c r="I179" t="s">
        <v>570</v>
      </c>
    </row>
    <row r="180" spans="1:9" ht="43.2" x14ac:dyDescent="0.3">
      <c r="A180" t="s">
        <v>233</v>
      </c>
      <c r="B180" s="81" t="s">
        <v>473</v>
      </c>
      <c r="C180" s="1">
        <v>3.44</v>
      </c>
      <c r="E180" s="1">
        <v>3.44</v>
      </c>
      <c r="F180" s="1">
        <v>3.7839999999999998</v>
      </c>
      <c r="G180" s="1">
        <v>4.1280000000000001</v>
      </c>
      <c r="H180" s="1">
        <v>4.4720000000000004</v>
      </c>
      <c r="I180" t="s">
        <v>570</v>
      </c>
    </row>
    <row r="181" spans="1:9" ht="72" x14ac:dyDescent="0.3">
      <c r="A181" t="s">
        <v>234</v>
      </c>
      <c r="B181" s="81" t="s">
        <v>474</v>
      </c>
      <c r="C181" s="1">
        <v>3.5</v>
      </c>
      <c r="E181" s="1">
        <v>3.5</v>
      </c>
      <c r="F181" s="1">
        <v>3.85</v>
      </c>
      <c r="G181" s="1">
        <v>4.2</v>
      </c>
      <c r="H181" s="1">
        <v>4.55</v>
      </c>
      <c r="I181" t="s">
        <v>570</v>
      </c>
    </row>
    <row r="182" spans="1:9" ht="43.2" x14ac:dyDescent="0.3">
      <c r="A182" t="s">
        <v>235</v>
      </c>
      <c r="B182" s="81" t="s">
        <v>475</v>
      </c>
      <c r="C182" s="1">
        <v>3.5</v>
      </c>
      <c r="E182" s="1">
        <v>3.5</v>
      </c>
      <c r="F182" s="1">
        <v>3.85</v>
      </c>
      <c r="G182" s="1">
        <v>4.2</v>
      </c>
      <c r="H182" s="1">
        <v>4.55</v>
      </c>
      <c r="I182" t="s">
        <v>570</v>
      </c>
    </row>
    <row r="183" spans="1:9" ht="72" x14ac:dyDescent="0.3">
      <c r="A183" t="s">
        <v>236</v>
      </c>
      <c r="B183" s="81" t="s">
        <v>476</v>
      </c>
      <c r="C183" s="1">
        <v>3.5</v>
      </c>
      <c r="E183" s="1">
        <v>3.5</v>
      </c>
      <c r="F183" s="1">
        <v>3.85</v>
      </c>
      <c r="G183" s="1">
        <v>4.2</v>
      </c>
      <c r="H183" s="1">
        <v>4.55</v>
      </c>
      <c r="I183" t="s">
        <v>571</v>
      </c>
    </row>
    <row r="184" spans="1:9" ht="57.6" x14ac:dyDescent="0.3">
      <c r="A184" t="s">
        <v>237</v>
      </c>
      <c r="B184" s="81" t="s">
        <v>477</v>
      </c>
      <c r="C184" s="1">
        <v>3.44</v>
      </c>
      <c r="E184" s="1">
        <v>3.44</v>
      </c>
      <c r="F184" s="1">
        <v>3.7839999999999998</v>
      </c>
      <c r="G184" s="1">
        <v>4.1280000000000001</v>
      </c>
      <c r="H184" s="1">
        <v>4.4720000000000004</v>
      </c>
      <c r="I184" t="s">
        <v>570</v>
      </c>
    </row>
    <row r="185" spans="1:9" ht="72" x14ac:dyDescent="0.3">
      <c r="A185" t="s">
        <v>238</v>
      </c>
      <c r="B185" s="81" t="s">
        <v>478</v>
      </c>
      <c r="C185" s="1">
        <v>3.5</v>
      </c>
      <c r="E185" s="1">
        <v>3.5</v>
      </c>
      <c r="F185" s="1">
        <v>3.85</v>
      </c>
      <c r="G185" s="1">
        <v>4.2</v>
      </c>
      <c r="H185" s="1">
        <v>4.55</v>
      </c>
      <c r="I185" t="s">
        <v>571</v>
      </c>
    </row>
    <row r="186" spans="1:9" ht="86.4" x14ac:dyDescent="0.3">
      <c r="A186" t="s">
        <v>239</v>
      </c>
      <c r="B186" s="81" t="s">
        <v>479</v>
      </c>
      <c r="C186" s="1">
        <v>3.5</v>
      </c>
      <c r="E186" s="1">
        <v>3.5</v>
      </c>
      <c r="F186" s="1">
        <v>3.85</v>
      </c>
      <c r="G186" s="1">
        <v>4.2</v>
      </c>
      <c r="H186" s="1">
        <v>4.55</v>
      </c>
      <c r="I186" t="s">
        <v>570</v>
      </c>
    </row>
    <row r="187" spans="1:9" ht="28.8" x14ac:dyDescent="0.3">
      <c r="A187" t="s">
        <v>240</v>
      </c>
      <c r="B187" s="81" t="s">
        <v>480</v>
      </c>
      <c r="C187" s="1">
        <v>3.5</v>
      </c>
      <c r="E187" s="1">
        <v>3.5</v>
      </c>
      <c r="F187" s="1">
        <v>3.85</v>
      </c>
      <c r="G187" s="1">
        <v>4.2</v>
      </c>
      <c r="H187" s="1">
        <v>4.55</v>
      </c>
      <c r="I187" t="s">
        <v>570</v>
      </c>
    </row>
    <row r="188" spans="1:9" x14ac:dyDescent="0.3">
      <c r="A188" t="s">
        <v>241</v>
      </c>
      <c r="B188" s="81" t="s">
        <v>481</v>
      </c>
      <c r="C188" s="1">
        <v>3.5</v>
      </c>
      <c r="E188" s="1">
        <v>3.5</v>
      </c>
      <c r="F188" s="1">
        <v>3.85</v>
      </c>
      <c r="G188" s="1">
        <v>4.2</v>
      </c>
      <c r="H188" s="1">
        <v>4.55</v>
      </c>
      <c r="I188" t="s">
        <v>570</v>
      </c>
    </row>
    <row r="189" spans="1:9" ht="28.8" x14ac:dyDescent="0.3">
      <c r="A189" t="s">
        <v>242</v>
      </c>
      <c r="B189" s="81" t="s">
        <v>482</v>
      </c>
      <c r="C189" s="1">
        <v>3.5</v>
      </c>
      <c r="E189" s="1">
        <v>3.5</v>
      </c>
      <c r="F189" s="1">
        <v>3.85</v>
      </c>
      <c r="G189" s="1">
        <v>4.2</v>
      </c>
      <c r="H189" s="1">
        <v>4.55</v>
      </c>
      <c r="I189" t="s">
        <v>571</v>
      </c>
    </row>
    <row r="190" spans="1:9" ht="43.2" x14ac:dyDescent="0.3">
      <c r="A190" t="s">
        <v>243</v>
      </c>
      <c r="B190" s="81" t="s">
        <v>483</v>
      </c>
      <c r="C190" s="1">
        <v>2.37</v>
      </c>
      <c r="E190" s="1">
        <v>2.37</v>
      </c>
      <c r="F190" s="1">
        <v>2.6070000000000002</v>
      </c>
      <c r="G190" s="1">
        <v>2.8439999999999999</v>
      </c>
      <c r="H190" s="1">
        <v>3.081</v>
      </c>
      <c r="I190" t="s">
        <v>569</v>
      </c>
    </row>
    <row r="191" spans="1:9" ht="86.4" x14ac:dyDescent="0.3">
      <c r="A191" t="s">
        <v>244</v>
      </c>
      <c r="B191" s="81" t="s">
        <v>484</v>
      </c>
      <c r="C191" s="1">
        <v>2.77</v>
      </c>
      <c r="E191" s="1">
        <v>2.77</v>
      </c>
      <c r="F191" s="1">
        <v>3.0470000000000002</v>
      </c>
      <c r="G191" s="1">
        <v>3.3239999999999998</v>
      </c>
      <c r="H191" s="1">
        <v>3.601</v>
      </c>
      <c r="I191" t="s">
        <v>569</v>
      </c>
    </row>
    <row r="192" spans="1:9" x14ac:dyDescent="0.3">
      <c r="A192" t="s">
        <v>245</v>
      </c>
      <c r="B192" s="81" t="s">
        <v>485</v>
      </c>
    </row>
    <row r="193" spans="1:9" x14ac:dyDescent="0.3">
      <c r="A193" t="s">
        <v>246</v>
      </c>
      <c r="B193" s="81" t="s">
        <v>485</v>
      </c>
      <c r="C193" s="1">
        <v>2.23</v>
      </c>
      <c r="E193" s="1">
        <v>2.23</v>
      </c>
      <c r="F193" s="1">
        <v>2.4529999999999998</v>
      </c>
      <c r="G193" s="1">
        <v>2.6760000000000002</v>
      </c>
      <c r="H193" s="1">
        <v>2.899</v>
      </c>
    </row>
    <row r="194" spans="1:9" ht="28.8" x14ac:dyDescent="0.3">
      <c r="A194" t="s">
        <v>247</v>
      </c>
      <c r="B194" s="81" t="s">
        <v>486</v>
      </c>
    </row>
    <row r="195" spans="1:9" x14ac:dyDescent="0.3">
      <c r="A195" t="s">
        <v>248</v>
      </c>
      <c r="B195" s="81" t="s">
        <v>487</v>
      </c>
      <c r="C195" s="1">
        <v>3.07</v>
      </c>
      <c r="E195" s="1">
        <v>3.07</v>
      </c>
      <c r="F195" s="1">
        <v>3.3769999999999998</v>
      </c>
      <c r="G195" s="1">
        <v>3.6840000000000002</v>
      </c>
      <c r="H195" s="1">
        <v>3.9910000000000001</v>
      </c>
    </row>
    <row r="196" spans="1:9" ht="28.8" x14ac:dyDescent="0.3">
      <c r="A196" t="s">
        <v>249</v>
      </c>
      <c r="B196" s="81" t="s">
        <v>488</v>
      </c>
      <c r="C196" s="1">
        <v>2.33</v>
      </c>
      <c r="E196" s="1">
        <v>2.33</v>
      </c>
      <c r="F196" s="1">
        <v>2.5630000000000002</v>
      </c>
      <c r="G196" s="1">
        <v>2.7959999999999998</v>
      </c>
      <c r="H196" s="1">
        <v>3.0289999999999999</v>
      </c>
      <c r="I196" t="s">
        <v>569</v>
      </c>
    </row>
    <row r="197" spans="1:9" ht="28.8" x14ac:dyDescent="0.3">
      <c r="A197" t="s">
        <v>250</v>
      </c>
      <c r="B197" s="81" t="s">
        <v>489</v>
      </c>
      <c r="C197" s="1">
        <v>3.07</v>
      </c>
      <c r="E197" s="1">
        <v>3.07</v>
      </c>
      <c r="F197" s="1">
        <v>3.3769999999999998</v>
      </c>
      <c r="G197" s="1">
        <v>3.6840000000000002</v>
      </c>
      <c r="H197" s="1">
        <v>3.9910000000000001</v>
      </c>
    </row>
    <row r="198" spans="1:9" ht="43.2" x14ac:dyDescent="0.3">
      <c r="A198" t="s">
        <v>251</v>
      </c>
      <c r="B198" s="81" t="s">
        <v>490</v>
      </c>
      <c r="C198" s="1">
        <v>2.33</v>
      </c>
      <c r="E198" s="1">
        <v>2.33</v>
      </c>
      <c r="F198" s="1">
        <v>2.5630000000000002</v>
      </c>
      <c r="G198" s="1">
        <v>2.7959999999999998</v>
      </c>
      <c r="H198" s="1">
        <v>3.0289999999999999</v>
      </c>
      <c r="I198" t="s">
        <v>569</v>
      </c>
    </row>
    <row r="199" spans="1:9" ht="43.2" x14ac:dyDescent="0.3">
      <c r="A199" t="s">
        <v>252</v>
      </c>
      <c r="B199" s="81" t="s">
        <v>491</v>
      </c>
      <c r="C199" s="1">
        <v>3.07</v>
      </c>
      <c r="E199" s="1">
        <v>3.07</v>
      </c>
      <c r="F199" s="1">
        <v>3.3769999999999998</v>
      </c>
      <c r="G199" s="1">
        <v>3.6840000000000002</v>
      </c>
      <c r="H199" s="1">
        <v>3.9910000000000001</v>
      </c>
    </row>
    <row r="200" spans="1:9" ht="43.2" x14ac:dyDescent="0.3">
      <c r="A200" t="s">
        <v>253</v>
      </c>
      <c r="B200" s="81" t="s">
        <v>492</v>
      </c>
      <c r="C200" s="1">
        <v>2.33</v>
      </c>
      <c r="E200" s="1">
        <v>2.33</v>
      </c>
      <c r="F200" s="1">
        <v>2.5630000000000002</v>
      </c>
      <c r="G200" s="1">
        <v>2.7959999999999998</v>
      </c>
      <c r="H200" s="1">
        <v>3.0289999999999999</v>
      </c>
      <c r="I200" t="s">
        <v>569</v>
      </c>
    </row>
    <row r="201" spans="1:9" ht="86.4" x14ac:dyDescent="0.3">
      <c r="A201" t="s">
        <v>254</v>
      </c>
      <c r="B201" s="81" t="s">
        <v>493</v>
      </c>
      <c r="C201" s="1">
        <v>2.33</v>
      </c>
      <c r="E201" s="1">
        <v>2.33</v>
      </c>
      <c r="F201" s="1">
        <v>2.5630000000000002</v>
      </c>
      <c r="G201" s="1">
        <v>2.7959999999999998</v>
      </c>
      <c r="H201" s="1">
        <v>3.0289999999999999</v>
      </c>
      <c r="I201" t="s">
        <v>569</v>
      </c>
    </row>
    <row r="202" spans="1:9" ht="86.4" x14ac:dyDescent="0.3">
      <c r="A202" t="s">
        <v>255</v>
      </c>
      <c r="B202" s="81" t="s">
        <v>494</v>
      </c>
      <c r="C202" s="1">
        <v>2.33</v>
      </c>
      <c r="E202" s="1">
        <v>2.33</v>
      </c>
      <c r="F202" s="1">
        <v>2.5630000000000002</v>
      </c>
      <c r="G202" s="1">
        <v>2.7959999999999998</v>
      </c>
      <c r="H202" s="1">
        <v>3.0289999999999999</v>
      </c>
      <c r="I202" t="s">
        <v>569</v>
      </c>
    </row>
    <row r="203" spans="1:9" ht="72" x14ac:dyDescent="0.3">
      <c r="A203" t="s">
        <v>256</v>
      </c>
      <c r="B203" s="81" t="s">
        <v>495</v>
      </c>
      <c r="C203" s="1">
        <v>3.07</v>
      </c>
      <c r="E203" s="1">
        <v>3.07</v>
      </c>
      <c r="F203" s="1">
        <v>3.3769999999999998</v>
      </c>
      <c r="G203" s="1">
        <v>3.6840000000000002</v>
      </c>
      <c r="H203" s="1">
        <v>3.9910000000000001</v>
      </c>
    </row>
    <row r="204" spans="1:9" ht="57.6" x14ac:dyDescent="0.3">
      <c r="A204" t="s">
        <v>257</v>
      </c>
      <c r="B204" s="81" t="s">
        <v>496</v>
      </c>
      <c r="C204" s="1">
        <v>3.07</v>
      </c>
      <c r="E204" s="1">
        <v>3.07</v>
      </c>
      <c r="F204" s="1">
        <v>3.3769999999999998</v>
      </c>
      <c r="G204" s="1">
        <v>3.6840000000000002</v>
      </c>
      <c r="H204" s="1">
        <v>3.9910000000000001</v>
      </c>
    </row>
    <row r="205" spans="1:9" ht="72" x14ac:dyDescent="0.3">
      <c r="A205" t="s">
        <v>258</v>
      </c>
      <c r="B205" s="81" t="s">
        <v>497</v>
      </c>
      <c r="C205" s="1">
        <v>2.2599999999999998</v>
      </c>
      <c r="E205" s="1">
        <v>2.2599999999999998</v>
      </c>
      <c r="F205" s="1">
        <v>2.4860000000000002</v>
      </c>
      <c r="G205" s="1">
        <v>2.7120000000000002</v>
      </c>
      <c r="H205" s="1">
        <v>2.9380000000000002</v>
      </c>
      <c r="I205" t="s">
        <v>570</v>
      </c>
    </row>
    <row r="206" spans="1:9" ht="72" x14ac:dyDescent="0.3">
      <c r="A206" t="s">
        <v>259</v>
      </c>
      <c r="B206" s="81" t="s">
        <v>498</v>
      </c>
      <c r="C206" s="1">
        <v>2.2599999999999998</v>
      </c>
      <c r="E206" s="1">
        <v>2.2599999999999998</v>
      </c>
      <c r="F206" s="1">
        <v>2.4860000000000002</v>
      </c>
      <c r="G206" s="1">
        <v>2.7120000000000002</v>
      </c>
      <c r="H206" s="1">
        <v>2.9380000000000002</v>
      </c>
      <c r="I206" t="s">
        <v>571</v>
      </c>
    </row>
    <row r="207" spans="1:9" ht="28.8" x14ac:dyDescent="0.3">
      <c r="A207" t="s">
        <v>260</v>
      </c>
      <c r="B207" s="81" t="s">
        <v>499</v>
      </c>
      <c r="C207" s="1">
        <v>2.33</v>
      </c>
      <c r="E207" s="1">
        <v>2.33</v>
      </c>
      <c r="F207" s="1">
        <v>2.5630000000000002</v>
      </c>
      <c r="G207" s="1">
        <v>2.7959999999999998</v>
      </c>
      <c r="H207" s="1">
        <v>3.0289999999999999</v>
      </c>
      <c r="I207" t="s">
        <v>569</v>
      </c>
    </row>
    <row r="208" spans="1:9" ht="43.2" x14ac:dyDescent="0.3">
      <c r="A208" t="s">
        <v>261</v>
      </c>
      <c r="B208" s="81" t="s">
        <v>500</v>
      </c>
      <c r="C208" s="1">
        <v>2.37</v>
      </c>
      <c r="E208" s="1">
        <v>2.37</v>
      </c>
      <c r="F208" s="1">
        <v>2.6070000000000002</v>
      </c>
      <c r="G208" s="1">
        <v>2.8439999999999999</v>
      </c>
      <c r="H208" s="1">
        <v>3.081</v>
      </c>
      <c r="I208" t="s">
        <v>569</v>
      </c>
    </row>
    <row r="209" spans="1:9" ht="72" x14ac:dyDescent="0.3">
      <c r="A209" t="s">
        <v>262</v>
      </c>
      <c r="B209" s="81" t="s">
        <v>501</v>
      </c>
    </row>
    <row r="210" spans="1:9" ht="43.2" x14ac:dyDescent="0.3">
      <c r="A210" t="s">
        <v>263</v>
      </c>
      <c r="B210" s="81" t="s">
        <v>502</v>
      </c>
      <c r="C210" s="1">
        <v>3.12</v>
      </c>
      <c r="E210" s="1">
        <v>3.12</v>
      </c>
      <c r="F210" s="1">
        <v>3.4319999999999999</v>
      </c>
      <c r="G210" s="1">
        <v>3.7440000000000002</v>
      </c>
      <c r="H210" s="1">
        <v>4.056</v>
      </c>
    </row>
    <row r="211" spans="1:9" ht="57.6" x14ac:dyDescent="0.3">
      <c r="A211" t="s">
        <v>264</v>
      </c>
      <c r="B211" s="81" t="s">
        <v>503</v>
      </c>
      <c r="C211" s="1">
        <v>2.37</v>
      </c>
      <c r="E211" s="1">
        <v>2.37</v>
      </c>
      <c r="F211" s="1">
        <v>2.6070000000000002</v>
      </c>
      <c r="G211" s="1">
        <v>2.8439999999999999</v>
      </c>
      <c r="H211" s="1">
        <v>3.081</v>
      </c>
      <c r="I211" t="s">
        <v>569</v>
      </c>
    </row>
    <row r="212" spans="1:9" ht="57.6" x14ac:dyDescent="0.3">
      <c r="A212" t="s">
        <v>265</v>
      </c>
      <c r="B212" s="81" t="s">
        <v>504</v>
      </c>
      <c r="C212" s="1">
        <v>3.12</v>
      </c>
      <c r="E212" s="1">
        <v>3.12</v>
      </c>
      <c r="F212" s="1">
        <v>3.4319999999999999</v>
      </c>
      <c r="G212" s="1">
        <v>3.7440000000000002</v>
      </c>
      <c r="H212" s="1">
        <v>4.056</v>
      </c>
    </row>
    <row r="213" spans="1:9" ht="72" x14ac:dyDescent="0.3">
      <c r="A213" t="s">
        <v>266</v>
      </c>
      <c r="B213" s="81" t="s">
        <v>505</v>
      </c>
      <c r="C213" s="1">
        <v>2.37</v>
      </c>
      <c r="E213" s="1">
        <v>2.37</v>
      </c>
      <c r="F213" s="1">
        <v>2.6070000000000002</v>
      </c>
      <c r="G213" s="1">
        <v>2.8439999999999999</v>
      </c>
      <c r="H213" s="1">
        <v>3.081</v>
      </c>
      <c r="I213" t="s">
        <v>569</v>
      </c>
    </row>
    <row r="214" spans="1:9" ht="43.2" x14ac:dyDescent="0.3">
      <c r="A214" t="s">
        <v>267</v>
      </c>
      <c r="B214" s="81" t="s">
        <v>506</v>
      </c>
      <c r="C214" s="1">
        <v>2.37</v>
      </c>
      <c r="E214" s="1">
        <v>2.37</v>
      </c>
      <c r="F214" s="1">
        <v>2.6070000000000002</v>
      </c>
      <c r="G214" s="1">
        <v>2.8439999999999999</v>
      </c>
      <c r="H214" s="1">
        <v>3.081</v>
      </c>
      <c r="I214" t="s">
        <v>569</v>
      </c>
    </row>
    <row r="215" spans="1:9" ht="28.8" x14ac:dyDescent="0.3">
      <c r="A215" t="s">
        <v>268</v>
      </c>
      <c r="B215" s="81" t="s">
        <v>507</v>
      </c>
      <c r="C215" s="1">
        <v>2.35</v>
      </c>
      <c r="E215" s="1">
        <v>2.35</v>
      </c>
      <c r="F215" s="1">
        <v>2.585</v>
      </c>
      <c r="G215" s="1">
        <v>2.82</v>
      </c>
      <c r="H215" s="1">
        <v>3.0550000000000002</v>
      </c>
    </row>
    <row r="216" spans="1:9" ht="43.2" x14ac:dyDescent="0.3">
      <c r="A216" t="s">
        <v>269</v>
      </c>
      <c r="B216" s="81" t="s">
        <v>508</v>
      </c>
      <c r="C216" s="1">
        <v>2.37</v>
      </c>
      <c r="E216" s="1">
        <v>2.37</v>
      </c>
      <c r="F216" s="1">
        <v>2.6070000000000002</v>
      </c>
      <c r="G216" s="1">
        <v>2.8439999999999999</v>
      </c>
      <c r="H216" s="1">
        <v>3.081</v>
      </c>
      <c r="I216" t="s">
        <v>569</v>
      </c>
    </row>
    <row r="217" spans="1:9" ht="43.2" x14ac:dyDescent="0.3">
      <c r="A217" t="s">
        <v>270</v>
      </c>
      <c r="B217" s="81" t="s">
        <v>509</v>
      </c>
      <c r="C217" s="1">
        <v>2.37</v>
      </c>
      <c r="E217" s="1">
        <v>2.37</v>
      </c>
      <c r="F217" s="1">
        <v>2.6070000000000002</v>
      </c>
      <c r="G217" s="1">
        <v>2.8439999999999999</v>
      </c>
      <c r="H217" s="1">
        <v>3.081</v>
      </c>
      <c r="I217" t="s">
        <v>569</v>
      </c>
    </row>
    <row r="218" spans="1:9" ht="86.4" x14ac:dyDescent="0.3">
      <c r="A218" t="s">
        <v>271</v>
      </c>
      <c r="B218" s="81" t="s">
        <v>510</v>
      </c>
      <c r="C218" s="1">
        <v>2.37</v>
      </c>
      <c r="E218" s="1">
        <v>2.37</v>
      </c>
      <c r="F218" s="1">
        <v>2.6070000000000002</v>
      </c>
      <c r="G218" s="1">
        <v>2.8439999999999999</v>
      </c>
      <c r="H218" s="1">
        <v>3.081</v>
      </c>
      <c r="I218" t="s">
        <v>569</v>
      </c>
    </row>
    <row r="219" spans="1:9" ht="100.8" x14ac:dyDescent="0.3">
      <c r="A219" t="s">
        <v>272</v>
      </c>
      <c r="B219" s="81" t="s">
        <v>511</v>
      </c>
      <c r="C219" s="1">
        <v>2.37</v>
      </c>
      <c r="E219" s="1">
        <v>2.37</v>
      </c>
      <c r="F219" s="1">
        <v>2.6070000000000002</v>
      </c>
      <c r="G219" s="1">
        <v>2.8439999999999999</v>
      </c>
      <c r="H219" s="1">
        <v>3.081</v>
      </c>
      <c r="I219" t="s">
        <v>569</v>
      </c>
    </row>
    <row r="220" spans="1:9" ht="100.8" x14ac:dyDescent="0.3">
      <c r="A220" t="s">
        <v>273</v>
      </c>
      <c r="B220" s="81" t="s">
        <v>512</v>
      </c>
      <c r="C220" s="1">
        <v>2.37</v>
      </c>
      <c r="E220" s="1">
        <v>2.37</v>
      </c>
      <c r="F220" s="1">
        <v>2.6070000000000002</v>
      </c>
      <c r="G220" s="1">
        <v>2.8439999999999999</v>
      </c>
      <c r="H220" s="1">
        <v>3.081</v>
      </c>
      <c r="I220" t="s">
        <v>569</v>
      </c>
    </row>
    <row r="221" spans="1:9" ht="100.8" x14ac:dyDescent="0.3">
      <c r="A221" t="s">
        <v>274</v>
      </c>
      <c r="B221" s="81" t="s">
        <v>513</v>
      </c>
      <c r="C221" s="1">
        <v>3.12</v>
      </c>
      <c r="E221" s="1">
        <v>3.12</v>
      </c>
      <c r="F221" s="1">
        <v>3.4319999999999999</v>
      </c>
      <c r="G221" s="1">
        <v>3.7440000000000002</v>
      </c>
      <c r="H221" s="1">
        <v>4.056</v>
      </c>
    </row>
    <row r="222" spans="1:9" ht="100.8" x14ac:dyDescent="0.3">
      <c r="A222" t="s">
        <v>275</v>
      </c>
      <c r="B222" s="81" t="s">
        <v>514</v>
      </c>
      <c r="C222" s="1">
        <v>3.11</v>
      </c>
      <c r="E222" s="1">
        <v>3.11</v>
      </c>
      <c r="F222" s="1">
        <v>3.4209999999999998</v>
      </c>
      <c r="G222" s="1">
        <v>3.7320000000000002</v>
      </c>
      <c r="H222" s="1">
        <v>4.0430000000000001</v>
      </c>
    </row>
    <row r="223" spans="1:9" ht="43.2" x14ac:dyDescent="0.3">
      <c r="A223" t="s">
        <v>276</v>
      </c>
      <c r="B223" s="81" t="s">
        <v>515</v>
      </c>
      <c r="C223" s="1">
        <v>2.3199999999999998</v>
      </c>
      <c r="E223" s="1">
        <v>2.3199999999999998</v>
      </c>
      <c r="F223" s="1">
        <v>2.552</v>
      </c>
      <c r="G223" s="1">
        <v>2.7839999999999998</v>
      </c>
      <c r="H223" s="1">
        <v>3.016</v>
      </c>
      <c r="I223" t="s">
        <v>570</v>
      </c>
    </row>
    <row r="224" spans="1:9" ht="43.2" x14ac:dyDescent="0.3">
      <c r="A224" t="s">
        <v>277</v>
      </c>
      <c r="B224" s="81" t="s">
        <v>516</v>
      </c>
      <c r="C224" s="1">
        <v>2.31</v>
      </c>
      <c r="E224" s="1">
        <v>2.31</v>
      </c>
      <c r="F224" s="1">
        <v>2.5409999999999999</v>
      </c>
      <c r="G224" s="1">
        <v>2.7719999999999998</v>
      </c>
      <c r="H224" s="1">
        <v>3.0030000000000001</v>
      </c>
      <c r="I224" t="s">
        <v>570</v>
      </c>
    </row>
    <row r="225" spans="1:9" ht="100.8" x14ac:dyDescent="0.3">
      <c r="A225" t="s">
        <v>278</v>
      </c>
      <c r="B225" s="81" t="s">
        <v>517</v>
      </c>
      <c r="C225" s="1">
        <v>2.3199999999999998</v>
      </c>
      <c r="E225" s="1">
        <v>2.3199999999999998</v>
      </c>
      <c r="F225" s="1">
        <v>2.552</v>
      </c>
      <c r="G225" s="1">
        <v>2.7839999999999998</v>
      </c>
      <c r="H225" s="1">
        <v>3.016</v>
      </c>
      <c r="I225" t="s">
        <v>570</v>
      </c>
    </row>
    <row r="226" spans="1:9" ht="28.8" x14ac:dyDescent="0.3">
      <c r="A226" t="s">
        <v>279</v>
      </c>
      <c r="B226" s="81" t="s">
        <v>518</v>
      </c>
      <c r="C226" s="1">
        <v>3.12</v>
      </c>
      <c r="E226" s="1">
        <v>3.12</v>
      </c>
      <c r="F226" s="1">
        <v>3.4319999999999999</v>
      </c>
      <c r="G226" s="1">
        <v>3.7440000000000002</v>
      </c>
      <c r="H226" s="1">
        <v>4.056</v>
      </c>
    </row>
    <row r="227" spans="1:9" ht="43.2" x14ac:dyDescent="0.3">
      <c r="A227" t="s">
        <v>280</v>
      </c>
      <c r="B227" s="81" t="s">
        <v>519</v>
      </c>
      <c r="C227" s="1">
        <v>2.37</v>
      </c>
      <c r="E227" s="1">
        <v>2.37</v>
      </c>
      <c r="F227" s="1">
        <v>2.6070000000000002</v>
      </c>
      <c r="G227" s="1">
        <v>2.8439999999999999</v>
      </c>
      <c r="H227" s="1">
        <v>3.081</v>
      </c>
      <c r="I227" t="s">
        <v>569</v>
      </c>
    </row>
    <row r="228" spans="1:9" ht="43.2" x14ac:dyDescent="0.3">
      <c r="A228" t="s">
        <v>281</v>
      </c>
      <c r="B228" s="81" t="s">
        <v>520</v>
      </c>
      <c r="C228" s="1">
        <v>2.37</v>
      </c>
      <c r="E228" s="1">
        <v>2.37</v>
      </c>
      <c r="F228" s="1">
        <v>2.6070000000000002</v>
      </c>
      <c r="G228" s="1">
        <v>2.8439999999999999</v>
      </c>
      <c r="H228" s="1">
        <v>3.081</v>
      </c>
      <c r="I228" t="s">
        <v>569</v>
      </c>
    </row>
    <row r="229" spans="1:9" ht="100.8" x14ac:dyDescent="0.3">
      <c r="A229" t="s">
        <v>282</v>
      </c>
      <c r="B229" s="81" t="s">
        <v>521</v>
      </c>
      <c r="C229" s="1">
        <v>3.12</v>
      </c>
      <c r="E229" s="1">
        <v>3.12</v>
      </c>
      <c r="F229" s="1">
        <v>3.4319999999999999</v>
      </c>
      <c r="G229" s="1">
        <v>3.7440000000000002</v>
      </c>
      <c r="H229" s="1">
        <v>4.056</v>
      </c>
    </row>
    <row r="230" spans="1:9" ht="100.8" x14ac:dyDescent="0.3">
      <c r="A230" t="s">
        <v>283</v>
      </c>
      <c r="B230" s="81" t="s">
        <v>522</v>
      </c>
      <c r="C230" s="1">
        <v>2.37</v>
      </c>
      <c r="E230" s="1">
        <v>2.37</v>
      </c>
      <c r="F230" s="1">
        <v>2.6070000000000002</v>
      </c>
      <c r="G230" s="1">
        <v>2.8439999999999999</v>
      </c>
      <c r="H230" s="1">
        <v>3.081</v>
      </c>
      <c r="I230" t="s">
        <v>569</v>
      </c>
    </row>
    <row r="231" spans="1:9" ht="57.6" x14ac:dyDescent="0.3">
      <c r="A231" t="s">
        <v>284</v>
      </c>
      <c r="B231" s="81" t="s">
        <v>523</v>
      </c>
      <c r="C231" s="1">
        <v>2.37</v>
      </c>
      <c r="E231" s="1">
        <v>2.37</v>
      </c>
      <c r="F231" s="1">
        <v>2.6070000000000002</v>
      </c>
      <c r="G231" s="1">
        <v>2.8439999999999999</v>
      </c>
      <c r="H231" s="1">
        <v>3.081</v>
      </c>
      <c r="I231" t="s">
        <v>569</v>
      </c>
    </row>
    <row r="232" spans="1:9" ht="28.8" x14ac:dyDescent="0.3">
      <c r="A232" t="s">
        <v>285</v>
      </c>
      <c r="B232" s="81" t="s">
        <v>524</v>
      </c>
    </row>
    <row r="233" spans="1:9" x14ac:dyDescent="0.3">
      <c r="A233" t="s">
        <v>286</v>
      </c>
      <c r="B233" s="81" t="s">
        <v>525</v>
      </c>
      <c r="C233" s="1">
        <v>2.23</v>
      </c>
      <c r="E233" s="1">
        <v>2.23</v>
      </c>
      <c r="F233" s="1">
        <v>2.4529999999999998</v>
      </c>
      <c r="G233" s="1">
        <v>2.6760000000000002</v>
      </c>
      <c r="H233" s="1">
        <v>2.899</v>
      </c>
    </row>
    <row r="234" spans="1:9" ht="28.8" x14ac:dyDescent="0.3">
      <c r="A234" t="s">
        <v>287</v>
      </c>
      <c r="B234" s="81" t="s">
        <v>526</v>
      </c>
      <c r="C234" s="1">
        <v>2.23</v>
      </c>
      <c r="E234" s="1">
        <v>2.23</v>
      </c>
      <c r="F234" s="1">
        <v>2.4529999999999998</v>
      </c>
      <c r="G234" s="1">
        <v>2.6760000000000002</v>
      </c>
      <c r="H234" s="1">
        <v>2.899</v>
      </c>
    </row>
    <row r="235" spans="1:9" x14ac:dyDescent="0.3">
      <c r="A235" t="s">
        <v>288</v>
      </c>
      <c r="B235" s="81" t="s">
        <v>527</v>
      </c>
      <c r="C235" s="1">
        <v>2.33</v>
      </c>
      <c r="E235" s="1">
        <v>2.33</v>
      </c>
      <c r="F235" s="1">
        <v>2.5630000000000002</v>
      </c>
      <c r="G235" s="1">
        <v>2.7959999999999998</v>
      </c>
      <c r="H235" s="1">
        <v>3.0289999999999999</v>
      </c>
      <c r="I235" t="s">
        <v>569</v>
      </c>
    </row>
    <row r="236" spans="1:9" x14ac:dyDescent="0.3">
      <c r="A236" t="s">
        <v>289</v>
      </c>
      <c r="B236" s="81" t="s">
        <v>528</v>
      </c>
      <c r="C236" s="1">
        <v>2.74</v>
      </c>
      <c r="E236" s="1">
        <v>2.74</v>
      </c>
      <c r="F236" s="1">
        <v>3.0139999999999998</v>
      </c>
      <c r="G236" s="1">
        <v>3.2879999999999998</v>
      </c>
      <c r="H236" s="1">
        <v>3.5619999999999998</v>
      </c>
    </row>
    <row r="237" spans="1:9" ht="28.8" x14ac:dyDescent="0.3">
      <c r="A237" t="s">
        <v>290</v>
      </c>
      <c r="B237" s="81" t="s">
        <v>529</v>
      </c>
      <c r="C237" s="1">
        <v>2.74</v>
      </c>
      <c r="E237" s="1">
        <v>2.74</v>
      </c>
      <c r="F237" s="1">
        <v>3.0139999999999998</v>
      </c>
      <c r="G237" s="1">
        <v>3.2879999999999998</v>
      </c>
      <c r="H237" s="1">
        <v>3.5619999999999998</v>
      </c>
    </row>
    <row r="238" spans="1:9" ht="28.8" x14ac:dyDescent="0.3">
      <c r="A238" t="s">
        <v>291</v>
      </c>
      <c r="B238" s="81" t="s">
        <v>530</v>
      </c>
      <c r="C238" s="1">
        <v>2.74</v>
      </c>
      <c r="E238" s="1">
        <v>2.74</v>
      </c>
      <c r="F238" s="1">
        <v>3.0139999999999998</v>
      </c>
      <c r="G238" s="1">
        <v>3.2879999999999998</v>
      </c>
      <c r="H238" s="1">
        <v>3.5619999999999998</v>
      </c>
    </row>
    <row r="239" spans="1:9" ht="43.2" x14ac:dyDescent="0.3">
      <c r="A239" t="s">
        <v>292</v>
      </c>
      <c r="B239" s="81" t="s">
        <v>531</v>
      </c>
      <c r="C239" s="1">
        <v>2.74</v>
      </c>
      <c r="E239" s="1">
        <v>2.74</v>
      </c>
      <c r="F239" s="1">
        <v>3.0139999999999998</v>
      </c>
      <c r="G239" s="1">
        <v>3.2879999999999998</v>
      </c>
      <c r="H239" s="1">
        <v>3.5619999999999998</v>
      </c>
    </row>
    <row r="240" spans="1:9" x14ac:dyDescent="0.3">
      <c r="A240" t="s">
        <v>293</v>
      </c>
      <c r="B240" s="81" t="s">
        <v>532</v>
      </c>
      <c r="C240" s="1">
        <v>2.33</v>
      </c>
      <c r="E240" s="1">
        <v>2.33</v>
      </c>
      <c r="F240" s="1">
        <v>2.5630000000000002</v>
      </c>
      <c r="G240" s="1">
        <v>2.7959999999999998</v>
      </c>
      <c r="H240" s="1">
        <v>3.0289999999999999</v>
      </c>
      <c r="I240" t="s">
        <v>569</v>
      </c>
    </row>
    <row r="241" spans="1:9" ht="28.8" x14ac:dyDescent="0.3">
      <c r="A241" t="s">
        <v>294</v>
      </c>
      <c r="B241" s="81" t="s">
        <v>533</v>
      </c>
      <c r="C241" s="1">
        <v>2.33</v>
      </c>
      <c r="E241" s="1">
        <v>2.33</v>
      </c>
      <c r="F241" s="1">
        <v>2.5630000000000002</v>
      </c>
      <c r="G241" s="1">
        <v>2.7959999999999998</v>
      </c>
      <c r="H241" s="1">
        <v>3.0289999999999999</v>
      </c>
      <c r="I241" t="s">
        <v>569</v>
      </c>
    </row>
    <row r="242" spans="1:9" ht="28.8" x14ac:dyDescent="0.3">
      <c r="A242" t="s">
        <v>295</v>
      </c>
      <c r="B242" s="81" t="s">
        <v>534</v>
      </c>
      <c r="C242" s="1">
        <v>2.33</v>
      </c>
      <c r="E242" s="1">
        <v>2.33</v>
      </c>
      <c r="F242" s="1">
        <v>2.5630000000000002</v>
      </c>
      <c r="G242" s="1">
        <v>2.7959999999999998</v>
      </c>
      <c r="H242" s="1">
        <v>3.0289999999999999</v>
      </c>
      <c r="I242" t="s">
        <v>569</v>
      </c>
    </row>
    <row r="243" spans="1:9" ht="43.2" x14ac:dyDescent="0.3">
      <c r="A243" t="s">
        <v>296</v>
      </c>
      <c r="B243" s="81" t="s">
        <v>535</v>
      </c>
      <c r="C243" s="1">
        <v>2.33</v>
      </c>
      <c r="E243" s="1">
        <v>2.33</v>
      </c>
      <c r="F243" s="1">
        <v>2.5630000000000002</v>
      </c>
      <c r="G243" s="1">
        <v>2.7959999999999998</v>
      </c>
      <c r="H243" s="1">
        <v>3.0289999999999999</v>
      </c>
      <c r="I243" t="s">
        <v>569</v>
      </c>
    </row>
    <row r="244" spans="1:9" ht="100.8" x14ac:dyDescent="0.3">
      <c r="A244" t="s">
        <v>297</v>
      </c>
      <c r="B244" s="81" t="s">
        <v>536</v>
      </c>
      <c r="C244" s="1">
        <v>2.84</v>
      </c>
      <c r="E244" s="1">
        <v>2.84</v>
      </c>
      <c r="F244" s="1">
        <v>3.1240000000000001</v>
      </c>
      <c r="G244" s="1">
        <v>3.4079999999999999</v>
      </c>
      <c r="H244" s="1">
        <v>3.6920000000000002</v>
      </c>
      <c r="I244" t="s">
        <v>569</v>
      </c>
    </row>
    <row r="245" spans="1:9" ht="86.4" x14ac:dyDescent="0.3">
      <c r="A245" t="s">
        <v>298</v>
      </c>
      <c r="B245" s="81" t="s">
        <v>537</v>
      </c>
      <c r="C245" s="1">
        <v>2.99</v>
      </c>
      <c r="E245" s="1">
        <v>2.99</v>
      </c>
      <c r="F245" s="1">
        <v>3.2890000000000001</v>
      </c>
      <c r="G245" s="1">
        <v>3.5880000000000001</v>
      </c>
      <c r="H245" s="1">
        <v>3.887</v>
      </c>
      <c r="I245" t="s">
        <v>569</v>
      </c>
    </row>
    <row r="246" spans="1:9" ht="86.4" x14ac:dyDescent="0.3">
      <c r="A246" t="s">
        <v>299</v>
      </c>
      <c r="B246" s="81" t="s">
        <v>538</v>
      </c>
      <c r="C246" s="1">
        <v>2.37</v>
      </c>
      <c r="E246" s="1">
        <v>2.37</v>
      </c>
      <c r="F246" s="1">
        <v>2.6070000000000002</v>
      </c>
      <c r="G246" s="1">
        <v>2.8439999999999999</v>
      </c>
      <c r="H246" s="1">
        <v>3.081</v>
      </c>
      <c r="I246" t="s">
        <v>569</v>
      </c>
    </row>
    <row r="247" spans="1:9" ht="43.2" x14ac:dyDescent="0.3">
      <c r="A247" t="s">
        <v>300</v>
      </c>
      <c r="B247" s="81" t="s">
        <v>539</v>
      </c>
    </row>
    <row r="248" spans="1:9" ht="43.2" x14ac:dyDescent="0.3">
      <c r="A248" t="s">
        <v>301</v>
      </c>
      <c r="B248" s="81" t="s">
        <v>539</v>
      </c>
      <c r="C248" s="1">
        <v>2.96</v>
      </c>
      <c r="E248" s="1">
        <v>2.96</v>
      </c>
      <c r="F248" s="1">
        <v>3.2559999999999998</v>
      </c>
      <c r="G248" s="1">
        <v>3.552</v>
      </c>
      <c r="H248" s="1">
        <v>3.8479999999999999</v>
      </c>
      <c r="I248" t="s">
        <v>569</v>
      </c>
    </row>
    <row r="249" spans="1:9" ht="72" x14ac:dyDescent="0.3">
      <c r="A249" t="s">
        <v>302</v>
      </c>
      <c r="B249" s="81" t="s">
        <v>540</v>
      </c>
    </row>
    <row r="250" spans="1:9" x14ac:dyDescent="0.3">
      <c r="A250" t="s">
        <v>303</v>
      </c>
      <c r="B250" s="81" t="s">
        <v>541</v>
      </c>
      <c r="C250" s="1">
        <v>2.35</v>
      </c>
      <c r="E250" s="1">
        <v>2.35</v>
      </c>
      <c r="F250" s="1">
        <v>2.585</v>
      </c>
      <c r="G250" s="1">
        <v>2.82</v>
      </c>
      <c r="H250" s="1">
        <v>3.0550000000000002</v>
      </c>
      <c r="I250" t="s">
        <v>569</v>
      </c>
    </row>
    <row r="251" spans="1:9" x14ac:dyDescent="0.3">
      <c r="A251" t="s">
        <v>304</v>
      </c>
      <c r="B251" s="81" t="s">
        <v>542</v>
      </c>
      <c r="C251" s="1">
        <v>3.09</v>
      </c>
      <c r="E251" s="1">
        <v>3.09</v>
      </c>
      <c r="F251" s="1">
        <v>3.399</v>
      </c>
      <c r="G251" s="1">
        <v>3.7080000000000002</v>
      </c>
      <c r="H251" s="1">
        <v>4.0170000000000003</v>
      </c>
      <c r="I251" t="s">
        <v>569</v>
      </c>
    </row>
    <row r="252" spans="1:9" ht="28.8" x14ac:dyDescent="0.3">
      <c r="A252" t="s">
        <v>305</v>
      </c>
      <c r="B252" s="81" t="s">
        <v>543</v>
      </c>
      <c r="C252" s="1">
        <v>2.35</v>
      </c>
      <c r="E252" s="1">
        <v>2.35</v>
      </c>
      <c r="F252" s="1">
        <v>2.585</v>
      </c>
      <c r="G252" s="1">
        <v>2.82</v>
      </c>
      <c r="H252" s="1">
        <v>3.0550000000000002</v>
      </c>
      <c r="I252" t="s">
        <v>569</v>
      </c>
    </row>
    <row r="253" spans="1:9" x14ac:dyDescent="0.3">
      <c r="A253" t="s">
        <v>306</v>
      </c>
      <c r="B253" s="81" t="s">
        <v>544</v>
      </c>
      <c r="C253" s="1">
        <v>2.35</v>
      </c>
      <c r="E253" s="1">
        <v>2.35</v>
      </c>
      <c r="F253" s="1">
        <v>2.585</v>
      </c>
      <c r="G253" s="1">
        <v>2.82</v>
      </c>
      <c r="H253" s="1">
        <v>3.0550000000000002</v>
      </c>
      <c r="I253" t="s">
        <v>569</v>
      </c>
    </row>
    <row r="254" spans="1:9" x14ac:dyDescent="0.3">
      <c r="A254" t="s">
        <v>307</v>
      </c>
      <c r="B254" s="81" t="s">
        <v>545</v>
      </c>
      <c r="C254" s="1">
        <v>3.09</v>
      </c>
      <c r="E254" s="1">
        <v>3.09</v>
      </c>
      <c r="F254" s="1">
        <v>3.399</v>
      </c>
      <c r="G254" s="1">
        <v>3.7080000000000002</v>
      </c>
      <c r="H254" s="1">
        <v>4.0170000000000003</v>
      </c>
      <c r="I254" t="s">
        <v>569</v>
      </c>
    </row>
    <row r="255" spans="1:9" ht="28.8" x14ac:dyDescent="0.3">
      <c r="A255" t="s">
        <v>308</v>
      </c>
      <c r="B255" s="81" t="s">
        <v>546</v>
      </c>
      <c r="C255" s="1">
        <v>2.35</v>
      </c>
      <c r="E255" s="1">
        <v>2.35</v>
      </c>
      <c r="F255" s="1">
        <v>2.585</v>
      </c>
      <c r="G255" s="1">
        <v>2.82</v>
      </c>
      <c r="H255" s="1">
        <v>3.0550000000000002</v>
      </c>
      <c r="I255" t="s">
        <v>569</v>
      </c>
    </row>
    <row r="256" spans="1:9" ht="43.2" x14ac:dyDescent="0.3">
      <c r="A256" t="s">
        <v>309</v>
      </c>
      <c r="B256" s="81" t="s">
        <v>547</v>
      </c>
      <c r="C256" s="1">
        <v>2.35</v>
      </c>
      <c r="E256" s="1">
        <v>2.35</v>
      </c>
      <c r="F256" s="1">
        <v>2.585</v>
      </c>
      <c r="G256" s="1">
        <v>2.82</v>
      </c>
      <c r="H256" s="1">
        <v>3.0550000000000002</v>
      </c>
      <c r="I256" t="s">
        <v>569</v>
      </c>
    </row>
    <row r="257" spans="1:9" ht="72" x14ac:dyDescent="0.3">
      <c r="A257" t="s">
        <v>310</v>
      </c>
      <c r="B257" s="81" t="s">
        <v>548</v>
      </c>
      <c r="C257" s="1">
        <v>2.75</v>
      </c>
      <c r="E257" s="1">
        <v>2.75</v>
      </c>
      <c r="F257" s="1">
        <v>3.0249999999999999</v>
      </c>
      <c r="G257" s="1">
        <v>3.3</v>
      </c>
      <c r="H257" s="1">
        <v>3.5750000000000002</v>
      </c>
      <c r="I257" t="s">
        <v>569</v>
      </c>
    </row>
    <row r="258" spans="1:9" x14ac:dyDescent="0.3">
      <c r="A258" t="s">
        <v>311</v>
      </c>
      <c r="B258" s="81" t="s">
        <v>549</v>
      </c>
      <c r="C258" s="1">
        <v>2.96</v>
      </c>
      <c r="E258" s="1">
        <v>2.96</v>
      </c>
      <c r="F258" s="1">
        <v>3.2559999999999998</v>
      </c>
      <c r="G258" s="1">
        <v>3.552</v>
      </c>
      <c r="H258" s="1">
        <v>3.8479999999999999</v>
      </c>
      <c r="I258" t="s">
        <v>569</v>
      </c>
    </row>
    <row r="259" spans="1:9" ht="28.8" x14ac:dyDescent="0.3">
      <c r="A259" t="s">
        <v>312</v>
      </c>
      <c r="B259" s="81" t="s">
        <v>550</v>
      </c>
      <c r="C259" s="1">
        <v>2.35</v>
      </c>
      <c r="E259" s="1">
        <v>2.35</v>
      </c>
      <c r="F259" s="1">
        <v>2.585</v>
      </c>
      <c r="G259" s="1">
        <v>2.82</v>
      </c>
      <c r="H259" s="1">
        <v>3.0550000000000002</v>
      </c>
      <c r="I259" t="s">
        <v>569</v>
      </c>
    </row>
    <row r="260" spans="1:9" ht="28.8" x14ac:dyDescent="0.3">
      <c r="A260" t="s">
        <v>313</v>
      </c>
      <c r="B260" s="81" t="s">
        <v>551</v>
      </c>
      <c r="C260" s="1">
        <v>2.35</v>
      </c>
      <c r="E260" s="1">
        <v>2.35</v>
      </c>
      <c r="F260" s="1">
        <v>2.585</v>
      </c>
      <c r="G260" s="1">
        <v>2.82</v>
      </c>
      <c r="H260" s="1">
        <v>3.0550000000000002</v>
      </c>
      <c r="I260" t="s">
        <v>569</v>
      </c>
    </row>
    <row r="261" spans="1:9" ht="28.8" x14ac:dyDescent="0.3">
      <c r="A261" t="s">
        <v>314</v>
      </c>
      <c r="B261" s="81" t="s">
        <v>552</v>
      </c>
      <c r="C261" s="1">
        <v>2.41</v>
      </c>
      <c r="E261" s="1">
        <v>2.41</v>
      </c>
      <c r="F261" s="1">
        <v>2.6509999999999998</v>
      </c>
      <c r="G261" s="1">
        <v>2.8919999999999999</v>
      </c>
      <c r="H261" s="1">
        <v>3.133</v>
      </c>
      <c r="I261" t="s">
        <v>569</v>
      </c>
    </row>
    <row r="262" spans="1:9" ht="28.8" x14ac:dyDescent="0.3">
      <c r="A262" t="s">
        <v>315</v>
      </c>
      <c r="B262" s="81" t="s">
        <v>553</v>
      </c>
      <c r="C262" s="1">
        <v>2.35</v>
      </c>
      <c r="E262" s="1">
        <v>2.35</v>
      </c>
      <c r="F262" s="1">
        <v>2.585</v>
      </c>
      <c r="G262" s="1">
        <v>2.82</v>
      </c>
      <c r="H262" s="1">
        <v>3.0550000000000002</v>
      </c>
      <c r="I262" t="s">
        <v>569</v>
      </c>
    </row>
    <row r="263" spans="1:9" x14ac:dyDescent="0.3">
      <c r="A263" t="s">
        <v>316</v>
      </c>
      <c r="B263" s="81" t="s">
        <v>554</v>
      </c>
      <c r="C263" s="1">
        <v>2.35</v>
      </c>
      <c r="E263" s="1">
        <v>2.35</v>
      </c>
      <c r="F263" s="1">
        <v>2.585</v>
      </c>
      <c r="G263" s="1">
        <v>2.82</v>
      </c>
      <c r="H263" s="1">
        <v>3.0550000000000002</v>
      </c>
      <c r="I263" t="s">
        <v>569</v>
      </c>
    </row>
    <row r="264" spans="1:9" x14ac:dyDescent="0.3">
      <c r="A264" t="s">
        <v>317</v>
      </c>
      <c r="B264" s="81" t="s">
        <v>555</v>
      </c>
      <c r="C264" s="1">
        <v>2.35</v>
      </c>
      <c r="E264" s="1">
        <v>2.35</v>
      </c>
      <c r="F264" s="1">
        <v>2.585</v>
      </c>
      <c r="G264" s="1">
        <v>2.82</v>
      </c>
      <c r="H264" s="1">
        <v>3.0550000000000002</v>
      </c>
      <c r="I264" t="s">
        <v>569</v>
      </c>
    </row>
    <row r="265" spans="1:9" ht="28.8" x14ac:dyDescent="0.3">
      <c r="A265" t="s">
        <v>318</v>
      </c>
      <c r="B265" s="81" t="s">
        <v>556</v>
      </c>
    </row>
    <row r="266" spans="1:9" ht="28.8" x14ac:dyDescent="0.3">
      <c r="A266" t="s">
        <v>319</v>
      </c>
      <c r="B266" s="81" t="s">
        <v>557</v>
      </c>
      <c r="C266" s="1">
        <v>2.33</v>
      </c>
      <c r="E266" s="1">
        <v>2.33</v>
      </c>
      <c r="F266" s="1">
        <v>2.5630000000000002</v>
      </c>
      <c r="G266" s="1">
        <v>2.7959999999999998</v>
      </c>
      <c r="H266" s="1">
        <v>3.0289999999999999</v>
      </c>
      <c r="I266" t="s">
        <v>569</v>
      </c>
    </row>
    <row r="267" spans="1:9" ht="43.2" x14ac:dyDescent="0.3">
      <c r="A267" t="s">
        <v>320</v>
      </c>
      <c r="B267" s="81" t="s">
        <v>558</v>
      </c>
      <c r="C267" s="1">
        <v>2.33</v>
      </c>
      <c r="E267" s="1">
        <v>2.33</v>
      </c>
      <c r="F267" s="1">
        <v>2.5630000000000002</v>
      </c>
      <c r="G267" s="1">
        <v>2.7959999999999998</v>
      </c>
      <c r="H267" s="1">
        <v>3.0289999999999999</v>
      </c>
      <c r="I267" t="s">
        <v>569</v>
      </c>
    </row>
    <row r="268" spans="1:9" ht="28.8" x14ac:dyDescent="0.3">
      <c r="A268" t="s">
        <v>321</v>
      </c>
      <c r="B268" s="81" t="s">
        <v>559</v>
      </c>
      <c r="C268" s="1">
        <v>2.35</v>
      </c>
      <c r="E268" s="1">
        <v>2.35</v>
      </c>
      <c r="F268" s="1">
        <v>2.585</v>
      </c>
      <c r="G268" s="1">
        <v>2.82</v>
      </c>
      <c r="H268" s="1">
        <v>3.0550000000000002</v>
      </c>
      <c r="I268" t="s">
        <v>569</v>
      </c>
    </row>
    <row r="269" spans="1:9" x14ac:dyDescent="0.3">
      <c r="A269" t="s">
        <v>322</v>
      </c>
      <c r="B269" s="81" t="s">
        <v>560</v>
      </c>
      <c r="C269" s="1">
        <v>2.35</v>
      </c>
      <c r="E269" s="1">
        <v>2.35</v>
      </c>
      <c r="F269" s="1">
        <v>2.585</v>
      </c>
      <c r="G269" s="1">
        <v>2.82</v>
      </c>
      <c r="H269" s="1">
        <v>3.0550000000000002</v>
      </c>
      <c r="I269" t="s">
        <v>569</v>
      </c>
    </row>
    <row r="270" spans="1:9" ht="28.8" x14ac:dyDescent="0.3">
      <c r="A270" t="s">
        <v>323</v>
      </c>
      <c r="B270" s="81" t="s">
        <v>561</v>
      </c>
      <c r="C270" s="1">
        <v>2.35</v>
      </c>
      <c r="E270" s="1">
        <v>2.35</v>
      </c>
      <c r="F270" s="1">
        <v>2.585</v>
      </c>
      <c r="G270" s="1">
        <v>2.82</v>
      </c>
      <c r="H270" s="1">
        <v>3.0550000000000002</v>
      </c>
      <c r="I270" t="s">
        <v>569</v>
      </c>
    </row>
    <row r="271" spans="1:9" x14ac:dyDescent="0.3">
      <c r="A271" t="s">
        <v>324</v>
      </c>
      <c r="B271" s="81" t="s">
        <v>562</v>
      </c>
      <c r="C271" s="1">
        <v>2.35</v>
      </c>
      <c r="E271" s="1">
        <v>2.35</v>
      </c>
      <c r="F271" s="1">
        <v>2.585</v>
      </c>
      <c r="G271" s="1">
        <v>2.82</v>
      </c>
      <c r="H271" s="1">
        <v>3.0550000000000002</v>
      </c>
      <c r="I271" t="s">
        <v>569</v>
      </c>
    </row>
    <row r="272" spans="1:9" ht="43.2" x14ac:dyDescent="0.3">
      <c r="A272" t="s">
        <v>325</v>
      </c>
      <c r="B272" s="81" t="s">
        <v>563</v>
      </c>
      <c r="C272" s="1">
        <v>2.35</v>
      </c>
      <c r="E272" s="1">
        <v>2.35</v>
      </c>
      <c r="F272" s="1">
        <v>2.585</v>
      </c>
      <c r="G272" s="1">
        <v>2.82</v>
      </c>
      <c r="H272" s="1">
        <v>3.0550000000000002</v>
      </c>
      <c r="I272" t="s">
        <v>569</v>
      </c>
    </row>
    <row r="273" spans="1:9" ht="28.8" x14ac:dyDescent="0.3">
      <c r="A273" t="s">
        <v>326</v>
      </c>
      <c r="B273" s="81" t="s">
        <v>564</v>
      </c>
      <c r="C273" s="1">
        <v>2.33</v>
      </c>
      <c r="E273" s="1">
        <v>2.33</v>
      </c>
      <c r="F273" s="1">
        <v>2.5630000000000002</v>
      </c>
      <c r="G273" s="1">
        <v>2.7959999999999998</v>
      </c>
      <c r="H273" s="1">
        <v>3.0289999999999999</v>
      </c>
      <c r="I273" t="s">
        <v>569</v>
      </c>
    </row>
    <row r="274" spans="1:9" ht="28.8" x14ac:dyDescent="0.3">
      <c r="A274" t="s">
        <v>327</v>
      </c>
      <c r="B274" s="81" t="s">
        <v>565</v>
      </c>
      <c r="C274" s="1">
        <v>2.33</v>
      </c>
      <c r="E274" s="1">
        <v>2.33</v>
      </c>
      <c r="F274" s="1">
        <v>2.5630000000000002</v>
      </c>
      <c r="G274" s="1">
        <v>2.7959999999999998</v>
      </c>
      <c r="H274" s="1">
        <v>3.0289999999999999</v>
      </c>
      <c r="I274" t="s">
        <v>569</v>
      </c>
    </row>
    <row r="275" spans="1:9" ht="28.8" x14ac:dyDescent="0.3">
      <c r="A275" t="s">
        <v>328</v>
      </c>
      <c r="B275" s="81" t="s">
        <v>566</v>
      </c>
      <c r="C275" s="1">
        <v>2.33</v>
      </c>
      <c r="E275" s="1">
        <v>2.33</v>
      </c>
      <c r="F275" s="1">
        <v>2.5630000000000002</v>
      </c>
      <c r="G275" s="1">
        <v>2.7959999999999998</v>
      </c>
      <c r="H275" s="1">
        <v>3.0289999999999999</v>
      </c>
      <c r="I275" t="s">
        <v>569</v>
      </c>
    </row>
    <row r="276" spans="1:9" ht="28.8" x14ac:dyDescent="0.3">
      <c r="A276" t="s">
        <v>329</v>
      </c>
      <c r="B276" s="81" t="s">
        <v>567</v>
      </c>
      <c r="C276" s="1">
        <v>2.37</v>
      </c>
      <c r="E276" s="1">
        <v>2.37</v>
      </c>
      <c r="F276" s="1">
        <v>2.6070000000000002</v>
      </c>
      <c r="G276" s="1">
        <v>2.8439999999999999</v>
      </c>
      <c r="H276" s="1">
        <v>3.081</v>
      </c>
      <c r="I276" t="s">
        <v>569</v>
      </c>
    </row>
  </sheetData>
  <sheetProtection algorithmName="SHA-512" hashValue="bA6+PhcWzRdephchonGIePes4v0YDpeKCntqi0gaUCakpukgkPgz84ldX5VnoBcN+FDUGaWQaaASfIHBnQTTnQ==" saltValue="IXl6hgegcuXzYRMBsio/EA==" spinCount="100000" sheet="1" objects="1" scenarios="1"/>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List126"/>
  <dimension ref="A1:I39"/>
  <sheetViews>
    <sheetView workbookViewId="0">
      <selection activeCell="A2" sqref="A2:XFD2"/>
    </sheetView>
  </sheetViews>
  <sheetFormatPr defaultRowHeight="14.4" x14ac:dyDescent="0.3"/>
  <cols>
    <col min="1" max="1" width="9.88671875" bestFit="1" customWidth="1"/>
    <col min="2" max="2" width="53.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65" customFormat="1" x14ac:dyDescent="0.3">
      <c r="A2" s="165" t="s">
        <v>9</v>
      </c>
      <c r="B2" s="171" t="s">
        <v>45</v>
      </c>
    </row>
    <row r="3" spans="1:9" x14ac:dyDescent="0.3">
      <c r="A3" t="s">
        <v>10</v>
      </c>
      <c r="B3" s="81" t="s">
        <v>46</v>
      </c>
      <c r="I3" t="s">
        <v>84</v>
      </c>
    </row>
    <row r="4" spans="1:9" x14ac:dyDescent="0.3">
      <c r="A4" t="s">
        <v>10</v>
      </c>
      <c r="B4" s="81" t="s">
        <v>47</v>
      </c>
      <c r="C4" s="1">
        <v>1.28</v>
      </c>
      <c r="D4" s="1">
        <v>0.05</v>
      </c>
      <c r="E4" s="1">
        <v>1.33</v>
      </c>
      <c r="F4" s="1">
        <v>1.4630000000000001</v>
      </c>
      <c r="G4" s="1">
        <v>1.5960000000000001</v>
      </c>
      <c r="H4" s="1">
        <v>1.7290000000000001</v>
      </c>
      <c r="I4" t="s">
        <v>83</v>
      </c>
    </row>
    <row r="5" spans="1:9" x14ac:dyDescent="0.3">
      <c r="A5" t="s">
        <v>11</v>
      </c>
      <c r="B5" s="81" t="s">
        <v>48</v>
      </c>
    </row>
    <row r="6" spans="1:9" x14ac:dyDescent="0.3">
      <c r="A6" t="s">
        <v>12</v>
      </c>
      <c r="B6" s="81" t="s">
        <v>49</v>
      </c>
      <c r="C6" s="1">
        <v>1.24</v>
      </c>
      <c r="D6" s="1">
        <v>0.09</v>
      </c>
      <c r="E6" s="1">
        <v>1.33</v>
      </c>
      <c r="F6" s="1">
        <v>1.4630000000000001</v>
      </c>
      <c r="G6" s="1">
        <v>1.5960000000000001</v>
      </c>
      <c r="H6" s="1">
        <v>1.7290000000000001</v>
      </c>
    </row>
    <row r="7" spans="1:9" x14ac:dyDescent="0.3">
      <c r="A7" t="s">
        <v>13</v>
      </c>
      <c r="B7" s="81" t="s">
        <v>50</v>
      </c>
      <c r="I7" t="s">
        <v>84</v>
      </c>
    </row>
    <row r="8" spans="1:9" x14ac:dyDescent="0.3">
      <c r="A8" t="s">
        <v>13</v>
      </c>
      <c r="B8" s="81" t="s">
        <v>51</v>
      </c>
      <c r="C8" s="1">
        <v>1.18</v>
      </c>
      <c r="D8" s="1">
        <v>0.09</v>
      </c>
      <c r="E8" s="1">
        <v>1.27</v>
      </c>
      <c r="F8" s="1">
        <v>1.397</v>
      </c>
      <c r="G8" s="1">
        <v>1.524</v>
      </c>
      <c r="H8" s="1">
        <v>1.651</v>
      </c>
      <c r="I8" t="s">
        <v>83</v>
      </c>
    </row>
    <row r="9" spans="1:9" x14ac:dyDescent="0.3">
      <c r="A9" t="s">
        <v>14</v>
      </c>
      <c r="B9" s="81" t="s">
        <v>52</v>
      </c>
    </row>
    <row r="10" spans="1:9" x14ac:dyDescent="0.3">
      <c r="A10" t="s">
        <v>15</v>
      </c>
      <c r="B10" s="81" t="s">
        <v>53</v>
      </c>
      <c r="C10" s="1">
        <v>2.67</v>
      </c>
      <c r="D10" s="1">
        <v>0.05</v>
      </c>
      <c r="E10" s="1">
        <v>2.72</v>
      </c>
      <c r="F10" s="1">
        <v>2.7469999999999999</v>
      </c>
      <c r="G10" s="1">
        <v>2.7469999999999999</v>
      </c>
      <c r="H10" s="1">
        <v>2.7469999999999999</v>
      </c>
    </row>
    <row r="11" spans="1:9" x14ac:dyDescent="0.3">
      <c r="A11" t="s">
        <v>16</v>
      </c>
      <c r="B11" s="81" t="s">
        <v>54</v>
      </c>
    </row>
    <row r="12" spans="1:9" x14ac:dyDescent="0.3">
      <c r="A12" t="s">
        <v>17</v>
      </c>
      <c r="B12" s="81" t="s">
        <v>55</v>
      </c>
      <c r="C12" s="1">
        <v>0.71</v>
      </c>
      <c r="D12" s="1">
        <v>0.05</v>
      </c>
      <c r="E12" s="1">
        <v>0.76</v>
      </c>
      <c r="F12" s="1">
        <v>0.76800000000000002</v>
      </c>
      <c r="G12" s="1">
        <v>0.76800000000000002</v>
      </c>
      <c r="H12" s="1">
        <v>0.76800000000000002</v>
      </c>
    </row>
    <row r="13" spans="1:9" x14ac:dyDescent="0.3">
      <c r="A13" t="s">
        <v>18</v>
      </c>
      <c r="B13" s="81" t="s">
        <v>56</v>
      </c>
      <c r="C13" s="1">
        <v>2.17</v>
      </c>
      <c r="D13" s="1">
        <v>0.06</v>
      </c>
      <c r="E13" s="1">
        <v>2.2400000000000002</v>
      </c>
      <c r="F13" s="1">
        <v>2.262</v>
      </c>
      <c r="G13" s="1">
        <v>2.262</v>
      </c>
      <c r="H13" s="1">
        <v>2.262</v>
      </c>
    </row>
    <row r="14" spans="1:9" x14ac:dyDescent="0.3">
      <c r="A14" t="s">
        <v>19</v>
      </c>
      <c r="B14" s="81" t="s">
        <v>57</v>
      </c>
    </row>
    <row r="15" spans="1:9" ht="57.6" x14ac:dyDescent="0.3">
      <c r="A15" t="s">
        <v>20</v>
      </c>
      <c r="B15" s="81" t="s">
        <v>58</v>
      </c>
      <c r="C15" s="1">
        <v>0.45</v>
      </c>
      <c r="D15" s="1">
        <v>0.03</v>
      </c>
      <c r="E15" s="1">
        <v>0.48</v>
      </c>
      <c r="F15" s="1">
        <v>0.48499999999999999</v>
      </c>
      <c r="G15" s="1">
        <v>0.48499999999999999</v>
      </c>
      <c r="H15" s="1">
        <v>0.48499999999999999</v>
      </c>
    </row>
    <row r="16" spans="1:9" ht="57.6" x14ac:dyDescent="0.3">
      <c r="A16" t="s">
        <v>21</v>
      </c>
      <c r="B16" s="81" t="s">
        <v>59</v>
      </c>
      <c r="C16" s="1">
        <v>0.74</v>
      </c>
      <c r="D16" s="1">
        <v>0.03</v>
      </c>
      <c r="E16" s="1">
        <v>0.77</v>
      </c>
      <c r="F16" s="1">
        <v>0.77800000000000002</v>
      </c>
      <c r="G16" s="1">
        <v>0.77800000000000002</v>
      </c>
      <c r="H16" s="1">
        <v>0.77800000000000002</v>
      </c>
    </row>
    <row r="17" spans="1:8" ht="72" x14ac:dyDescent="0.3">
      <c r="A17" t="s">
        <v>22</v>
      </c>
      <c r="B17" s="81" t="s">
        <v>60</v>
      </c>
      <c r="C17" s="1">
        <v>1.35</v>
      </c>
      <c r="D17" s="1">
        <v>0.09</v>
      </c>
      <c r="E17" s="1">
        <v>1.44</v>
      </c>
      <c r="F17" s="1">
        <v>1.454</v>
      </c>
      <c r="G17" s="1">
        <v>1.454</v>
      </c>
      <c r="H17" s="1">
        <v>1.454</v>
      </c>
    </row>
    <row r="18" spans="1:8" ht="57.6" x14ac:dyDescent="0.3">
      <c r="A18" t="s">
        <v>23</v>
      </c>
      <c r="B18" s="81" t="s">
        <v>61</v>
      </c>
      <c r="C18" s="1">
        <v>1.32</v>
      </c>
      <c r="D18" s="1">
        <v>0.09</v>
      </c>
      <c r="E18" s="1">
        <v>1.41</v>
      </c>
      <c r="F18" s="1">
        <v>1.4239999999999999</v>
      </c>
      <c r="G18" s="1">
        <v>1.4239999999999999</v>
      </c>
      <c r="H18" s="1">
        <v>1.4239999999999999</v>
      </c>
    </row>
    <row r="19" spans="1:8" ht="28.8" x14ac:dyDescent="0.3">
      <c r="A19" t="s">
        <v>24</v>
      </c>
      <c r="B19" s="81" t="s">
        <v>62</v>
      </c>
      <c r="C19" s="1">
        <v>0.61</v>
      </c>
      <c r="D19" s="1">
        <v>0.04</v>
      </c>
      <c r="E19" s="1">
        <v>0.66</v>
      </c>
      <c r="F19" s="1">
        <v>0.66700000000000004</v>
      </c>
      <c r="G19" s="1">
        <v>0.66700000000000004</v>
      </c>
      <c r="H19" s="1">
        <v>0.66700000000000004</v>
      </c>
    </row>
    <row r="20" spans="1:8" ht="28.8" x14ac:dyDescent="0.3">
      <c r="A20" t="s">
        <v>25</v>
      </c>
      <c r="B20" s="81" t="s">
        <v>63</v>
      </c>
      <c r="C20" s="1">
        <v>1.37</v>
      </c>
      <c r="D20" s="1">
        <v>0.05</v>
      </c>
      <c r="E20" s="1">
        <v>1.43</v>
      </c>
      <c r="F20" s="1">
        <v>1.444</v>
      </c>
      <c r="G20" s="1">
        <v>1.444</v>
      </c>
      <c r="H20" s="1">
        <v>1.444</v>
      </c>
    </row>
    <row r="21" spans="1:8" ht="28.8" x14ac:dyDescent="0.3">
      <c r="A21" t="s">
        <v>26</v>
      </c>
      <c r="B21" s="81" t="s">
        <v>64</v>
      </c>
      <c r="C21" s="1">
        <v>1.62</v>
      </c>
      <c r="D21" s="1">
        <v>0.05</v>
      </c>
      <c r="E21" s="1">
        <v>1.67</v>
      </c>
      <c r="F21" s="1">
        <v>1.6870000000000001</v>
      </c>
      <c r="G21" s="1">
        <v>1.6870000000000001</v>
      </c>
      <c r="H21" s="1">
        <v>1.6870000000000001</v>
      </c>
    </row>
    <row r="22" spans="1:8" ht="43.2" x14ac:dyDescent="0.3">
      <c r="A22" t="s">
        <v>27</v>
      </c>
      <c r="B22" s="81" t="s">
        <v>65</v>
      </c>
      <c r="C22" s="1">
        <v>2.5</v>
      </c>
      <c r="D22" s="1">
        <v>7.0000000000000007E-2</v>
      </c>
      <c r="E22" s="1">
        <v>2.57</v>
      </c>
      <c r="F22" s="1">
        <v>2.5960000000000001</v>
      </c>
      <c r="G22" s="1">
        <v>2.5960000000000001</v>
      </c>
      <c r="H22" s="1">
        <v>2.5960000000000001</v>
      </c>
    </row>
    <row r="23" spans="1:8" ht="72" x14ac:dyDescent="0.3">
      <c r="A23" t="s">
        <v>28</v>
      </c>
      <c r="B23" s="81" t="s">
        <v>66</v>
      </c>
      <c r="C23" s="1">
        <v>2.09</v>
      </c>
      <c r="D23" s="1">
        <v>0.06</v>
      </c>
      <c r="E23" s="1">
        <v>2.15</v>
      </c>
      <c r="F23" s="1">
        <v>2.1720000000000002</v>
      </c>
      <c r="G23" s="1">
        <v>2.1720000000000002</v>
      </c>
      <c r="H23" s="1">
        <v>2.1720000000000002</v>
      </c>
    </row>
    <row r="24" spans="1:8" ht="72" x14ac:dyDescent="0.3">
      <c r="A24" t="s">
        <v>29</v>
      </c>
      <c r="B24" s="81" t="s">
        <v>67</v>
      </c>
      <c r="C24" s="1">
        <v>2.09</v>
      </c>
      <c r="D24" s="1">
        <v>0.06</v>
      </c>
      <c r="E24" s="1">
        <v>2.15</v>
      </c>
      <c r="F24" s="1">
        <v>2.1720000000000002</v>
      </c>
      <c r="G24" s="1">
        <v>2.1720000000000002</v>
      </c>
      <c r="H24" s="1">
        <v>2.1720000000000002</v>
      </c>
    </row>
    <row r="25" spans="1:8" ht="28.8" x14ac:dyDescent="0.3">
      <c r="A25" t="s">
        <v>30</v>
      </c>
      <c r="B25" s="81" t="s">
        <v>68</v>
      </c>
      <c r="C25" s="1">
        <v>4.17</v>
      </c>
      <c r="D25" s="1">
        <v>0.08</v>
      </c>
      <c r="E25" s="1">
        <v>4.25</v>
      </c>
      <c r="F25" s="1">
        <v>4.2930000000000001</v>
      </c>
      <c r="G25" s="1">
        <v>4.2930000000000001</v>
      </c>
      <c r="H25" s="1">
        <v>4.2930000000000001</v>
      </c>
    </row>
    <row r="26" spans="1:8" ht="43.2" x14ac:dyDescent="0.3">
      <c r="A26" t="s">
        <v>31</v>
      </c>
      <c r="B26" s="81" t="s">
        <v>69</v>
      </c>
      <c r="C26" s="1">
        <v>2.09</v>
      </c>
      <c r="D26" s="1">
        <v>0.06</v>
      </c>
      <c r="E26" s="1">
        <v>2.15</v>
      </c>
      <c r="F26" s="1">
        <v>2.1720000000000002</v>
      </c>
      <c r="G26" s="1">
        <v>2.1720000000000002</v>
      </c>
      <c r="H26" s="1">
        <v>2.1720000000000002</v>
      </c>
    </row>
    <row r="27" spans="1:8" ht="43.2" x14ac:dyDescent="0.3">
      <c r="A27" t="s">
        <v>32</v>
      </c>
      <c r="B27" s="81" t="s">
        <v>70</v>
      </c>
      <c r="C27" s="1">
        <v>1.56</v>
      </c>
      <c r="D27" s="1">
        <v>0.06</v>
      </c>
      <c r="E27" s="1">
        <v>1.62</v>
      </c>
      <c r="F27" s="1">
        <v>1.6359999999999999</v>
      </c>
      <c r="G27" s="1">
        <v>1.6359999999999999</v>
      </c>
      <c r="H27" s="1">
        <v>1.6359999999999999</v>
      </c>
    </row>
    <row r="28" spans="1:8" ht="100.8" x14ac:dyDescent="0.3">
      <c r="A28" t="s">
        <v>33</v>
      </c>
      <c r="B28" s="81" t="s">
        <v>71</v>
      </c>
      <c r="C28" s="1">
        <v>1.56</v>
      </c>
      <c r="D28" s="1">
        <v>0.08</v>
      </c>
      <c r="E28" s="1">
        <v>1.63</v>
      </c>
      <c r="F28" s="1">
        <v>1.6459999999999999</v>
      </c>
      <c r="G28" s="1">
        <v>1.6459999999999999</v>
      </c>
      <c r="H28" s="1">
        <v>1.6459999999999999</v>
      </c>
    </row>
    <row r="29" spans="1:8" ht="28.8" x14ac:dyDescent="0.3">
      <c r="A29" t="s">
        <v>34</v>
      </c>
      <c r="B29" s="81" t="s">
        <v>72</v>
      </c>
    </row>
    <row r="30" spans="1:8" ht="43.2" x14ac:dyDescent="0.3">
      <c r="A30" t="s">
        <v>35</v>
      </c>
      <c r="B30" s="81" t="s">
        <v>73</v>
      </c>
      <c r="C30" s="1">
        <v>0.78</v>
      </c>
      <c r="D30" s="1">
        <v>0.03</v>
      </c>
      <c r="E30" s="1">
        <v>0.81</v>
      </c>
      <c r="F30" s="1">
        <v>0.81799999999999995</v>
      </c>
      <c r="G30" s="1">
        <v>0.81799999999999995</v>
      </c>
      <c r="H30" s="1">
        <v>0.81799999999999995</v>
      </c>
    </row>
    <row r="31" spans="1:8" ht="57.6" x14ac:dyDescent="0.3">
      <c r="A31" t="s">
        <v>36</v>
      </c>
      <c r="B31" s="81" t="s">
        <v>74</v>
      </c>
      <c r="C31" s="1">
        <v>1.01</v>
      </c>
      <c r="D31" s="1">
        <v>0.03</v>
      </c>
      <c r="E31" s="1">
        <v>1.04</v>
      </c>
      <c r="F31" s="1">
        <v>1.05</v>
      </c>
      <c r="G31" s="1">
        <v>1.05</v>
      </c>
      <c r="H31" s="1">
        <v>1.05</v>
      </c>
    </row>
    <row r="32" spans="1:8" ht="57.6" x14ac:dyDescent="0.3">
      <c r="A32" t="s">
        <v>37</v>
      </c>
      <c r="B32" s="81" t="s">
        <v>75</v>
      </c>
      <c r="C32" s="1">
        <v>0.67</v>
      </c>
      <c r="D32" s="1">
        <v>0.02</v>
      </c>
      <c r="E32" s="1">
        <v>0.69</v>
      </c>
      <c r="F32" s="1">
        <v>0.69699999999999995</v>
      </c>
      <c r="G32" s="1">
        <v>0.69699999999999995</v>
      </c>
      <c r="H32" s="1">
        <v>0.69699999999999995</v>
      </c>
    </row>
    <row r="33" spans="1:8" ht="43.2" x14ac:dyDescent="0.3">
      <c r="A33" t="s">
        <v>38</v>
      </c>
      <c r="B33" s="81" t="s">
        <v>76</v>
      </c>
      <c r="C33" s="1">
        <v>0.52</v>
      </c>
      <c r="D33" s="1">
        <v>0.04</v>
      </c>
      <c r="E33" s="1">
        <v>0.56000000000000005</v>
      </c>
      <c r="F33" s="1">
        <v>0.56599999999999995</v>
      </c>
      <c r="G33" s="1">
        <v>0.56599999999999995</v>
      </c>
      <c r="H33" s="1">
        <v>0.56599999999999995</v>
      </c>
    </row>
    <row r="34" spans="1:8" ht="57.6" x14ac:dyDescent="0.3">
      <c r="A34" t="s">
        <v>39</v>
      </c>
      <c r="B34" s="81" t="s">
        <v>77</v>
      </c>
      <c r="C34" s="1">
        <v>0.32</v>
      </c>
      <c r="D34" s="1">
        <v>0.02</v>
      </c>
      <c r="E34" s="1">
        <v>0.34</v>
      </c>
      <c r="F34" s="1">
        <v>0.34300000000000003</v>
      </c>
      <c r="G34" s="1">
        <v>0.34300000000000003</v>
      </c>
      <c r="H34" s="1">
        <v>0.34300000000000003</v>
      </c>
    </row>
    <row r="35" spans="1:8" ht="28.8" x14ac:dyDescent="0.3">
      <c r="A35" t="s">
        <v>40</v>
      </c>
      <c r="B35" s="81" t="s">
        <v>78</v>
      </c>
      <c r="C35" s="1">
        <v>1.4</v>
      </c>
      <c r="D35" s="1">
        <v>0.04</v>
      </c>
      <c r="E35" s="1">
        <v>1.44</v>
      </c>
      <c r="F35" s="1">
        <v>1.454</v>
      </c>
      <c r="G35" s="1">
        <v>1.454</v>
      </c>
      <c r="H35" s="1">
        <v>1.454</v>
      </c>
    </row>
    <row r="36" spans="1:8" ht="28.8" x14ac:dyDescent="0.3">
      <c r="A36" t="s">
        <v>41</v>
      </c>
      <c r="B36" s="81" t="s">
        <v>79</v>
      </c>
      <c r="C36" s="1">
        <v>0.54</v>
      </c>
      <c r="D36" s="1">
        <v>0.04</v>
      </c>
      <c r="E36" s="1">
        <v>0.57999999999999996</v>
      </c>
      <c r="F36" s="1">
        <v>0.58599999999999997</v>
      </c>
      <c r="G36" s="1">
        <v>0.58599999999999997</v>
      </c>
      <c r="H36" s="1">
        <v>0.58599999999999997</v>
      </c>
    </row>
    <row r="37" spans="1:8" ht="86.4" x14ac:dyDescent="0.3">
      <c r="A37" t="s">
        <v>42</v>
      </c>
      <c r="B37" s="81" t="s">
        <v>80</v>
      </c>
      <c r="C37" s="1">
        <v>1.4</v>
      </c>
      <c r="D37" s="1">
        <v>0.04</v>
      </c>
      <c r="E37" s="1">
        <v>1.44</v>
      </c>
      <c r="F37" s="1">
        <v>1.454</v>
      </c>
      <c r="G37" s="1">
        <v>1.454</v>
      </c>
      <c r="H37" s="1">
        <v>1.454</v>
      </c>
    </row>
    <row r="38" spans="1:8" ht="86.4" x14ac:dyDescent="0.3">
      <c r="A38" t="s">
        <v>43</v>
      </c>
      <c r="B38" s="81" t="s">
        <v>81</v>
      </c>
      <c r="C38" s="1">
        <v>0.7</v>
      </c>
      <c r="D38" s="1">
        <v>0.02</v>
      </c>
      <c r="E38" s="1">
        <v>0.72</v>
      </c>
      <c r="F38" s="1">
        <v>0.72699999999999998</v>
      </c>
      <c r="G38" s="1">
        <v>0.72699999999999998</v>
      </c>
      <c r="H38" s="1">
        <v>0.72699999999999998</v>
      </c>
    </row>
    <row r="39" spans="1:8" x14ac:dyDescent="0.3">
      <c r="A39" t="s">
        <v>44</v>
      </c>
      <c r="B39" s="81" t="s">
        <v>82</v>
      </c>
      <c r="C39" s="1">
        <v>10.82</v>
      </c>
      <c r="E39" s="1">
        <v>10.82</v>
      </c>
      <c r="F39" s="1">
        <v>11.901999999999999</v>
      </c>
      <c r="G39" s="1">
        <v>12.984</v>
      </c>
      <c r="H39" s="1">
        <v>14.066000000000001</v>
      </c>
    </row>
  </sheetData>
  <sheetProtection algorithmName="SHA-512" hashValue="2Y6k21JK5Enlvc50COSxn5UZL4TP+87PWfA21w6i490GCFsorhtL+Vm90SuBFH1Yr+DneG8/qDIqKFlGnGykJA==" saltValue="dg9drNcamy3wSj2AZT/ygw==" spinCount="100000" sheet="1" objects="1" scenarios="1"/>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List127"/>
  <dimension ref="A1:I55"/>
  <sheetViews>
    <sheetView workbookViewId="0">
      <selection activeCell="J13" sqref="J13"/>
    </sheetView>
  </sheetViews>
  <sheetFormatPr defaultRowHeight="14.4" x14ac:dyDescent="0.3"/>
  <cols>
    <col min="1" max="1" width="9.88671875" bestFit="1" customWidth="1"/>
    <col min="2" max="2" width="52.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1.64</v>
      </c>
      <c r="D2" s="1">
        <v>7.0000000000000007E-2</v>
      </c>
      <c r="E2" s="1">
        <v>1.71</v>
      </c>
      <c r="F2" s="1">
        <v>1.7270000000000001</v>
      </c>
      <c r="G2" s="1">
        <v>1.7270000000000001</v>
      </c>
      <c r="H2" s="1">
        <v>1.7270000000000001</v>
      </c>
    </row>
    <row r="3" spans="1:9" x14ac:dyDescent="0.3">
      <c r="A3" t="s">
        <v>16</v>
      </c>
      <c r="B3" s="81" t="s">
        <v>54</v>
      </c>
    </row>
    <row r="4" spans="1:9" x14ac:dyDescent="0.3">
      <c r="A4" t="s">
        <v>17</v>
      </c>
      <c r="B4" s="81" t="s">
        <v>55</v>
      </c>
      <c r="C4" s="1">
        <v>0.61</v>
      </c>
      <c r="D4" s="1">
        <v>7.0000000000000007E-2</v>
      </c>
      <c r="E4" s="1">
        <v>0.68</v>
      </c>
      <c r="F4" s="1">
        <v>0.68700000000000006</v>
      </c>
      <c r="G4" s="1">
        <v>0.68700000000000006</v>
      </c>
      <c r="H4" s="1">
        <v>0.68700000000000006</v>
      </c>
    </row>
    <row r="5" spans="1:9" x14ac:dyDescent="0.3">
      <c r="A5" t="s">
        <v>18</v>
      </c>
      <c r="B5" s="81" t="s">
        <v>56</v>
      </c>
      <c r="C5" s="1">
        <v>1.46</v>
      </c>
      <c r="D5" s="1">
        <v>0.09</v>
      </c>
      <c r="E5" s="1">
        <v>1.56</v>
      </c>
      <c r="F5" s="1">
        <v>1.5760000000000001</v>
      </c>
      <c r="G5" s="1">
        <v>1.5760000000000001</v>
      </c>
      <c r="H5" s="1">
        <v>1.5760000000000001</v>
      </c>
    </row>
    <row r="6" spans="1:9" x14ac:dyDescent="0.3">
      <c r="A6" t="s">
        <v>19</v>
      </c>
      <c r="B6" s="81" t="s">
        <v>57</v>
      </c>
    </row>
    <row r="7" spans="1:9" ht="57.6" x14ac:dyDescent="0.3">
      <c r="A7" t="s">
        <v>20</v>
      </c>
      <c r="B7" s="81" t="s">
        <v>58</v>
      </c>
      <c r="C7" s="1">
        <v>0.45</v>
      </c>
      <c r="D7" s="1">
        <v>0.05</v>
      </c>
      <c r="E7" s="1">
        <v>0.5</v>
      </c>
      <c r="F7" s="1">
        <v>0.505</v>
      </c>
      <c r="G7" s="1">
        <v>0.505</v>
      </c>
      <c r="H7" s="1">
        <v>0.505</v>
      </c>
    </row>
    <row r="8" spans="1:9" ht="57.6" x14ac:dyDescent="0.3">
      <c r="A8" t="s">
        <v>21</v>
      </c>
      <c r="B8" s="81" t="s">
        <v>59</v>
      </c>
      <c r="C8" s="1">
        <v>0.75</v>
      </c>
      <c r="D8" s="1">
        <v>0.05</v>
      </c>
      <c r="E8" s="1">
        <v>0.8</v>
      </c>
      <c r="F8" s="1">
        <v>0.80800000000000005</v>
      </c>
      <c r="G8" s="1">
        <v>0.80800000000000005</v>
      </c>
      <c r="H8" s="1">
        <v>0.80800000000000005</v>
      </c>
    </row>
    <row r="9" spans="1:9" ht="72" x14ac:dyDescent="0.3">
      <c r="A9" t="s">
        <v>22</v>
      </c>
      <c r="B9" s="81" t="s">
        <v>60</v>
      </c>
      <c r="C9" s="1">
        <v>1.36</v>
      </c>
      <c r="D9" s="1">
        <v>0.15</v>
      </c>
      <c r="E9" s="1">
        <v>1.51</v>
      </c>
      <c r="F9" s="1">
        <v>1.5249999999999999</v>
      </c>
      <c r="G9" s="1">
        <v>1.5249999999999999</v>
      </c>
      <c r="H9" s="1">
        <v>1.5249999999999999</v>
      </c>
    </row>
    <row r="10" spans="1:9" ht="57.6" x14ac:dyDescent="0.3">
      <c r="A10" t="s">
        <v>23</v>
      </c>
      <c r="B10" s="81" t="s">
        <v>61</v>
      </c>
      <c r="C10" s="1">
        <v>1.33</v>
      </c>
      <c r="D10" s="1">
        <v>0.15</v>
      </c>
      <c r="E10" s="1">
        <v>1.48</v>
      </c>
      <c r="F10" s="1">
        <v>1.4950000000000001</v>
      </c>
      <c r="G10" s="1">
        <v>1.4950000000000001</v>
      </c>
      <c r="H10" s="1">
        <v>1.4950000000000001</v>
      </c>
    </row>
    <row r="11" spans="1:9" ht="28.8" x14ac:dyDescent="0.3">
      <c r="A11" t="s">
        <v>24</v>
      </c>
      <c r="B11" s="81" t="s">
        <v>62</v>
      </c>
      <c r="C11" s="1">
        <v>0.59</v>
      </c>
      <c r="D11" s="1">
        <v>0.09</v>
      </c>
      <c r="E11" s="1">
        <v>0.68</v>
      </c>
      <c r="F11" s="1">
        <v>0.68700000000000006</v>
      </c>
      <c r="G11" s="1">
        <v>0.68700000000000006</v>
      </c>
      <c r="H11" s="1">
        <v>0.68700000000000006</v>
      </c>
    </row>
    <row r="12" spans="1:9" ht="28.8" x14ac:dyDescent="0.3">
      <c r="A12" t="s">
        <v>25</v>
      </c>
      <c r="B12" s="81" t="s">
        <v>63</v>
      </c>
      <c r="C12" s="1">
        <v>1.04</v>
      </c>
      <c r="D12" s="1">
        <v>0.1</v>
      </c>
      <c r="E12" s="1">
        <v>1.1499999999999999</v>
      </c>
      <c r="F12" s="1">
        <v>1.1619999999999999</v>
      </c>
      <c r="G12" s="1">
        <v>1.1619999999999999</v>
      </c>
      <c r="H12" s="1">
        <v>1.1619999999999999</v>
      </c>
    </row>
    <row r="13" spans="1:9" ht="28.8" x14ac:dyDescent="0.3">
      <c r="A13" t="s">
        <v>26</v>
      </c>
      <c r="B13" s="81" t="s">
        <v>64</v>
      </c>
      <c r="C13" s="1">
        <v>1.1100000000000001</v>
      </c>
      <c r="D13" s="1">
        <v>0.08</v>
      </c>
      <c r="E13" s="1">
        <v>1.2</v>
      </c>
      <c r="F13" s="1">
        <v>1.212</v>
      </c>
      <c r="G13" s="1">
        <v>1.212</v>
      </c>
      <c r="H13" s="1">
        <v>1.212</v>
      </c>
    </row>
    <row r="14" spans="1:9" ht="43.2" x14ac:dyDescent="0.3">
      <c r="A14" t="s">
        <v>27</v>
      </c>
      <c r="B14" s="81" t="s">
        <v>65</v>
      </c>
      <c r="C14" s="1">
        <v>1.71</v>
      </c>
      <c r="D14" s="1">
        <v>0.13</v>
      </c>
      <c r="E14" s="1">
        <v>1.84</v>
      </c>
      <c r="F14" s="1">
        <v>1.8580000000000001</v>
      </c>
      <c r="G14" s="1">
        <v>1.8580000000000001</v>
      </c>
      <c r="H14" s="1">
        <v>1.8580000000000001</v>
      </c>
    </row>
    <row r="15" spans="1:9" ht="72" x14ac:dyDescent="0.3">
      <c r="A15" t="s">
        <v>28</v>
      </c>
      <c r="B15" s="81" t="s">
        <v>66</v>
      </c>
      <c r="C15" s="1">
        <v>1.48</v>
      </c>
      <c r="D15" s="1">
        <v>0.11</v>
      </c>
      <c r="E15" s="1">
        <v>1.59</v>
      </c>
      <c r="F15" s="1">
        <v>1.6060000000000001</v>
      </c>
      <c r="G15" s="1">
        <v>1.6060000000000001</v>
      </c>
      <c r="H15" s="1">
        <v>1.6060000000000001</v>
      </c>
    </row>
    <row r="16" spans="1:9" ht="72" x14ac:dyDescent="0.3">
      <c r="A16" t="s">
        <v>29</v>
      </c>
      <c r="B16" s="81" t="s">
        <v>67</v>
      </c>
      <c r="C16" s="1">
        <v>1.48</v>
      </c>
      <c r="D16" s="1">
        <v>0.11</v>
      </c>
      <c r="E16" s="1">
        <v>1.59</v>
      </c>
      <c r="F16" s="1">
        <v>1.6060000000000001</v>
      </c>
      <c r="G16" s="1">
        <v>1.6060000000000001</v>
      </c>
      <c r="H16" s="1">
        <v>1.6060000000000001</v>
      </c>
    </row>
    <row r="17" spans="1:9" ht="28.8" x14ac:dyDescent="0.3">
      <c r="A17" t="s">
        <v>30</v>
      </c>
      <c r="B17" s="81" t="s">
        <v>68</v>
      </c>
      <c r="C17" s="1">
        <v>2.56</v>
      </c>
      <c r="D17" s="1">
        <v>0.11</v>
      </c>
      <c r="E17" s="1">
        <v>2.66</v>
      </c>
      <c r="F17" s="1">
        <v>2.6869999999999998</v>
      </c>
      <c r="G17" s="1">
        <v>2.6869999999999998</v>
      </c>
      <c r="H17" s="1">
        <v>2.6869999999999998</v>
      </c>
    </row>
    <row r="18" spans="1:9" ht="43.2" x14ac:dyDescent="0.3">
      <c r="A18" t="s">
        <v>31</v>
      </c>
      <c r="B18" s="81" t="s">
        <v>69</v>
      </c>
      <c r="C18" s="1">
        <v>1.44</v>
      </c>
      <c r="D18" s="1">
        <v>0.11</v>
      </c>
      <c r="E18" s="1">
        <v>1.55</v>
      </c>
      <c r="F18" s="1">
        <v>1.5660000000000001</v>
      </c>
      <c r="G18" s="1">
        <v>1.5660000000000001</v>
      </c>
      <c r="H18" s="1">
        <v>1.5660000000000001</v>
      </c>
    </row>
    <row r="19" spans="1:9" ht="43.2" x14ac:dyDescent="0.3">
      <c r="A19" t="s">
        <v>32</v>
      </c>
      <c r="B19" s="81" t="s">
        <v>70</v>
      </c>
      <c r="C19" s="1">
        <v>1.2</v>
      </c>
      <c r="D19" s="1">
        <v>0.11</v>
      </c>
      <c r="E19" s="1">
        <v>1.3</v>
      </c>
      <c r="F19" s="1">
        <v>1.3129999999999999</v>
      </c>
      <c r="G19" s="1">
        <v>1.3129999999999999</v>
      </c>
      <c r="H19" s="1">
        <v>1.3129999999999999</v>
      </c>
    </row>
    <row r="20" spans="1:9" ht="115.2" x14ac:dyDescent="0.3">
      <c r="A20" t="s">
        <v>33</v>
      </c>
      <c r="B20" s="81" t="s">
        <v>71</v>
      </c>
      <c r="C20" s="1">
        <v>1.32</v>
      </c>
      <c r="D20" s="1">
        <v>0.13</v>
      </c>
      <c r="E20" s="1">
        <v>1.44</v>
      </c>
      <c r="F20" s="1">
        <v>1.454</v>
      </c>
      <c r="G20" s="1">
        <v>1.454</v>
      </c>
      <c r="H20" s="1">
        <v>1.454</v>
      </c>
    </row>
    <row r="21" spans="1:9" ht="28.8" x14ac:dyDescent="0.3">
      <c r="A21" t="s">
        <v>34</v>
      </c>
      <c r="B21" s="81" t="s">
        <v>72</v>
      </c>
    </row>
    <row r="22" spans="1:9" ht="43.2" x14ac:dyDescent="0.3">
      <c r="A22" t="s">
        <v>35</v>
      </c>
      <c r="B22" s="81" t="s">
        <v>73</v>
      </c>
      <c r="C22" s="1">
        <v>0.62</v>
      </c>
      <c r="D22" s="1">
        <v>0.08</v>
      </c>
      <c r="E22" s="1">
        <v>0.7</v>
      </c>
      <c r="F22" s="1">
        <v>0.70699999999999996</v>
      </c>
      <c r="G22" s="1">
        <v>0.70699999999999996</v>
      </c>
      <c r="H22" s="1">
        <v>0.70699999999999996</v>
      </c>
    </row>
    <row r="23" spans="1:9" ht="57.6" x14ac:dyDescent="0.3">
      <c r="A23" t="s">
        <v>36</v>
      </c>
      <c r="B23" s="81" t="s">
        <v>74</v>
      </c>
      <c r="C23" s="1">
        <v>0.75</v>
      </c>
      <c r="D23" s="1">
        <v>0.09</v>
      </c>
      <c r="E23" s="1">
        <v>0.84</v>
      </c>
      <c r="F23" s="1">
        <v>0.84799999999999998</v>
      </c>
      <c r="G23" s="1">
        <v>0.84799999999999998</v>
      </c>
      <c r="H23" s="1">
        <v>0.84799999999999998</v>
      </c>
    </row>
    <row r="24" spans="1:9" ht="57.6" x14ac:dyDescent="0.3">
      <c r="A24" t="s">
        <v>37</v>
      </c>
      <c r="B24" s="81" t="s">
        <v>75</v>
      </c>
      <c r="C24" s="1">
        <v>0.51</v>
      </c>
      <c r="D24" s="1">
        <v>7.0000000000000007E-2</v>
      </c>
      <c r="E24" s="1">
        <v>0.57999999999999996</v>
      </c>
      <c r="F24" s="1">
        <v>0.58599999999999997</v>
      </c>
      <c r="G24" s="1">
        <v>0.58599999999999997</v>
      </c>
      <c r="H24" s="1">
        <v>0.58599999999999997</v>
      </c>
    </row>
    <row r="25" spans="1:9" ht="43.2" x14ac:dyDescent="0.3">
      <c r="A25" t="s">
        <v>38</v>
      </c>
      <c r="B25" s="81" t="s">
        <v>76</v>
      </c>
      <c r="C25" s="1">
        <v>0.48</v>
      </c>
      <c r="D25" s="1">
        <v>7.0000000000000007E-2</v>
      </c>
      <c r="E25" s="1">
        <v>0.55000000000000004</v>
      </c>
      <c r="F25" s="1">
        <v>0.55600000000000005</v>
      </c>
      <c r="G25" s="1">
        <v>0.55600000000000005</v>
      </c>
      <c r="H25" s="1">
        <v>0.55600000000000005</v>
      </c>
    </row>
    <row r="26" spans="1:9" ht="57.6" x14ac:dyDescent="0.3">
      <c r="A26" t="s">
        <v>39</v>
      </c>
      <c r="B26" s="81" t="s">
        <v>77</v>
      </c>
      <c r="C26" s="1">
        <v>0.3</v>
      </c>
      <c r="D26" s="1">
        <v>0.05</v>
      </c>
      <c r="E26" s="1">
        <v>0.36</v>
      </c>
      <c r="F26" s="1">
        <v>0.36399999999999999</v>
      </c>
      <c r="G26" s="1">
        <v>0.36399999999999999</v>
      </c>
      <c r="H26" s="1">
        <v>0.36399999999999999</v>
      </c>
    </row>
    <row r="27" spans="1:9" ht="28.8" x14ac:dyDescent="0.3">
      <c r="A27" t="s">
        <v>40</v>
      </c>
      <c r="B27" s="81" t="s">
        <v>78</v>
      </c>
      <c r="C27" s="1">
        <v>1.01</v>
      </c>
      <c r="D27" s="1">
        <v>0.12</v>
      </c>
      <c r="E27" s="1">
        <v>1.1299999999999999</v>
      </c>
      <c r="F27" s="1">
        <v>1.141</v>
      </c>
      <c r="G27" s="1">
        <v>1.141</v>
      </c>
      <c r="H27" s="1">
        <v>1.141</v>
      </c>
    </row>
    <row r="28" spans="1:9" ht="28.8" x14ac:dyDescent="0.3">
      <c r="A28" t="s">
        <v>41</v>
      </c>
      <c r="B28" s="81" t="s">
        <v>79</v>
      </c>
      <c r="C28" s="1">
        <v>0.55000000000000004</v>
      </c>
      <c r="D28" s="1">
        <v>0.11</v>
      </c>
      <c r="E28" s="1">
        <v>0.66</v>
      </c>
      <c r="F28" s="1">
        <v>0.66700000000000004</v>
      </c>
      <c r="G28" s="1">
        <v>0.66700000000000004</v>
      </c>
      <c r="H28" s="1">
        <v>0.66700000000000004</v>
      </c>
    </row>
    <row r="29" spans="1:9" ht="86.4" x14ac:dyDescent="0.3">
      <c r="A29" t="s">
        <v>42</v>
      </c>
      <c r="B29" s="81" t="s">
        <v>80</v>
      </c>
      <c r="C29" s="1">
        <v>0.98</v>
      </c>
      <c r="D29" s="1">
        <v>0.08</v>
      </c>
      <c r="E29" s="1">
        <v>1.07</v>
      </c>
      <c r="F29" s="1">
        <v>1.081</v>
      </c>
      <c r="G29" s="1">
        <v>1.081</v>
      </c>
      <c r="H29" s="1">
        <v>1.081</v>
      </c>
    </row>
    <row r="30" spans="1:9" ht="100.8" x14ac:dyDescent="0.3">
      <c r="A30" t="s">
        <v>43</v>
      </c>
      <c r="B30" s="81" t="s">
        <v>81</v>
      </c>
      <c r="C30" s="1">
        <v>0.51</v>
      </c>
      <c r="D30" s="1">
        <v>0.05</v>
      </c>
      <c r="E30" s="1">
        <v>0.56000000000000005</v>
      </c>
      <c r="F30" s="1">
        <v>0.56599999999999995</v>
      </c>
      <c r="G30" s="1">
        <v>0.56599999999999995</v>
      </c>
      <c r="H30" s="1">
        <v>0.56599999999999995</v>
      </c>
    </row>
    <row r="31" spans="1:9" x14ac:dyDescent="0.3">
      <c r="A31" t="s">
        <v>85</v>
      </c>
      <c r="B31" s="81" t="s">
        <v>330</v>
      </c>
      <c r="C31" s="1">
        <v>0.36</v>
      </c>
      <c r="E31" s="1">
        <v>0.36</v>
      </c>
      <c r="F31" s="1">
        <v>0.39600000000000002</v>
      </c>
      <c r="G31" s="1">
        <v>0.432</v>
      </c>
      <c r="H31" s="1">
        <v>0.46800000000000003</v>
      </c>
      <c r="I31" t="s">
        <v>568</v>
      </c>
    </row>
    <row r="32" spans="1:9" x14ac:dyDescent="0.3">
      <c r="A32" t="s">
        <v>86</v>
      </c>
      <c r="B32" s="81" t="s">
        <v>331</v>
      </c>
      <c r="C32" s="1">
        <v>0.59</v>
      </c>
      <c r="E32" s="1">
        <v>0.59</v>
      </c>
      <c r="F32" s="1">
        <v>0.64900000000000002</v>
      </c>
      <c r="G32" s="1">
        <v>0.70799999999999996</v>
      </c>
      <c r="H32" s="1">
        <v>0.76700000000000002</v>
      </c>
      <c r="I32" t="s">
        <v>568</v>
      </c>
    </row>
    <row r="33" spans="1:9" x14ac:dyDescent="0.3">
      <c r="A33" t="s">
        <v>87</v>
      </c>
      <c r="B33" s="81" t="s">
        <v>332</v>
      </c>
      <c r="C33" s="1">
        <v>0.81</v>
      </c>
      <c r="E33" s="1">
        <v>0.81</v>
      </c>
      <c r="F33" s="1">
        <v>0.89100000000000001</v>
      </c>
      <c r="G33" s="1">
        <v>0.97199999999999998</v>
      </c>
      <c r="H33" s="1">
        <v>1.0529999999999999</v>
      </c>
      <c r="I33" t="s">
        <v>568</v>
      </c>
    </row>
    <row r="34" spans="1:9" x14ac:dyDescent="0.3">
      <c r="A34" t="s">
        <v>88</v>
      </c>
      <c r="B34" s="81" t="s">
        <v>333</v>
      </c>
      <c r="C34" s="1">
        <v>0.83</v>
      </c>
      <c r="E34" s="1">
        <v>0.83</v>
      </c>
      <c r="F34" s="1">
        <v>0.91300000000000003</v>
      </c>
      <c r="G34" s="1">
        <v>0.996</v>
      </c>
      <c r="H34" s="1">
        <v>1.079</v>
      </c>
      <c r="I34" t="s">
        <v>568</v>
      </c>
    </row>
    <row r="35" spans="1:9" x14ac:dyDescent="0.3">
      <c r="A35" t="s">
        <v>89</v>
      </c>
      <c r="B35" s="81" t="s">
        <v>334</v>
      </c>
      <c r="C35" s="1">
        <v>0.83</v>
      </c>
      <c r="E35" s="1">
        <v>0.83</v>
      </c>
      <c r="F35" s="1">
        <v>0.91300000000000003</v>
      </c>
      <c r="G35" s="1">
        <v>0.996</v>
      </c>
      <c r="H35" s="1">
        <v>1.079</v>
      </c>
      <c r="I35" t="s">
        <v>568</v>
      </c>
    </row>
    <row r="36" spans="1:9" x14ac:dyDescent="0.3">
      <c r="A36" t="s">
        <v>90</v>
      </c>
      <c r="B36" s="81" t="s">
        <v>332</v>
      </c>
      <c r="C36" s="1">
        <v>0.81</v>
      </c>
      <c r="E36" s="1">
        <v>0.81</v>
      </c>
      <c r="F36" s="1">
        <v>0.89100000000000001</v>
      </c>
      <c r="G36" s="1">
        <v>0.97199999999999998</v>
      </c>
      <c r="H36" s="1">
        <v>1.0529999999999999</v>
      </c>
      <c r="I36" t="s">
        <v>568</v>
      </c>
    </row>
    <row r="37" spans="1:9" x14ac:dyDescent="0.3">
      <c r="A37" t="s">
        <v>91</v>
      </c>
      <c r="B37" s="81" t="s">
        <v>333</v>
      </c>
      <c r="C37" s="1">
        <v>0.83</v>
      </c>
      <c r="E37" s="1">
        <v>0.83</v>
      </c>
      <c r="F37" s="1">
        <v>0.91300000000000003</v>
      </c>
      <c r="G37" s="1">
        <v>0.996</v>
      </c>
      <c r="H37" s="1">
        <v>1.079</v>
      </c>
      <c r="I37" t="s">
        <v>568</v>
      </c>
    </row>
    <row r="38" spans="1:9" x14ac:dyDescent="0.3">
      <c r="A38" t="s">
        <v>92</v>
      </c>
      <c r="B38" s="81" t="s">
        <v>335</v>
      </c>
      <c r="C38" s="1">
        <v>0.81</v>
      </c>
      <c r="E38" s="1">
        <v>0.81</v>
      </c>
      <c r="F38" s="1">
        <v>0.89100000000000001</v>
      </c>
      <c r="G38" s="1">
        <v>0.97199999999999998</v>
      </c>
      <c r="H38" s="1">
        <v>1.0529999999999999</v>
      </c>
      <c r="I38" t="s">
        <v>568</v>
      </c>
    </row>
    <row r="39" spans="1:9" ht="28.8" x14ac:dyDescent="0.3">
      <c r="A39" t="s">
        <v>93</v>
      </c>
      <c r="B39" s="81" t="s">
        <v>336</v>
      </c>
      <c r="C39" s="1">
        <v>1.27</v>
      </c>
      <c r="E39" s="1">
        <v>1.27</v>
      </c>
      <c r="F39" s="1">
        <v>1.397</v>
      </c>
      <c r="G39" s="1">
        <v>1.524</v>
      </c>
      <c r="H39" s="1">
        <v>1.651</v>
      </c>
      <c r="I39" t="s">
        <v>568</v>
      </c>
    </row>
    <row r="40" spans="1:9" ht="43.2" x14ac:dyDescent="0.3">
      <c r="A40" t="s">
        <v>94</v>
      </c>
      <c r="B40" s="81" t="s">
        <v>337</v>
      </c>
      <c r="C40" s="1">
        <v>1.27</v>
      </c>
      <c r="E40" s="1">
        <v>1.27</v>
      </c>
      <c r="F40" s="1">
        <v>1.397</v>
      </c>
      <c r="G40" s="1">
        <v>1.524</v>
      </c>
      <c r="H40" s="1">
        <v>1.651</v>
      </c>
      <c r="I40" t="s">
        <v>568</v>
      </c>
    </row>
    <row r="41" spans="1:9" x14ac:dyDescent="0.3">
      <c r="A41" t="s">
        <v>95</v>
      </c>
      <c r="B41" s="81" t="s">
        <v>338</v>
      </c>
      <c r="C41" s="1">
        <v>0.83</v>
      </c>
      <c r="E41" s="1">
        <v>0.83</v>
      </c>
      <c r="F41" s="1">
        <v>0.91300000000000003</v>
      </c>
      <c r="G41" s="1">
        <v>0.996</v>
      </c>
      <c r="H41" s="1">
        <v>1.079</v>
      </c>
      <c r="I41" t="s">
        <v>568</v>
      </c>
    </row>
    <row r="42" spans="1:9" ht="28.8" x14ac:dyDescent="0.3">
      <c r="A42" t="s">
        <v>96</v>
      </c>
      <c r="B42" s="81" t="s">
        <v>339</v>
      </c>
      <c r="C42" s="1">
        <v>0.83</v>
      </c>
      <c r="E42" s="1">
        <v>0.83</v>
      </c>
      <c r="F42" s="1">
        <v>0.91300000000000003</v>
      </c>
      <c r="G42" s="1">
        <v>0.996</v>
      </c>
      <c r="H42" s="1">
        <v>1.079</v>
      </c>
      <c r="I42" t="s">
        <v>568</v>
      </c>
    </row>
    <row r="43" spans="1:9" x14ac:dyDescent="0.3">
      <c r="A43" t="s">
        <v>97</v>
      </c>
      <c r="B43" s="81" t="s">
        <v>340</v>
      </c>
      <c r="C43" s="1">
        <v>0.83</v>
      </c>
      <c r="E43" s="1">
        <v>0.83</v>
      </c>
      <c r="F43" s="1">
        <v>0.91300000000000003</v>
      </c>
      <c r="G43" s="1">
        <v>0.996</v>
      </c>
      <c r="H43" s="1">
        <v>1.079</v>
      </c>
      <c r="I43" t="s">
        <v>568</v>
      </c>
    </row>
    <row r="44" spans="1:9" x14ac:dyDescent="0.3">
      <c r="A44" t="s">
        <v>98</v>
      </c>
      <c r="B44" s="81" t="s">
        <v>341</v>
      </c>
      <c r="C44" s="1">
        <v>0.83</v>
      </c>
      <c r="E44" s="1">
        <v>0.83</v>
      </c>
      <c r="F44" s="1">
        <v>0.91300000000000003</v>
      </c>
      <c r="G44" s="1">
        <v>0.996</v>
      </c>
      <c r="H44" s="1">
        <v>1.079</v>
      </c>
      <c r="I44" t="s">
        <v>568</v>
      </c>
    </row>
    <row r="45" spans="1:9" x14ac:dyDescent="0.3">
      <c r="A45" t="s">
        <v>99</v>
      </c>
      <c r="B45" s="81" t="s">
        <v>342</v>
      </c>
      <c r="C45" s="1">
        <v>0.83</v>
      </c>
      <c r="E45" s="1">
        <v>0.83</v>
      </c>
      <c r="F45" s="1">
        <v>0.91300000000000003</v>
      </c>
      <c r="G45" s="1">
        <v>0.996</v>
      </c>
      <c r="H45" s="1">
        <v>1.079</v>
      </c>
      <c r="I45" t="s">
        <v>568</v>
      </c>
    </row>
    <row r="46" spans="1:9" x14ac:dyDescent="0.3">
      <c r="A46" t="s">
        <v>100</v>
      </c>
      <c r="B46" s="81" t="s">
        <v>341</v>
      </c>
      <c r="C46" s="1">
        <v>0.83</v>
      </c>
      <c r="E46" s="1">
        <v>0.83</v>
      </c>
      <c r="F46" s="1">
        <v>0.91300000000000003</v>
      </c>
      <c r="G46" s="1">
        <v>0.996</v>
      </c>
      <c r="H46" s="1">
        <v>1.079</v>
      </c>
      <c r="I46" t="s">
        <v>568</v>
      </c>
    </row>
    <row r="47" spans="1:9" ht="72" x14ac:dyDescent="0.3">
      <c r="A47" t="s">
        <v>101</v>
      </c>
      <c r="B47" s="81" t="s">
        <v>343</v>
      </c>
      <c r="C47" s="1">
        <v>1.27</v>
      </c>
      <c r="E47" s="1">
        <v>1.27</v>
      </c>
      <c r="F47" s="1">
        <v>1.397</v>
      </c>
      <c r="G47" s="1">
        <v>1.524</v>
      </c>
      <c r="H47" s="1">
        <v>1.651</v>
      </c>
      <c r="I47" t="s">
        <v>568</v>
      </c>
    </row>
    <row r="48" spans="1:9" ht="72" x14ac:dyDescent="0.3">
      <c r="A48" t="s">
        <v>102</v>
      </c>
      <c r="B48" s="81" t="s">
        <v>344</v>
      </c>
      <c r="C48" s="1">
        <v>1.27</v>
      </c>
      <c r="E48" s="1">
        <v>1.27</v>
      </c>
      <c r="F48" s="1">
        <v>1.397</v>
      </c>
      <c r="G48" s="1">
        <v>1.524</v>
      </c>
      <c r="H48" s="1">
        <v>1.651</v>
      </c>
      <c r="I48" t="s">
        <v>568</v>
      </c>
    </row>
    <row r="49" spans="1:9" x14ac:dyDescent="0.3">
      <c r="A49" t="s">
        <v>103</v>
      </c>
      <c r="B49" s="81" t="s">
        <v>345</v>
      </c>
      <c r="C49" s="1">
        <v>1.27</v>
      </c>
      <c r="E49" s="1">
        <v>1.27</v>
      </c>
      <c r="F49" s="1">
        <v>1.397</v>
      </c>
      <c r="G49" s="1">
        <v>1.524</v>
      </c>
      <c r="H49" s="1">
        <v>1.651</v>
      </c>
      <c r="I49" t="s">
        <v>568</v>
      </c>
    </row>
    <row r="50" spans="1:9" ht="28.8" x14ac:dyDescent="0.3">
      <c r="A50" t="s">
        <v>104</v>
      </c>
      <c r="B50" s="81" t="s">
        <v>346</v>
      </c>
      <c r="C50" s="1">
        <v>0.81</v>
      </c>
      <c r="E50" s="1">
        <v>0.81</v>
      </c>
      <c r="F50" s="1">
        <v>0.89100000000000001</v>
      </c>
      <c r="G50" s="1">
        <v>0.97199999999999998</v>
      </c>
      <c r="H50" s="1">
        <v>1.0529999999999999</v>
      </c>
      <c r="I50" t="s">
        <v>568</v>
      </c>
    </row>
    <row r="51" spans="1:9" ht="43.2" x14ac:dyDescent="0.3">
      <c r="A51" t="s">
        <v>105</v>
      </c>
      <c r="B51" s="81" t="s">
        <v>347</v>
      </c>
      <c r="C51" s="1">
        <v>1.27</v>
      </c>
      <c r="E51" s="1">
        <v>1.27</v>
      </c>
      <c r="F51" s="1">
        <v>1.397</v>
      </c>
      <c r="G51" s="1">
        <v>1.524</v>
      </c>
      <c r="H51" s="1">
        <v>1.651</v>
      </c>
      <c r="I51" t="s">
        <v>568</v>
      </c>
    </row>
    <row r="52" spans="1:9" ht="28.8" x14ac:dyDescent="0.3">
      <c r="A52" t="s">
        <v>106</v>
      </c>
      <c r="B52" s="81" t="s">
        <v>348</v>
      </c>
      <c r="C52" s="1">
        <v>1.27</v>
      </c>
      <c r="E52" s="1">
        <v>1.27</v>
      </c>
      <c r="F52" s="1">
        <v>1.397</v>
      </c>
      <c r="G52" s="1">
        <v>1.524</v>
      </c>
      <c r="H52" s="1">
        <v>1.651</v>
      </c>
      <c r="I52" t="s">
        <v>568</v>
      </c>
    </row>
    <row r="53" spans="1:9" x14ac:dyDescent="0.3">
      <c r="A53" t="s">
        <v>107</v>
      </c>
      <c r="B53" s="81" t="s">
        <v>349</v>
      </c>
      <c r="C53" s="1">
        <v>0.59</v>
      </c>
      <c r="E53" s="1">
        <v>0.59</v>
      </c>
      <c r="F53" s="1">
        <v>0.64900000000000002</v>
      </c>
      <c r="G53" s="1">
        <v>0.70799999999999996</v>
      </c>
      <c r="H53" s="1">
        <v>0.76700000000000002</v>
      </c>
      <c r="I53" t="s">
        <v>568</v>
      </c>
    </row>
    <row r="54" spans="1:9" x14ac:dyDescent="0.3">
      <c r="A54" t="s">
        <v>108</v>
      </c>
      <c r="B54" s="81" t="s">
        <v>341</v>
      </c>
      <c r="C54" s="1">
        <v>1.27</v>
      </c>
      <c r="E54" s="1">
        <v>1.27</v>
      </c>
      <c r="F54" s="1">
        <v>1.397</v>
      </c>
      <c r="G54" s="1">
        <v>1.524</v>
      </c>
      <c r="H54" s="1">
        <v>1.651</v>
      </c>
      <c r="I54" t="s">
        <v>568</v>
      </c>
    </row>
    <row r="55" spans="1:9" x14ac:dyDescent="0.3">
      <c r="A55" t="s">
        <v>44</v>
      </c>
      <c r="B55" s="81" t="s">
        <v>82</v>
      </c>
      <c r="C55" s="1">
        <v>10.82</v>
      </c>
      <c r="E55" s="1">
        <v>10.82</v>
      </c>
      <c r="F55" s="1">
        <v>11.901999999999999</v>
      </c>
      <c r="G55" s="1">
        <v>12.984</v>
      </c>
      <c r="H55" s="1">
        <v>14.066000000000001</v>
      </c>
    </row>
  </sheetData>
  <sheetProtection algorithmName="SHA-512" hashValue="GpnXnXiGT6hL2Hq2tmO3l1RNHWORv0c7/fJ9O8949LPlcEDHtC3Ya0opMXXGGYpj/Auy6PeuyybebboJdJYGSg==" saltValue="JTYmQD36SPREx/PafmK2qg==" spinCount="100000" sheet="1" objects="1" scenarios="1"/>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List128"/>
  <dimension ref="A1:I62"/>
  <sheetViews>
    <sheetView workbookViewId="0">
      <selection activeCell="J13" sqref="J13"/>
    </sheetView>
  </sheetViews>
  <sheetFormatPr defaultRowHeight="14.4" x14ac:dyDescent="0.3"/>
  <cols>
    <col min="1" max="1" width="9.88671875" bestFit="1" customWidth="1"/>
    <col min="2" max="2" width="53.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1.24</v>
      </c>
      <c r="D4" s="1">
        <v>0.04</v>
      </c>
      <c r="E4" s="1">
        <v>1.29</v>
      </c>
      <c r="F4" s="1">
        <v>1.419</v>
      </c>
      <c r="G4" s="1">
        <v>1.548</v>
      </c>
      <c r="H4" s="1">
        <v>1.677</v>
      </c>
      <c r="I4" t="s">
        <v>83</v>
      </c>
    </row>
    <row r="5" spans="1:9" x14ac:dyDescent="0.3">
      <c r="A5" t="s">
        <v>11</v>
      </c>
      <c r="B5" s="81" t="s">
        <v>48</v>
      </c>
    </row>
    <row r="6" spans="1:9" x14ac:dyDescent="0.3">
      <c r="A6" t="s">
        <v>12</v>
      </c>
      <c r="B6" s="81" t="s">
        <v>49</v>
      </c>
      <c r="C6" s="1">
        <v>1.24</v>
      </c>
      <c r="D6" s="1">
        <v>7.0000000000000007E-2</v>
      </c>
      <c r="E6" s="1">
        <v>1.31</v>
      </c>
      <c r="F6" s="1">
        <v>1.4410000000000001</v>
      </c>
      <c r="G6" s="1">
        <v>1.5720000000000001</v>
      </c>
      <c r="H6" s="1">
        <v>1.7030000000000001</v>
      </c>
    </row>
    <row r="7" spans="1:9" x14ac:dyDescent="0.3">
      <c r="A7" t="s">
        <v>13</v>
      </c>
      <c r="B7" s="81" t="s">
        <v>50</v>
      </c>
    </row>
    <row r="8" spans="1:9" x14ac:dyDescent="0.3">
      <c r="A8" t="s">
        <v>13</v>
      </c>
      <c r="B8" s="81" t="s">
        <v>51</v>
      </c>
      <c r="C8" s="1">
        <v>1.18</v>
      </c>
      <c r="D8" s="1">
        <v>0.08</v>
      </c>
      <c r="E8" s="1">
        <v>1.25</v>
      </c>
      <c r="F8" s="1">
        <v>1.375</v>
      </c>
      <c r="G8" s="1">
        <v>1.5</v>
      </c>
      <c r="H8" s="1">
        <v>1.625</v>
      </c>
      <c r="I8" t="s">
        <v>83</v>
      </c>
    </row>
    <row r="9" spans="1:9" x14ac:dyDescent="0.3">
      <c r="A9" t="s">
        <v>14</v>
      </c>
      <c r="B9" s="81" t="s">
        <v>52</v>
      </c>
    </row>
    <row r="10" spans="1:9" x14ac:dyDescent="0.3">
      <c r="A10" t="s">
        <v>15</v>
      </c>
      <c r="B10" s="81" t="s">
        <v>53</v>
      </c>
      <c r="C10" s="1">
        <v>1.65</v>
      </c>
      <c r="D10" s="1">
        <v>0.05</v>
      </c>
      <c r="E10" s="1">
        <v>1.71</v>
      </c>
      <c r="F10" s="1">
        <v>1.7270000000000001</v>
      </c>
      <c r="G10" s="1">
        <v>1.7270000000000001</v>
      </c>
      <c r="H10" s="1">
        <v>1.7270000000000001</v>
      </c>
    </row>
    <row r="11" spans="1:9" x14ac:dyDescent="0.3">
      <c r="A11" t="s">
        <v>16</v>
      </c>
      <c r="B11" s="81" t="s">
        <v>54</v>
      </c>
      <c r="C11" s="1">
        <v>2.02</v>
      </c>
      <c r="D11" s="1">
        <v>0.16</v>
      </c>
      <c r="E11" s="1">
        <v>2.1800000000000002</v>
      </c>
      <c r="F11" s="1">
        <v>2.202</v>
      </c>
      <c r="G11" s="1">
        <v>2.202</v>
      </c>
      <c r="H11" s="1">
        <v>2.202</v>
      </c>
    </row>
    <row r="12" spans="1:9" x14ac:dyDescent="0.3">
      <c r="A12" t="s">
        <v>17</v>
      </c>
      <c r="B12" s="81" t="s">
        <v>55</v>
      </c>
      <c r="C12" s="1">
        <v>0.6</v>
      </c>
      <c r="D12" s="1">
        <v>0.05</v>
      </c>
      <c r="E12" s="1">
        <v>0.66</v>
      </c>
      <c r="F12" s="1">
        <v>0.66700000000000004</v>
      </c>
      <c r="G12" s="1">
        <v>0.66700000000000004</v>
      </c>
      <c r="H12" s="1">
        <v>0.66700000000000004</v>
      </c>
    </row>
    <row r="13" spans="1:9" x14ac:dyDescent="0.3">
      <c r="A13" t="s">
        <v>18</v>
      </c>
      <c r="B13" s="81" t="s">
        <v>56</v>
      </c>
      <c r="C13" s="1">
        <v>1.47</v>
      </c>
      <c r="D13" s="1">
        <v>0.08</v>
      </c>
      <c r="E13" s="1">
        <v>1.55</v>
      </c>
      <c r="F13" s="1">
        <v>1.5660000000000001</v>
      </c>
      <c r="G13" s="1">
        <v>1.5660000000000001</v>
      </c>
      <c r="H13" s="1">
        <v>1.5660000000000001</v>
      </c>
    </row>
    <row r="14" spans="1:9" x14ac:dyDescent="0.3">
      <c r="A14" t="s">
        <v>19</v>
      </c>
      <c r="B14" s="81" t="s">
        <v>57</v>
      </c>
    </row>
    <row r="15" spans="1:9" ht="57.6" x14ac:dyDescent="0.3">
      <c r="A15" t="s">
        <v>20</v>
      </c>
      <c r="B15" s="81" t="s">
        <v>58</v>
      </c>
      <c r="C15" s="1">
        <v>0.46</v>
      </c>
      <c r="D15" s="1">
        <v>0.04</v>
      </c>
      <c r="E15" s="1">
        <v>0.5</v>
      </c>
      <c r="F15" s="1">
        <v>0.505</v>
      </c>
      <c r="G15" s="1">
        <v>0.505</v>
      </c>
      <c r="H15" s="1">
        <v>0.505</v>
      </c>
    </row>
    <row r="16" spans="1:9" ht="57.6" x14ac:dyDescent="0.3">
      <c r="A16" t="s">
        <v>21</v>
      </c>
      <c r="B16" s="81" t="s">
        <v>59</v>
      </c>
      <c r="C16" s="1">
        <v>0.76</v>
      </c>
      <c r="D16" s="1">
        <v>0.04</v>
      </c>
      <c r="E16" s="1">
        <v>0.8</v>
      </c>
      <c r="F16" s="1">
        <v>0.80800000000000005</v>
      </c>
      <c r="G16" s="1">
        <v>0.80800000000000005</v>
      </c>
      <c r="H16" s="1">
        <v>0.80800000000000005</v>
      </c>
    </row>
    <row r="17" spans="1:8" ht="72" x14ac:dyDescent="0.3">
      <c r="A17" t="s">
        <v>22</v>
      </c>
      <c r="B17" s="81" t="s">
        <v>60</v>
      </c>
      <c r="C17" s="1">
        <v>1.39</v>
      </c>
      <c r="D17" s="1">
        <v>0.12</v>
      </c>
      <c r="E17" s="1">
        <v>1.51</v>
      </c>
      <c r="F17" s="1">
        <v>1.5249999999999999</v>
      </c>
      <c r="G17" s="1">
        <v>1.5249999999999999</v>
      </c>
      <c r="H17" s="1">
        <v>1.5249999999999999</v>
      </c>
    </row>
    <row r="18" spans="1:8" ht="57.6" x14ac:dyDescent="0.3">
      <c r="A18" t="s">
        <v>23</v>
      </c>
      <c r="B18" s="81" t="s">
        <v>61</v>
      </c>
      <c r="C18" s="1">
        <v>1.36</v>
      </c>
      <c r="D18" s="1">
        <v>0.12</v>
      </c>
      <c r="E18" s="1">
        <v>1.48</v>
      </c>
      <c r="F18" s="1">
        <v>1.4950000000000001</v>
      </c>
      <c r="G18" s="1">
        <v>1.4950000000000001</v>
      </c>
      <c r="H18" s="1">
        <v>1.4950000000000001</v>
      </c>
    </row>
    <row r="19" spans="1:8" ht="28.8" x14ac:dyDescent="0.3">
      <c r="A19" t="s">
        <v>24</v>
      </c>
      <c r="B19" s="81" t="s">
        <v>62</v>
      </c>
      <c r="C19" s="1">
        <v>0.6</v>
      </c>
      <c r="D19" s="1">
        <v>0.09</v>
      </c>
      <c r="E19" s="1">
        <v>0.69</v>
      </c>
      <c r="F19" s="1">
        <v>0.69699999999999995</v>
      </c>
      <c r="G19" s="1">
        <v>0.69699999999999995</v>
      </c>
      <c r="H19" s="1">
        <v>0.69699999999999995</v>
      </c>
    </row>
    <row r="20" spans="1:8" ht="28.8" x14ac:dyDescent="0.3">
      <c r="A20" t="s">
        <v>25</v>
      </c>
      <c r="B20" s="81" t="s">
        <v>63</v>
      </c>
      <c r="C20" s="1">
        <v>1.05</v>
      </c>
      <c r="D20" s="1">
        <v>0.1</v>
      </c>
      <c r="E20" s="1">
        <v>1.1499999999999999</v>
      </c>
      <c r="F20" s="1">
        <v>1.1619999999999999</v>
      </c>
      <c r="G20" s="1">
        <v>1.1619999999999999</v>
      </c>
      <c r="H20" s="1">
        <v>1.1619999999999999</v>
      </c>
    </row>
    <row r="21" spans="1:8" ht="28.8" x14ac:dyDescent="0.3">
      <c r="A21" t="s">
        <v>26</v>
      </c>
      <c r="B21" s="81" t="s">
        <v>64</v>
      </c>
      <c r="C21" s="1">
        <v>1.1200000000000001</v>
      </c>
      <c r="D21" s="1">
        <v>0.08</v>
      </c>
      <c r="E21" s="1">
        <v>1.2</v>
      </c>
      <c r="F21" s="1">
        <v>1.212</v>
      </c>
      <c r="G21" s="1">
        <v>1.212</v>
      </c>
      <c r="H21" s="1">
        <v>1.212</v>
      </c>
    </row>
    <row r="22" spans="1:8" ht="43.2" x14ac:dyDescent="0.3">
      <c r="A22" t="s">
        <v>27</v>
      </c>
      <c r="B22" s="81" t="s">
        <v>65</v>
      </c>
      <c r="C22" s="1">
        <v>1.73</v>
      </c>
      <c r="D22" s="1">
        <v>0.12</v>
      </c>
      <c r="E22" s="1">
        <v>1.85</v>
      </c>
      <c r="F22" s="1">
        <v>1.869</v>
      </c>
      <c r="G22" s="1">
        <v>1.869</v>
      </c>
      <c r="H22" s="1">
        <v>1.869</v>
      </c>
    </row>
    <row r="23" spans="1:8" ht="72" x14ac:dyDescent="0.3">
      <c r="A23" t="s">
        <v>28</v>
      </c>
      <c r="B23" s="81" t="s">
        <v>66</v>
      </c>
      <c r="C23" s="1">
        <v>1.5</v>
      </c>
      <c r="D23" s="1">
        <v>0.11</v>
      </c>
      <c r="E23" s="1">
        <v>1.61</v>
      </c>
      <c r="F23" s="1">
        <v>1.6259999999999999</v>
      </c>
      <c r="G23" s="1">
        <v>1.6259999999999999</v>
      </c>
      <c r="H23" s="1">
        <v>1.6259999999999999</v>
      </c>
    </row>
    <row r="24" spans="1:8" ht="72" x14ac:dyDescent="0.3">
      <c r="A24" t="s">
        <v>29</v>
      </c>
      <c r="B24" s="81" t="s">
        <v>67</v>
      </c>
      <c r="C24" s="1">
        <v>1.5</v>
      </c>
      <c r="D24" s="1">
        <v>0.11</v>
      </c>
      <c r="E24" s="1">
        <v>1.61</v>
      </c>
      <c r="F24" s="1">
        <v>1.6259999999999999</v>
      </c>
      <c r="G24" s="1">
        <v>1.6259999999999999</v>
      </c>
      <c r="H24" s="1">
        <v>1.6259999999999999</v>
      </c>
    </row>
    <row r="25" spans="1:8" ht="28.8" x14ac:dyDescent="0.3">
      <c r="A25" t="s">
        <v>30</v>
      </c>
      <c r="B25" s="81" t="s">
        <v>68</v>
      </c>
      <c r="C25" s="1">
        <v>2.58</v>
      </c>
      <c r="D25" s="1">
        <v>0.08</v>
      </c>
      <c r="E25" s="1">
        <v>2.66</v>
      </c>
      <c r="F25" s="1">
        <v>2.6869999999999998</v>
      </c>
      <c r="G25" s="1">
        <v>2.6869999999999998</v>
      </c>
      <c r="H25" s="1">
        <v>2.6869999999999998</v>
      </c>
    </row>
    <row r="26" spans="1:8" ht="43.2" x14ac:dyDescent="0.3">
      <c r="A26" t="s">
        <v>31</v>
      </c>
      <c r="B26" s="81" t="s">
        <v>69</v>
      </c>
      <c r="C26" s="1">
        <v>1.45</v>
      </c>
      <c r="D26" s="1">
        <v>0.1</v>
      </c>
      <c r="E26" s="1">
        <v>1.55</v>
      </c>
      <c r="F26" s="1">
        <v>1.5660000000000001</v>
      </c>
      <c r="G26" s="1">
        <v>1.5660000000000001</v>
      </c>
      <c r="H26" s="1">
        <v>1.5660000000000001</v>
      </c>
    </row>
    <row r="27" spans="1:8" ht="28.8" x14ac:dyDescent="0.3">
      <c r="A27" t="s">
        <v>32</v>
      </c>
      <c r="B27" s="81" t="s">
        <v>70</v>
      </c>
      <c r="C27" s="1">
        <v>1.21</v>
      </c>
      <c r="D27" s="1">
        <v>0.1</v>
      </c>
      <c r="E27" s="1">
        <v>1.31</v>
      </c>
      <c r="F27" s="1">
        <v>1.323</v>
      </c>
      <c r="G27" s="1">
        <v>1.323</v>
      </c>
      <c r="H27" s="1">
        <v>1.323</v>
      </c>
    </row>
    <row r="28" spans="1:8" ht="100.8" x14ac:dyDescent="0.3">
      <c r="A28" t="s">
        <v>33</v>
      </c>
      <c r="B28" s="81" t="s">
        <v>71</v>
      </c>
      <c r="C28" s="1">
        <v>1.34</v>
      </c>
      <c r="D28" s="1">
        <v>0.11</v>
      </c>
      <c r="E28" s="1">
        <v>1.45</v>
      </c>
      <c r="F28" s="1">
        <v>1.4650000000000001</v>
      </c>
      <c r="G28" s="1">
        <v>1.4650000000000001</v>
      </c>
      <c r="H28" s="1">
        <v>1.4650000000000001</v>
      </c>
    </row>
    <row r="29" spans="1:8" ht="28.8" x14ac:dyDescent="0.3">
      <c r="A29" t="s">
        <v>34</v>
      </c>
      <c r="B29" s="81" t="s">
        <v>72</v>
      </c>
    </row>
    <row r="30" spans="1:8" ht="43.2" x14ac:dyDescent="0.3">
      <c r="A30" t="s">
        <v>35</v>
      </c>
      <c r="B30" s="81" t="s">
        <v>73</v>
      </c>
      <c r="C30" s="1">
        <v>0.63</v>
      </c>
      <c r="D30" s="1">
        <v>0.09</v>
      </c>
      <c r="E30" s="1">
        <v>0.72</v>
      </c>
      <c r="F30" s="1">
        <v>0.72699999999999998</v>
      </c>
      <c r="G30" s="1">
        <v>0.72699999999999998</v>
      </c>
      <c r="H30" s="1">
        <v>0.72699999999999998</v>
      </c>
    </row>
    <row r="31" spans="1:8" ht="57.6" x14ac:dyDescent="0.3">
      <c r="A31" t="s">
        <v>36</v>
      </c>
      <c r="B31" s="81" t="s">
        <v>74</v>
      </c>
      <c r="C31" s="1">
        <v>0.76</v>
      </c>
      <c r="D31" s="1">
        <v>0.11</v>
      </c>
      <c r="E31" s="1">
        <v>0.86</v>
      </c>
      <c r="F31" s="1">
        <v>0.86899999999999999</v>
      </c>
      <c r="G31" s="1">
        <v>0.86899999999999999</v>
      </c>
      <c r="H31" s="1">
        <v>0.86899999999999999</v>
      </c>
    </row>
    <row r="32" spans="1:8" ht="57.6" x14ac:dyDescent="0.3">
      <c r="A32" t="s">
        <v>37</v>
      </c>
      <c r="B32" s="81" t="s">
        <v>75</v>
      </c>
      <c r="C32" s="1">
        <v>0.52</v>
      </c>
      <c r="D32" s="1">
        <v>0.08</v>
      </c>
      <c r="E32" s="1">
        <v>0.6</v>
      </c>
      <c r="F32" s="1">
        <v>0.60599999999999998</v>
      </c>
      <c r="G32" s="1">
        <v>0.60599999999999998</v>
      </c>
      <c r="H32" s="1">
        <v>0.60599999999999998</v>
      </c>
    </row>
    <row r="33" spans="1:9" ht="43.2" x14ac:dyDescent="0.3">
      <c r="A33" t="s">
        <v>38</v>
      </c>
      <c r="B33" s="81" t="s">
        <v>76</v>
      </c>
      <c r="C33" s="1">
        <v>0.48</v>
      </c>
      <c r="D33" s="1">
        <v>7.0000000000000007E-2</v>
      </c>
      <c r="E33" s="1">
        <v>0.54</v>
      </c>
      <c r="F33" s="1">
        <v>0.54500000000000004</v>
      </c>
      <c r="G33" s="1">
        <v>0.54500000000000004</v>
      </c>
      <c r="H33" s="1">
        <v>0.54500000000000004</v>
      </c>
    </row>
    <row r="34" spans="1:9" ht="57.6" x14ac:dyDescent="0.3">
      <c r="A34" t="s">
        <v>39</v>
      </c>
      <c r="B34" s="81" t="s">
        <v>77</v>
      </c>
      <c r="C34" s="1">
        <v>0.3</v>
      </c>
      <c r="D34" s="1">
        <v>0.05</v>
      </c>
      <c r="E34" s="1">
        <v>0.36</v>
      </c>
      <c r="F34" s="1">
        <v>0.36399999999999999</v>
      </c>
      <c r="G34" s="1">
        <v>0.36399999999999999</v>
      </c>
      <c r="H34" s="1">
        <v>0.36399999999999999</v>
      </c>
    </row>
    <row r="35" spans="1:9" ht="28.8" x14ac:dyDescent="0.3">
      <c r="A35" t="s">
        <v>40</v>
      </c>
      <c r="B35" s="81" t="s">
        <v>78</v>
      </c>
      <c r="C35" s="1">
        <v>1.03</v>
      </c>
      <c r="D35" s="1">
        <v>0.13</v>
      </c>
      <c r="E35" s="1">
        <v>1.1599999999999999</v>
      </c>
      <c r="F35" s="1">
        <v>1.1719999999999999</v>
      </c>
      <c r="G35" s="1">
        <v>1.1719999999999999</v>
      </c>
      <c r="H35" s="1">
        <v>1.1719999999999999</v>
      </c>
    </row>
    <row r="36" spans="1:9" ht="28.8" x14ac:dyDescent="0.3">
      <c r="A36" t="s">
        <v>41</v>
      </c>
      <c r="B36" s="81" t="s">
        <v>79</v>
      </c>
      <c r="C36" s="1">
        <v>0.55000000000000004</v>
      </c>
      <c r="D36" s="1">
        <v>0.11</v>
      </c>
      <c r="E36" s="1">
        <v>0.66</v>
      </c>
      <c r="F36" s="1">
        <v>0.66700000000000004</v>
      </c>
      <c r="G36" s="1">
        <v>0.66700000000000004</v>
      </c>
      <c r="H36" s="1">
        <v>0.66700000000000004</v>
      </c>
    </row>
    <row r="37" spans="1:9" ht="86.4" x14ac:dyDescent="0.3">
      <c r="A37" t="s">
        <v>42</v>
      </c>
      <c r="B37" s="81" t="s">
        <v>80</v>
      </c>
      <c r="C37" s="1">
        <v>0.99</v>
      </c>
      <c r="D37" s="1">
        <v>0.08</v>
      </c>
      <c r="E37" s="1">
        <v>1.08</v>
      </c>
      <c r="F37" s="1">
        <v>1.091</v>
      </c>
      <c r="G37" s="1">
        <v>1.091</v>
      </c>
      <c r="H37" s="1">
        <v>1.091</v>
      </c>
    </row>
    <row r="38" spans="1:9" ht="86.4" x14ac:dyDescent="0.3">
      <c r="A38" t="s">
        <v>43</v>
      </c>
      <c r="B38" s="81" t="s">
        <v>81</v>
      </c>
      <c r="C38" s="1">
        <v>0.51</v>
      </c>
      <c r="D38" s="1">
        <v>0.06</v>
      </c>
      <c r="E38" s="1">
        <v>0.56999999999999995</v>
      </c>
      <c r="F38" s="1">
        <v>0.57599999999999996</v>
      </c>
      <c r="G38" s="1">
        <v>0.57599999999999996</v>
      </c>
      <c r="H38" s="1">
        <v>0.57599999999999996</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0.48</v>
      </c>
      <c r="E40" s="1">
        <v>0.48</v>
      </c>
      <c r="F40" s="1">
        <v>0.52800000000000002</v>
      </c>
      <c r="G40" s="1">
        <v>0.57599999999999996</v>
      </c>
      <c r="H40" s="1">
        <v>0.624</v>
      </c>
      <c r="I40" t="s">
        <v>568</v>
      </c>
    </row>
    <row r="41" spans="1:9" x14ac:dyDescent="0.3">
      <c r="A41" t="s">
        <v>87</v>
      </c>
      <c r="B41" s="81" t="s">
        <v>332</v>
      </c>
      <c r="C41" s="1">
        <v>0.7</v>
      </c>
      <c r="E41" s="1">
        <v>0.7</v>
      </c>
      <c r="F41" s="1">
        <v>0.77</v>
      </c>
      <c r="G41" s="1">
        <v>0.84</v>
      </c>
      <c r="H41" s="1">
        <v>0.91</v>
      </c>
      <c r="I41" t="s">
        <v>568</v>
      </c>
    </row>
    <row r="42" spans="1:9" x14ac:dyDescent="0.3">
      <c r="A42" t="s">
        <v>88</v>
      </c>
      <c r="B42" s="81" t="s">
        <v>333</v>
      </c>
      <c r="C42" s="1">
        <v>0.72</v>
      </c>
      <c r="E42" s="1">
        <v>0.72</v>
      </c>
      <c r="F42" s="1">
        <v>0.79200000000000004</v>
      </c>
      <c r="G42" s="1">
        <v>0.86399999999999999</v>
      </c>
      <c r="H42" s="1">
        <v>0.93600000000000005</v>
      </c>
      <c r="I42" t="s">
        <v>568</v>
      </c>
    </row>
    <row r="43" spans="1:9" x14ac:dyDescent="0.3">
      <c r="A43" t="s">
        <v>89</v>
      </c>
      <c r="B43" s="81" t="s">
        <v>334</v>
      </c>
      <c r="C43" s="1">
        <v>0.72</v>
      </c>
      <c r="E43" s="1">
        <v>0.72</v>
      </c>
      <c r="F43" s="1">
        <v>0.79200000000000004</v>
      </c>
      <c r="G43" s="1">
        <v>0.86399999999999999</v>
      </c>
      <c r="H43" s="1">
        <v>0.93600000000000005</v>
      </c>
      <c r="I43" t="s">
        <v>568</v>
      </c>
    </row>
    <row r="44" spans="1:9" x14ac:dyDescent="0.3">
      <c r="A44" t="s">
        <v>90</v>
      </c>
      <c r="B44" s="81" t="s">
        <v>332</v>
      </c>
      <c r="C44" s="1">
        <v>0.7</v>
      </c>
      <c r="E44" s="1">
        <v>0.7</v>
      </c>
      <c r="F44" s="1">
        <v>0.77</v>
      </c>
      <c r="G44" s="1">
        <v>0.84</v>
      </c>
      <c r="H44" s="1">
        <v>0.91</v>
      </c>
      <c r="I44" t="s">
        <v>568</v>
      </c>
    </row>
    <row r="45" spans="1:9" x14ac:dyDescent="0.3">
      <c r="A45" t="s">
        <v>91</v>
      </c>
      <c r="B45" s="81" t="s">
        <v>333</v>
      </c>
      <c r="C45" s="1">
        <v>0.72</v>
      </c>
      <c r="E45" s="1">
        <v>0.72</v>
      </c>
      <c r="F45" s="1">
        <v>0.79200000000000004</v>
      </c>
      <c r="G45" s="1">
        <v>0.86399999999999999</v>
      </c>
      <c r="H45" s="1">
        <v>0.93600000000000005</v>
      </c>
      <c r="I45" t="s">
        <v>568</v>
      </c>
    </row>
    <row r="46" spans="1:9" x14ac:dyDescent="0.3">
      <c r="A46" t="s">
        <v>92</v>
      </c>
      <c r="B46" s="81" t="s">
        <v>335</v>
      </c>
      <c r="C46" s="1">
        <v>0.7</v>
      </c>
      <c r="E46" s="1">
        <v>0.7</v>
      </c>
      <c r="F46" s="1">
        <v>0.77</v>
      </c>
      <c r="G46" s="1">
        <v>0.84</v>
      </c>
      <c r="H46" s="1">
        <v>0.91</v>
      </c>
      <c r="I46" t="s">
        <v>568</v>
      </c>
    </row>
    <row r="47" spans="1:9" ht="28.8" x14ac:dyDescent="0.3">
      <c r="A47" t="s">
        <v>93</v>
      </c>
      <c r="B47" s="81" t="s">
        <v>336</v>
      </c>
      <c r="C47" s="1">
        <v>1.1599999999999999</v>
      </c>
      <c r="E47" s="1">
        <v>1.1599999999999999</v>
      </c>
      <c r="F47" s="1">
        <v>1.276</v>
      </c>
      <c r="G47" s="1">
        <v>1.3919999999999999</v>
      </c>
      <c r="H47" s="1">
        <v>1.508</v>
      </c>
      <c r="I47" t="s">
        <v>568</v>
      </c>
    </row>
    <row r="48" spans="1:9" ht="43.2" x14ac:dyDescent="0.3">
      <c r="A48" t="s">
        <v>94</v>
      </c>
      <c r="B48" s="81" t="s">
        <v>337</v>
      </c>
      <c r="C48" s="1">
        <v>1.1599999999999999</v>
      </c>
      <c r="E48" s="1">
        <v>1.1599999999999999</v>
      </c>
      <c r="F48" s="1">
        <v>1.276</v>
      </c>
      <c r="G48" s="1">
        <v>1.3919999999999999</v>
      </c>
      <c r="H48" s="1">
        <v>1.508</v>
      </c>
      <c r="I48" t="s">
        <v>568</v>
      </c>
    </row>
    <row r="49" spans="1:9" x14ac:dyDescent="0.3">
      <c r="A49" t="s">
        <v>95</v>
      </c>
      <c r="B49" s="81" t="s">
        <v>338</v>
      </c>
      <c r="C49" s="1">
        <v>0.72</v>
      </c>
      <c r="E49" s="1">
        <v>0.72</v>
      </c>
      <c r="F49" s="1">
        <v>0.79200000000000004</v>
      </c>
      <c r="G49" s="1">
        <v>0.86399999999999999</v>
      </c>
      <c r="H49" s="1">
        <v>0.93600000000000005</v>
      </c>
      <c r="I49" t="s">
        <v>568</v>
      </c>
    </row>
    <row r="50" spans="1:9" x14ac:dyDescent="0.3">
      <c r="A50" t="s">
        <v>96</v>
      </c>
      <c r="B50" s="81" t="s">
        <v>339</v>
      </c>
      <c r="C50" s="1">
        <v>0.72</v>
      </c>
      <c r="E50" s="1">
        <v>0.72</v>
      </c>
      <c r="F50" s="1">
        <v>0.79200000000000004</v>
      </c>
      <c r="G50" s="1">
        <v>0.86399999999999999</v>
      </c>
      <c r="H50" s="1">
        <v>0.93600000000000005</v>
      </c>
      <c r="I50" t="s">
        <v>568</v>
      </c>
    </row>
    <row r="51" spans="1:9" x14ac:dyDescent="0.3">
      <c r="A51" t="s">
        <v>97</v>
      </c>
      <c r="B51" s="81" t="s">
        <v>340</v>
      </c>
      <c r="C51" s="1">
        <v>0.72</v>
      </c>
      <c r="E51" s="1">
        <v>0.72</v>
      </c>
      <c r="F51" s="1">
        <v>0.79200000000000004</v>
      </c>
      <c r="G51" s="1">
        <v>0.86399999999999999</v>
      </c>
      <c r="H51" s="1">
        <v>0.93600000000000005</v>
      </c>
      <c r="I51" t="s">
        <v>568</v>
      </c>
    </row>
    <row r="52" spans="1:9" x14ac:dyDescent="0.3">
      <c r="A52" t="s">
        <v>98</v>
      </c>
      <c r="B52" s="81" t="s">
        <v>341</v>
      </c>
      <c r="C52" s="1">
        <v>0.72</v>
      </c>
      <c r="E52" s="1">
        <v>0.72</v>
      </c>
      <c r="F52" s="1">
        <v>0.79200000000000004</v>
      </c>
      <c r="G52" s="1">
        <v>0.86399999999999999</v>
      </c>
      <c r="H52" s="1">
        <v>0.93600000000000005</v>
      </c>
      <c r="I52" t="s">
        <v>568</v>
      </c>
    </row>
    <row r="53" spans="1:9" x14ac:dyDescent="0.3">
      <c r="A53" t="s">
        <v>99</v>
      </c>
      <c r="B53" s="81" t="s">
        <v>342</v>
      </c>
      <c r="C53" s="1">
        <v>0.72</v>
      </c>
      <c r="E53" s="1">
        <v>0.72</v>
      </c>
      <c r="F53" s="1">
        <v>0.79200000000000004</v>
      </c>
      <c r="G53" s="1">
        <v>0.86399999999999999</v>
      </c>
      <c r="H53" s="1">
        <v>0.93600000000000005</v>
      </c>
      <c r="I53" t="s">
        <v>568</v>
      </c>
    </row>
    <row r="54" spans="1:9" x14ac:dyDescent="0.3">
      <c r="A54" t="s">
        <v>100</v>
      </c>
      <c r="B54" s="81" t="s">
        <v>341</v>
      </c>
      <c r="C54" s="1">
        <v>0.72</v>
      </c>
      <c r="E54" s="1">
        <v>0.72</v>
      </c>
      <c r="F54" s="1">
        <v>0.79200000000000004</v>
      </c>
      <c r="G54" s="1">
        <v>0.86399999999999999</v>
      </c>
      <c r="H54" s="1">
        <v>0.93600000000000005</v>
      </c>
      <c r="I54" t="s">
        <v>568</v>
      </c>
    </row>
    <row r="55" spans="1:9" ht="57.6" x14ac:dyDescent="0.3">
      <c r="A55" t="s">
        <v>101</v>
      </c>
      <c r="B55" s="81" t="s">
        <v>343</v>
      </c>
      <c r="C55" s="1">
        <v>1.1599999999999999</v>
      </c>
      <c r="E55" s="1">
        <v>1.1599999999999999</v>
      </c>
      <c r="F55" s="1">
        <v>1.276</v>
      </c>
      <c r="G55" s="1">
        <v>1.3919999999999999</v>
      </c>
      <c r="H55" s="1">
        <v>1.508</v>
      </c>
      <c r="I55" t="s">
        <v>568</v>
      </c>
    </row>
    <row r="56" spans="1:9" ht="72" x14ac:dyDescent="0.3">
      <c r="A56" t="s">
        <v>102</v>
      </c>
      <c r="B56" s="81" t="s">
        <v>344</v>
      </c>
      <c r="C56" s="1">
        <v>1.1599999999999999</v>
      </c>
      <c r="E56" s="1">
        <v>1.1599999999999999</v>
      </c>
      <c r="F56" s="1">
        <v>1.276</v>
      </c>
      <c r="G56" s="1">
        <v>1.3919999999999999</v>
      </c>
      <c r="H56" s="1">
        <v>1.508</v>
      </c>
      <c r="I56" t="s">
        <v>568</v>
      </c>
    </row>
    <row r="57" spans="1:9" x14ac:dyDescent="0.3">
      <c r="A57" t="s">
        <v>103</v>
      </c>
      <c r="B57" s="81" t="s">
        <v>345</v>
      </c>
      <c r="C57" s="1">
        <v>1.1599999999999999</v>
      </c>
      <c r="E57" s="1">
        <v>1.1599999999999999</v>
      </c>
      <c r="F57" s="1">
        <v>1.276</v>
      </c>
      <c r="G57" s="1">
        <v>1.3919999999999999</v>
      </c>
      <c r="H57" s="1">
        <v>1.508</v>
      </c>
      <c r="I57" t="s">
        <v>568</v>
      </c>
    </row>
    <row r="58" spans="1:9" ht="28.8" x14ac:dyDescent="0.3">
      <c r="A58" t="s">
        <v>104</v>
      </c>
      <c r="B58" s="81" t="s">
        <v>346</v>
      </c>
      <c r="C58" s="1">
        <v>0.7</v>
      </c>
      <c r="E58" s="1">
        <v>0.7</v>
      </c>
      <c r="F58" s="1">
        <v>0.77</v>
      </c>
      <c r="G58" s="1">
        <v>0.84</v>
      </c>
      <c r="H58" s="1">
        <v>0.91</v>
      </c>
      <c r="I58" t="s">
        <v>568</v>
      </c>
    </row>
    <row r="59" spans="1:9" ht="43.2" x14ac:dyDescent="0.3">
      <c r="A59" t="s">
        <v>105</v>
      </c>
      <c r="B59" s="81" t="s">
        <v>347</v>
      </c>
      <c r="C59" s="1">
        <v>1.1599999999999999</v>
      </c>
      <c r="E59" s="1">
        <v>1.1599999999999999</v>
      </c>
      <c r="F59" s="1">
        <v>1.276</v>
      </c>
      <c r="G59" s="1">
        <v>1.3919999999999999</v>
      </c>
      <c r="H59" s="1">
        <v>1.508</v>
      </c>
      <c r="I59" t="s">
        <v>568</v>
      </c>
    </row>
    <row r="60" spans="1:9" ht="28.8" x14ac:dyDescent="0.3">
      <c r="A60" t="s">
        <v>106</v>
      </c>
      <c r="B60" s="81" t="s">
        <v>348</v>
      </c>
      <c r="C60" s="1">
        <v>1.1599999999999999</v>
      </c>
      <c r="E60" s="1">
        <v>1.1599999999999999</v>
      </c>
      <c r="F60" s="1">
        <v>1.276</v>
      </c>
      <c r="G60" s="1">
        <v>1.3919999999999999</v>
      </c>
      <c r="H60" s="1">
        <v>1.508</v>
      </c>
      <c r="I60" t="s">
        <v>568</v>
      </c>
    </row>
    <row r="61" spans="1:9" x14ac:dyDescent="0.3">
      <c r="A61" t="s">
        <v>107</v>
      </c>
      <c r="B61" s="81" t="s">
        <v>349</v>
      </c>
      <c r="C61" s="1">
        <v>0.48</v>
      </c>
      <c r="E61" s="1">
        <v>0.48</v>
      </c>
      <c r="F61" s="1">
        <v>0.52800000000000002</v>
      </c>
      <c r="G61" s="1">
        <v>0.57599999999999996</v>
      </c>
      <c r="H61" s="1">
        <v>0.624</v>
      </c>
      <c r="I61" t="s">
        <v>568</v>
      </c>
    </row>
    <row r="62" spans="1:9" x14ac:dyDescent="0.3">
      <c r="A62" t="s">
        <v>108</v>
      </c>
      <c r="B62" s="81" t="s">
        <v>341</v>
      </c>
      <c r="C62" s="1">
        <v>1.1599999999999999</v>
      </c>
      <c r="E62" s="1">
        <v>1.1599999999999999</v>
      </c>
      <c r="F62" s="1">
        <v>1.276</v>
      </c>
      <c r="G62" s="1">
        <v>1.3919999999999999</v>
      </c>
      <c r="H62" s="1">
        <v>1.508</v>
      </c>
      <c r="I62" t="s">
        <v>568</v>
      </c>
    </row>
  </sheetData>
  <sheetProtection algorithmName="SHA-512" hashValue="DNjBQK5n68Hdp0odBkY2VJgTBOljato9Jf9z2zrJ4JZvNen2jsK1v9Y8dGQPojiNeJJMz3ak5Wlr8BqRjuLdPg==" saltValue="p3i6GYSDa/btlGA6n16k4w=="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12"/>
  <dimension ref="A1:I14"/>
  <sheetViews>
    <sheetView workbookViewId="0">
      <selection activeCell="K6" sqref="K6"/>
    </sheetView>
  </sheetViews>
  <sheetFormatPr defaultColWidth="8.88671875" defaultRowHeight="14.4" x14ac:dyDescent="0.3"/>
  <cols>
    <col min="1" max="1" width="9.88671875" style="77" bestFit="1" customWidth="1"/>
    <col min="2" max="2" width="62.109375" style="75" customWidth="1"/>
    <col min="3" max="16384" width="8.88671875" style="77"/>
  </cols>
  <sheetData>
    <row r="1" spans="1:9" s="79" customFormat="1" ht="115.2" x14ac:dyDescent="0.3">
      <c r="A1" s="76" t="s">
        <v>0</v>
      </c>
      <c r="B1" s="30" t="s">
        <v>1</v>
      </c>
      <c r="C1" s="76" t="s">
        <v>2</v>
      </c>
      <c r="D1" s="76" t="s">
        <v>3</v>
      </c>
      <c r="E1" s="76" t="s">
        <v>4</v>
      </c>
      <c r="F1" s="76" t="s">
        <v>5</v>
      </c>
      <c r="G1" s="76" t="s">
        <v>6</v>
      </c>
      <c r="H1" s="76" t="s">
        <v>7</v>
      </c>
      <c r="I1" s="76" t="s">
        <v>8</v>
      </c>
    </row>
    <row r="2" spans="1:9" s="168" customFormat="1" x14ac:dyDescent="0.3">
      <c r="A2" s="168" t="s">
        <v>9</v>
      </c>
      <c r="B2" s="169" t="s">
        <v>45</v>
      </c>
      <c r="C2" s="170">
        <v>0.22</v>
      </c>
      <c r="D2" s="170">
        <v>0.04</v>
      </c>
      <c r="E2" s="170">
        <v>1.25</v>
      </c>
      <c r="F2" s="170">
        <v>1.2749999999999999</v>
      </c>
      <c r="G2" s="170">
        <v>1.3</v>
      </c>
      <c r="H2" s="170">
        <v>1.325</v>
      </c>
    </row>
    <row r="3" spans="1:9" x14ac:dyDescent="0.3">
      <c r="A3" s="77" t="s">
        <v>10</v>
      </c>
      <c r="B3" s="75" t="s">
        <v>46</v>
      </c>
    </row>
    <row r="4" spans="1:9" x14ac:dyDescent="0.3">
      <c r="A4" s="77" t="s">
        <v>10</v>
      </c>
      <c r="B4" s="75" t="s">
        <v>47</v>
      </c>
      <c r="C4" s="78">
        <v>1.24</v>
      </c>
      <c r="D4" s="78">
        <v>0.02</v>
      </c>
      <c r="E4" s="78">
        <v>1.26</v>
      </c>
      <c r="F4" s="78">
        <v>1.3859999999999999</v>
      </c>
      <c r="G4" s="78">
        <v>1.5249999999999999</v>
      </c>
      <c r="H4" s="78">
        <v>1.677</v>
      </c>
      <c r="I4" s="77" t="s">
        <v>83</v>
      </c>
    </row>
    <row r="5" spans="1:9" x14ac:dyDescent="0.3">
      <c r="A5" s="77" t="s">
        <v>11</v>
      </c>
      <c r="B5" s="75" t="s">
        <v>48</v>
      </c>
    </row>
    <row r="6" spans="1:9" x14ac:dyDescent="0.3">
      <c r="A6" s="77" t="s">
        <v>12</v>
      </c>
      <c r="B6" s="75" t="s">
        <v>49</v>
      </c>
      <c r="C6" s="78">
        <v>1.24</v>
      </c>
      <c r="D6" s="78">
        <v>0.03</v>
      </c>
      <c r="E6" s="78">
        <v>1.27</v>
      </c>
      <c r="F6" s="78">
        <v>1.397</v>
      </c>
      <c r="G6" s="78">
        <v>1.5369999999999999</v>
      </c>
      <c r="H6" s="78">
        <v>1.69</v>
      </c>
    </row>
    <row r="7" spans="1:9" x14ac:dyDescent="0.3">
      <c r="A7" s="77" t="s">
        <v>13</v>
      </c>
      <c r="B7" s="75" t="s">
        <v>50</v>
      </c>
    </row>
    <row r="8" spans="1:9" x14ac:dyDescent="0.3">
      <c r="A8" s="77" t="s">
        <v>13</v>
      </c>
      <c r="B8" s="75" t="s">
        <v>51</v>
      </c>
      <c r="C8" s="78">
        <v>1.18</v>
      </c>
      <c r="D8" s="78">
        <v>0.04</v>
      </c>
      <c r="E8" s="78">
        <v>1.22</v>
      </c>
      <c r="F8" s="78">
        <v>1.3420000000000001</v>
      </c>
      <c r="G8" s="78">
        <v>1.476</v>
      </c>
      <c r="H8" s="78">
        <v>1.6240000000000001</v>
      </c>
      <c r="I8" s="77" t="s">
        <v>83</v>
      </c>
    </row>
    <row r="9" spans="1:9" x14ac:dyDescent="0.3">
      <c r="A9" s="77" t="s">
        <v>14</v>
      </c>
      <c r="B9" s="75" t="s">
        <v>52</v>
      </c>
    </row>
    <row r="10" spans="1:9" x14ac:dyDescent="0.3">
      <c r="A10" s="77" t="s">
        <v>44</v>
      </c>
      <c r="B10" s="75" t="s">
        <v>82</v>
      </c>
      <c r="C10" s="78">
        <v>10.82</v>
      </c>
      <c r="E10" s="78">
        <v>10.82</v>
      </c>
      <c r="F10" s="78">
        <v>11.901999999999999</v>
      </c>
      <c r="G10" s="78">
        <v>12.984</v>
      </c>
      <c r="H10" s="78">
        <v>14.066000000000001</v>
      </c>
    </row>
    <row r="11" spans="1:9" ht="28.8" x14ac:dyDescent="0.3">
      <c r="A11" s="77" t="s">
        <v>109</v>
      </c>
      <c r="B11" s="75" t="s">
        <v>350</v>
      </c>
      <c r="C11" s="78">
        <v>0.61699999999999999</v>
      </c>
      <c r="E11" s="78">
        <v>0.61699999999999999</v>
      </c>
      <c r="F11" s="78">
        <v>0.67800000000000005</v>
      </c>
      <c r="G11" s="78">
        <v>0.74</v>
      </c>
      <c r="H11" s="78">
        <v>0.80200000000000005</v>
      </c>
    </row>
    <row r="12" spans="1:9" x14ac:dyDescent="0.3">
      <c r="A12" s="77" t="s">
        <v>111</v>
      </c>
      <c r="B12" s="75" t="s">
        <v>352</v>
      </c>
      <c r="C12" s="78">
        <v>1.69</v>
      </c>
      <c r="E12" s="78">
        <v>1.69</v>
      </c>
      <c r="F12" s="78">
        <v>1.859</v>
      </c>
      <c r="G12" s="78">
        <v>2.028</v>
      </c>
      <c r="H12" s="78">
        <v>2.1970000000000001</v>
      </c>
    </row>
    <row r="13" spans="1:9" x14ac:dyDescent="0.3">
      <c r="A13" s="77" t="s">
        <v>113</v>
      </c>
      <c r="B13" s="75" t="s">
        <v>354</v>
      </c>
      <c r="C13" s="78">
        <v>2.35</v>
      </c>
      <c r="E13" s="78">
        <v>2.35</v>
      </c>
      <c r="F13" s="78">
        <v>2.585</v>
      </c>
      <c r="G13" s="78">
        <v>2.82</v>
      </c>
      <c r="H13" s="78">
        <v>3.0550000000000002</v>
      </c>
    </row>
    <row r="14" spans="1:9" x14ac:dyDescent="0.3">
      <c r="A14" s="77" t="s">
        <v>115</v>
      </c>
      <c r="B14" s="75" t="s">
        <v>356</v>
      </c>
      <c r="C14" s="78">
        <v>3.48</v>
      </c>
      <c r="E14" s="78">
        <v>3.48</v>
      </c>
      <c r="F14" s="78">
        <v>3.8279999999999998</v>
      </c>
      <c r="G14" s="78">
        <v>4.1760000000000002</v>
      </c>
      <c r="H14" s="78">
        <v>4.524</v>
      </c>
    </row>
  </sheetData>
  <sheetProtection algorithmName="SHA-512" hashValue="1Mzxbctp2DzJ8SbocJ50jhsYJnBrCfHDDxS9uBknOO8Ublp49nehlwSkFwkbydbDxV4hehuW7txJ2ofBoYRKIw==" saltValue="Y1Pp3L0KP5vtj5ghiZeKl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dimension ref="A1:I284"/>
  <sheetViews>
    <sheetView workbookViewId="0">
      <selection activeCell="J13" sqref="J13"/>
    </sheetView>
  </sheetViews>
  <sheetFormatPr defaultRowHeight="14.4" x14ac:dyDescent="0.3"/>
  <cols>
    <col min="1" max="1" width="11.109375" customWidth="1"/>
    <col min="2" max="2" width="53.5546875" style="81" customWidth="1"/>
  </cols>
  <sheetData>
    <row r="1" spans="1:9" s="13" customFormat="1" ht="115.2" x14ac:dyDescent="0.3">
      <c r="A1" s="76" t="s">
        <v>0</v>
      </c>
      <c r="B1" s="30" t="s">
        <v>1</v>
      </c>
      <c r="C1" s="76" t="s">
        <v>2</v>
      </c>
      <c r="D1" s="76" t="s">
        <v>3</v>
      </c>
      <c r="E1" s="76" t="s">
        <v>4</v>
      </c>
      <c r="F1" s="76" t="s">
        <v>5</v>
      </c>
      <c r="G1" s="76" t="s">
        <v>6</v>
      </c>
      <c r="H1" s="76" t="s">
        <v>7</v>
      </c>
      <c r="I1" s="76" t="s">
        <v>8</v>
      </c>
    </row>
    <row r="2" spans="1:9" x14ac:dyDescent="0.3">
      <c r="A2" s="77" t="s">
        <v>9</v>
      </c>
      <c r="B2" s="81" t="s">
        <v>45</v>
      </c>
      <c r="C2" s="77"/>
      <c r="D2" s="77"/>
      <c r="E2" s="77"/>
      <c r="F2" s="77"/>
      <c r="G2" s="77"/>
      <c r="H2" s="77"/>
      <c r="I2" s="77"/>
    </row>
    <row r="3" spans="1:9" x14ac:dyDescent="0.3">
      <c r="A3" s="77" t="s">
        <v>10</v>
      </c>
      <c r="B3" s="81" t="s">
        <v>46</v>
      </c>
      <c r="C3" s="77"/>
      <c r="D3" s="77"/>
      <c r="E3" s="77"/>
      <c r="F3" s="77"/>
      <c r="G3" s="77"/>
      <c r="H3" s="77"/>
      <c r="I3" s="77"/>
    </row>
    <row r="4" spans="1:9" x14ac:dyDescent="0.3">
      <c r="A4" s="77" t="s">
        <v>10</v>
      </c>
      <c r="B4" s="81" t="s">
        <v>47</v>
      </c>
      <c r="C4" s="78">
        <v>0.87</v>
      </c>
      <c r="D4" s="78">
        <v>0.03</v>
      </c>
      <c r="E4" s="78">
        <v>0.9</v>
      </c>
      <c r="F4" s="78">
        <v>0.99</v>
      </c>
      <c r="G4" s="78">
        <v>1.089</v>
      </c>
      <c r="H4" s="78">
        <v>1.198</v>
      </c>
      <c r="I4" s="77" t="s">
        <v>83</v>
      </c>
    </row>
    <row r="5" spans="1:9" x14ac:dyDescent="0.3">
      <c r="A5" s="77" t="s">
        <v>11</v>
      </c>
      <c r="B5" s="81" t="s">
        <v>48</v>
      </c>
      <c r="C5" s="77"/>
      <c r="D5" s="77"/>
      <c r="E5" s="77"/>
      <c r="F5" s="77"/>
      <c r="G5" s="77"/>
      <c r="H5" s="77"/>
      <c r="I5" s="77"/>
    </row>
    <row r="6" spans="1:9" x14ac:dyDescent="0.3">
      <c r="A6" s="77" t="s">
        <v>12</v>
      </c>
      <c r="B6" s="81" t="s">
        <v>49</v>
      </c>
      <c r="C6" s="78">
        <v>0.87</v>
      </c>
      <c r="D6" s="78">
        <v>0.05</v>
      </c>
      <c r="E6" s="78">
        <v>0.92</v>
      </c>
      <c r="F6" s="78">
        <v>1.012</v>
      </c>
      <c r="G6" s="78">
        <v>1.113</v>
      </c>
      <c r="H6" s="78">
        <v>1.2250000000000001</v>
      </c>
      <c r="I6" s="77"/>
    </row>
    <row r="7" spans="1:9" x14ac:dyDescent="0.3">
      <c r="A7" s="77" t="s">
        <v>13</v>
      </c>
      <c r="B7" s="81" t="s">
        <v>50</v>
      </c>
      <c r="C7" s="77"/>
      <c r="D7" s="77"/>
      <c r="E7" s="77"/>
      <c r="F7" s="77"/>
      <c r="G7" s="77"/>
      <c r="H7" s="77"/>
      <c r="I7" s="77"/>
    </row>
    <row r="8" spans="1:9" x14ac:dyDescent="0.3">
      <c r="A8" s="77" t="s">
        <v>13</v>
      </c>
      <c r="B8" s="81" t="s">
        <v>51</v>
      </c>
      <c r="C8" s="77"/>
      <c r="D8" s="77"/>
      <c r="E8" s="77"/>
      <c r="F8" s="77"/>
      <c r="G8" s="77"/>
      <c r="H8" s="77"/>
      <c r="I8" s="77"/>
    </row>
    <row r="9" spans="1:9" x14ac:dyDescent="0.3">
      <c r="A9" s="77" t="s">
        <v>14</v>
      </c>
      <c r="B9" s="81" t="s">
        <v>52</v>
      </c>
      <c r="C9" s="77"/>
      <c r="D9" s="77"/>
      <c r="E9" s="77"/>
      <c r="F9" s="77"/>
      <c r="G9" s="77"/>
      <c r="H9" s="77"/>
      <c r="I9" s="77"/>
    </row>
    <row r="10" spans="1:9" x14ac:dyDescent="0.3">
      <c r="A10" s="77" t="s">
        <v>15</v>
      </c>
      <c r="B10" s="81" t="s">
        <v>53</v>
      </c>
      <c r="C10" s="78">
        <v>1.9</v>
      </c>
      <c r="D10" s="78">
        <v>0.03</v>
      </c>
      <c r="E10" s="78">
        <v>1.93</v>
      </c>
      <c r="F10" s="78">
        <v>1.9490000000000001</v>
      </c>
      <c r="G10" s="78">
        <v>1.9490000000000001</v>
      </c>
      <c r="H10" s="78">
        <v>1.9490000000000001</v>
      </c>
      <c r="I10" s="77"/>
    </row>
    <row r="11" spans="1:9" x14ac:dyDescent="0.3">
      <c r="A11" s="77" t="s">
        <v>16</v>
      </c>
      <c r="B11" s="81" t="s">
        <v>54</v>
      </c>
      <c r="C11" s="78">
        <v>2.2599999999999998</v>
      </c>
      <c r="D11" s="78">
        <v>0.1</v>
      </c>
      <c r="E11" s="78">
        <v>2.36</v>
      </c>
      <c r="F11" s="78">
        <v>2.3839999999999999</v>
      </c>
      <c r="G11" s="78">
        <v>2.3839999999999999</v>
      </c>
      <c r="H11" s="78">
        <v>2.3839999999999999</v>
      </c>
      <c r="I11" s="77"/>
    </row>
    <row r="12" spans="1:9" x14ac:dyDescent="0.3">
      <c r="A12" s="77" t="s">
        <v>17</v>
      </c>
      <c r="B12" s="81" t="s">
        <v>55</v>
      </c>
      <c r="C12" s="78">
        <v>0.68</v>
      </c>
      <c r="D12" s="78">
        <v>0.03</v>
      </c>
      <c r="E12" s="78">
        <v>0.71</v>
      </c>
      <c r="F12" s="78">
        <v>0.71699999999999997</v>
      </c>
      <c r="G12" s="78">
        <v>0.71699999999999997</v>
      </c>
      <c r="H12" s="78">
        <v>0.71699999999999997</v>
      </c>
      <c r="I12" s="77"/>
    </row>
    <row r="13" spans="1:9" x14ac:dyDescent="0.3">
      <c r="A13" s="77" t="s">
        <v>18</v>
      </c>
      <c r="B13" s="81" t="s">
        <v>56</v>
      </c>
      <c r="C13" s="78">
        <v>1.68</v>
      </c>
      <c r="D13" s="78">
        <v>0.05</v>
      </c>
      <c r="E13" s="78">
        <v>1.73</v>
      </c>
      <c r="F13" s="78">
        <v>1.7470000000000001</v>
      </c>
      <c r="G13" s="78">
        <v>1.7470000000000001</v>
      </c>
      <c r="H13" s="78">
        <v>1.7470000000000001</v>
      </c>
      <c r="I13" s="77"/>
    </row>
    <row r="14" spans="1:9" x14ac:dyDescent="0.3">
      <c r="A14" s="77" t="s">
        <v>19</v>
      </c>
      <c r="B14" s="81" t="s">
        <v>57</v>
      </c>
      <c r="C14" s="77"/>
      <c r="D14" s="77"/>
      <c r="E14" s="77"/>
      <c r="F14" s="77"/>
      <c r="G14" s="77"/>
      <c r="H14" s="77"/>
      <c r="I14" s="77"/>
    </row>
    <row r="15" spans="1:9" ht="57.6" x14ac:dyDescent="0.3">
      <c r="A15" s="77" t="s">
        <v>20</v>
      </c>
      <c r="B15" s="81" t="s">
        <v>58</v>
      </c>
      <c r="C15" s="78">
        <v>0.51</v>
      </c>
      <c r="D15" s="78">
        <v>0.02</v>
      </c>
      <c r="E15" s="78">
        <v>0.53</v>
      </c>
      <c r="F15" s="78">
        <v>0.53500000000000003</v>
      </c>
      <c r="G15" s="78">
        <v>0.53500000000000003</v>
      </c>
      <c r="H15" s="78">
        <v>0.53500000000000003</v>
      </c>
      <c r="I15" s="77"/>
    </row>
    <row r="16" spans="1:9" ht="57.6" x14ac:dyDescent="0.3">
      <c r="A16" s="77" t="s">
        <v>21</v>
      </c>
      <c r="B16" s="81" t="s">
        <v>59</v>
      </c>
      <c r="C16" s="78">
        <v>0.84</v>
      </c>
      <c r="D16" s="78">
        <v>0.02</v>
      </c>
      <c r="E16" s="78">
        <v>0.86</v>
      </c>
      <c r="F16" s="78">
        <v>0.86899999999999999</v>
      </c>
      <c r="G16" s="78">
        <v>0.86899999999999999</v>
      </c>
      <c r="H16" s="78">
        <v>0.86899999999999999</v>
      </c>
      <c r="I16" s="77"/>
    </row>
    <row r="17" spans="1:9" ht="72" x14ac:dyDescent="0.3">
      <c r="A17" s="77" t="s">
        <v>22</v>
      </c>
      <c r="B17" s="81" t="s">
        <v>60</v>
      </c>
      <c r="C17" s="78">
        <v>1.53</v>
      </c>
      <c r="D17" s="78">
        <v>0.08</v>
      </c>
      <c r="E17" s="78">
        <v>1.6</v>
      </c>
      <c r="F17" s="78">
        <v>1.6160000000000001</v>
      </c>
      <c r="G17" s="78">
        <v>1.6160000000000001</v>
      </c>
      <c r="H17" s="78">
        <v>1.6160000000000001</v>
      </c>
      <c r="I17" s="77"/>
    </row>
    <row r="18" spans="1:9" ht="57.6" x14ac:dyDescent="0.3">
      <c r="A18" s="77" t="s">
        <v>23</v>
      </c>
      <c r="B18" s="81" t="s">
        <v>61</v>
      </c>
      <c r="C18" s="78">
        <v>1.5</v>
      </c>
      <c r="D18" s="78">
        <v>7.0000000000000007E-2</v>
      </c>
      <c r="E18" s="78">
        <v>1.57</v>
      </c>
      <c r="F18" s="78">
        <v>1.5860000000000001</v>
      </c>
      <c r="G18" s="78">
        <v>1.5860000000000001</v>
      </c>
      <c r="H18" s="78">
        <v>1.5860000000000001</v>
      </c>
      <c r="I18" s="77"/>
    </row>
    <row r="19" spans="1:9" ht="28.8" x14ac:dyDescent="0.3">
      <c r="A19" s="77" t="s">
        <v>24</v>
      </c>
      <c r="B19" s="81" t="s">
        <v>62</v>
      </c>
      <c r="C19" s="78">
        <v>0.66</v>
      </c>
      <c r="D19" s="78">
        <v>0.05</v>
      </c>
      <c r="E19" s="78">
        <v>0.72</v>
      </c>
      <c r="F19" s="78">
        <v>0.72699999999999998</v>
      </c>
      <c r="G19" s="78">
        <v>0.72699999999999998</v>
      </c>
      <c r="H19" s="78">
        <v>0.72699999999999998</v>
      </c>
      <c r="I19" s="77"/>
    </row>
    <row r="20" spans="1:9" ht="28.8" x14ac:dyDescent="0.3">
      <c r="A20" s="77" t="s">
        <v>25</v>
      </c>
      <c r="B20" s="81" t="s">
        <v>63</v>
      </c>
      <c r="C20" s="78">
        <v>1.19</v>
      </c>
      <c r="D20" s="78">
        <v>0.06</v>
      </c>
      <c r="E20" s="78">
        <v>1.25</v>
      </c>
      <c r="F20" s="78">
        <v>1.2629999999999999</v>
      </c>
      <c r="G20" s="78">
        <v>1.2629999999999999</v>
      </c>
      <c r="H20" s="78">
        <v>1.2629999999999999</v>
      </c>
      <c r="I20" s="77"/>
    </row>
    <row r="21" spans="1:9" ht="28.8" x14ac:dyDescent="0.3">
      <c r="A21" s="77" t="s">
        <v>26</v>
      </c>
      <c r="B21" s="81" t="s">
        <v>64</v>
      </c>
      <c r="C21" s="78">
        <v>1.28</v>
      </c>
      <c r="D21" s="78">
        <v>0.05</v>
      </c>
      <c r="E21" s="78">
        <v>1.32</v>
      </c>
      <c r="F21" s="78">
        <v>1.333</v>
      </c>
      <c r="G21" s="78">
        <v>1.333</v>
      </c>
      <c r="H21" s="78">
        <v>1.333</v>
      </c>
      <c r="I21" s="77"/>
    </row>
    <row r="22" spans="1:9" ht="43.2" x14ac:dyDescent="0.3">
      <c r="A22" s="77" t="s">
        <v>27</v>
      </c>
      <c r="B22" s="81" t="s">
        <v>65</v>
      </c>
      <c r="C22" s="78">
        <v>1.97</v>
      </c>
      <c r="D22" s="78">
        <v>7.0000000000000007E-2</v>
      </c>
      <c r="E22" s="78">
        <v>2.04</v>
      </c>
      <c r="F22" s="78">
        <v>2.06</v>
      </c>
      <c r="G22" s="78">
        <v>2.06</v>
      </c>
      <c r="H22" s="78">
        <v>2.06</v>
      </c>
      <c r="I22" s="77"/>
    </row>
    <row r="23" spans="1:9" ht="72" x14ac:dyDescent="0.3">
      <c r="A23" s="77" t="s">
        <v>28</v>
      </c>
      <c r="B23" s="81" t="s">
        <v>66</v>
      </c>
      <c r="C23" s="78">
        <v>1.7</v>
      </c>
      <c r="D23" s="78">
        <v>7.0000000000000007E-2</v>
      </c>
      <c r="E23" s="78">
        <v>1.76</v>
      </c>
      <c r="F23" s="78">
        <v>1.778</v>
      </c>
      <c r="G23" s="78">
        <v>1.778</v>
      </c>
      <c r="H23" s="78">
        <v>1.778</v>
      </c>
      <c r="I23" s="77"/>
    </row>
    <row r="24" spans="1:9" ht="72" x14ac:dyDescent="0.3">
      <c r="A24" s="77" t="s">
        <v>29</v>
      </c>
      <c r="B24" s="81" t="s">
        <v>67</v>
      </c>
      <c r="C24" s="78">
        <v>1.7</v>
      </c>
      <c r="D24" s="78">
        <v>7.0000000000000007E-2</v>
      </c>
      <c r="E24" s="78">
        <v>1.76</v>
      </c>
      <c r="F24" s="78">
        <v>1.778</v>
      </c>
      <c r="G24" s="78">
        <v>1.778</v>
      </c>
      <c r="H24" s="78">
        <v>1.778</v>
      </c>
      <c r="I24" s="77"/>
    </row>
    <row r="25" spans="1:9" ht="28.8" x14ac:dyDescent="0.3">
      <c r="A25" s="77" t="s">
        <v>30</v>
      </c>
      <c r="B25" s="81" t="s">
        <v>68</v>
      </c>
      <c r="C25" s="78">
        <v>2.97</v>
      </c>
      <c r="D25" s="78">
        <v>0.05</v>
      </c>
      <c r="E25" s="78">
        <v>3.02</v>
      </c>
      <c r="F25" s="78">
        <v>3.05</v>
      </c>
      <c r="G25" s="78">
        <v>3.05</v>
      </c>
      <c r="H25" s="78">
        <v>3.05</v>
      </c>
      <c r="I25" s="77"/>
    </row>
    <row r="26" spans="1:9" ht="43.2" x14ac:dyDescent="0.3">
      <c r="A26" s="77" t="s">
        <v>31</v>
      </c>
      <c r="B26" s="81" t="s">
        <v>69</v>
      </c>
      <c r="C26" s="78">
        <v>1.65</v>
      </c>
      <c r="D26" s="78">
        <v>0.06</v>
      </c>
      <c r="E26" s="78">
        <v>1.71</v>
      </c>
      <c r="F26" s="78">
        <v>1.7270000000000001</v>
      </c>
      <c r="G26" s="78">
        <v>1.7270000000000001</v>
      </c>
      <c r="H26" s="78">
        <v>1.7270000000000001</v>
      </c>
      <c r="I26" s="77"/>
    </row>
    <row r="27" spans="1:9" ht="43.2" x14ac:dyDescent="0.3">
      <c r="A27" s="77" t="s">
        <v>32</v>
      </c>
      <c r="B27" s="81" t="s">
        <v>70</v>
      </c>
      <c r="C27" s="78">
        <v>1.36</v>
      </c>
      <c r="D27" s="78">
        <v>0.06</v>
      </c>
      <c r="E27" s="78">
        <v>1.42</v>
      </c>
      <c r="F27" s="78">
        <v>1.4339999999999999</v>
      </c>
      <c r="G27" s="78">
        <v>1.4339999999999999</v>
      </c>
      <c r="H27" s="78">
        <v>1.4339999999999999</v>
      </c>
      <c r="I27" s="77"/>
    </row>
    <row r="28" spans="1:9" ht="100.8" x14ac:dyDescent="0.3">
      <c r="A28" s="77" t="s">
        <v>33</v>
      </c>
      <c r="B28" s="81" t="s">
        <v>71</v>
      </c>
      <c r="C28" s="78">
        <v>1.49</v>
      </c>
      <c r="D28" s="78">
        <v>7.0000000000000007E-2</v>
      </c>
      <c r="E28" s="78">
        <v>1.56</v>
      </c>
      <c r="F28" s="78">
        <v>1.5760000000000001</v>
      </c>
      <c r="G28" s="78">
        <v>1.5760000000000001</v>
      </c>
      <c r="H28" s="78">
        <v>1.5760000000000001</v>
      </c>
      <c r="I28" s="77"/>
    </row>
    <row r="29" spans="1:9" ht="28.8" x14ac:dyDescent="0.3">
      <c r="A29" s="77" t="s">
        <v>34</v>
      </c>
      <c r="B29" s="81" t="s">
        <v>72</v>
      </c>
      <c r="C29" s="77"/>
      <c r="D29" s="77"/>
      <c r="E29" s="77"/>
      <c r="F29" s="77"/>
      <c r="G29" s="77"/>
      <c r="H29" s="77"/>
      <c r="I29" s="77"/>
    </row>
    <row r="30" spans="1:9" ht="43.2" x14ac:dyDescent="0.3">
      <c r="A30" s="77" t="s">
        <v>35</v>
      </c>
      <c r="B30" s="81" t="s">
        <v>73</v>
      </c>
      <c r="C30" s="78">
        <v>0.7</v>
      </c>
      <c r="D30" s="78">
        <v>0.06</v>
      </c>
      <c r="E30" s="78">
        <v>0.76</v>
      </c>
      <c r="F30" s="78">
        <v>0.76800000000000002</v>
      </c>
      <c r="G30" s="78">
        <v>0.76800000000000002</v>
      </c>
      <c r="H30" s="78">
        <v>0.76800000000000002</v>
      </c>
      <c r="I30" s="77"/>
    </row>
    <row r="31" spans="1:9" ht="57.6" x14ac:dyDescent="0.3">
      <c r="A31" s="77" t="s">
        <v>36</v>
      </c>
      <c r="B31" s="81" t="s">
        <v>74</v>
      </c>
      <c r="C31" s="78">
        <v>0.86</v>
      </c>
      <c r="D31" s="78">
        <v>0.06</v>
      </c>
      <c r="E31" s="78">
        <v>0.92</v>
      </c>
      <c r="F31" s="78">
        <v>0.92900000000000005</v>
      </c>
      <c r="G31" s="78">
        <v>0.92900000000000005</v>
      </c>
      <c r="H31" s="78">
        <v>0.92900000000000005</v>
      </c>
      <c r="I31" s="77"/>
    </row>
    <row r="32" spans="1:9" ht="57.6" x14ac:dyDescent="0.3">
      <c r="A32" s="77" t="s">
        <v>37</v>
      </c>
      <c r="B32" s="81" t="s">
        <v>75</v>
      </c>
      <c r="C32" s="78">
        <v>0.57999999999999996</v>
      </c>
      <c r="D32" s="78">
        <v>0.05</v>
      </c>
      <c r="E32" s="78">
        <v>0.63</v>
      </c>
      <c r="F32" s="78">
        <v>0.63600000000000001</v>
      </c>
      <c r="G32" s="78">
        <v>0.63600000000000001</v>
      </c>
      <c r="H32" s="78">
        <v>0.63600000000000001</v>
      </c>
      <c r="I32" s="77"/>
    </row>
    <row r="33" spans="1:9" ht="43.2" x14ac:dyDescent="0.3">
      <c r="A33" s="77" t="s">
        <v>38</v>
      </c>
      <c r="B33" s="81" t="s">
        <v>76</v>
      </c>
      <c r="C33" s="78">
        <v>0.53</v>
      </c>
      <c r="D33" s="78">
        <v>0.04</v>
      </c>
      <c r="E33" s="78">
        <v>0.56999999999999995</v>
      </c>
      <c r="F33" s="78">
        <v>0.57599999999999996</v>
      </c>
      <c r="G33" s="78">
        <v>0.57599999999999996</v>
      </c>
      <c r="H33" s="78">
        <v>0.57599999999999996</v>
      </c>
      <c r="I33" s="77"/>
    </row>
    <row r="34" spans="1:9" ht="57.6" x14ac:dyDescent="0.3">
      <c r="A34" s="77" t="s">
        <v>39</v>
      </c>
      <c r="B34" s="81" t="s">
        <v>77</v>
      </c>
      <c r="C34" s="78">
        <v>0.34</v>
      </c>
      <c r="D34" s="78">
        <v>0.03</v>
      </c>
      <c r="E34" s="78">
        <v>0.37</v>
      </c>
      <c r="F34" s="78">
        <v>0.374</v>
      </c>
      <c r="G34" s="78">
        <v>0.374</v>
      </c>
      <c r="H34" s="78">
        <v>0.374</v>
      </c>
      <c r="I34" s="77"/>
    </row>
    <row r="35" spans="1:9" ht="28.8" x14ac:dyDescent="0.3">
      <c r="A35" s="77" t="s">
        <v>40</v>
      </c>
      <c r="B35" s="81" t="s">
        <v>78</v>
      </c>
      <c r="C35" s="78">
        <v>1.1599999999999999</v>
      </c>
      <c r="D35" s="78">
        <v>0.08</v>
      </c>
      <c r="E35" s="78">
        <v>1.24</v>
      </c>
      <c r="F35" s="78">
        <v>1.252</v>
      </c>
      <c r="G35" s="78">
        <v>1.252</v>
      </c>
      <c r="H35" s="78">
        <v>1.252</v>
      </c>
      <c r="I35" s="77"/>
    </row>
    <row r="36" spans="1:9" ht="28.8" x14ac:dyDescent="0.3">
      <c r="A36" s="77" t="s">
        <v>41</v>
      </c>
      <c r="B36" s="81" t="s">
        <v>79</v>
      </c>
      <c r="C36" s="78">
        <v>0.61</v>
      </c>
      <c r="D36" s="78">
        <v>0.08</v>
      </c>
      <c r="E36" s="78">
        <v>0.69</v>
      </c>
      <c r="F36" s="78">
        <v>0.69699999999999995</v>
      </c>
      <c r="G36" s="78">
        <v>0.69699999999999995</v>
      </c>
      <c r="H36" s="78">
        <v>0.69699999999999995</v>
      </c>
      <c r="I36" s="77"/>
    </row>
    <row r="37" spans="1:9" ht="86.4" x14ac:dyDescent="0.3">
      <c r="A37" s="77" t="s">
        <v>42</v>
      </c>
      <c r="B37" s="81" t="s">
        <v>80</v>
      </c>
      <c r="C37" s="78">
        <v>1.1299999999999999</v>
      </c>
      <c r="D37" s="78">
        <v>0.05</v>
      </c>
      <c r="E37" s="78">
        <v>1.18</v>
      </c>
      <c r="F37" s="78">
        <v>1.1919999999999999</v>
      </c>
      <c r="G37" s="78">
        <v>1.1919999999999999</v>
      </c>
      <c r="H37" s="78">
        <v>1.1919999999999999</v>
      </c>
      <c r="I37" s="77"/>
    </row>
    <row r="38" spans="1:9" ht="86.4" x14ac:dyDescent="0.3">
      <c r="A38" s="77" t="s">
        <v>43</v>
      </c>
      <c r="B38" s="81" t="s">
        <v>81</v>
      </c>
      <c r="C38" s="78">
        <v>0.57999999999999996</v>
      </c>
      <c r="D38" s="78">
        <v>0.04</v>
      </c>
      <c r="E38" s="78">
        <v>0.62</v>
      </c>
      <c r="F38" s="78">
        <v>0.626</v>
      </c>
      <c r="G38" s="78">
        <v>0.626</v>
      </c>
      <c r="H38" s="78">
        <v>0.626</v>
      </c>
      <c r="I38" s="77"/>
    </row>
    <row r="39" spans="1:9" x14ac:dyDescent="0.3">
      <c r="A39" s="77" t="s">
        <v>85</v>
      </c>
      <c r="B39" s="81" t="s">
        <v>330</v>
      </c>
      <c r="C39" s="78">
        <v>1.7</v>
      </c>
      <c r="D39" s="77"/>
      <c r="E39" s="78">
        <v>1.7</v>
      </c>
      <c r="F39" s="78">
        <v>1.87</v>
      </c>
      <c r="G39" s="78">
        <v>2.04</v>
      </c>
      <c r="H39" s="78">
        <v>2.21</v>
      </c>
      <c r="I39" s="77" t="s">
        <v>572</v>
      </c>
    </row>
    <row r="40" spans="1:9" x14ac:dyDescent="0.3">
      <c r="A40" s="77" t="s">
        <v>86</v>
      </c>
      <c r="B40" s="81" t="s">
        <v>331</v>
      </c>
      <c r="C40" s="78">
        <v>1.81</v>
      </c>
      <c r="D40" s="77"/>
      <c r="E40" s="78">
        <v>1.81</v>
      </c>
      <c r="F40" s="78">
        <v>1.9910000000000001</v>
      </c>
      <c r="G40" s="78">
        <v>2.1720000000000002</v>
      </c>
      <c r="H40" s="78">
        <v>2.3530000000000002</v>
      </c>
      <c r="I40" s="77" t="s">
        <v>572</v>
      </c>
    </row>
    <row r="41" spans="1:9" x14ac:dyDescent="0.3">
      <c r="A41" s="77" t="s">
        <v>87</v>
      </c>
      <c r="B41" s="81" t="s">
        <v>332</v>
      </c>
      <c r="C41" s="78">
        <v>2.0299999999999998</v>
      </c>
      <c r="D41" s="77"/>
      <c r="E41" s="78">
        <v>2.0299999999999998</v>
      </c>
      <c r="F41" s="78">
        <v>2.2330000000000001</v>
      </c>
      <c r="G41" s="78">
        <v>2.4359999999999999</v>
      </c>
      <c r="H41" s="78">
        <v>2.6389999999999998</v>
      </c>
      <c r="I41" s="77" t="s">
        <v>572</v>
      </c>
    </row>
    <row r="42" spans="1:9" x14ac:dyDescent="0.3">
      <c r="A42" s="77" t="s">
        <v>88</v>
      </c>
      <c r="B42" s="81" t="s">
        <v>333</v>
      </c>
      <c r="C42" s="78">
        <v>2.0499999999999998</v>
      </c>
      <c r="D42" s="77"/>
      <c r="E42" s="78">
        <v>2.0499999999999998</v>
      </c>
      <c r="F42" s="78">
        <v>2.2549999999999999</v>
      </c>
      <c r="G42" s="78">
        <v>2.46</v>
      </c>
      <c r="H42" s="78">
        <v>2.665</v>
      </c>
      <c r="I42" s="77" t="s">
        <v>572</v>
      </c>
    </row>
    <row r="43" spans="1:9" x14ac:dyDescent="0.3">
      <c r="A43" s="77" t="s">
        <v>89</v>
      </c>
      <c r="B43" s="81" t="s">
        <v>334</v>
      </c>
      <c r="C43" s="78">
        <v>2.0499999999999998</v>
      </c>
      <c r="D43" s="77"/>
      <c r="E43" s="78">
        <v>2.0499999999999998</v>
      </c>
      <c r="F43" s="78">
        <v>2.2549999999999999</v>
      </c>
      <c r="G43" s="78">
        <v>2.46</v>
      </c>
      <c r="H43" s="78">
        <v>2.665</v>
      </c>
      <c r="I43" s="77" t="s">
        <v>572</v>
      </c>
    </row>
    <row r="44" spans="1:9" x14ac:dyDescent="0.3">
      <c r="A44" s="77" t="s">
        <v>90</v>
      </c>
      <c r="B44" s="81" t="s">
        <v>332</v>
      </c>
      <c r="C44" s="78">
        <v>2.0299999999999998</v>
      </c>
      <c r="D44" s="77"/>
      <c r="E44" s="78">
        <v>2.0299999999999998</v>
      </c>
      <c r="F44" s="78">
        <v>2.2330000000000001</v>
      </c>
      <c r="G44" s="78">
        <v>2.4359999999999999</v>
      </c>
      <c r="H44" s="78">
        <v>2.6389999999999998</v>
      </c>
      <c r="I44" s="77" t="s">
        <v>572</v>
      </c>
    </row>
    <row r="45" spans="1:9" x14ac:dyDescent="0.3">
      <c r="A45" s="77" t="s">
        <v>91</v>
      </c>
      <c r="B45" s="81" t="s">
        <v>333</v>
      </c>
      <c r="C45" s="78">
        <v>2.0499999999999998</v>
      </c>
      <c r="D45" s="77"/>
      <c r="E45" s="78">
        <v>2.0499999999999998</v>
      </c>
      <c r="F45" s="78">
        <v>2.2549999999999999</v>
      </c>
      <c r="G45" s="78">
        <v>2.46</v>
      </c>
      <c r="H45" s="78">
        <v>2.665</v>
      </c>
      <c r="I45" s="77" t="s">
        <v>572</v>
      </c>
    </row>
    <row r="46" spans="1:9" x14ac:dyDescent="0.3">
      <c r="A46" s="77" t="s">
        <v>92</v>
      </c>
      <c r="B46" s="81" t="s">
        <v>335</v>
      </c>
      <c r="C46" s="78">
        <v>2.0299999999999998</v>
      </c>
      <c r="D46" s="77"/>
      <c r="E46" s="78">
        <v>2.0299999999999998</v>
      </c>
      <c r="F46" s="78">
        <v>2.2330000000000001</v>
      </c>
      <c r="G46" s="78">
        <v>2.4359999999999999</v>
      </c>
      <c r="H46" s="78">
        <v>2.6389999999999998</v>
      </c>
      <c r="I46" s="77" t="s">
        <v>572</v>
      </c>
    </row>
    <row r="47" spans="1:9" ht="28.8" x14ac:dyDescent="0.3">
      <c r="A47" s="77" t="s">
        <v>93</v>
      </c>
      <c r="B47" s="81" t="s">
        <v>336</v>
      </c>
      <c r="C47" s="78">
        <v>2.4900000000000002</v>
      </c>
      <c r="D47" s="77"/>
      <c r="E47" s="78">
        <v>2.4900000000000002</v>
      </c>
      <c r="F47" s="78">
        <v>2.7389999999999999</v>
      </c>
      <c r="G47" s="78">
        <v>2.988</v>
      </c>
      <c r="H47" s="78">
        <v>3.2370000000000001</v>
      </c>
      <c r="I47" s="77" t="s">
        <v>572</v>
      </c>
    </row>
    <row r="48" spans="1:9" ht="43.2" x14ac:dyDescent="0.3">
      <c r="A48" s="77" t="s">
        <v>94</v>
      </c>
      <c r="B48" s="81" t="s">
        <v>337</v>
      </c>
      <c r="C48" s="78">
        <v>2.4900000000000002</v>
      </c>
      <c r="D48" s="77"/>
      <c r="E48" s="78">
        <v>2.4900000000000002</v>
      </c>
      <c r="F48" s="78">
        <v>2.7389999999999999</v>
      </c>
      <c r="G48" s="78">
        <v>2.988</v>
      </c>
      <c r="H48" s="78">
        <v>3.2370000000000001</v>
      </c>
      <c r="I48" s="77" t="s">
        <v>572</v>
      </c>
    </row>
    <row r="49" spans="1:9" x14ac:dyDescent="0.3">
      <c r="A49" s="77" t="s">
        <v>95</v>
      </c>
      <c r="B49" s="81" t="s">
        <v>338</v>
      </c>
      <c r="C49" s="78">
        <v>2.0499999999999998</v>
      </c>
      <c r="D49" s="77"/>
      <c r="E49" s="78">
        <v>2.0499999999999998</v>
      </c>
      <c r="F49" s="78">
        <v>2.2549999999999999</v>
      </c>
      <c r="G49" s="78">
        <v>2.46</v>
      </c>
      <c r="H49" s="78">
        <v>2.665</v>
      </c>
      <c r="I49" s="77" t="s">
        <v>572</v>
      </c>
    </row>
    <row r="50" spans="1:9" x14ac:dyDescent="0.3">
      <c r="A50" s="77" t="s">
        <v>96</v>
      </c>
      <c r="B50" s="81" t="s">
        <v>339</v>
      </c>
      <c r="C50" s="78">
        <v>2.0499999999999998</v>
      </c>
      <c r="D50" s="77"/>
      <c r="E50" s="78">
        <v>2.0499999999999998</v>
      </c>
      <c r="F50" s="78">
        <v>2.2549999999999999</v>
      </c>
      <c r="G50" s="78">
        <v>2.46</v>
      </c>
      <c r="H50" s="78">
        <v>2.665</v>
      </c>
      <c r="I50" s="77" t="s">
        <v>572</v>
      </c>
    </row>
    <row r="51" spans="1:9" x14ac:dyDescent="0.3">
      <c r="A51" s="77" t="s">
        <v>97</v>
      </c>
      <c r="B51" s="81" t="s">
        <v>340</v>
      </c>
      <c r="C51" s="78">
        <v>2.0499999999999998</v>
      </c>
      <c r="D51" s="77"/>
      <c r="E51" s="78">
        <v>2.0499999999999998</v>
      </c>
      <c r="F51" s="78">
        <v>2.2549999999999999</v>
      </c>
      <c r="G51" s="78">
        <v>2.46</v>
      </c>
      <c r="H51" s="78">
        <v>2.665</v>
      </c>
      <c r="I51" s="77" t="s">
        <v>572</v>
      </c>
    </row>
    <row r="52" spans="1:9" x14ac:dyDescent="0.3">
      <c r="A52" s="77" t="s">
        <v>98</v>
      </c>
      <c r="B52" s="81" t="s">
        <v>341</v>
      </c>
      <c r="C52" s="78">
        <v>2.0499999999999998</v>
      </c>
      <c r="D52" s="77"/>
      <c r="E52" s="78">
        <v>2.0499999999999998</v>
      </c>
      <c r="F52" s="78">
        <v>2.2549999999999999</v>
      </c>
      <c r="G52" s="78">
        <v>2.46</v>
      </c>
      <c r="H52" s="78">
        <v>2.665</v>
      </c>
      <c r="I52" s="77" t="s">
        <v>572</v>
      </c>
    </row>
    <row r="53" spans="1:9" x14ac:dyDescent="0.3">
      <c r="A53" s="77" t="s">
        <v>99</v>
      </c>
      <c r="B53" s="81" t="s">
        <v>342</v>
      </c>
      <c r="C53" s="78">
        <v>2.0499999999999998</v>
      </c>
      <c r="D53" s="77"/>
      <c r="E53" s="78">
        <v>2.0499999999999998</v>
      </c>
      <c r="F53" s="78">
        <v>2.2549999999999999</v>
      </c>
      <c r="G53" s="78">
        <v>2.46</v>
      </c>
      <c r="H53" s="78">
        <v>2.665</v>
      </c>
      <c r="I53" s="77" t="s">
        <v>572</v>
      </c>
    </row>
    <row r="54" spans="1:9" x14ac:dyDescent="0.3">
      <c r="A54" s="77" t="s">
        <v>100</v>
      </c>
      <c r="B54" s="81" t="s">
        <v>341</v>
      </c>
      <c r="C54" s="78">
        <v>2.0499999999999998</v>
      </c>
      <c r="D54" s="77"/>
      <c r="E54" s="78">
        <v>2.0499999999999998</v>
      </c>
      <c r="F54" s="78">
        <v>2.2549999999999999</v>
      </c>
      <c r="G54" s="78">
        <v>2.46</v>
      </c>
      <c r="H54" s="78">
        <v>2.665</v>
      </c>
      <c r="I54" s="77" t="s">
        <v>572</v>
      </c>
    </row>
    <row r="55" spans="1:9" ht="72" x14ac:dyDescent="0.3">
      <c r="A55" s="77" t="s">
        <v>101</v>
      </c>
      <c r="B55" s="81" t="s">
        <v>343</v>
      </c>
      <c r="C55" s="78">
        <v>2.4900000000000002</v>
      </c>
      <c r="D55" s="77"/>
      <c r="E55" s="78">
        <v>2.4900000000000002</v>
      </c>
      <c r="F55" s="78">
        <v>2.7389999999999999</v>
      </c>
      <c r="G55" s="78">
        <v>2.988</v>
      </c>
      <c r="H55" s="78">
        <v>3.2370000000000001</v>
      </c>
      <c r="I55" s="77" t="s">
        <v>572</v>
      </c>
    </row>
    <row r="56" spans="1:9" ht="72" x14ac:dyDescent="0.3">
      <c r="A56" s="77" t="s">
        <v>102</v>
      </c>
      <c r="B56" s="81" t="s">
        <v>344</v>
      </c>
      <c r="C56" s="78">
        <v>2.4900000000000002</v>
      </c>
      <c r="D56" s="77"/>
      <c r="E56" s="78">
        <v>2.4900000000000002</v>
      </c>
      <c r="F56" s="78">
        <v>2.7389999999999999</v>
      </c>
      <c r="G56" s="78">
        <v>2.988</v>
      </c>
      <c r="H56" s="78">
        <v>3.2370000000000001</v>
      </c>
      <c r="I56" s="77" t="s">
        <v>572</v>
      </c>
    </row>
    <row r="57" spans="1:9" x14ac:dyDescent="0.3">
      <c r="A57" s="77" t="s">
        <v>103</v>
      </c>
      <c r="B57" s="81" t="s">
        <v>345</v>
      </c>
      <c r="C57" s="78">
        <v>2.4900000000000002</v>
      </c>
      <c r="D57" s="77"/>
      <c r="E57" s="78">
        <v>2.4900000000000002</v>
      </c>
      <c r="F57" s="78">
        <v>2.7389999999999999</v>
      </c>
      <c r="G57" s="78">
        <v>2.988</v>
      </c>
      <c r="H57" s="78">
        <v>3.2370000000000001</v>
      </c>
      <c r="I57" s="77" t="s">
        <v>572</v>
      </c>
    </row>
    <row r="58" spans="1:9" ht="28.8" x14ac:dyDescent="0.3">
      <c r="A58" s="77" t="s">
        <v>104</v>
      </c>
      <c r="B58" s="81" t="s">
        <v>346</v>
      </c>
      <c r="C58" s="78">
        <v>2.0299999999999998</v>
      </c>
      <c r="D58" s="77"/>
      <c r="E58" s="78">
        <v>2.0299999999999998</v>
      </c>
      <c r="F58" s="78">
        <v>2.2330000000000001</v>
      </c>
      <c r="G58" s="78">
        <v>2.4359999999999999</v>
      </c>
      <c r="H58" s="78">
        <v>2.6389999999999998</v>
      </c>
      <c r="I58" s="77" t="s">
        <v>572</v>
      </c>
    </row>
    <row r="59" spans="1:9" ht="43.2" x14ac:dyDescent="0.3">
      <c r="A59" s="77" t="s">
        <v>105</v>
      </c>
      <c r="B59" s="81" t="s">
        <v>347</v>
      </c>
      <c r="C59" s="78">
        <v>2.4900000000000002</v>
      </c>
      <c r="D59" s="77"/>
      <c r="E59" s="78">
        <v>2.4900000000000002</v>
      </c>
      <c r="F59" s="78">
        <v>2.7389999999999999</v>
      </c>
      <c r="G59" s="78">
        <v>2.988</v>
      </c>
      <c r="H59" s="78">
        <v>3.2370000000000001</v>
      </c>
      <c r="I59" s="77" t="s">
        <v>572</v>
      </c>
    </row>
    <row r="60" spans="1:9" ht="28.8" x14ac:dyDescent="0.3">
      <c r="A60" s="77" t="s">
        <v>106</v>
      </c>
      <c r="B60" s="81" t="s">
        <v>348</v>
      </c>
      <c r="C60" s="78">
        <v>2.4900000000000002</v>
      </c>
      <c r="D60" s="77"/>
      <c r="E60" s="78">
        <v>2.4900000000000002</v>
      </c>
      <c r="F60" s="78">
        <v>2.7389999999999999</v>
      </c>
      <c r="G60" s="78">
        <v>2.988</v>
      </c>
      <c r="H60" s="78">
        <v>3.2370000000000001</v>
      </c>
      <c r="I60" s="77" t="s">
        <v>572</v>
      </c>
    </row>
    <row r="61" spans="1:9" x14ac:dyDescent="0.3">
      <c r="A61" s="77" t="s">
        <v>107</v>
      </c>
      <c r="B61" s="81" t="s">
        <v>349</v>
      </c>
      <c r="C61" s="78">
        <v>1.81</v>
      </c>
      <c r="D61" s="77"/>
      <c r="E61" s="78">
        <v>1.81</v>
      </c>
      <c r="F61" s="78">
        <v>1.9910000000000001</v>
      </c>
      <c r="G61" s="78">
        <v>2.1720000000000002</v>
      </c>
      <c r="H61" s="78">
        <v>2.3530000000000002</v>
      </c>
      <c r="I61" s="77" t="s">
        <v>572</v>
      </c>
    </row>
    <row r="62" spans="1:9" x14ac:dyDescent="0.3">
      <c r="A62" s="77" t="s">
        <v>108</v>
      </c>
      <c r="B62" s="81" t="s">
        <v>341</v>
      </c>
      <c r="C62" s="78">
        <v>2.4900000000000002</v>
      </c>
      <c r="D62" s="77"/>
      <c r="E62" s="78">
        <v>2.4900000000000002</v>
      </c>
      <c r="F62" s="78">
        <v>2.7389999999999999</v>
      </c>
      <c r="G62" s="78">
        <v>2.988</v>
      </c>
      <c r="H62" s="78">
        <v>3.2370000000000001</v>
      </c>
      <c r="I62" s="77" t="s">
        <v>572</v>
      </c>
    </row>
    <row r="63" spans="1:9" x14ac:dyDescent="0.3">
      <c r="A63" s="77" t="s">
        <v>44</v>
      </c>
      <c r="B63" s="81" t="s">
        <v>82</v>
      </c>
      <c r="C63" s="78">
        <v>10.82</v>
      </c>
      <c r="D63" s="77"/>
      <c r="E63" s="78">
        <v>10.82</v>
      </c>
      <c r="F63" s="78">
        <v>11.901999999999999</v>
      </c>
      <c r="G63" s="78">
        <v>12.984</v>
      </c>
      <c r="H63" s="78">
        <v>14.066000000000001</v>
      </c>
      <c r="I63" s="77"/>
    </row>
    <row r="64" spans="1:9" ht="28.8" x14ac:dyDescent="0.3">
      <c r="A64" s="77" t="s">
        <v>109</v>
      </c>
      <c r="B64" s="81" t="s">
        <v>350</v>
      </c>
      <c r="C64" s="78">
        <v>0.14000000000000001</v>
      </c>
      <c r="D64" s="78">
        <v>0.05</v>
      </c>
      <c r="E64" s="78">
        <v>0.2</v>
      </c>
      <c r="F64" s="78">
        <v>0.22</v>
      </c>
      <c r="G64" s="78">
        <v>0.24</v>
      </c>
      <c r="H64" s="78">
        <v>0.26</v>
      </c>
      <c r="I64" s="77"/>
    </row>
    <row r="65" spans="1:9" ht="28.8" x14ac:dyDescent="0.3">
      <c r="A65" s="77" t="s">
        <v>110</v>
      </c>
      <c r="B65" s="81" t="s">
        <v>351</v>
      </c>
      <c r="C65" s="78">
        <v>2.2999999999999998</v>
      </c>
      <c r="D65" s="77"/>
      <c r="E65" s="78">
        <v>2.2999999999999998</v>
      </c>
      <c r="F65" s="78">
        <v>2.5299999999999998</v>
      </c>
      <c r="G65" s="78">
        <v>2.76</v>
      </c>
      <c r="H65" s="78">
        <v>2.99</v>
      </c>
      <c r="I65" s="77"/>
    </row>
    <row r="66" spans="1:9" x14ac:dyDescent="0.3">
      <c r="A66" s="77" t="s">
        <v>111</v>
      </c>
      <c r="B66" s="81" t="s">
        <v>352</v>
      </c>
      <c r="C66" s="77"/>
      <c r="D66" s="77"/>
      <c r="E66" s="77"/>
      <c r="F66" s="77"/>
      <c r="G66" s="77"/>
      <c r="H66" s="77"/>
      <c r="I66" s="77"/>
    </row>
    <row r="67" spans="1:9" x14ac:dyDescent="0.3">
      <c r="A67" s="77" t="s">
        <v>112</v>
      </c>
      <c r="B67" s="81" t="s">
        <v>353</v>
      </c>
      <c r="C67" s="77"/>
      <c r="D67" s="77"/>
      <c r="E67" s="77"/>
      <c r="F67" s="77"/>
      <c r="G67" s="77"/>
      <c r="H67" s="77"/>
      <c r="I67" s="77"/>
    </row>
    <row r="68" spans="1:9" x14ac:dyDescent="0.3">
      <c r="A68" s="77" t="s">
        <v>113</v>
      </c>
      <c r="B68" s="81" t="s">
        <v>354</v>
      </c>
      <c r="C68" s="77"/>
      <c r="D68" s="77"/>
      <c r="E68" s="77"/>
      <c r="F68" s="77"/>
      <c r="G68" s="77"/>
      <c r="H68" s="77"/>
      <c r="I68" s="77"/>
    </row>
    <row r="69" spans="1:9" x14ac:dyDescent="0.3">
      <c r="A69" s="77" t="s">
        <v>114</v>
      </c>
      <c r="B69" s="81" t="s">
        <v>355</v>
      </c>
      <c r="C69" s="77"/>
      <c r="D69" s="77"/>
      <c r="E69" s="77"/>
      <c r="F69" s="77"/>
      <c r="G69" s="77"/>
      <c r="H69" s="77"/>
      <c r="I69" s="77"/>
    </row>
    <row r="70" spans="1:9" x14ac:dyDescent="0.3">
      <c r="A70" s="77" t="s">
        <v>115</v>
      </c>
      <c r="B70" s="81" t="s">
        <v>356</v>
      </c>
      <c r="C70" s="77"/>
      <c r="D70" s="77"/>
      <c r="E70" s="77"/>
      <c r="F70" s="77"/>
      <c r="G70" s="77"/>
      <c r="H70" s="77"/>
      <c r="I70" s="77"/>
    </row>
    <row r="71" spans="1:9" ht="57.6" x14ac:dyDescent="0.3">
      <c r="A71" s="77" t="s">
        <v>116</v>
      </c>
      <c r="B71" s="81" t="s">
        <v>357</v>
      </c>
      <c r="C71" s="78">
        <v>1.03</v>
      </c>
      <c r="D71" s="77"/>
      <c r="E71" s="78">
        <v>1.03</v>
      </c>
      <c r="F71" s="78">
        <v>1.133</v>
      </c>
      <c r="G71" s="78">
        <v>1.236</v>
      </c>
      <c r="H71" s="78">
        <v>1.339</v>
      </c>
      <c r="I71" s="77"/>
    </row>
    <row r="72" spans="1:9" ht="72" x14ac:dyDescent="0.3">
      <c r="A72" s="77" t="s">
        <v>117</v>
      </c>
      <c r="B72" s="81" t="s">
        <v>358</v>
      </c>
      <c r="C72" s="78">
        <v>2.37</v>
      </c>
      <c r="D72" s="77"/>
      <c r="E72" s="78">
        <v>2.37</v>
      </c>
      <c r="F72" s="78">
        <v>2.6070000000000002</v>
      </c>
      <c r="G72" s="78">
        <v>2.8439999999999999</v>
      </c>
      <c r="H72" s="78">
        <v>3.081</v>
      </c>
      <c r="I72" s="77" t="s">
        <v>569</v>
      </c>
    </row>
    <row r="73" spans="1:9" ht="43.2" x14ac:dyDescent="0.3">
      <c r="A73" s="77" t="s">
        <v>118</v>
      </c>
      <c r="B73" s="81" t="s">
        <v>359</v>
      </c>
      <c r="C73" s="77"/>
      <c r="D73" s="77"/>
      <c r="E73" s="77"/>
      <c r="F73" s="77"/>
      <c r="G73" s="77"/>
      <c r="H73" s="77"/>
      <c r="I73" s="77"/>
    </row>
    <row r="74" spans="1:9" ht="43.2" x14ac:dyDescent="0.3">
      <c r="A74" s="77" t="s">
        <v>119</v>
      </c>
      <c r="B74" s="81" t="s">
        <v>360</v>
      </c>
      <c r="C74" s="78">
        <v>2.46</v>
      </c>
      <c r="D74" s="77"/>
      <c r="E74" s="78">
        <v>2.46</v>
      </c>
      <c r="F74" s="78">
        <v>2.706</v>
      </c>
      <c r="G74" s="78">
        <v>2.952</v>
      </c>
      <c r="H74" s="78">
        <v>3.198</v>
      </c>
      <c r="I74" s="77" t="s">
        <v>569</v>
      </c>
    </row>
    <row r="75" spans="1:9" ht="43.2" x14ac:dyDescent="0.3">
      <c r="A75" s="77" t="s">
        <v>120</v>
      </c>
      <c r="B75" s="81" t="s">
        <v>361</v>
      </c>
      <c r="C75" s="78">
        <v>2.4700000000000002</v>
      </c>
      <c r="D75" s="77"/>
      <c r="E75" s="78">
        <v>2.4700000000000002</v>
      </c>
      <c r="F75" s="78">
        <v>2.7170000000000001</v>
      </c>
      <c r="G75" s="78">
        <v>2.964</v>
      </c>
      <c r="H75" s="78">
        <v>3.2109999999999999</v>
      </c>
      <c r="I75" s="77" t="s">
        <v>569</v>
      </c>
    </row>
    <row r="76" spans="1:9" x14ac:dyDescent="0.3">
      <c r="A76" s="77" t="s">
        <v>121</v>
      </c>
      <c r="B76" s="81" t="s">
        <v>362</v>
      </c>
      <c r="C76" s="77"/>
      <c r="D76" s="77"/>
      <c r="E76" s="77"/>
      <c r="F76" s="77"/>
      <c r="G76" s="77"/>
      <c r="H76" s="77"/>
      <c r="I76" s="77"/>
    </row>
    <row r="77" spans="1:9" ht="57.6" x14ac:dyDescent="0.3">
      <c r="A77" s="77" t="s">
        <v>122</v>
      </c>
      <c r="B77" s="81" t="s">
        <v>363</v>
      </c>
      <c r="C77" s="78">
        <v>2.4700000000000002</v>
      </c>
      <c r="D77" s="77"/>
      <c r="E77" s="78">
        <v>2.4700000000000002</v>
      </c>
      <c r="F77" s="78">
        <v>2.7170000000000001</v>
      </c>
      <c r="G77" s="78">
        <v>2.964</v>
      </c>
      <c r="H77" s="78">
        <v>3.2109999999999999</v>
      </c>
      <c r="I77" s="77" t="s">
        <v>569</v>
      </c>
    </row>
    <row r="78" spans="1:9" ht="72" x14ac:dyDescent="0.3">
      <c r="A78" s="77" t="s">
        <v>123</v>
      </c>
      <c r="B78" s="81" t="s">
        <v>364</v>
      </c>
      <c r="C78" s="78">
        <v>2.4700000000000002</v>
      </c>
      <c r="D78" s="77"/>
      <c r="E78" s="78">
        <v>2.4700000000000002</v>
      </c>
      <c r="F78" s="78">
        <v>2.7170000000000001</v>
      </c>
      <c r="G78" s="78">
        <v>2.964</v>
      </c>
      <c r="H78" s="78">
        <v>3.2109999999999999</v>
      </c>
      <c r="I78" s="77" t="s">
        <v>569</v>
      </c>
    </row>
    <row r="79" spans="1:9" ht="57.6" x14ac:dyDescent="0.3">
      <c r="A79" s="77" t="s">
        <v>124</v>
      </c>
      <c r="B79" s="81" t="s">
        <v>365</v>
      </c>
      <c r="C79" s="78">
        <v>2.4700000000000002</v>
      </c>
      <c r="D79" s="77"/>
      <c r="E79" s="78">
        <v>2.4700000000000002</v>
      </c>
      <c r="F79" s="78">
        <v>2.7170000000000001</v>
      </c>
      <c r="G79" s="78">
        <v>2.964</v>
      </c>
      <c r="H79" s="78">
        <v>3.2109999999999999</v>
      </c>
      <c r="I79" s="77" t="s">
        <v>569</v>
      </c>
    </row>
    <row r="80" spans="1:9" ht="43.2" x14ac:dyDescent="0.3">
      <c r="A80" s="77" t="s">
        <v>125</v>
      </c>
      <c r="B80" s="81" t="s">
        <v>366</v>
      </c>
      <c r="C80" s="78">
        <v>2.46</v>
      </c>
      <c r="D80" s="77"/>
      <c r="E80" s="78">
        <v>2.46</v>
      </c>
      <c r="F80" s="78">
        <v>2.706</v>
      </c>
      <c r="G80" s="78">
        <v>2.952</v>
      </c>
      <c r="H80" s="78">
        <v>3.198</v>
      </c>
      <c r="I80" s="77" t="s">
        <v>569</v>
      </c>
    </row>
    <row r="81" spans="1:9" ht="57.6" x14ac:dyDescent="0.3">
      <c r="A81" s="77" t="s">
        <v>126</v>
      </c>
      <c r="B81" s="81" t="s">
        <v>367</v>
      </c>
      <c r="C81" s="78">
        <v>2.4700000000000002</v>
      </c>
      <c r="D81" s="77"/>
      <c r="E81" s="78">
        <v>2.4700000000000002</v>
      </c>
      <c r="F81" s="78">
        <v>2.7170000000000001</v>
      </c>
      <c r="G81" s="78">
        <v>2.964</v>
      </c>
      <c r="H81" s="78">
        <v>3.2109999999999999</v>
      </c>
      <c r="I81" s="77" t="s">
        <v>569</v>
      </c>
    </row>
    <row r="82" spans="1:9" ht="43.2" x14ac:dyDescent="0.3">
      <c r="A82" s="77" t="s">
        <v>127</v>
      </c>
      <c r="B82" s="81" t="s">
        <v>368</v>
      </c>
      <c r="C82" s="78">
        <v>2.46</v>
      </c>
      <c r="D82" s="77"/>
      <c r="E82" s="78">
        <v>2.46</v>
      </c>
      <c r="F82" s="78">
        <v>2.706</v>
      </c>
      <c r="G82" s="78">
        <v>2.952</v>
      </c>
      <c r="H82" s="78">
        <v>3.198</v>
      </c>
      <c r="I82" s="77" t="s">
        <v>569</v>
      </c>
    </row>
    <row r="83" spans="1:9" ht="43.2" x14ac:dyDescent="0.3">
      <c r="A83" s="77" t="s">
        <v>128</v>
      </c>
      <c r="B83" s="81" t="s">
        <v>369</v>
      </c>
      <c r="C83" s="78">
        <v>2.4700000000000002</v>
      </c>
      <c r="D83" s="77"/>
      <c r="E83" s="78">
        <v>2.4700000000000002</v>
      </c>
      <c r="F83" s="78">
        <v>2.7170000000000001</v>
      </c>
      <c r="G83" s="78">
        <v>2.964</v>
      </c>
      <c r="H83" s="78">
        <v>3.2109999999999999</v>
      </c>
      <c r="I83" s="77" t="s">
        <v>569</v>
      </c>
    </row>
    <row r="84" spans="1:9" ht="43.2" x14ac:dyDescent="0.3">
      <c r="A84" s="77" t="s">
        <v>129</v>
      </c>
      <c r="B84" s="81" t="s">
        <v>370</v>
      </c>
      <c r="C84" s="78">
        <v>2.46</v>
      </c>
      <c r="D84" s="77"/>
      <c r="E84" s="78">
        <v>2.46</v>
      </c>
      <c r="F84" s="78">
        <v>2.706</v>
      </c>
      <c r="G84" s="78">
        <v>2.952</v>
      </c>
      <c r="H84" s="78">
        <v>3.198</v>
      </c>
      <c r="I84" s="77" t="s">
        <v>569</v>
      </c>
    </row>
    <row r="85" spans="1:9" ht="43.2" x14ac:dyDescent="0.3">
      <c r="A85" s="77" t="s">
        <v>130</v>
      </c>
      <c r="B85" s="81" t="s">
        <v>371</v>
      </c>
      <c r="C85" s="78">
        <v>2.4700000000000002</v>
      </c>
      <c r="D85" s="77"/>
      <c r="E85" s="78">
        <v>2.4700000000000002</v>
      </c>
      <c r="F85" s="78">
        <v>2.7170000000000001</v>
      </c>
      <c r="G85" s="78">
        <v>2.964</v>
      </c>
      <c r="H85" s="78">
        <v>3.2109999999999999</v>
      </c>
      <c r="I85" s="77" t="s">
        <v>569</v>
      </c>
    </row>
    <row r="86" spans="1:9" ht="57.6" x14ac:dyDescent="0.3">
      <c r="A86" s="77" t="s">
        <v>131</v>
      </c>
      <c r="B86" s="81" t="s">
        <v>372</v>
      </c>
      <c r="C86" s="78">
        <v>2.4700000000000002</v>
      </c>
      <c r="D86" s="77"/>
      <c r="E86" s="78">
        <v>2.4700000000000002</v>
      </c>
      <c r="F86" s="78">
        <v>2.7170000000000001</v>
      </c>
      <c r="G86" s="78">
        <v>2.964</v>
      </c>
      <c r="H86" s="78">
        <v>3.2109999999999999</v>
      </c>
      <c r="I86" s="77" t="s">
        <v>569</v>
      </c>
    </row>
    <row r="87" spans="1:9" ht="72" x14ac:dyDescent="0.3">
      <c r="A87" s="77" t="s">
        <v>132</v>
      </c>
      <c r="B87" s="81" t="s">
        <v>373</v>
      </c>
      <c r="C87" s="78">
        <v>2.4700000000000002</v>
      </c>
      <c r="D87" s="77"/>
      <c r="E87" s="78">
        <v>2.4700000000000002</v>
      </c>
      <c r="F87" s="78">
        <v>2.7170000000000001</v>
      </c>
      <c r="G87" s="78">
        <v>2.964</v>
      </c>
      <c r="H87" s="78">
        <v>3.2109999999999999</v>
      </c>
      <c r="I87" s="77" t="s">
        <v>569</v>
      </c>
    </row>
    <row r="88" spans="1:9" ht="57.6" x14ac:dyDescent="0.3">
      <c r="A88" s="77" t="s">
        <v>133</v>
      </c>
      <c r="B88" s="81" t="s">
        <v>374</v>
      </c>
      <c r="C88" s="78">
        <v>2.4700000000000002</v>
      </c>
      <c r="D88" s="77"/>
      <c r="E88" s="78">
        <v>2.4700000000000002</v>
      </c>
      <c r="F88" s="78">
        <v>2.7170000000000001</v>
      </c>
      <c r="G88" s="78">
        <v>2.964</v>
      </c>
      <c r="H88" s="78">
        <v>3.2109999999999999</v>
      </c>
      <c r="I88" s="77" t="s">
        <v>569</v>
      </c>
    </row>
    <row r="89" spans="1:9" ht="57.6" x14ac:dyDescent="0.3">
      <c r="A89" s="77" t="s">
        <v>134</v>
      </c>
      <c r="B89" s="81" t="s">
        <v>375</v>
      </c>
      <c r="C89" s="78">
        <v>2.46</v>
      </c>
      <c r="D89" s="77"/>
      <c r="E89" s="78">
        <v>2.46</v>
      </c>
      <c r="F89" s="78">
        <v>2.706</v>
      </c>
      <c r="G89" s="78">
        <v>2.952</v>
      </c>
      <c r="H89" s="78">
        <v>3.198</v>
      </c>
      <c r="I89" s="77" t="s">
        <v>569</v>
      </c>
    </row>
    <row r="90" spans="1:9" ht="57.6" x14ac:dyDescent="0.3">
      <c r="A90" s="77" t="s">
        <v>135</v>
      </c>
      <c r="B90" s="81" t="s">
        <v>376</v>
      </c>
      <c r="C90" s="78">
        <v>2.4700000000000002</v>
      </c>
      <c r="D90" s="77"/>
      <c r="E90" s="78">
        <v>2.4700000000000002</v>
      </c>
      <c r="F90" s="78">
        <v>2.7170000000000001</v>
      </c>
      <c r="G90" s="78">
        <v>2.964</v>
      </c>
      <c r="H90" s="78">
        <v>3.2109999999999999</v>
      </c>
      <c r="I90" s="77" t="s">
        <v>569</v>
      </c>
    </row>
    <row r="91" spans="1:9" ht="57.6" x14ac:dyDescent="0.3">
      <c r="A91" s="77" t="s">
        <v>136</v>
      </c>
      <c r="B91" s="81" t="s">
        <v>377</v>
      </c>
      <c r="C91" s="78">
        <v>2.46</v>
      </c>
      <c r="D91" s="77"/>
      <c r="E91" s="78">
        <v>2.46</v>
      </c>
      <c r="F91" s="78">
        <v>2.706</v>
      </c>
      <c r="G91" s="78">
        <v>2.952</v>
      </c>
      <c r="H91" s="78">
        <v>3.198</v>
      </c>
      <c r="I91" s="77" t="s">
        <v>569</v>
      </c>
    </row>
    <row r="92" spans="1:9" ht="43.2" x14ac:dyDescent="0.3">
      <c r="A92" s="77" t="s">
        <v>137</v>
      </c>
      <c r="B92" s="81" t="s">
        <v>378</v>
      </c>
      <c r="C92" s="78">
        <v>2.4700000000000002</v>
      </c>
      <c r="D92" s="77"/>
      <c r="E92" s="78">
        <v>2.4700000000000002</v>
      </c>
      <c r="F92" s="78">
        <v>2.7170000000000001</v>
      </c>
      <c r="G92" s="78">
        <v>2.964</v>
      </c>
      <c r="H92" s="78">
        <v>3.2109999999999999</v>
      </c>
      <c r="I92" s="77" t="s">
        <v>569</v>
      </c>
    </row>
    <row r="93" spans="1:9" ht="43.2" x14ac:dyDescent="0.3">
      <c r="A93" s="77" t="s">
        <v>138</v>
      </c>
      <c r="B93" s="81" t="s">
        <v>379</v>
      </c>
      <c r="C93" s="78">
        <v>2.46</v>
      </c>
      <c r="D93" s="77"/>
      <c r="E93" s="78">
        <v>2.46</v>
      </c>
      <c r="F93" s="78">
        <v>2.706</v>
      </c>
      <c r="G93" s="78">
        <v>2.952</v>
      </c>
      <c r="H93" s="78">
        <v>3.198</v>
      </c>
      <c r="I93" s="77" t="s">
        <v>569</v>
      </c>
    </row>
    <row r="94" spans="1:9" ht="43.2" x14ac:dyDescent="0.3">
      <c r="A94" s="77" t="s">
        <v>139</v>
      </c>
      <c r="B94" s="81" t="s">
        <v>380</v>
      </c>
      <c r="C94" s="78">
        <v>2.4700000000000002</v>
      </c>
      <c r="D94" s="77"/>
      <c r="E94" s="78">
        <v>2.4700000000000002</v>
      </c>
      <c r="F94" s="78">
        <v>2.7170000000000001</v>
      </c>
      <c r="G94" s="78">
        <v>2.964</v>
      </c>
      <c r="H94" s="78">
        <v>3.2109999999999999</v>
      </c>
      <c r="I94" s="77" t="s">
        <v>569</v>
      </c>
    </row>
    <row r="95" spans="1:9" ht="28.8" x14ac:dyDescent="0.3">
      <c r="A95" s="77" t="s">
        <v>140</v>
      </c>
      <c r="B95" s="81" t="s">
        <v>381</v>
      </c>
      <c r="C95" s="78">
        <v>2.59</v>
      </c>
      <c r="D95" s="77"/>
      <c r="E95" s="78">
        <v>2.59</v>
      </c>
      <c r="F95" s="78">
        <v>2.8490000000000002</v>
      </c>
      <c r="G95" s="78">
        <v>3.1080000000000001</v>
      </c>
      <c r="H95" s="78">
        <v>3.367</v>
      </c>
      <c r="I95" s="77" t="s">
        <v>569</v>
      </c>
    </row>
    <row r="96" spans="1:9" ht="43.2" x14ac:dyDescent="0.3">
      <c r="A96" s="77" t="s">
        <v>141</v>
      </c>
      <c r="B96" s="81" t="s">
        <v>382</v>
      </c>
      <c r="C96" s="78">
        <v>2.68</v>
      </c>
      <c r="D96" s="77"/>
      <c r="E96" s="78">
        <v>2.68</v>
      </c>
      <c r="F96" s="78">
        <v>2.948</v>
      </c>
      <c r="G96" s="78">
        <v>3.2160000000000002</v>
      </c>
      <c r="H96" s="78">
        <v>3.484</v>
      </c>
      <c r="I96" s="77" t="s">
        <v>569</v>
      </c>
    </row>
    <row r="97" spans="1:9" ht="43.2" x14ac:dyDescent="0.3">
      <c r="A97" s="77" t="s">
        <v>142</v>
      </c>
      <c r="B97" s="81" t="s">
        <v>383</v>
      </c>
      <c r="C97" s="78">
        <v>2.68</v>
      </c>
      <c r="D97" s="77"/>
      <c r="E97" s="78">
        <v>2.68</v>
      </c>
      <c r="F97" s="78">
        <v>2.948</v>
      </c>
      <c r="G97" s="78">
        <v>3.2160000000000002</v>
      </c>
      <c r="H97" s="78">
        <v>3.484</v>
      </c>
      <c r="I97" s="77" t="s">
        <v>569</v>
      </c>
    </row>
    <row r="98" spans="1:9" ht="43.2" x14ac:dyDescent="0.3">
      <c r="A98" s="77" t="s">
        <v>143</v>
      </c>
      <c r="B98" s="81" t="s">
        <v>384</v>
      </c>
      <c r="C98" s="77"/>
      <c r="D98" s="77"/>
      <c r="E98" s="77"/>
      <c r="F98" s="77"/>
      <c r="G98" s="77"/>
      <c r="H98" s="77"/>
      <c r="I98" s="77"/>
    </row>
    <row r="99" spans="1:9" ht="72" x14ac:dyDescent="0.3">
      <c r="A99" s="77" t="s">
        <v>144</v>
      </c>
      <c r="B99" s="81" t="s">
        <v>385</v>
      </c>
      <c r="C99" s="78">
        <v>2.59</v>
      </c>
      <c r="D99" s="77"/>
      <c r="E99" s="78">
        <v>2.59</v>
      </c>
      <c r="F99" s="78">
        <v>2.8490000000000002</v>
      </c>
      <c r="G99" s="78">
        <v>3.1080000000000001</v>
      </c>
      <c r="H99" s="78">
        <v>3.367</v>
      </c>
      <c r="I99" s="77" t="s">
        <v>569</v>
      </c>
    </row>
    <row r="100" spans="1:9" ht="57.6" x14ac:dyDescent="0.3">
      <c r="A100" s="77" t="s">
        <v>145</v>
      </c>
      <c r="B100" s="81" t="s">
        <v>386</v>
      </c>
      <c r="C100" s="78">
        <v>2.59</v>
      </c>
      <c r="D100" s="77"/>
      <c r="E100" s="78">
        <v>2.59</v>
      </c>
      <c r="F100" s="78">
        <v>2.8490000000000002</v>
      </c>
      <c r="G100" s="78">
        <v>3.1080000000000001</v>
      </c>
      <c r="H100" s="78">
        <v>3.367</v>
      </c>
      <c r="I100" s="77" t="s">
        <v>569</v>
      </c>
    </row>
    <row r="101" spans="1:9" ht="43.2" x14ac:dyDescent="0.3">
      <c r="A101" s="77" t="s">
        <v>146</v>
      </c>
      <c r="B101" s="81" t="s">
        <v>387</v>
      </c>
      <c r="C101" s="78">
        <v>2.59</v>
      </c>
      <c r="D101" s="77"/>
      <c r="E101" s="78">
        <v>2.59</v>
      </c>
      <c r="F101" s="78">
        <v>2.8490000000000002</v>
      </c>
      <c r="G101" s="78">
        <v>3.1080000000000001</v>
      </c>
      <c r="H101" s="78">
        <v>3.367</v>
      </c>
      <c r="I101" s="77" t="s">
        <v>569</v>
      </c>
    </row>
    <row r="102" spans="1:9" ht="57.6" x14ac:dyDescent="0.3">
      <c r="A102" s="77" t="s">
        <v>147</v>
      </c>
      <c r="B102" s="81" t="s">
        <v>388</v>
      </c>
      <c r="C102" s="78">
        <v>2.68</v>
      </c>
      <c r="D102" s="77"/>
      <c r="E102" s="78">
        <v>2.68</v>
      </c>
      <c r="F102" s="78">
        <v>2.948</v>
      </c>
      <c r="G102" s="78">
        <v>3.2160000000000002</v>
      </c>
      <c r="H102" s="78">
        <v>3.484</v>
      </c>
      <c r="I102" s="77" t="s">
        <v>569</v>
      </c>
    </row>
    <row r="103" spans="1:9" ht="57.6" x14ac:dyDescent="0.3">
      <c r="A103" s="77" t="s">
        <v>148</v>
      </c>
      <c r="B103" s="81" t="s">
        <v>389</v>
      </c>
      <c r="C103" s="78">
        <v>2.68</v>
      </c>
      <c r="D103" s="77"/>
      <c r="E103" s="78">
        <v>2.68</v>
      </c>
      <c r="F103" s="78">
        <v>2.948</v>
      </c>
      <c r="G103" s="78">
        <v>3.2160000000000002</v>
      </c>
      <c r="H103" s="78">
        <v>3.484</v>
      </c>
      <c r="I103" s="77" t="s">
        <v>569</v>
      </c>
    </row>
    <row r="104" spans="1:9" ht="57.6" x14ac:dyDescent="0.3">
      <c r="A104" s="77" t="s">
        <v>149</v>
      </c>
      <c r="B104" s="81" t="s">
        <v>390</v>
      </c>
      <c r="C104" s="78">
        <v>2.68</v>
      </c>
      <c r="D104" s="77"/>
      <c r="E104" s="78">
        <v>2.68</v>
      </c>
      <c r="F104" s="78">
        <v>2.948</v>
      </c>
      <c r="G104" s="78">
        <v>3.2160000000000002</v>
      </c>
      <c r="H104" s="78">
        <v>3.484</v>
      </c>
      <c r="I104" s="77" t="s">
        <v>569</v>
      </c>
    </row>
    <row r="105" spans="1:9" ht="43.2" x14ac:dyDescent="0.3">
      <c r="A105" s="77" t="s">
        <v>150</v>
      </c>
      <c r="B105" s="81" t="s">
        <v>391</v>
      </c>
      <c r="C105" s="78">
        <v>2.68</v>
      </c>
      <c r="D105" s="77"/>
      <c r="E105" s="78">
        <v>2.68</v>
      </c>
      <c r="F105" s="78">
        <v>2.948</v>
      </c>
      <c r="G105" s="78">
        <v>3.2160000000000002</v>
      </c>
      <c r="H105" s="78">
        <v>3.484</v>
      </c>
      <c r="I105" s="77" t="s">
        <v>569</v>
      </c>
    </row>
    <row r="106" spans="1:9" ht="28.8" x14ac:dyDescent="0.3">
      <c r="A106" s="77" t="s">
        <v>151</v>
      </c>
      <c r="B106" s="81" t="s">
        <v>392</v>
      </c>
      <c r="C106" s="78">
        <v>2.4700000000000002</v>
      </c>
      <c r="D106" s="77"/>
      <c r="E106" s="78">
        <v>2.4700000000000002</v>
      </c>
      <c r="F106" s="78">
        <v>2.7170000000000001</v>
      </c>
      <c r="G106" s="78">
        <v>2.964</v>
      </c>
      <c r="H106" s="78">
        <v>3.2109999999999999</v>
      </c>
      <c r="I106" s="77" t="s">
        <v>569</v>
      </c>
    </row>
    <row r="107" spans="1:9" ht="57.6" x14ac:dyDescent="0.3">
      <c r="A107" s="77" t="s">
        <v>152</v>
      </c>
      <c r="B107" s="81" t="s">
        <v>393</v>
      </c>
      <c r="C107" s="77"/>
      <c r="D107" s="77"/>
      <c r="E107" s="77"/>
      <c r="F107" s="77"/>
      <c r="G107" s="77"/>
      <c r="H107" s="77"/>
      <c r="I107" s="77"/>
    </row>
    <row r="108" spans="1:9" ht="28.8" x14ac:dyDescent="0.3">
      <c r="A108" s="77" t="s">
        <v>153</v>
      </c>
      <c r="B108" s="81" t="s">
        <v>394</v>
      </c>
      <c r="C108" s="78">
        <v>2.46</v>
      </c>
      <c r="D108" s="77"/>
      <c r="E108" s="78">
        <v>2.46</v>
      </c>
      <c r="F108" s="78">
        <v>2.706</v>
      </c>
      <c r="G108" s="78">
        <v>2.952</v>
      </c>
      <c r="H108" s="78">
        <v>3.198</v>
      </c>
      <c r="I108" s="77" t="s">
        <v>569</v>
      </c>
    </row>
    <row r="109" spans="1:9" ht="28.8" x14ac:dyDescent="0.3">
      <c r="A109" s="77" t="s">
        <v>154</v>
      </c>
      <c r="B109" s="81" t="s">
        <v>395</v>
      </c>
      <c r="C109" s="78">
        <v>2.4700000000000002</v>
      </c>
      <c r="D109" s="77"/>
      <c r="E109" s="78">
        <v>2.4700000000000002</v>
      </c>
      <c r="F109" s="78">
        <v>2.7170000000000001</v>
      </c>
      <c r="G109" s="78">
        <v>2.964</v>
      </c>
      <c r="H109" s="78">
        <v>3.2109999999999999</v>
      </c>
      <c r="I109" s="77" t="s">
        <v>569</v>
      </c>
    </row>
    <row r="110" spans="1:9" ht="57.6" x14ac:dyDescent="0.3">
      <c r="A110" s="77" t="s">
        <v>155</v>
      </c>
      <c r="B110" s="81" t="s">
        <v>396</v>
      </c>
      <c r="C110" s="78">
        <v>2.4700000000000002</v>
      </c>
      <c r="D110" s="77"/>
      <c r="E110" s="78">
        <v>2.4700000000000002</v>
      </c>
      <c r="F110" s="78">
        <v>2.7170000000000001</v>
      </c>
      <c r="G110" s="78">
        <v>2.964</v>
      </c>
      <c r="H110" s="78">
        <v>3.2109999999999999</v>
      </c>
      <c r="I110" s="77" t="s">
        <v>569</v>
      </c>
    </row>
    <row r="111" spans="1:9" ht="86.4" x14ac:dyDescent="0.3">
      <c r="A111" s="77" t="s">
        <v>156</v>
      </c>
      <c r="B111" s="81" t="s">
        <v>397</v>
      </c>
      <c r="C111" s="78">
        <v>2.4700000000000002</v>
      </c>
      <c r="D111" s="77"/>
      <c r="E111" s="78">
        <v>2.4700000000000002</v>
      </c>
      <c r="F111" s="78">
        <v>2.7170000000000001</v>
      </c>
      <c r="G111" s="78">
        <v>2.964</v>
      </c>
      <c r="H111" s="78">
        <v>3.2109999999999999</v>
      </c>
      <c r="I111" s="77" t="s">
        <v>569</v>
      </c>
    </row>
    <row r="112" spans="1:9" ht="72" x14ac:dyDescent="0.3">
      <c r="A112" s="77" t="s">
        <v>157</v>
      </c>
      <c r="B112" s="81" t="s">
        <v>398</v>
      </c>
      <c r="C112" s="78">
        <v>2.4700000000000002</v>
      </c>
      <c r="D112" s="77"/>
      <c r="E112" s="78">
        <v>2.4700000000000002</v>
      </c>
      <c r="F112" s="78">
        <v>2.7170000000000001</v>
      </c>
      <c r="G112" s="78">
        <v>2.964</v>
      </c>
      <c r="H112" s="78">
        <v>3.2109999999999999</v>
      </c>
      <c r="I112" s="77" t="s">
        <v>569</v>
      </c>
    </row>
    <row r="113" spans="1:9" ht="57.6" x14ac:dyDescent="0.3">
      <c r="A113" s="77" t="s">
        <v>158</v>
      </c>
      <c r="B113" s="81" t="s">
        <v>399</v>
      </c>
      <c r="C113" s="78">
        <v>2.4700000000000002</v>
      </c>
      <c r="D113" s="77"/>
      <c r="E113" s="78">
        <v>2.4700000000000002</v>
      </c>
      <c r="F113" s="78">
        <v>2.7170000000000001</v>
      </c>
      <c r="G113" s="78">
        <v>2.964</v>
      </c>
      <c r="H113" s="78">
        <v>3.2109999999999999</v>
      </c>
      <c r="I113" s="77" t="s">
        <v>569</v>
      </c>
    </row>
    <row r="114" spans="1:9" ht="28.8" x14ac:dyDescent="0.3">
      <c r="A114" s="77" t="s">
        <v>159</v>
      </c>
      <c r="B114" s="81" t="s">
        <v>400</v>
      </c>
      <c r="C114" s="78">
        <v>2.4700000000000002</v>
      </c>
      <c r="D114" s="77"/>
      <c r="E114" s="78">
        <v>2.4700000000000002</v>
      </c>
      <c r="F114" s="78">
        <v>2.7170000000000001</v>
      </c>
      <c r="G114" s="78">
        <v>2.964</v>
      </c>
      <c r="H114" s="78">
        <v>3.2109999999999999</v>
      </c>
      <c r="I114" s="77" t="s">
        <v>569</v>
      </c>
    </row>
    <row r="115" spans="1:9" x14ac:dyDescent="0.3">
      <c r="A115" s="77" t="s">
        <v>160</v>
      </c>
      <c r="B115" s="81" t="s">
        <v>401</v>
      </c>
      <c r="C115" s="77"/>
      <c r="D115" s="77"/>
      <c r="E115" s="77"/>
      <c r="F115" s="77"/>
      <c r="G115" s="77"/>
      <c r="H115" s="77"/>
      <c r="I115" s="77"/>
    </row>
    <row r="116" spans="1:9" ht="28.8" x14ac:dyDescent="0.3">
      <c r="A116" s="77" t="s">
        <v>161</v>
      </c>
      <c r="B116" s="81" t="s">
        <v>402</v>
      </c>
      <c r="C116" s="78">
        <v>2.4700000000000002</v>
      </c>
      <c r="D116" s="77"/>
      <c r="E116" s="78">
        <v>2.4700000000000002</v>
      </c>
      <c r="F116" s="78">
        <v>2.7170000000000001</v>
      </c>
      <c r="G116" s="78">
        <v>2.964</v>
      </c>
      <c r="H116" s="78">
        <v>3.2109999999999999</v>
      </c>
      <c r="I116" s="77" t="s">
        <v>569</v>
      </c>
    </row>
    <row r="117" spans="1:9" ht="28.8" x14ac:dyDescent="0.3">
      <c r="A117" s="77" t="s">
        <v>162</v>
      </c>
      <c r="B117" s="81" t="s">
        <v>403</v>
      </c>
      <c r="C117" s="78">
        <v>2.4700000000000002</v>
      </c>
      <c r="D117" s="77"/>
      <c r="E117" s="78">
        <v>2.4700000000000002</v>
      </c>
      <c r="F117" s="78">
        <v>2.7170000000000001</v>
      </c>
      <c r="G117" s="78">
        <v>2.964</v>
      </c>
      <c r="H117" s="78">
        <v>3.2109999999999999</v>
      </c>
      <c r="I117" s="77" t="s">
        <v>569</v>
      </c>
    </row>
    <row r="118" spans="1:9" ht="43.2" x14ac:dyDescent="0.3">
      <c r="A118" s="77" t="s">
        <v>163</v>
      </c>
      <c r="B118" s="81" t="s">
        <v>404</v>
      </c>
      <c r="C118" s="78">
        <v>2.4700000000000002</v>
      </c>
      <c r="D118" s="77"/>
      <c r="E118" s="78">
        <v>2.4700000000000002</v>
      </c>
      <c r="F118" s="78">
        <v>2.7170000000000001</v>
      </c>
      <c r="G118" s="78">
        <v>2.964</v>
      </c>
      <c r="H118" s="78">
        <v>3.2109999999999999</v>
      </c>
      <c r="I118" s="77" t="s">
        <v>569</v>
      </c>
    </row>
    <row r="119" spans="1:9" ht="43.2" x14ac:dyDescent="0.3">
      <c r="A119" s="77" t="s">
        <v>164</v>
      </c>
      <c r="B119" s="81" t="s">
        <v>405</v>
      </c>
      <c r="C119" s="78">
        <v>2.4700000000000002</v>
      </c>
      <c r="D119" s="77"/>
      <c r="E119" s="78">
        <v>2.4700000000000002</v>
      </c>
      <c r="F119" s="78">
        <v>2.7170000000000001</v>
      </c>
      <c r="G119" s="78">
        <v>2.964</v>
      </c>
      <c r="H119" s="78">
        <v>3.2109999999999999</v>
      </c>
      <c r="I119" s="77" t="s">
        <v>569</v>
      </c>
    </row>
    <row r="120" spans="1:9" ht="43.2" x14ac:dyDescent="0.3">
      <c r="A120" s="77" t="s">
        <v>165</v>
      </c>
      <c r="B120" s="81" t="s">
        <v>406</v>
      </c>
      <c r="C120" s="77"/>
      <c r="D120" s="77"/>
      <c r="E120" s="77"/>
      <c r="F120" s="77"/>
      <c r="G120" s="77"/>
      <c r="H120" s="77"/>
      <c r="I120" s="77"/>
    </row>
    <row r="121" spans="1:9" ht="28.8" x14ac:dyDescent="0.3">
      <c r="A121" s="77" t="s">
        <v>166</v>
      </c>
      <c r="B121" s="81" t="s">
        <v>407</v>
      </c>
      <c r="C121" s="78">
        <v>3.23</v>
      </c>
      <c r="D121" s="77"/>
      <c r="E121" s="78">
        <v>3.23</v>
      </c>
      <c r="F121" s="78">
        <v>3.5529999999999999</v>
      </c>
      <c r="G121" s="78">
        <v>3.8759999999999999</v>
      </c>
      <c r="H121" s="78">
        <v>4.1989999999999998</v>
      </c>
      <c r="I121" s="77"/>
    </row>
    <row r="122" spans="1:9" ht="28.8" x14ac:dyDescent="0.3">
      <c r="A122" s="77" t="s">
        <v>167</v>
      </c>
      <c r="B122" s="81" t="s">
        <v>408</v>
      </c>
      <c r="C122" s="78">
        <v>3.43</v>
      </c>
      <c r="D122" s="77"/>
      <c r="E122" s="78">
        <v>3.43</v>
      </c>
      <c r="F122" s="78">
        <v>3.7730000000000001</v>
      </c>
      <c r="G122" s="78">
        <v>4.1159999999999997</v>
      </c>
      <c r="H122" s="78">
        <v>4.4589999999999996</v>
      </c>
      <c r="I122" s="77"/>
    </row>
    <row r="123" spans="1:9" ht="28.8" x14ac:dyDescent="0.3">
      <c r="A123" s="77" t="s">
        <v>168</v>
      </c>
      <c r="B123" s="81" t="s">
        <v>409</v>
      </c>
      <c r="C123" s="78">
        <v>3.43</v>
      </c>
      <c r="D123" s="77"/>
      <c r="E123" s="78">
        <v>3.43</v>
      </c>
      <c r="F123" s="78">
        <v>3.7730000000000001</v>
      </c>
      <c r="G123" s="78">
        <v>4.1159999999999997</v>
      </c>
      <c r="H123" s="78">
        <v>4.4589999999999996</v>
      </c>
      <c r="I123" s="77"/>
    </row>
    <row r="124" spans="1:9" ht="28.8" x14ac:dyDescent="0.3">
      <c r="A124" s="77" t="s">
        <v>169</v>
      </c>
      <c r="B124" s="81" t="s">
        <v>410</v>
      </c>
      <c r="C124" s="78">
        <v>3.23</v>
      </c>
      <c r="D124" s="77"/>
      <c r="E124" s="78">
        <v>3.23</v>
      </c>
      <c r="F124" s="78">
        <v>3.5529999999999999</v>
      </c>
      <c r="G124" s="78">
        <v>3.8759999999999999</v>
      </c>
      <c r="H124" s="78">
        <v>4.1989999999999998</v>
      </c>
      <c r="I124" s="77"/>
    </row>
    <row r="125" spans="1:9" ht="43.2" x14ac:dyDescent="0.3">
      <c r="A125" s="77" t="s">
        <v>170</v>
      </c>
      <c r="B125" s="81" t="s">
        <v>411</v>
      </c>
      <c r="C125" s="78">
        <v>3.43</v>
      </c>
      <c r="D125" s="77"/>
      <c r="E125" s="78">
        <v>3.43</v>
      </c>
      <c r="F125" s="78">
        <v>3.7730000000000001</v>
      </c>
      <c r="G125" s="78">
        <v>4.1159999999999997</v>
      </c>
      <c r="H125" s="78">
        <v>4.4589999999999996</v>
      </c>
      <c r="I125" s="77"/>
    </row>
    <row r="126" spans="1:9" ht="28.8" x14ac:dyDescent="0.3">
      <c r="A126" s="77" t="s">
        <v>171</v>
      </c>
      <c r="B126" s="81" t="s">
        <v>412</v>
      </c>
      <c r="C126" s="78">
        <v>3.23</v>
      </c>
      <c r="D126" s="77"/>
      <c r="E126" s="78">
        <v>3.23</v>
      </c>
      <c r="F126" s="78">
        <v>3.5529999999999999</v>
      </c>
      <c r="G126" s="78">
        <v>3.8759999999999999</v>
      </c>
      <c r="H126" s="78">
        <v>4.1989999999999998</v>
      </c>
      <c r="I126" s="77"/>
    </row>
    <row r="127" spans="1:9" ht="28.8" x14ac:dyDescent="0.3">
      <c r="A127" s="77" t="s">
        <v>172</v>
      </c>
      <c r="B127" s="81" t="s">
        <v>413</v>
      </c>
      <c r="C127" s="77"/>
      <c r="D127" s="77"/>
      <c r="E127" s="77"/>
      <c r="F127" s="77"/>
      <c r="G127" s="77"/>
      <c r="H127" s="77"/>
      <c r="I127" s="77"/>
    </row>
    <row r="128" spans="1:9" ht="43.2" x14ac:dyDescent="0.3">
      <c r="A128" s="77" t="s">
        <v>173</v>
      </c>
      <c r="B128" s="81" t="s">
        <v>414</v>
      </c>
      <c r="C128" s="78">
        <v>3.43</v>
      </c>
      <c r="D128" s="77"/>
      <c r="E128" s="78">
        <v>3.43</v>
      </c>
      <c r="F128" s="78">
        <v>3.7730000000000001</v>
      </c>
      <c r="G128" s="78">
        <v>4.1159999999999997</v>
      </c>
      <c r="H128" s="78">
        <v>4.4589999999999996</v>
      </c>
      <c r="I128" s="77"/>
    </row>
    <row r="129" spans="1:9" ht="43.2" x14ac:dyDescent="0.3">
      <c r="A129" s="77" t="s">
        <v>174</v>
      </c>
      <c r="B129" s="81" t="s">
        <v>415</v>
      </c>
      <c r="C129" s="78">
        <v>3.43</v>
      </c>
      <c r="D129" s="77"/>
      <c r="E129" s="78">
        <v>3.43</v>
      </c>
      <c r="F129" s="78">
        <v>3.7730000000000001</v>
      </c>
      <c r="G129" s="78">
        <v>4.1159999999999997</v>
      </c>
      <c r="H129" s="78">
        <v>4.4589999999999996</v>
      </c>
      <c r="I129" s="77"/>
    </row>
    <row r="130" spans="1:9" ht="43.2" x14ac:dyDescent="0.3">
      <c r="A130" s="77" t="s">
        <v>175</v>
      </c>
      <c r="B130" s="81" t="s">
        <v>416</v>
      </c>
      <c r="C130" s="78">
        <v>3.43</v>
      </c>
      <c r="D130" s="77"/>
      <c r="E130" s="78">
        <v>3.43</v>
      </c>
      <c r="F130" s="78">
        <v>3.7730000000000001</v>
      </c>
      <c r="G130" s="78">
        <v>4.1159999999999997</v>
      </c>
      <c r="H130" s="78">
        <v>4.4589999999999996</v>
      </c>
      <c r="I130" s="77"/>
    </row>
    <row r="131" spans="1:9" ht="43.2" x14ac:dyDescent="0.3">
      <c r="A131" s="77" t="s">
        <v>176</v>
      </c>
      <c r="B131" s="81" t="s">
        <v>417</v>
      </c>
      <c r="C131" s="78">
        <v>3.43</v>
      </c>
      <c r="D131" s="77"/>
      <c r="E131" s="78">
        <v>3.43</v>
      </c>
      <c r="F131" s="78">
        <v>3.7730000000000001</v>
      </c>
      <c r="G131" s="78">
        <v>4.1159999999999997</v>
      </c>
      <c r="H131" s="78">
        <v>4.4589999999999996</v>
      </c>
      <c r="I131" s="77"/>
    </row>
    <row r="132" spans="1:9" ht="43.2" x14ac:dyDescent="0.3">
      <c r="A132" s="77" t="s">
        <v>177</v>
      </c>
      <c r="B132" s="81" t="s">
        <v>418</v>
      </c>
      <c r="C132" s="78">
        <v>3.43</v>
      </c>
      <c r="D132" s="77"/>
      <c r="E132" s="78">
        <v>3.43</v>
      </c>
      <c r="F132" s="78">
        <v>3.7730000000000001</v>
      </c>
      <c r="G132" s="78">
        <v>4.1159999999999997</v>
      </c>
      <c r="H132" s="78">
        <v>4.4589999999999996</v>
      </c>
      <c r="I132" s="77"/>
    </row>
    <row r="133" spans="1:9" ht="43.2" x14ac:dyDescent="0.3">
      <c r="A133" s="77" t="s">
        <v>178</v>
      </c>
      <c r="B133" s="81" t="s">
        <v>419</v>
      </c>
      <c r="C133" s="78">
        <v>3.43</v>
      </c>
      <c r="D133" s="77"/>
      <c r="E133" s="78">
        <v>3.43</v>
      </c>
      <c r="F133" s="78">
        <v>3.7730000000000001</v>
      </c>
      <c r="G133" s="78">
        <v>4.1159999999999997</v>
      </c>
      <c r="H133" s="78">
        <v>4.4589999999999996</v>
      </c>
      <c r="I133" s="77"/>
    </row>
    <row r="134" spans="1:9" ht="43.2" x14ac:dyDescent="0.3">
      <c r="A134" s="77" t="s">
        <v>179</v>
      </c>
      <c r="B134" s="81" t="s">
        <v>420</v>
      </c>
      <c r="C134" s="78">
        <v>3.43</v>
      </c>
      <c r="D134" s="77"/>
      <c r="E134" s="78">
        <v>3.43</v>
      </c>
      <c r="F134" s="78">
        <v>3.7730000000000001</v>
      </c>
      <c r="G134" s="78">
        <v>4.1159999999999997</v>
      </c>
      <c r="H134" s="78">
        <v>4.4589999999999996</v>
      </c>
      <c r="I134" s="77"/>
    </row>
    <row r="135" spans="1:9" ht="43.2" x14ac:dyDescent="0.3">
      <c r="A135" s="77" t="s">
        <v>180</v>
      </c>
      <c r="B135" s="81" t="s">
        <v>421</v>
      </c>
      <c r="C135" s="78">
        <v>3.43</v>
      </c>
      <c r="D135" s="77"/>
      <c r="E135" s="78">
        <v>3.43</v>
      </c>
      <c r="F135" s="78">
        <v>3.7730000000000001</v>
      </c>
      <c r="G135" s="78">
        <v>4.1159999999999997</v>
      </c>
      <c r="H135" s="78">
        <v>4.4589999999999996</v>
      </c>
      <c r="I135" s="77"/>
    </row>
    <row r="136" spans="1:9" ht="43.2" x14ac:dyDescent="0.3">
      <c r="A136" s="77" t="s">
        <v>181</v>
      </c>
      <c r="B136" s="81" t="s">
        <v>422</v>
      </c>
      <c r="C136" s="78">
        <v>3.52</v>
      </c>
      <c r="D136" s="77"/>
      <c r="E136" s="78">
        <v>3.52</v>
      </c>
      <c r="F136" s="78">
        <v>3.8719999999999999</v>
      </c>
      <c r="G136" s="78">
        <v>4.2240000000000002</v>
      </c>
      <c r="H136" s="78">
        <v>4.5759999999999996</v>
      </c>
      <c r="I136" s="77"/>
    </row>
    <row r="137" spans="1:9" ht="43.2" x14ac:dyDescent="0.3">
      <c r="A137" s="77" t="s">
        <v>182</v>
      </c>
      <c r="B137" s="81" t="s">
        <v>423</v>
      </c>
      <c r="C137" s="78">
        <v>3.52</v>
      </c>
      <c r="D137" s="77"/>
      <c r="E137" s="78">
        <v>3.52</v>
      </c>
      <c r="F137" s="78">
        <v>3.8719999999999999</v>
      </c>
      <c r="G137" s="78">
        <v>4.2240000000000002</v>
      </c>
      <c r="H137" s="78">
        <v>4.5759999999999996</v>
      </c>
      <c r="I137" s="77"/>
    </row>
    <row r="138" spans="1:9" ht="43.2" x14ac:dyDescent="0.3">
      <c r="A138" s="77" t="s">
        <v>183</v>
      </c>
      <c r="B138" s="81" t="s">
        <v>424</v>
      </c>
      <c r="C138" s="78">
        <v>3.52</v>
      </c>
      <c r="D138" s="77"/>
      <c r="E138" s="78">
        <v>3.52</v>
      </c>
      <c r="F138" s="78">
        <v>3.8719999999999999</v>
      </c>
      <c r="G138" s="78">
        <v>4.2240000000000002</v>
      </c>
      <c r="H138" s="78">
        <v>4.5759999999999996</v>
      </c>
      <c r="I138" s="77"/>
    </row>
    <row r="139" spans="1:9" ht="43.2" x14ac:dyDescent="0.3">
      <c r="A139" s="77" t="s">
        <v>184</v>
      </c>
      <c r="B139" s="81" t="s">
        <v>425</v>
      </c>
      <c r="C139" s="78">
        <v>3.52</v>
      </c>
      <c r="D139" s="77"/>
      <c r="E139" s="78">
        <v>3.52</v>
      </c>
      <c r="F139" s="78">
        <v>3.8719999999999999</v>
      </c>
      <c r="G139" s="78">
        <v>4.2240000000000002</v>
      </c>
      <c r="H139" s="78">
        <v>4.5759999999999996</v>
      </c>
      <c r="I139" s="77"/>
    </row>
    <row r="140" spans="1:9" ht="43.2" x14ac:dyDescent="0.3">
      <c r="A140" s="77" t="s">
        <v>185</v>
      </c>
      <c r="B140" s="81" t="s">
        <v>426</v>
      </c>
      <c r="C140" s="78">
        <v>3.52</v>
      </c>
      <c r="D140" s="77"/>
      <c r="E140" s="78">
        <v>3.52</v>
      </c>
      <c r="F140" s="78">
        <v>3.8719999999999999</v>
      </c>
      <c r="G140" s="78">
        <v>4.2240000000000002</v>
      </c>
      <c r="H140" s="78">
        <v>4.5759999999999996</v>
      </c>
      <c r="I140" s="77"/>
    </row>
    <row r="141" spans="1:9" ht="43.2" x14ac:dyDescent="0.3">
      <c r="A141" s="77" t="s">
        <v>186</v>
      </c>
      <c r="B141" s="81" t="s">
        <v>427</v>
      </c>
      <c r="C141" s="78">
        <v>3.52</v>
      </c>
      <c r="D141" s="77"/>
      <c r="E141" s="78">
        <v>3.52</v>
      </c>
      <c r="F141" s="78">
        <v>3.8719999999999999</v>
      </c>
      <c r="G141" s="78">
        <v>4.2240000000000002</v>
      </c>
      <c r="H141" s="78">
        <v>4.5759999999999996</v>
      </c>
      <c r="I141" s="77"/>
    </row>
    <row r="142" spans="1:9" ht="28.8" x14ac:dyDescent="0.3">
      <c r="A142" s="77" t="s">
        <v>187</v>
      </c>
      <c r="B142" s="81" t="s">
        <v>428</v>
      </c>
      <c r="C142" s="77"/>
      <c r="D142" s="77"/>
      <c r="E142" s="77"/>
      <c r="F142" s="77"/>
      <c r="G142" s="77"/>
      <c r="H142" s="77"/>
      <c r="I142" s="77"/>
    </row>
    <row r="143" spans="1:9" ht="43.2" x14ac:dyDescent="0.3">
      <c r="A143" s="77" t="s">
        <v>188</v>
      </c>
      <c r="B143" s="81" t="s">
        <v>429</v>
      </c>
      <c r="C143" s="78">
        <v>3.43</v>
      </c>
      <c r="D143" s="77"/>
      <c r="E143" s="78">
        <v>3.43</v>
      </c>
      <c r="F143" s="78">
        <v>3.7730000000000001</v>
      </c>
      <c r="G143" s="78">
        <v>4.1159999999999997</v>
      </c>
      <c r="H143" s="78">
        <v>4.4589999999999996</v>
      </c>
      <c r="I143" s="77"/>
    </row>
    <row r="144" spans="1:9" ht="43.2" x14ac:dyDescent="0.3">
      <c r="A144" s="77" t="s">
        <v>189</v>
      </c>
      <c r="B144" s="81" t="s">
        <v>430</v>
      </c>
      <c r="C144" s="78">
        <v>3.43</v>
      </c>
      <c r="D144" s="77"/>
      <c r="E144" s="78">
        <v>3.43</v>
      </c>
      <c r="F144" s="78">
        <v>3.7730000000000001</v>
      </c>
      <c r="G144" s="78">
        <v>4.1159999999999997</v>
      </c>
      <c r="H144" s="78">
        <v>4.4589999999999996</v>
      </c>
      <c r="I144" s="77"/>
    </row>
    <row r="145" spans="1:9" ht="43.2" x14ac:dyDescent="0.3">
      <c r="A145" s="77" t="s">
        <v>190</v>
      </c>
      <c r="B145" s="81" t="s">
        <v>431</v>
      </c>
      <c r="C145" s="78">
        <v>3.52</v>
      </c>
      <c r="D145" s="77"/>
      <c r="E145" s="78">
        <v>3.52</v>
      </c>
      <c r="F145" s="78">
        <v>3.8719999999999999</v>
      </c>
      <c r="G145" s="78">
        <v>4.2240000000000002</v>
      </c>
      <c r="H145" s="78">
        <v>4.5759999999999996</v>
      </c>
      <c r="I145" s="77"/>
    </row>
    <row r="146" spans="1:9" ht="43.2" x14ac:dyDescent="0.3">
      <c r="A146" s="77" t="s">
        <v>191</v>
      </c>
      <c r="B146" s="81" t="s">
        <v>432</v>
      </c>
      <c r="C146" s="78">
        <v>3.52</v>
      </c>
      <c r="D146" s="77"/>
      <c r="E146" s="78">
        <v>3.52</v>
      </c>
      <c r="F146" s="78">
        <v>3.8719999999999999</v>
      </c>
      <c r="G146" s="78">
        <v>4.2240000000000002</v>
      </c>
      <c r="H146" s="78">
        <v>4.5759999999999996</v>
      </c>
      <c r="I146" s="77"/>
    </row>
    <row r="147" spans="1:9" ht="28.8" x14ac:dyDescent="0.3">
      <c r="A147" s="77" t="s">
        <v>192</v>
      </c>
      <c r="B147" s="81" t="s">
        <v>433</v>
      </c>
      <c r="C147" s="78">
        <v>3.23</v>
      </c>
      <c r="D147" s="77"/>
      <c r="E147" s="78">
        <v>3.23</v>
      </c>
      <c r="F147" s="78">
        <v>3.5529999999999999</v>
      </c>
      <c r="G147" s="78">
        <v>3.8759999999999999</v>
      </c>
      <c r="H147" s="78">
        <v>4.1989999999999998</v>
      </c>
      <c r="I147" s="77"/>
    </row>
    <row r="148" spans="1:9" ht="28.8" x14ac:dyDescent="0.3">
      <c r="A148" s="77" t="s">
        <v>193</v>
      </c>
      <c r="B148" s="81" t="s">
        <v>434</v>
      </c>
      <c r="C148" s="77"/>
      <c r="D148" s="77"/>
      <c r="E148" s="77"/>
      <c r="F148" s="77"/>
      <c r="G148" s="77"/>
      <c r="H148" s="77"/>
      <c r="I148" s="77"/>
    </row>
    <row r="149" spans="1:9" ht="28.8" x14ac:dyDescent="0.3">
      <c r="A149" s="77" t="s">
        <v>194</v>
      </c>
      <c r="B149" s="81" t="s">
        <v>435</v>
      </c>
      <c r="C149" s="78">
        <v>3.23</v>
      </c>
      <c r="D149" s="77"/>
      <c r="E149" s="78">
        <v>3.23</v>
      </c>
      <c r="F149" s="78">
        <v>3.5529999999999999</v>
      </c>
      <c r="G149" s="78">
        <v>3.8759999999999999</v>
      </c>
      <c r="H149" s="78">
        <v>4.1989999999999998</v>
      </c>
      <c r="I149" s="77"/>
    </row>
    <row r="150" spans="1:9" ht="28.8" x14ac:dyDescent="0.3">
      <c r="A150" s="77" t="s">
        <v>195</v>
      </c>
      <c r="B150" s="81" t="s">
        <v>436</v>
      </c>
      <c r="C150" s="78">
        <v>3.23</v>
      </c>
      <c r="D150" s="77"/>
      <c r="E150" s="78">
        <v>3.23</v>
      </c>
      <c r="F150" s="78">
        <v>3.5529999999999999</v>
      </c>
      <c r="G150" s="78">
        <v>3.8759999999999999</v>
      </c>
      <c r="H150" s="78">
        <v>4.1989999999999998</v>
      </c>
      <c r="I150" s="77"/>
    </row>
    <row r="151" spans="1:9" ht="28.8" x14ac:dyDescent="0.3">
      <c r="A151" s="77" t="s">
        <v>196</v>
      </c>
      <c r="B151" s="81" t="s">
        <v>437</v>
      </c>
      <c r="C151" s="78">
        <v>3.23</v>
      </c>
      <c r="D151" s="77"/>
      <c r="E151" s="78">
        <v>3.23</v>
      </c>
      <c r="F151" s="78">
        <v>3.5529999999999999</v>
      </c>
      <c r="G151" s="78">
        <v>3.8759999999999999</v>
      </c>
      <c r="H151" s="78">
        <v>4.1989999999999998</v>
      </c>
      <c r="I151" s="77"/>
    </row>
    <row r="152" spans="1:9" ht="57.6" x14ac:dyDescent="0.3">
      <c r="A152" s="77" t="s">
        <v>197</v>
      </c>
      <c r="B152" s="81" t="s">
        <v>438</v>
      </c>
      <c r="C152" s="78">
        <v>3.23</v>
      </c>
      <c r="D152" s="77"/>
      <c r="E152" s="78">
        <v>3.23</v>
      </c>
      <c r="F152" s="78">
        <v>3.5529999999999999</v>
      </c>
      <c r="G152" s="78">
        <v>3.8759999999999999</v>
      </c>
      <c r="H152" s="78">
        <v>4.1989999999999998</v>
      </c>
      <c r="I152" s="77"/>
    </row>
    <row r="153" spans="1:9" ht="28.8" x14ac:dyDescent="0.3">
      <c r="A153" s="77" t="s">
        <v>198</v>
      </c>
      <c r="B153" s="81" t="s">
        <v>439</v>
      </c>
      <c r="C153" s="78">
        <v>3.23</v>
      </c>
      <c r="D153" s="77"/>
      <c r="E153" s="78">
        <v>3.23</v>
      </c>
      <c r="F153" s="78">
        <v>3.5529999999999999</v>
      </c>
      <c r="G153" s="78">
        <v>3.8759999999999999</v>
      </c>
      <c r="H153" s="78">
        <v>4.1989999999999998</v>
      </c>
      <c r="I153" s="77"/>
    </row>
    <row r="154" spans="1:9" x14ac:dyDescent="0.3">
      <c r="A154" s="77" t="s">
        <v>199</v>
      </c>
      <c r="B154" s="81" t="s">
        <v>440</v>
      </c>
      <c r="C154" s="77"/>
      <c r="D154" s="77"/>
      <c r="E154" s="77"/>
      <c r="F154" s="77"/>
      <c r="G154" s="77"/>
      <c r="H154" s="77"/>
      <c r="I154" s="77"/>
    </row>
    <row r="155" spans="1:9" x14ac:dyDescent="0.3">
      <c r="A155" s="77" t="s">
        <v>200</v>
      </c>
      <c r="B155" s="81" t="s">
        <v>440</v>
      </c>
      <c r="C155" s="78">
        <v>3.23</v>
      </c>
      <c r="D155" s="77"/>
      <c r="E155" s="78">
        <v>3.23</v>
      </c>
      <c r="F155" s="78">
        <v>3.5529999999999999</v>
      </c>
      <c r="G155" s="78">
        <v>3.8759999999999999</v>
      </c>
      <c r="H155" s="78">
        <v>4.1989999999999998</v>
      </c>
      <c r="I155" s="77"/>
    </row>
    <row r="156" spans="1:9" ht="43.2" x14ac:dyDescent="0.3">
      <c r="A156" s="77" t="s">
        <v>201</v>
      </c>
      <c r="B156" s="81" t="s">
        <v>441</v>
      </c>
      <c r="C156" s="77"/>
      <c r="D156" s="77"/>
      <c r="E156" s="77"/>
      <c r="F156" s="77"/>
      <c r="G156" s="77"/>
      <c r="H156" s="77"/>
      <c r="I156" s="77"/>
    </row>
    <row r="157" spans="1:9" ht="43.2" x14ac:dyDescent="0.3">
      <c r="A157" s="77" t="s">
        <v>202</v>
      </c>
      <c r="B157" s="81" t="s">
        <v>442</v>
      </c>
      <c r="C157" s="78">
        <v>3.14</v>
      </c>
      <c r="D157" s="77"/>
      <c r="E157" s="78">
        <v>3.14</v>
      </c>
      <c r="F157" s="78">
        <v>3.4540000000000002</v>
      </c>
      <c r="G157" s="78">
        <v>3.7679999999999998</v>
      </c>
      <c r="H157" s="78">
        <v>4.0819999999999999</v>
      </c>
      <c r="I157" s="77" t="s">
        <v>570</v>
      </c>
    </row>
    <row r="158" spans="1:9" x14ac:dyDescent="0.3">
      <c r="A158" s="77" t="s">
        <v>203</v>
      </c>
      <c r="B158" s="81" t="s">
        <v>443</v>
      </c>
      <c r="C158" s="78">
        <v>3.34</v>
      </c>
      <c r="D158" s="77"/>
      <c r="E158" s="78">
        <v>3.34</v>
      </c>
      <c r="F158" s="78">
        <v>3.6739999999999999</v>
      </c>
      <c r="G158" s="78">
        <v>4.008</v>
      </c>
      <c r="H158" s="78">
        <v>4.3419999999999996</v>
      </c>
      <c r="I158" s="77" t="s">
        <v>570</v>
      </c>
    </row>
    <row r="159" spans="1:9" ht="43.2" x14ac:dyDescent="0.3">
      <c r="A159" s="77" t="s">
        <v>204</v>
      </c>
      <c r="B159" s="81" t="s">
        <v>444</v>
      </c>
      <c r="C159" s="78">
        <v>3.34</v>
      </c>
      <c r="D159" s="77"/>
      <c r="E159" s="78">
        <v>3.34</v>
      </c>
      <c r="F159" s="78">
        <v>3.6739999999999999</v>
      </c>
      <c r="G159" s="78">
        <v>4.008</v>
      </c>
      <c r="H159" s="78">
        <v>4.3419999999999996</v>
      </c>
      <c r="I159" s="77" t="s">
        <v>570</v>
      </c>
    </row>
    <row r="160" spans="1:9" ht="100.8" x14ac:dyDescent="0.3">
      <c r="A160" s="77" t="s">
        <v>205</v>
      </c>
      <c r="B160" s="81" t="s">
        <v>445</v>
      </c>
      <c r="C160" s="78">
        <v>3.34</v>
      </c>
      <c r="D160" s="77"/>
      <c r="E160" s="78">
        <v>3.34</v>
      </c>
      <c r="F160" s="78">
        <v>3.6739999999999999</v>
      </c>
      <c r="G160" s="78">
        <v>4.008</v>
      </c>
      <c r="H160" s="78">
        <v>4.3419999999999996</v>
      </c>
      <c r="I160" s="77" t="s">
        <v>570</v>
      </c>
    </row>
    <row r="161" spans="1:9" ht="72" x14ac:dyDescent="0.3">
      <c r="A161" s="77" t="s">
        <v>206</v>
      </c>
      <c r="B161" s="81" t="s">
        <v>446</v>
      </c>
      <c r="C161" s="78">
        <v>3.34</v>
      </c>
      <c r="D161" s="77"/>
      <c r="E161" s="78">
        <v>3.34</v>
      </c>
      <c r="F161" s="78">
        <v>3.6739999999999999</v>
      </c>
      <c r="G161" s="78">
        <v>4.008</v>
      </c>
      <c r="H161" s="78">
        <v>4.3419999999999996</v>
      </c>
      <c r="I161" s="77" t="s">
        <v>570</v>
      </c>
    </row>
    <row r="162" spans="1:9" ht="57.6" x14ac:dyDescent="0.3">
      <c r="A162" s="77" t="s">
        <v>207</v>
      </c>
      <c r="B162" s="81" t="s">
        <v>447</v>
      </c>
      <c r="C162" s="78">
        <v>3.34</v>
      </c>
      <c r="D162" s="77"/>
      <c r="E162" s="78">
        <v>3.34</v>
      </c>
      <c r="F162" s="78">
        <v>3.6739999999999999</v>
      </c>
      <c r="G162" s="78">
        <v>4.008</v>
      </c>
      <c r="H162" s="78">
        <v>4.3419999999999996</v>
      </c>
      <c r="I162" s="77" t="s">
        <v>570</v>
      </c>
    </row>
    <row r="163" spans="1:9" ht="43.2" x14ac:dyDescent="0.3">
      <c r="A163" s="77" t="s">
        <v>208</v>
      </c>
      <c r="B163" s="81" t="s">
        <v>448</v>
      </c>
      <c r="C163" s="78">
        <v>3.14</v>
      </c>
      <c r="D163" s="77"/>
      <c r="E163" s="78">
        <v>3.14</v>
      </c>
      <c r="F163" s="78">
        <v>3.4540000000000002</v>
      </c>
      <c r="G163" s="78">
        <v>3.7679999999999998</v>
      </c>
      <c r="H163" s="78">
        <v>4.0819999999999999</v>
      </c>
      <c r="I163" s="77" t="s">
        <v>570</v>
      </c>
    </row>
    <row r="164" spans="1:9" ht="57.6" x14ac:dyDescent="0.3">
      <c r="A164" s="77" t="s">
        <v>209</v>
      </c>
      <c r="B164" s="81" t="s">
        <v>449</v>
      </c>
      <c r="C164" s="78">
        <v>3.34</v>
      </c>
      <c r="D164" s="77"/>
      <c r="E164" s="78">
        <v>3.34</v>
      </c>
      <c r="F164" s="78">
        <v>3.6739999999999999</v>
      </c>
      <c r="G164" s="78">
        <v>4.008</v>
      </c>
      <c r="H164" s="78">
        <v>4.3419999999999996</v>
      </c>
      <c r="I164" s="77" t="s">
        <v>570</v>
      </c>
    </row>
    <row r="165" spans="1:9" ht="86.4" x14ac:dyDescent="0.3">
      <c r="A165" s="77" t="s">
        <v>210</v>
      </c>
      <c r="B165" s="81" t="s">
        <v>450</v>
      </c>
      <c r="C165" s="78">
        <v>3.34</v>
      </c>
      <c r="D165" s="77"/>
      <c r="E165" s="78">
        <v>3.34</v>
      </c>
      <c r="F165" s="78">
        <v>3.6739999999999999</v>
      </c>
      <c r="G165" s="78">
        <v>4.008</v>
      </c>
      <c r="H165" s="78">
        <v>4.3419999999999996</v>
      </c>
      <c r="I165" s="77" t="s">
        <v>570</v>
      </c>
    </row>
    <row r="166" spans="1:9" ht="43.2" x14ac:dyDescent="0.3">
      <c r="A166" s="77" t="s">
        <v>211</v>
      </c>
      <c r="B166" s="81" t="s">
        <v>451</v>
      </c>
      <c r="C166" s="78">
        <v>3.14</v>
      </c>
      <c r="D166" s="77"/>
      <c r="E166" s="78">
        <v>3.14</v>
      </c>
      <c r="F166" s="78">
        <v>3.4540000000000002</v>
      </c>
      <c r="G166" s="78">
        <v>3.7679999999999998</v>
      </c>
      <c r="H166" s="78">
        <v>4.0819999999999999</v>
      </c>
      <c r="I166" s="77" t="s">
        <v>570</v>
      </c>
    </row>
    <row r="167" spans="1:9" ht="43.2" x14ac:dyDescent="0.3">
      <c r="A167" s="77" t="s">
        <v>212</v>
      </c>
      <c r="B167" s="81" t="s">
        <v>452</v>
      </c>
      <c r="C167" s="77"/>
      <c r="D167" s="77"/>
      <c r="E167" s="77"/>
      <c r="F167" s="77"/>
      <c r="G167" s="77"/>
      <c r="H167" s="77"/>
      <c r="I167" s="77"/>
    </row>
    <row r="168" spans="1:9" ht="28.8" x14ac:dyDescent="0.3">
      <c r="A168" s="77" t="s">
        <v>213</v>
      </c>
      <c r="B168" s="81" t="s">
        <v>453</v>
      </c>
      <c r="C168" s="78">
        <v>4.3600000000000003</v>
      </c>
      <c r="D168" s="77"/>
      <c r="E168" s="78">
        <v>4.3600000000000003</v>
      </c>
      <c r="F168" s="78">
        <v>4.7960000000000003</v>
      </c>
      <c r="G168" s="78">
        <v>5.2320000000000002</v>
      </c>
      <c r="H168" s="78">
        <v>5.6680000000000001</v>
      </c>
      <c r="I168" s="77" t="s">
        <v>569</v>
      </c>
    </row>
    <row r="169" spans="1:9" ht="28.8" x14ac:dyDescent="0.3">
      <c r="A169" s="77" t="s">
        <v>214</v>
      </c>
      <c r="B169" s="81" t="s">
        <v>454</v>
      </c>
      <c r="C169" s="78">
        <v>3.34</v>
      </c>
      <c r="D169" s="77"/>
      <c r="E169" s="78">
        <v>3.34</v>
      </c>
      <c r="F169" s="78">
        <v>3.6739999999999999</v>
      </c>
      <c r="G169" s="78">
        <v>4.008</v>
      </c>
      <c r="H169" s="78">
        <v>4.3419999999999996</v>
      </c>
      <c r="I169" s="77" t="s">
        <v>569</v>
      </c>
    </row>
    <row r="170" spans="1:9" ht="43.2" x14ac:dyDescent="0.3">
      <c r="A170" s="77" t="s">
        <v>215</v>
      </c>
      <c r="B170" s="81" t="s">
        <v>455</v>
      </c>
      <c r="C170" s="78">
        <v>3.43</v>
      </c>
      <c r="D170" s="77"/>
      <c r="E170" s="78">
        <v>3.43</v>
      </c>
      <c r="F170" s="78">
        <v>3.7730000000000001</v>
      </c>
      <c r="G170" s="78">
        <v>4.1159999999999997</v>
      </c>
      <c r="H170" s="78">
        <v>4.4589999999999996</v>
      </c>
      <c r="I170" s="77" t="s">
        <v>570</v>
      </c>
    </row>
    <row r="171" spans="1:9" ht="57.6" x14ac:dyDescent="0.3">
      <c r="A171" s="77" t="s">
        <v>216</v>
      </c>
      <c r="B171" s="81" t="s">
        <v>456</v>
      </c>
      <c r="C171" s="78">
        <v>3.34</v>
      </c>
      <c r="D171" s="77"/>
      <c r="E171" s="78">
        <v>3.34</v>
      </c>
      <c r="F171" s="78">
        <v>3.6739999999999999</v>
      </c>
      <c r="G171" s="78">
        <v>4.008</v>
      </c>
      <c r="H171" s="78">
        <v>4.3419999999999996</v>
      </c>
      <c r="I171" s="77" t="s">
        <v>570</v>
      </c>
    </row>
    <row r="172" spans="1:9" ht="57.6" x14ac:dyDescent="0.3">
      <c r="A172" s="77" t="s">
        <v>217</v>
      </c>
      <c r="B172" s="81" t="s">
        <v>457</v>
      </c>
      <c r="C172" s="78">
        <v>3.34</v>
      </c>
      <c r="D172" s="77"/>
      <c r="E172" s="78">
        <v>3.34</v>
      </c>
      <c r="F172" s="78">
        <v>3.6739999999999999</v>
      </c>
      <c r="G172" s="78">
        <v>4.008</v>
      </c>
      <c r="H172" s="78">
        <v>4.3419999999999996</v>
      </c>
      <c r="I172" s="77" t="s">
        <v>570</v>
      </c>
    </row>
    <row r="173" spans="1:9" ht="57.6" x14ac:dyDescent="0.3">
      <c r="A173" s="77" t="s">
        <v>218</v>
      </c>
      <c r="B173" s="81" t="s">
        <v>458</v>
      </c>
      <c r="C173" s="78">
        <v>3.43</v>
      </c>
      <c r="D173" s="77"/>
      <c r="E173" s="78">
        <v>3.43</v>
      </c>
      <c r="F173" s="78">
        <v>3.7730000000000001</v>
      </c>
      <c r="G173" s="78">
        <v>4.1159999999999997</v>
      </c>
      <c r="H173" s="78">
        <v>4.4589999999999996</v>
      </c>
      <c r="I173" s="77" t="s">
        <v>570</v>
      </c>
    </row>
    <row r="174" spans="1:9" ht="57.6" x14ac:dyDescent="0.3">
      <c r="A174" s="77" t="s">
        <v>219</v>
      </c>
      <c r="B174" s="81" t="s">
        <v>459</v>
      </c>
      <c r="C174" s="78">
        <v>3.43</v>
      </c>
      <c r="D174" s="77"/>
      <c r="E174" s="78">
        <v>3.43</v>
      </c>
      <c r="F174" s="78">
        <v>3.7730000000000001</v>
      </c>
      <c r="G174" s="78">
        <v>4.1159999999999997</v>
      </c>
      <c r="H174" s="78">
        <v>4.4589999999999996</v>
      </c>
      <c r="I174" s="77" t="s">
        <v>570</v>
      </c>
    </row>
    <row r="175" spans="1:9" ht="72" x14ac:dyDescent="0.3">
      <c r="A175" s="77" t="s">
        <v>220</v>
      </c>
      <c r="B175" s="81" t="s">
        <v>460</v>
      </c>
      <c r="C175" s="78">
        <v>3.43</v>
      </c>
      <c r="D175" s="77"/>
      <c r="E175" s="78">
        <v>3.43</v>
      </c>
      <c r="F175" s="78">
        <v>3.7730000000000001</v>
      </c>
      <c r="G175" s="78">
        <v>4.1159999999999997</v>
      </c>
      <c r="H175" s="78">
        <v>4.4589999999999996</v>
      </c>
      <c r="I175" s="77" t="s">
        <v>570</v>
      </c>
    </row>
    <row r="176" spans="1:9" ht="57.6" x14ac:dyDescent="0.3">
      <c r="A176" s="77" t="s">
        <v>221</v>
      </c>
      <c r="B176" s="81" t="s">
        <v>461</v>
      </c>
      <c r="C176" s="78">
        <v>3.43</v>
      </c>
      <c r="D176" s="77"/>
      <c r="E176" s="78">
        <v>3.43</v>
      </c>
      <c r="F176" s="78">
        <v>3.7730000000000001</v>
      </c>
      <c r="G176" s="78">
        <v>4.1159999999999997</v>
      </c>
      <c r="H176" s="78">
        <v>4.4589999999999996</v>
      </c>
      <c r="I176" s="77" t="s">
        <v>570</v>
      </c>
    </row>
    <row r="177" spans="1:9" ht="43.2" x14ac:dyDescent="0.3">
      <c r="A177" s="77" t="s">
        <v>222</v>
      </c>
      <c r="B177" s="81" t="s">
        <v>462</v>
      </c>
      <c r="C177" s="77"/>
      <c r="D177" s="77"/>
      <c r="E177" s="77"/>
      <c r="F177" s="77"/>
      <c r="G177" s="77"/>
      <c r="H177" s="77"/>
      <c r="I177" s="77"/>
    </row>
    <row r="178" spans="1:9" ht="43.2" x14ac:dyDescent="0.3">
      <c r="A178" s="77" t="s">
        <v>223</v>
      </c>
      <c r="B178" s="81" t="s">
        <v>463</v>
      </c>
      <c r="C178" s="78">
        <v>4.3600000000000003</v>
      </c>
      <c r="D178" s="77"/>
      <c r="E178" s="78">
        <v>4.3600000000000003</v>
      </c>
      <c r="F178" s="78">
        <v>4.7960000000000003</v>
      </c>
      <c r="G178" s="78">
        <v>5.2320000000000002</v>
      </c>
      <c r="H178" s="78">
        <v>5.6680000000000001</v>
      </c>
      <c r="I178" s="77" t="s">
        <v>569</v>
      </c>
    </row>
    <row r="179" spans="1:9" ht="28.8" x14ac:dyDescent="0.3">
      <c r="A179" s="77" t="s">
        <v>224</v>
      </c>
      <c r="B179" s="81" t="s">
        <v>464</v>
      </c>
      <c r="C179" s="78">
        <v>3.34</v>
      </c>
      <c r="D179" s="77"/>
      <c r="E179" s="78">
        <v>3.34</v>
      </c>
      <c r="F179" s="78">
        <v>3.6739999999999999</v>
      </c>
      <c r="G179" s="78">
        <v>4.008</v>
      </c>
      <c r="H179" s="78">
        <v>4.3419999999999996</v>
      </c>
      <c r="I179" s="77" t="s">
        <v>569</v>
      </c>
    </row>
    <row r="180" spans="1:9" ht="57.6" x14ac:dyDescent="0.3">
      <c r="A180" s="77" t="s">
        <v>225</v>
      </c>
      <c r="B180" s="81" t="s">
        <v>465</v>
      </c>
      <c r="C180" s="78">
        <v>3.43</v>
      </c>
      <c r="D180" s="77"/>
      <c r="E180" s="78">
        <v>3.43</v>
      </c>
      <c r="F180" s="78">
        <v>3.7730000000000001</v>
      </c>
      <c r="G180" s="78">
        <v>4.1159999999999997</v>
      </c>
      <c r="H180" s="78">
        <v>4.4589999999999996</v>
      </c>
      <c r="I180" s="77" t="s">
        <v>570</v>
      </c>
    </row>
    <row r="181" spans="1:9" ht="43.2" x14ac:dyDescent="0.3">
      <c r="A181" s="77" t="s">
        <v>226</v>
      </c>
      <c r="B181" s="81" t="s">
        <v>466</v>
      </c>
      <c r="C181" s="78">
        <v>3.34</v>
      </c>
      <c r="D181" s="77"/>
      <c r="E181" s="78">
        <v>3.34</v>
      </c>
      <c r="F181" s="78">
        <v>3.6739999999999999</v>
      </c>
      <c r="G181" s="78">
        <v>4.008</v>
      </c>
      <c r="H181" s="78">
        <v>4.3419999999999996</v>
      </c>
      <c r="I181" s="77" t="s">
        <v>570</v>
      </c>
    </row>
    <row r="182" spans="1:9" ht="57.6" x14ac:dyDescent="0.3">
      <c r="A182" s="77" t="s">
        <v>227</v>
      </c>
      <c r="B182" s="81" t="s">
        <v>467</v>
      </c>
      <c r="C182" s="78">
        <v>3.34</v>
      </c>
      <c r="D182" s="77"/>
      <c r="E182" s="78">
        <v>3.34</v>
      </c>
      <c r="F182" s="78">
        <v>3.6739999999999999</v>
      </c>
      <c r="G182" s="78">
        <v>4.008</v>
      </c>
      <c r="H182" s="78">
        <v>4.3419999999999996</v>
      </c>
      <c r="I182" s="77" t="s">
        <v>570</v>
      </c>
    </row>
    <row r="183" spans="1:9" ht="57.6" x14ac:dyDescent="0.3">
      <c r="A183" s="77" t="s">
        <v>228</v>
      </c>
      <c r="B183" s="81" t="s">
        <v>468</v>
      </c>
      <c r="C183" s="78">
        <v>3.43</v>
      </c>
      <c r="D183" s="77"/>
      <c r="E183" s="78">
        <v>3.43</v>
      </c>
      <c r="F183" s="78">
        <v>3.7730000000000001</v>
      </c>
      <c r="G183" s="78">
        <v>4.1159999999999997</v>
      </c>
      <c r="H183" s="78">
        <v>4.4589999999999996</v>
      </c>
      <c r="I183" s="77" t="s">
        <v>570</v>
      </c>
    </row>
    <row r="184" spans="1:9" ht="57.6" x14ac:dyDescent="0.3">
      <c r="A184" s="77" t="s">
        <v>229</v>
      </c>
      <c r="B184" s="81" t="s">
        <v>469</v>
      </c>
      <c r="C184" s="78">
        <v>3.43</v>
      </c>
      <c r="D184" s="77"/>
      <c r="E184" s="78">
        <v>3.43</v>
      </c>
      <c r="F184" s="78">
        <v>3.7730000000000001</v>
      </c>
      <c r="G184" s="78">
        <v>4.1159999999999997</v>
      </c>
      <c r="H184" s="78">
        <v>4.4589999999999996</v>
      </c>
      <c r="I184" s="77" t="s">
        <v>570</v>
      </c>
    </row>
    <row r="185" spans="1:9" ht="28.8" x14ac:dyDescent="0.3">
      <c r="A185" s="77" t="s">
        <v>230</v>
      </c>
      <c r="B185" s="81" t="s">
        <v>470</v>
      </c>
      <c r="C185" s="78">
        <v>3.14</v>
      </c>
      <c r="D185" s="77"/>
      <c r="E185" s="78">
        <v>3.14</v>
      </c>
      <c r="F185" s="78">
        <v>3.4540000000000002</v>
      </c>
      <c r="G185" s="78">
        <v>3.7679999999999998</v>
      </c>
      <c r="H185" s="78">
        <v>4.0819999999999999</v>
      </c>
      <c r="I185" s="77" t="s">
        <v>571</v>
      </c>
    </row>
    <row r="186" spans="1:9" ht="57.6" x14ac:dyDescent="0.3">
      <c r="A186" s="77" t="s">
        <v>231</v>
      </c>
      <c r="B186" s="81" t="s">
        <v>471</v>
      </c>
      <c r="C186" s="77"/>
      <c r="D186" s="77"/>
      <c r="E186" s="77"/>
      <c r="F186" s="77"/>
      <c r="G186" s="77"/>
      <c r="H186" s="77"/>
      <c r="I186" s="77"/>
    </row>
    <row r="187" spans="1:9" ht="72" x14ac:dyDescent="0.3">
      <c r="A187" s="77" t="s">
        <v>232</v>
      </c>
      <c r="B187" s="81" t="s">
        <v>472</v>
      </c>
      <c r="C187" s="78">
        <v>3.14</v>
      </c>
      <c r="D187" s="77"/>
      <c r="E187" s="78">
        <v>3.14</v>
      </c>
      <c r="F187" s="78">
        <v>3.4540000000000002</v>
      </c>
      <c r="G187" s="78">
        <v>3.7679999999999998</v>
      </c>
      <c r="H187" s="78">
        <v>4.0819999999999999</v>
      </c>
      <c r="I187" s="77" t="s">
        <v>570</v>
      </c>
    </row>
    <row r="188" spans="1:9" ht="43.2" x14ac:dyDescent="0.3">
      <c r="A188" s="77" t="s">
        <v>233</v>
      </c>
      <c r="B188" s="81" t="s">
        <v>473</v>
      </c>
      <c r="C188" s="78">
        <v>3.14</v>
      </c>
      <c r="D188" s="77"/>
      <c r="E188" s="78">
        <v>3.14</v>
      </c>
      <c r="F188" s="78">
        <v>3.4540000000000002</v>
      </c>
      <c r="G188" s="78">
        <v>3.7679999999999998</v>
      </c>
      <c r="H188" s="78">
        <v>4.0819999999999999</v>
      </c>
      <c r="I188" s="77" t="s">
        <v>570</v>
      </c>
    </row>
    <row r="189" spans="1:9" ht="72" x14ac:dyDescent="0.3">
      <c r="A189" s="77" t="s">
        <v>234</v>
      </c>
      <c r="B189" s="81" t="s">
        <v>474</v>
      </c>
      <c r="C189" s="78">
        <v>3.14</v>
      </c>
      <c r="D189" s="77"/>
      <c r="E189" s="78">
        <v>3.14</v>
      </c>
      <c r="F189" s="78">
        <v>3.4540000000000002</v>
      </c>
      <c r="G189" s="78">
        <v>3.7679999999999998</v>
      </c>
      <c r="H189" s="78">
        <v>4.0819999999999999</v>
      </c>
      <c r="I189" s="77" t="s">
        <v>570</v>
      </c>
    </row>
    <row r="190" spans="1:9" ht="43.2" x14ac:dyDescent="0.3">
      <c r="A190" s="77" t="s">
        <v>235</v>
      </c>
      <c r="B190" s="81" t="s">
        <v>475</v>
      </c>
      <c r="C190" s="78">
        <v>3.14</v>
      </c>
      <c r="D190" s="77"/>
      <c r="E190" s="78">
        <v>3.14</v>
      </c>
      <c r="F190" s="78">
        <v>3.4540000000000002</v>
      </c>
      <c r="G190" s="78">
        <v>3.7679999999999998</v>
      </c>
      <c r="H190" s="78">
        <v>4.0819999999999999</v>
      </c>
      <c r="I190" s="77" t="s">
        <v>570</v>
      </c>
    </row>
    <row r="191" spans="1:9" ht="72" x14ac:dyDescent="0.3">
      <c r="A191" s="77" t="s">
        <v>236</v>
      </c>
      <c r="B191" s="81" t="s">
        <v>476</v>
      </c>
      <c r="C191" s="78">
        <v>3.14</v>
      </c>
      <c r="D191" s="77"/>
      <c r="E191" s="78">
        <v>3.14</v>
      </c>
      <c r="F191" s="78">
        <v>3.4540000000000002</v>
      </c>
      <c r="G191" s="78">
        <v>3.7679999999999998</v>
      </c>
      <c r="H191" s="78">
        <v>4.0819999999999999</v>
      </c>
      <c r="I191" s="77" t="s">
        <v>571</v>
      </c>
    </row>
    <row r="192" spans="1:9" ht="57.6" x14ac:dyDescent="0.3">
      <c r="A192" s="77" t="s">
        <v>237</v>
      </c>
      <c r="B192" s="81" t="s">
        <v>477</v>
      </c>
      <c r="C192" s="78">
        <v>3.14</v>
      </c>
      <c r="D192" s="77"/>
      <c r="E192" s="78">
        <v>3.14</v>
      </c>
      <c r="F192" s="78">
        <v>3.4540000000000002</v>
      </c>
      <c r="G192" s="78">
        <v>3.7679999999999998</v>
      </c>
      <c r="H192" s="78">
        <v>4.0819999999999999</v>
      </c>
      <c r="I192" s="77" t="s">
        <v>570</v>
      </c>
    </row>
    <row r="193" spans="1:9" ht="72" x14ac:dyDescent="0.3">
      <c r="A193" s="77" t="s">
        <v>238</v>
      </c>
      <c r="B193" s="81" t="s">
        <v>478</v>
      </c>
      <c r="C193" s="78">
        <v>3.14</v>
      </c>
      <c r="D193" s="77"/>
      <c r="E193" s="78">
        <v>3.14</v>
      </c>
      <c r="F193" s="78">
        <v>3.4540000000000002</v>
      </c>
      <c r="G193" s="78">
        <v>3.7679999999999998</v>
      </c>
      <c r="H193" s="78">
        <v>4.0819999999999999</v>
      </c>
      <c r="I193" s="77" t="s">
        <v>571</v>
      </c>
    </row>
    <row r="194" spans="1:9" ht="86.4" x14ac:dyDescent="0.3">
      <c r="A194" s="77" t="s">
        <v>239</v>
      </c>
      <c r="B194" s="81" t="s">
        <v>479</v>
      </c>
      <c r="C194" s="78">
        <v>3.14</v>
      </c>
      <c r="D194" s="77"/>
      <c r="E194" s="78">
        <v>3.14</v>
      </c>
      <c r="F194" s="78">
        <v>3.4540000000000002</v>
      </c>
      <c r="G194" s="78">
        <v>3.7679999999999998</v>
      </c>
      <c r="H194" s="78">
        <v>4.0819999999999999</v>
      </c>
      <c r="I194" s="77" t="s">
        <v>570</v>
      </c>
    </row>
    <row r="195" spans="1:9" ht="28.8" x14ac:dyDescent="0.3">
      <c r="A195" s="77" t="s">
        <v>240</v>
      </c>
      <c r="B195" s="81" t="s">
        <v>480</v>
      </c>
      <c r="C195" s="78">
        <v>3.14</v>
      </c>
      <c r="D195" s="77"/>
      <c r="E195" s="78">
        <v>3.14</v>
      </c>
      <c r="F195" s="78">
        <v>3.4540000000000002</v>
      </c>
      <c r="G195" s="78">
        <v>3.7679999999999998</v>
      </c>
      <c r="H195" s="78">
        <v>4.0819999999999999</v>
      </c>
      <c r="I195" s="77" t="s">
        <v>570</v>
      </c>
    </row>
    <row r="196" spans="1:9" x14ac:dyDescent="0.3">
      <c r="A196" s="77" t="s">
        <v>241</v>
      </c>
      <c r="B196" s="81" t="s">
        <v>481</v>
      </c>
      <c r="C196" s="78">
        <v>3.14</v>
      </c>
      <c r="D196" s="77"/>
      <c r="E196" s="78">
        <v>3.14</v>
      </c>
      <c r="F196" s="78">
        <v>3.4540000000000002</v>
      </c>
      <c r="G196" s="78">
        <v>3.7679999999999998</v>
      </c>
      <c r="H196" s="78">
        <v>4.0819999999999999</v>
      </c>
      <c r="I196" s="77" t="s">
        <v>570</v>
      </c>
    </row>
    <row r="197" spans="1:9" ht="28.8" x14ac:dyDescent="0.3">
      <c r="A197" s="77" t="s">
        <v>242</v>
      </c>
      <c r="B197" s="81" t="s">
        <v>482</v>
      </c>
      <c r="C197" s="78">
        <v>3.14</v>
      </c>
      <c r="D197" s="77"/>
      <c r="E197" s="78">
        <v>3.14</v>
      </c>
      <c r="F197" s="78">
        <v>3.4540000000000002</v>
      </c>
      <c r="G197" s="78">
        <v>3.7679999999999998</v>
      </c>
      <c r="H197" s="78">
        <v>4.0819999999999999</v>
      </c>
      <c r="I197" s="77" t="s">
        <v>571</v>
      </c>
    </row>
    <row r="198" spans="1:9" ht="43.2" x14ac:dyDescent="0.3">
      <c r="A198" s="77" t="s">
        <v>243</v>
      </c>
      <c r="B198" s="81" t="s">
        <v>483</v>
      </c>
      <c r="C198" s="78">
        <v>2.68</v>
      </c>
      <c r="D198" s="77"/>
      <c r="E198" s="78">
        <v>2.68</v>
      </c>
      <c r="F198" s="78">
        <v>2.948</v>
      </c>
      <c r="G198" s="78">
        <v>3.2160000000000002</v>
      </c>
      <c r="H198" s="78">
        <v>3.484</v>
      </c>
      <c r="I198" s="77" t="s">
        <v>569</v>
      </c>
    </row>
    <row r="199" spans="1:9" ht="86.4" x14ac:dyDescent="0.3">
      <c r="A199" s="77" t="s">
        <v>244</v>
      </c>
      <c r="B199" s="81" t="s">
        <v>484</v>
      </c>
      <c r="C199" s="78">
        <v>2.98</v>
      </c>
      <c r="D199" s="77"/>
      <c r="E199" s="78">
        <v>2.98</v>
      </c>
      <c r="F199" s="78">
        <v>3.278</v>
      </c>
      <c r="G199" s="78">
        <v>3.5760000000000001</v>
      </c>
      <c r="H199" s="78">
        <v>3.8740000000000001</v>
      </c>
      <c r="I199" s="77" t="s">
        <v>569</v>
      </c>
    </row>
    <row r="200" spans="1:9" x14ac:dyDescent="0.3">
      <c r="A200" s="77" t="s">
        <v>245</v>
      </c>
      <c r="B200" s="81" t="s">
        <v>485</v>
      </c>
      <c r="C200" s="77"/>
      <c r="D200" s="77"/>
      <c r="E200" s="77"/>
      <c r="F200" s="77"/>
      <c r="G200" s="77"/>
      <c r="H200" s="77"/>
      <c r="I200" s="77"/>
    </row>
    <row r="201" spans="1:9" x14ac:dyDescent="0.3">
      <c r="A201" s="77" t="s">
        <v>246</v>
      </c>
      <c r="B201" s="81" t="s">
        <v>485</v>
      </c>
      <c r="C201" s="78">
        <v>2.35</v>
      </c>
      <c r="D201" s="77"/>
      <c r="E201" s="78">
        <v>2.35</v>
      </c>
      <c r="F201" s="78">
        <v>2.585</v>
      </c>
      <c r="G201" s="78">
        <v>2.82</v>
      </c>
      <c r="H201" s="78">
        <v>3.0550000000000002</v>
      </c>
      <c r="I201" s="77"/>
    </row>
    <row r="202" spans="1:9" ht="28.8" x14ac:dyDescent="0.3">
      <c r="A202" s="77" t="s">
        <v>247</v>
      </c>
      <c r="B202" s="81" t="s">
        <v>486</v>
      </c>
      <c r="C202" s="77"/>
      <c r="D202" s="77"/>
      <c r="E202" s="77"/>
      <c r="F202" s="77"/>
      <c r="G202" s="77"/>
      <c r="H202" s="77"/>
      <c r="I202" s="77"/>
    </row>
    <row r="203" spans="1:9" x14ac:dyDescent="0.3">
      <c r="A203" s="77" t="s">
        <v>248</v>
      </c>
      <c r="B203" s="81" t="s">
        <v>487</v>
      </c>
      <c r="C203" s="78">
        <v>3.23</v>
      </c>
      <c r="D203" s="77"/>
      <c r="E203" s="78">
        <v>3.23</v>
      </c>
      <c r="F203" s="78">
        <v>3.5529999999999999</v>
      </c>
      <c r="G203" s="78">
        <v>3.8759999999999999</v>
      </c>
      <c r="H203" s="78">
        <v>4.1989999999999998</v>
      </c>
      <c r="I203" s="77"/>
    </row>
    <row r="204" spans="1:9" ht="28.8" x14ac:dyDescent="0.3">
      <c r="A204" s="77" t="s">
        <v>249</v>
      </c>
      <c r="B204" s="81" t="s">
        <v>488</v>
      </c>
      <c r="C204" s="78">
        <v>2.4700000000000002</v>
      </c>
      <c r="D204" s="77"/>
      <c r="E204" s="78">
        <v>2.4700000000000002</v>
      </c>
      <c r="F204" s="78">
        <v>2.7170000000000001</v>
      </c>
      <c r="G204" s="78">
        <v>2.964</v>
      </c>
      <c r="H204" s="78">
        <v>3.2109999999999999</v>
      </c>
      <c r="I204" s="77" t="s">
        <v>569</v>
      </c>
    </row>
    <row r="205" spans="1:9" ht="28.8" x14ac:dyDescent="0.3">
      <c r="A205" s="77" t="s">
        <v>250</v>
      </c>
      <c r="B205" s="81" t="s">
        <v>489</v>
      </c>
      <c r="C205" s="78">
        <v>3.23</v>
      </c>
      <c r="D205" s="77"/>
      <c r="E205" s="78">
        <v>3.23</v>
      </c>
      <c r="F205" s="78">
        <v>3.5529999999999999</v>
      </c>
      <c r="G205" s="78">
        <v>3.8759999999999999</v>
      </c>
      <c r="H205" s="78">
        <v>4.1989999999999998</v>
      </c>
      <c r="I205" s="77"/>
    </row>
    <row r="206" spans="1:9" ht="43.2" x14ac:dyDescent="0.3">
      <c r="A206" s="77" t="s">
        <v>251</v>
      </c>
      <c r="B206" s="81" t="s">
        <v>490</v>
      </c>
      <c r="C206" s="78">
        <v>2.4700000000000002</v>
      </c>
      <c r="D206" s="77"/>
      <c r="E206" s="78">
        <v>2.4700000000000002</v>
      </c>
      <c r="F206" s="78">
        <v>2.7170000000000001</v>
      </c>
      <c r="G206" s="78">
        <v>2.964</v>
      </c>
      <c r="H206" s="78">
        <v>3.2109999999999999</v>
      </c>
      <c r="I206" s="77" t="s">
        <v>569</v>
      </c>
    </row>
    <row r="207" spans="1:9" ht="43.2" x14ac:dyDescent="0.3">
      <c r="A207" s="77" t="s">
        <v>252</v>
      </c>
      <c r="B207" s="81" t="s">
        <v>491</v>
      </c>
      <c r="C207" s="78">
        <v>3.23</v>
      </c>
      <c r="D207" s="77"/>
      <c r="E207" s="78">
        <v>3.23</v>
      </c>
      <c r="F207" s="78">
        <v>3.5529999999999999</v>
      </c>
      <c r="G207" s="78">
        <v>3.8759999999999999</v>
      </c>
      <c r="H207" s="78">
        <v>4.1989999999999998</v>
      </c>
      <c r="I207" s="77"/>
    </row>
    <row r="208" spans="1:9" ht="43.2" x14ac:dyDescent="0.3">
      <c r="A208" s="77" t="s">
        <v>253</v>
      </c>
      <c r="B208" s="81" t="s">
        <v>492</v>
      </c>
      <c r="C208" s="78">
        <v>2.4700000000000002</v>
      </c>
      <c r="D208" s="77"/>
      <c r="E208" s="78">
        <v>2.4700000000000002</v>
      </c>
      <c r="F208" s="78">
        <v>2.7170000000000001</v>
      </c>
      <c r="G208" s="78">
        <v>2.964</v>
      </c>
      <c r="H208" s="78">
        <v>3.2109999999999999</v>
      </c>
      <c r="I208" s="77" t="s">
        <v>569</v>
      </c>
    </row>
    <row r="209" spans="1:9" ht="86.4" x14ac:dyDescent="0.3">
      <c r="A209" s="77" t="s">
        <v>254</v>
      </c>
      <c r="B209" s="81" t="s">
        <v>493</v>
      </c>
      <c r="C209" s="78">
        <v>2.4700000000000002</v>
      </c>
      <c r="D209" s="77"/>
      <c r="E209" s="78">
        <v>2.4700000000000002</v>
      </c>
      <c r="F209" s="78">
        <v>2.7170000000000001</v>
      </c>
      <c r="G209" s="78">
        <v>2.964</v>
      </c>
      <c r="H209" s="78">
        <v>3.2109999999999999</v>
      </c>
      <c r="I209" s="77" t="s">
        <v>569</v>
      </c>
    </row>
    <row r="210" spans="1:9" ht="86.4" x14ac:dyDescent="0.3">
      <c r="A210" s="77" t="s">
        <v>255</v>
      </c>
      <c r="B210" s="81" t="s">
        <v>494</v>
      </c>
      <c r="C210" s="78">
        <v>2.4700000000000002</v>
      </c>
      <c r="D210" s="77"/>
      <c r="E210" s="78">
        <v>2.4700000000000002</v>
      </c>
      <c r="F210" s="78">
        <v>2.7170000000000001</v>
      </c>
      <c r="G210" s="78">
        <v>2.964</v>
      </c>
      <c r="H210" s="78">
        <v>3.2109999999999999</v>
      </c>
      <c r="I210" s="77" t="s">
        <v>569</v>
      </c>
    </row>
    <row r="211" spans="1:9" ht="72" x14ac:dyDescent="0.3">
      <c r="A211" s="77" t="s">
        <v>256</v>
      </c>
      <c r="B211" s="81" t="s">
        <v>495</v>
      </c>
      <c r="C211" s="78">
        <v>3.23</v>
      </c>
      <c r="D211" s="77"/>
      <c r="E211" s="78">
        <v>3.23</v>
      </c>
      <c r="F211" s="78">
        <v>3.5529999999999999</v>
      </c>
      <c r="G211" s="78">
        <v>3.8759999999999999</v>
      </c>
      <c r="H211" s="78">
        <v>4.1989999999999998</v>
      </c>
      <c r="I211" s="77"/>
    </row>
    <row r="212" spans="1:9" ht="57.6" x14ac:dyDescent="0.3">
      <c r="A212" s="77" t="s">
        <v>257</v>
      </c>
      <c r="B212" s="81" t="s">
        <v>496</v>
      </c>
      <c r="C212" s="78">
        <v>3.23</v>
      </c>
      <c r="D212" s="77"/>
      <c r="E212" s="78">
        <v>3.23</v>
      </c>
      <c r="F212" s="78">
        <v>3.5529999999999999</v>
      </c>
      <c r="G212" s="78">
        <v>3.8759999999999999</v>
      </c>
      <c r="H212" s="78">
        <v>4.1989999999999998</v>
      </c>
      <c r="I212" s="77"/>
    </row>
    <row r="213" spans="1:9" ht="72" x14ac:dyDescent="0.3">
      <c r="A213" s="77" t="s">
        <v>258</v>
      </c>
      <c r="B213" s="81" t="s">
        <v>497</v>
      </c>
      <c r="C213" s="78">
        <v>2.4</v>
      </c>
      <c r="D213" s="77"/>
      <c r="E213" s="78">
        <v>2.4</v>
      </c>
      <c r="F213" s="78">
        <v>2.64</v>
      </c>
      <c r="G213" s="78">
        <v>2.88</v>
      </c>
      <c r="H213" s="78">
        <v>3.12</v>
      </c>
      <c r="I213" s="77" t="s">
        <v>570</v>
      </c>
    </row>
    <row r="214" spans="1:9" ht="72" x14ac:dyDescent="0.3">
      <c r="A214" s="77" t="s">
        <v>259</v>
      </c>
      <c r="B214" s="81" t="s">
        <v>498</v>
      </c>
      <c r="C214" s="78">
        <v>2.4</v>
      </c>
      <c r="D214" s="77"/>
      <c r="E214" s="78">
        <v>2.4</v>
      </c>
      <c r="F214" s="78">
        <v>2.64</v>
      </c>
      <c r="G214" s="78">
        <v>2.88</v>
      </c>
      <c r="H214" s="78">
        <v>3.12</v>
      </c>
      <c r="I214" s="77" t="s">
        <v>571</v>
      </c>
    </row>
    <row r="215" spans="1:9" ht="28.8" x14ac:dyDescent="0.3">
      <c r="A215" s="77" t="s">
        <v>260</v>
      </c>
      <c r="B215" s="81" t="s">
        <v>499</v>
      </c>
      <c r="C215" s="78">
        <v>2.4700000000000002</v>
      </c>
      <c r="D215" s="77"/>
      <c r="E215" s="78">
        <v>2.4700000000000002</v>
      </c>
      <c r="F215" s="78">
        <v>2.7170000000000001</v>
      </c>
      <c r="G215" s="78">
        <v>2.964</v>
      </c>
      <c r="H215" s="78">
        <v>3.2109999999999999</v>
      </c>
      <c r="I215" s="77" t="s">
        <v>569</v>
      </c>
    </row>
    <row r="216" spans="1:9" ht="43.2" x14ac:dyDescent="0.3">
      <c r="A216" s="77" t="s">
        <v>261</v>
      </c>
      <c r="B216" s="81" t="s">
        <v>500</v>
      </c>
      <c r="C216" s="78">
        <v>2.68</v>
      </c>
      <c r="D216" s="77"/>
      <c r="E216" s="78">
        <v>2.68</v>
      </c>
      <c r="F216" s="78">
        <v>2.948</v>
      </c>
      <c r="G216" s="78">
        <v>3.2160000000000002</v>
      </c>
      <c r="H216" s="78">
        <v>3.484</v>
      </c>
      <c r="I216" s="77" t="s">
        <v>569</v>
      </c>
    </row>
    <row r="217" spans="1:9" ht="72" x14ac:dyDescent="0.3">
      <c r="A217" s="77" t="s">
        <v>262</v>
      </c>
      <c r="B217" s="81" t="s">
        <v>501</v>
      </c>
      <c r="C217" s="77"/>
      <c r="D217" s="77"/>
      <c r="E217" s="77"/>
      <c r="F217" s="77"/>
      <c r="G217" s="77"/>
      <c r="H217" s="77"/>
      <c r="I217" s="77"/>
    </row>
    <row r="218" spans="1:9" ht="43.2" x14ac:dyDescent="0.3">
      <c r="A218" s="77" t="s">
        <v>263</v>
      </c>
      <c r="B218" s="81" t="s">
        <v>502</v>
      </c>
      <c r="C218" s="78">
        <v>3.52</v>
      </c>
      <c r="D218" s="77"/>
      <c r="E218" s="78">
        <v>3.52</v>
      </c>
      <c r="F218" s="78">
        <v>3.8719999999999999</v>
      </c>
      <c r="G218" s="78">
        <v>4.2240000000000002</v>
      </c>
      <c r="H218" s="78">
        <v>4.5759999999999996</v>
      </c>
      <c r="I218" s="77"/>
    </row>
    <row r="219" spans="1:9" ht="57.6" x14ac:dyDescent="0.3">
      <c r="A219" s="77" t="s">
        <v>264</v>
      </c>
      <c r="B219" s="81" t="s">
        <v>503</v>
      </c>
      <c r="C219" s="78">
        <v>2.68</v>
      </c>
      <c r="D219" s="77"/>
      <c r="E219" s="78">
        <v>2.68</v>
      </c>
      <c r="F219" s="78">
        <v>2.948</v>
      </c>
      <c r="G219" s="78">
        <v>3.2160000000000002</v>
      </c>
      <c r="H219" s="78">
        <v>3.484</v>
      </c>
      <c r="I219" s="77" t="s">
        <v>569</v>
      </c>
    </row>
    <row r="220" spans="1:9" ht="57.6" x14ac:dyDescent="0.3">
      <c r="A220" s="77" t="s">
        <v>265</v>
      </c>
      <c r="B220" s="81" t="s">
        <v>504</v>
      </c>
      <c r="C220" s="78">
        <v>3.52</v>
      </c>
      <c r="D220" s="77"/>
      <c r="E220" s="78">
        <v>3.52</v>
      </c>
      <c r="F220" s="78">
        <v>3.8719999999999999</v>
      </c>
      <c r="G220" s="78">
        <v>4.2240000000000002</v>
      </c>
      <c r="H220" s="78">
        <v>4.5759999999999996</v>
      </c>
      <c r="I220" s="77"/>
    </row>
    <row r="221" spans="1:9" ht="72" x14ac:dyDescent="0.3">
      <c r="A221" s="77" t="s">
        <v>266</v>
      </c>
      <c r="B221" s="81" t="s">
        <v>505</v>
      </c>
      <c r="C221" s="78">
        <v>2.68</v>
      </c>
      <c r="D221" s="77"/>
      <c r="E221" s="78">
        <v>2.68</v>
      </c>
      <c r="F221" s="78">
        <v>2.948</v>
      </c>
      <c r="G221" s="78">
        <v>3.2160000000000002</v>
      </c>
      <c r="H221" s="78">
        <v>3.484</v>
      </c>
      <c r="I221" s="77" t="s">
        <v>569</v>
      </c>
    </row>
    <row r="222" spans="1:9" ht="43.2" x14ac:dyDescent="0.3">
      <c r="A222" s="77" t="s">
        <v>267</v>
      </c>
      <c r="B222" s="81" t="s">
        <v>506</v>
      </c>
      <c r="C222" s="78">
        <v>2.68</v>
      </c>
      <c r="D222" s="77"/>
      <c r="E222" s="78">
        <v>2.68</v>
      </c>
      <c r="F222" s="78">
        <v>2.948</v>
      </c>
      <c r="G222" s="78">
        <v>3.2160000000000002</v>
      </c>
      <c r="H222" s="78">
        <v>3.484</v>
      </c>
      <c r="I222" s="77" t="s">
        <v>569</v>
      </c>
    </row>
    <row r="223" spans="1:9" ht="28.8" x14ac:dyDescent="0.3">
      <c r="A223" s="77" t="s">
        <v>268</v>
      </c>
      <c r="B223" s="81" t="s">
        <v>507</v>
      </c>
      <c r="C223" s="78">
        <v>2.59</v>
      </c>
      <c r="D223" s="77"/>
      <c r="E223" s="78">
        <v>2.59</v>
      </c>
      <c r="F223" s="78">
        <v>2.8490000000000002</v>
      </c>
      <c r="G223" s="78">
        <v>3.1080000000000001</v>
      </c>
      <c r="H223" s="78">
        <v>3.367</v>
      </c>
      <c r="I223" s="77"/>
    </row>
    <row r="224" spans="1:9" ht="43.2" x14ac:dyDescent="0.3">
      <c r="A224" s="77" t="s">
        <v>269</v>
      </c>
      <c r="B224" s="81" t="s">
        <v>508</v>
      </c>
      <c r="C224" s="78">
        <v>2.68</v>
      </c>
      <c r="D224" s="77"/>
      <c r="E224" s="78">
        <v>2.68</v>
      </c>
      <c r="F224" s="78">
        <v>2.948</v>
      </c>
      <c r="G224" s="78">
        <v>3.2160000000000002</v>
      </c>
      <c r="H224" s="78">
        <v>3.484</v>
      </c>
      <c r="I224" s="77" t="s">
        <v>569</v>
      </c>
    </row>
    <row r="225" spans="1:9" ht="43.2" x14ac:dyDescent="0.3">
      <c r="A225" s="77" t="s">
        <v>270</v>
      </c>
      <c r="B225" s="81" t="s">
        <v>509</v>
      </c>
      <c r="C225" s="78">
        <v>2.68</v>
      </c>
      <c r="D225" s="77"/>
      <c r="E225" s="78">
        <v>2.68</v>
      </c>
      <c r="F225" s="78">
        <v>2.948</v>
      </c>
      <c r="G225" s="78">
        <v>3.2160000000000002</v>
      </c>
      <c r="H225" s="78">
        <v>3.484</v>
      </c>
      <c r="I225" s="77" t="s">
        <v>569</v>
      </c>
    </row>
    <row r="226" spans="1:9" ht="86.4" x14ac:dyDescent="0.3">
      <c r="A226" s="77" t="s">
        <v>271</v>
      </c>
      <c r="B226" s="81" t="s">
        <v>510</v>
      </c>
      <c r="C226" s="78">
        <v>2.68</v>
      </c>
      <c r="D226" s="77"/>
      <c r="E226" s="78">
        <v>2.68</v>
      </c>
      <c r="F226" s="78">
        <v>2.948</v>
      </c>
      <c r="G226" s="78">
        <v>3.2160000000000002</v>
      </c>
      <c r="H226" s="78">
        <v>3.484</v>
      </c>
      <c r="I226" s="77" t="s">
        <v>569</v>
      </c>
    </row>
    <row r="227" spans="1:9" ht="100.8" x14ac:dyDescent="0.3">
      <c r="A227" s="77" t="s">
        <v>272</v>
      </c>
      <c r="B227" s="81" t="s">
        <v>511</v>
      </c>
      <c r="C227" s="78">
        <v>2.68</v>
      </c>
      <c r="D227" s="77"/>
      <c r="E227" s="78">
        <v>2.68</v>
      </c>
      <c r="F227" s="78">
        <v>2.948</v>
      </c>
      <c r="G227" s="78">
        <v>3.2160000000000002</v>
      </c>
      <c r="H227" s="78">
        <v>3.484</v>
      </c>
      <c r="I227" s="77" t="s">
        <v>569</v>
      </c>
    </row>
    <row r="228" spans="1:9" ht="100.8" x14ac:dyDescent="0.3">
      <c r="A228" s="77" t="s">
        <v>273</v>
      </c>
      <c r="B228" s="81" t="s">
        <v>512</v>
      </c>
      <c r="C228" s="78">
        <v>2.68</v>
      </c>
      <c r="D228" s="77"/>
      <c r="E228" s="78">
        <v>2.68</v>
      </c>
      <c r="F228" s="78">
        <v>2.948</v>
      </c>
      <c r="G228" s="78">
        <v>3.2160000000000002</v>
      </c>
      <c r="H228" s="78">
        <v>3.484</v>
      </c>
      <c r="I228" s="77" t="s">
        <v>569</v>
      </c>
    </row>
    <row r="229" spans="1:9" ht="100.8" x14ac:dyDescent="0.3">
      <c r="A229" s="77" t="s">
        <v>274</v>
      </c>
      <c r="B229" s="81" t="s">
        <v>513</v>
      </c>
      <c r="C229" s="78">
        <v>3.52</v>
      </c>
      <c r="D229" s="77"/>
      <c r="E229" s="78">
        <v>3.52</v>
      </c>
      <c r="F229" s="78">
        <v>3.8719999999999999</v>
      </c>
      <c r="G229" s="78">
        <v>4.2240000000000002</v>
      </c>
      <c r="H229" s="78">
        <v>4.5759999999999996</v>
      </c>
      <c r="I229" s="77"/>
    </row>
    <row r="230" spans="1:9" ht="100.8" x14ac:dyDescent="0.3">
      <c r="A230" s="77" t="s">
        <v>275</v>
      </c>
      <c r="B230" s="81" t="s">
        <v>514</v>
      </c>
      <c r="C230" s="78">
        <v>3.43</v>
      </c>
      <c r="D230" s="77"/>
      <c r="E230" s="78">
        <v>3.43</v>
      </c>
      <c r="F230" s="78">
        <v>3.7730000000000001</v>
      </c>
      <c r="G230" s="78">
        <v>4.1159999999999997</v>
      </c>
      <c r="H230" s="78">
        <v>4.4589999999999996</v>
      </c>
      <c r="I230" s="77"/>
    </row>
    <row r="231" spans="1:9" ht="43.2" x14ac:dyDescent="0.3">
      <c r="A231" s="77" t="s">
        <v>276</v>
      </c>
      <c r="B231" s="81" t="s">
        <v>515</v>
      </c>
      <c r="C231" s="78">
        <v>2.72</v>
      </c>
      <c r="D231" s="77"/>
      <c r="E231" s="78">
        <v>2.72</v>
      </c>
      <c r="F231" s="78">
        <v>2.992</v>
      </c>
      <c r="G231" s="78">
        <v>3.2639999999999998</v>
      </c>
      <c r="H231" s="78">
        <v>3.536</v>
      </c>
      <c r="I231" s="77" t="s">
        <v>570</v>
      </c>
    </row>
    <row r="232" spans="1:9" ht="43.2" x14ac:dyDescent="0.3">
      <c r="A232" s="77" t="s">
        <v>277</v>
      </c>
      <c r="B232" s="81" t="s">
        <v>516</v>
      </c>
      <c r="C232" s="78">
        <v>2.63</v>
      </c>
      <c r="D232" s="77"/>
      <c r="E232" s="78">
        <v>2.63</v>
      </c>
      <c r="F232" s="78">
        <v>2.8929999999999998</v>
      </c>
      <c r="G232" s="78">
        <v>3.1560000000000001</v>
      </c>
      <c r="H232" s="78">
        <v>3.419</v>
      </c>
      <c r="I232" s="77" t="s">
        <v>570</v>
      </c>
    </row>
    <row r="233" spans="1:9" ht="100.8" x14ac:dyDescent="0.3">
      <c r="A233" s="77" t="s">
        <v>278</v>
      </c>
      <c r="B233" s="81" t="s">
        <v>517</v>
      </c>
      <c r="C233" s="78">
        <v>2.72</v>
      </c>
      <c r="D233" s="77"/>
      <c r="E233" s="78">
        <v>2.72</v>
      </c>
      <c r="F233" s="78">
        <v>2.992</v>
      </c>
      <c r="G233" s="78">
        <v>3.2639999999999998</v>
      </c>
      <c r="H233" s="78">
        <v>3.536</v>
      </c>
      <c r="I233" s="77" t="s">
        <v>570</v>
      </c>
    </row>
    <row r="234" spans="1:9" ht="28.8" x14ac:dyDescent="0.3">
      <c r="A234" s="77" t="s">
        <v>279</v>
      </c>
      <c r="B234" s="81" t="s">
        <v>518</v>
      </c>
      <c r="C234" s="78">
        <v>3.52</v>
      </c>
      <c r="D234" s="77"/>
      <c r="E234" s="78">
        <v>3.52</v>
      </c>
      <c r="F234" s="78">
        <v>3.8719999999999999</v>
      </c>
      <c r="G234" s="78">
        <v>4.2240000000000002</v>
      </c>
      <c r="H234" s="78">
        <v>4.5759999999999996</v>
      </c>
      <c r="I234" s="77"/>
    </row>
    <row r="235" spans="1:9" ht="43.2" x14ac:dyDescent="0.3">
      <c r="A235" s="77" t="s">
        <v>280</v>
      </c>
      <c r="B235" s="81" t="s">
        <v>519</v>
      </c>
      <c r="C235" s="78">
        <v>2.68</v>
      </c>
      <c r="D235" s="77"/>
      <c r="E235" s="78">
        <v>2.68</v>
      </c>
      <c r="F235" s="78">
        <v>2.948</v>
      </c>
      <c r="G235" s="78">
        <v>3.2160000000000002</v>
      </c>
      <c r="H235" s="78">
        <v>3.484</v>
      </c>
      <c r="I235" s="77" t="s">
        <v>569</v>
      </c>
    </row>
    <row r="236" spans="1:9" ht="43.2" x14ac:dyDescent="0.3">
      <c r="A236" s="77" t="s">
        <v>281</v>
      </c>
      <c r="B236" s="81" t="s">
        <v>520</v>
      </c>
      <c r="C236" s="78">
        <v>2.68</v>
      </c>
      <c r="D236" s="77"/>
      <c r="E236" s="78">
        <v>2.68</v>
      </c>
      <c r="F236" s="78">
        <v>2.948</v>
      </c>
      <c r="G236" s="78">
        <v>3.2160000000000002</v>
      </c>
      <c r="H236" s="78">
        <v>3.484</v>
      </c>
      <c r="I236" s="77" t="s">
        <v>569</v>
      </c>
    </row>
    <row r="237" spans="1:9" ht="100.8" x14ac:dyDescent="0.3">
      <c r="A237" s="77" t="s">
        <v>282</v>
      </c>
      <c r="B237" s="81" t="s">
        <v>521</v>
      </c>
      <c r="C237" s="78">
        <v>3.52</v>
      </c>
      <c r="D237" s="77"/>
      <c r="E237" s="78">
        <v>3.52</v>
      </c>
      <c r="F237" s="78">
        <v>3.8719999999999999</v>
      </c>
      <c r="G237" s="78">
        <v>4.2240000000000002</v>
      </c>
      <c r="H237" s="78">
        <v>4.5759999999999996</v>
      </c>
      <c r="I237" s="77"/>
    </row>
    <row r="238" spans="1:9" ht="100.8" x14ac:dyDescent="0.3">
      <c r="A238" s="77" t="s">
        <v>283</v>
      </c>
      <c r="B238" s="81" t="s">
        <v>522</v>
      </c>
      <c r="C238" s="78">
        <v>2.68</v>
      </c>
      <c r="D238" s="77"/>
      <c r="E238" s="78">
        <v>2.68</v>
      </c>
      <c r="F238" s="78">
        <v>2.948</v>
      </c>
      <c r="G238" s="78">
        <v>3.2160000000000002</v>
      </c>
      <c r="H238" s="78">
        <v>3.484</v>
      </c>
      <c r="I238" s="77" t="s">
        <v>569</v>
      </c>
    </row>
    <row r="239" spans="1:9" ht="57.6" x14ac:dyDescent="0.3">
      <c r="A239" s="77" t="s">
        <v>284</v>
      </c>
      <c r="B239" s="81" t="s">
        <v>523</v>
      </c>
      <c r="C239" s="78">
        <v>2.68</v>
      </c>
      <c r="D239" s="77"/>
      <c r="E239" s="78">
        <v>2.68</v>
      </c>
      <c r="F239" s="78">
        <v>2.948</v>
      </c>
      <c r="G239" s="78">
        <v>3.2160000000000002</v>
      </c>
      <c r="H239" s="78">
        <v>3.484</v>
      </c>
      <c r="I239" s="77" t="s">
        <v>569</v>
      </c>
    </row>
    <row r="240" spans="1:9" ht="28.8" x14ac:dyDescent="0.3">
      <c r="A240" s="77" t="s">
        <v>285</v>
      </c>
      <c r="B240" s="81" t="s">
        <v>524</v>
      </c>
      <c r="C240" s="77"/>
      <c r="D240" s="77"/>
      <c r="E240" s="77"/>
      <c r="F240" s="77"/>
      <c r="G240" s="77"/>
      <c r="H240" s="77"/>
      <c r="I240" s="77"/>
    </row>
    <row r="241" spans="1:9" x14ac:dyDescent="0.3">
      <c r="A241" s="77" t="s">
        <v>286</v>
      </c>
      <c r="B241" s="81" t="s">
        <v>525</v>
      </c>
      <c r="C241" s="78">
        <v>2.34</v>
      </c>
      <c r="D241" s="77"/>
      <c r="E241" s="78">
        <v>2.34</v>
      </c>
      <c r="F241" s="78">
        <v>2.5739999999999998</v>
      </c>
      <c r="G241" s="78">
        <v>2.8079999999999998</v>
      </c>
      <c r="H241" s="78">
        <v>3.0419999999999998</v>
      </c>
      <c r="I241" s="77"/>
    </row>
    <row r="242" spans="1:9" ht="28.8" x14ac:dyDescent="0.3">
      <c r="A242" s="77" t="s">
        <v>287</v>
      </c>
      <c r="B242" s="81" t="s">
        <v>526</v>
      </c>
      <c r="C242" s="78">
        <v>2.34</v>
      </c>
      <c r="D242" s="77"/>
      <c r="E242" s="78">
        <v>2.34</v>
      </c>
      <c r="F242" s="78">
        <v>2.5739999999999998</v>
      </c>
      <c r="G242" s="78">
        <v>2.8079999999999998</v>
      </c>
      <c r="H242" s="78">
        <v>3.0419999999999998</v>
      </c>
      <c r="I242" s="77"/>
    </row>
    <row r="243" spans="1:9" x14ac:dyDescent="0.3">
      <c r="A243" s="77" t="s">
        <v>288</v>
      </c>
      <c r="B243" s="81" t="s">
        <v>527</v>
      </c>
      <c r="C243" s="78">
        <v>2.46</v>
      </c>
      <c r="D243" s="77"/>
      <c r="E243" s="78">
        <v>2.46</v>
      </c>
      <c r="F243" s="78">
        <v>2.706</v>
      </c>
      <c r="G243" s="78">
        <v>2.952</v>
      </c>
      <c r="H243" s="78">
        <v>3.198</v>
      </c>
      <c r="I243" s="77" t="s">
        <v>569</v>
      </c>
    </row>
    <row r="244" spans="1:9" x14ac:dyDescent="0.3">
      <c r="A244" s="77" t="s">
        <v>289</v>
      </c>
      <c r="B244" s="81" t="s">
        <v>528</v>
      </c>
      <c r="C244" s="78">
        <v>2.41</v>
      </c>
      <c r="D244" s="77"/>
      <c r="E244" s="78">
        <v>2.41</v>
      </c>
      <c r="F244" s="78">
        <v>2.6509999999999998</v>
      </c>
      <c r="G244" s="78">
        <v>2.8919999999999999</v>
      </c>
      <c r="H244" s="78">
        <v>3.133</v>
      </c>
      <c r="I244" s="77"/>
    </row>
    <row r="245" spans="1:9" ht="28.8" x14ac:dyDescent="0.3">
      <c r="A245" s="77" t="s">
        <v>290</v>
      </c>
      <c r="B245" s="81" t="s">
        <v>529</v>
      </c>
      <c r="C245" s="78">
        <v>2.41</v>
      </c>
      <c r="D245" s="77"/>
      <c r="E245" s="78">
        <v>2.41</v>
      </c>
      <c r="F245" s="78">
        <v>2.6509999999999998</v>
      </c>
      <c r="G245" s="78">
        <v>2.8919999999999999</v>
      </c>
      <c r="H245" s="78">
        <v>3.133</v>
      </c>
      <c r="I245" s="77"/>
    </row>
    <row r="246" spans="1:9" ht="28.8" x14ac:dyDescent="0.3">
      <c r="A246" s="77" t="s">
        <v>291</v>
      </c>
      <c r="B246" s="81" t="s">
        <v>530</v>
      </c>
      <c r="C246" s="78">
        <v>2.41</v>
      </c>
      <c r="D246" s="77"/>
      <c r="E246" s="78">
        <v>2.41</v>
      </c>
      <c r="F246" s="78">
        <v>2.6509999999999998</v>
      </c>
      <c r="G246" s="78">
        <v>2.8919999999999999</v>
      </c>
      <c r="H246" s="78">
        <v>3.133</v>
      </c>
      <c r="I246" s="77"/>
    </row>
    <row r="247" spans="1:9" ht="43.2" x14ac:dyDescent="0.3">
      <c r="A247" s="77" t="s">
        <v>292</v>
      </c>
      <c r="B247" s="81" t="s">
        <v>531</v>
      </c>
      <c r="C247" s="78">
        <v>2.41</v>
      </c>
      <c r="D247" s="77"/>
      <c r="E247" s="78">
        <v>2.41</v>
      </c>
      <c r="F247" s="78">
        <v>2.6509999999999998</v>
      </c>
      <c r="G247" s="78">
        <v>2.8919999999999999</v>
      </c>
      <c r="H247" s="78">
        <v>3.133</v>
      </c>
      <c r="I247" s="77"/>
    </row>
    <row r="248" spans="1:9" x14ac:dyDescent="0.3">
      <c r="A248" s="77" t="s">
        <v>293</v>
      </c>
      <c r="B248" s="81" t="s">
        <v>532</v>
      </c>
      <c r="C248" s="78">
        <v>2.4700000000000002</v>
      </c>
      <c r="D248" s="77"/>
      <c r="E248" s="78">
        <v>2.4700000000000002</v>
      </c>
      <c r="F248" s="78">
        <v>2.7170000000000001</v>
      </c>
      <c r="G248" s="78">
        <v>2.964</v>
      </c>
      <c r="H248" s="78">
        <v>3.2109999999999999</v>
      </c>
      <c r="I248" s="77" t="s">
        <v>569</v>
      </c>
    </row>
    <row r="249" spans="1:9" ht="28.8" x14ac:dyDescent="0.3">
      <c r="A249" s="77" t="s">
        <v>294</v>
      </c>
      <c r="B249" s="81" t="s">
        <v>533</v>
      </c>
      <c r="C249" s="78">
        <v>2.4700000000000002</v>
      </c>
      <c r="D249" s="77"/>
      <c r="E249" s="78">
        <v>2.4700000000000002</v>
      </c>
      <c r="F249" s="78">
        <v>2.7170000000000001</v>
      </c>
      <c r="G249" s="78">
        <v>2.964</v>
      </c>
      <c r="H249" s="78">
        <v>3.2109999999999999</v>
      </c>
      <c r="I249" s="77" t="s">
        <v>569</v>
      </c>
    </row>
    <row r="250" spans="1:9" ht="28.8" x14ac:dyDescent="0.3">
      <c r="A250" s="77" t="s">
        <v>295</v>
      </c>
      <c r="B250" s="81" t="s">
        <v>534</v>
      </c>
      <c r="C250" s="78">
        <v>2.4700000000000002</v>
      </c>
      <c r="D250" s="77"/>
      <c r="E250" s="78">
        <v>2.4700000000000002</v>
      </c>
      <c r="F250" s="78">
        <v>2.7170000000000001</v>
      </c>
      <c r="G250" s="78">
        <v>2.964</v>
      </c>
      <c r="H250" s="78">
        <v>3.2109999999999999</v>
      </c>
      <c r="I250" s="77" t="s">
        <v>569</v>
      </c>
    </row>
    <row r="251" spans="1:9" ht="43.2" x14ac:dyDescent="0.3">
      <c r="A251" s="77" t="s">
        <v>296</v>
      </c>
      <c r="B251" s="81" t="s">
        <v>535</v>
      </c>
      <c r="C251" s="78">
        <v>2.4700000000000002</v>
      </c>
      <c r="D251" s="77"/>
      <c r="E251" s="78">
        <v>2.4700000000000002</v>
      </c>
      <c r="F251" s="78">
        <v>2.7170000000000001</v>
      </c>
      <c r="G251" s="78">
        <v>2.964</v>
      </c>
      <c r="H251" s="78">
        <v>3.2109999999999999</v>
      </c>
      <c r="I251" s="77" t="s">
        <v>569</v>
      </c>
    </row>
    <row r="252" spans="1:9" ht="100.8" x14ac:dyDescent="0.3">
      <c r="A252" s="77" t="s">
        <v>297</v>
      </c>
      <c r="B252" s="81" t="s">
        <v>536</v>
      </c>
      <c r="C252" s="78">
        <v>3.01</v>
      </c>
      <c r="D252" s="77"/>
      <c r="E252" s="78">
        <v>3.01</v>
      </c>
      <c r="F252" s="78">
        <v>3.3109999999999999</v>
      </c>
      <c r="G252" s="78">
        <v>3.6120000000000001</v>
      </c>
      <c r="H252" s="78">
        <v>3.9129999999999998</v>
      </c>
      <c r="I252" s="77" t="s">
        <v>569</v>
      </c>
    </row>
    <row r="253" spans="1:9" ht="86.4" x14ac:dyDescent="0.3">
      <c r="A253" s="77" t="s">
        <v>298</v>
      </c>
      <c r="B253" s="81" t="s">
        <v>537</v>
      </c>
      <c r="C253" s="78">
        <v>3.01</v>
      </c>
      <c r="D253" s="77"/>
      <c r="E253" s="78">
        <v>3.01</v>
      </c>
      <c r="F253" s="78">
        <v>3.3109999999999999</v>
      </c>
      <c r="G253" s="78">
        <v>3.6120000000000001</v>
      </c>
      <c r="H253" s="78">
        <v>3.9129999999999998</v>
      </c>
      <c r="I253" s="77" t="s">
        <v>569</v>
      </c>
    </row>
    <row r="254" spans="1:9" ht="86.4" x14ac:dyDescent="0.3">
      <c r="A254" s="77" t="s">
        <v>299</v>
      </c>
      <c r="B254" s="81" t="s">
        <v>538</v>
      </c>
      <c r="C254" s="78">
        <v>2.68</v>
      </c>
      <c r="D254" s="77"/>
      <c r="E254" s="78">
        <v>2.68</v>
      </c>
      <c r="F254" s="78">
        <v>2.948</v>
      </c>
      <c r="G254" s="78">
        <v>3.2160000000000002</v>
      </c>
      <c r="H254" s="78">
        <v>3.484</v>
      </c>
      <c r="I254" s="77" t="s">
        <v>569</v>
      </c>
    </row>
    <row r="255" spans="1:9" ht="43.2" x14ac:dyDescent="0.3">
      <c r="A255" s="77" t="s">
        <v>300</v>
      </c>
      <c r="B255" s="81" t="s">
        <v>539</v>
      </c>
      <c r="C255" s="77"/>
      <c r="D255" s="77"/>
      <c r="E255" s="77"/>
      <c r="F255" s="77"/>
      <c r="G255" s="77"/>
      <c r="H255" s="77"/>
      <c r="I255" s="77"/>
    </row>
    <row r="256" spans="1:9" ht="43.2" x14ac:dyDescent="0.3">
      <c r="A256" s="77" t="s">
        <v>301</v>
      </c>
      <c r="B256" s="81" t="s">
        <v>539</v>
      </c>
      <c r="C256" s="78">
        <v>2.63</v>
      </c>
      <c r="D256" s="77"/>
      <c r="E256" s="78">
        <v>2.63</v>
      </c>
      <c r="F256" s="78">
        <v>2.8929999999999998</v>
      </c>
      <c r="G256" s="78">
        <v>3.1560000000000001</v>
      </c>
      <c r="H256" s="78">
        <v>3.419</v>
      </c>
      <c r="I256" s="77" t="s">
        <v>569</v>
      </c>
    </row>
    <row r="257" spans="1:9" ht="72" x14ac:dyDescent="0.3">
      <c r="A257" s="77" t="s">
        <v>302</v>
      </c>
      <c r="B257" s="81" t="s">
        <v>540</v>
      </c>
      <c r="C257" s="77"/>
      <c r="D257" s="77"/>
      <c r="E257" s="77"/>
      <c r="F257" s="77"/>
      <c r="G257" s="77"/>
      <c r="H257" s="77"/>
      <c r="I257" s="77"/>
    </row>
    <row r="258" spans="1:9" x14ac:dyDescent="0.3">
      <c r="A258" s="77" t="s">
        <v>303</v>
      </c>
      <c r="B258" s="81" t="s">
        <v>541</v>
      </c>
      <c r="C258" s="78">
        <v>2.4700000000000002</v>
      </c>
      <c r="D258" s="77"/>
      <c r="E258" s="78">
        <v>2.4700000000000002</v>
      </c>
      <c r="F258" s="78">
        <v>2.7170000000000001</v>
      </c>
      <c r="G258" s="78">
        <v>2.964</v>
      </c>
      <c r="H258" s="78">
        <v>3.2109999999999999</v>
      </c>
      <c r="I258" s="77" t="s">
        <v>569</v>
      </c>
    </row>
    <row r="259" spans="1:9" x14ac:dyDescent="0.3">
      <c r="A259" s="77" t="s">
        <v>304</v>
      </c>
      <c r="B259" s="81" t="s">
        <v>542</v>
      </c>
      <c r="C259" s="78">
        <v>3.23</v>
      </c>
      <c r="D259" s="77"/>
      <c r="E259" s="78">
        <v>3.23</v>
      </c>
      <c r="F259" s="78">
        <v>3.5529999999999999</v>
      </c>
      <c r="G259" s="78">
        <v>3.8759999999999999</v>
      </c>
      <c r="H259" s="78">
        <v>4.1989999999999998</v>
      </c>
      <c r="I259" s="77" t="s">
        <v>569</v>
      </c>
    </row>
    <row r="260" spans="1:9" ht="28.8" x14ac:dyDescent="0.3">
      <c r="A260" s="77" t="s">
        <v>305</v>
      </c>
      <c r="B260" s="81" t="s">
        <v>543</v>
      </c>
      <c r="C260" s="78">
        <v>2.4700000000000002</v>
      </c>
      <c r="D260" s="77"/>
      <c r="E260" s="78">
        <v>2.4700000000000002</v>
      </c>
      <c r="F260" s="78">
        <v>2.7170000000000001</v>
      </c>
      <c r="G260" s="78">
        <v>2.964</v>
      </c>
      <c r="H260" s="78">
        <v>3.2109999999999999</v>
      </c>
      <c r="I260" s="77" t="s">
        <v>569</v>
      </c>
    </row>
    <row r="261" spans="1:9" x14ac:dyDescent="0.3">
      <c r="A261" s="77" t="s">
        <v>306</v>
      </c>
      <c r="B261" s="81" t="s">
        <v>544</v>
      </c>
      <c r="C261" s="78">
        <v>2.4700000000000002</v>
      </c>
      <c r="D261" s="77"/>
      <c r="E261" s="78">
        <v>2.4700000000000002</v>
      </c>
      <c r="F261" s="78">
        <v>2.7170000000000001</v>
      </c>
      <c r="G261" s="78">
        <v>2.964</v>
      </c>
      <c r="H261" s="78">
        <v>3.2109999999999999</v>
      </c>
      <c r="I261" s="77" t="s">
        <v>569</v>
      </c>
    </row>
    <row r="262" spans="1:9" x14ac:dyDescent="0.3">
      <c r="A262" s="77" t="s">
        <v>307</v>
      </c>
      <c r="B262" s="81" t="s">
        <v>545</v>
      </c>
      <c r="C262" s="78">
        <v>3.23</v>
      </c>
      <c r="D262" s="77"/>
      <c r="E262" s="78">
        <v>3.23</v>
      </c>
      <c r="F262" s="78">
        <v>3.5529999999999999</v>
      </c>
      <c r="G262" s="78">
        <v>3.8759999999999999</v>
      </c>
      <c r="H262" s="78">
        <v>4.1989999999999998</v>
      </c>
      <c r="I262" s="77" t="s">
        <v>569</v>
      </c>
    </row>
    <row r="263" spans="1:9" ht="28.8" x14ac:dyDescent="0.3">
      <c r="A263" s="77" t="s">
        <v>308</v>
      </c>
      <c r="B263" s="81" t="s">
        <v>546</v>
      </c>
      <c r="C263" s="78">
        <v>2.4700000000000002</v>
      </c>
      <c r="D263" s="77"/>
      <c r="E263" s="78">
        <v>2.4700000000000002</v>
      </c>
      <c r="F263" s="78">
        <v>2.7170000000000001</v>
      </c>
      <c r="G263" s="78">
        <v>2.964</v>
      </c>
      <c r="H263" s="78">
        <v>3.2109999999999999</v>
      </c>
      <c r="I263" s="77" t="s">
        <v>569</v>
      </c>
    </row>
    <row r="264" spans="1:9" ht="43.2" x14ac:dyDescent="0.3">
      <c r="A264" s="77" t="s">
        <v>309</v>
      </c>
      <c r="B264" s="81" t="s">
        <v>547</v>
      </c>
      <c r="C264" s="78">
        <v>2.4700000000000002</v>
      </c>
      <c r="D264" s="77"/>
      <c r="E264" s="78">
        <v>2.4700000000000002</v>
      </c>
      <c r="F264" s="78">
        <v>2.7170000000000001</v>
      </c>
      <c r="G264" s="78">
        <v>2.964</v>
      </c>
      <c r="H264" s="78">
        <v>3.2109999999999999</v>
      </c>
      <c r="I264" s="77" t="s">
        <v>569</v>
      </c>
    </row>
    <row r="265" spans="1:9" ht="72" x14ac:dyDescent="0.3">
      <c r="A265" s="77" t="s">
        <v>310</v>
      </c>
      <c r="B265" s="81" t="s">
        <v>548</v>
      </c>
      <c r="C265" s="78">
        <v>2.4700000000000002</v>
      </c>
      <c r="D265" s="77"/>
      <c r="E265" s="78">
        <v>2.4700000000000002</v>
      </c>
      <c r="F265" s="78">
        <v>2.7170000000000001</v>
      </c>
      <c r="G265" s="78">
        <v>2.964</v>
      </c>
      <c r="H265" s="78">
        <v>3.2109999999999999</v>
      </c>
      <c r="I265" s="77" t="s">
        <v>569</v>
      </c>
    </row>
    <row r="266" spans="1:9" x14ac:dyDescent="0.3">
      <c r="A266" s="77" t="s">
        <v>311</v>
      </c>
      <c r="B266" s="81" t="s">
        <v>549</v>
      </c>
      <c r="C266" s="78">
        <v>2.4700000000000002</v>
      </c>
      <c r="D266" s="77"/>
      <c r="E266" s="78">
        <v>2.4700000000000002</v>
      </c>
      <c r="F266" s="78">
        <v>2.7170000000000001</v>
      </c>
      <c r="G266" s="78">
        <v>2.964</v>
      </c>
      <c r="H266" s="78">
        <v>3.2109999999999999</v>
      </c>
      <c r="I266" s="77" t="s">
        <v>569</v>
      </c>
    </row>
    <row r="267" spans="1:9" ht="28.8" x14ac:dyDescent="0.3">
      <c r="A267" s="77" t="s">
        <v>312</v>
      </c>
      <c r="B267" s="81" t="s">
        <v>550</v>
      </c>
      <c r="C267" s="78">
        <v>2.4700000000000002</v>
      </c>
      <c r="D267" s="77"/>
      <c r="E267" s="78">
        <v>2.4700000000000002</v>
      </c>
      <c r="F267" s="78">
        <v>2.7170000000000001</v>
      </c>
      <c r="G267" s="78">
        <v>2.964</v>
      </c>
      <c r="H267" s="78">
        <v>3.2109999999999999</v>
      </c>
      <c r="I267" s="77" t="s">
        <v>569</v>
      </c>
    </row>
    <row r="268" spans="1:9" ht="28.8" x14ac:dyDescent="0.3">
      <c r="A268" s="77" t="s">
        <v>313</v>
      </c>
      <c r="B268" s="81" t="s">
        <v>551</v>
      </c>
      <c r="C268" s="78">
        <v>2.4700000000000002</v>
      </c>
      <c r="D268" s="77"/>
      <c r="E268" s="78">
        <v>2.4700000000000002</v>
      </c>
      <c r="F268" s="78">
        <v>2.7170000000000001</v>
      </c>
      <c r="G268" s="78">
        <v>2.964</v>
      </c>
      <c r="H268" s="78">
        <v>3.2109999999999999</v>
      </c>
      <c r="I268" s="77" t="s">
        <v>569</v>
      </c>
    </row>
    <row r="269" spans="1:9" ht="28.8" x14ac:dyDescent="0.3">
      <c r="A269" s="77" t="s">
        <v>314</v>
      </c>
      <c r="B269" s="81" t="s">
        <v>552</v>
      </c>
      <c r="C269" s="78">
        <v>2.4700000000000002</v>
      </c>
      <c r="D269" s="77"/>
      <c r="E269" s="78">
        <v>2.4700000000000002</v>
      </c>
      <c r="F269" s="78">
        <v>2.7170000000000001</v>
      </c>
      <c r="G269" s="78">
        <v>2.964</v>
      </c>
      <c r="H269" s="78">
        <v>3.2109999999999999</v>
      </c>
      <c r="I269" s="77" t="s">
        <v>569</v>
      </c>
    </row>
    <row r="270" spans="1:9" ht="28.8" x14ac:dyDescent="0.3">
      <c r="A270" s="77" t="s">
        <v>315</v>
      </c>
      <c r="B270" s="81" t="s">
        <v>553</v>
      </c>
      <c r="C270" s="78">
        <v>2.4700000000000002</v>
      </c>
      <c r="D270" s="77"/>
      <c r="E270" s="78">
        <v>2.4700000000000002</v>
      </c>
      <c r="F270" s="78">
        <v>2.7170000000000001</v>
      </c>
      <c r="G270" s="78">
        <v>2.964</v>
      </c>
      <c r="H270" s="78">
        <v>3.2109999999999999</v>
      </c>
      <c r="I270" s="77" t="s">
        <v>569</v>
      </c>
    </row>
    <row r="271" spans="1:9" x14ac:dyDescent="0.3">
      <c r="A271" s="77" t="s">
        <v>316</v>
      </c>
      <c r="B271" s="81" t="s">
        <v>554</v>
      </c>
      <c r="C271" s="78">
        <v>2.4700000000000002</v>
      </c>
      <c r="D271" s="77"/>
      <c r="E271" s="78">
        <v>2.4700000000000002</v>
      </c>
      <c r="F271" s="78">
        <v>2.7170000000000001</v>
      </c>
      <c r="G271" s="78">
        <v>2.964</v>
      </c>
      <c r="H271" s="78">
        <v>3.2109999999999999</v>
      </c>
      <c r="I271" s="77" t="s">
        <v>569</v>
      </c>
    </row>
    <row r="272" spans="1:9" x14ac:dyDescent="0.3">
      <c r="A272" s="77" t="s">
        <v>317</v>
      </c>
      <c r="B272" s="81" t="s">
        <v>555</v>
      </c>
      <c r="C272" s="78">
        <v>2.4700000000000002</v>
      </c>
      <c r="D272" s="77"/>
      <c r="E272" s="78">
        <v>2.4700000000000002</v>
      </c>
      <c r="F272" s="78">
        <v>2.7170000000000001</v>
      </c>
      <c r="G272" s="78">
        <v>2.964</v>
      </c>
      <c r="H272" s="78">
        <v>3.2109999999999999</v>
      </c>
      <c r="I272" s="77" t="s">
        <v>569</v>
      </c>
    </row>
    <row r="273" spans="1:9" ht="28.8" x14ac:dyDescent="0.3">
      <c r="A273" s="77" t="s">
        <v>318</v>
      </c>
      <c r="B273" s="81" t="s">
        <v>556</v>
      </c>
      <c r="C273" s="77"/>
      <c r="D273" s="77"/>
      <c r="E273" s="77"/>
      <c r="F273" s="77"/>
      <c r="G273" s="77"/>
      <c r="H273" s="77"/>
      <c r="I273" s="77"/>
    </row>
    <row r="274" spans="1:9" ht="28.8" x14ac:dyDescent="0.3">
      <c r="A274" s="77" t="s">
        <v>319</v>
      </c>
      <c r="B274" s="81" t="s">
        <v>557</v>
      </c>
      <c r="C274" s="78">
        <v>2.46</v>
      </c>
      <c r="D274" s="77"/>
      <c r="E274" s="78">
        <v>2.46</v>
      </c>
      <c r="F274" s="78">
        <v>2.706</v>
      </c>
      <c r="G274" s="78">
        <v>2.952</v>
      </c>
      <c r="H274" s="78">
        <v>3.198</v>
      </c>
      <c r="I274" s="77" t="s">
        <v>569</v>
      </c>
    </row>
    <row r="275" spans="1:9" ht="43.2" x14ac:dyDescent="0.3">
      <c r="A275" s="77" t="s">
        <v>320</v>
      </c>
      <c r="B275" s="81" t="s">
        <v>558</v>
      </c>
      <c r="C275" s="78">
        <v>2.46</v>
      </c>
      <c r="D275" s="77"/>
      <c r="E275" s="78">
        <v>2.46</v>
      </c>
      <c r="F275" s="78">
        <v>2.706</v>
      </c>
      <c r="G275" s="78">
        <v>2.952</v>
      </c>
      <c r="H275" s="78">
        <v>3.198</v>
      </c>
      <c r="I275" s="77" t="s">
        <v>569</v>
      </c>
    </row>
    <row r="276" spans="1:9" ht="28.8" x14ac:dyDescent="0.3">
      <c r="A276" s="77" t="s">
        <v>321</v>
      </c>
      <c r="B276" s="81" t="s">
        <v>559</v>
      </c>
      <c r="C276" s="78">
        <v>2.4700000000000002</v>
      </c>
      <c r="D276" s="77"/>
      <c r="E276" s="78">
        <v>2.4700000000000002</v>
      </c>
      <c r="F276" s="78">
        <v>2.7170000000000001</v>
      </c>
      <c r="G276" s="78">
        <v>2.964</v>
      </c>
      <c r="H276" s="78">
        <v>3.2109999999999999</v>
      </c>
      <c r="I276" s="77" t="s">
        <v>569</v>
      </c>
    </row>
    <row r="277" spans="1:9" x14ac:dyDescent="0.3">
      <c r="A277" s="77" t="s">
        <v>322</v>
      </c>
      <c r="B277" s="81" t="s">
        <v>560</v>
      </c>
      <c r="C277" s="78">
        <v>2.4700000000000002</v>
      </c>
      <c r="D277" s="77"/>
      <c r="E277" s="78">
        <v>2.4700000000000002</v>
      </c>
      <c r="F277" s="78">
        <v>2.7170000000000001</v>
      </c>
      <c r="G277" s="78">
        <v>2.964</v>
      </c>
      <c r="H277" s="78">
        <v>3.2109999999999999</v>
      </c>
      <c r="I277" s="77" t="s">
        <v>569</v>
      </c>
    </row>
    <row r="278" spans="1:9" ht="28.8" x14ac:dyDescent="0.3">
      <c r="A278" s="77" t="s">
        <v>323</v>
      </c>
      <c r="B278" s="81" t="s">
        <v>561</v>
      </c>
      <c r="C278" s="78">
        <v>2.4700000000000002</v>
      </c>
      <c r="D278" s="77"/>
      <c r="E278" s="78">
        <v>2.4700000000000002</v>
      </c>
      <c r="F278" s="78">
        <v>2.7170000000000001</v>
      </c>
      <c r="G278" s="78">
        <v>2.964</v>
      </c>
      <c r="H278" s="78">
        <v>3.2109999999999999</v>
      </c>
      <c r="I278" s="77" t="s">
        <v>569</v>
      </c>
    </row>
    <row r="279" spans="1:9" x14ac:dyDescent="0.3">
      <c r="A279" s="77" t="s">
        <v>324</v>
      </c>
      <c r="B279" s="81" t="s">
        <v>562</v>
      </c>
      <c r="C279" s="78">
        <v>2.4700000000000002</v>
      </c>
      <c r="D279" s="77"/>
      <c r="E279" s="78">
        <v>2.4700000000000002</v>
      </c>
      <c r="F279" s="78">
        <v>2.7170000000000001</v>
      </c>
      <c r="G279" s="78">
        <v>2.964</v>
      </c>
      <c r="H279" s="78">
        <v>3.2109999999999999</v>
      </c>
      <c r="I279" s="77" t="s">
        <v>569</v>
      </c>
    </row>
    <row r="280" spans="1:9" ht="43.2" x14ac:dyDescent="0.3">
      <c r="A280" s="77" t="s">
        <v>325</v>
      </c>
      <c r="B280" s="81" t="s">
        <v>563</v>
      </c>
      <c r="C280" s="78">
        <v>2.4700000000000002</v>
      </c>
      <c r="D280" s="77"/>
      <c r="E280" s="78">
        <v>2.4700000000000002</v>
      </c>
      <c r="F280" s="78">
        <v>2.7170000000000001</v>
      </c>
      <c r="G280" s="78">
        <v>2.964</v>
      </c>
      <c r="H280" s="78">
        <v>3.2109999999999999</v>
      </c>
      <c r="I280" s="77" t="s">
        <v>569</v>
      </c>
    </row>
    <row r="281" spans="1:9" ht="28.8" x14ac:dyDescent="0.3">
      <c r="A281" s="77" t="s">
        <v>326</v>
      </c>
      <c r="B281" s="81" t="s">
        <v>564</v>
      </c>
      <c r="C281" s="78">
        <v>2.46</v>
      </c>
      <c r="D281" s="77"/>
      <c r="E281" s="78">
        <v>2.46</v>
      </c>
      <c r="F281" s="78">
        <v>2.706</v>
      </c>
      <c r="G281" s="78">
        <v>2.952</v>
      </c>
      <c r="H281" s="78">
        <v>3.198</v>
      </c>
      <c r="I281" s="77" t="s">
        <v>569</v>
      </c>
    </row>
    <row r="282" spans="1:9" ht="28.8" x14ac:dyDescent="0.3">
      <c r="A282" s="77" t="s">
        <v>327</v>
      </c>
      <c r="B282" s="81" t="s">
        <v>565</v>
      </c>
      <c r="C282" s="78">
        <v>2.46</v>
      </c>
      <c r="D282" s="77"/>
      <c r="E282" s="78">
        <v>2.46</v>
      </c>
      <c r="F282" s="78">
        <v>2.706</v>
      </c>
      <c r="G282" s="78">
        <v>2.952</v>
      </c>
      <c r="H282" s="78">
        <v>3.198</v>
      </c>
      <c r="I282" s="77" t="s">
        <v>569</v>
      </c>
    </row>
    <row r="283" spans="1:9" ht="28.8" x14ac:dyDescent="0.3">
      <c r="A283" s="77" t="s">
        <v>328</v>
      </c>
      <c r="B283" s="81" t="s">
        <v>566</v>
      </c>
      <c r="C283" s="78">
        <v>2.46</v>
      </c>
      <c r="D283" s="77"/>
      <c r="E283" s="78">
        <v>2.46</v>
      </c>
      <c r="F283" s="78">
        <v>2.706</v>
      </c>
      <c r="G283" s="78">
        <v>2.952</v>
      </c>
      <c r="H283" s="78">
        <v>3.198</v>
      </c>
      <c r="I283" s="77" t="s">
        <v>569</v>
      </c>
    </row>
    <row r="284" spans="1:9" ht="28.8" x14ac:dyDescent="0.3">
      <c r="A284" s="77" t="s">
        <v>329</v>
      </c>
      <c r="B284" s="81" t="s">
        <v>567</v>
      </c>
      <c r="C284" s="78">
        <v>2.68</v>
      </c>
      <c r="D284" s="77"/>
      <c r="E284" s="78">
        <v>2.68</v>
      </c>
      <c r="F284" s="78">
        <v>2.948</v>
      </c>
      <c r="G284" s="78">
        <v>3.2160000000000002</v>
      </c>
      <c r="H284" s="78">
        <v>3.484</v>
      </c>
      <c r="I284" s="77" t="s">
        <v>569</v>
      </c>
    </row>
  </sheetData>
  <sheetProtection algorithmName="SHA-512" hashValue="clRQ4dS2C6aD/SvBdVAaSy55uPZLF8LFdfbupnIxsj6VIxyob5/Us9OCmnI57TtKC2qmktCKyZn2z2MR2/TshA==" saltValue="Gu2pNMBEZ8pk8XhsIOAQ0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4"/>
  <dimension ref="A1:I38"/>
  <sheetViews>
    <sheetView workbookViewId="0">
      <selection activeCell="J13" sqref="J13"/>
    </sheetView>
  </sheetViews>
  <sheetFormatPr defaultRowHeight="14.4" x14ac:dyDescent="0.3"/>
  <cols>
    <col min="1" max="1" width="9.88671875" bestFit="1" customWidth="1"/>
    <col min="2" max="2" width="52.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0.01</v>
      </c>
      <c r="E4" s="1">
        <v>1.37</v>
      </c>
      <c r="F4" s="1">
        <v>1.5069999999999999</v>
      </c>
      <c r="G4" s="1">
        <v>1.6439999999999999</v>
      </c>
      <c r="H4" s="1">
        <v>1.7809999999999999</v>
      </c>
      <c r="I4" t="s">
        <v>83</v>
      </c>
    </row>
    <row r="5" spans="1:9" x14ac:dyDescent="0.3">
      <c r="A5" t="s">
        <v>11</v>
      </c>
      <c r="B5" s="81" t="s">
        <v>48</v>
      </c>
    </row>
    <row r="6" spans="1:9" x14ac:dyDescent="0.3">
      <c r="A6" t="s">
        <v>12</v>
      </c>
      <c r="B6" s="81" t="s">
        <v>49</v>
      </c>
      <c r="C6" s="1">
        <v>1.32</v>
      </c>
      <c r="D6" s="1">
        <v>0.02</v>
      </c>
      <c r="E6" s="1">
        <v>1.35</v>
      </c>
      <c r="F6" s="1">
        <v>1.4850000000000001</v>
      </c>
      <c r="G6" s="1">
        <v>1.62</v>
      </c>
      <c r="H6" s="1">
        <v>1.7549999999999999</v>
      </c>
    </row>
    <row r="7" spans="1:9" x14ac:dyDescent="0.3">
      <c r="A7" t="s">
        <v>13</v>
      </c>
      <c r="B7" s="81" t="s">
        <v>50</v>
      </c>
    </row>
    <row r="8" spans="1:9" x14ac:dyDescent="0.3">
      <c r="A8" t="s">
        <v>13</v>
      </c>
      <c r="B8" s="81" t="s">
        <v>51</v>
      </c>
      <c r="C8" s="1">
        <v>1.26</v>
      </c>
      <c r="D8" s="1">
        <v>0.03</v>
      </c>
      <c r="E8" s="1">
        <v>1.28</v>
      </c>
      <c r="F8" s="1">
        <v>1.4079999999999999</v>
      </c>
      <c r="G8" s="1">
        <v>1.536</v>
      </c>
      <c r="H8" s="1">
        <v>1.6639999999999999</v>
      </c>
      <c r="I8" t="s">
        <v>83</v>
      </c>
    </row>
    <row r="9" spans="1:9" x14ac:dyDescent="0.3">
      <c r="A9" t="s">
        <v>14</v>
      </c>
      <c r="B9" s="81" t="s">
        <v>52</v>
      </c>
    </row>
    <row r="10" spans="1:9" x14ac:dyDescent="0.3">
      <c r="A10" t="s">
        <v>15</v>
      </c>
      <c r="B10" s="81" t="s">
        <v>53</v>
      </c>
      <c r="C10" s="1">
        <v>2.75</v>
      </c>
      <c r="D10" s="1">
        <v>0.02</v>
      </c>
      <c r="E10" s="1">
        <v>2.77</v>
      </c>
      <c r="F10" s="1">
        <v>2.798</v>
      </c>
      <c r="G10" s="1">
        <v>2.798</v>
      </c>
      <c r="H10" s="1">
        <v>2.798</v>
      </c>
    </row>
    <row r="11" spans="1:9" x14ac:dyDescent="0.3">
      <c r="A11" t="s">
        <v>16</v>
      </c>
      <c r="B11" s="81" t="s">
        <v>54</v>
      </c>
    </row>
    <row r="12" spans="1:9" x14ac:dyDescent="0.3">
      <c r="A12" t="s">
        <v>17</v>
      </c>
      <c r="B12" s="81" t="s">
        <v>55</v>
      </c>
      <c r="C12" s="1">
        <v>0.65</v>
      </c>
      <c r="D12" s="1">
        <v>0.02</v>
      </c>
      <c r="E12" s="1">
        <v>0.66</v>
      </c>
      <c r="F12" s="1">
        <v>0.66700000000000004</v>
      </c>
      <c r="G12" s="1">
        <v>0.66700000000000004</v>
      </c>
      <c r="H12" s="1">
        <v>0.66700000000000004</v>
      </c>
    </row>
    <row r="13" spans="1:9" x14ac:dyDescent="0.3">
      <c r="A13" t="s">
        <v>18</v>
      </c>
      <c r="B13" s="81" t="s">
        <v>56</v>
      </c>
      <c r="C13" s="1">
        <v>2.2200000000000002</v>
      </c>
      <c r="D13" s="1">
        <v>0.02</v>
      </c>
      <c r="E13" s="1">
        <v>2.25</v>
      </c>
      <c r="F13" s="1">
        <v>2.2730000000000001</v>
      </c>
      <c r="G13" s="1">
        <v>2.2730000000000001</v>
      </c>
      <c r="H13" s="1">
        <v>2.2730000000000001</v>
      </c>
    </row>
    <row r="14" spans="1:9" x14ac:dyDescent="0.3">
      <c r="A14" t="s">
        <v>19</v>
      </c>
      <c r="B14" s="81" t="s">
        <v>57</v>
      </c>
    </row>
    <row r="15" spans="1:9" ht="57.6" x14ac:dyDescent="0.3">
      <c r="A15" t="s">
        <v>20</v>
      </c>
      <c r="B15" s="81" t="s">
        <v>58</v>
      </c>
      <c r="C15" s="1">
        <v>0.49</v>
      </c>
      <c r="D15" s="1">
        <v>0.01</v>
      </c>
      <c r="E15" s="1">
        <v>0.5</v>
      </c>
      <c r="F15" s="1">
        <v>0.505</v>
      </c>
      <c r="G15" s="1">
        <v>0.505</v>
      </c>
      <c r="H15" s="1">
        <v>0.505</v>
      </c>
    </row>
    <row r="16" spans="1:9" ht="57.6" x14ac:dyDescent="0.3">
      <c r="A16" t="s">
        <v>21</v>
      </c>
      <c r="B16" s="81" t="s">
        <v>59</v>
      </c>
      <c r="C16" s="1">
        <v>0.81</v>
      </c>
      <c r="D16" s="1">
        <v>0.01</v>
      </c>
      <c r="E16" s="1">
        <v>0.82</v>
      </c>
      <c r="F16" s="1">
        <v>0.82799999999999996</v>
      </c>
      <c r="G16" s="1">
        <v>0.82799999999999996</v>
      </c>
      <c r="H16" s="1">
        <v>0.82799999999999996</v>
      </c>
    </row>
    <row r="17" spans="1:8" ht="72" x14ac:dyDescent="0.3">
      <c r="A17" t="s">
        <v>22</v>
      </c>
      <c r="B17" s="81" t="s">
        <v>60</v>
      </c>
      <c r="C17" s="1">
        <v>1.47</v>
      </c>
      <c r="D17" s="1">
        <v>0.04</v>
      </c>
      <c r="E17" s="1">
        <v>1.51</v>
      </c>
      <c r="F17" s="1">
        <v>1.5249999999999999</v>
      </c>
      <c r="G17" s="1">
        <v>1.5249999999999999</v>
      </c>
      <c r="H17" s="1">
        <v>1.5249999999999999</v>
      </c>
    </row>
    <row r="18" spans="1:8" ht="57.6" x14ac:dyDescent="0.3">
      <c r="A18" t="s">
        <v>23</v>
      </c>
      <c r="B18" s="81" t="s">
        <v>61</v>
      </c>
      <c r="C18" s="1">
        <v>1.44</v>
      </c>
      <c r="D18" s="1">
        <v>0.04</v>
      </c>
      <c r="E18" s="1">
        <v>1.48</v>
      </c>
      <c r="F18" s="1">
        <v>1.4950000000000001</v>
      </c>
      <c r="G18" s="1">
        <v>1.4950000000000001</v>
      </c>
      <c r="H18" s="1">
        <v>1.4950000000000001</v>
      </c>
    </row>
    <row r="19" spans="1:8" ht="28.8" x14ac:dyDescent="0.3">
      <c r="A19" t="s">
        <v>24</v>
      </c>
      <c r="B19" s="81" t="s">
        <v>62</v>
      </c>
      <c r="C19" s="1">
        <v>0.64</v>
      </c>
      <c r="D19" s="1">
        <v>0.03</v>
      </c>
      <c r="E19" s="1">
        <v>0.66</v>
      </c>
      <c r="F19" s="1">
        <v>0.66700000000000004</v>
      </c>
      <c r="G19" s="1">
        <v>0.66700000000000004</v>
      </c>
      <c r="H19" s="1">
        <v>0.66700000000000004</v>
      </c>
    </row>
    <row r="20" spans="1:8" ht="28.8" x14ac:dyDescent="0.3">
      <c r="A20" t="s">
        <v>25</v>
      </c>
      <c r="B20" s="81" t="s">
        <v>63</v>
      </c>
      <c r="C20" s="1">
        <v>1.42</v>
      </c>
      <c r="D20" s="1">
        <v>0.03</v>
      </c>
      <c r="E20" s="1">
        <v>1.46</v>
      </c>
      <c r="F20" s="1">
        <v>1.4750000000000001</v>
      </c>
      <c r="G20" s="1">
        <v>1.4750000000000001</v>
      </c>
      <c r="H20" s="1">
        <v>1.4750000000000001</v>
      </c>
    </row>
    <row r="21" spans="1:8" ht="28.8" x14ac:dyDescent="0.3">
      <c r="A21" t="s">
        <v>26</v>
      </c>
      <c r="B21" s="81" t="s">
        <v>64</v>
      </c>
      <c r="C21" s="1">
        <v>1.68</v>
      </c>
      <c r="D21" s="1">
        <v>0.03</v>
      </c>
      <c r="E21" s="1">
        <v>1.71</v>
      </c>
      <c r="F21" s="1">
        <v>1.7270000000000001</v>
      </c>
      <c r="G21" s="1">
        <v>1.7270000000000001</v>
      </c>
      <c r="H21" s="1">
        <v>1.7270000000000001</v>
      </c>
    </row>
    <row r="22" spans="1:8" ht="43.2" x14ac:dyDescent="0.3">
      <c r="A22" t="s">
        <v>27</v>
      </c>
      <c r="B22" s="81" t="s">
        <v>65</v>
      </c>
      <c r="C22" s="1">
        <v>2.59</v>
      </c>
      <c r="D22" s="1">
        <v>0.04</v>
      </c>
      <c r="E22" s="1">
        <v>2.62</v>
      </c>
      <c r="F22" s="1">
        <v>2.6459999999999999</v>
      </c>
      <c r="G22" s="1">
        <v>2.6459999999999999</v>
      </c>
      <c r="H22" s="1">
        <v>2.6459999999999999</v>
      </c>
    </row>
    <row r="23" spans="1:8" ht="72" x14ac:dyDescent="0.3">
      <c r="A23" t="s">
        <v>28</v>
      </c>
      <c r="B23" s="81" t="s">
        <v>66</v>
      </c>
      <c r="C23" s="1">
        <v>2.2200000000000002</v>
      </c>
      <c r="D23" s="1">
        <v>0.04</v>
      </c>
      <c r="E23" s="1">
        <v>2.25</v>
      </c>
      <c r="F23" s="1">
        <v>2.2730000000000001</v>
      </c>
      <c r="G23" s="1">
        <v>2.2730000000000001</v>
      </c>
      <c r="H23" s="1">
        <v>2.2730000000000001</v>
      </c>
    </row>
    <row r="24" spans="1:8" ht="72" x14ac:dyDescent="0.3">
      <c r="A24" t="s">
        <v>29</v>
      </c>
      <c r="B24" s="81" t="s">
        <v>67</v>
      </c>
      <c r="C24" s="1">
        <v>2.2200000000000002</v>
      </c>
      <c r="D24" s="1">
        <v>0.04</v>
      </c>
      <c r="E24" s="1">
        <v>2.25</v>
      </c>
      <c r="F24" s="1">
        <v>2.2730000000000001</v>
      </c>
      <c r="G24" s="1">
        <v>2.2730000000000001</v>
      </c>
      <c r="H24" s="1">
        <v>2.2730000000000001</v>
      </c>
    </row>
    <row r="25" spans="1:8" ht="28.8" x14ac:dyDescent="0.3">
      <c r="A25" t="s">
        <v>30</v>
      </c>
      <c r="B25" s="81" t="s">
        <v>68</v>
      </c>
      <c r="C25" s="1">
        <v>4.3</v>
      </c>
      <c r="D25" s="1">
        <v>0.03</v>
      </c>
      <c r="E25" s="1">
        <v>4.33</v>
      </c>
      <c r="F25" s="1">
        <v>4.3730000000000002</v>
      </c>
      <c r="G25" s="1">
        <v>4.3730000000000002</v>
      </c>
      <c r="H25" s="1">
        <v>4.3730000000000002</v>
      </c>
    </row>
    <row r="26" spans="1:8" ht="43.2" x14ac:dyDescent="0.3">
      <c r="A26" t="s">
        <v>31</v>
      </c>
      <c r="B26" s="81" t="s">
        <v>69</v>
      </c>
      <c r="C26" s="1">
        <v>2.17</v>
      </c>
      <c r="D26" s="1">
        <v>0.03</v>
      </c>
      <c r="E26" s="1">
        <v>2.2000000000000002</v>
      </c>
      <c r="F26" s="1">
        <v>2.222</v>
      </c>
      <c r="G26" s="1">
        <v>2.222</v>
      </c>
      <c r="H26" s="1">
        <v>2.222</v>
      </c>
    </row>
    <row r="27" spans="1:8" ht="43.2" x14ac:dyDescent="0.3">
      <c r="A27" t="s">
        <v>32</v>
      </c>
      <c r="B27" s="81" t="s">
        <v>70</v>
      </c>
      <c r="C27" s="1">
        <v>1.62</v>
      </c>
      <c r="D27" s="1">
        <v>0.03</v>
      </c>
      <c r="E27" s="1">
        <v>1.65</v>
      </c>
      <c r="F27" s="1">
        <v>1.667</v>
      </c>
      <c r="G27" s="1">
        <v>1.667</v>
      </c>
      <c r="H27" s="1">
        <v>1.667</v>
      </c>
    </row>
    <row r="28" spans="1:8" ht="100.8" x14ac:dyDescent="0.3">
      <c r="A28" t="s">
        <v>33</v>
      </c>
      <c r="B28" s="81" t="s">
        <v>71</v>
      </c>
      <c r="C28" s="1">
        <v>1.66</v>
      </c>
      <c r="D28" s="1">
        <v>0.04</v>
      </c>
      <c r="E28" s="1">
        <v>1.7</v>
      </c>
      <c r="F28" s="1">
        <v>1.7170000000000001</v>
      </c>
      <c r="G28" s="1">
        <v>1.7170000000000001</v>
      </c>
      <c r="H28" s="1">
        <v>1.7170000000000001</v>
      </c>
    </row>
    <row r="29" spans="1:8" ht="28.8" x14ac:dyDescent="0.3">
      <c r="A29" t="s">
        <v>34</v>
      </c>
      <c r="B29" s="81" t="s">
        <v>72</v>
      </c>
    </row>
    <row r="30" spans="1:8" ht="43.2" x14ac:dyDescent="0.3">
      <c r="A30" t="s">
        <v>35</v>
      </c>
      <c r="B30" s="81" t="s">
        <v>73</v>
      </c>
      <c r="C30" s="1">
        <v>0.82</v>
      </c>
      <c r="D30" s="1">
        <v>0.03</v>
      </c>
      <c r="E30" s="1">
        <v>0.85</v>
      </c>
      <c r="F30" s="1">
        <v>0.85899999999999999</v>
      </c>
      <c r="G30" s="1">
        <v>0.85899999999999999</v>
      </c>
      <c r="H30" s="1">
        <v>0.85899999999999999</v>
      </c>
    </row>
    <row r="31" spans="1:8" ht="57.6" x14ac:dyDescent="0.3">
      <c r="A31" t="s">
        <v>36</v>
      </c>
      <c r="B31" s="81" t="s">
        <v>74</v>
      </c>
      <c r="C31" s="1">
        <v>1.08</v>
      </c>
      <c r="D31" s="1">
        <v>0.04</v>
      </c>
      <c r="E31" s="1">
        <v>1.1200000000000001</v>
      </c>
      <c r="F31" s="1">
        <v>1.131</v>
      </c>
      <c r="G31" s="1">
        <v>1.131</v>
      </c>
      <c r="H31" s="1">
        <v>1.131</v>
      </c>
    </row>
    <row r="32" spans="1:8" ht="57.6" x14ac:dyDescent="0.3">
      <c r="A32" t="s">
        <v>37</v>
      </c>
      <c r="B32" s="81" t="s">
        <v>75</v>
      </c>
      <c r="C32" s="1">
        <v>0.74</v>
      </c>
      <c r="D32" s="1">
        <v>0.03</v>
      </c>
      <c r="E32" s="1">
        <v>0.76</v>
      </c>
      <c r="F32" s="1">
        <v>0.76800000000000002</v>
      </c>
      <c r="G32" s="1">
        <v>0.76800000000000002</v>
      </c>
      <c r="H32" s="1">
        <v>0.76800000000000002</v>
      </c>
    </row>
    <row r="33" spans="1:8" ht="43.2" x14ac:dyDescent="0.3">
      <c r="A33" t="s">
        <v>38</v>
      </c>
      <c r="B33" s="81" t="s">
        <v>76</v>
      </c>
      <c r="C33" s="1">
        <v>0.51</v>
      </c>
      <c r="D33" s="1">
        <v>0.02</v>
      </c>
      <c r="E33" s="1">
        <v>0.53</v>
      </c>
      <c r="F33" s="1">
        <v>0.53500000000000003</v>
      </c>
      <c r="G33" s="1">
        <v>0.53500000000000003</v>
      </c>
      <c r="H33" s="1">
        <v>0.53500000000000003</v>
      </c>
    </row>
    <row r="34" spans="1:8" ht="57.6" x14ac:dyDescent="0.3">
      <c r="A34" t="s">
        <v>39</v>
      </c>
      <c r="B34" s="81" t="s">
        <v>77</v>
      </c>
      <c r="C34" s="1">
        <v>0.32</v>
      </c>
      <c r="D34" s="1">
        <v>0.02</v>
      </c>
      <c r="E34" s="1">
        <v>0.34</v>
      </c>
      <c r="F34" s="1">
        <v>0.34300000000000003</v>
      </c>
      <c r="G34" s="1">
        <v>0.34300000000000003</v>
      </c>
      <c r="H34" s="1">
        <v>0.34300000000000003</v>
      </c>
    </row>
    <row r="35" spans="1:8" ht="28.8" x14ac:dyDescent="0.3">
      <c r="A35" t="s">
        <v>40</v>
      </c>
      <c r="B35" s="81" t="s">
        <v>78</v>
      </c>
      <c r="C35" s="1">
        <v>1.49</v>
      </c>
      <c r="D35" s="1">
        <v>0.04</v>
      </c>
      <c r="E35" s="1">
        <v>1.54</v>
      </c>
      <c r="F35" s="1">
        <v>1.5549999999999999</v>
      </c>
      <c r="G35" s="1">
        <v>1.5549999999999999</v>
      </c>
      <c r="H35" s="1">
        <v>1.5549999999999999</v>
      </c>
    </row>
    <row r="36" spans="1:8" ht="28.8" x14ac:dyDescent="0.3">
      <c r="A36" t="s">
        <v>41</v>
      </c>
      <c r="B36" s="81" t="s">
        <v>79</v>
      </c>
      <c r="C36" s="1">
        <v>0.59</v>
      </c>
      <c r="D36" s="1">
        <v>0.06</v>
      </c>
      <c r="E36" s="1">
        <v>0.65</v>
      </c>
      <c r="F36" s="1">
        <v>0.65700000000000003</v>
      </c>
      <c r="G36" s="1">
        <v>0.65700000000000003</v>
      </c>
      <c r="H36" s="1">
        <v>0.65700000000000003</v>
      </c>
    </row>
    <row r="37" spans="1:8" ht="86.4" x14ac:dyDescent="0.3">
      <c r="A37" t="s">
        <v>42</v>
      </c>
      <c r="B37" s="81" t="s">
        <v>80</v>
      </c>
      <c r="C37" s="1">
        <v>1.46</v>
      </c>
      <c r="D37" s="1">
        <v>0.03</v>
      </c>
      <c r="E37" s="1">
        <v>1.48</v>
      </c>
      <c r="F37" s="1">
        <v>1.4950000000000001</v>
      </c>
      <c r="G37" s="1">
        <v>1.4950000000000001</v>
      </c>
      <c r="H37" s="1">
        <v>1.4950000000000001</v>
      </c>
    </row>
    <row r="38" spans="1:8" ht="86.4" x14ac:dyDescent="0.3">
      <c r="A38" t="s">
        <v>43</v>
      </c>
      <c r="B38" s="81" t="s">
        <v>81</v>
      </c>
      <c r="C38" s="1">
        <v>0.75</v>
      </c>
      <c r="D38" s="1">
        <v>0.02</v>
      </c>
      <c r="E38" s="1">
        <v>0.77</v>
      </c>
      <c r="F38" s="1">
        <v>0.77800000000000002</v>
      </c>
      <c r="G38" s="1">
        <v>0.77800000000000002</v>
      </c>
      <c r="H38" s="1">
        <v>0.77800000000000002</v>
      </c>
    </row>
  </sheetData>
  <sheetProtection algorithmName="SHA-512" hashValue="2wWF3rnBwO5UV7RJ0Bv16MaTh9TkeQhYgVQDSlpwtAgVvoTCZnNLCkIcX/PbG4vmOxHvYZJ0RTqYLhroO3lGDg==" saltValue="hLeQyQ8lVLswVAX2OqmHD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5"/>
  <dimension ref="A1:I284"/>
  <sheetViews>
    <sheetView workbookViewId="0">
      <selection activeCell="J13" sqref="J13"/>
    </sheetView>
  </sheetViews>
  <sheetFormatPr defaultRowHeight="14.4" x14ac:dyDescent="0.3"/>
  <cols>
    <col min="1" max="1" width="9.88671875" bestFit="1" customWidth="1"/>
    <col min="2" max="2" width="35.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1.38</v>
      </c>
      <c r="D4" s="1">
        <v>0.04</v>
      </c>
      <c r="E4" s="1">
        <v>1.42</v>
      </c>
      <c r="F4" s="1">
        <v>1.5620000000000001</v>
      </c>
      <c r="G4" s="1">
        <v>1.704</v>
      </c>
      <c r="H4" s="1">
        <v>1.8460000000000001</v>
      </c>
      <c r="I4" t="s">
        <v>83</v>
      </c>
    </row>
    <row r="5" spans="1:9" x14ac:dyDescent="0.3">
      <c r="A5" t="s">
        <v>11</v>
      </c>
      <c r="B5" s="81" t="s">
        <v>48</v>
      </c>
    </row>
    <row r="6" spans="1:9" x14ac:dyDescent="0.3">
      <c r="A6" t="s">
        <v>12</v>
      </c>
      <c r="B6" s="81" t="s">
        <v>49</v>
      </c>
      <c r="C6" s="1">
        <v>1.1000000000000001</v>
      </c>
      <c r="D6" s="1">
        <v>7.0000000000000007E-2</v>
      </c>
      <c r="E6" s="1">
        <v>1.17</v>
      </c>
      <c r="F6" s="1">
        <v>1.2869999999999999</v>
      </c>
      <c r="G6" s="1">
        <v>1.4039999999999999</v>
      </c>
      <c r="H6" s="1">
        <v>1.5209999999999999</v>
      </c>
    </row>
    <row r="7" spans="1:9" x14ac:dyDescent="0.3">
      <c r="A7" t="s">
        <v>13</v>
      </c>
      <c r="B7" s="81" t="s">
        <v>50</v>
      </c>
    </row>
    <row r="8" spans="1:9" x14ac:dyDescent="0.3">
      <c r="A8" t="s">
        <v>13</v>
      </c>
      <c r="B8" s="81" t="s">
        <v>51</v>
      </c>
      <c r="C8" s="1">
        <v>1.04</v>
      </c>
      <c r="D8" s="1">
        <v>0.08</v>
      </c>
      <c r="E8" s="1">
        <v>1.1200000000000001</v>
      </c>
      <c r="F8" s="1">
        <v>1.232</v>
      </c>
      <c r="G8" s="1">
        <v>1.3440000000000001</v>
      </c>
      <c r="H8" s="1">
        <v>1.456</v>
      </c>
      <c r="I8" t="s">
        <v>83</v>
      </c>
    </row>
    <row r="9" spans="1:9" x14ac:dyDescent="0.3">
      <c r="A9" t="s">
        <v>14</v>
      </c>
      <c r="B9" s="81" t="s">
        <v>52</v>
      </c>
    </row>
    <row r="10" spans="1:9" x14ac:dyDescent="0.3">
      <c r="A10" t="s">
        <v>15</v>
      </c>
      <c r="B10" s="81" t="s">
        <v>53</v>
      </c>
      <c r="C10" s="1">
        <v>1.37</v>
      </c>
      <c r="D10" s="1">
        <v>0.05</v>
      </c>
      <c r="E10" s="1">
        <v>1.42</v>
      </c>
      <c r="F10" s="1">
        <v>1.4339999999999999</v>
      </c>
      <c r="G10" s="1">
        <v>1.4339999999999999</v>
      </c>
      <c r="H10" s="1">
        <v>1.4339999999999999</v>
      </c>
    </row>
    <row r="11" spans="1:9" x14ac:dyDescent="0.3">
      <c r="A11" t="s">
        <v>16</v>
      </c>
      <c r="B11" s="81" t="s">
        <v>54</v>
      </c>
      <c r="C11" s="1">
        <v>1.77</v>
      </c>
      <c r="D11" s="1">
        <v>0.15</v>
      </c>
      <c r="E11" s="1">
        <v>1.92</v>
      </c>
      <c r="F11" s="1">
        <v>1.9390000000000001</v>
      </c>
      <c r="G11" s="1">
        <v>1.9390000000000001</v>
      </c>
      <c r="H11" s="1">
        <v>1.9390000000000001</v>
      </c>
    </row>
    <row r="12" spans="1:9" x14ac:dyDescent="0.3">
      <c r="A12" t="s">
        <v>17</v>
      </c>
      <c r="B12" s="81" t="s">
        <v>55</v>
      </c>
      <c r="C12" s="1">
        <v>0.53</v>
      </c>
      <c r="D12" s="1">
        <v>0.04</v>
      </c>
      <c r="E12" s="1">
        <v>0.57999999999999996</v>
      </c>
      <c r="F12" s="1">
        <v>0.58599999999999997</v>
      </c>
      <c r="G12" s="1">
        <v>0.58599999999999997</v>
      </c>
      <c r="H12" s="1">
        <v>0.58599999999999997</v>
      </c>
    </row>
    <row r="13" spans="1:9" x14ac:dyDescent="0.3">
      <c r="A13" t="s">
        <v>18</v>
      </c>
      <c r="B13" s="81" t="s">
        <v>56</v>
      </c>
      <c r="C13" s="1">
        <v>1.24</v>
      </c>
      <c r="D13" s="1">
        <v>0.08</v>
      </c>
      <c r="E13" s="1">
        <v>1.32</v>
      </c>
      <c r="F13" s="1">
        <v>1.333</v>
      </c>
      <c r="G13" s="1">
        <v>1.333</v>
      </c>
      <c r="H13" s="1">
        <v>1.333</v>
      </c>
    </row>
    <row r="14" spans="1:9" x14ac:dyDescent="0.3">
      <c r="A14" t="s">
        <v>19</v>
      </c>
      <c r="B14" s="81" t="s">
        <v>57</v>
      </c>
    </row>
    <row r="15" spans="1:9" ht="86.4" x14ac:dyDescent="0.3">
      <c r="A15" t="s">
        <v>20</v>
      </c>
      <c r="B15" s="81" t="s">
        <v>58</v>
      </c>
      <c r="C15" s="1">
        <v>0.41</v>
      </c>
      <c r="D15" s="1">
        <v>0.04</v>
      </c>
      <c r="E15" s="1">
        <v>0.45</v>
      </c>
      <c r="F15" s="1">
        <v>0.45500000000000002</v>
      </c>
      <c r="G15" s="1">
        <v>0.45500000000000002</v>
      </c>
      <c r="H15" s="1">
        <v>0.45500000000000002</v>
      </c>
    </row>
    <row r="16" spans="1:9" ht="86.4" x14ac:dyDescent="0.3">
      <c r="A16" t="s">
        <v>21</v>
      </c>
      <c r="B16" s="81" t="s">
        <v>59</v>
      </c>
      <c r="C16" s="1">
        <v>0.69</v>
      </c>
      <c r="D16" s="1">
        <v>0.04</v>
      </c>
      <c r="E16" s="1">
        <v>0.73</v>
      </c>
      <c r="F16" s="1">
        <v>0.73699999999999999</v>
      </c>
      <c r="G16" s="1">
        <v>0.73699999999999999</v>
      </c>
      <c r="H16" s="1">
        <v>0.73699999999999999</v>
      </c>
    </row>
    <row r="17" spans="1:8" ht="115.2" x14ac:dyDescent="0.3">
      <c r="A17" t="s">
        <v>22</v>
      </c>
      <c r="B17" s="81" t="s">
        <v>60</v>
      </c>
      <c r="C17" s="1">
        <v>1.25</v>
      </c>
      <c r="D17" s="1">
        <v>0.12</v>
      </c>
      <c r="E17" s="1">
        <v>1.37</v>
      </c>
      <c r="F17" s="1">
        <v>1.3839999999999999</v>
      </c>
      <c r="G17" s="1">
        <v>1.3839999999999999</v>
      </c>
      <c r="H17" s="1">
        <v>1.3839999999999999</v>
      </c>
    </row>
    <row r="18" spans="1:8" ht="86.4" x14ac:dyDescent="0.3">
      <c r="A18" t="s">
        <v>23</v>
      </c>
      <c r="B18" s="81" t="s">
        <v>61</v>
      </c>
      <c r="C18" s="1">
        <v>1.22</v>
      </c>
      <c r="D18" s="1">
        <v>0.12</v>
      </c>
      <c r="E18" s="1">
        <v>1.34</v>
      </c>
      <c r="F18" s="1">
        <v>1.353</v>
      </c>
      <c r="G18" s="1">
        <v>1.353</v>
      </c>
      <c r="H18" s="1">
        <v>1.353</v>
      </c>
    </row>
    <row r="19" spans="1:8" ht="43.2" x14ac:dyDescent="0.3">
      <c r="A19" t="s">
        <v>24</v>
      </c>
      <c r="B19" s="81" t="s">
        <v>62</v>
      </c>
      <c r="C19" s="1">
        <v>0.54</v>
      </c>
      <c r="D19" s="1">
        <v>0.1</v>
      </c>
      <c r="E19" s="1">
        <v>0.63</v>
      </c>
      <c r="F19" s="1">
        <v>0.63600000000000001</v>
      </c>
      <c r="G19" s="1">
        <v>0.63600000000000001</v>
      </c>
      <c r="H19" s="1">
        <v>0.63600000000000001</v>
      </c>
    </row>
    <row r="20" spans="1:8" ht="28.8" x14ac:dyDescent="0.3">
      <c r="A20" t="s">
        <v>25</v>
      </c>
      <c r="B20" s="81" t="s">
        <v>63</v>
      </c>
      <c r="C20" s="1">
        <v>0.91</v>
      </c>
      <c r="D20" s="1">
        <v>0.11</v>
      </c>
      <c r="E20" s="1">
        <v>1.02</v>
      </c>
      <c r="F20" s="1">
        <v>1.03</v>
      </c>
      <c r="G20" s="1">
        <v>1.03</v>
      </c>
      <c r="H20" s="1">
        <v>1.03</v>
      </c>
    </row>
    <row r="21" spans="1:8" ht="28.8" x14ac:dyDescent="0.3">
      <c r="A21" t="s">
        <v>26</v>
      </c>
      <c r="B21" s="81" t="s">
        <v>64</v>
      </c>
      <c r="C21" s="1">
        <v>0.95</v>
      </c>
      <c r="D21" s="1">
        <v>0.08</v>
      </c>
      <c r="E21" s="1">
        <v>1.03</v>
      </c>
      <c r="F21" s="1">
        <v>1.04</v>
      </c>
      <c r="G21" s="1">
        <v>1.04</v>
      </c>
      <c r="H21" s="1">
        <v>1.04</v>
      </c>
    </row>
    <row r="22" spans="1:8" ht="57.6" x14ac:dyDescent="0.3">
      <c r="A22" t="s">
        <v>27</v>
      </c>
      <c r="B22" s="81" t="s">
        <v>65</v>
      </c>
      <c r="C22" s="1">
        <v>1.46</v>
      </c>
      <c r="D22" s="1">
        <v>0.12</v>
      </c>
      <c r="E22" s="1">
        <v>1.59</v>
      </c>
      <c r="F22" s="1">
        <v>1.6060000000000001</v>
      </c>
      <c r="G22" s="1">
        <v>1.6060000000000001</v>
      </c>
      <c r="H22" s="1">
        <v>1.6060000000000001</v>
      </c>
    </row>
    <row r="23" spans="1:8" ht="100.8" x14ac:dyDescent="0.3">
      <c r="A23" t="s">
        <v>28</v>
      </c>
      <c r="B23" s="81" t="s">
        <v>66</v>
      </c>
      <c r="C23" s="1">
        <v>1.28</v>
      </c>
      <c r="D23" s="1">
        <v>0.12</v>
      </c>
      <c r="E23" s="1">
        <v>1.39</v>
      </c>
      <c r="F23" s="1">
        <v>1.4039999999999999</v>
      </c>
      <c r="G23" s="1">
        <v>1.4039999999999999</v>
      </c>
      <c r="H23" s="1">
        <v>1.4039999999999999</v>
      </c>
    </row>
    <row r="24" spans="1:8" ht="100.8" x14ac:dyDescent="0.3">
      <c r="A24" t="s">
        <v>29</v>
      </c>
      <c r="B24" s="81" t="s">
        <v>67</v>
      </c>
      <c r="C24" s="1">
        <v>1.28</v>
      </c>
      <c r="D24" s="1">
        <v>0.12</v>
      </c>
      <c r="E24" s="1">
        <v>1.39</v>
      </c>
      <c r="F24" s="1">
        <v>1.4039999999999999</v>
      </c>
      <c r="G24" s="1">
        <v>1.4039999999999999</v>
      </c>
      <c r="H24" s="1">
        <v>1.4039999999999999</v>
      </c>
    </row>
    <row r="25" spans="1:8" ht="43.2" x14ac:dyDescent="0.3">
      <c r="A25" t="s">
        <v>30</v>
      </c>
      <c r="B25" s="81" t="s">
        <v>68</v>
      </c>
      <c r="C25" s="1">
        <v>2.14</v>
      </c>
      <c r="D25" s="1">
        <v>0.08</v>
      </c>
      <c r="E25" s="1">
        <v>2.21</v>
      </c>
      <c r="F25" s="1">
        <v>2.2320000000000002</v>
      </c>
      <c r="G25" s="1">
        <v>2.2320000000000002</v>
      </c>
      <c r="H25" s="1">
        <v>2.2320000000000002</v>
      </c>
    </row>
    <row r="26" spans="1:8" ht="57.6" x14ac:dyDescent="0.3">
      <c r="A26" t="s">
        <v>31</v>
      </c>
      <c r="B26" s="81" t="s">
        <v>69</v>
      </c>
      <c r="C26" s="1">
        <v>1.23</v>
      </c>
      <c r="D26" s="1">
        <v>0.11</v>
      </c>
      <c r="E26" s="1">
        <v>1.34</v>
      </c>
      <c r="F26" s="1">
        <v>1.353</v>
      </c>
      <c r="G26" s="1">
        <v>1.353</v>
      </c>
      <c r="H26" s="1">
        <v>1.353</v>
      </c>
    </row>
    <row r="27" spans="1:8" ht="43.2" x14ac:dyDescent="0.3">
      <c r="A27" t="s">
        <v>32</v>
      </c>
      <c r="B27" s="81" t="s">
        <v>70</v>
      </c>
      <c r="C27" s="1">
        <v>1.05</v>
      </c>
      <c r="D27" s="1">
        <v>0.1</v>
      </c>
      <c r="E27" s="1">
        <v>1.1399999999999999</v>
      </c>
      <c r="F27" s="1">
        <v>1.151</v>
      </c>
      <c r="G27" s="1">
        <v>1.151</v>
      </c>
      <c r="H27" s="1">
        <v>1.151</v>
      </c>
    </row>
    <row r="28" spans="1:8" ht="158.4" x14ac:dyDescent="0.3">
      <c r="A28" t="s">
        <v>33</v>
      </c>
      <c r="B28" s="81" t="s">
        <v>71</v>
      </c>
      <c r="C28" s="1">
        <v>1.17</v>
      </c>
      <c r="D28" s="1">
        <v>0.12</v>
      </c>
      <c r="E28" s="1">
        <v>1.29</v>
      </c>
      <c r="F28" s="1">
        <v>1.3029999999999999</v>
      </c>
      <c r="G28" s="1">
        <v>1.3029999999999999</v>
      </c>
      <c r="H28" s="1">
        <v>1.3029999999999999</v>
      </c>
    </row>
    <row r="29" spans="1:8" ht="43.2" x14ac:dyDescent="0.3">
      <c r="A29" t="s">
        <v>34</v>
      </c>
      <c r="B29" s="81" t="s">
        <v>72</v>
      </c>
    </row>
    <row r="30" spans="1:8" ht="57.6" x14ac:dyDescent="0.3">
      <c r="A30" t="s">
        <v>35</v>
      </c>
      <c r="B30" s="81" t="s">
        <v>73</v>
      </c>
      <c r="C30" s="1">
        <v>0.55000000000000004</v>
      </c>
      <c r="D30" s="1">
        <v>0.1</v>
      </c>
      <c r="E30" s="1">
        <v>0.65</v>
      </c>
      <c r="F30" s="1">
        <v>0.65700000000000003</v>
      </c>
      <c r="G30" s="1">
        <v>0.65700000000000003</v>
      </c>
      <c r="H30" s="1">
        <v>0.65700000000000003</v>
      </c>
    </row>
    <row r="31" spans="1:8" ht="86.4" x14ac:dyDescent="0.3">
      <c r="A31" t="s">
        <v>36</v>
      </c>
      <c r="B31" s="81" t="s">
        <v>74</v>
      </c>
      <c r="C31" s="1">
        <v>0.65</v>
      </c>
      <c r="D31" s="1">
        <v>0.12</v>
      </c>
      <c r="E31" s="1">
        <v>0.77</v>
      </c>
      <c r="F31" s="1">
        <v>0.77800000000000002</v>
      </c>
      <c r="G31" s="1">
        <v>0.77800000000000002</v>
      </c>
      <c r="H31" s="1">
        <v>0.77800000000000002</v>
      </c>
    </row>
    <row r="32" spans="1:8" ht="86.4" x14ac:dyDescent="0.3">
      <c r="A32" t="s">
        <v>37</v>
      </c>
      <c r="B32" s="81" t="s">
        <v>75</v>
      </c>
      <c r="C32" s="1">
        <v>0.45</v>
      </c>
      <c r="D32" s="1">
        <v>0.09</v>
      </c>
      <c r="E32" s="1">
        <v>0.54</v>
      </c>
      <c r="F32" s="1">
        <v>0.54500000000000004</v>
      </c>
      <c r="G32" s="1">
        <v>0.54500000000000004</v>
      </c>
      <c r="H32" s="1">
        <v>0.54500000000000004</v>
      </c>
    </row>
    <row r="33" spans="1:9" ht="57.6" x14ac:dyDescent="0.3">
      <c r="A33" t="s">
        <v>38</v>
      </c>
      <c r="B33" s="81" t="s">
        <v>76</v>
      </c>
      <c r="C33" s="1">
        <v>0.42</v>
      </c>
      <c r="D33" s="1">
        <v>7.0000000000000007E-2</v>
      </c>
      <c r="E33" s="1">
        <v>0.49</v>
      </c>
      <c r="F33" s="1">
        <v>0.495</v>
      </c>
      <c r="G33" s="1">
        <v>0.495</v>
      </c>
      <c r="H33" s="1">
        <v>0.495</v>
      </c>
    </row>
    <row r="34" spans="1:9" ht="86.4" x14ac:dyDescent="0.3">
      <c r="A34" t="s">
        <v>39</v>
      </c>
      <c r="B34" s="81" t="s">
        <v>77</v>
      </c>
      <c r="C34" s="1">
        <v>0.27</v>
      </c>
      <c r="D34" s="1">
        <v>0.06</v>
      </c>
      <c r="E34" s="1">
        <v>0.33</v>
      </c>
      <c r="F34" s="1">
        <v>0.33300000000000002</v>
      </c>
      <c r="G34" s="1">
        <v>0.33300000000000002</v>
      </c>
      <c r="H34" s="1">
        <v>0.33300000000000002</v>
      </c>
    </row>
    <row r="35" spans="1:9" ht="43.2" x14ac:dyDescent="0.3">
      <c r="A35" t="s">
        <v>40</v>
      </c>
      <c r="B35" s="81" t="s">
        <v>78</v>
      </c>
      <c r="C35" s="1">
        <v>0.88</v>
      </c>
      <c r="D35" s="1">
        <v>0.15</v>
      </c>
      <c r="E35" s="1">
        <v>1.03</v>
      </c>
      <c r="F35" s="1">
        <v>1.04</v>
      </c>
      <c r="G35" s="1">
        <v>1.04</v>
      </c>
      <c r="H35" s="1">
        <v>1.04</v>
      </c>
    </row>
    <row r="36" spans="1:9" ht="43.2" x14ac:dyDescent="0.3">
      <c r="A36" t="s">
        <v>41</v>
      </c>
      <c r="B36" s="81" t="s">
        <v>79</v>
      </c>
      <c r="C36" s="1">
        <v>0.5</v>
      </c>
      <c r="D36" s="1">
        <v>0.12</v>
      </c>
      <c r="E36" s="1">
        <v>0.62</v>
      </c>
      <c r="F36" s="1">
        <v>0.626</v>
      </c>
      <c r="G36" s="1">
        <v>0.626</v>
      </c>
      <c r="H36" s="1">
        <v>0.626</v>
      </c>
    </row>
    <row r="37" spans="1:9" ht="129.6" x14ac:dyDescent="0.3">
      <c r="A37" t="s">
        <v>42</v>
      </c>
      <c r="B37" s="81" t="s">
        <v>80</v>
      </c>
      <c r="C37" s="1">
        <v>0.84</v>
      </c>
      <c r="D37" s="1">
        <v>0.09</v>
      </c>
      <c r="E37" s="1">
        <v>0.93</v>
      </c>
      <c r="F37" s="1">
        <v>0.93899999999999995</v>
      </c>
      <c r="G37" s="1">
        <v>0.93899999999999995</v>
      </c>
      <c r="H37" s="1">
        <v>0.93899999999999995</v>
      </c>
    </row>
    <row r="38" spans="1:9" ht="129.6" x14ac:dyDescent="0.3">
      <c r="A38" t="s">
        <v>43</v>
      </c>
      <c r="B38" s="81" t="s">
        <v>81</v>
      </c>
      <c r="C38" s="1">
        <v>0.44</v>
      </c>
      <c r="D38" s="1">
        <v>0.06</v>
      </c>
      <c r="E38" s="1">
        <v>0.5</v>
      </c>
      <c r="F38" s="1">
        <v>0.505</v>
      </c>
      <c r="G38" s="1">
        <v>0.505</v>
      </c>
      <c r="H38" s="1">
        <v>0.505</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2.0299999999999998</v>
      </c>
      <c r="E41" s="1">
        <v>2.0299999999999998</v>
      </c>
      <c r="F41" s="1">
        <v>2.2330000000000001</v>
      </c>
      <c r="G41" s="1">
        <v>2.4359999999999999</v>
      </c>
      <c r="H41" s="1">
        <v>2.6389999999999998</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2.0299999999999998</v>
      </c>
      <c r="E44" s="1">
        <v>2.0299999999999998</v>
      </c>
      <c r="F44" s="1">
        <v>2.2330000000000001</v>
      </c>
      <c r="G44" s="1">
        <v>2.4359999999999999</v>
      </c>
      <c r="H44" s="1">
        <v>2.6389999999999998</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2.0299999999999998</v>
      </c>
      <c r="E46" s="1">
        <v>2.0299999999999998</v>
      </c>
      <c r="F46" s="1">
        <v>2.2330000000000001</v>
      </c>
      <c r="G46" s="1">
        <v>2.4359999999999999</v>
      </c>
      <c r="H46" s="1">
        <v>2.6389999999999998</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7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ht="28.8"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ht="28.8"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100.8" x14ac:dyDescent="0.3">
      <c r="A55" t="s">
        <v>101</v>
      </c>
      <c r="B55" s="81" t="s">
        <v>343</v>
      </c>
      <c r="C55" s="1">
        <v>2.4900000000000002</v>
      </c>
      <c r="E55" s="1">
        <v>2.4900000000000002</v>
      </c>
      <c r="F55" s="1">
        <v>2.7389999999999999</v>
      </c>
      <c r="G55" s="1">
        <v>2.988</v>
      </c>
      <c r="H55" s="1">
        <v>3.2370000000000001</v>
      </c>
      <c r="I55" t="s">
        <v>572</v>
      </c>
    </row>
    <row r="56" spans="1:9" ht="115.2" x14ac:dyDescent="0.3">
      <c r="A56" t="s">
        <v>102</v>
      </c>
      <c r="B56" s="81" t="s">
        <v>344</v>
      </c>
      <c r="C56" s="1">
        <v>2.4900000000000002</v>
      </c>
      <c r="E56" s="1">
        <v>2.4900000000000002</v>
      </c>
      <c r="F56" s="1">
        <v>2.7389999999999999</v>
      </c>
      <c r="G56" s="1">
        <v>2.988</v>
      </c>
      <c r="H56" s="1">
        <v>3.2370000000000001</v>
      </c>
      <c r="I56" t="s">
        <v>572</v>
      </c>
    </row>
    <row r="57" spans="1:9" ht="28.8"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2.0299999999999998</v>
      </c>
      <c r="E58" s="1">
        <v>2.0299999999999998</v>
      </c>
      <c r="F58" s="1">
        <v>2.2330000000000001</v>
      </c>
      <c r="G58" s="1">
        <v>2.4359999999999999</v>
      </c>
      <c r="H58" s="1">
        <v>2.6389999999999998</v>
      </c>
      <c r="I58" t="s">
        <v>572</v>
      </c>
    </row>
    <row r="59" spans="1:9" ht="57.6"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row r="64" spans="1:9" ht="43.2" x14ac:dyDescent="0.3">
      <c r="A64" t="s">
        <v>109</v>
      </c>
      <c r="B64" s="81" t="s">
        <v>350</v>
      </c>
      <c r="C64" s="1">
        <v>7.0000000000000007E-2</v>
      </c>
      <c r="D64" s="1">
        <v>0.02</v>
      </c>
      <c r="E64" s="1">
        <v>0.09</v>
      </c>
      <c r="F64" s="1">
        <v>9.9000000000000005E-2</v>
      </c>
      <c r="G64" s="1">
        <v>0.108</v>
      </c>
      <c r="H64" s="1">
        <v>0.11700000000000001</v>
      </c>
    </row>
    <row r="65" spans="1:9" ht="28.8" x14ac:dyDescent="0.3">
      <c r="A65" t="s">
        <v>110</v>
      </c>
      <c r="B65" s="81" t="s">
        <v>351</v>
      </c>
      <c r="C65" s="1">
        <v>2.79</v>
      </c>
      <c r="E65" s="1">
        <v>2.79</v>
      </c>
      <c r="F65" s="1">
        <v>3.069</v>
      </c>
      <c r="G65" s="1">
        <v>3.3479999999999999</v>
      </c>
      <c r="H65" s="1">
        <v>3.6269999999999998</v>
      </c>
    </row>
    <row r="66" spans="1:9" ht="28.8" x14ac:dyDescent="0.3">
      <c r="A66" t="s">
        <v>111</v>
      </c>
      <c r="B66" s="81" t="s">
        <v>352</v>
      </c>
      <c r="C66" s="1">
        <v>1.69</v>
      </c>
      <c r="E66" s="1">
        <v>1.69</v>
      </c>
      <c r="F66" s="1">
        <v>1.859</v>
      </c>
      <c r="G66" s="1">
        <v>2.028</v>
      </c>
      <c r="H66" s="1">
        <v>2.1970000000000001</v>
      </c>
    </row>
    <row r="67" spans="1:9" ht="28.8" x14ac:dyDescent="0.3">
      <c r="A67" t="s">
        <v>112</v>
      </c>
      <c r="B67" s="81" t="s">
        <v>353</v>
      </c>
    </row>
    <row r="68" spans="1:9" ht="28.8" x14ac:dyDescent="0.3">
      <c r="A68" t="s">
        <v>113</v>
      </c>
      <c r="B68" s="81" t="s">
        <v>354</v>
      </c>
      <c r="C68" s="1">
        <v>2.35</v>
      </c>
      <c r="E68" s="1">
        <v>2.35</v>
      </c>
      <c r="F68" s="1">
        <v>2.585</v>
      </c>
      <c r="G68" s="1">
        <v>2.82</v>
      </c>
      <c r="H68" s="1">
        <v>3.0550000000000002</v>
      </c>
    </row>
    <row r="69" spans="1:9" ht="28.8" x14ac:dyDescent="0.3">
      <c r="A69" t="s">
        <v>114</v>
      </c>
      <c r="B69" s="81" t="s">
        <v>355</v>
      </c>
    </row>
    <row r="70" spans="1:9" x14ac:dyDescent="0.3">
      <c r="A70" t="s">
        <v>115</v>
      </c>
      <c r="B70" s="81" t="s">
        <v>356</v>
      </c>
      <c r="C70" s="1">
        <v>3.48</v>
      </c>
      <c r="E70" s="1">
        <v>3.48</v>
      </c>
      <c r="F70" s="1">
        <v>3.8279999999999998</v>
      </c>
      <c r="G70" s="1">
        <v>4.1760000000000002</v>
      </c>
      <c r="H70" s="1">
        <v>4.524</v>
      </c>
    </row>
    <row r="71" spans="1:9" ht="72" x14ac:dyDescent="0.3">
      <c r="A71" t="s">
        <v>116</v>
      </c>
      <c r="B71" s="81" t="s">
        <v>357</v>
      </c>
    </row>
    <row r="72" spans="1:9" ht="100.8" x14ac:dyDescent="0.3">
      <c r="A72" t="s">
        <v>117</v>
      </c>
      <c r="B72" s="81" t="s">
        <v>358</v>
      </c>
      <c r="C72" s="1">
        <v>2.81</v>
      </c>
      <c r="E72" s="1">
        <v>2.81</v>
      </c>
      <c r="F72" s="1">
        <v>3.0910000000000002</v>
      </c>
      <c r="G72" s="1">
        <v>3.3719999999999999</v>
      </c>
      <c r="H72" s="1">
        <v>3.653</v>
      </c>
      <c r="I72" t="s">
        <v>569</v>
      </c>
    </row>
    <row r="73" spans="1:9" ht="57.6" x14ac:dyDescent="0.3">
      <c r="A73" t="s">
        <v>118</v>
      </c>
      <c r="B73" s="81" t="s">
        <v>359</v>
      </c>
    </row>
    <row r="74" spans="1:9" ht="57.6" x14ac:dyDescent="0.3">
      <c r="A74" t="s">
        <v>119</v>
      </c>
      <c r="B74" s="81" t="s">
        <v>360</v>
      </c>
      <c r="C74" s="1">
        <v>2.92</v>
      </c>
      <c r="E74" s="1">
        <v>2.92</v>
      </c>
      <c r="F74" s="1">
        <v>3.2120000000000002</v>
      </c>
      <c r="G74" s="1">
        <v>3.504</v>
      </c>
      <c r="H74" s="1">
        <v>3.7959999999999998</v>
      </c>
      <c r="I74" t="s">
        <v>569</v>
      </c>
    </row>
    <row r="75" spans="1:9" ht="72" x14ac:dyDescent="0.3">
      <c r="A75" t="s">
        <v>120</v>
      </c>
      <c r="B75" s="81" t="s">
        <v>361</v>
      </c>
      <c r="C75" s="1">
        <v>2.92</v>
      </c>
      <c r="E75" s="1">
        <v>2.92</v>
      </c>
      <c r="F75" s="1">
        <v>3.2120000000000002</v>
      </c>
      <c r="G75" s="1">
        <v>3.504</v>
      </c>
      <c r="H75" s="1">
        <v>3.7959999999999998</v>
      </c>
      <c r="I75" t="s">
        <v>569</v>
      </c>
    </row>
    <row r="76" spans="1:9" x14ac:dyDescent="0.3">
      <c r="A76" t="s">
        <v>121</v>
      </c>
      <c r="B76" s="81" t="s">
        <v>362</v>
      </c>
    </row>
    <row r="77" spans="1:9" ht="86.4" x14ac:dyDescent="0.3">
      <c r="A77" t="s">
        <v>122</v>
      </c>
      <c r="B77" s="81" t="s">
        <v>363</v>
      </c>
      <c r="C77" s="1">
        <v>2.92</v>
      </c>
      <c r="E77" s="1">
        <v>2.92</v>
      </c>
      <c r="F77" s="1">
        <v>3.2120000000000002</v>
      </c>
      <c r="G77" s="1">
        <v>3.504</v>
      </c>
      <c r="H77" s="1">
        <v>3.7959999999999998</v>
      </c>
      <c r="I77" t="s">
        <v>569</v>
      </c>
    </row>
    <row r="78" spans="1:9" ht="100.8" x14ac:dyDescent="0.3">
      <c r="A78" t="s">
        <v>123</v>
      </c>
      <c r="B78" s="81" t="s">
        <v>364</v>
      </c>
      <c r="C78" s="1">
        <v>2.92</v>
      </c>
      <c r="E78" s="1">
        <v>2.92</v>
      </c>
      <c r="F78" s="1">
        <v>3.2120000000000002</v>
      </c>
      <c r="G78" s="1">
        <v>3.504</v>
      </c>
      <c r="H78" s="1">
        <v>3.7959999999999998</v>
      </c>
      <c r="I78" t="s">
        <v>569</v>
      </c>
    </row>
    <row r="79" spans="1:9" ht="100.8" x14ac:dyDescent="0.3">
      <c r="A79" t="s">
        <v>124</v>
      </c>
      <c r="B79" s="81" t="s">
        <v>365</v>
      </c>
      <c r="C79" s="1">
        <v>2.92</v>
      </c>
      <c r="E79" s="1">
        <v>2.92</v>
      </c>
      <c r="F79" s="1">
        <v>3.2120000000000002</v>
      </c>
      <c r="G79" s="1">
        <v>3.504</v>
      </c>
      <c r="H79" s="1">
        <v>3.7959999999999998</v>
      </c>
      <c r="I79" t="s">
        <v>569</v>
      </c>
    </row>
    <row r="80" spans="1:9" ht="57.6" x14ac:dyDescent="0.3">
      <c r="A80" t="s">
        <v>125</v>
      </c>
      <c r="B80" s="81" t="s">
        <v>366</v>
      </c>
      <c r="C80" s="1">
        <v>2.92</v>
      </c>
      <c r="E80" s="1">
        <v>2.92</v>
      </c>
      <c r="F80" s="1">
        <v>3.2120000000000002</v>
      </c>
      <c r="G80" s="1">
        <v>3.504</v>
      </c>
      <c r="H80" s="1">
        <v>3.7959999999999998</v>
      </c>
      <c r="I80" t="s">
        <v>569</v>
      </c>
    </row>
    <row r="81" spans="1:9" ht="86.4" x14ac:dyDescent="0.3">
      <c r="A81" t="s">
        <v>126</v>
      </c>
      <c r="B81" s="81" t="s">
        <v>367</v>
      </c>
      <c r="C81" s="1">
        <v>2.92</v>
      </c>
      <c r="E81" s="1">
        <v>2.92</v>
      </c>
      <c r="F81" s="1">
        <v>3.2120000000000002</v>
      </c>
      <c r="G81" s="1">
        <v>3.504</v>
      </c>
      <c r="H81" s="1">
        <v>3.7959999999999998</v>
      </c>
      <c r="I81" t="s">
        <v>569</v>
      </c>
    </row>
    <row r="82" spans="1:9" ht="72" x14ac:dyDescent="0.3">
      <c r="A82" t="s">
        <v>127</v>
      </c>
      <c r="B82" s="81" t="s">
        <v>368</v>
      </c>
      <c r="C82" s="1">
        <v>2.92</v>
      </c>
      <c r="E82" s="1">
        <v>2.92</v>
      </c>
      <c r="F82" s="1">
        <v>3.2120000000000002</v>
      </c>
      <c r="G82" s="1">
        <v>3.504</v>
      </c>
      <c r="H82" s="1">
        <v>3.7959999999999998</v>
      </c>
      <c r="I82" t="s">
        <v>569</v>
      </c>
    </row>
    <row r="83" spans="1:9" ht="57.6" x14ac:dyDescent="0.3">
      <c r="A83" t="s">
        <v>128</v>
      </c>
      <c r="B83" s="81" t="s">
        <v>369</v>
      </c>
      <c r="C83" s="1">
        <v>2.92</v>
      </c>
      <c r="E83" s="1">
        <v>2.92</v>
      </c>
      <c r="F83" s="1">
        <v>3.2120000000000002</v>
      </c>
      <c r="G83" s="1">
        <v>3.504</v>
      </c>
      <c r="H83" s="1">
        <v>3.7959999999999998</v>
      </c>
      <c r="I83" t="s">
        <v>569</v>
      </c>
    </row>
    <row r="84" spans="1:9" ht="57.6" x14ac:dyDescent="0.3">
      <c r="A84" t="s">
        <v>129</v>
      </c>
      <c r="B84" s="81" t="s">
        <v>370</v>
      </c>
      <c r="C84" s="1">
        <v>2.92</v>
      </c>
      <c r="E84" s="1">
        <v>2.92</v>
      </c>
      <c r="F84" s="1">
        <v>3.2120000000000002</v>
      </c>
      <c r="G84" s="1">
        <v>3.504</v>
      </c>
      <c r="H84" s="1">
        <v>3.7959999999999998</v>
      </c>
      <c r="I84" t="s">
        <v>569</v>
      </c>
    </row>
    <row r="85" spans="1:9" ht="72" x14ac:dyDescent="0.3">
      <c r="A85" t="s">
        <v>130</v>
      </c>
      <c r="B85" s="81" t="s">
        <v>371</v>
      </c>
      <c r="C85" s="1">
        <v>2.92</v>
      </c>
      <c r="E85" s="1">
        <v>2.92</v>
      </c>
      <c r="F85" s="1">
        <v>3.2120000000000002</v>
      </c>
      <c r="G85" s="1">
        <v>3.504</v>
      </c>
      <c r="H85" s="1">
        <v>3.7959999999999998</v>
      </c>
      <c r="I85" t="s">
        <v>569</v>
      </c>
    </row>
    <row r="86" spans="1:9" ht="86.4" x14ac:dyDescent="0.3">
      <c r="A86" t="s">
        <v>131</v>
      </c>
      <c r="B86" s="81" t="s">
        <v>372</v>
      </c>
      <c r="C86" s="1">
        <v>2.92</v>
      </c>
      <c r="E86" s="1">
        <v>2.92</v>
      </c>
      <c r="F86" s="1">
        <v>3.2120000000000002</v>
      </c>
      <c r="G86" s="1">
        <v>3.504</v>
      </c>
      <c r="H86" s="1">
        <v>3.7959999999999998</v>
      </c>
      <c r="I86" t="s">
        <v>569</v>
      </c>
    </row>
    <row r="87" spans="1:9" ht="100.8" x14ac:dyDescent="0.3">
      <c r="A87" t="s">
        <v>132</v>
      </c>
      <c r="B87" s="81" t="s">
        <v>373</v>
      </c>
      <c r="C87" s="1">
        <v>2.92</v>
      </c>
      <c r="E87" s="1">
        <v>2.92</v>
      </c>
      <c r="F87" s="1">
        <v>3.2120000000000002</v>
      </c>
      <c r="G87" s="1">
        <v>3.504</v>
      </c>
      <c r="H87" s="1">
        <v>3.7959999999999998</v>
      </c>
      <c r="I87" t="s">
        <v>569</v>
      </c>
    </row>
    <row r="88" spans="1:9" ht="86.4" x14ac:dyDescent="0.3">
      <c r="A88" t="s">
        <v>133</v>
      </c>
      <c r="B88" s="81" t="s">
        <v>374</v>
      </c>
      <c r="C88" s="1">
        <v>2.92</v>
      </c>
      <c r="E88" s="1">
        <v>2.92</v>
      </c>
      <c r="F88" s="1">
        <v>3.2120000000000002</v>
      </c>
      <c r="G88" s="1">
        <v>3.504</v>
      </c>
      <c r="H88" s="1">
        <v>3.7959999999999998</v>
      </c>
      <c r="I88" t="s">
        <v>569</v>
      </c>
    </row>
    <row r="89" spans="1:9" ht="72" x14ac:dyDescent="0.3">
      <c r="A89" t="s">
        <v>134</v>
      </c>
      <c r="B89" s="81" t="s">
        <v>375</v>
      </c>
      <c r="C89" s="1">
        <v>2.92</v>
      </c>
      <c r="E89" s="1">
        <v>2.92</v>
      </c>
      <c r="F89" s="1">
        <v>3.2120000000000002</v>
      </c>
      <c r="G89" s="1">
        <v>3.504</v>
      </c>
      <c r="H89" s="1">
        <v>3.7959999999999998</v>
      </c>
      <c r="I89" t="s">
        <v>569</v>
      </c>
    </row>
    <row r="90" spans="1:9" ht="86.4" x14ac:dyDescent="0.3">
      <c r="A90" t="s">
        <v>135</v>
      </c>
      <c r="B90" s="81" t="s">
        <v>376</v>
      </c>
      <c r="C90" s="1">
        <v>2.92</v>
      </c>
      <c r="E90" s="1">
        <v>2.92</v>
      </c>
      <c r="F90" s="1">
        <v>3.2120000000000002</v>
      </c>
      <c r="G90" s="1">
        <v>3.504</v>
      </c>
      <c r="H90" s="1">
        <v>3.7959999999999998</v>
      </c>
      <c r="I90" t="s">
        <v>569</v>
      </c>
    </row>
    <row r="91" spans="1:9" ht="72" x14ac:dyDescent="0.3">
      <c r="A91" t="s">
        <v>136</v>
      </c>
      <c r="B91" s="81" t="s">
        <v>377</v>
      </c>
      <c r="C91" s="1">
        <v>2.92</v>
      </c>
      <c r="E91" s="1">
        <v>2.92</v>
      </c>
      <c r="F91" s="1">
        <v>3.2120000000000002</v>
      </c>
      <c r="G91" s="1">
        <v>3.504</v>
      </c>
      <c r="H91" s="1">
        <v>3.7959999999999998</v>
      </c>
      <c r="I91" t="s">
        <v>569</v>
      </c>
    </row>
    <row r="92" spans="1:9" ht="57.6" x14ac:dyDescent="0.3">
      <c r="A92" t="s">
        <v>137</v>
      </c>
      <c r="B92" s="81" t="s">
        <v>378</v>
      </c>
      <c r="C92" s="1">
        <v>2.92</v>
      </c>
      <c r="E92" s="1">
        <v>2.92</v>
      </c>
      <c r="F92" s="1">
        <v>3.2120000000000002</v>
      </c>
      <c r="G92" s="1">
        <v>3.504</v>
      </c>
      <c r="H92" s="1">
        <v>3.7959999999999998</v>
      </c>
      <c r="I92" t="s">
        <v>569</v>
      </c>
    </row>
    <row r="93" spans="1:9" ht="57.6" x14ac:dyDescent="0.3">
      <c r="A93" t="s">
        <v>138</v>
      </c>
      <c r="B93" s="81" t="s">
        <v>379</v>
      </c>
      <c r="C93" s="1">
        <v>2.92</v>
      </c>
      <c r="E93" s="1">
        <v>2.92</v>
      </c>
      <c r="F93" s="1">
        <v>3.2120000000000002</v>
      </c>
      <c r="G93" s="1">
        <v>3.504</v>
      </c>
      <c r="H93" s="1">
        <v>3.7959999999999998</v>
      </c>
      <c r="I93" t="s">
        <v>569</v>
      </c>
    </row>
    <row r="94" spans="1:9" ht="72" x14ac:dyDescent="0.3">
      <c r="A94" t="s">
        <v>139</v>
      </c>
      <c r="B94" s="81" t="s">
        <v>380</v>
      </c>
      <c r="C94" s="1">
        <v>2.92</v>
      </c>
      <c r="E94" s="1">
        <v>2.92</v>
      </c>
      <c r="F94" s="1">
        <v>3.2120000000000002</v>
      </c>
      <c r="G94" s="1">
        <v>3.504</v>
      </c>
      <c r="H94" s="1">
        <v>3.7959999999999998</v>
      </c>
      <c r="I94" t="s">
        <v>569</v>
      </c>
    </row>
    <row r="95" spans="1:9" ht="43.2" x14ac:dyDescent="0.3">
      <c r="A95" t="s">
        <v>140</v>
      </c>
      <c r="B95" s="81" t="s">
        <v>381</v>
      </c>
      <c r="C95" s="1">
        <v>2.97</v>
      </c>
      <c r="E95" s="1">
        <v>2.97</v>
      </c>
      <c r="F95" s="1">
        <v>3.2669999999999999</v>
      </c>
      <c r="G95" s="1">
        <v>3.5640000000000001</v>
      </c>
      <c r="H95" s="1">
        <v>3.8610000000000002</v>
      </c>
      <c r="I95" t="s">
        <v>569</v>
      </c>
    </row>
    <row r="96" spans="1:9" ht="57.6" x14ac:dyDescent="0.3">
      <c r="A96" t="s">
        <v>141</v>
      </c>
      <c r="B96" s="81" t="s">
        <v>382</v>
      </c>
      <c r="C96" s="1">
        <v>3</v>
      </c>
      <c r="E96" s="1">
        <v>3</v>
      </c>
      <c r="F96" s="1">
        <v>3.3</v>
      </c>
      <c r="G96" s="1">
        <v>3.6</v>
      </c>
      <c r="H96" s="1">
        <v>3.9</v>
      </c>
      <c r="I96" t="s">
        <v>569</v>
      </c>
    </row>
    <row r="97" spans="1:9" ht="72" x14ac:dyDescent="0.3">
      <c r="A97" t="s">
        <v>142</v>
      </c>
      <c r="B97" s="81" t="s">
        <v>383</v>
      </c>
      <c r="C97" s="1">
        <v>3</v>
      </c>
      <c r="E97" s="1">
        <v>3</v>
      </c>
      <c r="F97" s="1">
        <v>3.3</v>
      </c>
      <c r="G97" s="1">
        <v>3.6</v>
      </c>
      <c r="H97" s="1">
        <v>3.9</v>
      </c>
      <c r="I97" t="s">
        <v>569</v>
      </c>
    </row>
    <row r="98" spans="1:9" ht="72" x14ac:dyDescent="0.3">
      <c r="A98" t="s">
        <v>143</v>
      </c>
      <c r="B98" s="81" t="s">
        <v>384</v>
      </c>
    </row>
    <row r="99" spans="1:9" ht="115.2" x14ac:dyDescent="0.3">
      <c r="A99" t="s">
        <v>144</v>
      </c>
      <c r="B99" s="81" t="s">
        <v>385</v>
      </c>
      <c r="C99" s="1">
        <v>2.97</v>
      </c>
      <c r="E99" s="1">
        <v>2.97</v>
      </c>
      <c r="F99" s="1">
        <v>3.2669999999999999</v>
      </c>
      <c r="G99" s="1">
        <v>3.5640000000000001</v>
      </c>
      <c r="H99" s="1">
        <v>3.8610000000000002</v>
      </c>
      <c r="I99" t="s">
        <v>569</v>
      </c>
    </row>
    <row r="100" spans="1:9" ht="86.4" x14ac:dyDescent="0.3">
      <c r="A100" t="s">
        <v>145</v>
      </c>
      <c r="B100" s="81" t="s">
        <v>386</v>
      </c>
      <c r="C100" s="1">
        <v>2.97</v>
      </c>
      <c r="E100" s="1">
        <v>2.97</v>
      </c>
      <c r="F100" s="1">
        <v>3.2669999999999999</v>
      </c>
      <c r="G100" s="1">
        <v>3.5640000000000001</v>
      </c>
      <c r="H100" s="1">
        <v>3.8610000000000002</v>
      </c>
      <c r="I100" t="s">
        <v>569</v>
      </c>
    </row>
    <row r="101" spans="1:9" ht="72" x14ac:dyDescent="0.3">
      <c r="A101" t="s">
        <v>146</v>
      </c>
      <c r="B101" s="81" t="s">
        <v>387</v>
      </c>
      <c r="C101" s="1">
        <v>2.97</v>
      </c>
      <c r="E101" s="1">
        <v>2.97</v>
      </c>
      <c r="F101" s="1">
        <v>3.2669999999999999</v>
      </c>
      <c r="G101" s="1">
        <v>3.5640000000000001</v>
      </c>
      <c r="H101" s="1">
        <v>3.8610000000000002</v>
      </c>
      <c r="I101" t="s">
        <v>569</v>
      </c>
    </row>
    <row r="102" spans="1:9" ht="86.4" x14ac:dyDescent="0.3">
      <c r="A102" t="s">
        <v>147</v>
      </c>
      <c r="B102" s="81" t="s">
        <v>388</v>
      </c>
      <c r="C102" s="1">
        <v>3</v>
      </c>
      <c r="E102" s="1">
        <v>3</v>
      </c>
      <c r="F102" s="1">
        <v>3.3</v>
      </c>
      <c r="G102" s="1">
        <v>3.6</v>
      </c>
      <c r="H102" s="1">
        <v>3.9</v>
      </c>
      <c r="I102" t="s">
        <v>569</v>
      </c>
    </row>
    <row r="103" spans="1:9" ht="86.4" x14ac:dyDescent="0.3">
      <c r="A103" t="s">
        <v>148</v>
      </c>
      <c r="B103" s="81" t="s">
        <v>389</v>
      </c>
      <c r="C103" s="1">
        <v>3</v>
      </c>
      <c r="E103" s="1">
        <v>3</v>
      </c>
      <c r="F103" s="1">
        <v>3.3</v>
      </c>
      <c r="G103" s="1">
        <v>3.6</v>
      </c>
      <c r="H103" s="1">
        <v>3.9</v>
      </c>
      <c r="I103" t="s">
        <v>569</v>
      </c>
    </row>
    <row r="104" spans="1:9" ht="72" x14ac:dyDescent="0.3">
      <c r="A104" t="s">
        <v>149</v>
      </c>
      <c r="B104" s="81" t="s">
        <v>390</v>
      </c>
      <c r="C104" s="1">
        <v>3</v>
      </c>
      <c r="E104" s="1">
        <v>3</v>
      </c>
      <c r="F104" s="1">
        <v>3.3</v>
      </c>
      <c r="G104" s="1">
        <v>3.6</v>
      </c>
      <c r="H104" s="1">
        <v>3.9</v>
      </c>
      <c r="I104" t="s">
        <v>569</v>
      </c>
    </row>
    <row r="105" spans="1:9" ht="72" x14ac:dyDescent="0.3">
      <c r="A105" t="s">
        <v>150</v>
      </c>
      <c r="B105" s="81" t="s">
        <v>391</v>
      </c>
      <c r="C105" s="1">
        <v>3</v>
      </c>
      <c r="E105" s="1">
        <v>3</v>
      </c>
      <c r="F105" s="1">
        <v>3.3</v>
      </c>
      <c r="G105" s="1">
        <v>3.6</v>
      </c>
      <c r="H105" s="1">
        <v>3.9</v>
      </c>
      <c r="I105" t="s">
        <v>569</v>
      </c>
    </row>
    <row r="106" spans="1:9" ht="43.2" x14ac:dyDescent="0.3">
      <c r="A106" t="s">
        <v>151</v>
      </c>
      <c r="B106" s="81" t="s">
        <v>392</v>
      </c>
      <c r="C106" s="1">
        <v>2.92</v>
      </c>
      <c r="E106" s="1">
        <v>2.92</v>
      </c>
      <c r="F106" s="1">
        <v>3.2120000000000002</v>
      </c>
      <c r="G106" s="1">
        <v>3.504</v>
      </c>
      <c r="H106" s="1">
        <v>3.7959999999999998</v>
      </c>
      <c r="I106" t="s">
        <v>569</v>
      </c>
    </row>
    <row r="107" spans="1:9" ht="86.4" x14ac:dyDescent="0.3">
      <c r="A107" t="s">
        <v>152</v>
      </c>
      <c r="B107" s="81" t="s">
        <v>393</v>
      </c>
    </row>
    <row r="108" spans="1:9" ht="43.2" x14ac:dyDescent="0.3">
      <c r="A108" t="s">
        <v>153</v>
      </c>
      <c r="B108" s="81" t="s">
        <v>394</v>
      </c>
      <c r="C108" s="1">
        <v>2.92</v>
      </c>
      <c r="E108" s="1">
        <v>2.92</v>
      </c>
      <c r="F108" s="1">
        <v>3.2120000000000002</v>
      </c>
      <c r="G108" s="1">
        <v>3.504</v>
      </c>
      <c r="H108" s="1">
        <v>3.7959999999999998</v>
      </c>
      <c r="I108" t="s">
        <v>569</v>
      </c>
    </row>
    <row r="109" spans="1:9" ht="43.2" x14ac:dyDescent="0.3">
      <c r="A109" t="s">
        <v>154</v>
      </c>
      <c r="B109" s="81" t="s">
        <v>395</v>
      </c>
      <c r="C109" s="1">
        <v>2.92</v>
      </c>
      <c r="E109" s="1">
        <v>2.92</v>
      </c>
      <c r="F109" s="1">
        <v>3.2120000000000002</v>
      </c>
      <c r="G109" s="1">
        <v>3.504</v>
      </c>
      <c r="H109" s="1">
        <v>3.7959999999999998</v>
      </c>
      <c r="I109" t="s">
        <v>569</v>
      </c>
    </row>
    <row r="110" spans="1:9" ht="86.4" x14ac:dyDescent="0.3">
      <c r="A110" t="s">
        <v>155</v>
      </c>
      <c r="B110" s="81" t="s">
        <v>396</v>
      </c>
      <c r="C110" s="1">
        <v>2.92</v>
      </c>
      <c r="E110" s="1">
        <v>2.92</v>
      </c>
      <c r="F110" s="1">
        <v>3.2120000000000002</v>
      </c>
      <c r="G110" s="1">
        <v>3.504</v>
      </c>
      <c r="H110" s="1">
        <v>3.7959999999999998</v>
      </c>
      <c r="I110" t="s">
        <v>569</v>
      </c>
    </row>
    <row r="111" spans="1:9" ht="129.6" x14ac:dyDescent="0.3">
      <c r="A111" t="s">
        <v>156</v>
      </c>
      <c r="B111" s="81" t="s">
        <v>397</v>
      </c>
      <c r="C111" s="1">
        <v>2.92</v>
      </c>
      <c r="E111" s="1">
        <v>2.92</v>
      </c>
      <c r="F111" s="1">
        <v>3.2120000000000002</v>
      </c>
      <c r="G111" s="1">
        <v>3.504</v>
      </c>
      <c r="H111" s="1">
        <v>3.7959999999999998</v>
      </c>
      <c r="I111" t="s">
        <v>569</v>
      </c>
    </row>
    <row r="112" spans="1:9" ht="115.2" x14ac:dyDescent="0.3">
      <c r="A112" t="s">
        <v>157</v>
      </c>
      <c r="B112" s="81" t="s">
        <v>398</v>
      </c>
      <c r="C112" s="1">
        <v>2.92</v>
      </c>
      <c r="E112" s="1">
        <v>2.92</v>
      </c>
      <c r="F112" s="1">
        <v>3.2120000000000002</v>
      </c>
      <c r="G112" s="1">
        <v>3.504</v>
      </c>
      <c r="H112" s="1">
        <v>3.7959999999999998</v>
      </c>
      <c r="I112" t="s">
        <v>569</v>
      </c>
    </row>
    <row r="113" spans="1:9" ht="72" x14ac:dyDescent="0.3">
      <c r="A113" t="s">
        <v>158</v>
      </c>
      <c r="B113" s="81" t="s">
        <v>399</v>
      </c>
      <c r="C113" s="1">
        <v>2.92</v>
      </c>
      <c r="E113" s="1">
        <v>2.92</v>
      </c>
      <c r="F113" s="1">
        <v>3.2120000000000002</v>
      </c>
      <c r="G113" s="1">
        <v>3.504</v>
      </c>
      <c r="H113" s="1">
        <v>3.7959999999999998</v>
      </c>
      <c r="I113" t="s">
        <v>569</v>
      </c>
    </row>
    <row r="114" spans="1:9" ht="43.2" x14ac:dyDescent="0.3">
      <c r="A114" t="s">
        <v>159</v>
      </c>
      <c r="B114" s="81" t="s">
        <v>400</v>
      </c>
      <c r="C114" s="1">
        <v>2.92</v>
      </c>
      <c r="E114" s="1">
        <v>2.92</v>
      </c>
      <c r="F114" s="1">
        <v>3.2120000000000002</v>
      </c>
      <c r="G114" s="1">
        <v>3.504</v>
      </c>
      <c r="H114" s="1">
        <v>3.7959999999999998</v>
      </c>
      <c r="I114" t="s">
        <v>569</v>
      </c>
    </row>
    <row r="115" spans="1:9" ht="28.8" x14ac:dyDescent="0.3">
      <c r="A115" t="s">
        <v>160</v>
      </c>
      <c r="B115" s="81" t="s">
        <v>401</v>
      </c>
    </row>
    <row r="116" spans="1:9" ht="43.2" x14ac:dyDescent="0.3">
      <c r="A116" t="s">
        <v>161</v>
      </c>
      <c r="B116" s="81" t="s">
        <v>402</v>
      </c>
      <c r="C116" s="1">
        <v>2.92</v>
      </c>
      <c r="E116" s="1">
        <v>2.92</v>
      </c>
      <c r="F116" s="1">
        <v>3.2120000000000002</v>
      </c>
      <c r="G116" s="1">
        <v>3.504</v>
      </c>
      <c r="H116" s="1">
        <v>3.7959999999999998</v>
      </c>
      <c r="I116" t="s">
        <v>569</v>
      </c>
    </row>
    <row r="117" spans="1:9" ht="43.2" x14ac:dyDescent="0.3">
      <c r="A117" t="s">
        <v>162</v>
      </c>
      <c r="B117" s="81" t="s">
        <v>403</v>
      </c>
      <c r="C117" s="1">
        <v>2.92</v>
      </c>
      <c r="E117" s="1">
        <v>2.92</v>
      </c>
      <c r="F117" s="1">
        <v>3.2120000000000002</v>
      </c>
      <c r="G117" s="1">
        <v>3.504</v>
      </c>
      <c r="H117" s="1">
        <v>3.7959999999999998</v>
      </c>
      <c r="I117" t="s">
        <v>569</v>
      </c>
    </row>
    <row r="118" spans="1:9" ht="57.6" x14ac:dyDescent="0.3">
      <c r="A118" t="s">
        <v>163</v>
      </c>
      <c r="B118" s="81" t="s">
        <v>404</v>
      </c>
      <c r="C118" s="1">
        <v>2.92</v>
      </c>
      <c r="E118" s="1">
        <v>2.92</v>
      </c>
      <c r="F118" s="1">
        <v>3.2120000000000002</v>
      </c>
      <c r="G118" s="1">
        <v>3.504</v>
      </c>
      <c r="H118" s="1">
        <v>3.7959999999999998</v>
      </c>
      <c r="I118" t="s">
        <v>569</v>
      </c>
    </row>
    <row r="119" spans="1:9" ht="57.6" x14ac:dyDescent="0.3">
      <c r="A119" t="s">
        <v>164</v>
      </c>
      <c r="B119" s="81" t="s">
        <v>405</v>
      </c>
      <c r="C119" s="1">
        <v>2.92</v>
      </c>
      <c r="E119" s="1">
        <v>2.92</v>
      </c>
      <c r="F119" s="1">
        <v>3.2120000000000002</v>
      </c>
      <c r="G119" s="1">
        <v>3.504</v>
      </c>
      <c r="H119" s="1">
        <v>3.7959999999999998</v>
      </c>
      <c r="I119" t="s">
        <v>569</v>
      </c>
    </row>
    <row r="120" spans="1:9" ht="72" x14ac:dyDescent="0.3">
      <c r="A120" t="s">
        <v>165</v>
      </c>
      <c r="B120" s="81" t="s">
        <v>406</v>
      </c>
    </row>
    <row r="121" spans="1:9" ht="57.6" x14ac:dyDescent="0.3">
      <c r="A121" t="s">
        <v>166</v>
      </c>
      <c r="B121" s="81" t="s">
        <v>407</v>
      </c>
      <c r="C121" s="1">
        <v>3.52</v>
      </c>
      <c r="E121" s="1">
        <v>3.52</v>
      </c>
      <c r="F121" s="1">
        <v>3.8719999999999999</v>
      </c>
      <c r="G121" s="1">
        <v>4.2240000000000002</v>
      </c>
      <c r="H121" s="1">
        <v>4.5759999999999996</v>
      </c>
    </row>
    <row r="122" spans="1:9" ht="43.2" x14ac:dyDescent="0.3">
      <c r="A122" t="s">
        <v>167</v>
      </c>
      <c r="B122" s="81" t="s">
        <v>408</v>
      </c>
      <c r="C122" s="1">
        <v>3.6</v>
      </c>
      <c r="E122" s="1">
        <v>3.6</v>
      </c>
      <c r="F122" s="1">
        <v>3.96</v>
      </c>
      <c r="G122" s="1">
        <v>4.32</v>
      </c>
      <c r="H122" s="1">
        <v>4.68</v>
      </c>
    </row>
    <row r="123" spans="1:9" ht="43.2" x14ac:dyDescent="0.3">
      <c r="A123" t="s">
        <v>168</v>
      </c>
      <c r="B123" s="81" t="s">
        <v>409</v>
      </c>
      <c r="C123" s="1">
        <v>3.6</v>
      </c>
      <c r="E123" s="1">
        <v>3.6</v>
      </c>
      <c r="F123" s="1">
        <v>3.96</v>
      </c>
      <c r="G123" s="1">
        <v>4.32</v>
      </c>
      <c r="H123" s="1">
        <v>4.68</v>
      </c>
    </row>
    <row r="124" spans="1:9" ht="28.8" x14ac:dyDescent="0.3">
      <c r="A124" t="s">
        <v>169</v>
      </c>
      <c r="B124" s="81" t="s">
        <v>410</v>
      </c>
      <c r="C124" s="1">
        <v>3.52</v>
      </c>
      <c r="E124" s="1">
        <v>3.52</v>
      </c>
      <c r="F124" s="1">
        <v>3.8719999999999999</v>
      </c>
      <c r="G124" s="1">
        <v>4.2240000000000002</v>
      </c>
      <c r="H124" s="1">
        <v>4.5759999999999996</v>
      </c>
    </row>
    <row r="125" spans="1:9" ht="57.6" x14ac:dyDescent="0.3">
      <c r="A125" t="s">
        <v>170</v>
      </c>
      <c r="B125" s="81" t="s">
        <v>411</v>
      </c>
      <c r="C125" s="1">
        <v>3.6</v>
      </c>
      <c r="E125" s="1">
        <v>3.6</v>
      </c>
      <c r="F125" s="1">
        <v>3.96</v>
      </c>
      <c r="G125" s="1">
        <v>4.32</v>
      </c>
      <c r="H125" s="1">
        <v>4.68</v>
      </c>
    </row>
    <row r="126" spans="1:9" ht="43.2" x14ac:dyDescent="0.3">
      <c r="A126" t="s">
        <v>171</v>
      </c>
      <c r="B126" s="81" t="s">
        <v>412</v>
      </c>
      <c r="C126" s="1">
        <v>3.52</v>
      </c>
      <c r="E126" s="1">
        <v>3.52</v>
      </c>
      <c r="F126" s="1">
        <v>3.8719999999999999</v>
      </c>
      <c r="G126" s="1">
        <v>4.2240000000000002</v>
      </c>
      <c r="H126" s="1">
        <v>4.5759999999999996</v>
      </c>
    </row>
    <row r="127" spans="1:9" ht="43.2" x14ac:dyDescent="0.3">
      <c r="A127" t="s">
        <v>172</v>
      </c>
      <c r="B127" s="81" t="s">
        <v>413</v>
      </c>
    </row>
    <row r="128" spans="1:9" ht="57.6" x14ac:dyDescent="0.3">
      <c r="A128" t="s">
        <v>173</v>
      </c>
      <c r="B128" s="81" t="s">
        <v>414</v>
      </c>
      <c r="C128" s="1">
        <v>3.6</v>
      </c>
      <c r="E128" s="1">
        <v>3.6</v>
      </c>
      <c r="F128" s="1">
        <v>3.96</v>
      </c>
      <c r="G128" s="1">
        <v>4.32</v>
      </c>
      <c r="H128" s="1">
        <v>4.68</v>
      </c>
    </row>
    <row r="129" spans="1:8" ht="57.6" x14ac:dyDescent="0.3">
      <c r="A129" t="s">
        <v>174</v>
      </c>
      <c r="B129" s="81" t="s">
        <v>415</v>
      </c>
      <c r="C129" s="1">
        <v>3.6</v>
      </c>
      <c r="E129" s="1">
        <v>3.6</v>
      </c>
      <c r="F129" s="1">
        <v>3.96</v>
      </c>
      <c r="G129" s="1">
        <v>4.32</v>
      </c>
      <c r="H129" s="1">
        <v>4.68</v>
      </c>
    </row>
    <row r="130" spans="1:8" ht="57.6" x14ac:dyDescent="0.3">
      <c r="A130" t="s">
        <v>175</v>
      </c>
      <c r="B130" s="81" t="s">
        <v>416</v>
      </c>
      <c r="C130" s="1">
        <v>3.6</v>
      </c>
      <c r="E130" s="1">
        <v>3.6</v>
      </c>
      <c r="F130" s="1">
        <v>3.96</v>
      </c>
      <c r="G130" s="1">
        <v>4.32</v>
      </c>
      <c r="H130" s="1">
        <v>4.68</v>
      </c>
    </row>
    <row r="131" spans="1:8" ht="57.6" x14ac:dyDescent="0.3">
      <c r="A131" t="s">
        <v>176</v>
      </c>
      <c r="B131" s="81" t="s">
        <v>417</v>
      </c>
      <c r="C131" s="1">
        <v>3.6</v>
      </c>
      <c r="E131" s="1">
        <v>3.6</v>
      </c>
      <c r="F131" s="1">
        <v>3.96</v>
      </c>
      <c r="G131" s="1">
        <v>4.32</v>
      </c>
      <c r="H131" s="1">
        <v>4.68</v>
      </c>
    </row>
    <row r="132" spans="1:8" ht="57.6" x14ac:dyDescent="0.3">
      <c r="A132" t="s">
        <v>177</v>
      </c>
      <c r="B132" s="81" t="s">
        <v>418</v>
      </c>
      <c r="C132" s="1">
        <v>3.6</v>
      </c>
      <c r="E132" s="1">
        <v>3.6</v>
      </c>
      <c r="F132" s="1">
        <v>3.96</v>
      </c>
      <c r="G132" s="1">
        <v>4.32</v>
      </c>
      <c r="H132" s="1">
        <v>4.68</v>
      </c>
    </row>
    <row r="133" spans="1:8" ht="72" x14ac:dyDescent="0.3">
      <c r="A133" t="s">
        <v>178</v>
      </c>
      <c r="B133" s="81" t="s">
        <v>419</v>
      </c>
      <c r="C133" s="1">
        <v>3.6</v>
      </c>
      <c r="E133" s="1">
        <v>3.6</v>
      </c>
      <c r="F133" s="1">
        <v>3.96</v>
      </c>
      <c r="G133" s="1">
        <v>4.32</v>
      </c>
      <c r="H133" s="1">
        <v>4.68</v>
      </c>
    </row>
    <row r="134" spans="1:8" ht="72" x14ac:dyDescent="0.3">
      <c r="A134" t="s">
        <v>179</v>
      </c>
      <c r="B134" s="81" t="s">
        <v>420</v>
      </c>
      <c r="C134" s="1">
        <v>3.6</v>
      </c>
      <c r="E134" s="1">
        <v>3.6</v>
      </c>
      <c r="F134" s="1">
        <v>3.96</v>
      </c>
      <c r="G134" s="1">
        <v>4.32</v>
      </c>
      <c r="H134" s="1">
        <v>4.68</v>
      </c>
    </row>
    <row r="135" spans="1:8" ht="57.6" x14ac:dyDescent="0.3">
      <c r="A135" t="s">
        <v>180</v>
      </c>
      <c r="B135" s="81" t="s">
        <v>421</v>
      </c>
      <c r="C135" s="1">
        <v>3.6</v>
      </c>
      <c r="E135" s="1">
        <v>3.6</v>
      </c>
      <c r="F135" s="1">
        <v>3.96</v>
      </c>
      <c r="G135" s="1">
        <v>4.32</v>
      </c>
      <c r="H135" s="1">
        <v>4.68</v>
      </c>
    </row>
    <row r="136" spans="1:8" ht="57.6" x14ac:dyDescent="0.3">
      <c r="A136" t="s">
        <v>181</v>
      </c>
      <c r="B136" s="81" t="s">
        <v>422</v>
      </c>
      <c r="C136" s="1">
        <v>3.63</v>
      </c>
      <c r="E136" s="1">
        <v>3.63</v>
      </c>
      <c r="F136" s="1">
        <v>3.9929999999999999</v>
      </c>
      <c r="G136" s="1">
        <v>4.3559999999999999</v>
      </c>
      <c r="H136" s="1">
        <v>4.7190000000000003</v>
      </c>
    </row>
    <row r="137" spans="1:8" ht="72" x14ac:dyDescent="0.3">
      <c r="A137" t="s">
        <v>182</v>
      </c>
      <c r="B137" s="81" t="s">
        <v>423</v>
      </c>
      <c r="C137" s="1">
        <v>3.63</v>
      </c>
      <c r="E137" s="1">
        <v>3.63</v>
      </c>
      <c r="F137" s="1">
        <v>3.9929999999999999</v>
      </c>
      <c r="G137" s="1">
        <v>4.3559999999999999</v>
      </c>
      <c r="H137" s="1">
        <v>4.7190000000000003</v>
      </c>
    </row>
    <row r="138" spans="1:8" ht="72" x14ac:dyDescent="0.3">
      <c r="A138" t="s">
        <v>183</v>
      </c>
      <c r="B138" s="81" t="s">
        <v>424</v>
      </c>
      <c r="C138" s="1">
        <v>3.63</v>
      </c>
      <c r="E138" s="1">
        <v>3.63</v>
      </c>
      <c r="F138" s="1">
        <v>3.9929999999999999</v>
      </c>
      <c r="G138" s="1">
        <v>4.3559999999999999</v>
      </c>
      <c r="H138" s="1">
        <v>4.7190000000000003</v>
      </c>
    </row>
    <row r="139" spans="1:8" ht="72" x14ac:dyDescent="0.3">
      <c r="A139" t="s">
        <v>184</v>
      </c>
      <c r="B139" s="81" t="s">
        <v>425</v>
      </c>
      <c r="C139" s="1">
        <v>3.63</v>
      </c>
      <c r="E139" s="1">
        <v>3.63</v>
      </c>
      <c r="F139" s="1">
        <v>3.9929999999999999</v>
      </c>
      <c r="G139" s="1">
        <v>4.3559999999999999</v>
      </c>
      <c r="H139" s="1">
        <v>4.7190000000000003</v>
      </c>
    </row>
    <row r="140" spans="1:8" ht="57.6" x14ac:dyDescent="0.3">
      <c r="A140" t="s">
        <v>185</v>
      </c>
      <c r="B140" s="81" t="s">
        <v>426</v>
      </c>
      <c r="C140" s="1">
        <v>3.63</v>
      </c>
      <c r="E140" s="1">
        <v>3.63</v>
      </c>
      <c r="F140" s="1">
        <v>3.9929999999999999</v>
      </c>
      <c r="G140" s="1">
        <v>4.3559999999999999</v>
      </c>
      <c r="H140" s="1">
        <v>4.7190000000000003</v>
      </c>
    </row>
    <row r="141" spans="1:8" ht="57.6" x14ac:dyDescent="0.3">
      <c r="A141" t="s">
        <v>186</v>
      </c>
      <c r="B141" s="81" t="s">
        <v>427</v>
      </c>
      <c r="C141" s="1">
        <v>3.63</v>
      </c>
      <c r="E141" s="1">
        <v>3.63</v>
      </c>
      <c r="F141" s="1">
        <v>3.9929999999999999</v>
      </c>
      <c r="G141" s="1">
        <v>4.3559999999999999</v>
      </c>
      <c r="H141" s="1">
        <v>4.7190000000000003</v>
      </c>
    </row>
    <row r="142" spans="1:8" ht="43.2" x14ac:dyDescent="0.3">
      <c r="A142" t="s">
        <v>187</v>
      </c>
      <c r="B142" s="81" t="s">
        <v>428</v>
      </c>
    </row>
    <row r="143" spans="1:8" ht="57.6" x14ac:dyDescent="0.3">
      <c r="A143" t="s">
        <v>188</v>
      </c>
      <c r="B143" s="81" t="s">
        <v>429</v>
      </c>
      <c r="C143" s="1">
        <v>3.6</v>
      </c>
      <c r="E143" s="1">
        <v>3.6</v>
      </c>
      <c r="F143" s="1">
        <v>3.96</v>
      </c>
      <c r="G143" s="1">
        <v>4.32</v>
      </c>
      <c r="H143" s="1">
        <v>4.68</v>
      </c>
    </row>
    <row r="144" spans="1:8" ht="57.6" x14ac:dyDescent="0.3">
      <c r="A144" t="s">
        <v>189</v>
      </c>
      <c r="B144" s="81" t="s">
        <v>430</v>
      </c>
      <c r="C144" s="1">
        <v>3.6</v>
      </c>
      <c r="E144" s="1">
        <v>3.6</v>
      </c>
      <c r="F144" s="1">
        <v>3.96</v>
      </c>
      <c r="G144" s="1">
        <v>4.32</v>
      </c>
      <c r="H144" s="1">
        <v>4.68</v>
      </c>
    </row>
    <row r="145" spans="1:9" ht="57.6" x14ac:dyDescent="0.3">
      <c r="A145" t="s">
        <v>190</v>
      </c>
      <c r="B145" s="81" t="s">
        <v>431</v>
      </c>
      <c r="C145" s="1">
        <v>3.63</v>
      </c>
      <c r="E145" s="1">
        <v>3.63</v>
      </c>
      <c r="F145" s="1">
        <v>3.9929999999999999</v>
      </c>
      <c r="G145" s="1">
        <v>4.3559999999999999</v>
      </c>
      <c r="H145" s="1">
        <v>4.7190000000000003</v>
      </c>
    </row>
    <row r="146" spans="1:9" ht="57.6" x14ac:dyDescent="0.3">
      <c r="A146" t="s">
        <v>191</v>
      </c>
      <c r="B146" s="81" t="s">
        <v>432</v>
      </c>
      <c r="C146" s="1">
        <v>3.63</v>
      </c>
      <c r="E146" s="1">
        <v>3.63</v>
      </c>
      <c r="F146" s="1">
        <v>3.9929999999999999</v>
      </c>
      <c r="G146" s="1">
        <v>4.3559999999999999</v>
      </c>
      <c r="H146" s="1">
        <v>4.7190000000000003</v>
      </c>
    </row>
    <row r="147" spans="1:9" ht="28.8" x14ac:dyDescent="0.3">
      <c r="A147" t="s">
        <v>192</v>
      </c>
      <c r="B147" s="81" t="s">
        <v>433</v>
      </c>
      <c r="C147" s="1">
        <v>3.52</v>
      </c>
      <c r="E147" s="1">
        <v>3.52</v>
      </c>
      <c r="F147" s="1">
        <v>3.8719999999999999</v>
      </c>
      <c r="G147" s="1">
        <v>4.2240000000000002</v>
      </c>
      <c r="H147" s="1">
        <v>4.5759999999999996</v>
      </c>
    </row>
    <row r="148" spans="1:9" ht="43.2" x14ac:dyDescent="0.3">
      <c r="A148" t="s">
        <v>193</v>
      </c>
      <c r="B148" s="81" t="s">
        <v>434</v>
      </c>
    </row>
    <row r="149" spans="1:9" ht="43.2" x14ac:dyDescent="0.3">
      <c r="A149" t="s">
        <v>194</v>
      </c>
      <c r="B149" s="81" t="s">
        <v>435</v>
      </c>
      <c r="C149" s="1">
        <v>3.52</v>
      </c>
      <c r="E149" s="1">
        <v>3.52</v>
      </c>
      <c r="F149" s="1">
        <v>3.8719999999999999</v>
      </c>
      <c r="G149" s="1">
        <v>4.2240000000000002</v>
      </c>
      <c r="H149" s="1">
        <v>4.5759999999999996</v>
      </c>
    </row>
    <row r="150" spans="1:9" ht="43.2" x14ac:dyDescent="0.3">
      <c r="A150" t="s">
        <v>195</v>
      </c>
      <c r="B150" s="81" t="s">
        <v>436</v>
      </c>
      <c r="C150" s="1">
        <v>3.52</v>
      </c>
      <c r="E150" s="1">
        <v>3.52</v>
      </c>
      <c r="F150" s="1">
        <v>3.8719999999999999</v>
      </c>
      <c r="G150" s="1">
        <v>4.2240000000000002</v>
      </c>
      <c r="H150" s="1">
        <v>4.5759999999999996</v>
      </c>
    </row>
    <row r="151" spans="1:9" ht="43.2" x14ac:dyDescent="0.3">
      <c r="A151" t="s">
        <v>196</v>
      </c>
      <c r="B151" s="81" t="s">
        <v>437</v>
      </c>
      <c r="C151" s="1">
        <v>3.52</v>
      </c>
      <c r="E151" s="1">
        <v>3.52</v>
      </c>
      <c r="F151" s="1">
        <v>3.8719999999999999</v>
      </c>
      <c r="G151" s="1">
        <v>4.2240000000000002</v>
      </c>
      <c r="H151" s="1">
        <v>4.5759999999999996</v>
      </c>
    </row>
    <row r="152" spans="1:9" ht="86.4" x14ac:dyDescent="0.3">
      <c r="A152" t="s">
        <v>197</v>
      </c>
      <c r="B152" s="81" t="s">
        <v>438</v>
      </c>
      <c r="C152" s="1">
        <v>3.52</v>
      </c>
      <c r="E152" s="1">
        <v>3.52</v>
      </c>
      <c r="F152" s="1">
        <v>3.8719999999999999</v>
      </c>
      <c r="G152" s="1">
        <v>4.2240000000000002</v>
      </c>
      <c r="H152" s="1">
        <v>4.5759999999999996</v>
      </c>
    </row>
    <row r="153" spans="1:9" ht="43.2" x14ac:dyDescent="0.3">
      <c r="A153" t="s">
        <v>198</v>
      </c>
      <c r="B153" s="81" t="s">
        <v>439</v>
      </c>
      <c r="C153" s="1">
        <v>3.52</v>
      </c>
      <c r="E153" s="1">
        <v>3.52</v>
      </c>
      <c r="F153" s="1">
        <v>3.8719999999999999</v>
      </c>
      <c r="G153" s="1">
        <v>4.2240000000000002</v>
      </c>
      <c r="H153" s="1">
        <v>4.5759999999999996</v>
      </c>
    </row>
    <row r="154" spans="1:9" ht="28.8" x14ac:dyDescent="0.3">
      <c r="A154" t="s">
        <v>199</v>
      </c>
      <c r="B154" s="81" t="s">
        <v>440</v>
      </c>
    </row>
    <row r="155" spans="1:9" ht="28.8" x14ac:dyDescent="0.3">
      <c r="A155" t="s">
        <v>200</v>
      </c>
      <c r="B155" s="81" t="s">
        <v>440</v>
      </c>
      <c r="C155" s="1">
        <v>3.52</v>
      </c>
      <c r="E155" s="1">
        <v>3.52</v>
      </c>
      <c r="F155" s="1">
        <v>3.8719999999999999</v>
      </c>
      <c r="G155" s="1">
        <v>4.2240000000000002</v>
      </c>
      <c r="H155" s="1">
        <v>4.5759999999999996</v>
      </c>
    </row>
    <row r="156" spans="1:9" ht="72" x14ac:dyDescent="0.3">
      <c r="A156" t="s">
        <v>201</v>
      </c>
      <c r="B156" s="81" t="s">
        <v>441</v>
      </c>
    </row>
    <row r="157" spans="1:9" ht="57.6" x14ac:dyDescent="0.3">
      <c r="A157" t="s">
        <v>202</v>
      </c>
      <c r="B157" s="81" t="s">
        <v>442</v>
      </c>
      <c r="C157" s="1">
        <v>3.53</v>
      </c>
      <c r="E157" s="1">
        <v>3.53</v>
      </c>
      <c r="F157" s="1">
        <v>3.883</v>
      </c>
      <c r="G157" s="1">
        <v>4.2359999999999998</v>
      </c>
      <c r="H157" s="1">
        <v>4.5890000000000004</v>
      </c>
      <c r="I157" t="s">
        <v>570</v>
      </c>
    </row>
    <row r="158" spans="1:9" x14ac:dyDescent="0.3">
      <c r="A158" t="s">
        <v>203</v>
      </c>
      <c r="B158" s="81" t="s">
        <v>443</v>
      </c>
      <c r="C158" s="1">
        <v>3.61</v>
      </c>
      <c r="E158" s="1">
        <v>3.61</v>
      </c>
      <c r="F158" s="1">
        <v>3.9710000000000001</v>
      </c>
      <c r="G158" s="1">
        <v>4.3319999999999999</v>
      </c>
      <c r="H158" s="1">
        <v>4.6929999999999996</v>
      </c>
      <c r="I158" t="s">
        <v>570</v>
      </c>
    </row>
    <row r="159" spans="1:9" ht="72" x14ac:dyDescent="0.3">
      <c r="A159" t="s">
        <v>204</v>
      </c>
      <c r="B159" s="81" t="s">
        <v>444</v>
      </c>
      <c r="C159" s="1">
        <v>3.61</v>
      </c>
      <c r="E159" s="1">
        <v>3.61</v>
      </c>
      <c r="F159" s="1">
        <v>3.9710000000000001</v>
      </c>
      <c r="G159" s="1">
        <v>4.3319999999999999</v>
      </c>
      <c r="H159" s="1">
        <v>4.6929999999999996</v>
      </c>
      <c r="I159" t="s">
        <v>570</v>
      </c>
    </row>
    <row r="160" spans="1:9" ht="158.4" x14ac:dyDescent="0.3">
      <c r="A160" t="s">
        <v>205</v>
      </c>
      <c r="B160" s="81" t="s">
        <v>445</v>
      </c>
      <c r="C160" s="1">
        <v>3.61</v>
      </c>
      <c r="E160" s="1">
        <v>3.61</v>
      </c>
      <c r="F160" s="1">
        <v>3.9710000000000001</v>
      </c>
      <c r="G160" s="1">
        <v>4.3319999999999999</v>
      </c>
      <c r="H160" s="1">
        <v>4.6929999999999996</v>
      </c>
      <c r="I160" t="s">
        <v>570</v>
      </c>
    </row>
    <row r="161" spans="1:9" ht="100.8" x14ac:dyDescent="0.3">
      <c r="A161" t="s">
        <v>206</v>
      </c>
      <c r="B161" s="81" t="s">
        <v>446</v>
      </c>
      <c r="C161" s="1">
        <v>3.61</v>
      </c>
      <c r="E161" s="1">
        <v>3.61</v>
      </c>
      <c r="F161" s="1">
        <v>3.9710000000000001</v>
      </c>
      <c r="G161" s="1">
        <v>4.3319999999999999</v>
      </c>
      <c r="H161" s="1">
        <v>4.6929999999999996</v>
      </c>
      <c r="I161" t="s">
        <v>570</v>
      </c>
    </row>
    <row r="162" spans="1:9" ht="86.4" x14ac:dyDescent="0.3">
      <c r="A162" t="s">
        <v>207</v>
      </c>
      <c r="B162" s="81" t="s">
        <v>447</v>
      </c>
      <c r="C162" s="1">
        <v>3.61</v>
      </c>
      <c r="E162" s="1">
        <v>3.61</v>
      </c>
      <c r="F162" s="1">
        <v>3.9710000000000001</v>
      </c>
      <c r="G162" s="1">
        <v>4.3319999999999999</v>
      </c>
      <c r="H162" s="1">
        <v>4.6929999999999996</v>
      </c>
      <c r="I162" t="s">
        <v>570</v>
      </c>
    </row>
    <row r="163" spans="1:9" ht="57.6" x14ac:dyDescent="0.3">
      <c r="A163" t="s">
        <v>208</v>
      </c>
      <c r="B163" s="81" t="s">
        <v>448</v>
      </c>
      <c r="C163" s="1">
        <v>3.53</v>
      </c>
      <c r="E163" s="1">
        <v>3.53</v>
      </c>
      <c r="F163" s="1">
        <v>3.883</v>
      </c>
      <c r="G163" s="1">
        <v>4.2359999999999998</v>
      </c>
      <c r="H163" s="1">
        <v>4.5890000000000004</v>
      </c>
      <c r="I163" t="s">
        <v>570</v>
      </c>
    </row>
    <row r="164" spans="1:9" ht="86.4" x14ac:dyDescent="0.3">
      <c r="A164" t="s">
        <v>209</v>
      </c>
      <c r="B164" s="81" t="s">
        <v>449</v>
      </c>
      <c r="C164" s="1">
        <v>3.61</v>
      </c>
      <c r="E164" s="1">
        <v>3.61</v>
      </c>
      <c r="F164" s="1">
        <v>3.9710000000000001</v>
      </c>
      <c r="G164" s="1">
        <v>4.3319999999999999</v>
      </c>
      <c r="H164" s="1">
        <v>4.6929999999999996</v>
      </c>
      <c r="I164" t="s">
        <v>570</v>
      </c>
    </row>
    <row r="165" spans="1:9" ht="115.2" x14ac:dyDescent="0.3">
      <c r="A165" t="s">
        <v>210</v>
      </c>
      <c r="B165" s="81" t="s">
        <v>450</v>
      </c>
      <c r="C165" s="1">
        <v>3.61</v>
      </c>
      <c r="E165" s="1">
        <v>3.61</v>
      </c>
      <c r="F165" s="1">
        <v>3.9710000000000001</v>
      </c>
      <c r="G165" s="1">
        <v>4.3319999999999999</v>
      </c>
      <c r="H165" s="1">
        <v>4.6929999999999996</v>
      </c>
      <c r="I165" t="s">
        <v>570</v>
      </c>
    </row>
    <row r="166" spans="1:9" ht="72" x14ac:dyDescent="0.3">
      <c r="A166" t="s">
        <v>211</v>
      </c>
      <c r="B166" s="81" t="s">
        <v>451</v>
      </c>
      <c r="C166" s="1">
        <v>3.53</v>
      </c>
      <c r="E166" s="1">
        <v>3.53</v>
      </c>
      <c r="F166" s="1">
        <v>3.883</v>
      </c>
      <c r="G166" s="1">
        <v>4.2359999999999998</v>
      </c>
      <c r="H166" s="1">
        <v>4.5890000000000004</v>
      </c>
      <c r="I166" t="s">
        <v>570</v>
      </c>
    </row>
    <row r="167" spans="1:9" ht="57.6" x14ac:dyDescent="0.3">
      <c r="A167" t="s">
        <v>212</v>
      </c>
      <c r="B167" s="81" t="s">
        <v>452</v>
      </c>
    </row>
    <row r="168" spans="1:9" ht="43.2" x14ac:dyDescent="0.3">
      <c r="A168" t="s">
        <v>213</v>
      </c>
      <c r="B168" s="81" t="s">
        <v>453</v>
      </c>
      <c r="C168" s="1">
        <v>4.76</v>
      </c>
      <c r="E168" s="1">
        <v>4.76</v>
      </c>
      <c r="F168" s="1">
        <v>5.2359999999999998</v>
      </c>
      <c r="G168" s="1">
        <v>5.7119999999999997</v>
      </c>
      <c r="H168" s="1">
        <v>6.1879999999999997</v>
      </c>
      <c r="I168" t="s">
        <v>569</v>
      </c>
    </row>
    <row r="169" spans="1:9" ht="43.2" x14ac:dyDescent="0.3">
      <c r="A169" t="s">
        <v>214</v>
      </c>
      <c r="B169" s="81" t="s">
        <v>454</v>
      </c>
      <c r="C169" s="1">
        <v>3.61</v>
      </c>
      <c r="E169" s="1">
        <v>3.61</v>
      </c>
      <c r="F169" s="1">
        <v>3.9710000000000001</v>
      </c>
      <c r="G169" s="1">
        <v>4.3319999999999999</v>
      </c>
      <c r="H169" s="1">
        <v>4.6929999999999996</v>
      </c>
      <c r="I169" t="s">
        <v>569</v>
      </c>
    </row>
    <row r="170" spans="1:9" ht="57.6" x14ac:dyDescent="0.3">
      <c r="A170" t="s">
        <v>215</v>
      </c>
      <c r="B170" s="81" t="s">
        <v>455</v>
      </c>
      <c r="C170" s="1">
        <v>3.65</v>
      </c>
      <c r="E170" s="1">
        <v>3.65</v>
      </c>
      <c r="F170" s="1">
        <v>4.0149999999999997</v>
      </c>
      <c r="G170" s="1">
        <v>4.38</v>
      </c>
      <c r="H170" s="1">
        <v>4.7450000000000001</v>
      </c>
      <c r="I170" t="s">
        <v>570</v>
      </c>
    </row>
    <row r="171" spans="1:9" ht="72" x14ac:dyDescent="0.3">
      <c r="A171" t="s">
        <v>216</v>
      </c>
      <c r="B171" s="81" t="s">
        <v>456</v>
      </c>
      <c r="C171" s="1">
        <v>3.61</v>
      </c>
      <c r="E171" s="1">
        <v>3.61</v>
      </c>
      <c r="F171" s="1">
        <v>3.9710000000000001</v>
      </c>
      <c r="G171" s="1">
        <v>4.3319999999999999</v>
      </c>
      <c r="H171" s="1">
        <v>4.6929999999999996</v>
      </c>
      <c r="I171" t="s">
        <v>570</v>
      </c>
    </row>
    <row r="172" spans="1:9" ht="72" x14ac:dyDescent="0.3">
      <c r="A172" t="s">
        <v>217</v>
      </c>
      <c r="B172" s="81" t="s">
        <v>457</v>
      </c>
      <c r="C172" s="1">
        <v>3.61</v>
      </c>
      <c r="E172" s="1">
        <v>3.61</v>
      </c>
      <c r="F172" s="1">
        <v>3.9710000000000001</v>
      </c>
      <c r="G172" s="1">
        <v>4.3319999999999999</v>
      </c>
      <c r="H172" s="1">
        <v>4.6929999999999996</v>
      </c>
      <c r="I172" t="s">
        <v>570</v>
      </c>
    </row>
    <row r="173" spans="1:9" ht="72" x14ac:dyDescent="0.3">
      <c r="A173" t="s">
        <v>218</v>
      </c>
      <c r="B173" s="81" t="s">
        <v>458</v>
      </c>
      <c r="C173" s="1">
        <v>3.65</v>
      </c>
      <c r="E173" s="1">
        <v>3.65</v>
      </c>
      <c r="F173" s="1">
        <v>4.0149999999999997</v>
      </c>
      <c r="G173" s="1">
        <v>4.38</v>
      </c>
      <c r="H173" s="1">
        <v>4.7450000000000001</v>
      </c>
      <c r="I173" t="s">
        <v>570</v>
      </c>
    </row>
    <row r="174" spans="1:9" ht="86.4" x14ac:dyDescent="0.3">
      <c r="A174" t="s">
        <v>219</v>
      </c>
      <c r="B174" s="81" t="s">
        <v>459</v>
      </c>
      <c r="C174" s="1">
        <v>3.65</v>
      </c>
      <c r="E174" s="1">
        <v>3.65</v>
      </c>
      <c r="F174" s="1">
        <v>4.0149999999999997</v>
      </c>
      <c r="G174" s="1">
        <v>4.38</v>
      </c>
      <c r="H174" s="1">
        <v>4.7450000000000001</v>
      </c>
      <c r="I174" t="s">
        <v>570</v>
      </c>
    </row>
    <row r="175" spans="1:9" ht="100.8" x14ac:dyDescent="0.3">
      <c r="A175" t="s">
        <v>220</v>
      </c>
      <c r="B175" s="81" t="s">
        <v>460</v>
      </c>
      <c r="C175" s="1">
        <v>3.65</v>
      </c>
      <c r="E175" s="1">
        <v>3.65</v>
      </c>
      <c r="F175" s="1">
        <v>4.0149999999999997</v>
      </c>
      <c r="G175" s="1">
        <v>4.38</v>
      </c>
      <c r="H175" s="1">
        <v>4.7450000000000001</v>
      </c>
      <c r="I175" t="s">
        <v>570</v>
      </c>
    </row>
    <row r="176" spans="1:9" ht="100.8" x14ac:dyDescent="0.3">
      <c r="A176" t="s">
        <v>221</v>
      </c>
      <c r="B176" s="81" t="s">
        <v>461</v>
      </c>
      <c r="C176" s="1">
        <v>3.65</v>
      </c>
      <c r="E176" s="1">
        <v>3.65</v>
      </c>
      <c r="F176" s="1">
        <v>4.0149999999999997</v>
      </c>
      <c r="G176" s="1">
        <v>4.38</v>
      </c>
      <c r="H176" s="1">
        <v>4.7450000000000001</v>
      </c>
      <c r="I176" t="s">
        <v>570</v>
      </c>
    </row>
    <row r="177" spans="1:9" ht="57.6" x14ac:dyDescent="0.3">
      <c r="A177" t="s">
        <v>222</v>
      </c>
      <c r="B177" s="81" t="s">
        <v>462</v>
      </c>
    </row>
    <row r="178" spans="1:9" ht="57.6" x14ac:dyDescent="0.3">
      <c r="A178" t="s">
        <v>223</v>
      </c>
      <c r="B178" s="81" t="s">
        <v>463</v>
      </c>
      <c r="C178" s="1">
        <v>4.76</v>
      </c>
      <c r="E178" s="1">
        <v>4.76</v>
      </c>
      <c r="F178" s="1">
        <v>5.2359999999999998</v>
      </c>
      <c r="G178" s="1">
        <v>5.7119999999999997</v>
      </c>
      <c r="H178" s="1">
        <v>6.1879999999999997</v>
      </c>
      <c r="I178" t="s">
        <v>569</v>
      </c>
    </row>
    <row r="179" spans="1:9" ht="57.6" x14ac:dyDescent="0.3">
      <c r="A179" t="s">
        <v>224</v>
      </c>
      <c r="B179" s="81" t="s">
        <v>464</v>
      </c>
      <c r="C179" s="1">
        <v>3.61</v>
      </c>
      <c r="E179" s="1">
        <v>3.61</v>
      </c>
      <c r="F179" s="1">
        <v>3.9710000000000001</v>
      </c>
      <c r="G179" s="1">
        <v>4.3319999999999999</v>
      </c>
      <c r="H179" s="1">
        <v>4.6929999999999996</v>
      </c>
      <c r="I179" t="s">
        <v>569</v>
      </c>
    </row>
    <row r="180" spans="1:9" ht="86.4" x14ac:dyDescent="0.3">
      <c r="A180" t="s">
        <v>225</v>
      </c>
      <c r="B180" s="81" t="s">
        <v>465</v>
      </c>
      <c r="C180" s="1">
        <v>3.65</v>
      </c>
      <c r="E180" s="1">
        <v>3.65</v>
      </c>
      <c r="F180" s="1">
        <v>4.0149999999999997</v>
      </c>
      <c r="G180" s="1">
        <v>4.38</v>
      </c>
      <c r="H180" s="1">
        <v>4.7450000000000001</v>
      </c>
      <c r="I180" t="s">
        <v>570</v>
      </c>
    </row>
    <row r="181" spans="1:9" ht="57.6" x14ac:dyDescent="0.3">
      <c r="A181" t="s">
        <v>226</v>
      </c>
      <c r="B181" s="81" t="s">
        <v>466</v>
      </c>
      <c r="C181" s="1">
        <v>3.61</v>
      </c>
      <c r="E181" s="1">
        <v>3.61</v>
      </c>
      <c r="F181" s="1">
        <v>3.9710000000000001</v>
      </c>
      <c r="G181" s="1">
        <v>4.3319999999999999</v>
      </c>
      <c r="H181" s="1">
        <v>4.6929999999999996</v>
      </c>
      <c r="I181" t="s">
        <v>570</v>
      </c>
    </row>
    <row r="182" spans="1:9" ht="72" x14ac:dyDescent="0.3">
      <c r="A182" t="s">
        <v>227</v>
      </c>
      <c r="B182" s="81" t="s">
        <v>467</v>
      </c>
      <c r="C182" s="1">
        <v>3.61</v>
      </c>
      <c r="E182" s="1">
        <v>3.61</v>
      </c>
      <c r="F182" s="1">
        <v>3.9710000000000001</v>
      </c>
      <c r="G182" s="1">
        <v>4.3319999999999999</v>
      </c>
      <c r="H182" s="1">
        <v>4.6929999999999996</v>
      </c>
      <c r="I182" t="s">
        <v>570</v>
      </c>
    </row>
    <row r="183" spans="1:9" ht="86.4" x14ac:dyDescent="0.3">
      <c r="A183" t="s">
        <v>228</v>
      </c>
      <c r="B183" s="81" t="s">
        <v>468</v>
      </c>
      <c r="C183" s="1">
        <v>3.65</v>
      </c>
      <c r="E183" s="1">
        <v>3.65</v>
      </c>
      <c r="F183" s="1">
        <v>4.0149999999999997</v>
      </c>
      <c r="G183" s="1">
        <v>4.38</v>
      </c>
      <c r="H183" s="1">
        <v>4.7450000000000001</v>
      </c>
      <c r="I183" t="s">
        <v>570</v>
      </c>
    </row>
    <row r="184" spans="1:9" ht="86.4" x14ac:dyDescent="0.3">
      <c r="A184" t="s">
        <v>229</v>
      </c>
      <c r="B184" s="81" t="s">
        <v>469</v>
      </c>
      <c r="C184" s="1">
        <v>3.65</v>
      </c>
      <c r="E184" s="1">
        <v>3.65</v>
      </c>
      <c r="F184" s="1">
        <v>4.0149999999999997</v>
      </c>
      <c r="G184" s="1">
        <v>4.38</v>
      </c>
      <c r="H184" s="1">
        <v>4.7450000000000001</v>
      </c>
      <c r="I184" t="s">
        <v>570</v>
      </c>
    </row>
    <row r="185" spans="1:9" ht="43.2" x14ac:dyDescent="0.3">
      <c r="A185" t="s">
        <v>230</v>
      </c>
      <c r="B185" s="81" t="s">
        <v>470</v>
      </c>
      <c r="C185" s="1">
        <v>3.53</v>
      </c>
      <c r="E185" s="1">
        <v>3.53</v>
      </c>
      <c r="F185" s="1">
        <v>3.883</v>
      </c>
      <c r="G185" s="1">
        <v>4.2359999999999998</v>
      </c>
      <c r="H185" s="1">
        <v>4.5890000000000004</v>
      </c>
      <c r="I185" t="s">
        <v>571</v>
      </c>
    </row>
    <row r="186" spans="1:9" ht="86.4" x14ac:dyDescent="0.3">
      <c r="A186" t="s">
        <v>231</v>
      </c>
      <c r="B186" s="81" t="s">
        <v>471</v>
      </c>
    </row>
    <row r="187" spans="1:9" ht="100.8" x14ac:dyDescent="0.3">
      <c r="A187" t="s">
        <v>232</v>
      </c>
      <c r="B187" s="81" t="s">
        <v>472</v>
      </c>
      <c r="C187" s="1">
        <v>3.53</v>
      </c>
      <c r="E187" s="1">
        <v>3.53</v>
      </c>
      <c r="F187" s="1">
        <v>3.883</v>
      </c>
      <c r="G187" s="1">
        <v>4.2359999999999998</v>
      </c>
      <c r="H187" s="1">
        <v>4.5890000000000004</v>
      </c>
      <c r="I187" t="s">
        <v>570</v>
      </c>
    </row>
    <row r="188" spans="1:9" ht="57.6" x14ac:dyDescent="0.3">
      <c r="A188" t="s">
        <v>233</v>
      </c>
      <c r="B188" s="81" t="s">
        <v>473</v>
      </c>
      <c r="C188" s="1">
        <v>3.53</v>
      </c>
      <c r="E188" s="1">
        <v>3.53</v>
      </c>
      <c r="F188" s="1">
        <v>3.883</v>
      </c>
      <c r="G188" s="1">
        <v>4.2359999999999998</v>
      </c>
      <c r="H188" s="1">
        <v>4.5890000000000004</v>
      </c>
      <c r="I188" t="s">
        <v>570</v>
      </c>
    </row>
    <row r="189" spans="1:9" ht="115.2" x14ac:dyDescent="0.3">
      <c r="A189" t="s">
        <v>234</v>
      </c>
      <c r="B189" s="81" t="s">
        <v>474</v>
      </c>
      <c r="C189" s="1">
        <v>3.53</v>
      </c>
      <c r="E189" s="1">
        <v>3.53</v>
      </c>
      <c r="F189" s="1">
        <v>3.883</v>
      </c>
      <c r="G189" s="1">
        <v>4.2359999999999998</v>
      </c>
      <c r="H189" s="1">
        <v>4.5890000000000004</v>
      </c>
      <c r="I189" t="s">
        <v>570</v>
      </c>
    </row>
    <row r="190" spans="1:9" ht="57.6" x14ac:dyDescent="0.3">
      <c r="A190" t="s">
        <v>235</v>
      </c>
      <c r="B190" s="81" t="s">
        <v>475</v>
      </c>
      <c r="C190" s="1">
        <v>3.53</v>
      </c>
      <c r="E190" s="1">
        <v>3.53</v>
      </c>
      <c r="F190" s="1">
        <v>3.883</v>
      </c>
      <c r="G190" s="1">
        <v>4.2359999999999998</v>
      </c>
      <c r="H190" s="1">
        <v>4.5890000000000004</v>
      </c>
      <c r="I190" t="s">
        <v>570</v>
      </c>
    </row>
    <row r="191" spans="1:9" ht="115.2" x14ac:dyDescent="0.3">
      <c r="A191" t="s">
        <v>236</v>
      </c>
      <c r="B191" s="81" t="s">
        <v>476</v>
      </c>
      <c r="C191" s="1">
        <v>3.53</v>
      </c>
      <c r="E191" s="1">
        <v>3.53</v>
      </c>
      <c r="F191" s="1">
        <v>3.883</v>
      </c>
      <c r="G191" s="1">
        <v>4.2359999999999998</v>
      </c>
      <c r="H191" s="1">
        <v>4.5890000000000004</v>
      </c>
      <c r="I191" t="s">
        <v>571</v>
      </c>
    </row>
    <row r="192" spans="1:9" ht="100.8" x14ac:dyDescent="0.3">
      <c r="A192" t="s">
        <v>237</v>
      </c>
      <c r="B192" s="81" t="s">
        <v>477</v>
      </c>
      <c r="C192" s="1">
        <v>3.53</v>
      </c>
      <c r="E192" s="1">
        <v>3.53</v>
      </c>
      <c r="F192" s="1">
        <v>3.883</v>
      </c>
      <c r="G192" s="1">
        <v>4.2359999999999998</v>
      </c>
      <c r="H192" s="1">
        <v>4.5890000000000004</v>
      </c>
      <c r="I192" t="s">
        <v>570</v>
      </c>
    </row>
    <row r="193" spans="1:9" ht="100.8" x14ac:dyDescent="0.3">
      <c r="A193" t="s">
        <v>238</v>
      </c>
      <c r="B193" s="81" t="s">
        <v>478</v>
      </c>
      <c r="C193" s="1">
        <v>3.53</v>
      </c>
      <c r="E193" s="1">
        <v>3.53</v>
      </c>
      <c r="F193" s="1">
        <v>3.883</v>
      </c>
      <c r="G193" s="1">
        <v>4.2359999999999998</v>
      </c>
      <c r="H193" s="1">
        <v>4.5890000000000004</v>
      </c>
      <c r="I193" t="s">
        <v>571</v>
      </c>
    </row>
    <row r="194" spans="1:9" ht="129.6" x14ac:dyDescent="0.3">
      <c r="A194" t="s">
        <v>239</v>
      </c>
      <c r="B194" s="81" t="s">
        <v>479</v>
      </c>
      <c r="C194" s="1">
        <v>3.53</v>
      </c>
      <c r="E194" s="1">
        <v>3.53</v>
      </c>
      <c r="F194" s="1">
        <v>3.883</v>
      </c>
      <c r="G194" s="1">
        <v>4.2359999999999998</v>
      </c>
      <c r="H194" s="1">
        <v>4.5890000000000004</v>
      </c>
      <c r="I194" t="s">
        <v>570</v>
      </c>
    </row>
    <row r="195" spans="1:9" ht="43.2" x14ac:dyDescent="0.3">
      <c r="A195" t="s">
        <v>240</v>
      </c>
      <c r="B195" s="81" t="s">
        <v>480</v>
      </c>
      <c r="C195" s="1">
        <v>3.53</v>
      </c>
      <c r="E195" s="1">
        <v>3.53</v>
      </c>
      <c r="F195" s="1">
        <v>3.883</v>
      </c>
      <c r="G195" s="1">
        <v>4.2359999999999998</v>
      </c>
      <c r="H195" s="1">
        <v>4.5890000000000004</v>
      </c>
      <c r="I195" t="s">
        <v>570</v>
      </c>
    </row>
    <row r="196" spans="1:9" ht="28.8" x14ac:dyDescent="0.3">
      <c r="A196" t="s">
        <v>241</v>
      </c>
      <c r="B196" s="81" t="s">
        <v>481</v>
      </c>
      <c r="C196" s="1">
        <v>3.53</v>
      </c>
      <c r="E196" s="1">
        <v>3.53</v>
      </c>
      <c r="F196" s="1">
        <v>3.883</v>
      </c>
      <c r="G196" s="1">
        <v>4.2359999999999998</v>
      </c>
      <c r="H196" s="1">
        <v>4.5890000000000004</v>
      </c>
      <c r="I196" t="s">
        <v>570</v>
      </c>
    </row>
    <row r="197" spans="1:9" ht="28.8" x14ac:dyDescent="0.3">
      <c r="A197" t="s">
        <v>242</v>
      </c>
      <c r="B197" s="81" t="s">
        <v>482</v>
      </c>
      <c r="C197" s="1">
        <v>3.53</v>
      </c>
      <c r="E197" s="1">
        <v>3.53</v>
      </c>
      <c r="F197" s="1">
        <v>3.883</v>
      </c>
      <c r="G197" s="1">
        <v>4.2359999999999998</v>
      </c>
      <c r="H197" s="1">
        <v>4.5890000000000004</v>
      </c>
      <c r="I197" t="s">
        <v>571</v>
      </c>
    </row>
    <row r="198" spans="1:9" ht="57.6" x14ac:dyDescent="0.3">
      <c r="A198" t="s">
        <v>243</v>
      </c>
      <c r="B198" s="81" t="s">
        <v>483</v>
      </c>
      <c r="C198" s="1">
        <v>3</v>
      </c>
      <c r="E198" s="1">
        <v>3</v>
      </c>
      <c r="F198" s="1">
        <v>3.3</v>
      </c>
      <c r="G198" s="1">
        <v>3.6</v>
      </c>
      <c r="H198" s="1">
        <v>3.9</v>
      </c>
      <c r="I198" t="s">
        <v>569</v>
      </c>
    </row>
    <row r="199" spans="1:9" ht="129.6" x14ac:dyDescent="0.3">
      <c r="A199" t="s">
        <v>244</v>
      </c>
      <c r="B199" s="81" t="s">
        <v>484</v>
      </c>
      <c r="C199" s="1">
        <v>3.32</v>
      </c>
      <c r="E199" s="1">
        <v>3.32</v>
      </c>
      <c r="F199" s="1">
        <v>3.6520000000000001</v>
      </c>
      <c r="G199" s="1">
        <v>3.984</v>
      </c>
      <c r="H199" s="1">
        <v>4.3159999999999998</v>
      </c>
      <c r="I199" t="s">
        <v>569</v>
      </c>
    </row>
    <row r="200" spans="1:9" x14ac:dyDescent="0.3">
      <c r="A200" t="s">
        <v>245</v>
      </c>
      <c r="B200" s="81" t="s">
        <v>485</v>
      </c>
    </row>
    <row r="201" spans="1:9" x14ac:dyDescent="0.3">
      <c r="A201" t="s">
        <v>246</v>
      </c>
      <c r="B201" s="81" t="s">
        <v>485</v>
      </c>
      <c r="C201" s="1">
        <v>2.79</v>
      </c>
      <c r="E201" s="1">
        <v>2.79</v>
      </c>
      <c r="F201" s="1">
        <v>3.069</v>
      </c>
      <c r="G201" s="1">
        <v>3.3479999999999999</v>
      </c>
      <c r="H201" s="1">
        <v>3.6269999999999998</v>
      </c>
    </row>
    <row r="202" spans="1:9" ht="28.8" x14ac:dyDescent="0.3">
      <c r="A202" t="s">
        <v>247</v>
      </c>
      <c r="B202" s="81" t="s">
        <v>486</v>
      </c>
    </row>
    <row r="203" spans="1:9" ht="28.8" x14ac:dyDescent="0.3">
      <c r="A203" t="s">
        <v>248</v>
      </c>
      <c r="B203" s="81" t="s">
        <v>487</v>
      </c>
      <c r="C203" s="1">
        <v>3.52</v>
      </c>
      <c r="E203" s="1">
        <v>3.52</v>
      </c>
      <c r="F203" s="1">
        <v>3.8719999999999999</v>
      </c>
      <c r="G203" s="1">
        <v>4.2240000000000002</v>
      </c>
      <c r="H203" s="1">
        <v>4.5759999999999996</v>
      </c>
    </row>
    <row r="204" spans="1:9" ht="57.6" x14ac:dyDescent="0.3">
      <c r="A204" t="s">
        <v>249</v>
      </c>
      <c r="B204" s="81" t="s">
        <v>488</v>
      </c>
      <c r="C204" s="1">
        <v>2.92</v>
      </c>
      <c r="E204" s="1">
        <v>2.92</v>
      </c>
      <c r="F204" s="1">
        <v>3.2120000000000002</v>
      </c>
      <c r="G204" s="1">
        <v>3.504</v>
      </c>
      <c r="H204" s="1">
        <v>3.7959999999999998</v>
      </c>
      <c r="I204" t="s">
        <v>569</v>
      </c>
    </row>
    <row r="205" spans="1:9" ht="43.2" x14ac:dyDescent="0.3">
      <c r="A205" t="s">
        <v>250</v>
      </c>
      <c r="B205" s="81" t="s">
        <v>489</v>
      </c>
      <c r="C205" s="1">
        <v>3.52</v>
      </c>
      <c r="E205" s="1">
        <v>3.52</v>
      </c>
      <c r="F205" s="1">
        <v>3.8719999999999999</v>
      </c>
      <c r="G205" s="1">
        <v>4.2240000000000002</v>
      </c>
      <c r="H205" s="1">
        <v>4.5759999999999996</v>
      </c>
    </row>
    <row r="206" spans="1:9" ht="57.6" x14ac:dyDescent="0.3">
      <c r="A206" t="s">
        <v>251</v>
      </c>
      <c r="B206" s="81" t="s">
        <v>490</v>
      </c>
      <c r="C206" s="1">
        <v>2.92</v>
      </c>
      <c r="E206" s="1">
        <v>2.92</v>
      </c>
      <c r="F206" s="1">
        <v>3.2120000000000002</v>
      </c>
      <c r="G206" s="1">
        <v>3.504</v>
      </c>
      <c r="H206" s="1">
        <v>3.7959999999999998</v>
      </c>
      <c r="I206" t="s">
        <v>569</v>
      </c>
    </row>
    <row r="207" spans="1:9" ht="57.6" x14ac:dyDescent="0.3">
      <c r="A207" t="s">
        <v>252</v>
      </c>
      <c r="B207" s="81" t="s">
        <v>491</v>
      </c>
      <c r="C207" s="1">
        <v>3.52</v>
      </c>
      <c r="E207" s="1">
        <v>3.52</v>
      </c>
      <c r="F207" s="1">
        <v>3.8719999999999999</v>
      </c>
      <c r="G207" s="1">
        <v>4.2240000000000002</v>
      </c>
      <c r="H207" s="1">
        <v>4.5759999999999996</v>
      </c>
    </row>
    <row r="208" spans="1:9" ht="72" x14ac:dyDescent="0.3">
      <c r="A208" t="s">
        <v>253</v>
      </c>
      <c r="B208" s="81" t="s">
        <v>492</v>
      </c>
      <c r="C208" s="1">
        <v>2.92</v>
      </c>
      <c r="E208" s="1">
        <v>2.92</v>
      </c>
      <c r="F208" s="1">
        <v>3.2120000000000002</v>
      </c>
      <c r="G208" s="1">
        <v>3.504</v>
      </c>
      <c r="H208" s="1">
        <v>3.7959999999999998</v>
      </c>
      <c r="I208" t="s">
        <v>569</v>
      </c>
    </row>
    <row r="209" spans="1:9" ht="129.6" x14ac:dyDescent="0.3">
      <c r="A209" t="s">
        <v>254</v>
      </c>
      <c r="B209" s="81" t="s">
        <v>493</v>
      </c>
      <c r="C209" s="1">
        <v>2.92</v>
      </c>
      <c r="E209" s="1">
        <v>2.92</v>
      </c>
      <c r="F209" s="1">
        <v>3.2120000000000002</v>
      </c>
      <c r="G209" s="1">
        <v>3.504</v>
      </c>
      <c r="H209" s="1">
        <v>3.7959999999999998</v>
      </c>
      <c r="I209" t="s">
        <v>569</v>
      </c>
    </row>
    <row r="210" spans="1:9" ht="129.6" x14ac:dyDescent="0.3">
      <c r="A210" t="s">
        <v>255</v>
      </c>
      <c r="B210" s="81" t="s">
        <v>494</v>
      </c>
      <c r="C210" s="1">
        <v>2.92</v>
      </c>
      <c r="E210" s="1">
        <v>2.92</v>
      </c>
      <c r="F210" s="1">
        <v>3.2120000000000002</v>
      </c>
      <c r="G210" s="1">
        <v>3.504</v>
      </c>
      <c r="H210" s="1">
        <v>3.7959999999999998</v>
      </c>
      <c r="I210" t="s">
        <v>569</v>
      </c>
    </row>
    <row r="211" spans="1:9" ht="115.2" x14ac:dyDescent="0.3">
      <c r="A211" t="s">
        <v>256</v>
      </c>
      <c r="B211" s="81" t="s">
        <v>495</v>
      </c>
      <c r="C211" s="1">
        <v>3.52</v>
      </c>
      <c r="E211" s="1">
        <v>3.52</v>
      </c>
      <c r="F211" s="1">
        <v>3.8719999999999999</v>
      </c>
      <c r="G211" s="1">
        <v>4.2240000000000002</v>
      </c>
      <c r="H211" s="1">
        <v>4.5759999999999996</v>
      </c>
    </row>
    <row r="212" spans="1:9" ht="86.4" x14ac:dyDescent="0.3">
      <c r="A212" t="s">
        <v>257</v>
      </c>
      <c r="B212" s="81" t="s">
        <v>496</v>
      </c>
      <c r="C212" s="1">
        <v>3.52</v>
      </c>
      <c r="E212" s="1">
        <v>3.52</v>
      </c>
      <c r="F212" s="1">
        <v>3.8719999999999999</v>
      </c>
      <c r="G212" s="1">
        <v>4.2240000000000002</v>
      </c>
      <c r="H212" s="1">
        <v>4.5759999999999996</v>
      </c>
    </row>
    <row r="213" spans="1:9" ht="115.2" x14ac:dyDescent="0.3">
      <c r="A213" t="s">
        <v>258</v>
      </c>
      <c r="B213" s="81" t="s">
        <v>497</v>
      </c>
      <c r="C213" s="1">
        <v>2.83</v>
      </c>
      <c r="E213" s="1">
        <v>2.83</v>
      </c>
      <c r="F213" s="1">
        <v>3.113</v>
      </c>
      <c r="G213" s="1">
        <v>3.3959999999999999</v>
      </c>
      <c r="H213" s="1">
        <v>3.6789999999999998</v>
      </c>
      <c r="I213" t="s">
        <v>570</v>
      </c>
    </row>
    <row r="214" spans="1:9" ht="115.2" x14ac:dyDescent="0.3">
      <c r="A214" t="s">
        <v>259</v>
      </c>
      <c r="B214" s="81" t="s">
        <v>498</v>
      </c>
      <c r="C214" s="1">
        <v>2.83</v>
      </c>
      <c r="E214" s="1">
        <v>2.83</v>
      </c>
      <c r="F214" s="1">
        <v>3.113</v>
      </c>
      <c r="G214" s="1">
        <v>3.3959999999999999</v>
      </c>
      <c r="H214" s="1">
        <v>3.6789999999999998</v>
      </c>
      <c r="I214" t="s">
        <v>571</v>
      </c>
    </row>
    <row r="215" spans="1:9" ht="43.2" x14ac:dyDescent="0.3">
      <c r="A215" t="s">
        <v>260</v>
      </c>
      <c r="B215" s="81" t="s">
        <v>499</v>
      </c>
      <c r="C215" s="1">
        <v>2.92</v>
      </c>
      <c r="E215" s="1">
        <v>2.92</v>
      </c>
      <c r="F215" s="1">
        <v>3.2120000000000002</v>
      </c>
      <c r="G215" s="1">
        <v>3.504</v>
      </c>
      <c r="H215" s="1">
        <v>3.7959999999999998</v>
      </c>
      <c r="I215" t="s">
        <v>569</v>
      </c>
    </row>
    <row r="216" spans="1:9" ht="72" x14ac:dyDescent="0.3">
      <c r="A216" t="s">
        <v>261</v>
      </c>
      <c r="B216" s="81" t="s">
        <v>500</v>
      </c>
      <c r="C216" s="1">
        <v>3</v>
      </c>
      <c r="E216" s="1">
        <v>3</v>
      </c>
      <c r="F216" s="1">
        <v>3.3</v>
      </c>
      <c r="G216" s="1">
        <v>3.6</v>
      </c>
      <c r="H216" s="1">
        <v>3.9</v>
      </c>
      <c r="I216" t="s">
        <v>569</v>
      </c>
    </row>
    <row r="217" spans="1:9" ht="100.8" x14ac:dyDescent="0.3">
      <c r="A217" t="s">
        <v>262</v>
      </c>
      <c r="B217" s="81" t="s">
        <v>501</v>
      </c>
    </row>
    <row r="218" spans="1:9" ht="57.6" x14ac:dyDescent="0.3">
      <c r="A218" t="s">
        <v>263</v>
      </c>
      <c r="B218" s="81" t="s">
        <v>502</v>
      </c>
      <c r="C218" s="1">
        <v>3.63</v>
      </c>
      <c r="E218" s="1">
        <v>3.63</v>
      </c>
      <c r="F218" s="1">
        <v>3.9929999999999999</v>
      </c>
      <c r="G218" s="1">
        <v>4.3559999999999999</v>
      </c>
      <c r="H218" s="1">
        <v>4.7190000000000003</v>
      </c>
    </row>
    <row r="219" spans="1:9" ht="72" x14ac:dyDescent="0.3">
      <c r="A219" t="s">
        <v>264</v>
      </c>
      <c r="B219" s="81" t="s">
        <v>503</v>
      </c>
      <c r="C219" s="1">
        <v>3</v>
      </c>
      <c r="E219" s="1">
        <v>3</v>
      </c>
      <c r="F219" s="1">
        <v>3.3</v>
      </c>
      <c r="G219" s="1">
        <v>3.6</v>
      </c>
      <c r="H219" s="1">
        <v>3.9</v>
      </c>
      <c r="I219" t="s">
        <v>569</v>
      </c>
    </row>
    <row r="220" spans="1:9" ht="86.4" x14ac:dyDescent="0.3">
      <c r="A220" t="s">
        <v>265</v>
      </c>
      <c r="B220" s="81" t="s">
        <v>504</v>
      </c>
      <c r="C220" s="1">
        <v>3.63</v>
      </c>
      <c r="E220" s="1">
        <v>3.63</v>
      </c>
      <c r="F220" s="1">
        <v>3.9929999999999999</v>
      </c>
      <c r="G220" s="1">
        <v>4.3559999999999999</v>
      </c>
      <c r="H220" s="1">
        <v>4.7190000000000003</v>
      </c>
    </row>
    <row r="221" spans="1:9" ht="100.8" x14ac:dyDescent="0.3">
      <c r="A221" t="s">
        <v>266</v>
      </c>
      <c r="B221" s="81" t="s">
        <v>505</v>
      </c>
      <c r="C221" s="1">
        <v>3</v>
      </c>
      <c r="E221" s="1">
        <v>3</v>
      </c>
      <c r="F221" s="1">
        <v>3.3</v>
      </c>
      <c r="G221" s="1">
        <v>3.6</v>
      </c>
      <c r="H221" s="1">
        <v>3.9</v>
      </c>
      <c r="I221" t="s">
        <v>569</v>
      </c>
    </row>
    <row r="222" spans="1:9" ht="57.6" x14ac:dyDescent="0.3">
      <c r="A222" t="s">
        <v>267</v>
      </c>
      <c r="B222" s="81" t="s">
        <v>506</v>
      </c>
      <c r="C222" s="1">
        <v>3</v>
      </c>
      <c r="E222" s="1">
        <v>3</v>
      </c>
      <c r="F222" s="1">
        <v>3.3</v>
      </c>
      <c r="G222" s="1">
        <v>3.6</v>
      </c>
      <c r="H222" s="1">
        <v>3.9</v>
      </c>
      <c r="I222" t="s">
        <v>569</v>
      </c>
    </row>
    <row r="223" spans="1:9" ht="43.2" x14ac:dyDescent="0.3">
      <c r="A223" t="s">
        <v>268</v>
      </c>
      <c r="B223" s="81" t="s">
        <v>507</v>
      </c>
      <c r="C223" s="1">
        <v>2.97</v>
      </c>
      <c r="E223" s="1">
        <v>2.97</v>
      </c>
      <c r="F223" s="1">
        <v>3.2669999999999999</v>
      </c>
      <c r="G223" s="1">
        <v>3.5640000000000001</v>
      </c>
      <c r="H223" s="1">
        <v>3.8610000000000002</v>
      </c>
    </row>
    <row r="224" spans="1:9" ht="57.6" x14ac:dyDescent="0.3">
      <c r="A224" t="s">
        <v>269</v>
      </c>
      <c r="B224" s="81" t="s">
        <v>508</v>
      </c>
      <c r="C224" s="1">
        <v>3</v>
      </c>
      <c r="E224" s="1">
        <v>3</v>
      </c>
      <c r="F224" s="1">
        <v>3.3</v>
      </c>
      <c r="G224" s="1">
        <v>3.6</v>
      </c>
      <c r="H224" s="1">
        <v>3.9</v>
      </c>
      <c r="I224" t="s">
        <v>569</v>
      </c>
    </row>
    <row r="225" spans="1:9" ht="57.6" x14ac:dyDescent="0.3">
      <c r="A225" t="s">
        <v>270</v>
      </c>
      <c r="B225" s="81" t="s">
        <v>509</v>
      </c>
      <c r="C225" s="1">
        <v>3</v>
      </c>
      <c r="E225" s="1">
        <v>3</v>
      </c>
      <c r="F225" s="1">
        <v>3.3</v>
      </c>
      <c r="G225" s="1">
        <v>3.6</v>
      </c>
      <c r="H225" s="1">
        <v>3.9</v>
      </c>
      <c r="I225" t="s">
        <v>569</v>
      </c>
    </row>
    <row r="226" spans="1:9" ht="129.6" x14ac:dyDescent="0.3">
      <c r="A226" t="s">
        <v>271</v>
      </c>
      <c r="B226" s="81" t="s">
        <v>510</v>
      </c>
      <c r="C226" s="1">
        <v>3</v>
      </c>
      <c r="E226" s="1">
        <v>3</v>
      </c>
      <c r="F226" s="1">
        <v>3.3</v>
      </c>
      <c r="G226" s="1">
        <v>3.6</v>
      </c>
      <c r="H226" s="1">
        <v>3.9</v>
      </c>
      <c r="I226" t="s">
        <v>569</v>
      </c>
    </row>
    <row r="227" spans="1:9" ht="144" x14ac:dyDescent="0.3">
      <c r="A227" t="s">
        <v>272</v>
      </c>
      <c r="B227" s="81" t="s">
        <v>511</v>
      </c>
      <c r="C227" s="1">
        <v>3</v>
      </c>
      <c r="E227" s="1">
        <v>3</v>
      </c>
      <c r="F227" s="1">
        <v>3.3</v>
      </c>
      <c r="G227" s="1">
        <v>3.6</v>
      </c>
      <c r="H227" s="1">
        <v>3.9</v>
      </c>
      <c r="I227" t="s">
        <v>569</v>
      </c>
    </row>
    <row r="228" spans="1:9" ht="144" x14ac:dyDescent="0.3">
      <c r="A228" t="s">
        <v>273</v>
      </c>
      <c r="B228" s="81" t="s">
        <v>512</v>
      </c>
      <c r="C228" s="1">
        <v>3</v>
      </c>
      <c r="E228" s="1">
        <v>3</v>
      </c>
      <c r="F228" s="1">
        <v>3.3</v>
      </c>
      <c r="G228" s="1">
        <v>3.6</v>
      </c>
      <c r="H228" s="1">
        <v>3.9</v>
      </c>
      <c r="I228" t="s">
        <v>569</v>
      </c>
    </row>
    <row r="229" spans="1:9" ht="144" x14ac:dyDescent="0.3">
      <c r="A229" t="s">
        <v>274</v>
      </c>
      <c r="B229" s="81" t="s">
        <v>513</v>
      </c>
      <c r="C229" s="1">
        <v>3.63</v>
      </c>
      <c r="E229" s="1">
        <v>3.63</v>
      </c>
      <c r="F229" s="1">
        <v>3.9929999999999999</v>
      </c>
      <c r="G229" s="1">
        <v>4.3559999999999999</v>
      </c>
      <c r="H229" s="1">
        <v>4.7190000000000003</v>
      </c>
    </row>
    <row r="230" spans="1:9" ht="144" x14ac:dyDescent="0.3">
      <c r="A230" t="s">
        <v>275</v>
      </c>
      <c r="B230" s="81" t="s">
        <v>514</v>
      </c>
      <c r="C230" s="1">
        <v>3.6</v>
      </c>
      <c r="E230" s="1">
        <v>3.6</v>
      </c>
      <c r="F230" s="1">
        <v>3.96</v>
      </c>
      <c r="G230" s="1">
        <v>4.32</v>
      </c>
      <c r="H230" s="1">
        <v>4.68</v>
      </c>
    </row>
    <row r="231" spans="1:9" ht="57.6" x14ac:dyDescent="0.3">
      <c r="A231" t="s">
        <v>276</v>
      </c>
      <c r="B231" s="81" t="s">
        <v>515</v>
      </c>
      <c r="C231" s="1">
        <v>2.97</v>
      </c>
      <c r="E231" s="1">
        <v>2.97</v>
      </c>
      <c r="F231" s="1">
        <v>3.2669999999999999</v>
      </c>
      <c r="G231" s="1">
        <v>3.5640000000000001</v>
      </c>
      <c r="H231" s="1">
        <v>3.8610000000000002</v>
      </c>
      <c r="I231" t="s">
        <v>570</v>
      </c>
    </row>
    <row r="232" spans="1:9" ht="57.6" x14ac:dyDescent="0.3">
      <c r="A232" t="s">
        <v>277</v>
      </c>
      <c r="B232" s="81" t="s">
        <v>516</v>
      </c>
      <c r="C232" s="1">
        <v>2.93</v>
      </c>
      <c r="E232" s="1">
        <v>2.93</v>
      </c>
      <c r="F232" s="1">
        <v>3.2229999999999999</v>
      </c>
      <c r="G232" s="1">
        <v>3.516</v>
      </c>
      <c r="H232" s="1">
        <v>3.8090000000000002</v>
      </c>
      <c r="I232" t="s">
        <v>570</v>
      </c>
    </row>
    <row r="233" spans="1:9" ht="144" x14ac:dyDescent="0.3">
      <c r="A233" t="s">
        <v>278</v>
      </c>
      <c r="B233" s="81" t="s">
        <v>517</v>
      </c>
      <c r="C233" s="1">
        <v>2.97</v>
      </c>
      <c r="E233" s="1">
        <v>2.97</v>
      </c>
      <c r="F233" s="1">
        <v>3.2669999999999999</v>
      </c>
      <c r="G233" s="1">
        <v>3.5640000000000001</v>
      </c>
      <c r="H233" s="1">
        <v>3.8610000000000002</v>
      </c>
      <c r="I233" t="s">
        <v>570</v>
      </c>
    </row>
    <row r="234" spans="1:9" ht="43.2" x14ac:dyDescent="0.3">
      <c r="A234" t="s">
        <v>279</v>
      </c>
      <c r="B234" s="81" t="s">
        <v>518</v>
      </c>
      <c r="C234" s="1">
        <v>3.63</v>
      </c>
      <c r="E234" s="1">
        <v>3.63</v>
      </c>
      <c r="F234" s="1">
        <v>3.9929999999999999</v>
      </c>
      <c r="G234" s="1">
        <v>4.3559999999999999</v>
      </c>
      <c r="H234" s="1">
        <v>4.7190000000000003</v>
      </c>
    </row>
    <row r="235" spans="1:9" ht="57.6" x14ac:dyDescent="0.3">
      <c r="A235" t="s">
        <v>280</v>
      </c>
      <c r="B235" s="81" t="s">
        <v>519</v>
      </c>
      <c r="C235" s="1">
        <v>3</v>
      </c>
      <c r="E235" s="1">
        <v>3</v>
      </c>
      <c r="F235" s="1">
        <v>3.3</v>
      </c>
      <c r="G235" s="1">
        <v>3.6</v>
      </c>
      <c r="H235" s="1">
        <v>3.9</v>
      </c>
      <c r="I235" t="s">
        <v>569</v>
      </c>
    </row>
    <row r="236" spans="1:9" ht="57.6" x14ac:dyDescent="0.3">
      <c r="A236" t="s">
        <v>281</v>
      </c>
      <c r="B236" s="81" t="s">
        <v>520</v>
      </c>
      <c r="C236" s="1">
        <v>3</v>
      </c>
      <c r="E236" s="1">
        <v>3</v>
      </c>
      <c r="F236" s="1">
        <v>3.3</v>
      </c>
      <c r="G236" s="1">
        <v>3.6</v>
      </c>
      <c r="H236" s="1">
        <v>3.9</v>
      </c>
      <c r="I236" t="s">
        <v>569</v>
      </c>
    </row>
    <row r="237" spans="1:9" ht="158.4" x14ac:dyDescent="0.3">
      <c r="A237" t="s">
        <v>282</v>
      </c>
      <c r="B237" s="81" t="s">
        <v>521</v>
      </c>
      <c r="C237" s="1">
        <v>3.63</v>
      </c>
      <c r="E237" s="1">
        <v>3.63</v>
      </c>
      <c r="F237" s="1">
        <v>3.9929999999999999</v>
      </c>
      <c r="G237" s="1">
        <v>4.3559999999999999</v>
      </c>
      <c r="H237" s="1">
        <v>4.7190000000000003</v>
      </c>
    </row>
    <row r="238" spans="1:9" ht="158.4" x14ac:dyDescent="0.3">
      <c r="A238" t="s">
        <v>283</v>
      </c>
      <c r="B238" s="81" t="s">
        <v>522</v>
      </c>
      <c r="C238" s="1">
        <v>3</v>
      </c>
      <c r="E238" s="1">
        <v>3</v>
      </c>
      <c r="F238" s="1">
        <v>3.3</v>
      </c>
      <c r="G238" s="1">
        <v>3.6</v>
      </c>
      <c r="H238" s="1">
        <v>3.9</v>
      </c>
      <c r="I238" t="s">
        <v>569</v>
      </c>
    </row>
    <row r="239" spans="1:9" ht="100.8" x14ac:dyDescent="0.3">
      <c r="A239" t="s">
        <v>284</v>
      </c>
      <c r="B239" s="81" t="s">
        <v>523</v>
      </c>
      <c r="C239" s="1">
        <v>3</v>
      </c>
      <c r="E239" s="1">
        <v>3</v>
      </c>
      <c r="F239" s="1">
        <v>3.3</v>
      </c>
      <c r="G239" s="1">
        <v>3.6</v>
      </c>
      <c r="H239" s="1">
        <v>3.9</v>
      </c>
      <c r="I239" t="s">
        <v>569</v>
      </c>
    </row>
    <row r="240" spans="1:9" ht="28.8" x14ac:dyDescent="0.3">
      <c r="A240" t="s">
        <v>285</v>
      </c>
      <c r="B240" s="81" t="s">
        <v>524</v>
      </c>
    </row>
    <row r="241" spans="1:9" ht="28.8" x14ac:dyDescent="0.3">
      <c r="A241" t="s">
        <v>286</v>
      </c>
      <c r="B241" s="81" t="s">
        <v>525</v>
      </c>
      <c r="C241" s="1">
        <v>2.79</v>
      </c>
      <c r="E241" s="1">
        <v>2.79</v>
      </c>
      <c r="F241" s="1">
        <v>3.069</v>
      </c>
      <c r="G241" s="1">
        <v>3.3479999999999999</v>
      </c>
      <c r="H241" s="1">
        <v>3.6269999999999998</v>
      </c>
    </row>
    <row r="242" spans="1:9" ht="28.8" x14ac:dyDescent="0.3">
      <c r="A242" t="s">
        <v>287</v>
      </c>
      <c r="B242" s="81" t="s">
        <v>526</v>
      </c>
      <c r="C242" s="1">
        <v>2.79</v>
      </c>
      <c r="E242" s="1">
        <v>2.79</v>
      </c>
      <c r="F242" s="1">
        <v>3.069</v>
      </c>
      <c r="G242" s="1">
        <v>3.3479999999999999</v>
      </c>
      <c r="H242" s="1">
        <v>3.6269999999999998</v>
      </c>
    </row>
    <row r="243" spans="1:9" x14ac:dyDescent="0.3">
      <c r="A243" t="s">
        <v>288</v>
      </c>
      <c r="B243" s="81" t="s">
        <v>527</v>
      </c>
      <c r="C243" s="1">
        <v>2.92</v>
      </c>
      <c r="E243" s="1">
        <v>2.92</v>
      </c>
      <c r="F243" s="1">
        <v>3.2120000000000002</v>
      </c>
      <c r="G243" s="1">
        <v>3.504</v>
      </c>
      <c r="H243" s="1">
        <v>3.7959999999999998</v>
      </c>
      <c r="I243" t="s">
        <v>569</v>
      </c>
    </row>
    <row r="244" spans="1:9" ht="28.8" x14ac:dyDescent="0.3">
      <c r="A244" t="s">
        <v>289</v>
      </c>
      <c r="B244" s="81" t="s">
        <v>528</v>
      </c>
      <c r="C244" s="1">
        <v>3</v>
      </c>
      <c r="E244" s="1">
        <v>3</v>
      </c>
      <c r="F244" s="1">
        <v>3.3</v>
      </c>
      <c r="G244" s="1">
        <v>3.6</v>
      </c>
      <c r="H244" s="1">
        <v>3.9</v>
      </c>
    </row>
    <row r="245" spans="1:9" ht="28.8" x14ac:dyDescent="0.3">
      <c r="A245" t="s">
        <v>290</v>
      </c>
      <c r="B245" s="81" t="s">
        <v>529</v>
      </c>
      <c r="C245" s="1">
        <v>3</v>
      </c>
      <c r="E245" s="1">
        <v>3</v>
      </c>
      <c r="F245" s="1">
        <v>3.3</v>
      </c>
      <c r="G245" s="1">
        <v>3.6</v>
      </c>
      <c r="H245" s="1">
        <v>3.9</v>
      </c>
    </row>
    <row r="246" spans="1:9" ht="28.8" x14ac:dyDescent="0.3">
      <c r="A246" t="s">
        <v>291</v>
      </c>
      <c r="B246" s="81" t="s">
        <v>530</v>
      </c>
      <c r="C246" s="1">
        <v>3</v>
      </c>
      <c r="E246" s="1">
        <v>3</v>
      </c>
      <c r="F246" s="1">
        <v>3.3</v>
      </c>
      <c r="G246" s="1">
        <v>3.6</v>
      </c>
      <c r="H246" s="1">
        <v>3.9</v>
      </c>
    </row>
    <row r="247" spans="1:9" ht="57.6" x14ac:dyDescent="0.3">
      <c r="A247" t="s">
        <v>292</v>
      </c>
      <c r="B247" s="81" t="s">
        <v>531</v>
      </c>
      <c r="C247" s="1">
        <v>3</v>
      </c>
      <c r="E247" s="1">
        <v>3</v>
      </c>
      <c r="F247" s="1">
        <v>3.3</v>
      </c>
      <c r="G247" s="1">
        <v>3.6</v>
      </c>
      <c r="H247" s="1">
        <v>3.9</v>
      </c>
    </row>
    <row r="248" spans="1:9" ht="28.8" x14ac:dyDescent="0.3">
      <c r="A248" t="s">
        <v>293</v>
      </c>
      <c r="B248" s="81" t="s">
        <v>532</v>
      </c>
      <c r="C248" s="1">
        <v>2.92</v>
      </c>
      <c r="E248" s="1">
        <v>2.92</v>
      </c>
      <c r="F248" s="1">
        <v>3.2120000000000002</v>
      </c>
      <c r="G248" s="1">
        <v>3.504</v>
      </c>
      <c r="H248" s="1">
        <v>3.7959999999999998</v>
      </c>
      <c r="I248" t="s">
        <v>569</v>
      </c>
    </row>
    <row r="249" spans="1:9" ht="43.2" x14ac:dyDescent="0.3">
      <c r="A249" t="s">
        <v>294</v>
      </c>
      <c r="B249" s="81" t="s">
        <v>533</v>
      </c>
      <c r="C249" s="1">
        <v>2.92</v>
      </c>
      <c r="E249" s="1">
        <v>2.92</v>
      </c>
      <c r="F249" s="1">
        <v>3.2120000000000002</v>
      </c>
      <c r="G249" s="1">
        <v>3.504</v>
      </c>
      <c r="H249" s="1">
        <v>3.7959999999999998</v>
      </c>
      <c r="I249" t="s">
        <v>569</v>
      </c>
    </row>
    <row r="250" spans="1:9" ht="43.2" x14ac:dyDescent="0.3">
      <c r="A250" t="s">
        <v>295</v>
      </c>
      <c r="B250" s="81" t="s">
        <v>534</v>
      </c>
      <c r="C250" s="1">
        <v>2.92</v>
      </c>
      <c r="E250" s="1">
        <v>2.92</v>
      </c>
      <c r="F250" s="1">
        <v>3.2120000000000002</v>
      </c>
      <c r="G250" s="1">
        <v>3.504</v>
      </c>
      <c r="H250" s="1">
        <v>3.7959999999999998</v>
      </c>
      <c r="I250" t="s">
        <v>569</v>
      </c>
    </row>
    <row r="251" spans="1:9" ht="72" x14ac:dyDescent="0.3">
      <c r="A251" t="s">
        <v>296</v>
      </c>
      <c r="B251" s="81" t="s">
        <v>535</v>
      </c>
      <c r="C251" s="1">
        <v>2.92</v>
      </c>
      <c r="E251" s="1">
        <v>2.92</v>
      </c>
      <c r="F251" s="1">
        <v>3.2120000000000002</v>
      </c>
      <c r="G251" s="1">
        <v>3.504</v>
      </c>
      <c r="H251" s="1">
        <v>3.7959999999999998</v>
      </c>
      <c r="I251" t="s">
        <v>569</v>
      </c>
    </row>
    <row r="252" spans="1:9" ht="144" x14ac:dyDescent="0.3">
      <c r="A252" t="s">
        <v>297</v>
      </c>
      <c r="B252" s="81" t="s">
        <v>536</v>
      </c>
      <c r="C252" s="1">
        <v>3.2</v>
      </c>
      <c r="E252" s="1">
        <v>3.2</v>
      </c>
      <c r="F252" s="1">
        <v>3.52</v>
      </c>
      <c r="G252" s="1">
        <v>3.84</v>
      </c>
      <c r="H252" s="1">
        <v>4.16</v>
      </c>
      <c r="I252" t="s">
        <v>569</v>
      </c>
    </row>
    <row r="253" spans="1:9" ht="129.6" x14ac:dyDescent="0.3">
      <c r="A253" t="s">
        <v>298</v>
      </c>
      <c r="B253" s="81" t="s">
        <v>537</v>
      </c>
      <c r="C253" s="1">
        <v>3.26</v>
      </c>
      <c r="E253" s="1">
        <v>3.26</v>
      </c>
      <c r="F253" s="1">
        <v>3.5859999999999999</v>
      </c>
      <c r="G253" s="1">
        <v>3.9119999999999999</v>
      </c>
      <c r="H253" s="1">
        <v>4.2380000000000004</v>
      </c>
      <c r="I253" t="s">
        <v>569</v>
      </c>
    </row>
    <row r="254" spans="1:9" ht="115.2" x14ac:dyDescent="0.3">
      <c r="A254" t="s">
        <v>299</v>
      </c>
      <c r="B254" s="81" t="s">
        <v>538</v>
      </c>
      <c r="C254" s="1">
        <v>3</v>
      </c>
      <c r="E254" s="1">
        <v>3</v>
      </c>
      <c r="F254" s="1">
        <v>3.3</v>
      </c>
      <c r="G254" s="1">
        <v>3.6</v>
      </c>
      <c r="H254" s="1">
        <v>3.9</v>
      </c>
      <c r="I254" t="s">
        <v>569</v>
      </c>
    </row>
    <row r="255" spans="1:9" ht="57.6" x14ac:dyDescent="0.3">
      <c r="A255" t="s">
        <v>300</v>
      </c>
      <c r="B255" s="81" t="s">
        <v>539</v>
      </c>
    </row>
    <row r="256" spans="1:9" ht="57.6" x14ac:dyDescent="0.3">
      <c r="A256" t="s">
        <v>301</v>
      </c>
      <c r="B256" s="81" t="s">
        <v>539</v>
      </c>
      <c r="C256" s="1">
        <v>3.17</v>
      </c>
      <c r="E256" s="1">
        <v>3.17</v>
      </c>
      <c r="F256" s="1">
        <v>3.4870000000000001</v>
      </c>
      <c r="G256" s="1">
        <v>3.8039999999999998</v>
      </c>
      <c r="H256" s="1">
        <v>4.1210000000000004</v>
      </c>
      <c r="I256" t="s">
        <v>569</v>
      </c>
    </row>
    <row r="257" spans="1:9" ht="100.8" x14ac:dyDescent="0.3">
      <c r="A257" t="s">
        <v>302</v>
      </c>
      <c r="B257" s="81" t="s">
        <v>540</v>
      </c>
    </row>
    <row r="258" spans="1:9" x14ac:dyDescent="0.3">
      <c r="A258" t="s">
        <v>303</v>
      </c>
      <c r="B258" s="81" t="s">
        <v>541</v>
      </c>
      <c r="C258" s="1">
        <v>2.92</v>
      </c>
      <c r="E258" s="1">
        <v>2.92</v>
      </c>
      <c r="F258" s="1">
        <v>3.2120000000000002</v>
      </c>
      <c r="G258" s="1">
        <v>3.504</v>
      </c>
      <c r="H258" s="1">
        <v>3.7959999999999998</v>
      </c>
      <c r="I258" t="s">
        <v>569</v>
      </c>
    </row>
    <row r="259" spans="1:9" ht="28.8" x14ac:dyDescent="0.3">
      <c r="A259" t="s">
        <v>304</v>
      </c>
      <c r="B259" s="81" t="s">
        <v>542</v>
      </c>
      <c r="C259" s="1">
        <v>3.52</v>
      </c>
      <c r="E259" s="1">
        <v>3.52</v>
      </c>
      <c r="F259" s="1">
        <v>3.8719999999999999</v>
      </c>
      <c r="G259" s="1">
        <v>4.2240000000000002</v>
      </c>
      <c r="H259" s="1">
        <v>4.5759999999999996</v>
      </c>
      <c r="I259" t="s">
        <v>569</v>
      </c>
    </row>
    <row r="260" spans="1:9" ht="28.8" x14ac:dyDescent="0.3">
      <c r="A260" t="s">
        <v>305</v>
      </c>
      <c r="B260" s="81" t="s">
        <v>543</v>
      </c>
      <c r="C260" s="1">
        <v>2.92</v>
      </c>
      <c r="E260" s="1">
        <v>2.92</v>
      </c>
      <c r="F260" s="1">
        <v>3.2120000000000002</v>
      </c>
      <c r="G260" s="1">
        <v>3.504</v>
      </c>
      <c r="H260" s="1">
        <v>3.7959999999999998</v>
      </c>
      <c r="I260" t="s">
        <v>569</v>
      </c>
    </row>
    <row r="261" spans="1:9" ht="28.8" x14ac:dyDescent="0.3">
      <c r="A261" t="s">
        <v>306</v>
      </c>
      <c r="B261" s="81" t="s">
        <v>544</v>
      </c>
      <c r="C261" s="1">
        <v>2.92</v>
      </c>
      <c r="E261" s="1">
        <v>2.92</v>
      </c>
      <c r="F261" s="1">
        <v>3.2120000000000002</v>
      </c>
      <c r="G261" s="1">
        <v>3.504</v>
      </c>
      <c r="H261" s="1">
        <v>3.7959999999999998</v>
      </c>
      <c r="I261" t="s">
        <v>569</v>
      </c>
    </row>
    <row r="262" spans="1:9" ht="28.8" x14ac:dyDescent="0.3">
      <c r="A262" t="s">
        <v>307</v>
      </c>
      <c r="B262" s="81" t="s">
        <v>545</v>
      </c>
      <c r="C262" s="1">
        <v>3.52</v>
      </c>
      <c r="E262" s="1">
        <v>3.52</v>
      </c>
      <c r="F262" s="1">
        <v>3.8719999999999999</v>
      </c>
      <c r="G262" s="1">
        <v>4.2240000000000002</v>
      </c>
      <c r="H262" s="1">
        <v>4.5759999999999996</v>
      </c>
      <c r="I262" t="s">
        <v>569</v>
      </c>
    </row>
    <row r="263" spans="1:9" ht="43.2" x14ac:dyDescent="0.3">
      <c r="A263" t="s">
        <v>308</v>
      </c>
      <c r="B263" s="81" t="s">
        <v>546</v>
      </c>
      <c r="C263" s="1">
        <v>2.92</v>
      </c>
      <c r="E263" s="1">
        <v>2.92</v>
      </c>
      <c r="F263" s="1">
        <v>3.2120000000000002</v>
      </c>
      <c r="G263" s="1">
        <v>3.504</v>
      </c>
      <c r="H263" s="1">
        <v>3.7959999999999998</v>
      </c>
      <c r="I263" t="s">
        <v>569</v>
      </c>
    </row>
    <row r="264" spans="1:9" ht="57.6" x14ac:dyDescent="0.3">
      <c r="A264" t="s">
        <v>309</v>
      </c>
      <c r="B264" s="81" t="s">
        <v>547</v>
      </c>
      <c r="C264" s="1">
        <v>2.92</v>
      </c>
      <c r="E264" s="1">
        <v>2.92</v>
      </c>
      <c r="F264" s="1">
        <v>3.2120000000000002</v>
      </c>
      <c r="G264" s="1">
        <v>3.504</v>
      </c>
      <c r="H264" s="1">
        <v>3.7959999999999998</v>
      </c>
      <c r="I264" t="s">
        <v>569</v>
      </c>
    </row>
    <row r="265" spans="1:9" ht="100.8" x14ac:dyDescent="0.3">
      <c r="A265" t="s">
        <v>310</v>
      </c>
      <c r="B265" s="81" t="s">
        <v>548</v>
      </c>
      <c r="C265" s="1">
        <v>3</v>
      </c>
      <c r="E265" s="1">
        <v>3</v>
      </c>
      <c r="F265" s="1">
        <v>3.3</v>
      </c>
      <c r="G265" s="1">
        <v>3.6</v>
      </c>
      <c r="H265" s="1">
        <v>3.9</v>
      </c>
      <c r="I265" t="s">
        <v>569</v>
      </c>
    </row>
    <row r="266" spans="1:9" x14ac:dyDescent="0.3">
      <c r="A266" t="s">
        <v>311</v>
      </c>
      <c r="B266" s="81" t="s">
        <v>549</v>
      </c>
      <c r="C266" s="1">
        <v>3.09</v>
      </c>
      <c r="E266" s="1">
        <v>3.09</v>
      </c>
      <c r="F266" s="1">
        <v>3.399</v>
      </c>
      <c r="G266" s="1">
        <v>3.7080000000000002</v>
      </c>
      <c r="H266" s="1">
        <v>4.0170000000000003</v>
      </c>
      <c r="I266" t="s">
        <v>569</v>
      </c>
    </row>
    <row r="267" spans="1:9" ht="28.8" x14ac:dyDescent="0.3">
      <c r="A267" t="s">
        <v>312</v>
      </c>
      <c r="B267" s="81" t="s">
        <v>550</v>
      </c>
      <c r="C267" s="1">
        <v>2.92</v>
      </c>
      <c r="E267" s="1">
        <v>2.92</v>
      </c>
      <c r="F267" s="1">
        <v>3.2120000000000002</v>
      </c>
      <c r="G267" s="1">
        <v>3.504</v>
      </c>
      <c r="H267" s="1">
        <v>3.7959999999999998</v>
      </c>
      <c r="I267" t="s">
        <v>569</v>
      </c>
    </row>
    <row r="268" spans="1:9" ht="28.8" x14ac:dyDescent="0.3">
      <c r="A268" t="s">
        <v>313</v>
      </c>
      <c r="B268" s="81" t="s">
        <v>551</v>
      </c>
      <c r="C268" s="1">
        <v>2.92</v>
      </c>
      <c r="E268" s="1">
        <v>2.92</v>
      </c>
      <c r="F268" s="1">
        <v>3.2120000000000002</v>
      </c>
      <c r="G268" s="1">
        <v>3.504</v>
      </c>
      <c r="H268" s="1">
        <v>3.7959999999999998</v>
      </c>
      <c r="I268" t="s">
        <v>569</v>
      </c>
    </row>
    <row r="269" spans="1:9" ht="43.2" x14ac:dyDescent="0.3">
      <c r="A269" t="s">
        <v>314</v>
      </c>
      <c r="B269" s="81" t="s">
        <v>552</v>
      </c>
      <c r="C269" s="1">
        <v>2.92</v>
      </c>
      <c r="E269" s="1">
        <v>2.92</v>
      </c>
      <c r="F269" s="1">
        <v>3.2120000000000002</v>
      </c>
      <c r="G269" s="1">
        <v>3.504</v>
      </c>
      <c r="H269" s="1">
        <v>3.7959999999999998</v>
      </c>
      <c r="I269" t="s">
        <v>569</v>
      </c>
    </row>
    <row r="270" spans="1:9" ht="28.8" x14ac:dyDescent="0.3">
      <c r="A270" t="s">
        <v>315</v>
      </c>
      <c r="B270" s="81" t="s">
        <v>553</v>
      </c>
      <c r="C270" s="1">
        <v>2.92</v>
      </c>
      <c r="E270" s="1">
        <v>2.92</v>
      </c>
      <c r="F270" s="1">
        <v>3.2120000000000002</v>
      </c>
      <c r="G270" s="1">
        <v>3.504</v>
      </c>
      <c r="H270" s="1">
        <v>3.7959999999999998</v>
      </c>
      <c r="I270" t="s">
        <v>569</v>
      </c>
    </row>
    <row r="271" spans="1:9" x14ac:dyDescent="0.3">
      <c r="A271" t="s">
        <v>316</v>
      </c>
      <c r="B271" s="81" t="s">
        <v>554</v>
      </c>
      <c r="C271" s="1">
        <v>2.92</v>
      </c>
      <c r="E271" s="1">
        <v>2.92</v>
      </c>
      <c r="F271" s="1">
        <v>3.2120000000000002</v>
      </c>
      <c r="G271" s="1">
        <v>3.504</v>
      </c>
      <c r="H271" s="1">
        <v>3.7959999999999998</v>
      </c>
      <c r="I271" t="s">
        <v>569</v>
      </c>
    </row>
    <row r="272" spans="1:9" x14ac:dyDescent="0.3">
      <c r="A272" t="s">
        <v>317</v>
      </c>
      <c r="B272" s="81" t="s">
        <v>555</v>
      </c>
      <c r="C272" s="1">
        <v>2.92</v>
      </c>
      <c r="E272" s="1">
        <v>2.92</v>
      </c>
      <c r="F272" s="1">
        <v>3.2120000000000002</v>
      </c>
      <c r="G272" s="1">
        <v>3.504</v>
      </c>
      <c r="H272" s="1">
        <v>3.7959999999999998</v>
      </c>
      <c r="I272" t="s">
        <v>569</v>
      </c>
    </row>
    <row r="273" spans="1:9" ht="43.2" x14ac:dyDescent="0.3">
      <c r="A273" t="s">
        <v>318</v>
      </c>
      <c r="B273" s="81" t="s">
        <v>556</v>
      </c>
    </row>
    <row r="274" spans="1:9" ht="43.2" x14ac:dyDescent="0.3">
      <c r="A274" t="s">
        <v>319</v>
      </c>
      <c r="B274" s="81" t="s">
        <v>557</v>
      </c>
      <c r="C274" s="1">
        <v>2.92</v>
      </c>
      <c r="E274" s="1">
        <v>2.92</v>
      </c>
      <c r="F274" s="1">
        <v>3.2120000000000002</v>
      </c>
      <c r="G274" s="1">
        <v>3.504</v>
      </c>
      <c r="H274" s="1">
        <v>3.7959999999999998</v>
      </c>
      <c r="I274" t="s">
        <v>569</v>
      </c>
    </row>
    <row r="275" spans="1:9" ht="72" x14ac:dyDescent="0.3">
      <c r="A275" t="s">
        <v>320</v>
      </c>
      <c r="B275" s="81" t="s">
        <v>558</v>
      </c>
      <c r="C275" s="1">
        <v>2.92</v>
      </c>
      <c r="E275" s="1">
        <v>2.92</v>
      </c>
      <c r="F275" s="1">
        <v>3.2120000000000002</v>
      </c>
      <c r="G275" s="1">
        <v>3.504</v>
      </c>
      <c r="H275" s="1">
        <v>3.7959999999999998</v>
      </c>
      <c r="I275" t="s">
        <v>569</v>
      </c>
    </row>
    <row r="276" spans="1:9" ht="28.8" x14ac:dyDescent="0.3">
      <c r="A276" t="s">
        <v>321</v>
      </c>
      <c r="B276" s="81" t="s">
        <v>559</v>
      </c>
      <c r="C276" s="1">
        <v>2.92</v>
      </c>
      <c r="E276" s="1">
        <v>2.92</v>
      </c>
      <c r="F276" s="1">
        <v>3.2120000000000002</v>
      </c>
      <c r="G276" s="1">
        <v>3.504</v>
      </c>
      <c r="H276" s="1">
        <v>3.7959999999999998</v>
      </c>
      <c r="I276" t="s">
        <v>569</v>
      </c>
    </row>
    <row r="277" spans="1:9" x14ac:dyDescent="0.3">
      <c r="A277" t="s">
        <v>322</v>
      </c>
      <c r="B277" s="81" t="s">
        <v>560</v>
      </c>
      <c r="C277" s="1">
        <v>2.92</v>
      </c>
      <c r="E277" s="1">
        <v>2.92</v>
      </c>
      <c r="F277" s="1">
        <v>3.2120000000000002</v>
      </c>
      <c r="G277" s="1">
        <v>3.504</v>
      </c>
      <c r="H277" s="1">
        <v>3.7959999999999998</v>
      </c>
      <c r="I277" t="s">
        <v>569</v>
      </c>
    </row>
    <row r="278" spans="1:9" ht="28.8" x14ac:dyDescent="0.3">
      <c r="A278" t="s">
        <v>323</v>
      </c>
      <c r="B278" s="81" t="s">
        <v>561</v>
      </c>
      <c r="C278" s="1">
        <v>2.92</v>
      </c>
      <c r="E278" s="1">
        <v>2.92</v>
      </c>
      <c r="F278" s="1">
        <v>3.2120000000000002</v>
      </c>
      <c r="G278" s="1">
        <v>3.504</v>
      </c>
      <c r="H278" s="1">
        <v>3.7959999999999998</v>
      </c>
      <c r="I278" t="s">
        <v>569</v>
      </c>
    </row>
    <row r="279" spans="1:9" ht="28.8" x14ac:dyDescent="0.3">
      <c r="A279" t="s">
        <v>324</v>
      </c>
      <c r="B279" s="81" t="s">
        <v>562</v>
      </c>
      <c r="C279" s="1">
        <v>2.92</v>
      </c>
      <c r="E279" s="1">
        <v>2.92</v>
      </c>
      <c r="F279" s="1">
        <v>3.2120000000000002</v>
      </c>
      <c r="G279" s="1">
        <v>3.504</v>
      </c>
      <c r="H279" s="1">
        <v>3.7959999999999998</v>
      </c>
      <c r="I279" t="s">
        <v>569</v>
      </c>
    </row>
    <row r="280" spans="1:9" ht="57.6" x14ac:dyDescent="0.3">
      <c r="A280" t="s">
        <v>325</v>
      </c>
      <c r="B280" s="81" t="s">
        <v>563</v>
      </c>
      <c r="C280" s="1">
        <v>2.92</v>
      </c>
      <c r="E280" s="1">
        <v>2.92</v>
      </c>
      <c r="F280" s="1">
        <v>3.2120000000000002</v>
      </c>
      <c r="G280" s="1">
        <v>3.504</v>
      </c>
      <c r="H280" s="1">
        <v>3.7959999999999998</v>
      </c>
      <c r="I280" t="s">
        <v>569</v>
      </c>
    </row>
    <row r="281" spans="1:9" ht="43.2" x14ac:dyDescent="0.3">
      <c r="A281" t="s">
        <v>326</v>
      </c>
      <c r="B281" s="81" t="s">
        <v>564</v>
      </c>
      <c r="C281" s="1">
        <v>2.92</v>
      </c>
      <c r="E281" s="1">
        <v>2.92</v>
      </c>
      <c r="F281" s="1">
        <v>3.2120000000000002</v>
      </c>
      <c r="G281" s="1">
        <v>3.504</v>
      </c>
      <c r="H281" s="1">
        <v>3.7959999999999998</v>
      </c>
      <c r="I281" t="s">
        <v>569</v>
      </c>
    </row>
    <row r="282" spans="1:9" ht="28.8" x14ac:dyDescent="0.3">
      <c r="A282" t="s">
        <v>327</v>
      </c>
      <c r="B282" s="81" t="s">
        <v>565</v>
      </c>
      <c r="C282" s="1">
        <v>2.92</v>
      </c>
      <c r="E282" s="1">
        <v>2.92</v>
      </c>
      <c r="F282" s="1">
        <v>3.2120000000000002</v>
      </c>
      <c r="G282" s="1">
        <v>3.504</v>
      </c>
      <c r="H282" s="1">
        <v>3.7959999999999998</v>
      </c>
      <c r="I282" t="s">
        <v>569</v>
      </c>
    </row>
    <row r="283" spans="1:9" ht="28.8" x14ac:dyDescent="0.3">
      <c r="A283" t="s">
        <v>328</v>
      </c>
      <c r="B283" s="81" t="s">
        <v>566</v>
      </c>
      <c r="C283" s="1">
        <v>2.92</v>
      </c>
      <c r="E283" s="1">
        <v>2.92</v>
      </c>
      <c r="F283" s="1">
        <v>3.2120000000000002</v>
      </c>
      <c r="G283" s="1">
        <v>3.504</v>
      </c>
      <c r="H283" s="1">
        <v>3.7959999999999998</v>
      </c>
      <c r="I283" t="s">
        <v>569</v>
      </c>
    </row>
    <row r="284" spans="1:9" ht="28.8" x14ac:dyDescent="0.3">
      <c r="A284" t="s">
        <v>329</v>
      </c>
      <c r="B284" s="81" t="s">
        <v>567</v>
      </c>
      <c r="C284" s="1">
        <v>3</v>
      </c>
      <c r="E284" s="1">
        <v>3</v>
      </c>
      <c r="F284" s="1">
        <v>3.3</v>
      </c>
      <c r="G284" s="1">
        <v>3.6</v>
      </c>
      <c r="H284" s="1">
        <v>3.9</v>
      </c>
      <c r="I284" t="s">
        <v>569</v>
      </c>
    </row>
  </sheetData>
  <sheetProtection algorithmName="SHA-512" hashValue="39baXWssjsUlKHl26HEDxR+rwleodtli53ihCcja9vWrF4DfxXUCrOKeqpAmjJ6tTgdrfPJdEFj7rqUmwiazCA==" saltValue="DKos9Iz7wECtV9jXXLKpO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6"/>
  <dimension ref="A1:I284"/>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0.03</v>
      </c>
      <c r="E4" s="1">
        <v>0.89</v>
      </c>
      <c r="F4" s="1">
        <v>0.97899999999999998</v>
      </c>
      <c r="G4" s="1">
        <v>1.0680000000000001</v>
      </c>
      <c r="H4" s="1">
        <v>1.157</v>
      </c>
      <c r="I4" t="s">
        <v>83</v>
      </c>
    </row>
    <row r="5" spans="1:9" x14ac:dyDescent="0.3">
      <c r="A5" t="s">
        <v>11</v>
      </c>
      <c r="B5" s="81" t="s">
        <v>48</v>
      </c>
    </row>
    <row r="6" spans="1:9" x14ac:dyDescent="0.3">
      <c r="A6" t="s">
        <v>12</v>
      </c>
      <c r="B6" s="81" t="s">
        <v>49</v>
      </c>
      <c r="C6" s="1">
        <v>0.89</v>
      </c>
      <c r="D6" s="1">
        <v>0.05</v>
      </c>
      <c r="E6" s="1">
        <v>0.94</v>
      </c>
      <c r="F6" s="1">
        <v>1.034</v>
      </c>
      <c r="G6" s="1">
        <v>1.1279999999999999</v>
      </c>
      <c r="H6" s="1">
        <v>1.222</v>
      </c>
    </row>
    <row r="7" spans="1:9" x14ac:dyDescent="0.3">
      <c r="A7" t="s">
        <v>13</v>
      </c>
      <c r="B7" s="81" t="s">
        <v>50</v>
      </c>
    </row>
    <row r="8" spans="1:9" x14ac:dyDescent="0.3">
      <c r="A8" t="s">
        <v>13</v>
      </c>
      <c r="B8" s="81" t="s">
        <v>51</v>
      </c>
      <c r="C8" s="1">
        <v>0.85</v>
      </c>
      <c r="D8" s="1">
        <v>0.05</v>
      </c>
      <c r="E8" s="1">
        <v>0.9</v>
      </c>
      <c r="F8" s="1">
        <v>0.99</v>
      </c>
      <c r="G8" s="1">
        <v>1.08</v>
      </c>
      <c r="H8" s="1">
        <v>1.17</v>
      </c>
      <c r="I8" t="s">
        <v>83</v>
      </c>
    </row>
    <row r="9" spans="1:9" x14ac:dyDescent="0.3">
      <c r="A9" t="s">
        <v>14</v>
      </c>
      <c r="B9" s="81" t="s">
        <v>52</v>
      </c>
    </row>
    <row r="10" spans="1:9" x14ac:dyDescent="0.3">
      <c r="A10" t="s">
        <v>15</v>
      </c>
      <c r="B10" s="81" t="s">
        <v>53</v>
      </c>
      <c r="C10" s="1">
        <v>2.67</v>
      </c>
      <c r="D10" s="1">
        <v>0.03</v>
      </c>
      <c r="E10" s="1">
        <v>2.7</v>
      </c>
      <c r="F10" s="1">
        <v>2.7269999999999999</v>
      </c>
      <c r="G10" s="1">
        <v>2.7269999999999999</v>
      </c>
      <c r="H10" s="1">
        <v>2.7269999999999999</v>
      </c>
    </row>
    <row r="11" spans="1:9" x14ac:dyDescent="0.3">
      <c r="A11" t="s">
        <v>16</v>
      </c>
      <c r="B11" s="81" t="s">
        <v>54</v>
      </c>
      <c r="C11" s="1">
        <v>2.16</v>
      </c>
      <c r="D11" s="1">
        <v>0.09</v>
      </c>
      <c r="E11" s="1">
        <v>2.25</v>
      </c>
      <c r="F11" s="1">
        <v>2.2730000000000001</v>
      </c>
      <c r="G11" s="1">
        <v>2.2730000000000001</v>
      </c>
      <c r="H11" s="1">
        <v>2.2730000000000001</v>
      </c>
    </row>
    <row r="12" spans="1:9" x14ac:dyDescent="0.3">
      <c r="A12" t="s">
        <v>17</v>
      </c>
      <c r="B12" s="81" t="s">
        <v>55</v>
      </c>
      <c r="C12" s="1">
        <v>0.65</v>
      </c>
      <c r="D12" s="1">
        <v>0.03</v>
      </c>
      <c r="E12" s="1">
        <v>0.68</v>
      </c>
      <c r="F12" s="1">
        <v>0.68700000000000006</v>
      </c>
      <c r="G12" s="1">
        <v>0.68700000000000006</v>
      </c>
      <c r="H12" s="1">
        <v>0.68700000000000006</v>
      </c>
    </row>
    <row r="13" spans="1:9" x14ac:dyDescent="0.3">
      <c r="A13" t="s">
        <v>18</v>
      </c>
      <c r="B13" s="81" t="s">
        <v>56</v>
      </c>
      <c r="C13" s="1">
        <v>2.16</v>
      </c>
      <c r="D13" s="1">
        <v>0.04</v>
      </c>
      <c r="E13" s="1">
        <v>2.21</v>
      </c>
      <c r="F13" s="1">
        <v>2.2320000000000002</v>
      </c>
      <c r="G13" s="1">
        <v>2.2320000000000002</v>
      </c>
      <c r="H13" s="1">
        <v>2.2320000000000002</v>
      </c>
    </row>
    <row r="14" spans="1:9" x14ac:dyDescent="0.3">
      <c r="A14" t="s">
        <v>19</v>
      </c>
      <c r="B14" s="81" t="s">
        <v>57</v>
      </c>
    </row>
    <row r="15" spans="1:9" ht="57.6" x14ac:dyDescent="0.3">
      <c r="A15" t="s">
        <v>20</v>
      </c>
      <c r="B15" s="81" t="s">
        <v>58</v>
      </c>
      <c r="C15" s="1">
        <v>0.49</v>
      </c>
      <c r="D15" s="1">
        <v>0.02</v>
      </c>
      <c r="E15" s="1">
        <v>0.51</v>
      </c>
      <c r="F15" s="1">
        <v>0.51500000000000001</v>
      </c>
      <c r="G15" s="1">
        <v>0.51500000000000001</v>
      </c>
      <c r="H15" s="1">
        <v>0.51500000000000001</v>
      </c>
    </row>
    <row r="16" spans="1:9" ht="57.6" x14ac:dyDescent="0.3">
      <c r="A16" t="s">
        <v>21</v>
      </c>
      <c r="B16" s="81" t="s">
        <v>59</v>
      </c>
      <c r="C16" s="1">
        <v>0.8</v>
      </c>
      <c r="D16" s="1">
        <v>0.02</v>
      </c>
      <c r="E16" s="1">
        <v>0.83</v>
      </c>
      <c r="F16" s="1">
        <v>0.83799999999999997</v>
      </c>
      <c r="G16" s="1">
        <v>0.83799999999999997</v>
      </c>
      <c r="H16" s="1">
        <v>0.83799999999999997</v>
      </c>
    </row>
    <row r="17" spans="1:8" ht="72" x14ac:dyDescent="0.3">
      <c r="A17" t="s">
        <v>22</v>
      </c>
      <c r="B17" s="81" t="s">
        <v>60</v>
      </c>
      <c r="C17" s="1">
        <v>1.46</v>
      </c>
      <c r="D17" s="1">
        <v>7.0000000000000007E-2</v>
      </c>
      <c r="E17" s="1">
        <v>1.53</v>
      </c>
      <c r="F17" s="1">
        <v>1.5449999999999999</v>
      </c>
      <c r="G17" s="1">
        <v>1.5449999999999999</v>
      </c>
      <c r="H17" s="1">
        <v>1.5449999999999999</v>
      </c>
    </row>
    <row r="18" spans="1:8" ht="57.6" x14ac:dyDescent="0.3">
      <c r="A18" t="s">
        <v>23</v>
      </c>
      <c r="B18" s="81" t="s">
        <v>61</v>
      </c>
      <c r="C18" s="1">
        <v>1.43</v>
      </c>
      <c r="D18" s="1">
        <v>7.0000000000000007E-2</v>
      </c>
      <c r="E18" s="1">
        <v>1.5</v>
      </c>
      <c r="F18" s="1">
        <v>1.5149999999999999</v>
      </c>
      <c r="G18" s="1">
        <v>1.5149999999999999</v>
      </c>
      <c r="H18" s="1">
        <v>1.5149999999999999</v>
      </c>
    </row>
    <row r="19" spans="1:8" ht="28.8" x14ac:dyDescent="0.3">
      <c r="A19" t="s">
        <v>24</v>
      </c>
      <c r="B19" s="81" t="s">
        <v>62</v>
      </c>
      <c r="C19" s="1">
        <v>0.63</v>
      </c>
      <c r="D19" s="1">
        <v>0.05</v>
      </c>
      <c r="E19" s="1">
        <v>0.69</v>
      </c>
      <c r="F19" s="1">
        <v>0.69699999999999995</v>
      </c>
      <c r="G19" s="1">
        <v>0.69699999999999995</v>
      </c>
      <c r="H19" s="1">
        <v>0.69699999999999995</v>
      </c>
    </row>
    <row r="20" spans="1:8" ht="28.8" x14ac:dyDescent="0.3">
      <c r="A20" t="s">
        <v>25</v>
      </c>
      <c r="B20" s="81" t="s">
        <v>63</v>
      </c>
      <c r="C20" s="1">
        <v>1.4</v>
      </c>
      <c r="D20" s="1">
        <v>0.06</v>
      </c>
      <c r="E20" s="1">
        <v>1.45</v>
      </c>
      <c r="F20" s="1">
        <v>1.4650000000000001</v>
      </c>
      <c r="G20" s="1">
        <v>1.4650000000000001</v>
      </c>
      <c r="H20" s="1">
        <v>1.4650000000000001</v>
      </c>
    </row>
    <row r="21" spans="1:8" ht="28.8" x14ac:dyDescent="0.3">
      <c r="A21" t="s">
        <v>26</v>
      </c>
      <c r="B21" s="81" t="s">
        <v>64</v>
      </c>
      <c r="C21" s="1">
        <v>1.64</v>
      </c>
      <c r="D21" s="1">
        <v>0.04</v>
      </c>
      <c r="E21" s="1">
        <v>1.68</v>
      </c>
      <c r="F21" s="1">
        <v>1.6970000000000001</v>
      </c>
      <c r="G21" s="1">
        <v>1.6970000000000001</v>
      </c>
      <c r="H21" s="1">
        <v>1.6970000000000001</v>
      </c>
    </row>
    <row r="22" spans="1:8" ht="43.2" x14ac:dyDescent="0.3">
      <c r="A22" t="s">
        <v>27</v>
      </c>
      <c r="B22" s="81" t="s">
        <v>65</v>
      </c>
      <c r="C22" s="1">
        <v>2.52</v>
      </c>
      <c r="D22" s="1">
        <v>7.0000000000000007E-2</v>
      </c>
      <c r="E22" s="1">
        <v>2.59</v>
      </c>
      <c r="F22" s="1">
        <v>2.6160000000000001</v>
      </c>
      <c r="G22" s="1">
        <v>2.6160000000000001</v>
      </c>
      <c r="H22" s="1">
        <v>2.6160000000000001</v>
      </c>
    </row>
    <row r="23" spans="1:8" ht="72" x14ac:dyDescent="0.3">
      <c r="A23" t="s">
        <v>28</v>
      </c>
      <c r="B23" s="81" t="s">
        <v>66</v>
      </c>
      <c r="C23" s="1">
        <v>2.16</v>
      </c>
      <c r="D23" s="1">
        <v>0.06</v>
      </c>
      <c r="E23" s="1">
        <v>2.2200000000000002</v>
      </c>
      <c r="F23" s="1">
        <v>2.242</v>
      </c>
      <c r="G23" s="1">
        <v>2.242</v>
      </c>
      <c r="H23" s="1">
        <v>2.242</v>
      </c>
    </row>
    <row r="24" spans="1:8" ht="72" x14ac:dyDescent="0.3">
      <c r="A24" t="s">
        <v>29</v>
      </c>
      <c r="B24" s="81" t="s">
        <v>67</v>
      </c>
      <c r="C24" s="1">
        <v>2.16</v>
      </c>
      <c r="D24" s="1">
        <v>0.06</v>
      </c>
      <c r="E24" s="1">
        <v>2.2200000000000002</v>
      </c>
      <c r="F24" s="1">
        <v>2.242</v>
      </c>
      <c r="G24" s="1">
        <v>2.242</v>
      </c>
      <c r="H24" s="1">
        <v>2.242</v>
      </c>
    </row>
    <row r="25" spans="1:8" ht="28.8" x14ac:dyDescent="0.3">
      <c r="A25" t="s">
        <v>30</v>
      </c>
      <c r="B25" s="81" t="s">
        <v>68</v>
      </c>
      <c r="C25" s="1">
        <v>4.16</v>
      </c>
      <c r="D25" s="1">
        <v>0.05</v>
      </c>
      <c r="E25" s="1">
        <v>4.21</v>
      </c>
      <c r="F25" s="1">
        <v>4.2519999999999998</v>
      </c>
      <c r="G25" s="1">
        <v>4.2519999999999998</v>
      </c>
      <c r="H25" s="1">
        <v>4.2519999999999998</v>
      </c>
    </row>
    <row r="26" spans="1:8" ht="43.2" x14ac:dyDescent="0.3">
      <c r="A26" t="s">
        <v>31</v>
      </c>
      <c r="B26" s="81" t="s">
        <v>69</v>
      </c>
      <c r="C26" s="1">
        <v>2.11</v>
      </c>
      <c r="D26" s="1">
        <v>0.06</v>
      </c>
      <c r="E26" s="1">
        <v>2.17</v>
      </c>
      <c r="F26" s="1">
        <v>2.1920000000000002</v>
      </c>
      <c r="G26" s="1">
        <v>2.1920000000000002</v>
      </c>
      <c r="H26" s="1">
        <v>2.1920000000000002</v>
      </c>
    </row>
    <row r="27" spans="1:8" ht="43.2" x14ac:dyDescent="0.3">
      <c r="A27" t="s">
        <v>32</v>
      </c>
      <c r="B27" s="81" t="s">
        <v>70</v>
      </c>
      <c r="C27" s="1">
        <v>1.59</v>
      </c>
      <c r="D27" s="1">
        <v>0.06</v>
      </c>
      <c r="E27" s="1">
        <v>1.64</v>
      </c>
      <c r="F27" s="1">
        <v>1.6559999999999999</v>
      </c>
      <c r="G27" s="1">
        <v>1.6559999999999999</v>
      </c>
      <c r="H27" s="1">
        <v>1.6559999999999999</v>
      </c>
    </row>
    <row r="28" spans="1:8" ht="100.8" x14ac:dyDescent="0.3">
      <c r="A28" t="s">
        <v>33</v>
      </c>
      <c r="B28" s="81" t="s">
        <v>71</v>
      </c>
      <c r="C28" s="1">
        <v>1.64</v>
      </c>
      <c r="D28" s="1">
        <v>0.06</v>
      </c>
      <c r="E28" s="1">
        <v>1.7</v>
      </c>
      <c r="F28" s="1">
        <v>1.7170000000000001</v>
      </c>
      <c r="G28" s="1">
        <v>1.7170000000000001</v>
      </c>
      <c r="H28" s="1">
        <v>1.7170000000000001</v>
      </c>
    </row>
    <row r="29" spans="1:8" ht="28.8" x14ac:dyDescent="0.3">
      <c r="A29" t="s">
        <v>34</v>
      </c>
      <c r="B29" s="81" t="s">
        <v>72</v>
      </c>
    </row>
    <row r="30" spans="1:8" ht="43.2" x14ac:dyDescent="0.3">
      <c r="A30" t="s">
        <v>35</v>
      </c>
      <c r="B30" s="81" t="s">
        <v>73</v>
      </c>
      <c r="C30" s="1">
        <v>0.81</v>
      </c>
      <c r="D30" s="1">
        <v>0.06</v>
      </c>
      <c r="E30" s="1">
        <v>0.86</v>
      </c>
      <c r="F30" s="1">
        <v>0.86899999999999999</v>
      </c>
      <c r="G30" s="1">
        <v>0.86899999999999999</v>
      </c>
      <c r="H30" s="1">
        <v>0.86899999999999999</v>
      </c>
    </row>
    <row r="31" spans="1:8" ht="57.6" x14ac:dyDescent="0.3">
      <c r="A31" t="s">
        <v>36</v>
      </c>
      <c r="B31" s="81" t="s">
        <v>74</v>
      </c>
      <c r="C31" s="1">
        <v>1.06</v>
      </c>
      <c r="D31" s="1">
        <v>0.06</v>
      </c>
      <c r="E31" s="1">
        <v>1.1200000000000001</v>
      </c>
      <c r="F31" s="1">
        <v>1.131</v>
      </c>
      <c r="G31" s="1">
        <v>1.131</v>
      </c>
      <c r="H31" s="1">
        <v>1.131</v>
      </c>
    </row>
    <row r="32" spans="1:8" ht="57.6" x14ac:dyDescent="0.3">
      <c r="A32" t="s">
        <v>37</v>
      </c>
      <c r="B32" s="81" t="s">
        <v>75</v>
      </c>
      <c r="C32" s="1">
        <v>0.72</v>
      </c>
      <c r="D32" s="1">
        <v>0.05</v>
      </c>
      <c r="E32" s="1">
        <v>0.77</v>
      </c>
      <c r="F32" s="1">
        <v>0.77800000000000002</v>
      </c>
      <c r="G32" s="1">
        <v>0.77800000000000002</v>
      </c>
      <c r="H32" s="1">
        <v>0.77800000000000002</v>
      </c>
    </row>
    <row r="33" spans="1:9" ht="43.2" x14ac:dyDescent="0.3">
      <c r="A33" t="s">
        <v>38</v>
      </c>
      <c r="B33" s="81" t="s">
        <v>76</v>
      </c>
      <c r="C33" s="1">
        <v>0.51</v>
      </c>
      <c r="D33" s="1">
        <v>0.04</v>
      </c>
      <c r="E33" s="1">
        <v>0.55000000000000004</v>
      </c>
      <c r="F33" s="1">
        <v>0.55600000000000005</v>
      </c>
      <c r="G33" s="1">
        <v>0.55600000000000005</v>
      </c>
      <c r="H33" s="1">
        <v>0.55600000000000005</v>
      </c>
    </row>
    <row r="34" spans="1:9" ht="57.6" x14ac:dyDescent="0.3">
      <c r="A34" t="s">
        <v>39</v>
      </c>
      <c r="B34" s="81" t="s">
        <v>77</v>
      </c>
      <c r="C34" s="1">
        <v>0.32</v>
      </c>
      <c r="D34" s="1">
        <v>0.03</v>
      </c>
      <c r="E34" s="1">
        <v>0.35</v>
      </c>
      <c r="F34" s="1">
        <v>0.35399999999999998</v>
      </c>
      <c r="G34" s="1">
        <v>0.35399999999999998</v>
      </c>
      <c r="H34" s="1">
        <v>0.35399999999999998</v>
      </c>
    </row>
    <row r="35" spans="1:9" ht="28.8" x14ac:dyDescent="0.3">
      <c r="A35" t="s">
        <v>40</v>
      </c>
      <c r="B35" s="81" t="s">
        <v>78</v>
      </c>
      <c r="C35" s="1">
        <v>1.46</v>
      </c>
      <c r="D35" s="1">
        <v>0.08</v>
      </c>
      <c r="E35" s="1">
        <v>1.54</v>
      </c>
      <c r="F35" s="1">
        <v>1.5549999999999999</v>
      </c>
      <c r="G35" s="1">
        <v>1.5549999999999999</v>
      </c>
      <c r="H35" s="1">
        <v>1.5549999999999999</v>
      </c>
    </row>
    <row r="36" spans="1:9" ht="28.8" x14ac:dyDescent="0.3">
      <c r="A36" t="s">
        <v>41</v>
      </c>
      <c r="B36" s="81" t="s">
        <v>79</v>
      </c>
      <c r="C36" s="1">
        <v>0.57999999999999996</v>
      </c>
      <c r="D36" s="1">
        <v>0.08</v>
      </c>
      <c r="E36" s="1">
        <v>0.66</v>
      </c>
      <c r="F36" s="1">
        <v>0.66700000000000004</v>
      </c>
      <c r="G36" s="1">
        <v>0.66700000000000004</v>
      </c>
      <c r="H36" s="1">
        <v>0.66700000000000004</v>
      </c>
    </row>
    <row r="37" spans="1:9" ht="86.4" x14ac:dyDescent="0.3">
      <c r="A37" t="s">
        <v>42</v>
      </c>
      <c r="B37" s="81" t="s">
        <v>80</v>
      </c>
      <c r="C37" s="1">
        <v>1.42</v>
      </c>
      <c r="D37" s="1">
        <v>0.05</v>
      </c>
      <c r="E37" s="1">
        <v>1.47</v>
      </c>
      <c r="F37" s="1">
        <v>1.4850000000000001</v>
      </c>
      <c r="G37" s="1">
        <v>1.4850000000000001</v>
      </c>
      <c r="H37" s="1">
        <v>1.4850000000000001</v>
      </c>
    </row>
    <row r="38" spans="1:9" ht="86.4" x14ac:dyDescent="0.3">
      <c r="A38" t="s">
        <v>43</v>
      </c>
      <c r="B38" s="81" t="s">
        <v>81</v>
      </c>
      <c r="C38" s="1">
        <v>0.73</v>
      </c>
      <c r="D38" s="1">
        <v>0.03</v>
      </c>
      <c r="E38" s="1">
        <v>0.76</v>
      </c>
      <c r="F38" s="1">
        <v>0.76800000000000002</v>
      </c>
      <c r="G38" s="1">
        <v>0.76800000000000002</v>
      </c>
      <c r="H38" s="1">
        <v>0.76800000000000002</v>
      </c>
    </row>
    <row r="39" spans="1:9" x14ac:dyDescent="0.3">
      <c r="A39" t="s">
        <v>85</v>
      </c>
      <c r="B39" s="81" t="s">
        <v>330</v>
      </c>
      <c r="C39" s="1">
        <v>1.7</v>
      </c>
      <c r="E39" s="1">
        <v>1.7</v>
      </c>
      <c r="F39" s="1">
        <v>1.87</v>
      </c>
      <c r="G39" s="1">
        <v>2.04</v>
      </c>
      <c r="H39" s="1">
        <v>2.21</v>
      </c>
      <c r="I39" t="s">
        <v>572</v>
      </c>
    </row>
    <row r="40" spans="1:9" x14ac:dyDescent="0.3">
      <c r="A40" t="s">
        <v>86</v>
      </c>
      <c r="B40" s="81" t="s">
        <v>331</v>
      </c>
      <c r="C40" s="1">
        <v>1.89</v>
      </c>
      <c r="E40" s="1">
        <v>1.89</v>
      </c>
      <c r="F40" s="1">
        <v>2.0790000000000002</v>
      </c>
      <c r="G40" s="1">
        <v>2.2679999999999998</v>
      </c>
      <c r="H40" s="1">
        <v>2.4569999999999999</v>
      </c>
      <c r="I40" t="s">
        <v>572</v>
      </c>
    </row>
    <row r="41" spans="1:9" x14ac:dyDescent="0.3">
      <c r="A41" t="s">
        <v>87</v>
      </c>
      <c r="B41" s="81" t="s">
        <v>332</v>
      </c>
      <c r="C41" s="1">
        <v>2.12</v>
      </c>
      <c r="E41" s="1">
        <v>2.12</v>
      </c>
      <c r="F41" s="1">
        <v>2.3319999999999999</v>
      </c>
      <c r="G41" s="1">
        <v>2.544</v>
      </c>
      <c r="H41" s="1">
        <v>2.7559999999999998</v>
      </c>
      <c r="I41" t="s">
        <v>572</v>
      </c>
    </row>
    <row r="42" spans="1:9" x14ac:dyDescent="0.3">
      <c r="A42" t="s">
        <v>88</v>
      </c>
      <c r="B42" s="81" t="s">
        <v>333</v>
      </c>
      <c r="C42" s="1">
        <v>2.13</v>
      </c>
      <c r="E42" s="1">
        <v>2.13</v>
      </c>
      <c r="F42" s="1">
        <v>2.343</v>
      </c>
      <c r="G42" s="1">
        <v>2.556</v>
      </c>
      <c r="H42" s="1">
        <v>2.7690000000000001</v>
      </c>
      <c r="I42" t="s">
        <v>572</v>
      </c>
    </row>
    <row r="43" spans="1:9" x14ac:dyDescent="0.3">
      <c r="A43" t="s">
        <v>89</v>
      </c>
      <c r="B43" s="81" t="s">
        <v>334</v>
      </c>
      <c r="C43" s="1">
        <v>2.13</v>
      </c>
      <c r="E43" s="1">
        <v>2.13</v>
      </c>
      <c r="F43" s="1">
        <v>2.343</v>
      </c>
      <c r="G43" s="1">
        <v>2.556</v>
      </c>
      <c r="H43" s="1">
        <v>2.7690000000000001</v>
      </c>
      <c r="I43" t="s">
        <v>572</v>
      </c>
    </row>
    <row r="44" spans="1:9" x14ac:dyDescent="0.3">
      <c r="A44" t="s">
        <v>90</v>
      </c>
      <c r="B44" s="81" t="s">
        <v>332</v>
      </c>
      <c r="C44" s="1">
        <v>2.12</v>
      </c>
      <c r="E44" s="1">
        <v>2.12</v>
      </c>
      <c r="F44" s="1">
        <v>2.3319999999999999</v>
      </c>
      <c r="G44" s="1">
        <v>2.544</v>
      </c>
      <c r="H44" s="1">
        <v>2.7559999999999998</v>
      </c>
      <c r="I44" t="s">
        <v>572</v>
      </c>
    </row>
    <row r="45" spans="1:9" x14ac:dyDescent="0.3">
      <c r="A45" t="s">
        <v>91</v>
      </c>
      <c r="B45" s="81" t="s">
        <v>333</v>
      </c>
      <c r="C45" s="1">
        <v>2.13</v>
      </c>
      <c r="E45" s="1">
        <v>2.13</v>
      </c>
      <c r="F45" s="1">
        <v>2.343</v>
      </c>
      <c r="G45" s="1">
        <v>2.556</v>
      </c>
      <c r="H45" s="1">
        <v>2.7690000000000001</v>
      </c>
      <c r="I45" t="s">
        <v>572</v>
      </c>
    </row>
    <row r="46" spans="1:9" x14ac:dyDescent="0.3">
      <c r="A46" t="s">
        <v>92</v>
      </c>
      <c r="B46" s="81" t="s">
        <v>335</v>
      </c>
      <c r="C46" s="1">
        <v>2.12</v>
      </c>
      <c r="E46" s="1">
        <v>2.12</v>
      </c>
      <c r="F46" s="1">
        <v>2.3319999999999999</v>
      </c>
      <c r="G46" s="1">
        <v>2.544</v>
      </c>
      <c r="H46" s="1">
        <v>2.7559999999999998</v>
      </c>
      <c r="I46" t="s">
        <v>572</v>
      </c>
    </row>
    <row r="47" spans="1:9" ht="28.8" x14ac:dyDescent="0.3">
      <c r="A47" t="s">
        <v>93</v>
      </c>
      <c r="B47" s="81" t="s">
        <v>336</v>
      </c>
      <c r="C47" s="1">
        <v>2.57</v>
      </c>
      <c r="E47" s="1">
        <v>2.57</v>
      </c>
      <c r="F47" s="1">
        <v>2.827</v>
      </c>
      <c r="G47" s="1">
        <v>3.0840000000000001</v>
      </c>
      <c r="H47" s="1">
        <v>3.3410000000000002</v>
      </c>
      <c r="I47" t="s">
        <v>572</v>
      </c>
    </row>
    <row r="48" spans="1:9" ht="43.2" x14ac:dyDescent="0.3">
      <c r="A48" t="s">
        <v>94</v>
      </c>
      <c r="B48" s="81" t="s">
        <v>337</v>
      </c>
      <c r="C48" s="1">
        <v>2.57</v>
      </c>
      <c r="E48" s="1">
        <v>2.57</v>
      </c>
      <c r="F48" s="1">
        <v>2.827</v>
      </c>
      <c r="G48" s="1">
        <v>3.0840000000000001</v>
      </c>
      <c r="H48" s="1">
        <v>3.3410000000000002</v>
      </c>
      <c r="I48" t="s">
        <v>572</v>
      </c>
    </row>
    <row r="49" spans="1:9" x14ac:dyDescent="0.3">
      <c r="A49" t="s">
        <v>95</v>
      </c>
      <c r="B49" s="81" t="s">
        <v>338</v>
      </c>
      <c r="C49" s="1">
        <v>2.13</v>
      </c>
      <c r="E49" s="1">
        <v>2.13</v>
      </c>
      <c r="F49" s="1">
        <v>2.343</v>
      </c>
      <c r="G49" s="1">
        <v>2.556</v>
      </c>
      <c r="H49" s="1">
        <v>2.7690000000000001</v>
      </c>
      <c r="I49" t="s">
        <v>572</v>
      </c>
    </row>
    <row r="50" spans="1:9" ht="28.8" x14ac:dyDescent="0.3">
      <c r="A50" t="s">
        <v>96</v>
      </c>
      <c r="B50" s="81" t="s">
        <v>339</v>
      </c>
      <c r="C50" s="1">
        <v>2.13</v>
      </c>
      <c r="E50" s="1">
        <v>2.13</v>
      </c>
      <c r="F50" s="1">
        <v>2.343</v>
      </c>
      <c r="G50" s="1">
        <v>2.556</v>
      </c>
      <c r="H50" s="1">
        <v>2.7690000000000001</v>
      </c>
      <c r="I50" t="s">
        <v>572</v>
      </c>
    </row>
    <row r="51" spans="1:9" x14ac:dyDescent="0.3">
      <c r="A51" t="s">
        <v>97</v>
      </c>
      <c r="B51" s="81" t="s">
        <v>340</v>
      </c>
      <c r="C51" s="1">
        <v>2.13</v>
      </c>
      <c r="E51" s="1">
        <v>2.13</v>
      </c>
      <c r="F51" s="1">
        <v>2.343</v>
      </c>
      <c r="G51" s="1">
        <v>2.556</v>
      </c>
      <c r="H51" s="1">
        <v>2.7690000000000001</v>
      </c>
      <c r="I51" t="s">
        <v>572</v>
      </c>
    </row>
    <row r="52" spans="1:9" x14ac:dyDescent="0.3">
      <c r="A52" t="s">
        <v>98</v>
      </c>
      <c r="B52" s="81" t="s">
        <v>341</v>
      </c>
      <c r="C52" s="1">
        <v>2.13</v>
      </c>
      <c r="E52" s="1">
        <v>2.13</v>
      </c>
      <c r="F52" s="1">
        <v>2.343</v>
      </c>
      <c r="G52" s="1">
        <v>2.556</v>
      </c>
      <c r="H52" s="1">
        <v>2.7690000000000001</v>
      </c>
      <c r="I52" t="s">
        <v>572</v>
      </c>
    </row>
    <row r="53" spans="1:9" x14ac:dyDescent="0.3">
      <c r="A53" t="s">
        <v>99</v>
      </c>
      <c r="B53" s="81" t="s">
        <v>342</v>
      </c>
      <c r="C53" s="1">
        <v>2.13</v>
      </c>
      <c r="E53" s="1">
        <v>2.13</v>
      </c>
      <c r="F53" s="1">
        <v>2.343</v>
      </c>
      <c r="G53" s="1">
        <v>2.556</v>
      </c>
      <c r="H53" s="1">
        <v>2.7690000000000001</v>
      </c>
      <c r="I53" t="s">
        <v>572</v>
      </c>
    </row>
    <row r="54" spans="1:9" x14ac:dyDescent="0.3">
      <c r="A54" t="s">
        <v>100</v>
      </c>
      <c r="B54" s="81" t="s">
        <v>341</v>
      </c>
      <c r="C54" s="1">
        <v>2.13</v>
      </c>
      <c r="E54" s="1">
        <v>2.13</v>
      </c>
      <c r="F54" s="1">
        <v>2.343</v>
      </c>
      <c r="G54" s="1">
        <v>2.556</v>
      </c>
      <c r="H54" s="1">
        <v>2.7690000000000001</v>
      </c>
      <c r="I54" t="s">
        <v>572</v>
      </c>
    </row>
    <row r="55" spans="1:9" ht="72" x14ac:dyDescent="0.3">
      <c r="A55" t="s">
        <v>101</v>
      </c>
      <c r="B55" s="81" t="s">
        <v>343</v>
      </c>
      <c r="C55" s="1">
        <v>2.57</v>
      </c>
      <c r="E55" s="1">
        <v>2.57</v>
      </c>
      <c r="F55" s="1">
        <v>2.827</v>
      </c>
      <c r="G55" s="1">
        <v>3.0840000000000001</v>
      </c>
      <c r="H55" s="1">
        <v>3.3410000000000002</v>
      </c>
      <c r="I55" t="s">
        <v>572</v>
      </c>
    </row>
    <row r="56" spans="1:9" ht="72" x14ac:dyDescent="0.3">
      <c r="A56" t="s">
        <v>102</v>
      </c>
      <c r="B56" s="81" t="s">
        <v>344</v>
      </c>
      <c r="C56" s="1">
        <v>2.57</v>
      </c>
      <c r="E56" s="1">
        <v>2.57</v>
      </c>
      <c r="F56" s="1">
        <v>2.827</v>
      </c>
      <c r="G56" s="1">
        <v>3.0840000000000001</v>
      </c>
      <c r="H56" s="1">
        <v>3.3410000000000002</v>
      </c>
      <c r="I56" t="s">
        <v>572</v>
      </c>
    </row>
    <row r="57" spans="1:9" x14ac:dyDescent="0.3">
      <c r="A57" t="s">
        <v>103</v>
      </c>
      <c r="B57" s="81" t="s">
        <v>345</v>
      </c>
      <c r="C57" s="1">
        <v>2.57</v>
      </c>
      <c r="E57" s="1">
        <v>2.57</v>
      </c>
      <c r="F57" s="1">
        <v>2.827</v>
      </c>
      <c r="G57" s="1">
        <v>3.0840000000000001</v>
      </c>
      <c r="H57" s="1">
        <v>3.3410000000000002</v>
      </c>
      <c r="I57" t="s">
        <v>572</v>
      </c>
    </row>
    <row r="58" spans="1:9" ht="28.8" x14ac:dyDescent="0.3">
      <c r="A58" t="s">
        <v>104</v>
      </c>
      <c r="B58" s="81" t="s">
        <v>346</v>
      </c>
      <c r="C58" s="1">
        <v>2.12</v>
      </c>
      <c r="E58" s="1">
        <v>2.12</v>
      </c>
      <c r="F58" s="1">
        <v>2.3319999999999999</v>
      </c>
      <c r="G58" s="1">
        <v>2.544</v>
      </c>
      <c r="H58" s="1">
        <v>2.7559999999999998</v>
      </c>
      <c r="I58" t="s">
        <v>572</v>
      </c>
    </row>
    <row r="59" spans="1:9" ht="43.2" x14ac:dyDescent="0.3">
      <c r="A59" t="s">
        <v>105</v>
      </c>
      <c r="B59" s="81" t="s">
        <v>347</v>
      </c>
      <c r="C59" s="1">
        <v>2.57</v>
      </c>
      <c r="E59" s="1">
        <v>2.57</v>
      </c>
      <c r="F59" s="1">
        <v>2.827</v>
      </c>
      <c r="G59" s="1">
        <v>3.0840000000000001</v>
      </c>
      <c r="H59" s="1">
        <v>3.3410000000000002</v>
      </c>
      <c r="I59" t="s">
        <v>572</v>
      </c>
    </row>
    <row r="60" spans="1:9" ht="28.8" x14ac:dyDescent="0.3">
      <c r="A60" t="s">
        <v>106</v>
      </c>
      <c r="B60" s="81" t="s">
        <v>348</v>
      </c>
      <c r="C60" s="1">
        <v>2.57</v>
      </c>
      <c r="E60" s="1">
        <v>2.57</v>
      </c>
      <c r="F60" s="1">
        <v>2.827</v>
      </c>
      <c r="G60" s="1">
        <v>3.0840000000000001</v>
      </c>
      <c r="H60" s="1">
        <v>3.3410000000000002</v>
      </c>
      <c r="I60" t="s">
        <v>572</v>
      </c>
    </row>
    <row r="61" spans="1:9" x14ac:dyDescent="0.3">
      <c r="A61" t="s">
        <v>107</v>
      </c>
      <c r="B61" s="81" t="s">
        <v>349</v>
      </c>
      <c r="C61" s="1">
        <v>1.89</v>
      </c>
      <c r="E61" s="1">
        <v>1.89</v>
      </c>
      <c r="F61" s="1">
        <v>2.0790000000000002</v>
      </c>
      <c r="G61" s="1">
        <v>2.2679999999999998</v>
      </c>
      <c r="H61" s="1">
        <v>2.4569999999999999</v>
      </c>
      <c r="I61" t="s">
        <v>572</v>
      </c>
    </row>
    <row r="62" spans="1:9" x14ac:dyDescent="0.3">
      <c r="A62" t="s">
        <v>108</v>
      </c>
      <c r="B62" s="81" t="s">
        <v>341</v>
      </c>
      <c r="C62" s="1">
        <v>2.57</v>
      </c>
      <c r="E62" s="1">
        <v>2.57</v>
      </c>
      <c r="F62" s="1">
        <v>2.827</v>
      </c>
      <c r="G62" s="1">
        <v>3.0840000000000001</v>
      </c>
      <c r="H62" s="1">
        <v>3.3410000000000002</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7.0000000000000007E-2</v>
      </c>
      <c r="D64" s="1">
        <v>0.05</v>
      </c>
      <c r="E64" s="1">
        <v>0.12</v>
      </c>
      <c r="F64" s="1">
        <v>0.13200000000000001</v>
      </c>
      <c r="G64" s="1">
        <v>0.14399999999999999</v>
      </c>
      <c r="H64" s="1">
        <v>0.156</v>
      </c>
    </row>
    <row r="65" spans="1:9" ht="28.8" x14ac:dyDescent="0.3">
      <c r="A65" t="s">
        <v>110</v>
      </c>
      <c r="B65" s="81" t="s">
        <v>351</v>
      </c>
    </row>
    <row r="66" spans="1:9" x14ac:dyDescent="0.3">
      <c r="A66" t="s">
        <v>111</v>
      </c>
      <c r="B66" s="81" t="s">
        <v>352</v>
      </c>
    </row>
    <row r="67" spans="1:9" x14ac:dyDescent="0.3">
      <c r="A67" t="s">
        <v>112</v>
      </c>
      <c r="B67" s="81" t="s">
        <v>353</v>
      </c>
    </row>
    <row r="68" spans="1:9" x14ac:dyDescent="0.3">
      <c r="A68" t="s">
        <v>113</v>
      </c>
      <c r="B68" s="81" t="s">
        <v>354</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1.5</v>
      </c>
      <c r="E72" s="1">
        <v>1.5</v>
      </c>
      <c r="F72" s="1">
        <v>1.65</v>
      </c>
      <c r="G72" s="1">
        <v>1.8</v>
      </c>
      <c r="H72" s="1">
        <v>1.95</v>
      </c>
      <c r="I72" t="s">
        <v>573</v>
      </c>
    </row>
    <row r="73" spans="1:9" ht="43.2" x14ac:dyDescent="0.3">
      <c r="A73" t="s">
        <v>118</v>
      </c>
      <c r="B73" s="81" t="s">
        <v>359</v>
      </c>
    </row>
    <row r="74" spans="1:9" ht="43.2" x14ac:dyDescent="0.3">
      <c r="A74" t="s">
        <v>119</v>
      </c>
      <c r="B74" s="81" t="s">
        <v>360</v>
      </c>
      <c r="C74" s="1">
        <v>0.13</v>
      </c>
      <c r="E74" s="1">
        <v>0.13</v>
      </c>
      <c r="F74" s="1">
        <v>0.14299999999999999</v>
      </c>
      <c r="G74" s="1">
        <v>0.156</v>
      </c>
      <c r="H74" s="1">
        <v>0.16900000000000001</v>
      </c>
      <c r="I74" t="s">
        <v>573</v>
      </c>
    </row>
    <row r="75" spans="1:9" ht="43.2" x14ac:dyDescent="0.3">
      <c r="A75" t="s">
        <v>120</v>
      </c>
      <c r="B75" s="81" t="s">
        <v>361</v>
      </c>
      <c r="C75" s="1">
        <v>0.14000000000000001</v>
      </c>
      <c r="E75" s="1">
        <v>0.14000000000000001</v>
      </c>
      <c r="F75" s="1">
        <v>0.154</v>
      </c>
      <c r="G75" s="1">
        <v>0.16800000000000001</v>
      </c>
      <c r="H75" s="1">
        <v>0.182</v>
      </c>
      <c r="I75" t="s">
        <v>573</v>
      </c>
    </row>
    <row r="76" spans="1:9" x14ac:dyDescent="0.3">
      <c r="A76" t="s">
        <v>121</v>
      </c>
      <c r="B76" s="81" t="s">
        <v>362</v>
      </c>
    </row>
    <row r="77" spans="1:9" ht="57.6" x14ac:dyDescent="0.3">
      <c r="A77" t="s">
        <v>122</v>
      </c>
      <c r="B77" s="81" t="s">
        <v>363</v>
      </c>
      <c r="C77" s="1">
        <v>0.14000000000000001</v>
      </c>
      <c r="E77" s="1">
        <v>0.14000000000000001</v>
      </c>
      <c r="F77" s="1">
        <v>0.154</v>
      </c>
      <c r="G77" s="1">
        <v>0.16800000000000001</v>
      </c>
      <c r="H77" s="1">
        <v>0.182</v>
      </c>
      <c r="I77" t="s">
        <v>573</v>
      </c>
    </row>
    <row r="78" spans="1:9" ht="72" x14ac:dyDescent="0.3">
      <c r="A78" t="s">
        <v>123</v>
      </c>
      <c r="B78" s="81" t="s">
        <v>364</v>
      </c>
      <c r="C78" s="1">
        <v>0.14000000000000001</v>
      </c>
      <c r="E78" s="1">
        <v>0.14000000000000001</v>
      </c>
      <c r="F78" s="1">
        <v>0.154</v>
      </c>
      <c r="G78" s="1">
        <v>0.16800000000000001</v>
      </c>
      <c r="H78" s="1">
        <v>0.182</v>
      </c>
      <c r="I78" t="s">
        <v>573</v>
      </c>
    </row>
    <row r="79" spans="1:9" ht="57.6" x14ac:dyDescent="0.3">
      <c r="A79" t="s">
        <v>124</v>
      </c>
      <c r="B79" s="81" t="s">
        <v>365</v>
      </c>
      <c r="C79" s="1">
        <v>0.14000000000000001</v>
      </c>
      <c r="E79" s="1">
        <v>0.14000000000000001</v>
      </c>
      <c r="F79" s="1">
        <v>0.154</v>
      </c>
      <c r="G79" s="1">
        <v>0.16800000000000001</v>
      </c>
      <c r="H79" s="1">
        <v>0.182</v>
      </c>
      <c r="I79" t="s">
        <v>573</v>
      </c>
    </row>
    <row r="80" spans="1:9" ht="43.2" x14ac:dyDescent="0.3">
      <c r="A80" t="s">
        <v>125</v>
      </c>
      <c r="B80" s="81" t="s">
        <v>366</v>
      </c>
      <c r="C80" s="1">
        <v>0.13</v>
      </c>
      <c r="E80" s="1">
        <v>0.13</v>
      </c>
      <c r="F80" s="1">
        <v>0.14299999999999999</v>
      </c>
      <c r="G80" s="1">
        <v>0.156</v>
      </c>
      <c r="H80" s="1">
        <v>0.16900000000000001</v>
      </c>
      <c r="I80" t="s">
        <v>573</v>
      </c>
    </row>
    <row r="81" spans="1:9" ht="57.6" x14ac:dyDescent="0.3">
      <c r="A81" t="s">
        <v>126</v>
      </c>
      <c r="B81" s="81" t="s">
        <v>367</v>
      </c>
      <c r="C81" s="1">
        <v>0.14000000000000001</v>
      </c>
      <c r="E81" s="1">
        <v>0.14000000000000001</v>
      </c>
      <c r="F81" s="1">
        <v>0.154</v>
      </c>
      <c r="G81" s="1">
        <v>0.16800000000000001</v>
      </c>
      <c r="H81" s="1">
        <v>0.182</v>
      </c>
      <c r="I81" t="s">
        <v>573</v>
      </c>
    </row>
    <row r="82" spans="1:9" ht="57.6" x14ac:dyDescent="0.3">
      <c r="A82" t="s">
        <v>127</v>
      </c>
      <c r="B82" s="81" t="s">
        <v>368</v>
      </c>
      <c r="C82" s="1">
        <v>0.13</v>
      </c>
      <c r="E82" s="1">
        <v>0.13</v>
      </c>
      <c r="F82" s="1">
        <v>0.14299999999999999</v>
      </c>
      <c r="G82" s="1">
        <v>0.156</v>
      </c>
      <c r="H82" s="1">
        <v>0.16900000000000001</v>
      </c>
      <c r="I82" t="s">
        <v>573</v>
      </c>
    </row>
    <row r="83" spans="1:9" ht="43.2" x14ac:dyDescent="0.3">
      <c r="A83" t="s">
        <v>128</v>
      </c>
      <c r="B83" s="81" t="s">
        <v>369</v>
      </c>
      <c r="C83" s="1">
        <v>0.14000000000000001</v>
      </c>
      <c r="E83" s="1">
        <v>0.14000000000000001</v>
      </c>
      <c r="F83" s="1">
        <v>0.154</v>
      </c>
      <c r="G83" s="1">
        <v>0.16800000000000001</v>
      </c>
      <c r="H83" s="1">
        <v>0.182</v>
      </c>
      <c r="I83" t="s">
        <v>573</v>
      </c>
    </row>
    <row r="84" spans="1:9" ht="43.2" x14ac:dyDescent="0.3">
      <c r="A84" t="s">
        <v>129</v>
      </c>
      <c r="B84" s="81" t="s">
        <v>370</v>
      </c>
      <c r="C84" s="1">
        <v>0.13</v>
      </c>
      <c r="E84" s="1">
        <v>0.13</v>
      </c>
      <c r="F84" s="1">
        <v>0.14299999999999999</v>
      </c>
      <c r="G84" s="1">
        <v>0.156</v>
      </c>
      <c r="H84" s="1">
        <v>0.16900000000000001</v>
      </c>
      <c r="I84" t="s">
        <v>573</v>
      </c>
    </row>
    <row r="85" spans="1:9" ht="43.2" x14ac:dyDescent="0.3">
      <c r="A85" t="s">
        <v>130</v>
      </c>
      <c r="B85" s="81" t="s">
        <v>371</v>
      </c>
      <c r="C85" s="1">
        <v>0.14000000000000001</v>
      </c>
      <c r="E85" s="1">
        <v>0.14000000000000001</v>
      </c>
      <c r="F85" s="1">
        <v>0.154</v>
      </c>
      <c r="G85" s="1">
        <v>0.16800000000000001</v>
      </c>
      <c r="H85" s="1">
        <v>0.182</v>
      </c>
      <c r="I85" t="s">
        <v>573</v>
      </c>
    </row>
    <row r="86" spans="1:9" ht="57.6" x14ac:dyDescent="0.3">
      <c r="A86" t="s">
        <v>131</v>
      </c>
      <c r="B86" s="81" t="s">
        <v>372</v>
      </c>
      <c r="C86" s="1">
        <v>0.14000000000000001</v>
      </c>
      <c r="E86" s="1">
        <v>0.14000000000000001</v>
      </c>
      <c r="F86" s="1">
        <v>0.154</v>
      </c>
      <c r="G86" s="1">
        <v>0.16800000000000001</v>
      </c>
      <c r="H86" s="1">
        <v>0.182</v>
      </c>
      <c r="I86" t="s">
        <v>573</v>
      </c>
    </row>
    <row r="87" spans="1:9" ht="72" x14ac:dyDescent="0.3">
      <c r="A87" t="s">
        <v>132</v>
      </c>
      <c r="B87" s="81" t="s">
        <v>373</v>
      </c>
      <c r="C87" s="1">
        <v>0.14000000000000001</v>
      </c>
      <c r="E87" s="1">
        <v>0.14000000000000001</v>
      </c>
      <c r="F87" s="1">
        <v>0.154</v>
      </c>
      <c r="G87" s="1">
        <v>0.16800000000000001</v>
      </c>
      <c r="H87" s="1">
        <v>0.182</v>
      </c>
      <c r="I87" t="s">
        <v>573</v>
      </c>
    </row>
    <row r="88" spans="1:9" ht="57.6" x14ac:dyDescent="0.3">
      <c r="A88" t="s">
        <v>133</v>
      </c>
      <c r="B88" s="81" t="s">
        <v>374</v>
      </c>
      <c r="C88" s="1">
        <v>0.14000000000000001</v>
      </c>
      <c r="E88" s="1">
        <v>0.14000000000000001</v>
      </c>
      <c r="F88" s="1">
        <v>0.154</v>
      </c>
      <c r="G88" s="1">
        <v>0.16800000000000001</v>
      </c>
      <c r="H88" s="1">
        <v>0.182</v>
      </c>
      <c r="I88" t="s">
        <v>573</v>
      </c>
    </row>
    <row r="89" spans="1:9" ht="57.6" x14ac:dyDescent="0.3">
      <c r="A89" t="s">
        <v>134</v>
      </c>
      <c r="B89" s="81" t="s">
        <v>375</v>
      </c>
      <c r="C89" s="1">
        <v>0.13</v>
      </c>
      <c r="E89" s="1">
        <v>0.13</v>
      </c>
      <c r="F89" s="1">
        <v>0.14299999999999999</v>
      </c>
      <c r="G89" s="1">
        <v>0.156</v>
      </c>
      <c r="H89" s="1">
        <v>0.16900000000000001</v>
      </c>
      <c r="I89" t="s">
        <v>573</v>
      </c>
    </row>
    <row r="90" spans="1:9" ht="57.6" x14ac:dyDescent="0.3">
      <c r="A90" t="s">
        <v>135</v>
      </c>
      <c r="B90" s="81" t="s">
        <v>376</v>
      </c>
      <c r="C90" s="1">
        <v>0.14000000000000001</v>
      </c>
      <c r="E90" s="1">
        <v>0.14000000000000001</v>
      </c>
      <c r="F90" s="1">
        <v>0.154</v>
      </c>
      <c r="G90" s="1">
        <v>0.16800000000000001</v>
      </c>
      <c r="H90" s="1">
        <v>0.182</v>
      </c>
      <c r="I90" t="s">
        <v>573</v>
      </c>
    </row>
    <row r="91" spans="1:9" ht="57.6" x14ac:dyDescent="0.3">
      <c r="A91" t="s">
        <v>136</v>
      </c>
      <c r="B91" s="81" t="s">
        <v>377</v>
      </c>
      <c r="C91" s="1">
        <v>0.13</v>
      </c>
      <c r="E91" s="1">
        <v>0.13</v>
      </c>
      <c r="F91" s="1">
        <v>0.14299999999999999</v>
      </c>
      <c r="G91" s="1">
        <v>0.156</v>
      </c>
      <c r="H91" s="1">
        <v>0.16900000000000001</v>
      </c>
      <c r="I91" t="s">
        <v>573</v>
      </c>
    </row>
    <row r="92" spans="1:9" ht="43.2" x14ac:dyDescent="0.3">
      <c r="A92" t="s">
        <v>137</v>
      </c>
      <c r="B92" s="81" t="s">
        <v>378</v>
      </c>
      <c r="C92" s="1">
        <v>0.14000000000000001</v>
      </c>
      <c r="E92" s="1">
        <v>0.14000000000000001</v>
      </c>
      <c r="F92" s="1">
        <v>0.154</v>
      </c>
      <c r="G92" s="1">
        <v>0.16800000000000001</v>
      </c>
      <c r="H92" s="1">
        <v>0.182</v>
      </c>
      <c r="I92" t="s">
        <v>573</v>
      </c>
    </row>
    <row r="93" spans="1:9" ht="43.2" x14ac:dyDescent="0.3">
      <c r="A93" t="s">
        <v>138</v>
      </c>
      <c r="B93" s="81" t="s">
        <v>379</v>
      </c>
      <c r="C93" s="1">
        <v>0.13</v>
      </c>
      <c r="E93" s="1">
        <v>0.13</v>
      </c>
      <c r="F93" s="1">
        <v>0.14299999999999999</v>
      </c>
      <c r="G93" s="1">
        <v>0.156</v>
      </c>
      <c r="H93" s="1">
        <v>0.16900000000000001</v>
      </c>
      <c r="I93" t="s">
        <v>573</v>
      </c>
    </row>
    <row r="94" spans="1:9" ht="43.2" x14ac:dyDescent="0.3">
      <c r="A94" t="s">
        <v>139</v>
      </c>
      <c r="B94" s="81" t="s">
        <v>380</v>
      </c>
      <c r="C94" s="1">
        <v>0.14000000000000001</v>
      </c>
      <c r="E94" s="1">
        <v>0.14000000000000001</v>
      </c>
      <c r="F94" s="1">
        <v>0.154</v>
      </c>
      <c r="G94" s="1">
        <v>0.16800000000000001</v>
      </c>
      <c r="H94" s="1">
        <v>0.182</v>
      </c>
      <c r="I94" t="s">
        <v>573</v>
      </c>
    </row>
    <row r="95" spans="1:9" ht="28.8" x14ac:dyDescent="0.3">
      <c r="A95" t="s">
        <v>140</v>
      </c>
      <c r="B95" s="81" t="s">
        <v>381</v>
      </c>
      <c r="C95" s="1">
        <v>0.14000000000000001</v>
      </c>
      <c r="E95" s="1">
        <v>0.14000000000000001</v>
      </c>
      <c r="F95" s="1">
        <v>0.154</v>
      </c>
      <c r="G95" s="1">
        <v>0.16800000000000001</v>
      </c>
      <c r="H95" s="1">
        <v>0.182</v>
      </c>
      <c r="I95" t="s">
        <v>573</v>
      </c>
    </row>
    <row r="96" spans="1:9" ht="43.2" x14ac:dyDescent="0.3">
      <c r="A96" t="s">
        <v>141</v>
      </c>
      <c r="B96" s="81" t="s">
        <v>382</v>
      </c>
      <c r="C96" s="1">
        <v>0.14000000000000001</v>
      </c>
      <c r="E96" s="1">
        <v>0.14000000000000001</v>
      </c>
      <c r="F96" s="1">
        <v>0.154</v>
      </c>
      <c r="G96" s="1">
        <v>0.16800000000000001</v>
      </c>
      <c r="H96" s="1">
        <v>0.182</v>
      </c>
      <c r="I96" t="s">
        <v>573</v>
      </c>
    </row>
    <row r="97" spans="1:9" ht="43.2" x14ac:dyDescent="0.3">
      <c r="A97" t="s">
        <v>142</v>
      </c>
      <c r="B97" s="81" t="s">
        <v>383</v>
      </c>
      <c r="C97" s="1">
        <v>0.14000000000000001</v>
      </c>
      <c r="E97" s="1">
        <v>0.14000000000000001</v>
      </c>
      <c r="F97" s="1">
        <v>0.154</v>
      </c>
      <c r="G97" s="1">
        <v>0.16800000000000001</v>
      </c>
      <c r="H97" s="1">
        <v>0.182</v>
      </c>
      <c r="I97" t="s">
        <v>573</v>
      </c>
    </row>
    <row r="98" spans="1:9" ht="43.2" x14ac:dyDescent="0.3">
      <c r="A98" t="s">
        <v>143</v>
      </c>
      <c r="B98" s="81" t="s">
        <v>384</v>
      </c>
    </row>
    <row r="99" spans="1:9" ht="72" x14ac:dyDescent="0.3">
      <c r="A99" t="s">
        <v>144</v>
      </c>
      <c r="B99" s="81" t="s">
        <v>385</v>
      </c>
      <c r="C99" s="1">
        <v>0.14000000000000001</v>
      </c>
      <c r="E99" s="1">
        <v>0.14000000000000001</v>
      </c>
      <c r="F99" s="1">
        <v>0.154</v>
      </c>
      <c r="G99" s="1">
        <v>0.16800000000000001</v>
      </c>
      <c r="H99" s="1">
        <v>0.182</v>
      </c>
      <c r="I99" t="s">
        <v>573</v>
      </c>
    </row>
    <row r="100" spans="1:9" ht="57.6" x14ac:dyDescent="0.3">
      <c r="A100" t="s">
        <v>145</v>
      </c>
      <c r="B100" s="81" t="s">
        <v>386</v>
      </c>
      <c r="C100" s="1">
        <v>0.14000000000000001</v>
      </c>
      <c r="E100" s="1">
        <v>0.14000000000000001</v>
      </c>
      <c r="F100" s="1">
        <v>0.154</v>
      </c>
      <c r="G100" s="1">
        <v>0.16800000000000001</v>
      </c>
      <c r="H100" s="1">
        <v>0.182</v>
      </c>
      <c r="I100" t="s">
        <v>573</v>
      </c>
    </row>
    <row r="101" spans="1:9" ht="57.6" x14ac:dyDescent="0.3">
      <c r="A101" t="s">
        <v>146</v>
      </c>
      <c r="B101" s="81" t="s">
        <v>387</v>
      </c>
      <c r="C101" s="1">
        <v>0.14000000000000001</v>
      </c>
      <c r="E101" s="1">
        <v>0.14000000000000001</v>
      </c>
      <c r="F101" s="1">
        <v>0.154</v>
      </c>
      <c r="G101" s="1">
        <v>0.16800000000000001</v>
      </c>
      <c r="H101" s="1">
        <v>0.182</v>
      </c>
      <c r="I101" t="s">
        <v>573</v>
      </c>
    </row>
    <row r="102" spans="1:9" ht="57.6" x14ac:dyDescent="0.3">
      <c r="A102" t="s">
        <v>147</v>
      </c>
      <c r="B102" s="81" t="s">
        <v>388</v>
      </c>
      <c r="C102" s="1">
        <v>0.14000000000000001</v>
      </c>
      <c r="E102" s="1">
        <v>0.14000000000000001</v>
      </c>
      <c r="F102" s="1">
        <v>0.154</v>
      </c>
      <c r="G102" s="1">
        <v>0.16800000000000001</v>
      </c>
      <c r="H102" s="1">
        <v>0.182</v>
      </c>
      <c r="I102" t="s">
        <v>573</v>
      </c>
    </row>
    <row r="103" spans="1:9" ht="57.6" x14ac:dyDescent="0.3">
      <c r="A103" t="s">
        <v>148</v>
      </c>
      <c r="B103" s="81" t="s">
        <v>389</v>
      </c>
      <c r="C103" s="1">
        <v>0.14000000000000001</v>
      </c>
      <c r="E103" s="1">
        <v>0.14000000000000001</v>
      </c>
      <c r="F103" s="1">
        <v>0.154</v>
      </c>
      <c r="G103" s="1">
        <v>0.16800000000000001</v>
      </c>
      <c r="H103" s="1">
        <v>0.182</v>
      </c>
      <c r="I103" t="s">
        <v>573</v>
      </c>
    </row>
    <row r="104" spans="1:9" ht="57.6" x14ac:dyDescent="0.3">
      <c r="A104" t="s">
        <v>149</v>
      </c>
      <c r="B104" s="81" t="s">
        <v>390</v>
      </c>
      <c r="C104" s="1">
        <v>0.14000000000000001</v>
      </c>
      <c r="E104" s="1">
        <v>0.14000000000000001</v>
      </c>
      <c r="F104" s="1">
        <v>0.154</v>
      </c>
      <c r="G104" s="1">
        <v>0.16800000000000001</v>
      </c>
      <c r="H104" s="1">
        <v>0.182</v>
      </c>
      <c r="I104" t="s">
        <v>573</v>
      </c>
    </row>
    <row r="105" spans="1:9" ht="43.2" x14ac:dyDescent="0.3">
      <c r="A105" t="s">
        <v>150</v>
      </c>
      <c r="B105" s="81" t="s">
        <v>391</v>
      </c>
      <c r="C105" s="1">
        <v>0.14000000000000001</v>
      </c>
      <c r="E105" s="1">
        <v>0.14000000000000001</v>
      </c>
      <c r="F105" s="1">
        <v>0.154</v>
      </c>
      <c r="G105" s="1">
        <v>0.16800000000000001</v>
      </c>
      <c r="H105" s="1">
        <v>0.182</v>
      </c>
      <c r="I105" t="s">
        <v>573</v>
      </c>
    </row>
    <row r="106" spans="1:9" ht="28.8" x14ac:dyDescent="0.3">
      <c r="A106" t="s">
        <v>151</v>
      </c>
      <c r="B106" s="81" t="s">
        <v>392</v>
      </c>
      <c r="C106" s="1">
        <v>0.14000000000000001</v>
      </c>
      <c r="E106" s="1">
        <v>0.14000000000000001</v>
      </c>
      <c r="F106" s="1">
        <v>0.154</v>
      </c>
      <c r="G106" s="1">
        <v>0.16800000000000001</v>
      </c>
      <c r="H106" s="1">
        <v>0.182</v>
      </c>
      <c r="I106" t="s">
        <v>573</v>
      </c>
    </row>
    <row r="107" spans="1:9" ht="57.6" x14ac:dyDescent="0.3">
      <c r="A107" t="s">
        <v>152</v>
      </c>
      <c r="B107" s="81" t="s">
        <v>393</v>
      </c>
    </row>
    <row r="108" spans="1:9" ht="28.8" x14ac:dyDescent="0.3">
      <c r="A108" t="s">
        <v>153</v>
      </c>
      <c r="B108" s="81" t="s">
        <v>394</v>
      </c>
      <c r="C108" s="1">
        <v>0.13</v>
      </c>
      <c r="E108" s="1">
        <v>0.13</v>
      </c>
      <c r="F108" s="1">
        <v>0.14299999999999999</v>
      </c>
      <c r="G108" s="1">
        <v>0.156</v>
      </c>
      <c r="H108" s="1">
        <v>0.16900000000000001</v>
      </c>
      <c r="I108" t="s">
        <v>573</v>
      </c>
    </row>
    <row r="109" spans="1:9" ht="28.8" x14ac:dyDescent="0.3">
      <c r="A109" t="s">
        <v>154</v>
      </c>
      <c r="B109" s="81" t="s">
        <v>395</v>
      </c>
      <c r="C109" s="1">
        <v>0.14000000000000001</v>
      </c>
      <c r="E109" s="1">
        <v>0.14000000000000001</v>
      </c>
      <c r="F109" s="1">
        <v>0.154</v>
      </c>
      <c r="G109" s="1">
        <v>0.16800000000000001</v>
      </c>
      <c r="H109" s="1">
        <v>0.182</v>
      </c>
      <c r="I109" t="s">
        <v>573</v>
      </c>
    </row>
    <row r="110" spans="1:9" ht="57.6" x14ac:dyDescent="0.3">
      <c r="A110" t="s">
        <v>155</v>
      </c>
      <c r="B110" s="81" t="s">
        <v>396</v>
      </c>
      <c r="C110" s="1">
        <v>0.14000000000000001</v>
      </c>
      <c r="E110" s="1">
        <v>0.14000000000000001</v>
      </c>
      <c r="F110" s="1">
        <v>0.154</v>
      </c>
      <c r="G110" s="1">
        <v>0.16800000000000001</v>
      </c>
      <c r="H110" s="1">
        <v>0.182</v>
      </c>
      <c r="I110" t="s">
        <v>573</v>
      </c>
    </row>
    <row r="111" spans="1:9" ht="86.4" x14ac:dyDescent="0.3">
      <c r="A111" t="s">
        <v>156</v>
      </c>
      <c r="B111" s="81" t="s">
        <v>397</v>
      </c>
      <c r="C111" s="1">
        <v>0.14000000000000001</v>
      </c>
      <c r="E111" s="1">
        <v>0.14000000000000001</v>
      </c>
      <c r="F111" s="1">
        <v>0.154</v>
      </c>
      <c r="G111" s="1">
        <v>0.16800000000000001</v>
      </c>
      <c r="H111" s="1">
        <v>0.182</v>
      </c>
      <c r="I111" t="s">
        <v>573</v>
      </c>
    </row>
    <row r="112" spans="1:9" ht="72" x14ac:dyDescent="0.3">
      <c r="A112" t="s">
        <v>157</v>
      </c>
      <c r="B112" s="81" t="s">
        <v>398</v>
      </c>
      <c r="C112" s="1">
        <v>0.14000000000000001</v>
      </c>
      <c r="E112" s="1">
        <v>0.14000000000000001</v>
      </c>
      <c r="F112" s="1">
        <v>0.154</v>
      </c>
      <c r="G112" s="1">
        <v>0.16800000000000001</v>
      </c>
      <c r="H112" s="1">
        <v>0.182</v>
      </c>
      <c r="I112" t="s">
        <v>573</v>
      </c>
    </row>
    <row r="113" spans="1:9" ht="57.6" x14ac:dyDescent="0.3">
      <c r="A113" t="s">
        <v>158</v>
      </c>
      <c r="B113" s="81" t="s">
        <v>399</v>
      </c>
      <c r="C113" s="1">
        <v>0.14000000000000001</v>
      </c>
      <c r="E113" s="1">
        <v>0.14000000000000001</v>
      </c>
      <c r="F113" s="1">
        <v>0.154</v>
      </c>
      <c r="G113" s="1">
        <v>0.16800000000000001</v>
      </c>
      <c r="H113" s="1">
        <v>0.182</v>
      </c>
      <c r="I113" t="s">
        <v>573</v>
      </c>
    </row>
    <row r="114" spans="1:9" ht="28.8" x14ac:dyDescent="0.3">
      <c r="A114" t="s">
        <v>159</v>
      </c>
      <c r="B114" s="81" t="s">
        <v>400</v>
      </c>
      <c r="C114" s="1">
        <v>0.14000000000000001</v>
      </c>
      <c r="E114" s="1">
        <v>0.14000000000000001</v>
      </c>
      <c r="F114" s="1">
        <v>0.154</v>
      </c>
      <c r="G114" s="1">
        <v>0.16800000000000001</v>
      </c>
      <c r="H114" s="1">
        <v>0.182</v>
      </c>
      <c r="I114" t="s">
        <v>573</v>
      </c>
    </row>
    <row r="115" spans="1:9" x14ac:dyDescent="0.3">
      <c r="A115" t="s">
        <v>160</v>
      </c>
      <c r="B115" s="81" t="s">
        <v>401</v>
      </c>
    </row>
    <row r="116" spans="1:9" ht="28.8" x14ac:dyDescent="0.3">
      <c r="A116" t="s">
        <v>161</v>
      </c>
      <c r="B116" s="81" t="s">
        <v>402</v>
      </c>
      <c r="C116" s="1">
        <v>0.14000000000000001</v>
      </c>
      <c r="E116" s="1">
        <v>0.14000000000000001</v>
      </c>
      <c r="F116" s="1">
        <v>0.154</v>
      </c>
      <c r="G116" s="1">
        <v>0.16800000000000001</v>
      </c>
      <c r="H116" s="1">
        <v>0.182</v>
      </c>
      <c r="I116" t="s">
        <v>573</v>
      </c>
    </row>
    <row r="117" spans="1:9" ht="28.8" x14ac:dyDescent="0.3">
      <c r="A117" t="s">
        <v>162</v>
      </c>
      <c r="B117" s="81" t="s">
        <v>403</v>
      </c>
      <c r="C117" s="1">
        <v>0.14000000000000001</v>
      </c>
      <c r="E117" s="1">
        <v>0.14000000000000001</v>
      </c>
      <c r="F117" s="1">
        <v>0.154</v>
      </c>
      <c r="G117" s="1">
        <v>0.16800000000000001</v>
      </c>
      <c r="H117" s="1">
        <v>0.182</v>
      </c>
      <c r="I117" t="s">
        <v>573</v>
      </c>
    </row>
    <row r="118" spans="1:9" ht="43.2" x14ac:dyDescent="0.3">
      <c r="A118" t="s">
        <v>163</v>
      </c>
      <c r="B118" s="81" t="s">
        <v>404</v>
      </c>
      <c r="C118" s="1">
        <v>0.14000000000000001</v>
      </c>
      <c r="E118" s="1">
        <v>0.14000000000000001</v>
      </c>
      <c r="F118" s="1">
        <v>0.154</v>
      </c>
      <c r="G118" s="1">
        <v>0.16800000000000001</v>
      </c>
      <c r="H118" s="1">
        <v>0.182</v>
      </c>
      <c r="I118" t="s">
        <v>573</v>
      </c>
    </row>
    <row r="119" spans="1:9" ht="43.2" x14ac:dyDescent="0.3">
      <c r="A119" t="s">
        <v>164</v>
      </c>
      <c r="B119" s="81" t="s">
        <v>405</v>
      </c>
      <c r="C119" s="1">
        <v>0.14000000000000001</v>
      </c>
      <c r="E119" s="1">
        <v>0.14000000000000001</v>
      </c>
      <c r="F119" s="1">
        <v>0.154</v>
      </c>
      <c r="G119" s="1">
        <v>0.16800000000000001</v>
      </c>
      <c r="H119" s="1">
        <v>0.182</v>
      </c>
      <c r="I119" t="s">
        <v>573</v>
      </c>
    </row>
    <row r="120" spans="1:9" ht="43.2" x14ac:dyDescent="0.3">
      <c r="A120" t="s">
        <v>165</v>
      </c>
      <c r="B120" s="81" t="s">
        <v>406</v>
      </c>
    </row>
    <row r="121" spans="1:9" ht="28.8" x14ac:dyDescent="0.3">
      <c r="A121" t="s">
        <v>166</v>
      </c>
      <c r="B121" s="81" t="s">
        <v>407</v>
      </c>
      <c r="C121" s="1">
        <v>2.57</v>
      </c>
      <c r="E121" s="1">
        <v>2.57</v>
      </c>
      <c r="F121" s="1">
        <v>2.827</v>
      </c>
      <c r="G121" s="1">
        <v>3.0840000000000001</v>
      </c>
      <c r="H121" s="1">
        <v>3.3410000000000002</v>
      </c>
    </row>
    <row r="122" spans="1:9" ht="28.8" x14ac:dyDescent="0.3">
      <c r="A122" t="s">
        <v>167</v>
      </c>
      <c r="B122" s="81" t="s">
        <v>408</v>
      </c>
      <c r="C122" s="1">
        <v>2.57</v>
      </c>
      <c r="E122" s="1">
        <v>2.57</v>
      </c>
      <c r="F122" s="1">
        <v>2.827</v>
      </c>
      <c r="G122" s="1">
        <v>3.0840000000000001</v>
      </c>
      <c r="H122" s="1">
        <v>3.3410000000000002</v>
      </c>
    </row>
    <row r="123" spans="1:9" ht="28.8" x14ac:dyDescent="0.3">
      <c r="A123" t="s">
        <v>168</v>
      </c>
      <c r="B123" s="81" t="s">
        <v>409</v>
      </c>
      <c r="C123" s="1">
        <v>2.57</v>
      </c>
      <c r="E123" s="1">
        <v>2.57</v>
      </c>
      <c r="F123" s="1">
        <v>2.827</v>
      </c>
      <c r="G123" s="1">
        <v>3.0840000000000001</v>
      </c>
      <c r="H123" s="1">
        <v>3.3410000000000002</v>
      </c>
    </row>
    <row r="124" spans="1:9" ht="28.8" x14ac:dyDescent="0.3">
      <c r="A124" t="s">
        <v>169</v>
      </c>
      <c r="B124" s="81" t="s">
        <v>410</v>
      </c>
      <c r="C124" s="1">
        <v>2.57</v>
      </c>
      <c r="E124" s="1">
        <v>2.57</v>
      </c>
      <c r="F124" s="1">
        <v>2.827</v>
      </c>
      <c r="G124" s="1">
        <v>3.0840000000000001</v>
      </c>
      <c r="H124" s="1">
        <v>3.3410000000000002</v>
      </c>
    </row>
    <row r="125" spans="1:9" ht="43.2" x14ac:dyDescent="0.3">
      <c r="A125" t="s">
        <v>170</v>
      </c>
      <c r="B125" s="81" t="s">
        <v>411</v>
      </c>
      <c r="C125" s="1">
        <v>2.57</v>
      </c>
      <c r="E125" s="1">
        <v>2.57</v>
      </c>
      <c r="F125" s="1">
        <v>2.827</v>
      </c>
      <c r="G125" s="1">
        <v>3.0840000000000001</v>
      </c>
      <c r="H125" s="1">
        <v>3.3410000000000002</v>
      </c>
    </row>
    <row r="126" spans="1:9" ht="28.8" x14ac:dyDescent="0.3">
      <c r="A126" t="s">
        <v>171</v>
      </c>
      <c r="B126" s="81" t="s">
        <v>412</v>
      </c>
      <c r="C126" s="1">
        <v>2.57</v>
      </c>
      <c r="E126" s="1">
        <v>2.57</v>
      </c>
      <c r="F126" s="1">
        <v>2.827</v>
      </c>
      <c r="G126" s="1">
        <v>3.0840000000000001</v>
      </c>
      <c r="H126" s="1">
        <v>3.3410000000000002</v>
      </c>
    </row>
    <row r="127" spans="1:9" ht="28.8" x14ac:dyDescent="0.3">
      <c r="A127" t="s">
        <v>172</v>
      </c>
      <c r="B127" s="81" t="s">
        <v>413</v>
      </c>
    </row>
    <row r="128" spans="1:9" ht="43.2" x14ac:dyDescent="0.3">
      <c r="A128" t="s">
        <v>173</v>
      </c>
      <c r="B128" s="81" t="s">
        <v>414</v>
      </c>
      <c r="C128" s="1">
        <v>2.57</v>
      </c>
      <c r="E128" s="1">
        <v>2.57</v>
      </c>
      <c r="F128" s="1">
        <v>2.827</v>
      </c>
      <c r="G128" s="1">
        <v>3.0840000000000001</v>
      </c>
      <c r="H128" s="1">
        <v>3.3410000000000002</v>
      </c>
    </row>
    <row r="129" spans="1:8" ht="43.2" x14ac:dyDescent="0.3">
      <c r="A129" t="s">
        <v>174</v>
      </c>
      <c r="B129" s="81" t="s">
        <v>415</v>
      </c>
      <c r="C129" s="1">
        <v>2.57</v>
      </c>
      <c r="E129" s="1">
        <v>2.57</v>
      </c>
      <c r="F129" s="1">
        <v>2.827</v>
      </c>
      <c r="G129" s="1">
        <v>3.0840000000000001</v>
      </c>
      <c r="H129" s="1">
        <v>3.3410000000000002</v>
      </c>
    </row>
    <row r="130" spans="1:8" ht="43.2" x14ac:dyDescent="0.3">
      <c r="A130" t="s">
        <v>175</v>
      </c>
      <c r="B130" s="81" t="s">
        <v>416</v>
      </c>
      <c r="C130" s="1">
        <v>2.57</v>
      </c>
      <c r="E130" s="1">
        <v>2.57</v>
      </c>
      <c r="F130" s="1">
        <v>2.827</v>
      </c>
      <c r="G130" s="1">
        <v>3.0840000000000001</v>
      </c>
      <c r="H130" s="1">
        <v>3.3410000000000002</v>
      </c>
    </row>
    <row r="131" spans="1:8" ht="43.2" x14ac:dyDescent="0.3">
      <c r="A131" t="s">
        <v>176</v>
      </c>
      <c r="B131" s="81" t="s">
        <v>417</v>
      </c>
      <c r="C131" s="1">
        <v>2.57</v>
      </c>
      <c r="E131" s="1">
        <v>2.57</v>
      </c>
      <c r="F131" s="1">
        <v>2.827</v>
      </c>
      <c r="G131" s="1">
        <v>3.0840000000000001</v>
      </c>
      <c r="H131" s="1">
        <v>3.3410000000000002</v>
      </c>
    </row>
    <row r="132" spans="1:8" ht="43.2" x14ac:dyDescent="0.3">
      <c r="A132" t="s">
        <v>177</v>
      </c>
      <c r="B132" s="81" t="s">
        <v>418</v>
      </c>
      <c r="C132" s="1">
        <v>2.57</v>
      </c>
      <c r="E132" s="1">
        <v>2.57</v>
      </c>
      <c r="F132" s="1">
        <v>2.827</v>
      </c>
      <c r="G132" s="1">
        <v>3.0840000000000001</v>
      </c>
      <c r="H132" s="1">
        <v>3.3410000000000002</v>
      </c>
    </row>
    <row r="133" spans="1:8" ht="43.2" x14ac:dyDescent="0.3">
      <c r="A133" t="s">
        <v>178</v>
      </c>
      <c r="B133" s="81" t="s">
        <v>419</v>
      </c>
      <c r="C133" s="1">
        <v>2.57</v>
      </c>
      <c r="E133" s="1">
        <v>2.57</v>
      </c>
      <c r="F133" s="1">
        <v>2.827</v>
      </c>
      <c r="G133" s="1">
        <v>3.0840000000000001</v>
      </c>
      <c r="H133" s="1">
        <v>3.3410000000000002</v>
      </c>
    </row>
    <row r="134" spans="1:8" ht="43.2" x14ac:dyDescent="0.3">
      <c r="A134" t="s">
        <v>179</v>
      </c>
      <c r="B134" s="81" t="s">
        <v>420</v>
      </c>
      <c r="C134" s="1">
        <v>2.57</v>
      </c>
      <c r="E134" s="1">
        <v>2.57</v>
      </c>
      <c r="F134" s="1">
        <v>2.827</v>
      </c>
      <c r="G134" s="1">
        <v>3.0840000000000001</v>
      </c>
      <c r="H134" s="1">
        <v>3.3410000000000002</v>
      </c>
    </row>
    <row r="135" spans="1:8" ht="43.2" x14ac:dyDescent="0.3">
      <c r="A135" t="s">
        <v>180</v>
      </c>
      <c r="B135" s="81" t="s">
        <v>421</v>
      </c>
      <c r="C135" s="1">
        <v>2.57</v>
      </c>
      <c r="E135" s="1">
        <v>2.57</v>
      </c>
      <c r="F135" s="1">
        <v>2.827</v>
      </c>
      <c r="G135" s="1">
        <v>3.0840000000000001</v>
      </c>
      <c r="H135" s="1">
        <v>3.3410000000000002</v>
      </c>
    </row>
    <row r="136" spans="1:8" ht="43.2" x14ac:dyDescent="0.3">
      <c r="A136" t="s">
        <v>181</v>
      </c>
      <c r="B136" s="81" t="s">
        <v>422</v>
      </c>
      <c r="C136" s="1">
        <v>2.57</v>
      </c>
      <c r="E136" s="1">
        <v>2.57</v>
      </c>
      <c r="F136" s="1">
        <v>2.827</v>
      </c>
      <c r="G136" s="1">
        <v>3.0840000000000001</v>
      </c>
      <c r="H136" s="1">
        <v>3.3410000000000002</v>
      </c>
    </row>
    <row r="137" spans="1:8" ht="43.2" x14ac:dyDescent="0.3">
      <c r="A137" t="s">
        <v>182</v>
      </c>
      <c r="B137" s="81" t="s">
        <v>423</v>
      </c>
      <c r="C137" s="1">
        <v>2.57</v>
      </c>
      <c r="E137" s="1">
        <v>2.57</v>
      </c>
      <c r="F137" s="1">
        <v>2.827</v>
      </c>
      <c r="G137" s="1">
        <v>3.0840000000000001</v>
      </c>
      <c r="H137" s="1">
        <v>3.3410000000000002</v>
      </c>
    </row>
    <row r="138" spans="1:8" ht="43.2" x14ac:dyDescent="0.3">
      <c r="A138" t="s">
        <v>183</v>
      </c>
      <c r="B138" s="81" t="s">
        <v>424</v>
      </c>
      <c r="C138" s="1">
        <v>2.57</v>
      </c>
      <c r="E138" s="1">
        <v>2.57</v>
      </c>
      <c r="F138" s="1">
        <v>2.827</v>
      </c>
      <c r="G138" s="1">
        <v>3.0840000000000001</v>
      </c>
      <c r="H138" s="1">
        <v>3.3410000000000002</v>
      </c>
    </row>
    <row r="139" spans="1:8" ht="43.2" x14ac:dyDescent="0.3">
      <c r="A139" t="s">
        <v>184</v>
      </c>
      <c r="B139" s="81" t="s">
        <v>425</v>
      </c>
      <c r="C139" s="1">
        <v>2.57</v>
      </c>
      <c r="E139" s="1">
        <v>2.57</v>
      </c>
      <c r="F139" s="1">
        <v>2.827</v>
      </c>
      <c r="G139" s="1">
        <v>3.0840000000000001</v>
      </c>
      <c r="H139" s="1">
        <v>3.3410000000000002</v>
      </c>
    </row>
    <row r="140" spans="1:8" ht="43.2" x14ac:dyDescent="0.3">
      <c r="A140" t="s">
        <v>185</v>
      </c>
      <c r="B140" s="81" t="s">
        <v>426</v>
      </c>
      <c r="C140" s="1">
        <v>2.57</v>
      </c>
      <c r="E140" s="1">
        <v>2.57</v>
      </c>
      <c r="F140" s="1">
        <v>2.827</v>
      </c>
      <c r="G140" s="1">
        <v>3.0840000000000001</v>
      </c>
      <c r="H140" s="1">
        <v>3.3410000000000002</v>
      </c>
    </row>
    <row r="141" spans="1:8" ht="43.2" x14ac:dyDescent="0.3">
      <c r="A141" t="s">
        <v>186</v>
      </c>
      <c r="B141" s="81" t="s">
        <v>427</v>
      </c>
      <c r="C141" s="1">
        <v>2.57</v>
      </c>
      <c r="E141" s="1">
        <v>2.57</v>
      </c>
      <c r="F141" s="1">
        <v>2.827</v>
      </c>
      <c r="G141" s="1">
        <v>3.0840000000000001</v>
      </c>
      <c r="H141" s="1">
        <v>3.3410000000000002</v>
      </c>
    </row>
    <row r="142" spans="1:8" ht="28.8" x14ac:dyDescent="0.3">
      <c r="A142" t="s">
        <v>187</v>
      </c>
      <c r="B142" s="81" t="s">
        <v>428</v>
      </c>
    </row>
    <row r="143" spans="1:8" ht="43.2" x14ac:dyDescent="0.3">
      <c r="A143" t="s">
        <v>188</v>
      </c>
      <c r="B143" s="81" t="s">
        <v>429</v>
      </c>
      <c r="C143" s="1">
        <v>2.57</v>
      </c>
      <c r="E143" s="1">
        <v>2.57</v>
      </c>
      <c r="F143" s="1">
        <v>2.827</v>
      </c>
      <c r="G143" s="1">
        <v>3.0840000000000001</v>
      </c>
      <c r="H143" s="1">
        <v>3.3410000000000002</v>
      </c>
    </row>
    <row r="144" spans="1:8" ht="43.2" x14ac:dyDescent="0.3">
      <c r="A144" t="s">
        <v>189</v>
      </c>
      <c r="B144" s="81" t="s">
        <v>430</v>
      </c>
      <c r="C144" s="1">
        <v>2.57</v>
      </c>
      <c r="E144" s="1">
        <v>2.57</v>
      </c>
      <c r="F144" s="1">
        <v>2.827</v>
      </c>
      <c r="G144" s="1">
        <v>3.0840000000000001</v>
      </c>
      <c r="H144" s="1">
        <v>3.3410000000000002</v>
      </c>
    </row>
    <row r="145" spans="1:9" ht="43.2" x14ac:dyDescent="0.3">
      <c r="A145" t="s">
        <v>190</v>
      </c>
      <c r="B145" s="81" t="s">
        <v>431</v>
      </c>
      <c r="C145" s="1">
        <v>2.57</v>
      </c>
      <c r="E145" s="1">
        <v>2.57</v>
      </c>
      <c r="F145" s="1">
        <v>2.827</v>
      </c>
      <c r="G145" s="1">
        <v>3.0840000000000001</v>
      </c>
      <c r="H145" s="1">
        <v>3.3410000000000002</v>
      </c>
    </row>
    <row r="146" spans="1:9" ht="43.2" x14ac:dyDescent="0.3">
      <c r="A146" t="s">
        <v>191</v>
      </c>
      <c r="B146" s="81" t="s">
        <v>432</v>
      </c>
      <c r="C146" s="1">
        <v>2.57</v>
      </c>
      <c r="E146" s="1">
        <v>2.57</v>
      </c>
      <c r="F146" s="1">
        <v>2.827</v>
      </c>
      <c r="G146" s="1">
        <v>3.0840000000000001</v>
      </c>
      <c r="H146" s="1">
        <v>3.3410000000000002</v>
      </c>
    </row>
    <row r="147" spans="1:9" ht="28.8" x14ac:dyDescent="0.3">
      <c r="A147" t="s">
        <v>192</v>
      </c>
      <c r="B147" s="81" t="s">
        <v>433</v>
      </c>
      <c r="C147" s="1">
        <v>2.57</v>
      </c>
      <c r="E147" s="1">
        <v>2.57</v>
      </c>
      <c r="F147" s="1">
        <v>2.827</v>
      </c>
      <c r="G147" s="1">
        <v>3.0840000000000001</v>
      </c>
      <c r="H147" s="1">
        <v>3.3410000000000002</v>
      </c>
    </row>
    <row r="148" spans="1:9" ht="28.8" x14ac:dyDescent="0.3">
      <c r="A148" t="s">
        <v>193</v>
      </c>
      <c r="B148" s="81" t="s">
        <v>434</v>
      </c>
    </row>
    <row r="149" spans="1:9" ht="28.8" x14ac:dyDescent="0.3">
      <c r="A149" t="s">
        <v>194</v>
      </c>
      <c r="B149" s="81" t="s">
        <v>435</v>
      </c>
      <c r="C149" s="1">
        <v>2.57</v>
      </c>
      <c r="E149" s="1">
        <v>2.57</v>
      </c>
      <c r="F149" s="1">
        <v>2.827</v>
      </c>
      <c r="G149" s="1">
        <v>3.0840000000000001</v>
      </c>
      <c r="H149" s="1">
        <v>3.3410000000000002</v>
      </c>
    </row>
    <row r="150" spans="1:9" ht="28.8" x14ac:dyDescent="0.3">
      <c r="A150" t="s">
        <v>195</v>
      </c>
      <c r="B150" s="81" t="s">
        <v>436</v>
      </c>
      <c r="C150" s="1">
        <v>2.57</v>
      </c>
      <c r="E150" s="1">
        <v>2.57</v>
      </c>
      <c r="F150" s="1">
        <v>2.827</v>
      </c>
      <c r="G150" s="1">
        <v>3.0840000000000001</v>
      </c>
      <c r="H150" s="1">
        <v>3.3410000000000002</v>
      </c>
    </row>
    <row r="151" spans="1:9" ht="28.8" x14ac:dyDescent="0.3">
      <c r="A151" t="s">
        <v>196</v>
      </c>
      <c r="B151" s="81" t="s">
        <v>437</v>
      </c>
      <c r="C151" s="1">
        <v>2.57</v>
      </c>
      <c r="E151" s="1">
        <v>2.57</v>
      </c>
      <c r="F151" s="1">
        <v>2.827</v>
      </c>
      <c r="G151" s="1">
        <v>3.0840000000000001</v>
      </c>
      <c r="H151" s="1">
        <v>3.3410000000000002</v>
      </c>
    </row>
    <row r="152" spans="1:9" ht="57.6" x14ac:dyDescent="0.3">
      <c r="A152" t="s">
        <v>197</v>
      </c>
      <c r="B152" s="81" t="s">
        <v>438</v>
      </c>
      <c r="C152" s="1">
        <v>2.57</v>
      </c>
      <c r="E152" s="1">
        <v>2.57</v>
      </c>
      <c r="F152" s="1">
        <v>2.827</v>
      </c>
      <c r="G152" s="1">
        <v>3.0840000000000001</v>
      </c>
      <c r="H152" s="1">
        <v>3.3410000000000002</v>
      </c>
    </row>
    <row r="153" spans="1:9" ht="28.8" x14ac:dyDescent="0.3">
      <c r="A153" t="s">
        <v>198</v>
      </c>
      <c r="B153" s="81" t="s">
        <v>439</v>
      </c>
      <c r="C153" s="1">
        <v>2.57</v>
      </c>
      <c r="E153" s="1">
        <v>2.57</v>
      </c>
      <c r="F153" s="1">
        <v>2.827</v>
      </c>
      <c r="G153" s="1">
        <v>3.0840000000000001</v>
      </c>
      <c r="H153" s="1">
        <v>3.3410000000000002</v>
      </c>
    </row>
    <row r="154" spans="1:9" x14ac:dyDescent="0.3">
      <c r="A154" t="s">
        <v>199</v>
      </c>
      <c r="B154" s="81" t="s">
        <v>440</v>
      </c>
    </row>
    <row r="155" spans="1:9" x14ac:dyDescent="0.3">
      <c r="A155" t="s">
        <v>200</v>
      </c>
      <c r="B155" s="81" t="s">
        <v>440</v>
      </c>
      <c r="C155" s="1">
        <v>2.57</v>
      </c>
      <c r="E155" s="1">
        <v>2.57</v>
      </c>
      <c r="F155" s="1">
        <v>2.827</v>
      </c>
      <c r="G155" s="1">
        <v>3.0840000000000001</v>
      </c>
      <c r="H155" s="1">
        <v>3.3410000000000002</v>
      </c>
    </row>
    <row r="156" spans="1:9" ht="43.2" x14ac:dyDescent="0.3">
      <c r="A156" t="s">
        <v>201</v>
      </c>
      <c r="B156" s="81" t="s">
        <v>441</v>
      </c>
    </row>
    <row r="157" spans="1:9" ht="43.2" x14ac:dyDescent="0.3">
      <c r="A157" t="s">
        <v>202</v>
      </c>
      <c r="B157" s="81" t="s">
        <v>442</v>
      </c>
      <c r="C157" s="1">
        <v>2.31</v>
      </c>
      <c r="E157" s="1">
        <v>2.31</v>
      </c>
      <c r="F157" s="1">
        <v>2.5409999999999999</v>
      </c>
      <c r="G157" s="1">
        <v>2.7719999999999998</v>
      </c>
      <c r="H157" s="1">
        <v>3.0030000000000001</v>
      </c>
      <c r="I157" t="s">
        <v>574</v>
      </c>
    </row>
    <row r="158" spans="1:9" x14ac:dyDescent="0.3">
      <c r="A158" t="s">
        <v>203</v>
      </c>
      <c r="B158" s="81" t="s">
        <v>443</v>
      </c>
      <c r="C158" s="1">
        <v>2.31</v>
      </c>
      <c r="E158" s="1">
        <v>2.31</v>
      </c>
      <c r="F158" s="1">
        <v>2.5409999999999999</v>
      </c>
      <c r="G158" s="1">
        <v>2.7719999999999998</v>
      </c>
      <c r="H158" s="1">
        <v>3.0030000000000001</v>
      </c>
      <c r="I158" t="s">
        <v>574</v>
      </c>
    </row>
    <row r="159" spans="1:9" ht="43.2" x14ac:dyDescent="0.3">
      <c r="A159" t="s">
        <v>204</v>
      </c>
      <c r="B159" s="81" t="s">
        <v>444</v>
      </c>
      <c r="C159" s="1">
        <v>2.31</v>
      </c>
      <c r="E159" s="1">
        <v>2.31</v>
      </c>
      <c r="F159" s="1">
        <v>2.5409999999999999</v>
      </c>
      <c r="G159" s="1">
        <v>2.7719999999999998</v>
      </c>
      <c r="H159" s="1">
        <v>3.0030000000000001</v>
      </c>
      <c r="I159" t="s">
        <v>574</v>
      </c>
    </row>
    <row r="160" spans="1:9" ht="100.8" x14ac:dyDescent="0.3">
      <c r="A160" t="s">
        <v>205</v>
      </c>
      <c r="B160" s="81" t="s">
        <v>445</v>
      </c>
      <c r="C160" s="1">
        <v>2.31</v>
      </c>
      <c r="E160" s="1">
        <v>2.31</v>
      </c>
      <c r="F160" s="1">
        <v>2.5409999999999999</v>
      </c>
      <c r="G160" s="1">
        <v>2.7719999999999998</v>
      </c>
      <c r="H160" s="1">
        <v>3.0030000000000001</v>
      </c>
      <c r="I160" t="s">
        <v>574</v>
      </c>
    </row>
    <row r="161" spans="1:9" ht="72" x14ac:dyDescent="0.3">
      <c r="A161" t="s">
        <v>206</v>
      </c>
      <c r="B161" s="81" t="s">
        <v>446</v>
      </c>
      <c r="C161" s="1">
        <v>2.31</v>
      </c>
      <c r="E161" s="1">
        <v>2.31</v>
      </c>
      <c r="F161" s="1">
        <v>2.5409999999999999</v>
      </c>
      <c r="G161" s="1">
        <v>2.7719999999999998</v>
      </c>
      <c r="H161" s="1">
        <v>3.0030000000000001</v>
      </c>
      <c r="I161" t="s">
        <v>574</v>
      </c>
    </row>
    <row r="162" spans="1:9" ht="57.6" x14ac:dyDescent="0.3">
      <c r="A162" t="s">
        <v>207</v>
      </c>
      <c r="B162" s="81" t="s">
        <v>447</v>
      </c>
      <c r="C162" s="1">
        <v>2.31</v>
      </c>
      <c r="E162" s="1">
        <v>2.31</v>
      </c>
      <c r="F162" s="1">
        <v>2.5409999999999999</v>
      </c>
      <c r="G162" s="1">
        <v>2.7719999999999998</v>
      </c>
      <c r="H162" s="1">
        <v>3.0030000000000001</v>
      </c>
      <c r="I162" t="s">
        <v>574</v>
      </c>
    </row>
    <row r="163" spans="1:9" ht="43.2" x14ac:dyDescent="0.3">
      <c r="A163" t="s">
        <v>208</v>
      </c>
      <c r="B163" s="81" t="s">
        <v>448</v>
      </c>
      <c r="C163" s="1">
        <v>2.31</v>
      </c>
      <c r="E163" s="1">
        <v>2.31</v>
      </c>
      <c r="F163" s="1">
        <v>2.5409999999999999</v>
      </c>
      <c r="G163" s="1">
        <v>2.7719999999999998</v>
      </c>
      <c r="H163" s="1">
        <v>3.0030000000000001</v>
      </c>
      <c r="I163" t="s">
        <v>574</v>
      </c>
    </row>
    <row r="164" spans="1:9" ht="57.6" x14ac:dyDescent="0.3">
      <c r="A164" t="s">
        <v>209</v>
      </c>
      <c r="B164" s="81" t="s">
        <v>449</v>
      </c>
      <c r="C164" s="1">
        <v>2.31</v>
      </c>
      <c r="E164" s="1">
        <v>2.31</v>
      </c>
      <c r="F164" s="1">
        <v>2.5409999999999999</v>
      </c>
      <c r="G164" s="1">
        <v>2.7719999999999998</v>
      </c>
      <c r="H164" s="1">
        <v>3.0030000000000001</v>
      </c>
      <c r="I164" t="s">
        <v>574</v>
      </c>
    </row>
    <row r="165" spans="1:9" ht="86.4" x14ac:dyDescent="0.3">
      <c r="A165" t="s">
        <v>210</v>
      </c>
      <c r="B165" s="81" t="s">
        <v>450</v>
      </c>
      <c r="C165" s="1">
        <v>2.31</v>
      </c>
      <c r="E165" s="1">
        <v>2.31</v>
      </c>
      <c r="F165" s="1">
        <v>2.5409999999999999</v>
      </c>
      <c r="G165" s="1">
        <v>2.7719999999999998</v>
      </c>
      <c r="H165" s="1">
        <v>3.0030000000000001</v>
      </c>
      <c r="I165" t="s">
        <v>574</v>
      </c>
    </row>
    <row r="166" spans="1:9" ht="43.2" x14ac:dyDescent="0.3">
      <c r="A166" t="s">
        <v>211</v>
      </c>
      <c r="B166" s="81" t="s">
        <v>451</v>
      </c>
      <c r="C166" s="1">
        <v>2.31</v>
      </c>
      <c r="E166" s="1">
        <v>2.31</v>
      </c>
      <c r="F166" s="1">
        <v>2.5409999999999999</v>
      </c>
      <c r="G166" s="1">
        <v>2.7719999999999998</v>
      </c>
      <c r="H166" s="1">
        <v>3.0030000000000001</v>
      </c>
      <c r="I166" t="s">
        <v>574</v>
      </c>
    </row>
    <row r="167" spans="1:9" ht="43.2" x14ac:dyDescent="0.3">
      <c r="A167" t="s">
        <v>212</v>
      </c>
      <c r="B167" s="81" t="s">
        <v>452</v>
      </c>
    </row>
    <row r="168" spans="1:9" ht="28.8" x14ac:dyDescent="0.3">
      <c r="A168" t="s">
        <v>213</v>
      </c>
      <c r="B168" s="81" t="s">
        <v>453</v>
      </c>
      <c r="C168" s="1">
        <v>3.71</v>
      </c>
      <c r="E168" s="1">
        <v>3.71</v>
      </c>
      <c r="F168" s="1">
        <v>4.0810000000000004</v>
      </c>
      <c r="G168" s="1">
        <v>4.452</v>
      </c>
      <c r="H168" s="1">
        <v>4.8230000000000004</v>
      </c>
      <c r="I168" t="s">
        <v>573</v>
      </c>
    </row>
    <row r="169" spans="1:9" ht="28.8" x14ac:dyDescent="0.3">
      <c r="A169" t="s">
        <v>214</v>
      </c>
      <c r="B169" s="81" t="s">
        <v>454</v>
      </c>
      <c r="C169" s="1">
        <v>2.31</v>
      </c>
      <c r="E169" s="1">
        <v>2.31</v>
      </c>
      <c r="F169" s="1">
        <v>2.5409999999999999</v>
      </c>
      <c r="G169" s="1">
        <v>2.7719999999999998</v>
      </c>
      <c r="H169" s="1">
        <v>3.0030000000000001</v>
      </c>
      <c r="I169" t="s">
        <v>573</v>
      </c>
    </row>
    <row r="170" spans="1:9" ht="43.2" x14ac:dyDescent="0.3">
      <c r="A170" t="s">
        <v>215</v>
      </c>
      <c r="B170" s="81" t="s">
        <v>455</v>
      </c>
      <c r="C170" s="1">
        <v>2.31</v>
      </c>
      <c r="E170" s="1">
        <v>2.31</v>
      </c>
      <c r="F170" s="1">
        <v>2.5409999999999999</v>
      </c>
      <c r="G170" s="1">
        <v>2.7719999999999998</v>
      </c>
      <c r="H170" s="1">
        <v>3.0030000000000001</v>
      </c>
      <c r="I170" t="s">
        <v>574</v>
      </c>
    </row>
    <row r="171" spans="1:9" ht="57.6" x14ac:dyDescent="0.3">
      <c r="A171" t="s">
        <v>216</v>
      </c>
      <c r="B171" s="81" t="s">
        <v>456</v>
      </c>
      <c r="C171" s="1">
        <v>2.31</v>
      </c>
      <c r="E171" s="1">
        <v>2.31</v>
      </c>
      <c r="F171" s="1">
        <v>2.5409999999999999</v>
      </c>
      <c r="G171" s="1">
        <v>2.7719999999999998</v>
      </c>
      <c r="H171" s="1">
        <v>3.0030000000000001</v>
      </c>
      <c r="I171" t="s">
        <v>574</v>
      </c>
    </row>
    <row r="172" spans="1:9" ht="57.6" x14ac:dyDescent="0.3">
      <c r="A172" t="s">
        <v>217</v>
      </c>
      <c r="B172" s="81" t="s">
        <v>457</v>
      </c>
      <c r="C172" s="1">
        <v>2.31</v>
      </c>
      <c r="E172" s="1">
        <v>2.31</v>
      </c>
      <c r="F172" s="1">
        <v>2.5409999999999999</v>
      </c>
      <c r="G172" s="1">
        <v>2.7719999999999998</v>
      </c>
      <c r="H172" s="1">
        <v>3.0030000000000001</v>
      </c>
      <c r="I172" t="s">
        <v>574</v>
      </c>
    </row>
    <row r="173" spans="1:9" ht="57.6" x14ac:dyDescent="0.3">
      <c r="A173" t="s">
        <v>218</v>
      </c>
      <c r="B173" s="81" t="s">
        <v>458</v>
      </c>
      <c r="C173" s="1">
        <v>2.31</v>
      </c>
      <c r="E173" s="1">
        <v>2.31</v>
      </c>
      <c r="F173" s="1">
        <v>2.5409999999999999</v>
      </c>
      <c r="G173" s="1">
        <v>2.7719999999999998</v>
      </c>
      <c r="H173" s="1">
        <v>3.0030000000000001</v>
      </c>
      <c r="I173" t="s">
        <v>574</v>
      </c>
    </row>
    <row r="174" spans="1:9" ht="57.6" x14ac:dyDescent="0.3">
      <c r="A174" t="s">
        <v>219</v>
      </c>
      <c r="B174" s="81" t="s">
        <v>459</v>
      </c>
      <c r="C174" s="1">
        <v>2.31</v>
      </c>
      <c r="E174" s="1">
        <v>2.31</v>
      </c>
      <c r="F174" s="1">
        <v>2.5409999999999999</v>
      </c>
      <c r="G174" s="1">
        <v>2.7719999999999998</v>
      </c>
      <c r="H174" s="1">
        <v>3.0030000000000001</v>
      </c>
      <c r="I174" t="s">
        <v>574</v>
      </c>
    </row>
    <row r="175" spans="1:9" ht="72" x14ac:dyDescent="0.3">
      <c r="A175" t="s">
        <v>220</v>
      </c>
      <c r="B175" s="81" t="s">
        <v>460</v>
      </c>
      <c r="C175" s="1">
        <v>2.31</v>
      </c>
      <c r="E175" s="1">
        <v>2.31</v>
      </c>
      <c r="F175" s="1">
        <v>2.5409999999999999</v>
      </c>
      <c r="G175" s="1">
        <v>2.7719999999999998</v>
      </c>
      <c r="H175" s="1">
        <v>3.0030000000000001</v>
      </c>
      <c r="I175" t="s">
        <v>574</v>
      </c>
    </row>
    <row r="176" spans="1:9" ht="72" x14ac:dyDescent="0.3">
      <c r="A176" t="s">
        <v>221</v>
      </c>
      <c r="B176" s="81" t="s">
        <v>461</v>
      </c>
      <c r="C176" s="1">
        <v>2.31</v>
      </c>
      <c r="E176" s="1">
        <v>2.31</v>
      </c>
      <c r="F176" s="1">
        <v>2.5409999999999999</v>
      </c>
      <c r="G176" s="1">
        <v>2.7719999999999998</v>
      </c>
      <c r="H176" s="1">
        <v>3.0030000000000001</v>
      </c>
      <c r="I176" t="s">
        <v>574</v>
      </c>
    </row>
    <row r="177" spans="1:9" ht="43.2" x14ac:dyDescent="0.3">
      <c r="A177" t="s">
        <v>222</v>
      </c>
      <c r="B177" s="81" t="s">
        <v>462</v>
      </c>
    </row>
    <row r="178" spans="1:9" ht="43.2" x14ac:dyDescent="0.3">
      <c r="A178" t="s">
        <v>223</v>
      </c>
      <c r="B178" s="81" t="s">
        <v>463</v>
      </c>
      <c r="C178" s="1">
        <v>3.71</v>
      </c>
      <c r="E178" s="1">
        <v>3.71</v>
      </c>
      <c r="F178" s="1">
        <v>4.0810000000000004</v>
      </c>
      <c r="G178" s="1">
        <v>4.452</v>
      </c>
      <c r="H178" s="1">
        <v>4.8230000000000004</v>
      </c>
      <c r="I178" t="s">
        <v>573</v>
      </c>
    </row>
    <row r="179" spans="1:9" ht="28.8" x14ac:dyDescent="0.3">
      <c r="A179" t="s">
        <v>224</v>
      </c>
      <c r="B179" s="81" t="s">
        <v>464</v>
      </c>
      <c r="C179" s="1">
        <v>2.31</v>
      </c>
      <c r="E179" s="1">
        <v>2.31</v>
      </c>
      <c r="F179" s="1">
        <v>2.5409999999999999</v>
      </c>
      <c r="G179" s="1">
        <v>2.7719999999999998</v>
      </c>
      <c r="H179" s="1">
        <v>3.0030000000000001</v>
      </c>
      <c r="I179" t="s">
        <v>573</v>
      </c>
    </row>
    <row r="180" spans="1:9" ht="57.6" x14ac:dyDescent="0.3">
      <c r="A180" t="s">
        <v>225</v>
      </c>
      <c r="B180" s="81" t="s">
        <v>465</v>
      </c>
      <c r="C180" s="1">
        <v>2.31</v>
      </c>
      <c r="E180" s="1">
        <v>2.31</v>
      </c>
      <c r="F180" s="1">
        <v>2.5409999999999999</v>
      </c>
      <c r="G180" s="1">
        <v>2.7719999999999998</v>
      </c>
      <c r="H180" s="1">
        <v>3.0030000000000001</v>
      </c>
      <c r="I180" t="s">
        <v>574</v>
      </c>
    </row>
    <row r="181" spans="1:9" ht="43.2" x14ac:dyDescent="0.3">
      <c r="A181" t="s">
        <v>226</v>
      </c>
      <c r="B181" s="81" t="s">
        <v>466</v>
      </c>
      <c r="C181" s="1">
        <v>2.31</v>
      </c>
      <c r="E181" s="1">
        <v>2.31</v>
      </c>
      <c r="F181" s="1">
        <v>2.5409999999999999</v>
      </c>
      <c r="G181" s="1">
        <v>2.7719999999999998</v>
      </c>
      <c r="H181" s="1">
        <v>3.0030000000000001</v>
      </c>
      <c r="I181" t="s">
        <v>574</v>
      </c>
    </row>
    <row r="182" spans="1:9" ht="57.6" x14ac:dyDescent="0.3">
      <c r="A182" t="s">
        <v>227</v>
      </c>
      <c r="B182" s="81" t="s">
        <v>467</v>
      </c>
      <c r="C182" s="1">
        <v>2.31</v>
      </c>
      <c r="E182" s="1">
        <v>2.31</v>
      </c>
      <c r="F182" s="1">
        <v>2.5409999999999999</v>
      </c>
      <c r="G182" s="1">
        <v>2.7719999999999998</v>
      </c>
      <c r="H182" s="1">
        <v>3.0030000000000001</v>
      </c>
      <c r="I182" t="s">
        <v>574</v>
      </c>
    </row>
    <row r="183" spans="1:9" ht="57.6" x14ac:dyDescent="0.3">
      <c r="A183" t="s">
        <v>228</v>
      </c>
      <c r="B183" s="81" t="s">
        <v>468</v>
      </c>
      <c r="C183" s="1">
        <v>2.31</v>
      </c>
      <c r="E183" s="1">
        <v>2.31</v>
      </c>
      <c r="F183" s="1">
        <v>2.5409999999999999</v>
      </c>
      <c r="G183" s="1">
        <v>2.7719999999999998</v>
      </c>
      <c r="H183" s="1">
        <v>3.0030000000000001</v>
      </c>
      <c r="I183" t="s">
        <v>574</v>
      </c>
    </row>
    <row r="184" spans="1:9" ht="57.6" x14ac:dyDescent="0.3">
      <c r="A184" t="s">
        <v>229</v>
      </c>
      <c r="B184" s="81" t="s">
        <v>469</v>
      </c>
      <c r="C184" s="1">
        <v>2.31</v>
      </c>
      <c r="E184" s="1">
        <v>2.31</v>
      </c>
      <c r="F184" s="1">
        <v>2.5409999999999999</v>
      </c>
      <c r="G184" s="1">
        <v>2.7719999999999998</v>
      </c>
      <c r="H184" s="1">
        <v>3.0030000000000001</v>
      </c>
      <c r="I184" t="s">
        <v>574</v>
      </c>
    </row>
    <row r="185" spans="1:9" ht="28.8" x14ac:dyDescent="0.3">
      <c r="A185" t="s">
        <v>230</v>
      </c>
      <c r="B185" s="81" t="s">
        <v>470</v>
      </c>
      <c r="C185" s="1">
        <v>2.31</v>
      </c>
      <c r="E185" s="1">
        <v>2.31</v>
      </c>
      <c r="F185" s="1">
        <v>2.5409999999999999</v>
      </c>
      <c r="G185" s="1">
        <v>2.7719999999999998</v>
      </c>
      <c r="H185" s="1">
        <v>3.0030000000000001</v>
      </c>
      <c r="I185" t="s">
        <v>575</v>
      </c>
    </row>
    <row r="186" spans="1:9" ht="57.6" x14ac:dyDescent="0.3">
      <c r="A186" t="s">
        <v>231</v>
      </c>
      <c r="B186" s="81" t="s">
        <v>471</v>
      </c>
    </row>
    <row r="187" spans="1:9" ht="72" x14ac:dyDescent="0.3">
      <c r="A187" t="s">
        <v>232</v>
      </c>
      <c r="B187" s="81" t="s">
        <v>472</v>
      </c>
      <c r="C187" s="1">
        <v>2.31</v>
      </c>
      <c r="E187" s="1">
        <v>2.31</v>
      </c>
      <c r="F187" s="1">
        <v>2.5409999999999999</v>
      </c>
      <c r="G187" s="1">
        <v>2.7719999999999998</v>
      </c>
      <c r="H187" s="1">
        <v>3.0030000000000001</v>
      </c>
      <c r="I187" t="s">
        <v>574</v>
      </c>
    </row>
    <row r="188" spans="1:9" ht="43.2" x14ac:dyDescent="0.3">
      <c r="A188" t="s">
        <v>233</v>
      </c>
      <c r="B188" s="81" t="s">
        <v>473</v>
      </c>
      <c r="C188" s="1">
        <v>2.31</v>
      </c>
      <c r="E188" s="1">
        <v>2.31</v>
      </c>
      <c r="F188" s="1">
        <v>2.5409999999999999</v>
      </c>
      <c r="G188" s="1">
        <v>2.7719999999999998</v>
      </c>
      <c r="H188" s="1">
        <v>3.0030000000000001</v>
      </c>
      <c r="I188" t="s">
        <v>574</v>
      </c>
    </row>
    <row r="189" spans="1:9" ht="72" x14ac:dyDescent="0.3">
      <c r="A189" t="s">
        <v>234</v>
      </c>
      <c r="B189" s="81" t="s">
        <v>474</v>
      </c>
      <c r="C189" s="1">
        <v>2.31</v>
      </c>
      <c r="E189" s="1">
        <v>2.31</v>
      </c>
      <c r="F189" s="1">
        <v>2.5409999999999999</v>
      </c>
      <c r="G189" s="1">
        <v>2.7719999999999998</v>
      </c>
      <c r="H189" s="1">
        <v>3.0030000000000001</v>
      </c>
      <c r="I189" t="s">
        <v>574</v>
      </c>
    </row>
    <row r="190" spans="1:9" ht="43.2" x14ac:dyDescent="0.3">
      <c r="A190" t="s">
        <v>235</v>
      </c>
      <c r="B190" s="81" t="s">
        <v>475</v>
      </c>
      <c r="C190" s="1">
        <v>2.31</v>
      </c>
      <c r="E190" s="1">
        <v>2.31</v>
      </c>
      <c r="F190" s="1">
        <v>2.5409999999999999</v>
      </c>
      <c r="G190" s="1">
        <v>2.7719999999999998</v>
      </c>
      <c r="H190" s="1">
        <v>3.0030000000000001</v>
      </c>
      <c r="I190" t="s">
        <v>574</v>
      </c>
    </row>
    <row r="191" spans="1:9" ht="72" x14ac:dyDescent="0.3">
      <c r="A191" t="s">
        <v>236</v>
      </c>
      <c r="B191" s="81" t="s">
        <v>476</v>
      </c>
      <c r="C191" s="1">
        <v>2.31</v>
      </c>
      <c r="E191" s="1">
        <v>2.31</v>
      </c>
      <c r="F191" s="1">
        <v>2.5409999999999999</v>
      </c>
      <c r="G191" s="1">
        <v>2.7719999999999998</v>
      </c>
      <c r="H191" s="1">
        <v>3.0030000000000001</v>
      </c>
      <c r="I191" t="s">
        <v>575</v>
      </c>
    </row>
    <row r="192" spans="1:9" ht="57.6" x14ac:dyDescent="0.3">
      <c r="A192" t="s">
        <v>237</v>
      </c>
      <c r="B192" s="81" t="s">
        <v>477</v>
      </c>
      <c r="C192" s="1">
        <v>2.31</v>
      </c>
      <c r="E192" s="1">
        <v>2.31</v>
      </c>
      <c r="F192" s="1">
        <v>2.5409999999999999</v>
      </c>
      <c r="G192" s="1">
        <v>2.7719999999999998</v>
      </c>
      <c r="H192" s="1">
        <v>3.0030000000000001</v>
      </c>
      <c r="I192" t="s">
        <v>574</v>
      </c>
    </row>
    <row r="193" spans="1:9" ht="72" x14ac:dyDescent="0.3">
      <c r="A193" t="s">
        <v>238</v>
      </c>
      <c r="B193" s="81" t="s">
        <v>478</v>
      </c>
      <c r="C193" s="1">
        <v>2.31</v>
      </c>
      <c r="E193" s="1">
        <v>2.31</v>
      </c>
      <c r="F193" s="1">
        <v>2.5409999999999999</v>
      </c>
      <c r="G193" s="1">
        <v>2.7719999999999998</v>
      </c>
      <c r="H193" s="1">
        <v>3.0030000000000001</v>
      </c>
      <c r="I193" t="s">
        <v>575</v>
      </c>
    </row>
    <row r="194" spans="1:9" ht="86.4" x14ac:dyDescent="0.3">
      <c r="A194" t="s">
        <v>239</v>
      </c>
      <c r="B194" s="81" t="s">
        <v>479</v>
      </c>
      <c r="C194" s="1">
        <v>2.31</v>
      </c>
      <c r="E194" s="1">
        <v>2.31</v>
      </c>
      <c r="F194" s="1">
        <v>2.5409999999999999</v>
      </c>
      <c r="G194" s="1">
        <v>2.7719999999999998</v>
      </c>
      <c r="H194" s="1">
        <v>3.0030000000000001</v>
      </c>
      <c r="I194" t="s">
        <v>574</v>
      </c>
    </row>
    <row r="195" spans="1:9" ht="28.8" x14ac:dyDescent="0.3">
      <c r="A195" t="s">
        <v>240</v>
      </c>
      <c r="B195" s="81" t="s">
        <v>480</v>
      </c>
      <c r="C195" s="1">
        <v>2.31</v>
      </c>
      <c r="E195" s="1">
        <v>2.31</v>
      </c>
      <c r="F195" s="1">
        <v>2.5409999999999999</v>
      </c>
      <c r="G195" s="1">
        <v>2.7719999999999998</v>
      </c>
      <c r="H195" s="1">
        <v>3.0030000000000001</v>
      </c>
      <c r="I195" t="s">
        <v>574</v>
      </c>
    </row>
    <row r="196" spans="1:9" x14ac:dyDescent="0.3">
      <c r="A196" t="s">
        <v>241</v>
      </c>
      <c r="B196" s="81" t="s">
        <v>481</v>
      </c>
      <c r="C196" s="1">
        <v>2.31</v>
      </c>
      <c r="E196" s="1">
        <v>2.31</v>
      </c>
      <c r="F196" s="1">
        <v>2.5409999999999999</v>
      </c>
      <c r="G196" s="1">
        <v>2.7719999999999998</v>
      </c>
      <c r="H196" s="1">
        <v>3.0030000000000001</v>
      </c>
      <c r="I196" t="s">
        <v>574</v>
      </c>
    </row>
    <row r="197" spans="1:9" ht="28.8" x14ac:dyDescent="0.3">
      <c r="A197" t="s">
        <v>242</v>
      </c>
      <c r="B197" s="81" t="s">
        <v>482</v>
      </c>
      <c r="C197" s="1">
        <v>2.31</v>
      </c>
      <c r="E197" s="1">
        <v>2.31</v>
      </c>
      <c r="F197" s="1">
        <v>2.5409999999999999</v>
      </c>
      <c r="G197" s="1">
        <v>2.7719999999999998</v>
      </c>
      <c r="H197" s="1">
        <v>3.0030000000000001</v>
      </c>
      <c r="I197" t="s">
        <v>575</v>
      </c>
    </row>
    <row r="198" spans="1:9" ht="43.2" x14ac:dyDescent="0.3">
      <c r="A198" t="s">
        <v>243</v>
      </c>
      <c r="B198" s="81" t="s">
        <v>483</v>
      </c>
      <c r="C198" s="1">
        <v>0.19</v>
      </c>
      <c r="E198" s="1">
        <v>0.19</v>
      </c>
      <c r="F198" s="1">
        <v>0.20899999999999999</v>
      </c>
      <c r="G198" s="1">
        <v>0.22800000000000001</v>
      </c>
      <c r="H198" s="1">
        <v>0.247</v>
      </c>
      <c r="I198" t="s">
        <v>573</v>
      </c>
    </row>
    <row r="199" spans="1:9" ht="86.4" x14ac:dyDescent="0.3">
      <c r="A199" t="s">
        <v>244</v>
      </c>
      <c r="B199" s="81" t="s">
        <v>484</v>
      </c>
      <c r="C199" s="1">
        <v>1.85</v>
      </c>
      <c r="E199" s="1">
        <v>1.85</v>
      </c>
      <c r="F199" s="1">
        <v>2.0350000000000001</v>
      </c>
      <c r="G199" s="1">
        <v>2.2200000000000002</v>
      </c>
      <c r="H199" s="1">
        <v>2.4049999999999998</v>
      </c>
      <c r="I199" t="s">
        <v>573</v>
      </c>
    </row>
    <row r="200" spans="1:9" x14ac:dyDescent="0.3">
      <c r="A200" t="s">
        <v>245</v>
      </c>
      <c r="B200" s="81" t="s">
        <v>485</v>
      </c>
    </row>
    <row r="201" spans="1:9" x14ac:dyDescent="0.3">
      <c r="A201" t="s">
        <v>246</v>
      </c>
      <c r="B201" s="81" t="s">
        <v>485</v>
      </c>
      <c r="C201" s="1">
        <v>1.5</v>
      </c>
      <c r="E201" s="1">
        <v>1.5</v>
      </c>
      <c r="F201" s="1">
        <v>1.65</v>
      </c>
      <c r="G201" s="1">
        <v>1.8</v>
      </c>
      <c r="H201" s="1">
        <v>1.95</v>
      </c>
    </row>
    <row r="202" spans="1:9" ht="28.8" x14ac:dyDescent="0.3">
      <c r="A202" t="s">
        <v>247</v>
      </c>
      <c r="B202" s="81" t="s">
        <v>486</v>
      </c>
    </row>
    <row r="203" spans="1:9" x14ac:dyDescent="0.3">
      <c r="A203" t="s">
        <v>248</v>
      </c>
      <c r="B203" s="81" t="s">
        <v>487</v>
      </c>
      <c r="C203" s="1">
        <v>2.57</v>
      </c>
      <c r="E203" s="1">
        <v>2.57</v>
      </c>
      <c r="F203" s="1">
        <v>2.827</v>
      </c>
      <c r="G203" s="1">
        <v>3.0840000000000001</v>
      </c>
      <c r="H203" s="1">
        <v>3.3410000000000002</v>
      </c>
    </row>
    <row r="204" spans="1:9" ht="28.8" x14ac:dyDescent="0.3">
      <c r="A204" t="s">
        <v>249</v>
      </c>
      <c r="B204" s="81" t="s">
        <v>488</v>
      </c>
      <c r="C204" s="1">
        <v>0.24</v>
      </c>
      <c r="E204" s="1">
        <v>0.24</v>
      </c>
      <c r="F204" s="1">
        <v>0.26400000000000001</v>
      </c>
      <c r="G204" s="1">
        <v>0.28799999999999998</v>
      </c>
      <c r="H204" s="1">
        <v>0.312</v>
      </c>
      <c r="I204" t="s">
        <v>573</v>
      </c>
    </row>
    <row r="205" spans="1:9" ht="28.8" x14ac:dyDescent="0.3">
      <c r="A205" t="s">
        <v>250</v>
      </c>
      <c r="B205" s="81" t="s">
        <v>489</v>
      </c>
      <c r="C205" s="1">
        <v>2.57</v>
      </c>
      <c r="E205" s="1">
        <v>2.57</v>
      </c>
      <c r="F205" s="1">
        <v>2.827</v>
      </c>
      <c r="G205" s="1">
        <v>3.0840000000000001</v>
      </c>
      <c r="H205" s="1">
        <v>3.3410000000000002</v>
      </c>
    </row>
    <row r="206" spans="1:9" ht="43.2" x14ac:dyDescent="0.3">
      <c r="A206" t="s">
        <v>251</v>
      </c>
      <c r="B206" s="81" t="s">
        <v>490</v>
      </c>
      <c r="C206" s="1">
        <v>0.24</v>
      </c>
      <c r="E206" s="1">
        <v>0.24</v>
      </c>
      <c r="F206" s="1">
        <v>0.26400000000000001</v>
      </c>
      <c r="G206" s="1">
        <v>0.28799999999999998</v>
      </c>
      <c r="H206" s="1">
        <v>0.312</v>
      </c>
      <c r="I206" t="s">
        <v>573</v>
      </c>
    </row>
    <row r="207" spans="1:9" ht="43.2" x14ac:dyDescent="0.3">
      <c r="A207" t="s">
        <v>252</v>
      </c>
      <c r="B207" s="81" t="s">
        <v>491</v>
      </c>
      <c r="C207" s="1">
        <v>2.57</v>
      </c>
      <c r="E207" s="1">
        <v>2.57</v>
      </c>
      <c r="F207" s="1">
        <v>2.827</v>
      </c>
      <c r="G207" s="1">
        <v>3.0840000000000001</v>
      </c>
      <c r="H207" s="1">
        <v>3.3410000000000002</v>
      </c>
    </row>
    <row r="208" spans="1:9" ht="43.2" x14ac:dyDescent="0.3">
      <c r="A208" t="s">
        <v>253</v>
      </c>
      <c r="B208" s="81" t="s">
        <v>492</v>
      </c>
      <c r="C208" s="1">
        <v>0.24</v>
      </c>
      <c r="E208" s="1">
        <v>0.24</v>
      </c>
      <c r="F208" s="1">
        <v>0.26400000000000001</v>
      </c>
      <c r="G208" s="1">
        <v>0.28799999999999998</v>
      </c>
      <c r="H208" s="1">
        <v>0.312</v>
      </c>
      <c r="I208" t="s">
        <v>573</v>
      </c>
    </row>
    <row r="209" spans="1:9" ht="86.4" x14ac:dyDescent="0.3">
      <c r="A209" t="s">
        <v>254</v>
      </c>
      <c r="B209" s="81" t="s">
        <v>493</v>
      </c>
      <c r="C209" s="1">
        <v>0.24</v>
      </c>
      <c r="E209" s="1">
        <v>0.24</v>
      </c>
      <c r="F209" s="1">
        <v>0.26400000000000001</v>
      </c>
      <c r="G209" s="1">
        <v>0.28799999999999998</v>
      </c>
      <c r="H209" s="1">
        <v>0.312</v>
      </c>
      <c r="I209" t="s">
        <v>573</v>
      </c>
    </row>
    <row r="210" spans="1:9" ht="86.4" x14ac:dyDescent="0.3">
      <c r="A210" t="s">
        <v>255</v>
      </c>
      <c r="B210" s="81" t="s">
        <v>494</v>
      </c>
      <c r="C210" s="1">
        <v>0.24</v>
      </c>
      <c r="E210" s="1">
        <v>0.24</v>
      </c>
      <c r="F210" s="1">
        <v>0.26400000000000001</v>
      </c>
      <c r="G210" s="1">
        <v>0.28799999999999998</v>
      </c>
      <c r="H210" s="1">
        <v>0.312</v>
      </c>
      <c r="I210" t="s">
        <v>573</v>
      </c>
    </row>
    <row r="211" spans="1:9" ht="72" x14ac:dyDescent="0.3">
      <c r="A211" t="s">
        <v>256</v>
      </c>
      <c r="B211" s="81" t="s">
        <v>495</v>
      </c>
      <c r="C211" s="1">
        <v>2.57</v>
      </c>
      <c r="E211" s="1">
        <v>2.57</v>
      </c>
      <c r="F211" s="1">
        <v>2.827</v>
      </c>
      <c r="G211" s="1">
        <v>3.0840000000000001</v>
      </c>
      <c r="H211" s="1">
        <v>3.3410000000000002</v>
      </c>
    </row>
    <row r="212" spans="1:9" ht="57.6" x14ac:dyDescent="0.3">
      <c r="A212" t="s">
        <v>257</v>
      </c>
      <c r="B212" s="81" t="s">
        <v>496</v>
      </c>
      <c r="C212" s="1">
        <v>2.57</v>
      </c>
      <c r="E212" s="1">
        <v>2.57</v>
      </c>
      <c r="F212" s="1">
        <v>2.827</v>
      </c>
      <c r="G212" s="1">
        <v>3.0840000000000001</v>
      </c>
      <c r="H212" s="1">
        <v>3.3410000000000002</v>
      </c>
    </row>
    <row r="213" spans="1:9" ht="72" x14ac:dyDescent="0.3">
      <c r="A213" t="s">
        <v>258</v>
      </c>
      <c r="B213" s="81" t="s">
        <v>497</v>
      </c>
      <c r="C213" s="1">
        <v>0.24</v>
      </c>
      <c r="E213" s="1">
        <v>0.24</v>
      </c>
      <c r="F213" s="1">
        <v>0.26400000000000001</v>
      </c>
      <c r="G213" s="1">
        <v>0.28799999999999998</v>
      </c>
      <c r="H213" s="1">
        <v>0.312</v>
      </c>
      <c r="I213" t="s">
        <v>574</v>
      </c>
    </row>
    <row r="214" spans="1:9" ht="72" x14ac:dyDescent="0.3">
      <c r="A214" t="s">
        <v>259</v>
      </c>
      <c r="B214" s="81" t="s">
        <v>498</v>
      </c>
      <c r="C214" s="1">
        <v>0.24</v>
      </c>
      <c r="E214" s="1">
        <v>0.24</v>
      </c>
      <c r="F214" s="1">
        <v>0.26400000000000001</v>
      </c>
      <c r="G214" s="1">
        <v>0.28799999999999998</v>
      </c>
      <c r="H214" s="1">
        <v>0.312</v>
      </c>
      <c r="I214" t="s">
        <v>575</v>
      </c>
    </row>
    <row r="215" spans="1:9" ht="28.8" x14ac:dyDescent="0.3">
      <c r="A215" t="s">
        <v>260</v>
      </c>
      <c r="B215" s="81" t="s">
        <v>499</v>
      </c>
      <c r="C215" s="1">
        <v>0.24</v>
      </c>
      <c r="E215" s="1">
        <v>0.24</v>
      </c>
      <c r="F215" s="1">
        <v>0.26400000000000001</v>
      </c>
      <c r="G215" s="1">
        <v>0.28799999999999998</v>
      </c>
      <c r="H215" s="1">
        <v>0.312</v>
      </c>
      <c r="I215" t="s">
        <v>573</v>
      </c>
    </row>
    <row r="216" spans="1:9" ht="43.2" x14ac:dyDescent="0.3">
      <c r="A216" t="s">
        <v>261</v>
      </c>
      <c r="B216" s="81" t="s">
        <v>500</v>
      </c>
      <c r="C216" s="1">
        <v>0.24</v>
      </c>
      <c r="E216" s="1">
        <v>0.24</v>
      </c>
      <c r="F216" s="1">
        <v>0.26400000000000001</v>
      </c>
      <c r="G216" s="1">
        <v>0.28799999999999998</v>
      </c>
      <c r="H216" s="1">
        <v>0.312</v>
      </c>
      <c r="I216" t="s">
        <v>573</v>
      </c>
    </row>
    <row r="217" spans="1:9" ht="72" x14ac:dyDescent="0.3">
      <c r="A217" t="s">
        <v>262</v>
      </c>
      <c r="B217" s="81" t="s">
        <v>501</v>
      </c>
    </row>
    <row r="218" spans="1:9" ht="43.2" x14ac:dyDescent="0.3">
      <c r="A218" t="s">
        <v>263</v>
      </c>
      <c r="B218" s="81" t="s">
        <v>502</v>
      </c>
      <c r="C218" s="1">
        <v>2.57</v>
      </c>
      <c r="E218" s="1">
        <v>2.57</v>
      </c>
      <c r="F218" s="1">
        <v>2.827</v>
      </c>
      <c r="G218" s="1">
        <v>3.0840000000000001</v>
      </c>
      <c r="H218" s="1">
        <v>3.3410000000000002</v>
      </c>
    </row>
    <row r="219" spans="1:9" ht="57.6" x14ac:dyDescent="0.3">
      <c r="A219" t="s">
        <v>264</v>
      </c>
      <c r="B219" s="81" t="s">
        <v>503</v>
      </c>
      <c r="C219" s="1">
        <v>0.24</v>
      </c>
      <c r="E219" s="1">
        <v>0.24</v>
      </c>
      <c r="F219" s="1">
        <v>0.26400000000000001</v>
      </c>
      <c r="G219" s="1">
        <v>0.28799999999999998</v>
      </c>
      <c r="H219" s="1">
        <v>0.312</v>
      </c>
      <c r="I219" t="s">
        <v>573</v>
      </c>
    </row>
    <row r="220" spans="1:9" ht="57.6" x14ac:dyDescent="0.3">
      <c r="A220" t="s">
        <v>265</v>
      </c>
      <c r="B220" s="81" t="s">
        <v>504</v>
      </c>
      <c r="C220" s="1">
        <v>2.57</v>
      </c>
      <c r="E220" s="1">
        <v>2.57</v>
      </c>
      <c r="F220" s="1">
        <v>2.827</v>
      </c>
      <c r="G220" s="1">
        <v>3.0840000000000001</v>
      </c>
      <c r="H220" s="1">
        <v>3.3410000000000002</v>
      </c>
    </row>
    <row r="221" spans="1:9" ht="72" x14ac:dyDescent="0.3">
      <c r="A221" t="s">
        <v>266</v>
      </c>
      <c r="B221" s="81" t="s">
        <v>505</v>
      </c>
      <c r="C221" s="1">
        <v>0.24</v>
      </c>
      <c r="E221" s="1">
        <v>0.24</v>
      </c>
      <c r="F221" s="1">
        <v>0.26400000000000001</v>
      </c>
      <c r="G221" s="1">
        <v>0.28799999999999998</v>
      </c>
      <c r="H221" s="1">
        <v>0.312</v>
      </c>
      <c r="I221" t="s">
        <v>573</v>
      </c>
    </row>
    <row r="222" spans="1:9" ht="43.2" x14ac:dyDescent="0.3">
      <c r="A222" t="s">
        <v>267</v>
      </c>
      <c r="B222" s="81" t="s">
        <v>506</v>
      </c>
      <c r="C222" s="1">
        <v>0.24</v>
      </c>
      <c r="E222" s="1">
        <v>0.24</v>
      </c>
      <c r="F222" s="1">
        <v>0.26400000000000001</v>
      </c>
      <c r="G222" s="1">
        <v>0.28799999999999998</v>
      </c>
      <c r="H222" s="1">
        <v>0.312</v>
      </c>
      <c r="I222" t="s">
        <v>573</v>
      </c>
    </row>
    <row r="223" spans="1:9" ht="28.8" x14ac:dyDescent="0.3">
      <c r="A223" t="s">
        <v>268</v>
      </c>
      <c r="B223" s="81" t="s">
        <v>507</v>
      </c>
      <c r="C223" s="1">
        <v>0.24</v>
      </c>
      <c r="E223" s="1">
        <v>0.24</v>
      </c>
      <c r="F223" s="1">
        <v>0.26400000000000001</v>
      </c>
      <c r="G223" s="1">
        <v>0.28799999999999998</v>
      </c>
      <c r="H223" s="1">
        <v>0.312</v>
      </c>
    </row>
    <row r="224" spans="1:9" ht="43.2" x14ac:dyDescent="0.3">
      <c r="A224" t="s">
        <v>269</v>
      </c>
      <c r="B224" s="81" t="s">
        <v>508</v>
      </c>
      <c r="C224" s="1">
        <v>0.24</v>
      </c>
      <c r="E224" s="1">
        <v>0.24</v>
      </c>
      <c r="F224" s="1">
        <v>0.26400000000000001</v>
      </c>
      <c r="G224" s="1">
        <v>0.28799999999999998</v>
      </c>
      <c r="H224" s="1">
        <v>0.312</v>
      </c>
      <c r="I224" t="s">
        <v>573</v>
      </c>
    </row>
    <row r="225" spans="1:9" ht="43.2" x14ac:dyDescent="0.3">
      <c r="A225" t="s">
        <v>270</v>
      </c>
      <c r="B225" s="81" t="s">
        <v>509</v>
      </c>
      <c r="C225" s="1">
        <v>0.24</v>
      </c>
      <c r="E225" s="1">
        <v>0.24</v>
      </c>
      <c r="F225" s="1">
        <v>0.26400000000000001</v>
      </c>
      <c r="G225" s="1">
        <v>0.28799999999999998</v>
      </c>
      <c r="H225" s="1">
        <v>0.312</v>
      </c>
      <c r="I225" t="s">
        <v>573</v>
      </c>
    </row>
    <row r="226" spans="1:9" ht="86.4" x14ac:dyDescent="0.3">
      <c r="A226" t="s">
        <v>271</v>
      </c>
      <c r="B226" s="81" t="s">
        <v>510</v>
      </c>
      <c r="C226" s="1">
        <v>0.24</v>
      </c>
      <c r="E226" s="1">
        <v>0.24</v>
      </c>
      <c r="F226" s="1">
        <v>0.26400000000000001</v>
      </c>
      <c r="G226" s="1">
        <v>0.28799999999999998</v>
      </c>
      <c r="H226" s="1">
        <v>0.312</v>
      </c>
      <c r="I226" t="s">
        <v>573</v>
      </c>
    </row>
    <row r="227" spans="1:9" ht="100.8" x14ac:dyDescent="0.3">
      <c r="A227" t="s">
        <v>272</v>
      </c>
      <c r="B227" s="81" t="s">
        <v>511</v>
      </c>
      <c r="C227" s="1">
        <v>0.24</v>
      </c>
      <c r="E227" s="1">
        <v>0.24</v>
      </c>
      <c r="F227" s="1">
        <v>0.26400000000000001</v>
      </c>
      <c r="G227" s="1">
        <v>0.28799999999999998</v>
      </c>
      <c r="H227" s="1">
        <v>0.312</v>
      </c>
      <c r="I227" t="s">
        <v>573</v>
      </c>
    </row>
    <row r="228" spans="1:9" ht="100.8" x14ac:dyDescent="0.3">
      <c r="A228" t="s">
        <v>273</v>
      </c>
      <c r="B228" s="81" t="s">
        <v>512</v>
      </c>
      <c r="C228" s="1">
        <v>0.24</v>
      </c>
      <c r="E228" s="1">
        <v>0.24</v>
      </c>
      <c r="F228" s="1">
        <v>0.26400000000000001</v>
      </c>
      <c r="G228" s="1">
        <v>0.28799999999999998</v>
      </c>
      <c r="H228" s="1">
        <v>0.312</v>
      </c>
      <c r="I228" t="s">
        <v>573</v>
      </c>
    </row>
    <row r="229" spans="1:9" ht="100.8" x14ac:dyDescent="0.3">
      <c r="A229" t="s">
        <v>274</v>
      </c>
      <c r="B229" s="81" t="s">
        <v>513</v>
      </c>
      <c r="C229" s="1">
        <v>2.57</v>
      </c>
      <c r="E229" s="1">
        <v>2.57</v>
      </c>
      <c r="F229" s="1">
        <v>2.827</v>
      </c>
      <c r="G229" s="1">
        <v>3.0840000000000001</v>
      </c>
      <c r="H229" s="1">
        <v>3.3410000000000002</v>
      </c>
    </row>
    <row r="230" spans="1:9" ht="100.8" x14ac:dyDescent="0.3">
      <c r="A230" t="s">
        <v>275</v>
      </c>
      <c r="B230" s="81" t="s">
        <v>514</v>
      </c>
      <c r="C230" s="1">
        <v>2.57</v>
      </c>
      <c r="E230" s="1">
        <v>2.57</v>
      </c>
      <c r="F230" s="1">
        <v>2.827</v>
      </c>
      <c r="G230" s="1">
        <v>3.0840000000000001</v>
      </c>
      <c r="H230" s="1">
        <v>3.3410000000000002</v>
      </c>
    </row>
    <row r="231" spans="1:9" ht="43.2" x14ac:dyDescent="0.3">
      <c r="A231" t="s">
        <v>276</v>
      </c>
      <c r="B231" s="81" t="s">
        <v>515</v>
      </c>
      <c r="C231" s="1">
        <v>0.24</v>
      </c>
      <c r="E231" s="1">
        <v>0.24</v>
      </c>
      <c r="F231" s="1">
        <v>0.26400000000000001</v>
      </c>
      <c r="G231" s="1">
        <v>0.28799999999999998</v>
      </c>
      <c r="H231" s="1">
        <v>0.312</v>
      </c>
      <c r="I231" t="s">
        <v>574</v>
      </c>
    </row>
    <row r="232" spans="1:9" ht="43.2" x14ac:dyDescent="0.3">
      <c r="A232" t="s">
        <v>277</v>
      </c>
      <c r="B232" s="81" t="s">
        <v>516</v>
      </c>
      <c r="C232" s="1">
        <v>0.24</v>
      </c>
      <c r="E232" s="1">
        <v>0.24</v>
      </c>
      <c r="F232" s="1">
        <v>0.26400000000000001</v>
      </c>
      <c r="G232" s="1">
        <v>0.28799999999999998</v>
      </c>
      <c r="H232" s="1">
        <v>0.312</v>
      </c>
      <c r="I232" t="s">
        <v>574</v>
      </c>
    </row>
    <row r="233" spans="1:9" ht="100.8" x14ac:dyDescent="0.3">
      <c r="A233" t="s">
        <v>278</v>
      </c>
      <c r="B233" s="81" t="s">
        <v>517</v>
      </c>
      <c r="C233" s="1">
        <v>0.24</v>
      </c>
      <c r="E233" s="1">
        <v>0.24</v>
      </c>
      <c r="F233" s="1">
        <v>0.26400000000000001</v>
      </c>
      <c r="G233" s="1">
        <v>0.28799999999999998</v>
      </c>
      <c r="H233" s="1">
        <v>0.312</v>
      </c>
      <c r="I233" t="s">
        <v>574</v>
      </c>
    </row>
    <row r="234" spans="1:9" ht="28.8" x14ac:dyDescent="0.3">
      <c r="A234" t="s">
        <v>279</v>
      </c>
      <c r="B234" s="81" t="s">
        <v>518</v>
      </c>
      <c r="C234" s="1">
        <v>2.57</v>
      </c>
      <c r="E234" s="1">
        <v>2.57</v>
      </c>
      <c r="F234" s="1">
        <v>2.827</v>
      </c>
      <c r="G234" s="1">
        <v>3.0840000000000001</v>
      </c>
      <c r="H234" s="1">
        <v>3.3410000000000002</v>
      </c>
    </row>
    <row r="235" spans="1:9" ht="43.2" x14ac:dyDescent="0.3">
      <c r="A235" t="s">
        <v>280</v>
      </c>
      <c r="B235" s="81" t="s">
        <v>519</v>
      </c>
      <c r="C235" s="1">
        <v>0.24</v>
      </c>
      <c r="E235" s="1">
        <v>0.24</v>
      </c>
      <c r="F235" s="1">
        <v>0.26400000000000001</v>
      </c>
      <c r="G235" s="1">
        <v>0.28799999999999998</v>
      </c>
      <c r="H235" s="1">
        <v>0.312</v>
      </c>
      <c r="I235" t="s">
        <v>573</v>
      </c>
    </row>
    <row r="236" spans="1:9" ht="43.2" x14ac:dyDescent="0.3">
      <c r="A236" t="s">
        <v>281</v>
      </c>
      <c r="B236" s="81" t="s">
        <v>520</v>
      </c>
      <c r="C236" s="1">
        <v>0.24</v>
      </c>
      <c r="E236" s="1">
        <v>0.24</v>
      </c>
      <c r="F236" s="1">
        <v>0.26400000000000001</v>
      </c>
      <c r="G236" s="1">
        <v>0.28799999999999998</v>
      </c>
      <c r="H236" s="1">
        <v>0.312</v>
      </c>
      <c r="I236" t="s">
        <v>573</v>
      </c>
    </row>
    <row r="237" spans="1:9" ht="100.8" x14ac:dyDescent="0.3">
      <c r="A237" t="s">
        <v>282</v>
      </c>
      <c r="B237" s="81" t="s">
        <v>521</v>
      </c>
      <c r="C237" s="1">
        <v>2.57</v>
      </c>
      <c r="E237" s="1">
        <v>2.57</v>
      </c>
      <c r="F237" s="1">
        <v>2.827</v>
      </c>
      <c r="G237" s="1">
        <v>3.0840000000000001</v>
      </c>
      <c r="H237" s="1">
        <v>3.3410000000000002</v>
      </c>
    </row>
    <row r="238" spans="1:9" ht="100.8" x14ac:dyDescent="0.3">
      <c r="A238" t="s">
        <v>283</v>
      </c>
      <c r="B238" s="81" t="s">
        <v>522</v>
      </c>
      <c r="C238" s="1">
        <v>0.24</v>
      </c>
      <c r="E238" s="1">
        <v>0.24</v>
      </c>
      <c r="F238" s="1">
        <v>0.26400000000000001</v>
      </c>
      <c r="G238" s="1">
        <v>0.28799999999999998</v>
      </c>
      <c r="H238" s="1">
        <v>0.312</v>
      </c>
      <c r="I238" t="s">
        <v>573</v>
      </c>
    </row>
    <row r="239" spans="1:9" ht="57.6" x14ac:dyDescent="0.3">
      <c r="A239" t="s">
        <v>284</v>
      </c>
      <c r="B239" s="81" t="s">
        <v>523</v>
      </c>
      <c r="C239" s="1">
        <v>0.24</v>
      </c>
      <c r="E239" s="1">
        <v>0.24</v>
      </c>
      <c r="F239" s="1">
        <v>0.26400000000000001</v>
      </c>
      <c r="G239" s="1">
        <v>0.28799999999999998</v>
      </c>
      <c r="H239" s="1">
        <v>0.312</v>
      </c>
      <c r="I239" t="s">
        <v>573</v>
      </c>
    </row>
    <row r="240" spans="1:9" ht="28.8" x14ac:dyDescent="0.3">
      <c r="A240" t="s">
        <v>285</v>
      </c>
      <c r="B240" s="81" t="s">
        <v>524</v>
      </c>
    </row>
    <row r="241" spans="1:9" x14ac:dyDescent="0.3">
      <c r="A241" t="s">
        <v>286</v>
      </c>
      <c r="B241" s="81" t="s">
        <v>525</v>
      </c>
      <c r="C241" s="1">
        <v>1.5</v>
      </c>
      <c r="E241" s="1">
        <v>1.5</v>
      </c>
      <c r="F241" s="1">
        <v>1.65</v>
      </c>
      <c r="G241" s="1">
        <v>1.8</v>
      </c>
      <c r="H241" s="1">
        <v>1.95</v>
      </c>
    </row>
    <row r="242" spans="1:9" ht="28.8" x14ac:dyDescent="0.3">
      <c r="A242" t="s">
        <v>287</v>
      </c>
      <c r="B242" s="81" t="s">
        <v>526</v>
      </c>
      <c r="C242" s="1">
        <v>1.5</v>
      </c>
      <c r="E242" s="1">
        <v>1.5</v>
      </c>
      <c r="F242" s="1">
        <v>1.65</v>
      </c>
      <c r="G242" s="1">
        <v>1.8</v>
      </c>
      <c r="H242" s="1">
        <v>1.95</v>
      </c>
    </row>
    <row r="243" spans="1:9" x14ac:dyDescent="0.3">
      <c r="A243" t="s">
        <v>288</v>
      </c>
      <c r="B243" s="81" t="s">
        <v>527</v>
      </c>
      <c r="C243" s="1">
        <v>0.13</v>
      </c>
      <c r="E243" s="1">
        <v>0.13</v>
      </c>
      <c r="F243" s="1">
        <v>0.14299999999999999</v>
      </c>
      <c r="G243" s="1">
        <v>0.156</v>
      </c>
      <c r="H243" s="1">
        <v>0.16900000000000001</v>
      </c>
      <c r="I243" t="s">
        <v>573</v>
      </c>
    </row>
    <row r="244" spans="1:9" x14ac:dyDescent="0.3">
      <c r="A244" t="s">
        <v>289</v>
      </c>
      <c r="B244" s="81" t="s">
        <v>528</v>
      </c>
      <c r="C244" s="1">
        <v>2.36</v>
      </c>
      <c r="E244" s="1">
        <v>2.36</v>
      </c>
      <c r="F244" s="1">
        <v>2.5960000000000001</v>
      </c>
      <c r="G244" s="1">
        <v>2.8319999999999999</v>
      </c>
      <c r="H244" s="1">
        <v>3.0680000000000001</v>
      </c>
    </row>
    <row r="245" spans="1:9" ht="28.8" x14ac:dyDescent="0.3">
      <c r="A245" t="s">
        <v>290</v>
      </c>
      <c r="B245" s="81" t="s">
        <v>529</v>
      </c>
      <c r="C245" s="1">
        <v>2.36</v>
      </c>
      <c r="E245" s="1">
        <v>2.36</v>
      </c>
      <c r="F245" s="1">
        <v>2.5960000000000001</v>
      </c>
      <c r="G245" s="1">
        <v>2.8319999999999999</v>
      </c>
      <c r="H245" s="1">
        <v>3.0680000000000001</v>
      </c>
    </row>
    <row r="246" spans="1:9" ht="28.8" x14ac:dyDescent="0.3">
      <c r="A246" t="s">
        <v>291</v>
      </c>
      <c r="B246" s="81" t="s">
        <v>530</v>
      </c>
      <c r="C246" s="1">
        <v>2.36</v>
      </c>
      <c r="E246" s="1">
        <v>2.36</v>
      </c>
      <c r="F246" s="1">
        <v>2.5960000000000001</v>
      </c>
      <c r="G246" s="1">
        <v>2.8319999999999999</v>
      </c>
      <c r="H246" s="1">
        <v>3.0680000000000001</v>
      </c>
    </row>
    <row r="247" spans="1:9" ht="43.2" x14ac:dyDescent="0.3">
      <c r="A247" t="s">
        <v>292</v>
      </c>
      <c r="B247" s="81" t="s">
        <v>531</v>
      </c>
      <c r="C247" s="1">
        <v>2.36</v>
      </c>
      <c r="E247" s="1">
        <v>2.36</v>
      </c>
      <c r="F247" s="1">
        <v>2.5960000000000001</v>
      </c>
      <c r="G247" s="1">
        <v>2.8319999999999999</v>
      </c>
      <c r="H247" s="1">
        <v>3.0680000000000001</v>
      </c>
    </row>
    <row r="248" spans="1:9" x14ac:dyDescent="0.3">
      <c r="A248" t="s">
        <v>293</v>
      </c>
      <c r="B248" s="81" t="s">
        <v>532</v>
      </c>
      <c r="C248" s="1">
        <v>0.14000000000000001</v>
      </c>
      <c r="E248" s="1">
        <v>0.14000000000000001</v>
      </c>
      <c r="F248" s="1">
        <v>0.154</v>
      </c>
      <c r="G248" s="1">
        <v>0.16800000000000001</v>
      </c>
      <c r="H248" s="1">
        <v>0.182</v>
      </c>
      <c r="I248" t="s">
        <v>573</v>
      </c>
    </row>
    <row r="249" spans="1:9" ht="28.8" x14ac:dyDescent="0.3">
      <c r="A249" t="s">
        <v>294</v>
      </c>
      <c r="B249" s="81" t="s">
        <v>533</v>
      </c>
      <c r="C249" s="1">
        <v>0.14000000000000001</v>
      </c>
      <c r="E249" s="1">
        <v>0.14000000000000001</v>
      </c>
      <c r="F249" s="1">
        <v>0.154</v>
      </c>
      <c r="G249" s="1">
        <v>0.16800000000000001</v>
      </c>
      <c r="H249" s="1">
        <v>0.182</v>
      </c>
      <c r="I249" t="s">
        <v>573</v>
      </c>
    </row>
    <row r="250" spans="1:9" ht="28.8" x14ac:dyDescent="0.3">
      <c r="A250" t="s">
        <v>295</v>
      </c>
      <c r="B250" s="81" t="s">
        <v>534</v>
      </c>
      <c r="C250" s="1">
        <v>0.14000000000000001</v>
      </c>
      <c r="E250" s="1">
        <v>0.14000000000000001</v>
      </c>
      <c r="F250" s="1">
        <v>0.154</v>
      </c>
      <c r="G250" s="1">
        <v>0.16800000000000001</v>
      </c>
      <c r="H250" s="1">
        <v>0.182</v>
      </c>
      <c r="I250" t="s">
        <v>573</v>
      </c>
    </row>
    <row r="251" spans="1:9" ht="43.2" x14ac:dyDescent="0.3">
      <c r="A251" t="s">
        <v>296</v>
      </c>
      <c r="B251" s="81" t="s">
        <v>535</v>
      </c>
      <c r="C251" s="1">
        <v>0.14000000000000001</v>
      </c>
      <c r="E251" s="1">
        <v>0.14000000000000001</v>
      </c>
      <c r="F251" s="1">
        <v>0.154</v>
      </c>
      <c r="G251" s="1">
        <v>0.16800000000000001</v>
      </c>
      <c r="H251" s="1">
        <v>0.182</v>
      </c>
      <c r="I251" t="s">
        <v>573</v>
      </c>
    </row>
    <row r="252" spans="1:9" ht="100.8" x14ac:dyDescent="0.3">
      <c r="A252" t="s">
        <v>297</v>
      </c>
      <c r="B252" s="81" t="s">
        <v>536</v>
      </c>
      <c r="C252" s="1">
        <v>1.89</v>
      </c>
      <c r="E252" s="1">
        <v>1.89</v>
      </c>
      <c r="F252" s="1">
        <v>2.0790000000000002</v>
      </c>
      <c r="G252" s="1">
        <v>2.2679999999999998</v>
      </c>
      <c r="H252" s="1">
        <v>2.4569999999999999</v>
      </c>
      <c r="I252" t="s">
        <v>573</v>
      </c>
    </row>
    <row r="253" spans="1:9" ht="86.4" x14ac:dyDescent="0.3">
      <c r="A253" t="s">
        <v>298</v>
      </c>
      <c r="B253" s="81" t="s">
        <v>537</v>
      </c>
      <c r="C253" s="1">
        <v>1.77</v>
      </c>
      <c r="E253" s="1">
        <v>1.77</v>
      </c>
      <c r="F253" s="1">
        <v>1.9470000000000001</v>
      </c>
      <c r="G253" s="1">
        <v>2.1240000000000001</v>
      </c>
      <c r="H253" s="1">
        <v>2.3010000000000002</v>
      </c>
      <c r="I253" t="s">
        <v>573</v>
      </c>
    </row>
    <row r="254" spans="1:9" ht="86.4" x14ac:dyDescent="0.3">
      <c r="A254" t="s">
        <v>299</v>
      </c>
      <c r="B254" s="81" t="s">
        <v>538</v>
      </c>
      <c r="C254" s="1">
        <v>0.24</v>
      </c>
      <c r="E254" s="1">
        <v>0.24</v>
      </c>
      <c r="F254" s="1">
        <v>0.26400000000000001</v>
      </c>
      <c r="G254" s="1">
        <v>0.28799999999999998</v>
      </c>
      <c r="H254" s="1">
        <v>0.312</v>
      </c>
      <c r="I254" t="s">
        <v>573</v>
      </c>
    </row>
    <row r="255" spans="1:9" ht="43.2" x14ac:dyDescent="0.3">
      <c r="A255" t="s">
        <v>300</v>
      </c>
      <c r="B255" s="81" t="s">
        <v>539</v>
      </c>
    </row>
    <row r="256" spans="1:9" ht="43.2" x14ac:dyDescent="0.3">
      <c r="A256" t="s">
        <v>301</v>
      </c>
      <c r="B256" s="81" t="s">
        <v>539</v>
      </c>
      <c r="C256" s="1">
        <v>1.77</v>
      </c>
      <c r="E256" s="1">
        <v>1.77</v>
      </c>
      <c r="F256" s="1">
        <v>1.9470000000000001</v>
      </c>
      <c r="G256" s="1">
        <v>2.1240000000000001</v>
      </c>
      <c r="H256" s="1">
        <v>2.3010000000000002</v>
      </c>
      <c r="I256" t="s">
        <v>573</v>
      </c>
    </row>
    <row r="257" spans="1:9" ht="72" x14ac:dyDescent="0.3">
      <c r="A257" t="s">
        <v>302</v>
      </c>
      <c r="B257" s="81" t="s">
        <v>540</v>
      </c>
    </row>
    <row r="258" spans="1:9" x14ac:dyDescent="0.3">
      <c r="A258" t="s">
        <v>303</v>
      </c>
      <c r="B258" s="81" t="s">
        <v>541</v>
      </c>
      <c r="C258" s="1">
        <v>0.14000000000000001</v>
      </c>
      <c r="E258" s="1">
        <v>0.14000000000000001</v>
      </c>
      <c r="F258" s="1">
        <v>0.154</v>
      </c>
      <c r="G258" s="1">
        <v>0.16800000000000001</v>
      </c>
      <c r="H258" s="1">
        <v>0.182</v>
      </c>
      <c r="I258" t="s">
        <v>573</v>
      </c>
    </row>
    <row r="259" spans="1:9" x14ac:dyDescent="0.3">
      <c r="A259" t="s">
        <v>304</v>
      </c>
      <c r="B259" s="81" t="s">
        <v>542</v>
      </c>
      <c r="C259" s="1">
        <v>2.57</v>
      </c>
      <c r="E259" s="1">
        <v>2.57</v>
      </c>
      <c r="F259" s="1">
        <v>2.827</v>
      </c>
      <c r="G259" s="1">
        <v>3.0840000000000001</v>
      </c>
      <c r="H259" s="1">
        <v>3.3410000000000002</v>
      </c>
      <c r="I259" t="s">
        <v>573</v>
      </c>
    </row>
    <row r="260" spans="1:9" ht="28.8" x14ac:dyDescent="0.3">
      <c r="A260" t="s">
        <v>305</v>
      </c>
      <c r="B260" s="81" t="s">
        <v>543</v>
      </c>
      <c r="C260" s="1">
        <v>0.14000000000000001</v>
      </c>
      <c r="E260" s="1">
        <v>0.14000000000000001</v>
      </c>
      <c r="F260" s="1">
        <v>0.154</v>
      </c>
      <c r="G260" s="1">
        <v>0.16800000000000001</v>
      </c>
      <c r="H260" s="1">
        <v>0.182</v>
      </c>
      <c r="I260" t="s">
        <v>573</v>
      </c>
    </row>
    <row r="261" spans="1:9" x14ac:dyDescent="0.3">
      <c r="A261" t="s">
        <v>306</v>
      </c>
      <c r="B261" s="81" t="s">
        <v>544</v>
      </c>
      <c r="C261" s="1">
        <v>0.14000000000000001</v>
      </c>
      <c r="E261" s="1">
        <v>0.14000000000000001</v>
      </c>
      <c r="F261" s="1">
        <v>0.154</v>
      </c>
      <c r="G261" s="1">
        <v>0.16800000000000001</v>
      </c>
      <c r="H261" s="1">
        <v>0.182</v>
      </c>
      <c r="I261" t="s">
        <v>573</v>
      </c>
    </row>
    <row r="262" spans="1:9" x14ac:dyDescent="0.3">
      <c r="A262" t="s">
        <v>307</v>
      </c>
      <c r="B262" s="81" t="s">
        <v>545</v>
      </c>
      <c r="C262" s="1">
        <v>2.57</v>
      </c>
      <c r="E262" s="1">
        <v>2.57</v>
      </c>
      <c r="F262" s="1">
        <v>2.827</v>
      </c>
      <c r="G262" s="1">
        <v>3.0840000000000001</v>
      </c>
      <c r="H262" s="1">
        <v>3.3410000000000002</v>
      </c>
      <c r="I262" t="s">
        <v>573</v>
      </c>
    </row>
    <row r="263" spans="1:9" ht="28.8" x14ac:dyDescent="0.3">
      <c r="A263" t="s">
        <v>308</v>
      </c>
      <c r="B263" s="81" t="s">
        <v>546</v>
      </c>
      <c r="C263" s="1">
        <v>0.14000000000000001</v>
      </c>
      <c r="E263" s="1">
        <v>0.14000000000000001</v>
      </c>
      <c r="F263" s="1">
        <v>0.154</v>
      </c>
      <c r="G263" s="1">
        <v>0.16800000000000001</v>
      </c>
      <c r="H263" s="1">
        <v>0.182</v>
      </c>
      <c r="I263" t="s">
        <v>573</v>
      </c>
    </row>
    <row r="264" spans="1:9" ht="43.2" x14ac:dyDescent="0.3">
      <c r="A264" t="s">
        <v>309</v>
      </c>
      <c r="B264" s="81" t="s">
        <v>547</v>
      </c>
      <c r="C264" s="1">
        <v>0.14000000000000001</v>
      </c>
      <c r="E264" s="1">
        <v>0.14000000000000001</v>
      </c>
      <c r="F264" s="1">
        <v>0.154</v>
      </c>
      <c r="G264" s="1">
        <v>0.16800000000000001</v>
      </c>
      <c r="H264" s="1">
        <v>0.182</v>
      </c>
      <c r="I264" t="s">
        <v>573</v>
      </c>
    </row>
    <row r="265" spans="1:9" ht="72" x14ac:dyDescent="0.3">
      <c r="A265" t="s">
        <v>310</v>
      </c>
      <c r="B265" s="81" t="s">
        <v>548</v>
      </c>
      <c r="C265" s="1">
        <v>2.14</v>
      </c>
      <c r="E265" s="1">
        <v>2.14</v>
      </c>
      <c r="F265" s="1">
        <v>2.3540000000000001</v>
      </c>
      <c r="G265" s="1">
        <v>2.5680000000000001</v>
      </c>
      <c r="H265" s="1">
        <v>2.782</v>
      </c>
      <c r="I265" t="s">
        <v>573</v>
      </c>
    </row>
    <row r="266" spans="1:9" x14ac:dyDescent="0.3">
      <c r="A266" t="s">
        <v>311</v>
      </c>
      <c r="B266" s="81" t="s">
        <v>549</v>
      </c>
      <c r="C266" s="1">
        <v>2.2200000000000002</v>
      </c>
      <c r="E266" s="1">
        <v>2.2200000000000002</v>
      </c>
      <c r="F266" s="1">
        <v>2.4420000000000002</v>
      </c>
      <c r="G266" s="1">
        <v>2.6640000000000001</v>
      </c>
      <c r="H266" s="1">
        <v>2.8860000000000001</v>
      </c>
      <c r="I266" t="s">
        <v>573</v>
      </c>
    </row>
    <row r="267" spans="1:9" ht="28.8" x14ac:dyDescent="0.3">
      <c r="A267" t="s">
        <v>312</v>
      </c>
      <c r="B267" s="81" t="s">
        <v>550</v>
      </c>
      <c r="C267" s="1">
        <v>0.14000000000000001</v>
      </c>
      <c r="E267" s="1">
        <v>0.14000000000000001</v>
      </c>
      <c r="F267" s="1">
        <v>0.154</v>
      </c>
      <c r="G267" s="1">
        <v>0.16800000000000001</v>
      </c>
      <c r="H267" s="1">
        <v>0.182</v>
      </c>
      <c r="I267" t="s">
        <v>573</v>
      </c>
    </row>
    <row r="268" spans="1:9" ht="28.8" x14ac:dyDescent="0.3">
      <c r="A268" t="s">
        <v>313</v>
      </c>
      <c r="B268" s="81" t="s">
        <v>551</v>
      </c>
      <c r="C268" s="1">
        <v>0.14000000000000001</v>
      </c>
      <c r="E268" s="1">
        <v>0.14000000000000001</v>
      </c>
      <c r="F268" s="1">
        <v>0.154</v>
      </c>
      <c r="G268" s="1">
        <v>0.16800000000000001</v>
      </c>
      <c r="H268" s="1">
        <v>0.182</v>
      </c>
      <c r="I268" t="s">
        <v>573</v>
      </c>
    </row>
    <row r="269" spans="1:9" ht="28.8" x14ac:dyDescent="0.3">
      <c r="A269" t="s">
        <v>314</v>
      </c>
      <c r="B269" s="81" t="s">
        <v>552</v>
      </c>
      <c r="C269" s="1">
        <v>1.03</v>
      </c>
      <c r="E269" s="1">
        <v>1.03</v>
      </c>
      <c r="F269" s="1">
        <v>1.133</v>
      </c>
      <c r="G269" s="1">
        <v>1.236</v>
      </c>
      <c r="H269" s="1">
        <v>1.339</v>
      </c>
      <c r="I269" t="s">
        <v>573</v>
      </c>
    </row>
    <row r="270" spans="1:9" ht="28.8" x14ac:dyDescent="0.3">
      <c r="A270" t="s">
        <v>315</v>
      </c>
      <c r="B270" s="81" t="s">
        <v>553</v>
      </c>
      <c r="C270" s="1">
        <v>0.75</v>
      </c>
      <c r="E270" s="1">
        <v>0.75</v>
      </c>
      <c r="F270" s="1">
        <v>0.82499999999999996</v>
      </c>
      <c r="G270" s="1">
        <v>0.9</v>
      </c>
      <c r="H270" s="1">
        <v>0.97499999999999998</v>
      </c>
      <c r="I270" t="s">
        <v>573</v>
      </c>
    </row>
    <row r="271" spans="1:9" x14ac:dyDescent="0.3">
      <c r="A271" t="s">
        <v>316</v>
      </c>
      <c r="B271" s="81" t="s">
        <v>554</v>
      </c>
      <c r="C271" s="1">
        <v>0.14000000000000001</v>
      </c>
      <c r="E271" s="1">
        <v>0.14000000000000001</v>
      </c>
      <c r="F271" s="1">
        <v>0.154</v>
      </c>
      <c r="G271" s="1">
        <v>0.16800000000000001</v>
      </c>
      <c r="H271" s="1">
        <v>0.182</v>
      </c>
      <c r="I271" t="s">
        <v>573</v>
      </c>
    </row>
    <row r="272" spans="1:9" x14ac:dyDescent="0.3">
      <c r="A272" t="s">
        <v>317</v>
      </c>
      <c r="B272" s="81" t="s">
        <v>555</v>
      </c>
      <c r="C272" s="1">
        <v>0.14000000000000001</v>
      </c>
      <c r="E272" s="1">
        <v>0.14000000000000001</v>
      </c>
      <c r="F272" s="1">
        <v>0.154</v>
      </c>
      <c r="G272" s="1">
        <v>0.16800000000000001</v>
      </c>
      <c r="H272" s="1">
        <v>0.182</v>
      </c>
      <c r="I272" t="s">
        <v>573</v>
      </c>
    </row>
    <row r="273" spans="1:9" ht="28.8" x14ac:dyDescent="0.3">
      <c r="A273" t="s">
        <v>318</v>
      </c>
      <c r="B273" s="81" t="s">
        <v>556</v>
      </c>
    </row>
    <row r="274" spans="1:9" ht="28.8" x14ac:dyDescent="0.3">
      <c r="A274" t="s">
        <v>319</v>
      </c>
      <c r="B274" s="81" t="s">
        <v>557</v>
      </c>
      <c r="C274" s="1">
        <v>0.13</v>
      </c>
      <c r="E274" s="1">
        <v>0.13</v>
      </c>
      <c r="F274" s="1">
        <v>0.14299999999999999</v>
      </c>
      <c r="G274" s="1">
        <v>0.156</v>
      </c>
      <c r="H274" s="1">
        <v>0.16900000000000001</v>
      </c>
      <c r="I274" t="s">
        <v>573</v>
      </c>
    </row>
    <row r="275" spans="1:9" ht="43.2" x14ac:dyDescent="0.3">
      <c r="A275" t="s">
        <v>320</v>
      </c>
      <c r="B275" s="81" t="s">
        <v>558</v>
      </c>
      <c r="C275" s="1">
        <v>0.13</v>
      </c>
      <c r="E275" s="1">
        <v>0.13</v>
      </c>
      <c r="F275" s="1">
        <v>0.14299999999999999</v>
      </c>
      <c r="G275" s="1">
        <v>0.156</v>
      </c>
      <c r="H275" s="1">
        <v>0.16900000000000001</v>
      </c>
      <c r="I275" t="s">
        <v>573</v>
      </c>
    </row>
    <row r="276" spans="1:9" ht="28.8" x14ac:dyDescent="0.3">
      <c r="A276" t="s">
        <v>321</v>
      </c>
      <c r="B276" s="81" t="s">
        <v>559</v>
      </c>
      <c r="C276" s="1">
        <v>0.14000000000000001</v>
      </c>
      <c r="E276" s="1">
        <v>0.14000000000000001</v>
      </c>
      <c r="F276" s="1">
        <v>0.154</v>
      </c>
      <c r="G276" s="1">
        <v>0.16800000000000001</v>
      </c>
      <c r="H276" s="1">
        <v>0.182</v>
      </c>
      <c r="I276" t="s">
        <v>573</v>
      </c>
    </row>
    <row r="277" spans="1:9" x14ac:dyDescent="0.3">
      <c r="A277" t="s">
        <v>322</v>
      </c>
      <c r="B277" s="81" t="s">
        <v>560</v>
      </c>
      <c r="C277" s="1">
        <v>0.14000000000000001</v>
      </c>
      <c r="E277" s="1">
        <v>0.14000000000000001</v>
      </c>
      <c r="F277" s="1">
        <v>0.154</v>
      </c>
      <c r="G277" s="1">
        <v>0.16800000000000001</v>
      </c>
      <c r="H277" s="1">
        <v>0.182</v>
      </c>
      <c r="I277" t="s">
        <v>573</v>
      </c>
    </row>
    <row r="278" spans="1:9" ht="28.8" x14ac:dyDescent="0.3">
      <c r="A278" t="s">
        <v>323</v>
      </c>
      <c r="B278" s="81" t="s">
        <v>561</v>
      </c>
      <c r="C278" s="1">
        <v>0.14000000000000001</v>
      </c>
      <c r="E278" s="1">
        <v>0.14000000000000001</v>
      </c>
      <c r="F278" s="1">
        <v>0.154</v>
      </c>
      <c r="G278" s="1">
        <v>0.16800000000000001</v>
      </c>
      <c r="H278" s="1">
        <v>0.182</v>
      </c>
      <c r="I278" t="s">
        <v>573</v>
      </c>
    </row>
    <row r="279" spans="1:9" x14ac:dyDescent="0.3">
      <c r="A279" t="s">
        <v>324</v>
      </c>
      <c r="B279" s="81" t="s">
        <v>562</v>
      </c>
      <c r="C279" s="1">
        <v>0.14000000000000001</v>
      </c>
      <c r="E279" s="1">
        <v>0.14000000000000001</v>
      </c>
      <c r="F279" s="1">
        <v>0.154</v>
      </c>
      <c r="G279" s="1">
        <v>0.16800000000000001</v>
      </c>
      <c r="H279" s="1">
        <v>0.182</v>
      </c>
      <c r="I279" t="s">
        <v>573</v>
      </c>
    </row>
    <row r="280" spans="1:9" ht="43.2" x14ac:dyDescent="0.3">
      <c r="A280" t="s">
        <v>325</v>
      </c>
      <c r="B280" s="81" t="s">
        <v>563</v>
      </c>
      <c r="C280" s="1">
        <v>0.14000000000000001</v>
      </c>
      <c r="E280" s="1">
        <v>0.14000000000000001</v>
      </c>
      <c r="F280" s="1">
        <v>0.154</v>
      </c>
      <c r="G280" s="1">
        <v>0.16800000000000001</v>
      </c>
      <c r="H280" s="1">
        <v>0.182</v>
      </c>
      <c r="I280" t="s">
        <v>573</v>
      </c>
    </row>
    <row r="281" spans="1:9" ht="28.8" x14ac:dyDescent="0.3">
      <c r="A281" t="s">
        <v>326</v>
      </c>
      <c r="B281" s="81" t="s">
        <v>564</v>
      </c>
      <c r="C281" s="1">
        <v>0.13</v>
      </c>
      <c r="E281" s="1">
        <v>0.13</v>
      </c>
      <c r="F281" s="1">
        <v>0.14299999999999999</v>
      </c>
      <c r="G281" s="1">
        <v>0.156</v>
      </c>
      <c r="H281" s="1">
        <v>0.16900000000000001</v>
      </c>
      <c r="I281" t="s">
        <v>573</v>
      </c>
    </row>
    <row r="282" spans="1:9" ht="28.8" x14ac:dyDescent="0.3">
      <c r="A282" t="s">
        <v>327</v>
      </c>
      <c r="B282" s="81" t="s">
        <v>565</v>
      </c>
      <c r="C282" s="1">
        <v>0.13</v>
      </c>
      <c r="E282" s="1">
        <v>0.13</v>
      </c>
      <c r="F282" s="1">
        <v>0.14299999999999999</v>
      </c>
      <c r="G282" s="1">
        <v>0.156</v>
      </c>
      <c r="H282" s="1">
        <v>0.16900000000000001</v>
      </c>
      <c r="I282" t="s">
        <v>573</v>
      </c>
    </row>
    <row r="283" spans="1:9" ht="28.8" x14ac:dyDescent="0.3">
      <c r="A283" t="s">
        <v>328</v>
      </c>
      <c r="B283" s="81" t="s">
        <v>566</v>
      </c>
      <c r="C283" s="1">
        <v>0.13</v>
      </c>
      <c r="E283" s="1">
        <v>0.13</v>
      </c>
      <c r="F283" s="1">
        <v>0.14299999999999999</v>
      </c>
      <c r="G283" s="1">
        <v>0.156</v>
      </c>
      <c r="H283" s="1">
        <v>0.16900000000000001</v>
      </c>
      <c r="I283" t="s">
        <v>573</v>
      </c>
    </row>
    <row r="284" spans="1:9" ht="28.8" x14ac:dyDescent="0.3">
      <c r="A284" t="s">
        <v>329</v>
      </c>
      <c r="B284" s="81" t="s">
        <v>567</v>
      </c>
      <c r="C284" s="1">
        <v>0.14000000000000001</v>
      </c>
      <c r="E284" s="1">
        <v>0.14000000000000001</v>
      </c>
      <c r="F284" s="1">
        <v>0.154</v>
      </c>
      <c r="G284" s="1">
        <v>0.16800000000000001</v>
      </c>
      <c r="H284" s="1">
        <v>0.182</v>
      </c>
      <c r="I284" t="s">
        <v>573</v>
      </c>
    </row>
  </sheetData>
  <sheetProtection algorithmName="SHA-512" hashValue="1BiA4hNz/yauO9p3xc+1QXQY67omXmT8yzS8RGFzJttcH2OlBuXgVL4Iff1oALdaXDM0dam7NXQW0pRczd0nnQ==" saltValue="dbJZohSyu4LTWjuztsztK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7"/>
  <dimension ref="A1:K63"/>
  <sheetViews>
    <sheetView workbookViewId="0">
      <selection activeCell="J13" sqref="J13"/>
    </sheetView>
  </sheetViews>
  <sheetFormatPr defaultRowHeight="14.4" x14ac:dyDescent="0.3"/>
  <cols>
    <col min="1" max="1" width="10.109375" style="28" bestFit="1" customWidth="1"/>
    <col min="2" max="2" width="61.6640625" style="81" customWidth="1"/>
    <col min="3" max="9" width="13.33203125" style="28" customWidth="1"/>
    <col min="10" max="11" width="8.88671875" style="28"/>
  </cols>
  <sheetData>
    <row r="1" spans="1:11" s="14" customFormat="1" ht="114.6" customHeight="1" x14ac:dyDescent="0.3">
      <c r="A1" s="30" t="s">
        <v>0</v>
      </c>
      <c r="B1" s="30" t="s">
        <v>1</v>
      </c>
      <c r="C1" s="30" t="s">
        <v>2</v>
      </c>
      <c r="D1" s="30" t="s">
        <v>3</v>
      </c>
      <c r="E1" s="30" t="s">
        <v>4</v>
      </c>
      <c r="F1" s="30" t="s">
        <v>5</v>
      </c>
      <c r="G1" s="30" t="s">
        <v>6</v>
      </c>
      <c r="H1" s="30" t="s">
        <v>7</v>
      </c>
      <c r="I1" s="30" t="s">
        <v>8</v>
      </c>
      <c r="J1" s="13"/>
      <c r="K1" s="13"/>
    </row>
    <row r="2" spans="1:11" x14ac:dyDescent="0.3">
      <c r="A2" s="28" t="s">
        <v>9</v>
      </c>
      <c r="B2" s="81" t="s">
        <v>45</v>
      </c>
    </row>
    <row r="3" spans="1:11" x14ac:dyDescent="0.3">
      <c r="A3" s="28" t="s">
        <v>10</v>
      </c>
      <c r="B3" s="81" t="s">
        <v>46</v>
      </c>
    </row>
    <row r="4" spans="1:11" x14ac:dyDescent="0.3">
      <c r="A4" s="28" t="s">
        <v>10</v>
      </c>
      <c r="B4" s="81" t="s">
        <v>47</v>
      </c>
      <c r="C4" s="29">
        <v>1.36</v>
      </c>
      <c r="D4" s="29">
        <v>0.03</v>
      </c>
      <c r="E4" s="29">
        <v>1.39</v>
      </c>
      <c r="F4" s="29">
        <v>1.5289999999999999</v>
      </c>
      <c r="G4" s="29">
        <v>1.6679999999999999</v>
      </c>
      <c r="H4" s="29">
        <v>1.8069999999999999</v>
      </c>
      <c r="I4" s="28" t="s">
        <v>83</v>
      </c>
    </row>
    <row r="5" spans="1:11" x14ac:dyDescent="0.3">
      <c r="A5" s="28" t="s">
        <v>11</v>
      </c>
      <c r="B5" s="81" t="s">
        <v>48</v>
      </c>
      <c r="C5" s="29">
        <v>1.28</v>
      </c>
      <c r="D5" s="29">
        <v>0.13</v>
      </c>
      <c r="E5" s="29">
        <v>1.41</v>
      </c>
      <c r="F5" s="29">
        <v>1.5509999999999999</v>
      </c>
      <c r="G5" s="29">
        <v>1.6919999999999999</v>
      </c>
      <c r="H5" s="29">
        <v>1.833</v>
      </c>
    </row>
    <row r="6" spans="1:11" x14ac:dyDescent="0.3">
      <c r="A6" s="28" t="s">
        <v>12</v>
      </c>
      <c r="B6" s="81" t="s">
        <v>49</v>
      </c>
      <c r="C6" s="29">
        <v>1.21</v>
      </c>
      <c r="D6" s="29">
        <v>0.06</v>
      </c>
      <c r="E6" s="29">
        <v>1.27</v>
      </c>
      <c r="F6" s="29">
        <v>1.397</v>
      </c>
      <c r="G6" s="29">
        <v>1.524</v>
      </c>
      <c r="H6" s="29">
        <v>1.651</v>
      </c>
    </row>
    <row r="7" spans="1:11" x14ac:dyDescent="0.3">
      <c r="A7" s="28" t="s">
        <v>13</v>
      </c>
      <c r="B7" s="81" t="s">
        <v>50</v>
      </c>
      <c r="C7" s="29">
        <v>1.31</v>
      </c>
      <c r="D7" s="29">
        <v>0.17</v>
      </c>
      <c r="E7" s="29">
        <v>1.48</v>
      </c>
      <c r="F7" s="29">
        <v>1.6279999999999999</v>
      </c>
      <c r="G7" s="29">
        <v>1.776</v>
      </c>
      <c r="H7" s="29">
        <v>1.9239999999999999</v>
      </c>
      <c r="I7" s="28" t="s">
        <v>84</v>
      </c>
    </row>
    <row r="8" spans="1:11" x14ac:dyDescent="0.3">
      <c r="A8" s="28" t="s">
        <v>13</v>
      </c>
      <c r="B8" s="81" t="s">
        <v>51</v>
      </c>
      <c r="C8" s="29">
        <v>1.1499999999999999</v>
      </c>
      <c r="D8" s="29">
        <v>7.0000000000000007E-2</v>
      </c>
      <c r="E8" s="29">
        <v>1.21</v>
      </c>
      <c r="F8" s="29">
        <v>1.331</v>
      </c>
      <c r="G8" s="29">
        <v>1.452</v>
      </c>
      <c r="H8" s="29">
        <v>1.573</v>
      </c>
      <c r="I8" s="28" t="s">
        <v>83</v>
      </c>
    </row>
    <row r="9" spans="1:11" x14ac:dyDescent="0.3">
      <c r="A9" s="28" t="s">
        <v>14</v>
      </c>
      <c r="B9" s="81" t="s">
        <v>52</v>
      </c>
    </row>
    <row r="10" spans="1:11" x14ac:dyDescent="0.3">
      <c r="A10" s="28" t="s">
        <v>15</v>
      </c>
      <c r="B10" s="81" t="s">
        <v>53</v>
      </c>
      <c r="C10" s="29">
        <v>1.82</v>
      </c>
      <c r="D10" s="29">
        <v>0.05</v>
      </c>
      <c r="E10" s="29">
        <v>1.87</v>
      </c>
      <c r="F10" s="29">
        <v>1.889</v>
      </c>
      <c r="G10" s="29">
        <v>1.889</v>
      </c>
      <c r="H10" s="29">
        <v>1.889</v>
      </c>
    </row>
    <row r="11" spans="1:11" x14ac:dyDescent="0.3">
      <c r="A11" s="28" t="s">
        <v>16</v>
      </c>
      <c r="B11" s="81" t="s">
        <v>54</v>
      </c>
      <c r="C11" s="29">
        <v>2.34</v>
      </c>
      <c r="D11" s="29">
        <v>0.16</v>
      </c>
      <c r="E11" s="29">
        <v>2.5099999999999998</v>
      </c>
      <c r="F11" s="29">
        <v>2.5350000000000001</v>
      </c>
      <c r="G11" s="29">
        <v>2.5350000000000001</v>
      </c>
      <c r="H11" s="29">
        <v>2.5350000000000001</v>
      </c>
    </row>
    <row r="12" spans="1:11" x14ac:dyDescent="0.3">
      <c r="A12" s="28" t="s">
        <v>17</v>
      </c>
      <c r="B12" s="81" t="s">
        <v>55</v>
      </c>
      <c r="C12" s="29">
        <v>0.7</v>
      </c>
      <c r="D12" s="29">
        <v>0.05</v>
      </c>
      <c r="E12" s="29">
        <v>0.75</v>
      </c>
      <c r="F12" s="29">
        <v>0.75800000000000001</v>
      </c>
      <c r="G12" s="29">
        <v>0.75800000000000001</v>
      </c>
      <c r="H12" s="29">
        <v>0.75800000000000001</v>
      </c>
    </row>
    <row r="13" spans="1:11" x14ac:dyDescent="0.3">
      <c r="A13" s="28" t="s">
        <v>18</v>
      </c>
      <c r="B13" s="81" t="s">
        <v>56</v>
      </c>
      <c r="C13" s="29">
        <v>1.64</v>
      </c>
      <c r="D13" s="29">
        <v>0.08</v>
      </c>
      <c r="E13" s="29">
        <v>1.72</v>
      </c>
      <c r="F13" s="29">
        <v>1.7370000000000001</v>
      </c>
      <c r="G13" s="29">
        <v>1.7370000000000001</v>
      </c>
      <c r="H13" s="29">
        <v>1.7370000000000001</v>
      </c>
    </row>
    <row r="14" spans="1:11" x14ac:dyDescent="0.3">
      <c r="A14" s="28" t="s">
        <v>19</v>
      </c>
      <c r="B14" s="81" t="s">
        <v>57</v>
      </c>
    </row>
    <row r="15" spans="1:11" ht="43.2" x14ac:dyDescent="0.3">
      <c r="A15" s="28" t="s">
        <v>20</v>
      </c>
      <c r="B15" s="81" t="s">
        <v>58</v>
      </c>
      <c r="C15" s="29">
        <v>0.52</v>
      </c>
      <c r="D15" s="29">
        <v>0.04</v>
      </c>
      <c r="E15" s="29">
        <v>0.56000000000000005</v>
      </c>
      <c r="F15" s="29">
        <v>0.56599999999999995</v>
      </c>
      <c r="G15" s="29">
        <v>0.56599999999999995</v>
      </c>
      <c r="H15" s="29">
        <v>0.56599999999999995</v>
      </c>
    </row>
    <row r="16" spans="1:11" ht="43.2" x14ac:dyDescent="0.3">
      <c r="A16" s="28" t="s">
        <v>21</v>
      </c>
      <c r="B16" s="81" t="s">
        <v>59</v>
      </c>
      <c r="C16" s="29">
        <v>0.86</v>
      </c>
      <c r="D16" s="29">
        <v>0.04</v>
      </c>
      <c r="E16" s="29">
        <v>0.91</v>
      </c>
      <c r="F16" s="29">
        <v>0.91900000000000004</v>
      </c>
      <c r="G16" s="29">
        <v>0.91900000000000004</v>
      </c>
      <c r="H16" s="29">
        <v>0.91900000000000004</v>
      </c>
    </row>
    <row r="17" spans="1:8" ht="57.6" x14ac:dyDescent="0.3">
      <c r="A17" s="28" t="s">
        <v>22</v>
      </c>
      <c r="B17" s="81" t="s">
        <v>60</v>
      </c>
      <c r="C17" s="29">
        <v>1.57</v>
      </c>
      <c r="D17" s="29">
        <v>0.12</v>
      </c>
      <c r="E17" s="29">
        <v>1.7</v>
      </c>
      <c r="F17" s="29">
        <v>1.7170000000000001</v>
      </c>
      <c r="G17" s="29">
        <v>1.7170000000000001</v>
      </c>
      <c r="H17" s="29">
        <v>1.7170000000000001</v>
      </c>
    </row>
    <row r="18" spans="1:8" ht="57.6" x14ac:dyDescent="0.3">
      <c r="A18" s="28" t="s">
        <v>23</v>
      </c>
      <c r="B18" s="81" t="s">
        <v>61</v>
      </c>
      <c r="C18" s="29">
        <v>1.54</v>
      </c>
      <c r="D18" s="29">
        <v>0.12</v>
      </c>
      <c r="E18" s="29">
        <v>1.66</v>
      </c>
      <c r="F18" s="29">
        <v>1.677</v>
      </c>
      <c r="G18" s="29">
        <v>1.677</v>
      </c>
      <c r="H18" s="29">
        <v>1.677</v>
      </c>
    </row>
    <row r="19" spans="1:8" ht="28.8" x14ac:dyDescent="0.3">
      <c r="A19" s="28" t="s">
        <v>24</v>
      </c>
      <c r="B19" s="81" t="s">
        <v>62</v>
      </c>
      <c r="C19" s="29">
        <v>0.68</v>
      </c>
      <c r="D19" s="29">
        <v>0.09</v>
      </c>
      <c r="E19" s="29">
        <v>0.77</v>
      </c>
      <c r="F19" s="29">
        <v>0.77800000000000002</v>
      </c>
      <c r="G19" s="29">
        <v>0.77800000000000002</v>
      </c>
      <c r="H19" s="29">
        <v>0.77800000000000002</v>
      </c>
    </row>
    <row r="20" spans="1:8" x14ac:dyDescent="0.3">
      <c r="A20" s="28" t="s">
        <v>25</v>
      </c>
      <c r="B20" s="81" t="s">
        <v>63</v>
      </c>
      <c r="C20" s="29">
        <v>1.18</v>
      </c>
      <c r="D20" s="29">
        <v>0.1</v>
      </c>
      <c r="E20" s="29">
        <v>1.28</v>
      </c>
      <c r="F20" s="29">
        <v>1.2929999999999999</v>
      </c>
      <c r="G20" s="29">
        <v>1.2929999999999999</v>
      </c>
      <c r="H20" s="29">
        <v>1.2929999999999999</v>
      </c>
    </row>
    <row r="21" spans="1:8" ht="28.8" x14ac:dyDescent="0.3">
      <c r="A21" s="28" t="s">
        <v>26</v>
      </c>
      <c r="B21" s="81" t="s">
        <v>64</v>
      </c>
      <c r="C21" s="29">
        <v>1.25</v>
      </c>
      <c r="D21" s="29">
        <v>0.08</v>
      </c>
      <c r="E21" s="29">
        <v>1.32</v>
      </c>
      <c r="F21" s="29">
        <v>1.333</v>
      </c>
      <c r="G21" s="29">
        <v>1.333</v>
      </c>
      <c r="H21" s="29">
        <v>1.333</v>
      </c>
    </row>
    <row r="22" spans="1:8" ht="28.8" x14ac:dyDescent="0.3">
      <c r="A22" s="28" t="s">
        <v>27</v>
      </c>
      <c r="B22" s="81" t="s">
        <v>65</v>
      </c>
      <c r="C22" s="29">
        <v>1.92</v>
      </c>
      <c r="D22" s="29">
        <v>0.12</v>
      </c>
      <c r="E22" s="29">
        <v>2.04</v>
      </c>
      <c r="F22" s="29">
        <v>2.06</v>
      </c>
      <c r="G22" s="29">
        <v>2.06</v>
      </c>
      <c r="H22" s="29">
        <v>2.06</v>
      </c>
    </row>
    <row r="23" spans="1:8" ht="57.6" x14ac:dyDescent="0.3">
      <c r="A23" s="28" t="s">
        <v>28</v>
      </c>
      <c r="B23" s="81" t="s">
        <v>66</v>
      </c>
      <c r="C23" s="29">
        <v>1.66</v>
      </c>
      <c r="D23" s="29">
        <v>0.11</v>
      </c>
      <c r="E23" s="29">
        <v>1.77</v>
      </c>
      <c r="F23" s="29">
        <v>1.788</v>
      </c>
      <c r="G23" s="29">
        <v>1.788</v>
      </c>
      <c r="H23" s="29">
        <v>1.788</v>
      </c>
    </row>
    <row r="24" spans="1:8" ht="57.6" x14ac:dyDescent="0.3">
      <c r="A24" s="28" t="s">
        <v>29</v>
      </c>
      <c r="B24" s="81" t="s">
        <v>67</v>
      </c>
      <c r="C24" s="29">
        <v>1.66</v>
      </c>
      <c r="D24" s="29">
        <v>0.11</v>
      </c>
      <c r="E24" s="29">
        <v>1.77</v>
      </c>
      <c r="F24" s="29">
        <v>1.788</v>
      </c>
      <c r="G24" s="29">
        <v>1.788</v>
      </c>
      <c r="H24" s="29">
        <v>1.788</v>
      </c>
    </row>
    <row r="25" spans="1:8" ht="28.8" x14ac:dyDescent="0.3">
      <c r="A25" s="28" t="s">
        <v>30</v>
      </c>
      <c r="B25" s="81" t="s">
        <v>68</v>
      </c>
      <c r="C25" s="29">
        <v>2.83</v>
      </c>
      <c r="D25" s="29">
        <v>0.08</v>
      </c>
      <c r="E25" s="29">
        <v>2.92</v>
      </c>
      <c r="F25" s="29">
        <v>2.9489999999999998</v>
      </c>
      <c r="G25" s="29">
        <v>2.9489999999999998</v>
      </c>
      <c r="H25" s="29">
        <v>2.9489999999999998</v>
      </c>
    </row>
    <row r="26" spans="1:8" ht="43.2" x14ac:dyDescent="0.3">
      <c r="A26" s="28" t="s">
        <v>31</v>
      </c>
      <c r="B26" s="81" t="s">
        <v>69</v>
      </c>
      <c r="C26" s="29">
        <v>1.61</v>
      </c>
      <c r="D26" s="29">
        <v>0.11</v>
      </c>
      <c r="E26" s="29">
        <v>1.71</v>
      </c>
      <c r="F26" s="29">
        <v>1.7270000000000001</v>
      </c>
      <c r="G26" s="29">
        <v>1.7270000000000001</v>
      </c>
      <c r="H26" s="29">
        <v>1.7270000000000001</v>
      </c>
    </row>
    <row r="27" spans="1:8" ht="28.8" x14ac:dyDescent="0.3">
      <c r="A27" s="28" t="s">
        <v>32</v>
      </c>
      <c r="B27" s="81" t="s">
        <v>70</v>
      </c>
      <c r="C27" s="29">
        <v>1.36</v>
      </c>
      <c r="D27" s="29">
        <v>0.1</v>
      </c>
      <c r="E27" s="29">
        <v>1.45</v>
      </c>
      <c r="F27" s="29">
        <v>1.4650000000000001</v>
      </c>
      <c r="G27" s="29">
        <v>1.4650000000000001</v>
      </c>
      <c r="H27" s="29">
        <v>1.4650000000000001</v>
      </c>
    </row>
    <row r="28" spans="1:8" ht="86.4" x14ac:dyDescent="0.3">
      <c r="A28" s="28" t="s">
        <v>33</v>
      </c>
      <c r="B28" s="81" t="s">
        <v>71</v>
      </c>
      <c r="C28" s="29">
        <v>1.5</v>
      </c>
      <c r="D28" s="29">
        <v>0.11</v>
      </c>
      <c r="E28" s="29">
        <v>1.62</v>
      </c>
      <c r="F28" s="29">
        <v>1.6359999999999999</v>
      </c>
      <c r="G28" s="29">
        <v>1.6359999999999999</v>
      </c>
      <c r="H28" s="29">
        <v>1.6359999999999999</v>
      </c>
    </row>
    <row r="29" spans="1:8" ht="28.8" x14ac:dyDescent="0.3">
      <c r="A29" s="28" t="s">
        <v>34</v>
      </c>
      <c r="B29" s="81" t="s">
        <v>72</v>
      </c>
    </row>
    <row r="30" spans="1:8" ht="28.8" x14ac:dyDescent="0.3">
      <c r="A30" s="28" t="s">
        <v>35</v>
      </c>
      <c r="B30" s="81" t="s">
        <v>73</v>
      </c>
      <c r="C30" s="29">
        <v>0.7</v>
      </c>
      <c r="D30" s="29">
        <v>0.09</v>
      </c>
      <c r="E30" s="29">
        <v>0.8</v>
      </c>
      <c r="F30" s="29">
        <v>0.80800000000000005</v>
      </c>
      <c r="G30" s="29">
        <v>0.80800000000000005</v>
      </c>
      <c r="H30" s="29">
        <v>0.80800000000000005</v>
      </c>
    </row>
    <row r="31" spans="1:8" ht="43.2" x14ac:dyDescent="0.3">
      <c r="A31" s="28" t="s">
        <v>36</v>
      </c>
      <c r="B31" s="81" t="s">
        <v>74</v>
      </c>
      <c r="C31" s="29">
        <v>0.84</v>
      </c>
      <c r="D31" s="29">
        <v>0.11</v>
      </c>
      <c r="E31" s="29">
        <v>0.95</v>
      </c>
      <c r="F31" s="29">
        <v>0.96</v>
      </c>
      <c r="G31" s="29">
        <v>0.96</v>
      </c>
      <c r="H31" s="29">
        <v>0.96</v>
      </c>
    </row>
    <row r="32" spans="1:8" ht="57.6" x14ac:dyDescent="0.3">
      <c r="A32" s="28" t="s">
        <v>37</v>
      </c>
      <c r="B32" s="81" t="s">
        <v>75</v>
      </c>
      <c r="C32" s="29">
        <v>0.56999999999999995</v>
      </c>
      <c r="D32" s="29">
        <v>0.08</v>
      </c>
      <c r="E32" s="29">
        <v>0.65</v>
      </c>
      <c r="F32" s="29">
        <v>0.65700000000000003</v>
      </c>
      <c r="G32" s="29">
        <v>0.65700000000000003</v>
      </c>
      <c r="H32" s="29">
        <v>0.65700000000000003</v>
      </c>
    </row>
    <row r="33" spans="1:9" ht="28.8" x14ac:dyDescent="0.3">
      <c r="A33" s="28" t="s">
        <v>38</v>
      </c>
      <c r="B33" s="81" t="s">
        <v>76</v>
      </c>
      <c r="C33" s="29">
        <v>0.55000000000000004</v>
      </c>
      <c r="D33" s="29">
        <v>7.0000000000000007E-2</v>
      </c>
      <c r="E33" s="29">
        <v>0.62</v>
      </c>
      <c r="F33" s="29">
        <v>0.626</v>
      </c>
      <c r="G33" s="29">
        <v>0.626</v>
      </c>
      <c r="H33" s="29">
        <v>0.626</v>
      </c>
    </row>
    <row r="34" spans="1:9" ht="57.6" x14ac:dyDescent="0.3">
      <c r="A34" s="28" t="s">
        <v>39</v>
      </c>
      <c r="B34" s="81" t="s">
        <v>77</v>
      </c>
      <c r="C34" s="29">
        <v>0.35</v>
      </c>
      <c r="D34" s="29">
        <v>0.05</v>
      </c>
      <c r="E34" s="29">
        <v>0.4</v>
      </c>
      <c r="F34" s="29">
        <v>0.40400000000000003</v>
      </c>
      <c r="G34" s="29">
        <v>0.40400000000000003</v>
      </c>
      <c r="H34" s="29">
        <v>0.40400000000000003</v>
      </c>
    </row>
    <row r="35" spans="1:9" ht="28.8" x14ac:dyDescent="0.3">
      <c r="A35" s="28" t="s">
        <v>40</v>
      </c>
      <c r="B35" s="81" t="s">
        <v>78</v>
      </c>
      <c r="C35" s="29">
        <v>1.1399999999999999</v>
      </c>
      <c r="D35" s="29">
        <v>0.13</v>
      </c>
      <c r="E35" s="29">
        <v>1.27</v>
      </c>
      <c r="F35" s="29">
        <v>1.2829999999999999</v>
      </c>
      <c r="G35" s="29">
        <v>1.2829999999999999</v>
      </c>
      <c r="H35" s="29">
        <v>1.2829999999999999</v>
      </c>
    </row>
    <row r="36" spans="1:9" ht="28.8" x14ac:dyDescent="0.3">
      <c r="A36" s="28" t="s">
        <v>41</v>
      </c>
      <c r="B36" s="81" t="s">
        <v>79</v>
      </c>
      <c r="C36" s="29">
        <v>0.63</v>
      </c>
      <c r="D36" s="29">
        <v>0.11</v>
      </c>
      <c r="E36" s="29">
        <v>0.74</v>
      </c>
      <c r="F36" s="29">
        <v>0.747</v>
      </c>
      <c r="G36" s="29">
        <v>0.747</v>
      </c>
      <c r="H36" s="29">
        <v>0.747</v>
      </c>
    </row>
    <row r="37" spans="1:9" ht="72" x14ac:dyDescent="0.3">
      <c r="A37" s="28" t="s">
        <v>42</v>
      </c>
      <c r="B37" s="81" t="s">
        <v>80</v>
      </c>
      <c r="C37" s="29">
        <v>1.1000000000000001</v>
      </c>
      <c r="D37" s="29">
        <v>0.08</v>
      </c>
      <c r="E37" s="29">
        <v>1.19</v>
      </c>
      <c r="F37" s="29">
        <v>1.202</v>
      </c>
      <c r="G37" s="29">
        <v>1.202</v>
      </c>
      <c r="H37" s="29">
        <v>1.202</v>
      </c>
    </row>
    <row r="38" spans="1:9" ht="86.4" x14ac:dyDescent="0.3">
      <c r="A38" s="28" t="s">
        <v>43</v>
      </c>
      <c r="B38" s="81" t="s">
        <v>81</v>
      </c>
      <c r="C38" s="29">
        <v>0.56999999999999995</v>
      </c>
      <c r="D38" s="29">
        <v>0.06</v>
      </c>
      <c r="E38" s="29">
        <v>0.63</v>
      </c>
      <c r="F38" s="29">
        <v>0.63600000000000001</v>
      </c>
      <c r="G38" s="29">
        <v>0.63600000000000001</v>
      </c>
      <c r="H38" s="29">
        <v>0.63600000000000001</v>
      </c>
    </row>
    <row r="39" spans="1:9" x14ac:dyDescent="0.3">
      <c r="A39" s="28" t="s">
        <v>85</v>
      </c>
      <c r="B39" s="81" t="s">
        <v>330</v>
      </c>
      <c r="C39" s="29">
        <v>0.36</v>
      </c>
      <c r="E39" s="29">
        <v>0.36</v>
      </c>
      <c r="F39" s="29">
        <v>0.39600000000000002</v>
      </c>
      <c r="G39" s="29">
        <v>0.432</v>
      </c>
      <c r="H39" s="29">
        <v>0.46800000000000003</v>
      </c>
      <c r="I39" s="28" t="s">
        <v>568</v>
      </c>
    </row>
    <row r="40" spans="1:9" x14ac:dyDescent="0.3">
      <c r="A40" s="28" t="s">
        <v>86</v>
      </c>
      <c r="B40" s="81" t="s">
        <v>331</v>
      </c>
      <c r="C40" s="29">
        <v>1.69</v>
      </c>
      <c r="E40" s="29">
        <v>1.69</v>
      </c>
      <c r="F40" s="29">
        <v>1.859</v>
      </c>
      <c r="G40" s="29">
        <v>2.028</v>
      </c>
      <c r="H40" s="29">
        <v>2.1970000000000001</v>
      </c>
      <c r="I40" s="28" t="s">
        <v>568</v>
      </c>
    </row>
    <row r="41" spans="1:9" x14ac:dyDescent="0.3">
      <c r="A41" s="28" t="s">
        <v>87</v>
      </c>
      <c r="B41" s="81" t="s">
        <v>332</v>
      </c>
      <c r="C41" s="29">
        <v>1.91</v>
      </c>
      <c r="E41" s="29">
        <v>1.91</v>
      </c>
      <c r="F41" s="29">
        <v>2.101</v>
      </c>
      <c r="G41" s="29">
        <v>2.2919999999999998</v>
      </c>
      <c r="H41" s="29">
        <v>2.4830000000000001</v>
      </c>
      <c r="I41" s="28" t="s">
        <v>568</v>
      </c>
    </row>
    <row r="42" spans="1:9" x14ac:dyDescent="0.3">
      <c r="A42" s="28" t="s">
        <v>88</v>
      </c>
      <c r="B42" s="81" t="s">
        <v>333</v>
      </c>
      <c r="C42" s="29">
        <v>1.93</v>
      </c>
      <c r="E42" s="29">
        <v>1.93</v>
      </c>
      <c r="F42" s="29">
        <v>2.1230000000000002</v>
      </c>
      <c r="G42" s="29">
        <v>2.3159999999999998</v>
      </c>
      <c r="H42" s="29">
        <v>2.5089999999999999</v>
      </c>
      <c r="I42" s="28" t="s">
        <v>568</v>
      </c>
    </row>
    <row r="43" spans="1:9" x14ac:dyDescent="0.3">
      <c r="A43" s="28" t="s">
        <v>89</v>
      </c>
      <c r="B43" s="81" t="s">
        <v>334</v>
      </c>
      <c r="C43" s="29">
        <v>1.93</v>
      </c>
      <c r="E43" s="29">
        <v>1.93</v>
      </c>
      <c r="F43" s="29">
        <v>2.1230000000000002</v>
      </c>
      <c r="G43" s="29">
        <v>2.3159999999999998</v>
      </c>
      <c r="H43" s="29">
        <v>2.5089999999999999</v>
      </c>
      <c r="I43" s="28" t="s">
        <v>568</v>
      </c>
    </row>
    <row r="44" spans="1:9" x14ac:dyDescent="0.3">
      <c r="A44" s="28" t="s">
        <v>90</v>
      </c>
      <c r="B44" s="81" t="s">
        <v>332</v>
      </c>
      <c r="C44" s="29">
        <v>1.91</v>
      </c>
      <c r="E44" s="29">
        <v>1.91</v>
      </c>
      <c r="F44" s="29">
        <v>2.101</v>
      </c>
      <c r="G44" s="29">
        <v>2.2919999999999998</v>
      </c>
      <c r="H44" s="29">
        <v>2.4830000000000001</v>
      </c>
      <c r="I44" s="28" t="s">
        <v>568</v>
      </c>
    </row>
    <row r="45" spans="1:9" x14ac:dyDescent="0.3">
      <c r="A45" s="28" t="s">
        <v>91</v>
      </c>
      <c r="B45" s="81" t="s">
        <v>333</v>
      </c>
      <c r="C45" s="29">
        <v>1.93</v>
      </c>
      <c r="E45" s="29">
        <v>1.93</v>
      </c>
      <c r="F45" s="29">
        <v>2.1230000000000002</v>
      </c>
      <c r="G45" s="29">
        <v>2.3159999999999998</v>
      </c>
      <c r="H45" s="29">
        <v>2.5089999999999999</v>
      </c>
      <c r="I45" s="28" t="s">
        <v>568</v>
      </c>
    </row>
    <row r="46" spans="1:9" x14ac:dyDescent="0.3">
      <c r="A46" s="28" t="s">
        <v>92</v>
      </c>
      <c r="B46" s="81" t="s">
        <v>335</v>
      </c>
      <c r="C46" s="29">
        <v>1.91</v>
      </c>
      <c r="E46" s="29">
        <v>1.91</v>
      </c>
      <c r="F46" s="29">
        <v>2.101</v>
      </c>
      <c r="G46" s="29">
        <v>2.2919999999999998</v>
      </c>
      <c r="H46" s="29">
        <v>2.4830000000000001</v>
      </c>
      <c r="I46" s="28" t="s">
        <v>568</v>
      </c>
    </row>
    <row r="47" spans="1:9" x14ac:dyDescent="0.3">
      <c r="A47" s="28" t="s">
        <v>93</v>
      </c>
      <c r="B47" s="81" t="s">
        <v>336</v>
      </c>
      <c r="C47" s="29">
        <v>2.37</v>
      </c>
      <c r="E47" s="29">
        <v>2.37</v>
      </c>
      <c r="F47" s="29">
        <v>2.6070000000000002</v>
      </c>
      <c r="G47" s="29">
        <v>2.8439999999999999</v>
      </c>
      <c r="H47" s="29">
        <v>3.081</v>
      </c>
      <c r="I47" s="28" t="s">
        <v>568</v>
      </c>
    </row>
    <row r="48" spans="1:9" ht="43.2" x14ac:dyDescent="0.3">
      <c r="A48" s="28" t="s">
        <v>94</v>
      </c>
      <c r="B48" s="81" t="s">
        <v>337</v>
      </c>
      <c r="C48" s="29">
        <v>2.37</v>
      </c>
      <c r="E48" s="29">
        <v>2.37</v>
      </c>
      <c r="F48" s="29">
        <v>2.6070000000000002</v>
      </c>
      <c r="G48" s="29">
        <v>2.8439999999999999</v>
      </c>
      <c r="H48" s="29">
        <v>3.081</v>
      </c>
      <c r="I48" s="28" t="s">
        <v>568</v>
      </c>
    </row>
    <row r="49" spans="1:9" x14ac:dyDescent="0.3">
      <c r="A49" s="28" t="s">
        <v>95</v>
      </c>
      <c r="B49" s="81" t="s">
        <v>338</v>
      </c>
      <c r="C49" s="29">
        <v>1.93</v>
      </c>
      <c r="E49" s="29">
        <v>1.93</v>
      </c>
      <c r="F49" s="29">
        <v>2.1230000000000002</v>
      </c>
      <c r="G49" s="29">
        <v>2.3159999999999998</v>
      </c>
      <c r="H49" s="29">
        <v>2.5089999999999999</v>
      </c>
      <c r="I49" s="28" t="s">
        <v>568</v>
      </c>
    </row>
    <row r="50" spans="1:9" x14ac:dyDescent="0.3">
      <c r="A50" s="28" t="s">
        <v>96</v>
      </c>
      <c r="B50" s="81" t="s">
        <v>339</v>
      </c>
      <c r="C50" s="29">
        <v>1.93</v>
      </c>
      <c r="E50" s="29">
        <v>1.93</v>
      </c>
      <c r="F50" s="29">
        <v>2.1230000000000002</v>
      </c>
      <c r="G50" s="29">
        <v>2.3159999999999998</v>
      </c>
      <c r="H50" s="29">
        <v>2.5089999999999999</v>
      </c>
      <c r="I50" s="28" t="s">
        <v>568</v>
      </c>
    </row>
    <row r="51" spans="1:9" x14ac:dyDescent="0.3">
      <c r="A51" s="28" t="s">
        <v>97</v>
      </c>
      <c r="B51" s="81" t="s">
        <v>340</v>
      </c>
      <c r="C51" s="29">
        <v>1.93</v>
      </c>
      <c r="E51" s="29">
        <v>1.93</v>
      </c>
      <c r="F51" s="29">
        <v>2.1230000000000002</v>
      </c>
      <c r="G51" s="29">
        <v>2.3159999999999998</v>
      </c>
      <c r="H51" s="29">
        <v>2.5089999999999999</v>
      </c>
      <c r="I51" s="28" t="s">
        <v>568</v>
      </c>
    </row>
    <row r="52" spans="1:9" x14ac:dyDescent="0.3">
      <c r="A52" s="28" t="s">
        <v>98</v>
      </c>
      <c r="B52" s="81" t="s">
        <v>341</v>
      </c>
      <c r="C52" s="29">
        <v>1.93</v>
      </c>
      <c r="E52" s="29">
        <v>1.93</v>
      </c>
      <c r="F52" s="29">
        <v>2.1230000000000002</v>
      </c>
      <c r="G52" s="29">
        <v>2.3159999999999998</v>
      </c>
      <c r="H52" s="29">
        <v>2.5089999999999999</v>
      </c>
      <c r="I52" s="28" t="s">
        <v>568</v>
      </c>
    </row>
    <row r="53" spans="1:9" x14ac:dyDescent="0.3">
      <c r="A53" s="28" t="s">
        <v>99</v>
      </c>
      <c r="B53" s="81" t="s">
        <v>342</v>
      </c>
      <c r="C53" s="29">
        <v>1.93</v>
      </c>
      <c r="E53" s="29">
        <v>1.93</v>
      </c>
      <c r="F53" s="29">
        <v>2.1230000000000002</v>
      </c>
      <c r="G53" s="29">
        <v>2.3159999999999998</v>
      </c>
      <c r="H53" s="29">
        <v>2.5089999999999999</v>
      </c>
      <c r="I53" s="28" t="s">
        <v>568</v>
      </c>
    </row>
    <row r="54" spans="1:9" x14ac:dyDescent="0.3">
      <c r="A54" s="28" t="s">
        <v>100</v>
      </c>
      <c r="B54" s="81" t="s">
        <v>341</v>
      </c>
      <c r="C54" s="29">
        <v>1.93</v>
      </c>
      <c r="E54" s="29">
        <v>1.93</v>
      </c>
      <c r="F54" s="29">
        <v>2.1230000000000002</v>
      </c>
      <c r="G54" s="29">
        <v>2.3159999999999998</v>
      </c>
      <c r="H54" s="29">
        <v>2.5089999999999999</v>
      </c>
      <c r="I54" s="28" t="s">
        <v>568</v>
      </c>
    </row>
    <row r="55" spans="1:9" ht="57.6" x14ac:dyDescent="0.3">
      <c r="A55" s="28" t="s">
        <v>101</v>
      </c>
      <c r="B55" s="81" t="s">
        <v>343</v>
      </c>
      <c r="C55" s="29">
        <v>2.37</v>
      </c>
      <c r="E55" s="29">
        <v>2.37</v>
      </c>
      <c r="F55" s="29">
        <v>2.6070000000000002</v>
      </c>
      <c r="G55" s="29">
        <v>2.8439999999999999</v>
      </c>
      <c r="H55" s="29">
        <v>3.081</v>
      </c>
      <c r="I55" s="28" t="s">
        <v>568</v>
      </c>
    </row>
    <row r="56" spans="1:9" ht="72" x14ac:dyDescent="0.3">
      <c r="A56" s="28" t="s">
        <v>102</v>
      </c>
      <c r="B56" s="81" t="s">
        <v>344</v>
      </c>
      <c r="C56" s="29">
        <v>2.37</v>
      </c>
      <c r="E56" s="29">
        <v>2.37</v>
      </c>
      <c r="F56" s="29">
        <v>2.6070000000000002</v>
      </c>
      <c r="G56" s="29">
        <v>2.8439999999999999</v>
      </c>
      <c r="H56" s="29">
        <v>3.081</v>
      </c>
      <c r="I56" s="28" t="s">
        <v>568</v>
      </c>
    </row>
    <row r="57" spans="1:9" x14ac:dyDescent="0.3">
      <c r="A57" s="28" t="s">
        <v>103</v>
      </c>
      <c r="B57" s="81" t="s">
        <v>345</v>
      </c>
      <c r="C57" s="29">
        <v>2.37</v>
      </c>
      <c r="E57" s="29">
        <v>2.37</v>
      </c>
      <c r="F57" s="29">
        <v>2.6070000000000002</v>
      </c>
      <c r="G57" s="29">
        <v>2.8439999999999999</v>
      </c>
      <c r="H57" s="29">
        <v>3.081</v>
      </c>
      <c r="I57" s="28" t="s">
        <v>568</v>
      </c>
    </row>
    <row r="58" spans="1:9" x14ac:dyDescent="0.3">
      <c r="A58" s="28" t="s">
        <v>104</v>
      </c>
      <c r="B58" s="81" t="s">
        <v>346</v>
      </c>
      <c r="C58" s="29">
        <v>1.91</v>
      </c>
      <c r="E58" s="29">
        <v>1.91</v>
      </c>
      <c r="F58" s="29">
        <v>2.101</v>
      </c>
      <c r="G58" s="29">
        <v>2.2919999999999998</v>
      </c>
      <c r="H58" s="29">
        <v>2.4830000000000001</v>
      </c>
      <c r="I58" s="28" t="s">
        <v>568</v>
      </c>
    </row>
    <row r="59" spans="1:9" ht="43.2" x14ac:dyDescent="0.3">
      <c r="A59" s="28" t="s">
        <v>105</v>
      </c>
      <c r="B59" s="81" t="s">
        <v>347</v>
      </c>
      <c r="C59" s="29">
        <v>2.37</v>
      </c>
      <c r="E59" s="29">
        <v>2.37</v>
      </c>
      <c r="F59" s="29">
        <v>2.6070000000000002</v>
      </c>
      <c r="G59" s="29">
        <v>2.8439999999999999</v>
      </c>
      <c r="H59" s="29">
        <v>3.081</v>
      </c>
      <c r="I59" s="28" t="s">
        <v>568</v>
      </c>
    </row>
    <row r="60" spans="1:9" x14ac:dyDescent="0.3">
      <c r="A60" s="28" t="s">
        <v>106</v>
      </c>
      <c r="B60" s="81" t="s">
        <v>348</v>
      </c>
      <c r="C60" s="29">
        <v>2.37</v>
      </c>
      <c r="E60" s="29">
        <v>2.37</v>
      </c>
      <c r="F60" s="29">
        <v>2.6070000000000002</v>
      </c>
      <c r="G60" s="29">
        <v>2.8439999999999999</v>
      </c>
      <c r="H60" s="29">
        <v>3.081</v>
      </c>
      <c r="I60" s="28" t="s">
        <v>568</v>
      </c>
    </row>
    <row r="61" spans="1:9" x14ac:dyDescent="0.3">
      <c r="A61" s="28" t="s">
        <v>107</v>
      </c>
      <c r="B61" s="81" t="s">
        <v>349</v>
      </c>
      <c r="C61" s="29">
        <v>1.69</v>
      </c>
      <c r="E61" s="29">
        <v>1.69</v>
      </c>
      <c r="F61" s="29">
        <v>1.859</v>
      </c>
      <c r="G61" s="29">
        <v>2.028</v>
      </c>
      <c r="H61" s="29">
        <v>2.1970000000000001</v>
      </c>
      <c r="I61" s="28" t="s">
        <v>568</v>
      </c>
    </row>
    <row r="62" spans="1:9" x14ac:dyDescent="0.3">
      <c r="A62" s="28" t="s">
        <v>108</v>
      </c>
      <c r="B62" s="81" t="s">
        <v>341</v>
      </c>
      <c r="C62" s="29">
        <v>2.37</v>
      </c>
      <c r="E62" s="29">
        <v>2.37</v>
      </c>
      <c r="F62" s="29">
        <v>2.6070000000000002</v>
      </c>
      <c r="G62" s="29">
        <v>2.8439999999999999</v>
      </c>
      <c r="H62" s="29">
        <v>3.081</v>
      </c>
      <c r="I62" s="28" t="s">
        <v>568</v>
      </c>
    </row>
    <row r="63" spans="1:9" x14ac:dyDescent="0.3">
      <c r="A63" s="28" t="s">
        <v>44</v>
      </c>
      <c r="B63" s="81" t="s">
        <v>82</v>
      </c>
      <c r="C63" s="29">
        <v>10.82</v>
      </c>
      <c r="E63" s="29">
        <v>10.82</v>
      </c>
      <c r="F63" s="29">
        <v>11.901999999999999</v>
      </c>
      <c r="G63" s="29">
        <v>12.984</v>
      </c>
      <c r="H63" s="29">
        <v>14.066000000000001</v>
      </c>
    </row>
  </sheetData>
  <sheetProtection algorithmName="SHA-512" hashValue="1zUO3Tdpn2Rce2rEIJJmC4zVh+X+9V4KwOSG3PbgxjAWd57LZbmcaA1agotqugIVrKCLRRdWw8hLqXOwgqghEQ==" saltValue="A+6DcGza7wWv+qcRTLMGO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8"/>
  <dimension ref="A1:I26"/>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27" t="s">
        <v>1</v>
      </c>
      <c r="C1" s="30" t="s">
        <v>2</v>
      </c>
      <c r="D1" s="30" t="s">
        <v>3</v>
      </c>
      <c r="E1" s="30" t="s">
        <v>4</v>
      </c>
      <c r="F1" s="30" t="s">
        <v>5</v>
      </c>
      <c r="G1" s="30" t="s">
        <v>6</v>
      </c>
      <c r="H1" s="30" t="s">
        <v>7</v>
      </c>
      <c r="I1" s="30" t="s">
        <v>8</v>
      </c>
    </row>
    <row r="2" spans="1:9" x14ac:dyDescent="0.3">
      <c r="A2" t="s">
        <v>85</v>
      </c>
      <c r="B2" s="81" t="s">
        <v>330</v>
      </c>
      <c r="C2" s="1">
        <v>1.87</v>
      </c>
      <c r="E2" s="1">
        <v>1.87</v>
      </c>
      <c r="F2" s="1">
        <v>2.0569999999999999</v>
      </c>
      <c r="G2" s="1">
        <v>2.2440000000000002</v>
      </c>
      <c r="H2" s="1">
        <v>2.431</v>
      </c>
      <c r="I2" t="s">
        <v>572</v>
      </c>
    </row>
    <row r="3" spans="1:9" x14ac:dyDescent="0.3">
      <c r="A3" t="s">
        <v>86</v>
      </c>
      <c r="B3" s="81" t="s">
        <v>331</v>
      </c>
      <c r="C3" s="1">
        <v>1.98</v>
      </c>
      <c r="E3" s="1">
        <v>1.98</v>
      </c>
      <c r="F3" s="1">
        <v>2.1779999999999999</v>
      </c>
      <c r="G3" s="1">
        <v>2.3759999999999999</v>
      </c>
      <c r="H3" s="1">
        <v>2.5739999999999998</v>
      </c>
      <c r="I3" t="s">
        <v>572</v>
      </c>
    </row>
    <row r="4" spans="1:9" x14ac:dyDescent="0.3">
      <c r="A4" t="s">
        <v>87</v>
      </c>
      <c r="B4" s="81" t="s">
        <v>332</v>
      </c>
      <c r="C4" s="1">
        <v>2.2000000000000002</v>
      </c>
      <c r="E4" s="1">
        <v>2.2000000000000002</v>
      </c>
      <c r="F4" s="1">
        <v>2.42</v>
      </c>
      <c r="G4" s="1">
        <v>2.64</v>
      </c>
      <c r="H4" s="1">
        <v>2.86</v>
      </c>
      <c r="I4" t="s">
        <v>572</v>
      </c>
    </row>
    <row r="5" spans="1:9" x14ac:dyDescent="0.3">
      <c r="A5" t="s">
        <v>88</v>
      </c>
      <c r="B5" s="81" t="s">
        <v>333</v>
      </c>
      <c r="C5" s="1">
        <v>2.2200000000000002</v>
      </c>
      <c r="E5" s="1">
        <v>2.2200000000000002</v>
      </c>
      <c r="F5" s="1">
        <v>2.4420000000000002</v>
      </c>
      <c r="G5" s="1">
        <v>2.6640000000000001</v>
      </c>
      <c r="H5" s="1">
        <v>2.8860000000000001</v>
      </c>
      <c r="I5" t="s">
        <v>572</v>
      </c>
    </row>
    <row r="6" spans="1:9" x14ac:dyDescent="0.3">
      <c r="A6" t="s">
        <v>89</v>
      </c>
      <c r="B6" s="81" t="s">
        <v>334</v>
      </c>
      <c r="C6" s="1">
        <v>2.2200000000000002</v>
      </c>
      <c r="E6" s="1">
        <v>2.2200000000000002</v>
      </c>
      <c r="F6" s="1">
        <v>2.4420000000000002</v>
      </c>
      <c r="G6" s="1">
        <v>2.6640000000000001</v>
      </c>
      <c r="H6" s="1">
        <v>2.8860000000000001</v>
      </c>
      <c r="I6" t="s">
        <v>572</v>
      </c>
    </row>
    <row r="7" spans="1:9" x14ac:dyDescent="0.3">
      <c r="A7" t="s">
        <v>90</v>
      </c>
      <c r="B7" s="81" t="s">
        <v>332</v>
      </c>
      <c r="C7" s="1">
        <v>2.2000000000000002</v>
      </c>
      <c r="E7" s="1">
        <v>2.2000000000000002</v>
      </c>
      <c r="F7" s="1">
        <v>2.42</v>
      </c>
      <c r="G7" s="1">
        <v>2.64</v>
      </c>
      <c r="H7" s="1">
        <v>2.86</v>
      </c>
      <c r="I7" t="s">
        <v>572</v>
      </c>
    </row>
    <row r="8" spans="1:9" x14ac:dyDescent="0.3">
      <c r="A8" t="s">
        <v>91</v>
      </c>
      <c r="B8" s="81" t="s">
        <v>333</v>
      </c>
      <c r="C8" s="1">
        <v>2.2200000000000002</v>
      </c>
      <c r="E8" s="1">
        <v>2.2200000000000002</v>
      </c>
      <c r="F8" s="1">
        <v>2.4420000000000002</v>
      </c>
      <c r="G8" s="1">
        <v>2.6640000000000001</v>
      </c>
      <c r="H8" s="1">
        <v>2.8860000000000001</v>
      </c>
      <c r="I8" t="s">
        <v>572</v>
      </c>
    </row>
    <row r="9" spans="1:9" x14ac:dyDescent="0.3">
      <c r="A9" t="s">
        <v>92</v>
      </c>
      <c r="B9" s="81" t="s">
        <v>335</v>
      </c>
      <c r="C9" s="1">
        <v>2.2000000000000002</v>
      </c>
      <c r="E9" s="1">
        <v>2.2000000000000002</v>
      </c>
      <c r="F9" s="1">
        <v>2.42</v>
      </c>
      <c r="G9" s="1">
        <v>2.64</v>
      </c>
      <c r="H9" s="1">
        <v>2.86</v>
      </c>
      <c r="I9" t="s">
        <v>572</v>
      </c>
    </row>
    <row r="10" spans="1:9" ht="28.8" x14ac:dyDescent="0.3">
      <c r="A10" t="s">
        <v>93</v>
      </c>
      <c r="B10" s="81" t="s">
        <v>336</v>
      </c>
      <c r="C10" s="1">
        <v>2.66</v>
      </c>
      <c r="E10" s="1">
        <v>2.66</v>
      </c>
      <c r="F10" s="1">
        <v>2.9260000000000002</v>
      </c>
      <c r="G10" s="1">
        <v>3.1920000000000002</v>
      </c>
      <c r="H10" s="1">
        <v>3.4580000000000002</v>
      </c>
      <c r="I10" t="s">
        <v>572</v>
      </c>
    </row>
    <row r="11" spans="1:9" ht="43.2" x14ac:dyDescent="0.3">
      <c r="A11" t="s">
        <v>94</v>
      </c>
      <c r="B11" s="81" t="s">
        <v>337</v>
      </c>
      <c r="C11" s="1">
        <v>2.66</v>
      </c>
      <c r="E11" s="1">
        <v>2.66</v>
      </c>
      <c r="F11" s="1">
        <v>2.9260000000000002</v>
      </c>
      <c r="G11" s="1">
        <v>3.1920000000000002</v>
      </c>
      <c r="H11" s="1">
        <v>3.4580000000000002</v>
      </c>
      <c r="I11" t="s">
        <v>572</v>
      </c>
    </row>
    <row r="12" spans="1:9" x14ac:dyDescent="0.3">
      <c r="A12" t="s">
        <v>95</v>
      </c>
      <c r="B12" s="81" t="s">
        <v>338</v>
      </c>
      <c r="C12" s="1">
        <v>2.2200000000000002</v>
      </c>
      <c r="E12" s="1">
        <v>2.2200000000000002</v>
      </c>
      <c r="F12" s="1">
        <v>2.4420000000000002</v>
      </c>
      <c r="G12" s="1">
        <v>2.6640000000000001</v>
      </c>
      <c r="H12" s="1">
        <v>2.8860000000000001</v>
      </c>
      <c r="I12" t="s">
        <v>572</v>
      </c>
    </row>
    <row r="13" spans="1:9" x14ac:dyDescent="0.3">
      <c r="A13" t="s">
        <v>96</v>
      </c>
      <c r="B13" s="81" t="s">
        <v>339</v>
      </c>
      <c r="C13" s="1">
        <v>2.2200000000000002</v>
      </c>
      <c r="E13" s="1">
        <v>2.2200000000000002</v>
      </c>
      <c r="F13" s="1">
        <v>2.4420000000000002</v>
      </c>
      <c r="G13" s="1">
        <v>2.6640000000000001</v>
      </c>
      <c r="H13" s="1">
        <v>2.8860000000000001</v>
      </c>
      <c r="I13" t="s">
        <v>572</v>
      </c>
    </row>
    <row r="14" spans="1:9" x14ac:dyDescent="0.3">
      <c r="A14" t="s">
        <v>97</v>
      </c>
      <c r="B14" s="81" t="s">
        <v>340</v>
      </c>
      <c r="C14" s="1">
        <v>2.2200000000000002</v>
      </c>
      <c r="E14" s="1">
        <v>2.2200000000000002</v>
      </c>
      <c r="F14" s="1">
        <v>2.4420000000000002</v>
      </c>
      <c r="G14" s="1">
        <v>2.6640000000000001</v>
      </c>
      <c r="H14" s="1">
        <v>2.8860000000000001</v>
      </c>
      <c r="I14" t="s">
        <v>572</v>
      </c>
    </row>
    <row r="15" spans="1:9" x14ac:dyDescent="0.3">
      <c r="A15" t="s">
        <v>98</v>
      </c>
      <c r="B15" s="81" t="s">
        <v>341</v>
      </c>
      <c r="C15" s="1">
        <v>2.2200000000000002</v>
      </c>
      <c r="E15" s="1">
        <v>2.2200000000000002</v>
      </c>
      <c r="F15" s="1">
        <v>2.4420000000000002</v>
      </c>
      <c r="G15" s="1">
        <v>2.6640000000000001</v>
      </c>
      <c r="H15" s="1">
        <v>2.8860000000000001</v>
      </c>
      <c r="I15" t="s">
        <v>572</v>
      </c>
    </row>
    <row r="16" spans="1:9" x14ac:dyDescent="0.3">
      <c r="A16" t="s">
        <v>99</v>
      </c>
      <c r="B16" s="81" t="s">
        <v>342</v>
      </c>
      <c r="C16" s="1">
        <v>2.2200000000000002</v>
      </c>
      <c r="E16" s="1">
        <v>2.2200000000000002</v>
      </c>
      <c r="F16" s="1">
        <v>2.4420000000000002</v>
      </c>
      <c r="G16" s="1">
        <v>2.6640000000000001</v>
      </c>
      <c r="H16" s="1">
        <v>2.8860000000000001</v>
      </c>
      <c r="I16" t="s">
        <v>572</v>
      </c>
    </row>
    <row r="17" spans="1:9" x14ac:dyDescent="0.3">
      <c r="A17" t="s">
        <v>100</v>
      </c>
      <c r="B17" s="81" t="s">
        <v>341</v>
      </c>
      <c r="C17" s="1">
        <v>2.2200000000000002</v>
      </c>
      <c r="E17" s="1">
        <v>2.2200000000000002</v>
      </c>
      <c r="F17" s="1">
        <v>2.4420000000000002</v>
      </c>
      <c r="G17" s="1">
        <v>2.6640000000000001</v>
      </c>
      <c r="H17" s="1">
        <v>2.8860000000000001</v>
      </c>
      <c r="I17" t="s">
        <v>572</v>
      </c>
    </row>
    <row r="18" spans="1:9" ht="57.6" x14ac:dyDescent="0.3">
      <c r="A18" t="s">
        <v>101</v>
      </c>
      <c r="B18" s="81" t="s">
        <v>343</v>
      </c>
      <c r="C18" s="1">
        <v>2.66</v>
      </c>
      <c r="E18" s="1">
        <v>2.66</v>
      </c>
      <c r="F18" s="1">
        <v>2.9260000000000002</v>
      </c>
      <c r="G18" s="1">
        <v>3.1920000000000002</v>
      </c>
      <c r="H18" s="1">
        <v>3.4580000000000002</v>
      </c>
      <c r="I18" t="s">
        <v>572</v>
      </c>
    </row>
    <row r="19" spans="1:9" ht="72" x14ac:dyDescent="0.3">
      <c r="A19" t="s">
        <v>102</v>
      </c>
      <c r="B19" s="81" t="s">
        <v>344</v>
      </c>
      <c r="C19" s="1">
        <v>2.66</v>
      </c>
      <c r="E19" s="1">
        <v>2.66</v>
      </c>
      <c r="F19" s="1">
        <v>2.9260000000000002</v>
      </c>
      <c r="G19" s="1">
        <v>3.1920000000000002</v>
      </c>
      <c r="H19" s="1">
        <v>3.4580000000000002</v>
      </c>
      <c r="I19" t="s">
        <v>572</v>
      </c>
    </row>
    <row r="20" spans="1:9" x14ac:dyDescent="0.3">
      <c r="A20" t="s">
        <v>103</v>
      </c>
      <c r="B20" s="81" t="s">
        <v>345</v>
      </c>
      <c r="C20" s="1">
        <v>2.66</v>
      </c>
      <c r="E20" s="1">
        <v>2.66</v>
      </c>
      <c r="F20" s="1">
        <v>2.9260000000000002</v>
      </c>
      <c r="G20" s="1">
        <v>3.1920000000000002</v>
      </c>
      <c r="H20" s="1">
        <v>3.4580000000000002</v>
      </c>
      <c r="I20" t="s">
        <v>572</v>
      </c>
    </row>
    <row r="21" spans="1:9" ht="28.8" x14ac:dyDescent="0.3">
      <c r="A21" t="s">
        <v>104</v>
      </c>
      <c r="B21" s="81" t="s">
        <v>346</v>
      </c>
      <c r="C21" s="1">
        <v>2.2000000000000002</v>
      </c>
      <c r="E21" s="1">
        <v>2.2000000000000002</v>
      </c>
      <c r="F21" s="1">
        <v>2.42</v>
      </c>
      <c r="G21" s="1">
        <v>2.64</v>
      </c>
      <c r="H21" s="1">
        <v>2.86</v>
      </c>
      <c r="I21" t="s">
        <v>572</v>
      </c>
    </row>
    <row r="22" spans="1:9" ht="43.2" x14ac:dyDescent="0.3">
      <c r="A22" t="s">
        <v>105</v>
      </c>
      <c r="B22" s="81" t="s">
        <v>347</v>
      </c>
      <c r="C22" s="1">
        <v>2.66</v>
      </c>
      <c r="E22" s="1">
        <v>2.66</v>
      </c>
      <c r="F22" s="1">
        <v>2.9260000000000002</v>
      </c>
      <c r="G22" s="1">
        <v>3.1920000000000002</v>
      </c>
      <c r="H22" s="1">
        <v>3.4580000000000002</v>
      </c>
      <c r="I22" t="s">
        <v>572</v>
      </c>
    </row>
    <row r="23" spans="1:9" ht="28.8" x14ac:dyDescent="0.3">
      <c r="A23" t="s">
        <v>106</v>
      </c>
      <c r="B23" s="81" t="s">
        <v>348</v>
      </c>
      <c r="C23" s="1">
        <v>2.66</v>
      </c>
      <c r="E23" s="1">
        <v>2.66</v>
      </c>
      <c r="F23" s="1">
        <v>2.9260000000000002</v>
      </c>
      <c r="G23" s="1">
        <v>3.1920000000000002</v>
      </c>
      <c r="H23" s="1">
        <v>3.4580000000000002</v>
      </c>
      <c r="I23" t="s">
        <v>572</v>
      </c>
    </row>
    <row r="24" spans="1:9" x14ac:dyDescent="0.3">
      <c r="A24" t="s">
        <v>107</v>
      </c>
      <c r="B24" s="81" t="s">
        <v>349</v>
      </c>
      <c r="C24" s="1">
        <v>1.98</v>
      </c>
      <c r="E24" s="1">
        <v>1.98</v>
      </c>
      <c r="F24" s="1">
        <v>2.1779999999999999</v>
      </c>
      <c r="G24" s="1">
        <v>2.3759999999999999</v>
      </c>
      <c r="H24" s="1">
        <v>2.5739999999999998</v>
      </c>
      <c r="I24" t="s">
        <v>572</v>
      </c>
    </row>
    <row r="25" spans="1:9" x14ac:dyDescent="0.3">
      <c r="A25" t="s">
        <v>108</v>
      </c>
      <c r="B25" s="81" t="s">
        <v>341</v>
      </c>
      <c r="C25" s="1">
        <v>2.66</v>
      </c>
      <c r="E25" s="1">
        <v>2.66</v>
      </c>
      <c r="F25" s="1">
        <v>2.9260000000000002</v>
      </c>
      <c r="G25" s="1">
        <v>3.1920000000000002</v>
      </c>
      <c r="H25" s="1">
        <v>3.4580000000000002</v>
      </c>
      <c r="I25" t="s">
        <v>572</v>
      </c>
    </row>
    <row r="26" spans="1:9" x14ac:dyDescent="0.3">
      <c r="A26" t="s">
        <v>44</v>
      </c>
      <c r="B26" s="81" t="s">
        <v>82</v>
      </c>
      <c r="C26" s="1">
        <v>10.82</v>
      </c>
      <c r="E26" s="1">
        <v>10.82</v>
      </c>
      <c r="F26" s="1">
        <v>11.901999999999999</v>
      </c>
      <c r="G26" s="1">
        <v>12.984</v>
      </c>
      <c r="H26" s="1">
        <v>14.066000000000001</v>
      </c>
    </row>
  </sheetData>
  <sheetProtection algorithmName="SHA-512" hashValue="I92kM9b7IvEpYoC9jmWkHpPladgLlrLv0cc8+8xM8H+4ssJaeuptWyx7jZhduW+puChUXGJB2u/qOcNRMK9Z2g==" saltValue="o8zShThKGobskGqUJT1M9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1F84E-FC61-4B2C-B49E-E978A64FF816}">
  <sheetPr codeName="List129"/>
  <dimension ref="A1:AV208"/>
  <sheetViews>
    <sheetView tabSelected="1" zoomScaleNormal="100" workbookViewId="0">
      <pane xSplit="1" ySplit="6" topLeftCell="B42" activePane="bottomRight" state="frozen"/>
      <selection activeCell="J13" sqref="J13"/>
      <selection pane="topRight" activeCell="J13" sqref="J13"/>
      <selection pane="bottomLeft" activeCell="J13" sqref="J13"/>
      <selection pane="bottomRight" activeCell="AV53" sqref="AV53"/>
    </sheetView>
  </sheetViews>
  <sheetFormatPr defaultRowHeight="14.4" x14ac:dyDescent="0.3"/>
  <cols>
    <col min="1" max="1" width="3.44140625" bestFit="1" customWidth="1"/>
    <col min="2" max="2" width="16.5546875" customWidth="1"/>
    <col min="3" max="3" width="16.5546875" hidden="1" customWidth="1"/>
    <col min="4" max="4" width="55.6640625" customWidth="1"/>
    <col min="5" max="5" width="18.6640625" style="28" customWidth="1"/>
    <col min="6" max="7" width="18.6640625" hidden="1" customWidth="1"/>
    <col min="8" max="8" width="22.33203125" hidden="1" customWidth="1"/>
    <col min="9" max="9" width="17" customWidth="1"/>
    <col min="10" max="14" width="14.6640625" hidden="1" customWidth="1"/>
    <col min="15" max="15" width="11" customWidth="1"/>
    <col min="16" max="17" width="8.88671875" hidden="1" customWidth="1"/>
    <col min="18" max="18" width="16.109375" hidden="1" customWidth="1"/>
    <col min="19" max="19" width="8.88671875" hidden="1" customWidth="1"/>
    <col min="20" max="20" width="18.109375" customWidth="1"/>
    <col min="21" max="21" width="18.33203125" hidden="1" customWidth="1"/>
    <col min="22" max="22" width="15.5546875" hidden="1" customWidth="1"/>
    <col min="23" max="23" width="14.109375" hidden="1" customWidth="1"/>
    <col min="24" max="24" width="15.44140625" hidden="1" customWidth="1"/>
    <col min="25" max="25" width="14.21875" hidden="1" customWidth="1"/>
    <col min="26" max="26" width="13.33203125" hidden="1" customWidth="1"/>
    <col min="27" max="27" width="12.21875" hidden="1" customWidth="1"/>
    <col min="28" max="28" width="10.88671875" hidden="1" customWidth="1"/>
    <col min="29" max="29" width="11.109375" hidden="1" customWidth="1"/>
    <col min="30" max="31" width="7.6640625" hidden="1" customWidth="1"/>
    <col min="32" max="35" width="14.5546875" hidden="1" customWidth="1"/>
    <col min="36" max="40" width="17.33203125" hidden="1" customWidth="1"/>
    <col min="41" max="41" width="13.6640625" customWidth="1"/>
    <col min="42" max="43" width="13.6640625" hidden="1" customWidth="1"/>
    <col min="44" max="46" width="13.6640625" customWidth="1"/>
    <col min="47" max="47" width="18" customWidth="1"/>
    <col min="48" max="48" width="18.5546875" customWidth="1"/>
  </cols>
  <sheetData>
    <row r="1" spans="1:48" s="2" customFormat="1" ht="15" thickBot="1" x14ac:dyDescent="0.35">
      <c r="D1" s="9"/>
      <c r="E1" s="9"/>
      <c r="J1" s="12"/>
      <c r="K1" s="12"/>
      <c r="L1" s="12"/>
      <c r="M1" s="12"/>
      <c r="N1" s="12"/>
      <c r="P1" s="12"/>
      <c r="Q1" s="12"/>
      <c r="R1" s="12"/>
      <c r="S1" s="12"/>
      <c r="U1" s="12"/>
      <c r="V1" s="12"/>
      <c r="W1" s="12"/>
      <c r="X1" s="12"/>
      <c r="Y1" s="12"/>
      <c r="Z1" s="12"/>
      <c r="AA1" s="12"/>
      <c r="AB1" s="12"/>
      <c r="AC1" s="12"/>
      <c r="AD1" s="12"/>
      <c r="AE1" s="12"/>
      <c r="AF1" s="12"/>
      <c r="AG1" s="12"/>
      <c r="AH1" s="12"/>
      <c r="AI1" s="12"/>
      <c r="AJ1" s="12"/>
      <c r="AK1" s="12"/>
      <c r="AL1" s="16"/>
      <c r="AM1" s="16"/>
      <c r="AN1" s="16"/>
      <c r="AO1" s="18"/>
      <c r="AP1" s="18"/>
      <c r="AS1" s="19"/>
      <c r="AT1" s="19"/>
    </row>
    <row r="2" spans="1:48" s="2" customFormat="1" ht="15" customHeight="1" thickBot="1" x14ac:dyDescent="0.35">
      <c r="B2" s="158" t="s">
        <v>4014</v>
      </c>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60"/>
      <c r="AP2" s="16"/>
      <c r="AQ2" s="12"/>
      <c r="AS2" s="152" t="s">
        <v>4015</v>
      </c>
      <c r="AT2" s="153"/>
      <c r="AU2" s="173">
        <v>0</v>
      </c>
      <c r="AV2" s="175" t="s">
        <v>4046</v>
      </c>
    </row>
    <row r="3" spans="1:48" s="2" customFormat="1" ht="15" customHeight="1" thickBot="1" x14ac:dyDescent="0.35">
      <c r="B3" s="161"/>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3"/>
      <c r="AP3" s="17"/>
      <c r="AQ3" s="12"/>
      <c r="AS3" s="154" t="s">
        <v>4012</v>
      </c>
      <c r="AT3" s="155"/>
      <c r="AU3" s="207">
        <f ca="1">ROUND(SUM(AU8:AU1000001),0)</f>
        <v>0</v>
      </c>
      <c r="AV3" s="176"/>
    </row>
    <row r="4" spans="1:48" s="2" customFormat="1" ht="15" thickBot="1" x14ac:dyDescent="0.35">
      <c r="D4" s="9"/>
      <c r="E4" s="9"/>
      <c r="J4" s="12"/>
      <c r="K4" s="12"/>
      <c r="L4" s="12"/>
      <c r="M4" s="12"/>
      <c r="N4" s="12"/>
      <c r="P4" s="12"/>
      <c r="Q4" s="12"/>
      <c r="R4" s="12"/>
      <c r="S4" s="12"/>
      <c r="U4" s="12"/>
      <c r="V4" s="12"/>
      <c r="W4" s="12"/>
      <c r="X4" s="12"/>
      <c r="Y4" s="12"/>
      <c r="Z4" s="12"/>
      <c r="AA4" s="12"/>
      <c r="AB4" s="12"/>
      <c r="AC4" s="12"/>
      <c r="AD4" s="12"/>
      <c r="AE4" s="12"/>
      <c r="AF4" s="12"/>
      <c r="AG4" s="12"/>
      <c r="AH4" s="12"/>
      <c r="AI4" s="12"/>
      <c r="AJ4" s="12"/>
      <c r="AK4" s="12"/>
      <c r="AL4" s="16"/>
      <c r="AM4" s="16"/>
      <c r="AN4" s="16"/>
      <c r="AO4" s="18"/>
      <c r="AP4" s="16"/>
      <c r="AQ4" s="12"/>
      <c r="AS4" s="156" t="s">
        <v>4009</v>
      </c>
      <c r="AT4" s="157"/>
      <c r="AU4" s="208">
        <f ca="1">AU3*$AU$2</f>
        <v>0</v>
      </c>
      <c r="AV4" s="177"/>
    </row>
    <row r="5" spans="1:48" s="2" customFormat="1" x14ac:dyDescent="0.3">
      <c r="D5" s="9"/>
      <c r="E5" s="9"/>
      <c r="J5" s="12"/>
      <c r="K5" s="12"/>
      <c r="L5" s="12"/>
      <c r="M5" s="12"/>
      <c r="N5" s="12"/>
      <c r="P5" s="12"/>
      <c r="Q5" s="12"/>
      <c r="R5" s="12"/>
      <c r="S5" s="12"/>
      <c r="U5" s="12"/>
      <c r="V5" s="12"/>
      <c r="W5" s="12"/>
      <c r="X5" s="12"/>
      <c r="Y5" s="12"/>
      <c r="Z5" s="12"/>
      <c r="AA5" s="12"/>
      <c r="AB5" s="12"/>
      <c r="AC5" s="12"/>
      <c r="AD5" s="12"/>
      <c r="AE5" s="12"/>
      <c r="AF5" s="12"/>
      <c r="AG5" s="12"/>
      <c r="AH5" s="12"/>
      <c r="AI5" s="12"/>
      <c r="AJ5" s="12"/>
      <c r="AK5" s="12"/>
      <c r="AL5" s="16"/>
      <c r="AM5" s="16"/>
      <c r="AN5" s="16"/>
      <c r="AO5" s="18"/>
      <c r="AP5" s="16"/>
      <c r="AQ5" s="12"/>
      <c r="AS5" s="32"/>
      <c r="AT5" s="32"/>
      <c r="AU5" s="33"/>
    </row>
    <row r="6" spans="1:48" s="115" customFormat="1" ht="36" x14ac:dyDescent="0.3">
      <c r="A6" s="108"/>
      <c r="B6" s="109" t="s">
        <v>0</v>
      </c>
      <c r="C6" s="110" t="s">
        <v>3933</v>
      </c>
      <c r="D6" s="110" t="s">
        <v>728</v>
      </c>
      <c r="E6" s="110" t="s">
        <v>4016</v>
      </c>
      <c r="F6" s="110" t="s">
        <v>1731</v>
      </c>
      <c r="G6" s="110" t="s">
        <v>3984</v>
      </c>
      <c r="H6" s="110" t="s">
        <v>3974</v>
      </c>
      <c r="I6" s="110" t="s">
        <v>4006</v>
      </c>
      <c r="J6" s="110" t="s">
        <v>1739</v>
      </c>
      <c r="K6" s="110" t="s">
        <v>3943</v>
      </c>
      <c r="L6" s="110" t="s">
        <v>3941</v>
      </c>
      <c r="M6" s="110" t="s">
        <v>3939</v>
      </c>
      <c r="N6" s="110" t="s">
        <v>3940</v>
      </c>
      <c r="O6" s="110" t="s">
        <v>3987</v>
      </c>
      <c r="P6" s="110" t="s">
        <v>3985</v>
      </c>
      <c r="Q6" s="110" t="s">
        <v>3986</v>
      </c>
      <c r="R6" s="110" t="s">
        <v>1740</v>
      </c>
      <c r="S6" s="110" t="s">
        <v>1732</v>
      </c>
      <c r="T6" s="110" t="s">
        <v>4043</v>
      </c>
      <c r="U6" s="110" t="s">
        <v>3998</v>
      </c>
      <c r="V6" s="110" t="s">
        <v>3999</v>
      </c>
      <c r="W6" s="110" t="s">
        <v>4000</v>
      </c>
      <c r="X6" s="110" t="s">
        <v>3972</v>
      </c>
      <c r="Y6" s="110" t="s">
        <v>3973</v>
      </c>
      <c r="Z6" s="110" t="s">
        <v>4001</v>
      </c>
      <c r="AA6" s="110" t="s">
        <v>4002</v>
      </c>
      <c r="AB6" s="110" t="s">
        <v>4003</v>
      </c>
      <c r="AC6" s="110" t="s">
        <v>3980</v>
      </c>
      <c r="AD6" s="110" t="s">
        <v>4004</v>
      </c>
      <c r="AE6" s="110" t="s">
        <v>4005</v>
      </c>
      <c r="AF6" s="110" t="s">
        <v>3975</v>
      </c>
      <c r="AG6" s="110"/>
      <c r="AH6" s="110" t="s">
        <v>3976</v>
      </c>
      <c r="AI6" s="110" t="s">
        <v>3977</v>
      </c>
      <c r="AJ6" s="110" t="s">
        <v>3978</v>
      </c>
      <c r="AK6" s="110"/>
      <c r="AL6" s="111" t="s">
        <v>3937</v>
      </c>
      <c r="AM6" s="111" t="s">
        <v>3938</v>
      </c>
      <c r="AN6" s="111" t="s">
        <v>3979</v>
      </c>
      <c r="AO6" s="111" t="s">
        <v>4008</v>
      </c>
      <c r="AP6" s="111" t="s">
        <v>3981</v>
      </c>
      <c r="AQ6" s="110" t="s">
        <v>4040</v>
      </c>
      <c r="AR6" s="110" t="s">
        <v>3988</v>
      </c>
      <c r="AS6" s="110" t="s">
        <v>3989</v>
      </c>
      <c r="AT6" s="112" t="s">
        <v>3935</v>
      </c>
      <c r="AU6" s="113" t="s">
        <v>3990</v>
      </c>
      <c r="AV6" s="114" t="s">
        <v>4010</v>
      </c>
    </row>
    <row r="7" spans="1:48" s="2" customFormat="1" ht="3" customHeight="1" x14ac:dyDescent="0.3">
      <c r="A7" s="4"/>
      <c r="C7" s="12"/>
      <c r="D7" s="8"/>
      <c r="E7" s="9"/>
      <c r="F7" s="12"/>
      <c r="G7" s="12"/>
      <c r="H7" s="4"/>
      <c r="J7" s="12"/>
      <c r="K7" s="12"/>
      <c r="L7" s="12"/>
      <c r="M7" s="12"/>
      <c r="N7" s="12"/>
      <c r="P7" s="12"/>
      <c r="Q7" s="12"/>
      <c r="R7" s="12"/>
      <c r="S7" s="12"/>
      <c r="U7" s="12"/>
      <c r="V7" s="12"/>
      <c r="W7" s="12"/>
      <c r="X7" s="12"/>
      <c r="Y7" s="12"/>
      <c r="Z7" s="12"/>
      <c r="AA7" s="12"/>
      <c r="AB7" s="12"/>
      <c r="AC7" s="12"/>
      <c r="AD7" s="12"/>
      <c r="AE7" s="12"/>
      <c r="AF7" s="12"/>
      <c r="AG7" s="12"/>
      <c r="AH7" s="12"/>
      <c r="AI7" s="12"/>
      <c r="AJ7" s="25"/>
      <c r="AK7" s="12"/>
      <c r="AL7" s="16"/>
      <c r="AM7" s="16"/>
      <c r="AN7" s="16"/>
      <c r="AO7" s="26"/>
      <c r="AP7" s="16"/>
      <c r="AQ7" s="12"/>
      <c r="AR7" s="4"/>
      <c r="AS7" s="4"/>
      <c r="AT7" s="4"/>
      <c r="AU7" s="37"/>
      <c r="AV7" s="4"/>
    </row>
    <row r="8" spans="1:48" s="6" customFormat="1" ht="30" customHeight="1" x14ac:dyDescent="0.3">
      <c r="A8" s="63">
        <v>1</v>
      </c>
      <c r="B8" s="88"/>
      <c r="C8" s="34" t="str">
        <f>SUBSTITUTE(B8," ",CHAR(160))</f>
        <v/>
      </c>
      <c r="D8" s="180" t="str">
        <f>IFERROR(_xlfn.XLOOKUP(B8,'Seznam Blaga'!A:A,'Seznam Blaga'!B:B), "To blago ni predmet CBAM")</f>
        <v xml:space="preserve">     </v>
      </c>
      <c r="E8" s="181"/>
      <c r="F8" s="41" t="str">
        <f>_xlfn.XLOOKUP(E8, 'Seznami podatkov'!C:C,'Seznami podatkov'!B:B, "Izpolni obvezna polja.")</f>
        <v/>
      </c>
      <c r="G8" s="41" t="e">
        <f ca="1">IF(OR(AK8="(A)", AK8="(B)"), FALSE, TRUE)</f>
        <v>#REF!</v>
      </c>
      <c r="H8" s="47" t="str">
        <f ca="1">IFERROR(IF(G8,IF(_xlfn.XLOOKUP(AE8,'Seznami podatkov'!B:B,'Seznami podatkov'!C:C)&lt;&gt;0,_xlfn.XLOOKUP(AE8,'Seznami podatkov'!B:B,'Seznami podatkov'!C:C),""),E8), "Vnesi podatke")</f>
        <v>Vnesi podatke</v>
      </c>
      <c r="I8" s="178"/>
      <c r="J8" s="92" t="b">
        <f>COUNTIF('Seznami podatkov'!G:G,I8)&gt;0</f>
        <v>0</v>
      </c>
      <c r="K8" s="92" t="b">
        <f>COUNTIF('Seznami podatkov'!H:H,I8)&gt;0</f>
        <v>0</v>
      </c>
      <c r="L8" s="92">
        <f ca="1">IFERROR(COUNTIF(INDIRECT("'"&amp;I8&amp;"'!A:A"), C8), 0)</f>
        <v>0</v>
      </c>
      <c r="M8" s="92">
        <f ca="1">IFERROR(COUNTIF(INDIRECT("'"&amp;I8&amp;"'!A:A"), LEFT(C8,7)), 0)</f>
        <v>0</v>
      </c>
      <c r="N8" s="92">
        <f ca="1">IFERROR(COUNTIF(INDIRECT("'"&amp;I8&amp;"'!A:A"), LEFT(C8,4)), 0)</f>
        <v>0</v>
      </c>
      <c r="O8" s="93"/>
      <c r="P8" s="92">
        <f>_xlfn.XLOOKUP(O8, 'Seznami podatkov'!D:D,'Seznami podatkov'!E:E, "")</f>
        <v>0</v>
      </c>
      <c r="Q8" s="92" t="str">
        <f>LEFT(P8,1)&amp;"1:"&amp;LEFT(P8,1)&amp;"10000"</f>
        <v>01:010000</v>
      </c>
      <c r="R8" s="92">
        <f>COUNTIF(RVb!A:A, B8)</f>
        <v>0</v>
      </c>
      <c r="S8" s="92">
        <f>IF(O8="",0,IF(R8 = 1, 2025, IF(O8&gt;2027,2028,2025)))</f>
        <v>0</v>
      </c>
      <c r="T8" s="116"/>
      <c r="U8" s="48">
        <f ca="1">IFERROR(_xlfn.MAXIFS(INDIRECT("'"&amp;I8&amp;"'!"&amp;P8), INDIRECT("'"&amp;I8&amp;"'!A:A"), C8), 0)</f>
        <v>0</v>
      </c>
      <c r="V8" s="48">
        <f ca="1">IFERROR(_xlfn.MAXIFS(INDIRECT("'"&amp;I8&amp;"'!"&amp;P8), INDIRECT("'"&amp;I8&amp;"'!A:A"), LEFT(C8,7)), 0)</f>
        <v>0</v>
      </c>
      <c r="W8" s="48">
        <f ca="1">IFERROR(_xlfn.MAXIFS(INDIRECT("'"&amp;I8&amp;"'!"&amp;P8), INDIRECT("'"&amp;I8&amp;"'!A:A"), LEFT(C8,4)), 0)</f>
        <v>0</v>
      </c>
      <c r="X8" s="48">
        <f ca="1">MAX(U8:W8)</f>
        <v>0</v>
      </c>
      <c r="Y8" s="48" t="e" cm="1">
        <f t="array" aca="1" ref="Y8" ca="1">_xlfn.XLOOKUP(X8,INDIRECT("'"&amp;I8&amp;"'!"&amp;P8),INDIRECT("'"&amp;I8&amp;"'!I:I"),"Manjka")</f>
        <v>#REF!</v>
      </c>
      <c r="Z8" s="48">
        <f ca="1">IFERROR(_xlfn.MAXIFS(INDIRECT("'Druge države in ozemlja'!"&amp;P8), 'Druge države in ozemlja'!A:A, C8), 0)</f>
        <v>0</v>
      </c>
      <c r="AA8" s="48">
        <f ca="1">IFERROR(_xlfn.MAXIFS(INDIRECT("'Druge države in ozemlja'!"&amp;P8), 'Druge države in ozemlja'!A:A, LEFT(C8,7)), 0)</f>
        <v>0</v>
      </c>
      <c r="AB8" s="48">
        <f ca="1">IFERROR(_xlfn.MAXIFS(INDIRECT("'Druge države in ozemlja'!"&amp;P8), 'Druge države in ozemlja'!A:A,LEFT(C8,4)), 0)</f>
        <v>0</v>
      </c>
      <c r="AC8" s="48">
        <f ca="1">MAX(Z8:AB8)</f>
        <v>0</v>
      </c>
      <c r="AD8" s="48" t="e" cm="1">
        <f t="array" aca="1" ref="AD8" ca="1">_xlfn.XLOOKUP(AC8,INDIRECT("'Druge države in ozemlja'!"&amp;P8),'Druge države in ozemlja'!I:I,"Manjka")</f>
        <v>#REF!</v>
      </c>
      <c r="AE8" s="48" t="e">
        <f ca="1">MID(AD8,2,1)</f>
        <v>#REF!</v>
      </c>
      <c r="AF8" s="48" t="e" cm="1">
        <f t="array" aca="1" ref="AF8" ca="1">_xlfn.XLOOKUP(C8&amp;"|("&amp;F8&amp;")",INDIRECT("'"&amp;I8&amp;"'!A1:A10000") &amp; "|" &amp; INDIRECT("'"&amp;I8&amp;"'!I1:I10000"),INDIRECT("'"&amp;I8&amp;"'!"&amp;Q8),0)</f>
        <v>#REF!</v>
      </c>
      <c r="AG8" s="48" t="e">
        <f ca="1">AF8=0</f>
        <v>#REF!</v>
      </c>
      <c r="AH8" s="48" cm="1">
        <f t="array" aca="1" ref="AH8" ca="1">_xlfn.XLOOKUP(C8&amp;"|("&amp;F8&amp;")",'Druge države in ozemlja'!$A$1:$A$10000 &amp; "|" &amp; 'Druge države in ozemlja'!$I$1:$I$10000,INDIRECT("'Druge države in ozemlja'!"&amp;Q8),0)</f>
        <v>0</v>
      </c>
      <c r="AI8" s="48" t="e">
        <f ca="1">IF(AG8,AH8,AF8)</f>
        <v>#REF!</v>
      </c>
      <c r="AJ8" s="38">
        <f ca="1">IF(X8=0,AC8,X8)</f>
        <v>0</v>
      </c>
      <c r="AK8" s="49" t="e">
        <f ca="1">IF(AJ8=X8,Y8,AD8)</f>
        <v>#REF!</v>
      </c>
      <c r="AL8" s="50">
        <f>COUNTIFS(RVb!H:H, 2028, RVb!A:A, C8)</f>
        <v>0</v>
      </c>
      <c r="AM8" s="50">
        <f>IF(AL8=0,2025,S8)</f>
        <v>2025</v>
      </c>
      <c r="AN8" s="50" t="e">
        <f ca="1">IF(G8, TRUE, (E8&lt;&gt;""))</f>
        <v>#REF!</v>
      </c>
      <c r="AO8" s="186" t="str">
        <f ca="1">IF(OR(J8,K8),"",IFERROR(IF(G8,AJ8,AI8), "Vnesi podatke"))</f>
        <v>Vnesi podatke</v>
      </c>
      <c r="AP8" s="187" cm="1">
        <f t="array" ref="AP8">_xlfn.XLOOKUP(C8&amp;"|"&amp;F8&amp;"|"&amp;S8,RVb!A:A&amp;"|"&amp;RVb!F:F&amp;"|"&amp;RVb!H:H,RVb!E:E, 0)</f>
        <v>0</v>
      </c>
      <c r="AQ8" s="188">
        <f>_xlfn.MAXIFS(RVb!E:E, RVb!A:A, C8, RVb!H:H, AM8)</f>
        <v>0</v>
      </c>
      <c r="AR8" s="189" t="str">
        <f ca="1">IFERROR(IF(G8,AQ8,AP8), "Vnesi podatke")</f>
        <v>Vnesi podatke</v>
      </c>
      <c r="AS8" s="190">
        <f>_xlfn.XLOOKUP(O8, Parametri!A:A,Parametri!B:B, "")</f>
        <v>0</v>
      </c>
      <c r="AT8" s="190">
        <f>_xlfn.XLOOKUP(O8, Parametri!A:A,Parametri!C:C, "")</f>
        <v>0</v>
      </c>
      <c r="AU8" s="191">
        <f ca="1">IF(B8="2716 00 00", 0, IFERROR(IF(OR(J8,K8),"Izvzeta Država",(AO8-AR8*AS8*AT8)*ROUND(T8,5)),0))</f>
        <v>0</v>
      </c>
      <c r="AV8" s="192">
        <f ca="1">IFERROR(AU8*$AU$2,0)</f>
        <v>0</v>
      </c>
    </row>
    <row r="9" spans="1:48" s="6" customFormat="1" ht="30" customHeight="1" x14ac:dyDescent="0.3">
      <c r="A9" s="64">
        <v>2</v>
      </c>
      <c r="B9" s="89"/>
      <c r="C9" s="20" t="str">
        <f t="shared" ref="C9:C72" si="0">SUBSTITUTE(B9," ",CHAR(160))</f>
        <v/>
      </c>
      <c r="D9" s="182" t="str">
        <f>IF(AND(B8="", B9=""), "", IFERROR(_xlfn.XLOOKUP(B9,'Seznam Blaga'!A:A,'Seznam Blaga'!B:B), "To blago ni predmet CBAM"))</f>
        <v/>
      </c>
      <c r="E9" s="183"/>
      <c r="F9" s="43" t="str">
        <f>_xlfn.XLOOKUP(E9, 'Seznami podatkov'!C:C,'Seznami podatkov'!B:B, "Izpolni obvezna polja.")</f>
        <v/>
      </c>
      <c r="G9" s="43" t="e">
        <f t="shared" ref="G9" ca="1" si="1">IF(OR(AK9="(A)", AK9="(B)"), FALSE, TRUE)</f>
        <v>#REF!</v>
      </c>
      <c r="H9" s="51" t="str">
        <f>IF(AND(B8="", B9=""),"", IFERROR(IF(G9,IF(_xlfn.XLOOKUP(AE9,'Seznami podatkov'!B:B,'Seznami podatkov'!C:C)&lt;&gt;0,_xlfn.XLOOKUP(AE9,'Seznami podatkov'!B:B,'Seznami podatkov'!C:C),""),E9), "Vnesi podatke"))</f>
        <v/>
      </c>
      <c r="I9" s="94"/>
      <c r="J9" s="95" t="b">
        <f>COUNTIF('Seznami podatkov'!G:G,I9)&gt;0</f>
        <v>0</v>
      </c>
      <c r="K9" s="95" t="b">
        <f>COUNTIF('Seznami podatkov'!H:H,I9)&gt;0</f>
        <v>0</v>
      </c>
      <c r="L9" s="95">
        <f ca="1">IFERROR(COUNTIF(INDIRECT("'"&amp;I9&amp;"'!A:A"), C9), 0)</f>
        <v>0</v>
      </c>
      <c r="M9" s="95">
        <f ca="1">IFERROR(COUNTIF(INDIRECT("'"&amp;I9&amp;"'!A:A"), LEFT(C9,7)), 0)</f>
        <v>0</v>
      </c>
      <c r="N9" s="95">
        <f ca="1">IFERROR(COUNTIF(INDIRECT("'"&amp;I9&amp;"'!A:A"), LEFT(C9,4)), 0)</f>
        <v>0</v>
      </c>
      <c r="O9" s="96"/>
      <c r="P9" s="95">
        <f>_xlfn.XLOOKUP(O9, 'Seznami podatkov'!D:D,'Seznami podatkov'!E:E, "")</f>
        <v>0</v>
      </c>
      <c r="Q9" s="95" t="str">
        <f t="shared" ref="Q9:Q72" si="2">LEFT(P9,1)&amp;"1:"&amp;LEFT(P9,1)&amp;"10000"</f>
        <v>01:010000</v>
      </c>
      <c r="R9" s="95">
        <f>COUNTIF(RVb!A:A, B9)</f>
        <v>0</v>
      </c>
      <c r="S9" s="95">
        <f t="shared" ref="S9" si="3">IF(O9="",0,IF(R9 = 1, 2025, IF(O9&gt;2027,2028,2025)))</f>
        <v>0</v>
      </c>
      <c r="T9" s="117"/>
      <c r="U9" s="52">
        <f ca="1">IFERROR(_xlfn.MAXIFS(INDIRECT("'"&amp;I9&amp;"'!"&amp;P9), INDIRECT("'"&amp;I9&amp;"'!A:A"), C9), 0)</f>
        <v>0</v>
      </c>
      <c r="V9" s="52">
        <f ca="1">IFERROR(_xlfn.MAXIFS(INDIRECT("'"&amp;I9&amp;"'!"&amp;P9), INDIRECT("'"&amp;I9&amp;"'!A:A"), LEFT(C9,7)), 0)</f>
        <v>0</v>
      </c>
      <c r="W9" s="52">
        <f ca="1">IFERROR(_xlfn.MAXIFS(INDIRECT("'"&amp;I9&amp;"'!"&amp;P9), INDIRECT("'"&amp;I9&amp;"'!A:A"), LEFT(C9,4)), 0)</f>
        <v>0</v>
      </c>
      <c r="X9" s="52">
        <f t="shared" ref="X9" ca="1" si="4">MAX(U9:W9)</f>
        <v>0</v>
      </c>
      <c r="Y9" s="52" t="e" cm="1">
        <f t="array" aca="1" ref="Y9" ca="1">_xlfn.XLOOKUP(X9,INDIRECT("'"&amp;I9&amp;"'!"&amp;P9),INDIRECT("'"&amp;I9&amp;"'!I:I"),"Manjka")</f>
        <v>#REF!</v>
      </c>
      <c r="Z9" s="52">
        <f ca="1">IFERROR(_xlfn.MAXIFS(INDIRECT("'Druge države in ozemlja'!"&amp;P9), 'Druge države in ozemlja'!A:A, C9), 0)</f>
        <v>0</v>
      </c>
      <c r="AA9" s="52">
        <f ca="1">IFERROR(_xlfn.MAXIFS(INDIRECT("'Druge države in ozemlja'!"&amp;P9), 'Druge države in ozemlja'!A:A, LEFT(C9,7)), 0)</f>
        <v>0</v>
      </c>
      <c r="AB9" s="52">
        <f ca="1">IFERROR(_xlfn.MAXIFS(INDIRECT("'Druge države in ozemlja'!"&amp;P9), 'Druge države in ozemlja'!A:A,LEFT(C9,4)), 0)</f>
        <v>0</v>
      </c>
      <c r="AC9" s="52">
        <f t="shared" ref="AC9" ca="1" si="5">MAX(Z9:AB9)</f>
        <v>0</v>
      </c>
      <c r="AD9" s="52" t="e" cm="1">
        <f t="array" aca="1" ref="AD9" ca="1">_xlfn.XLOOKUP(AC9,INDIRECT("'Druge države in ozemlja'!"&amp;P9),'Druge države in ozemlja'!I:I,"Manjka")</f>
        <v>#REF!</v>
      </c>
      <c r="AE9" s="52" t="e">
        <f t="shared" ref="AE9:AE72" ca="1" si="6">MID(AD9,2,1)</f>
        <v>#REF!</v>
      </c>
      <c r="AF9" s="52" t="e" cm="1">
        <f t="array" aca="1" ref="AF9" ca="1">_xlfn.XLOOKUP(C9&amp;"|("&amp;F9&amp;")",INDIRECT("'"&amp;I9&amp;"'!A1:A10000") &amp; "|" &amp; INDIRECT("'"&amp;I9&amp;"'!I1:I10000"),INDIRECT("'"&amp;I9&amp;"'!"&amp;Q9),0)</f>
        <v>#REF!</v>
      </c>
      <c r="AG9" s="52" t="e">
        <f t="shared" ref="AG9:AG72" ca="1" si="7">AF9=0</f>
        <v>#REF!</v>
      </c>
      <c r="AH9" s="52" cm="1">
        <f t="array" aca="1" ref="AH9" ca="1">_xlfn.XLOOKUP(C9&amp;"|("&amp;F9&amp;")",'Druge države in ozemlja'!$A$1:$A$10000 &amp; "|" &amp; 'Druge države in ozemlja'!$I$1:$I$10000,INDIRECT("'Druge države in ozemlja'!"&amp;Q9),0)</f>
        <v>0</v>
      </c>
      <c r="AI9" s="52" t="e">
        <f t="shared" ref="AI9" ca="1" si="8">IF(AG9,AH9,AF9)</f>
        <v>#REF!</v>
      </c>
      <c r="AJ9" s="39">
        <f t="shared" ref="AJ9" ca="1" si="9">IF(X9=0,AC9,X9)</f>
        <v>0</v>
      </c>
      <c r="AK9" s="53" t="e">
        <f t="shared" ref="AK9" ca="1" si="10">IF(AJ9=X9,Y9,AD9)</f>
        <v>#REF!</v>
      </c>
      <c r="AL9" s="54">
        <f>COUNTIFS(RVb!H:H, 2028, RVb!A:A, C9)</f>
        <v>0</v>
      </c>
      <c r="AM9" s="54">
        <f t="shared" ref="AM9" si="11">IF(AL9=0,2025,S9)</f>
        <v>2025</v>
      </c>
      <c r="AN9" s="54" t="e">
        <f ca="1">IF(G9, TRUE, (E9&lt;&gt;""))</f>
        <v>#REF!</v>
      </c>
      <c r="AO9" s="193" t="str">
        <f>IF(AND(B8="", B9=""), "", IF(OR(J9,K9),"",IFERROR(IF(G9,AJ9,AI9), "Vnesi podatke")))</f>
        <v/>
      </c>
      <c r="AP9" s="194" cm="1">
        <f t="array" ref="AP9">_xlfn.XLOOKUP(C9&amp;"|"&amp;F9&amp;"|"&amp;S9,RVb!A:A&amp;"|"&amp;RVb!F:F&amp;"|"&amp;RVb!H:H,RVb!E:E, 0)</f>
        <v>0</v>
      </c>
      <c r="AQ9" s="195">
        <f>_xlfn.MAXIFS(RVb!E:E, RVb!A:A, C9, RVb!H:H, AM9)</f>
        <v>0</v>
      </c>
      <c r="AR9" s="196" t="str">
        <f>IF(AND(B8="", B9=""), "", IFERROR(IF(G9,AQ9,AP9), "Vnesi podatke"))</f>
        <v/>
      </c>
      <c r="AS9" s="197" t="str">
        <f>IF(AND(B8="", B9=""),"", _xlfn.XLOOKUP(O9, Parametri!A:A,Parametri!B:B, ""))</f>
        <v/>
      </c>
      <c r="AT9" s="197" t="str">
        <f>IF(AND(B8="", B9=""), "", _xlfn.XLOOKUP(O9, Parametri!A:A,Parametri!C:C, ""))</f>
        <v/>
      </c>
      <c r="AU9" s="198" t="str">
        <f>IF(AND(B8="", B9=""), "", IF(B9="2716 00 00", 0, IFERROR(IF(OR(J9,K9),"Izvzeta Država",(AO9-AR9*AS9*AT9)*ROUND(T9,5)),0)))</f>
        <v/>
      </c>
      <c r="AV9" s="199" t="str">
        <f>IF(AND(B8="",B9=""),"",IFERROR(AU9*$AU$2,0))</f>
        <v/>
      </c>
    </row>
    <row r="10" spans="1:48" s="6" customFormat="1" ht="30" customHeight="1" x14ac:dyDescent="0.3">
      <c r="A10" s="64">
        <v>3</v>
      </c>
      <c r="B10" s="89"/>
      <c r="C10" s="20" t="str">
        <f t="shared" si="0"/>
        <v/>
      </c>
      <c r="D10" s="182" t="str">
        <f>IF(AND(B9="", B10=""), "", IFERROR(_xlfn.XLOOKUP(B10,'Seznam Blaga'!A:A,'Seznam Blaga'!B:B), "To blago ni predmet CBAM"))</f>
        <v/>
      </c>
      <c r="E10" s="183"/>
      <c r="F10" s="43" t="str">
        <f>_xlfn.XLOOKUP(E10, 'Seznami podatkov'!C:C,'Seznami podatkov'!B:B, "Izpolni obvezna polja.")</f>
        <v/>
      </c>
      <c r="G10" s="43" t="e">
        <f t="shared" ref="G10:G73" ca="1" si="12">IF(OR(AK10="(A)", AK10="(B)"), FALSE, TRUE)</f>
        <v>#REF!</v>
      </c>
      <c r="H10" s="51" t="str">
        <f>IF(AND(B9="", B10=""),"", IFERROR(IF(G10,IF(_xlfn.XLOOKUP(AE10,'Seznami podatkov'!B:B,'Seznami podatkov'!C:C)&lt;&gt;0,_xlfn.XLOOKUP(AE10,'Seznami podatkov'!B:B,'Seznami podatkov'!C:C),""),E10), "Vnesi podatke"))</f>
        <v/>
      </c>
      <c r="I10" s="94"/>
      <c r="J10" s="95" t="b">
        <f>COUNTIF('Seznami podatkov'!G:G,I10)&gt;0</f>
        <v>0</v>
      </c>
      <c r="K10" s="95" t="b">
        <f>COUNTIF('Seznami podatkov'!H:H,I10)&gt;0</f>
        <v>0</v>
      </c>
      <c r="L10" s="95">
        <f t="shared" ref="L10:L73" ca="1" si="13">IFERROR(COUNTIF(INDIRECT("'"&amp;I10&amp;"'!A:A"), C10), 0)</f>
        <v>0</v>
      </c>
      <c r="M10" s="95">
        <f t="shared" ref="M10:M73" ca="1" si="14">IFERROR(COUNTIF(INDIRECT("'"&amp;I10&amp;"'!A:A"), LEFT(C10,7)), 0)</f>
        <v>0</v>
      </c>
      <c r="N10" s="95">
        <f t="shared" ref="N10:N73" ca="1" si="15">IFERROR(COUNTIF(INDIRECT("'"&amp;I10&amp;"'!A:A"), LEFT(C10,4)), 0)</f>
        <v>0</v>
      </c>
      <c r="O10" s="96"/>
      <c r="P10" s="95">
        <f>_xlfn.XLOOKUP(O10, 'Seznami podatkov'!D:D,'Seznami podatkov'!E:E, "")</f>
        <v>0</v>
      </c>
      <c r="Q10" s="95" t="str">
        <f t="shared" si="2"/>
        <v>01:010000</v>
      </c>
      <c r="R10" s="95">
        <f>COUNTIF(RVb!A:A, B10)</f>
        <v>0</v>
      </c>
      <c r="S10" s="95">
        <f t="shared" ref="S10:S73" si="16">IF(O10="",0,IF(R10 = 1, 2025, IF(O10&gt;2027,2028,2025)))</f>
        <v>0</v>
      </c>
      <c r="T10" s="117"/>
      <c r="U10" s="52">
        <f ca="1">IFERROR(_xlfn.MAXIFS(INDIRECT("'"&amp;I10&amp;"'!"&amp;P10), INDIRECT("'"&amp;I10&amp;"'!A:A"), C10), 0)</f>
        <v>0</v>
      </c>
      <c r="V10" s="52">
        <f ca="1">IFERROR(_xlfn.MAXIFS(INDIRECT("'"&amp;I10&amp;"'!"&amp;P10), INDIRECT("'"&amp;I10&amp;"'!A:A"), LEFT(C10,7)), 0)</f>
        <v>0</v>
      </c>
      <c r="W10" s="52">
        <f ca="1">IFERROR(_xlfn.MAXIFS(INDIRECT("'"&amp;I10&amp;"'!"&amp;P10), INDIRECT("'"&amp;I10&amp;"'!A:A"), LEFT(C10,4)), 0)</f>
        <v>0</v>
      </c>
      <c r="X10" s="52">
        <f t="shared" ref="X10:X73" ca="1" si="17">MAX(U10:W10)</f>
        <v>0</v>
      </c>
      <c r="Y10" s="52" t="e" cm="1">
        <f t="array" aca="1" ref="Y10" ca="1">_xlfn.XLOOKUP(X10,INDIRECT("'"&amp;I10&amp;"'!"&amp;P10),INDIRECT("'"&amp;I10&amp;"'!I:I"),"Manjka")</f>
        <v>#REF!</v>
      </c>
      <c r="Z10" s="52">
        <f ca="1">IFERROR(_xlfn.MAXIFS(INDIRECT("'Druge države in ozemlja'!"&amp;P10), 'Druge države in ozemlja'!A:A, C10), 0)</f>
        <v>0</v>
      </c>
      <c r="AA10" s="52">
        <f ca="1">IFERROR(_xlfn.MAXIFS(INDIRECT("'Druge države in ozemlja'!"&amp;P10), 'Druge države in ozemlja'!A:A, LEFT(C10,7)), 0)</f>
        <v>0</v>
      </c>
      <c r="AB10" s="52">
        <f ca="1">IFERROR(_xlfn.MAXIFS(INDIRECT("'Druge države in ozemlja'!"&amp;P10), 'Druge države in ozemlja'!A:A,LEFT(C10,4)), 0)</f>
        <v>0</v>
      </c>
      <c r="AC10" s="52">
        <f t="shared" ref="AC10:AC73" ca="1" si="18">MAX(Z10:AB10)</f>
        <v>0</v>
      </c>
      <c r="AD10" s="52" t="e" cm="1">
        <f t="array" aca="1" ref="AD10" ca="1">_xlfn.XLOOKUP(AC10,INDIRECT("'Druge države in ozemlja'!"&amp;P10),'Druge države in ozemlja'!I:I,"Manjka")</f>
        <v>#REF!</v>
      </c>
      <c r="AE10" s="52" t="e">
        <f t="shared" ca="1" si="6"/>
        <v>#REF!</v>
      </c>
      <c r="AF10" s="52" t="e" cm="1">
        <f t="array" aca="1" ref="AF10" ca="1">_xlfn.XLOOKUP(C10&amp;"|("&amp;F10&amp;")",INDIRECT("'"&amp;I10&amp;"'!A1:A10000") &amp; "|" &amp; INDIRECT("'"&amp;I10&amp;"'!I1:I10000"),INDIRECT("'"&amp;I10&amp;"'!"&amp;Q10),0)</f>
        <v>#REF!</v>
      </c>
      <c r="AG10" s="52" t="e">
        <f t="shared" ca="1" si="7"/>
        <v>#REF!</v>
      </c>
      <c r="AH10" s="52" cm="1">
        <f t="array" aca="1" ref="AH10" ca="1">_xlfn.XLOOKUP(C10&amp;"|("&amp;F10&amp;")",'Druge države in ozemlja'!$A$1:$A$10000 &amp; "|" &amp; 'Druge države in ozemlja'!$I$1:$I$10000,INDIRECT("'Druge države in ozemlja'!"&amp;Q10),0)</f>
        <v>0</v>
      </c>
      <c r="AI10" s="52" t="e">
        <f t="shared" ref="AI10:AI73" ca="1" si="19">IF(AG10,AH10,AF10)</f>
        <v>#REF!</v>
      </c>
      <c r="AJ10" s="39">
        <f t="shared" ref="AJ10:AJ73" ca="1" si="20">IF(X10=0,AC10,X10)</f>
        <v>0</v>
      </c>
      <c r="AK10" s="53" t="e">
        <f t="shared" ref="AK10:AK73" ca="1" si="21">IF(AJ10=X10,Y10,AD10)</f>
        <v>#REF!</v>
      </c>
      <c r="AL10" s="54">
        <f>COUNTIFS(RVb!H:H, 2028, RVb!A:A, C10)</f>
        <v>0</v>
      </c>
      <c r="AM10" s="54">
        <f t="shared" ref="AM10:AM73" si="22">IF(AL10=0,2025,S10)</f>
        <v>2025</v>
      </c>
      <c r="AN10" s="54" t="e">
        <f ca="1">IF(G10, TRUE, (E10&lt;&gt;""))</f>
        <v>#REF!</v>
      </c>
      <c r="AO10" s="193" t="str">
        <f>IF(AND(B9="", B10=""), "", IF(OR(J10,K10),"",IFERROR(IF(G10,AJ10,AI10), "Vnesi podatke")))</f>
        <v/>
      </c>
      <c r="AP10" s="194" cm="1">
        <f t="array" ref="AP10">_xlfn.XLOOKUP(C10&amp;"|"&amp;F10&amp;"|"&amp;S10,RVb!A:A&amp;"|"&amp;RVb!F:F&amp;"|"&amp;RVb!H:H,RVb!E:E, 0)</f>
        <v>0</v>
      </c>
      <c r="AQ10" s="195">
        <f>_xlfn.MAXIFS(RVb!E:E, RVb!A:A, C10, RVb!H:H, AM10)</f>
        <v>0</v>
      </c>
      <c r="AR10" s="196" t="str">
        <f>IF(AND(B9="", B10=""), "", IFERROR(IF(G10,AQ10,AP10), "Vnesi podatke"))</f>
        <v/>
      </c>
      <c r="AS10" s="197" t="str">
        <f>IF(AND(B9="", B10=""),"", _xlfn.XLOOKUP(O10, Parametri!A:A,Parametri!B:B, ""))</f>
        <v/>
      </c>
      <c r="AT10" s="197" t="str">
        <f>IF(AND(B9="", B10=""), "", _xlfn.XLOOKUP(O10, Parametri!A:A,Parametri!C:C, ""))</f>
        <v/>
      </c>
      <c r="AU10" s="198" t="str">
        <f t="shared" ref="AU10:AU73" si="23">IF(AND(B9="", B10=""), "", IF(B10="2716 00 00", 0, IFERROR(IF(OR(J10,K10),"Izvzeta Država",(AO10-AR10*AS10*AT10)*ROUND(T10,5)),0)))</f>
        <v/>
      </c>
      <c r="AV10" s="199" t="str">
        <f>IF(AND(B9="",B10=""),"",IFERROR(AU10*$AU$2,0))</f>
        <v/>
      </c>
    </row>
    <row r="11" spans="1:48" s="6" customFormat="1" ht="30" customHeight="1" x14ac:dyDescent="0.3">
      <c r="A11" s="63">
        <v>4</v>
      </c>
      <c r="B11" s="89"/>
      <c r="C11" s="20" t="str">
        <f t="shared" si="0"/>
        <v/>
      </c>
      <c r="D11" s="182" t="str">
        <f>IF(AND(B10="", B11=""), "", IFERROR(_xlfn.XLOOKUP(B11,'Seznam Blaga'!A:A,'Seznam Blaga'!B:B), "To blago ni predmet CBAM"))</f>
        <v/>
      </c>
      <c r="E11" s="183"/>
      <c r="F11" s="43" t="str">
        <f>_xlfn.XLOOKUP(E11, 'Seznami podatkov'!C:C,'Seznami podatkov'!B:B, "Izpolni obvezna polja.")</f>
        <v/>
      </c>
      <c r="G11" s="43" t="e">
        <f t="shared" ca="1" si="12"/>
        <v>#REF!</v>
      </c>
      <c r="H11" s="51" t="str">
        <f>IF(AND(B10="", B11=""),"", IFERROR(IF(G11,IF(_xlfn.XLOOKUP(AE11,'Seznami podatkov'!B:B,'Seznami podatkov'!C:C)&lt;&gt;0,_xlfn.XLOOKUP(AE11,'Seznami podatkov'!B:B,'Seznami podatkov'!C:C),""),E11), "Vnesi podatke"))</f>
        <v/>
      </c>
      <c r="I11" s="94"/>
      <c r="J11" s="95" t="b">
        <f>COUNTIF('Seznami podatkov'!G:G,I11)&gt;0</f>
        <v>0</v>
      </c>
      <c r="K11" s="95" t="b">
        <f>COUNTIF('Seznami podatkov'!H:H,I11)&gt;0</f>
        <v>0</v>
      </c>
      <c r="L11" s="95">
        <f t="shared" ca="1" si="13"/>
        <v>0</v>
      </c>
      <c r="M11" s="95">
        <f t="shared" ca="1" si="14"/>
        <v>0</v>
      </c>
      <c r="N11" s="95">
        <f t="shared" ca="1" si="15"/>
        <v>0</v>
      </c>
      <c r="O11" s="96"/>
      <c r="P11" s="95">
        <f>_xlfn.XLOOKUP(O11, 'Seznami podatkov'!D:D,'Seznami podatkov'!E:E, "")</f>
        <v>0</v>
      </c>
      <c r="Q11" s="95" t="str">
        <f t="shared" si="2"/>
        <v>01:010000</v>
      </c>
      <c r="R11" s="95">
        <f>COUNTIF(RVb!A:A, B11)</f>
        <v>0</v>
      </c>
      <c r="S11" s="95">
        <f t="shared" si="16"/>
        <v>0</v>
      </c>
      <c r="T11" s="117"/>
      <c r="U11" s="52">
        <f ca="1">IFERROR(_xlfn.MAXIFS(INDIRECT("'"&amp;I11&amp;"'!"&amp;P11), INDIRECT("'"&amp;I11&amp;"'!A:A"), C11), 0)</f>
        <v>0</v>
      </c>
      <c r="V11" s="52">
        <f ca="1">IFERROR(_xlfn.MAXIFS(INDIRECT("'"&amp;I11&amp;"'!"&amp;P11), INDIRECT("'"&amp;I11&amp;"'!A:A"), LEFT(C11,7)), 0)</f>
        <v>0</v>
      </c>
      <c r="W11" s="52">
        <f ca="1">IFERROR(_xlfn.MAXIFS(INDIRECT("'"&amp;I11&amp;"'!"&amp;P11), INDIRECT("'"&amp;I11&amp;"'!A:A"), LEFT(C11,4)), 0)</f>
        <v>0</v>
      </c>
      <c r="X11" s="52">
        <f t="shared" ca="1" si="17"/>
        <v>0</v>
      </c>
      <c r="Y11" s="52" t="e" cm="1">
        <f t="array" aca="1" ref="Y11" ca="1">_xlfn.XLOOKUP(X11,INDIRECT("'"&amp;I11&amp;"'!"&amp;P11),INDIRECT("'"&amp;I11&amp;"'!I:I"),"Manjka")</f>
        <v>#REF!</v>
      </c>
      <c r="Z11" s="52">
        <f ca="1">IFERROR(_xlfn.MAXIFS(INDIRECT("'Druge države in ozemlja'!"&amp;P11), 'Druge države in ozemlja'!A:A, C11), 0)</f>
        <v>0</v>
      </c>
      <c r="AA11" s="52">
        <f ca="1">IFERROR(_xlfn.MAXIFS(INDIRECT("'Druge države in ozemlja'!"&amp;P11), 'Druge države in ozemlja'!A:A, LEFT(C11,7)), 0)</f>
        <v>0</v>
      </c>
      <c r="AB11" s="52">
        <f ca="1">IFERROR(_xlfn.MAXIFS(INDIRECT("'Druge države in ozemlja'!"&amp;P11), 'Druge države in ozemlja'!A:A,LEFT(C11,4)), 0)</f>
        <v>0</v>
      </c>
      <c r="AC11" s="52">
        <f t="shared" ca="1" si="18"/>
        <v>0</v>
      </c>
      <c r="AD11" s="52" t="e" cm="1">
        <f t="array" aca="1" ref="AD11" ca="1">_xlfn.XLOOKUP(AC11,INDIRECT("'Druge države in ozemlja'!"&amp;P11),'Druge države in ozemlja'!I:I,"Manjka")</f>
        <v>#REF!</v>
      </c>
      <c r="AE11" s="52" t="e">
        <f t="shared" ca="1" si="6"/>
        <v>#REF!</v>
      </c>
      <c r="AF11" s="52" t="e" cm="1">
        <f t="array" aca="1" ref="AF11" ca="1">_xlfn.XLOOKUP(C11&amp;"|("&amp;F11&amp;")",INDIRECT("'"&amp;I11&amp;"'!A1:A10000") &amp; "|" &amp; INDIRECT("'"&amp;I11&amp;"'!I1:I10000"),INDIRECT("'"&amp;I11&amp;"'!"&amp;Q11),0)</f>
        <v>#REF!</v>
      </c>
      <c r="AG11" s="52" t="e">
        <f t="shared" ca="1" si="7"/>
        <v>#REF!</v>
      </c>
      <c r="AH11" s="52" cm="1">
        <f t="array" aca="1" ref="AH11" ca="1">_xlfn.XLOOKUP(C11&amp;"|("&amp;F11&amp;")",'Druge države in ozemlja'!$A$1:$A$10000 &amp; "|" &amp; 'Druge države in ozemlja'!$I$1:$I$10000,INDIRECT("'Druge države in ozemlja'!"&amp;Q11),0)</f>
        <v>0</v>
      </c>
      <c r="AI11" s="52" t="e">
        <f t="shared" ca="1" si="19"/>
        <v>#REF!</v>
      </c>
      <c r="AJ11" s="39">
        <f t="shared" ca="1" si="20"/>
        <v>0</v>
      </c>
      <c r="AK11" s="53" t="e">
        <f t="shared" ca="1" si="21"/>
        <v>#REF!</v>
      </c>
      <c r="AL11" s="54">
        <f>COUNTIFS(RVb!H:H, 2028, RVb!A:A, C11)</f>
        <v>0</v>
      </c>
      <c r="AM11" s="54">
        <f t="shared" si="22"/>
        <v>2025</v>
      </c>
      <c r="AN11" s="54" t="e">
        <f ca="1">IF(G11, TRUE, (E11&lt;&gt;""))</f>
        <v>#REF!</v>
      </c>
      <c r="AO11" s="193" t="str">
        <f>IF(AND(B10="", B11=""), "", IF(OR(J11,K11),"",IFERROR(IF(G11,AJ11,AI11), "Vnesi podatke")))</f>
        <v/>
      </c>
      <c r="AP11" s="194" cm="1">
        <f t="array" ref="AP11">_xlfn.XLOOKUP(C11&amp;"|"&amp;F11&amp;"|"&amp;S11,RVb!A:A&amp;"|"&amp;RVb!F:F&amp;"|"&amp;RVb!H:H,RVb!E:E, 0)</f>
        <v>0</v>
      </c>
      <c r="AQ11" s="195">
        <f>_xlfn.MAXIFS(RVb!E:E, RVb!A:A, C11, RVb!H:H, AM11)</f>
        <v>0</v>
      </c>
      <c r="AR11" s="196" t="str">
        <f>IF(AND(B10="", B11=""), "", IFERROR(IF(G11,AQ11,AP11), "Vnesi podatke"))</f>
        <v/>
      </c>
      <c r="AS11" s="197" t="str">
        <f>IF(AND(B10="", B11=""),"", _xlfn.XLOOKUP(O11, Parametri!A:A,Parametri!B:B, ""))</f>
        <v/>
      </c>
      <c r="AT11" s="197" t="str">
        <f>IF(AND(B10="", B11=""), "", _xlfn.XLOOKUP(O11, Parametri!A:A,Parametri!C:C, ""))</f>
        <v/>
      </c>
      <c r="AU11" s="198" t="str">
        <f t="shared" si="23"/>
        <v/>
      </c>
      <c r="AV11" s="199" t="str">
        <f>IF(AND(B10="",B11=""),"",IFERROR(AU11*$AU$2,0))</f>
        <v/>
      </c>
    </row>
    <row r="12" spans="1:48" s="6" customFormat="1" ht="30" customHeight="1" x14ac:dyDescent="0.3">
      <c r="A12" s="64">
        <v>5</v>
      </c>
      <c r="B12" s="89"/>
      <c r="C12" s="20" t="str">
        <f t="shared" si="0"/>
        <v/>
      </c>
      <c r="D12" s="182" t="str">
        <f>IF(AND(B11="", B12=""), "", IFERROR(_xlfn.XLOOKUP(B12,'Seznam Blaga'!A:A,'Seznam Blaga'!B:B), "To blago ni predmet CBAM"))</f>
        <v/>
      </c>
      <c r="E12" s="183"/>
      <c r="F12" s="43" t="str">
        <f>_xlfn.XLOOKUP(E12, 'Seznami podatkov'!C:C,'Seznami podatkov'!B:B, "Izpolni obvezna polja.")</f>
        <v/>
      </c>
      <c r="G12" s="43" t="e">
        <f t="shared" ca="1" si="12"/>
        <v>#REF!</v>
      </c>
      <c r="H12" s="51" t="str">
        <f>IF(AND(B11="", B12=""),"", IFERROR(IF(G12,IF(_xlfn.XLOOKUP(AE12,'Seznami podatkov'!B:B,'Seznami podatkov'!C:C)&lt;&gt;0,_xlfn.XLOOKUP(AE12,'Seznami podatkov'!B:B,'Seznami podatkov'!C:C),""),E12), "Vnesi podatke"))</f>
        <v/>
      </c>
      <c r="I12" s="94"/>
      <c r="J12" s="95" t="b">
        <f>COUNTIF('Seznami podatkov'!G:G,I12)&gt;0</f>
        <v>0</v>
      </c>
      <c r="K12" s="95" t="b">
        <f>COUNTIF('Seznami podatkov'!H:H,I12)&gt;0</f>
        <v>0</v>
      </c>
      <c r="L12" s="95">
        <f t="shared" ca="1" si="13"/>
        <v>0</v>
      </c>
      <c r="M12" s="95">
        <f t="shared" ca="1" si="14"/>
        <v>0</v>
      </c>
      <c r="N12" s="95">
        <f t="shared" ca="1" si="15"/>
        <v>0</v>
      </c>
      <c r="O12" s="96"/>
      <c r="P12" s="95">
        <f>_xlfn.XLOOKUP(O12, 'Seznami podatkov'!D:D,'Seznami podatkov'!E:E, "")</f>
        <v>0</v>
      </c>
      <c r="Q12" s="95" t="str">
        <f t="shared" si="2"/>
        <v>01:010000</v>
      </c>
      <c r="R12" s="95">
        <f>COUNTIF(RVb!A:A, B12)</f>
        <v>0</v>
      </c>
      <c r="S12" s="95">
        <f t="shared" si="16"/>
        <v>0</v>
      </c>
      <c r="T12" s="117"/>
      <c r="U12" s="52">
        <f ca="1">IFERROR(_xlfn.MAXIFS(INDIRECT("'"&amp;I12&amp;"'!"&amp;P12), INDIRECT("'"&amp;I12&amp;"'!A:A"), C12), 0)</f>
        <v>0</v>
      </c>
      <c r="V12" s="52">
        <f ca="1">IFERROR(_xlfn.MAXIFS(INDIRECT("'"&amp;I12&amp;"'!"&amp;P12), INDIRECT("'"&amp;I12&amp;"'!A:A"), LEFT(C12,7)), 0)</f>
        <v>0</v>
      </c>
      <c r="W12" s="52">
        <f ca="1">IFERROR(_xlfn.MAXIFS(INDIRECT("'"&amp;I12&amp;"'!"&amp;P12), INDIRECT("'"&amp;I12&amp;"'!A:A"), LEFT(C12,4)), 0)</f>
        <v>0</v>
      </c>
      <c r="X12" s="52">
        <f t="shared" ca="1" si="17"/>
        <v>0</v>
      </c>
      <c r="Y12" s="52" t="e" cm="1">
        <f t="array" aca="1" ref="Y12" ca="1">_xlfn.XLOOKUP(X12,INDIRECT("'"&amp;I12&amp;"'!"&amp;P12),INDIRECT("'"&amp;I12&amp;"'!I:I"),"Manjka")</f>
        <v>#REF!</v>
      </c>
      <c r="Z12" s="52">
        <f ca="1">IFERROR(_xlfn.MAXIFS(INDIRECT("'Druge države in ozemlja'!"&amp;P12), 'Druge države in ozemlja'!A:A, C12), 0)</f>
        <v>0</v>
      </c>
      <c r="AA12" s="52">
        <f ca="1">IFERROR(_xlfn.MAXIFS(INDIRECT("'Druge države in ozemlja'!"&amp;P12), 'Druge države in ozemlja'!A:A, LEFT(C12,7)), 0)</f>
        <v>0</v>
      </c>
      <c r="AB12" s="52">
        <f ca="1">IFERROR(_xlfn.MAXIFS(INDIRECT("'Druge države in ozemlja'!"&amp;P12), 'Druge države in ozemlja'!A:A,LEFT(C12,4)), 0)</f>
        <v>0</v>
      </c>
      <c r="AC12" s="52">
        <f t="shared" ca="1" si="18"/>
        <v>0</v>
      </c>
      <c r="AD12" s="52" t="e" cm="1">
        <f t="array" aca="1" ref="AD12" ca="1">_xlfn.XLOOKUP(AC12,INDIRECT("'Druge države in ozemlja'!"&amp;P12),'Druge države in ozemlja'!I:I,"Manjka")</f>
        <v>#REF!</v>
      </c>
      <c r="AE12" s="52" t="e">
        <f t="shared" ca="1" si="6"/>
        <v>#REF!</v>
      </c>
      <c r="AF12" s="52" t="e" cm="1">
        <f t="array" aca="1" ref="AF12" ca="1">_xlfn.XLOOKUP(C12&amp;"|("&amp;F12&amp;")",INDIRECT("'"&amp;I12&amp;"'!A1:A10000") &amp; "|" &amp; INDIRECT("'"&amp;I12&amp;"'!I1:I10000"),INDIRECT("'"&amp;I12&amp;"'!"&amp;Q12),0)</f>
        <v>#REF!</v>
      </c>
      <c r="AG12" s="52" t="e">
        <f t="shared" ca="1" si="7"/>
        <v>#REF!</v>
      </c>
      <c r="AH12" s="52" cm="1">
        <f t="array" aca="1" ref="AH12" ca="1">_xlfn.XLOOKUP(C12&amp;"|("&amp;F12&amp;")",'Druge države in ozemlja'!$A$1:$A$10000 &amp; "|" &amp; 'Druge države in ozemlja'!$I$1:$I$10000,INDIRECT("'Druge države in ozemlja'!"&amp;Q12),0)</f>
        <v>0</v>
      </c>
      <c r="AI12" s="52" t="e">
        <f t="shared" ca="1" si="19"/>
        <v>#REF!</v>
      </c>
      <c r="AJ12" s="39">
        <f t="shared" ca="1" si="20"/>
        <v>0</v>
      </c>
      <c r="AK12" s="53" t="e">
        <f t="shared" ca="1" si="21"/>
        <v>#REF!</v>
      </c>
      <c r="AL12" s="54">
        <f>COUNTIFS(RVb!H:H, 2028, RVb!A:A, C12)</f>
        <v>0</v>
      </c>
      <c r="AM12" s="54">
        <f t="shared" si="22"/>
        <v>2025</v>
      </c>
      <c r="AN12" s="54" t="e">
        <f ca="1">IF(G12, TRUE, (E12&lt;&gt;""))</f>
        <v>#REF!</v>
      </c>
      <c r="AO12" s="193" t="str">
        <f>IF(AND(B11="", B12=""), "", IF(OR(J12,K12),"",IFERROR(IF(G12,AJ12,AI12), "Vnesi podatke")))</f>
        <v/>
      </c>
      <c r="AP12" s="194" cm="1">
        <f t="array" ref="AP12">_xlfn.XLOOKUP(C12&amp;"|"&amp;F12&amp;"|"&amp;S12,RVb!A:A&amp;"|"&amp;RVb!F:F&amp;"|"&amp;RVb!H:H,RVb!E:E, 0)</f>
        <v>0</v>
      </c>
      <c r="AQ12" s="195">
        <f>_xlfn.MAXIFS(RVb!E:E, RVb!A:A, C12, RVb!H:H, AM12)</f>
        <v>0</v>
      </c>
      <c r="AR12" s="196" t="str">
        <f>IF(AND(B11="", B12=""), "", IFERROR(IF(G12,AQ12,AP12), "Vnesi podatke"))</f>
        <v/>
      </c>
      <c r="AS12" s="197" t="str">
        <f>IF(AND(B11="", B12=""),"", _xlfn.XLOOKUP(O12, Parametri!A:A,Parametri!B:B, ""))</f>
        <v/>
      </c>
      <c r="AT12" s="197" t="str">
        <f>IF(AND(B11="", B12=""), "", _xlfn.XLOOKUP(O12, Parametri!A:A,Parametri!C:C, ""))</f>
        <v/>
      </c>
      <c r="AU12" s="198" t="str">
        <f t="shared" si="23"/>
        <v/>
      </c>
      <c r="AV12" s="199" t="str">
        <f>IF(AND(B11="",B12=""),"",IFERROR(AU12*$AU$2,0))</f>
        <v/>
      </c>
    </row>
    <row r="13" spans="1:48" s="6" customFormat="1" ht="30" customHeight="1" x14ac:dyDescent="0.3">
      <c r="A13" s="64">
        <v>6</v>
      </c>
      <c r="B13" s="89"/>
      <c r="C13" s="20" t="str">
        <f t="shared" si="0"/>
        <v/>
      </c>
      <c r="D13" s="182" t="str">
        <f>IF(AND(B12="", B13=""), "", IFERROR(_xlfn.XLOOKUP(B13,'Seznam Blaga'!A:A,'Seznam Blaga'!B:B), "To blago ni predmet CBAM"))</f>
        <v/>
      </c>
      <c r="E13" s="183"/>
      <c r="F13" s="43" t="str">
        <f>_xlfn.XLOOKUP(E13, 'Seznami podatkov'!C:C,'Seznami podatkov'!B:B, "Izpolni obvezna polja.")</f>
        <v/>
      </c>
      <c r="G13" s="43" t="e">
        <f t="shared" ca="1" si="12"/>
        <v>#REF!</v>
      </c>
      <c r="H13" s="51" t="str">
        <f>IF(AND(B12="", B13=""),"", IFERROR(IF(G13,IF(_xlfn.XLOOKUP(AE13,'Seznami podatkov'!B:B,'Seznami podatkov'!C:C)&lt;&gt;0,_xlfn.XLOOKUP(AE13,'Seznami podatkov'!B:B,'Seznami podatkov'!C:C),""),E13), "Vnesi podatke"))</f>
        <v/>
      </c>
      <c r="I13" s="94"/>
      <c r="J13" s="95" t="b">
        <f>COUNTIF('Seznami podatkov'!G:G,I13)&gt;0</f>
        <v>0</v>
      </c>
      <c r="K13" s="95" t="b">
        <f>COUNTIF('Seznami podatkov'!H:H,I13)&gt;0</f>
        <v>0</v>
      </c>
      <c r="L13" s="95">
        <f t="shared" ca="1" si="13"/>
        <v>0</v>
      </c>
      <c r="M13" s="95">
        <f t="shared" ca="1" si="14"/>
        <v>0</v>
      </c>
      <c r="N13" s="95">
        <f t="shared" ca="1" si="15"/>
        <v>0</v>
      </c>
      <c r="O13" s="96"/>
      <c r="P13" s="95">
        <f>_xlfn.XLOOKUP(O13, 'Seznami podatkov'!D:D,'Seznami podatkov'!E:E, "")</f>
        <v>0</v>
      </c>
      <c r="Q13" s="95" t="str">
        <f t="shared" si="2"/>
        <v>01:010000</v>
      </c>
      <c r="R13" s="95">
        <f>COUNTIF(RVb!A:A, B13)</f>
        <v>0</v>
      </c>
      <c r="S13" s="95">
        <f t="shared" si="16"/>
        <v>0</v>
      </c>
      <c r="T13" s="117"/>
      <c r="U13" s="52">
        <f ca="1">IFERROR(_xlfn.MAXIFS(INDIRECT("'"&amp;I13&amp;"'!"&amp;P13), INDIRECT("'"&amp;I13&amp;"'!A:A"), C13), 0)</f>
        <v>0</v>
      </c>
      <c r="V13" s="52">
        <f ca="1">IFERROR(_xlfn.MAXIFS(INDIRECT("'"&amp;I13&amp;"'!"&amp;P13), INDIRECT("'"&amp;I13&amp;"'!A:A"), LEFT(C13,7)), 0)</f>
        <v>0</v>
      </c>
      <c r="W13" s="52">
        <f ca="1">IFERROR(_xlfn.MAXIFS(INDIRECT("'"&amp;I13&amp;"'!"&amp;P13), INDIRECT("'"&amp;I13&amp;"'!A:A"), LEFT(C13,4)), 0)</f>
        <v>0</v>
      </c>
      <c r="X13" s="52">
        <f t="shared" ca="1" si="17"/>
        <v>0</v>
      </c>
      <c r="Y13" s="52" t="e" cm="1">
        <f t="array" aca="1" ref="Y13" ca="1">_xlfn.XLOOKUP(X13,INDIRECT("'"&amp;I13&amp;"'!"&amp;P13),INDIRECT("'"&amp;I13&amp;"'!I:I"),"Manjka")</f>
        <v>#REF!</v>
      </c>
      <c r="Z13" s="52">
        <f ca="1">IFERROR(_xlfn.MAXIFS(INDIRECT("'Druge države in ozemlja'!"&amp;P13), 'Druge države in ozemlja'!A:A, C13), 0)</f>
        <v>0</v>
      </c>
      <c r="AA13" s="52">
        <f ca="1">IFERROR(_xlfn.MAXIFS(INDIRECT("'Druge države in ozemlja'!"&amp;P13), 'Druge države in ozemlja'!A:A, LEFT(C13,7)), 0)</f>
        <v>0</v>
      </c>
      <c r="AB13" s="52">
        <f ca="1">IFERROR(_xlfn.MAXIFS(INDIRECT("'Druge države in ozemlja'!"&amp;P13), 'Druge države in ozemlja'!A:A,LEFT(C13,4)), 0)</f>
        <v>0</v>
      </c>
      <c r="AC13" s="52">
        <f t="shared" ca="1" si="18"/>
        <v>0</v>
      </c>
      <c r="AD13" s="52" t="e" cm="1">
        <f t="array" aca="1" ref="AD13" ca="1">_xlfn.XLOOKUP(AC13,INDIRECT("'Druge države in ozemlja'!"&amp;P13),'Druge države in ozemlja'!I:I,"Manjka")</f>
        <v>#REF!</v>
      </c>
      <c r="AE13" s="52" t="e">
        <f t="shared" ca="1" si="6"/>
        <v>#REF!</v>
      </c>
      <c r="AF13" s="52" t="e" cm="1">
        <f t="array" aca="1" ref="AF13" ca="1">_xlfn.XLOOKUP(C13&amp;"|("&amp;F13&amp;")",INDIRECT("'"&amp;I13&amp;"'!A1:A10000") &amp; "|" &amp; INDIRECT("'"&amp;I13&amp;"'!I1:I10000"),INDIRECT("'"&amp;I13&amp;"'!"&amp;Q13),0)</f>
        <v>#REF!</v>
      </c>
      <c r="AG13" s="52" t="e">
        <f t="shared" ca="1" si="7"/>
        <v>#REF!</v>
      </c>
      <c r="AH13" s="52" cm="1">
        <f t="array" aca="1" ref="AH13" ca="1">_xlfn.XLOOKUP(C13&amp;"|("&amp;F13&amp;")",'Druge države in ozemlja'!$A$1:$A$10000 &amp; "|" &amp; 'Druge države in ozemlja'!$I$1:$I$10000,INDIRECT("'Druge države in ozemlja'!"&amp;Q13),0)</f>
        <v>0</v>
      </c>
      <c r="AI13" s="52" t="e">
        <f t="shared" ca="1" si="19"/>
        <v>#REF!</v>
      </c>
      <c r="AJ13" s="39">
        <f t="shared" ca="1" si="20"/>
        <v>0</v>
      </c>
      <c r="AK13" s="53" t="e">
        <f t="shared" ca="1" si="21"/>
        <v>#REF!</v>
      </c>
      <c r="AL13" s="54">
        <f>COUNTIFS(RVb!H:H, 2028, RVb!A:A, C13)</f>
        <v>0</v>
      </c>
      <c r="AM13" s="54">
        <f t="shared" si="22"/>
        <v>2025</v>
      </c>
      <c r="AN13" s="54" t="e">
        <f ca="1">IF(G13, TRUE, (E13&lt;&gt;""))</f>
        <v>#REF!</v>
      </c>
      <c r="AO13" s="193" t="str">
        <f>IF(AND(B12="", B13=""), "", IF(OR(J13,K13),"",IFERROR(IF(G13,AJ13,AI13), "Vnesi podatke")))</f>
        <v/>
      </c>
      <c r="AP13" s="194" cm="1">
        <f t="array" ref="AP13">_xlfn.XLOOKUP(C13&amp;"|"&amp;F13&amp;"|"&amp;S13,RVb!A:A&amp;"|"&amp;RVb!F:F&amp;"|"&amp;RVb!H:H,RVb!E:E, 0)</f>
        <v>0</v>
      </c>
      <c r="AQ13" s="195">
        <f>_xlfn.MAXIFS(RVb!E:E, RVb!A:A, C13, RVb!H:H, AM13)</f>
        <v>0</v>
      </c>
      <c r="AR13" s="196" t="str">
        <f>IF(AND(B12="", B13=""), "", IFERROR(IF(G13,AQ13,AP13), "Vnesi podatke"))</f>
        <v/>
      </c>
      <c r="AS13" s="197" t="str">
        <f>IF(AND(B12="", B13=""),"", _xlfn.XLOOKUP(O13, Parametri!A:A,Parametri!B:B, ""))</f>
        <v/>
      </c>
      <c r="AT13" s="197" t="str">
        <f>IF(AND(B12="", B13=""), "", _xlfn.XLOOKUP(O13, Parametri!A:A,Parametri!C:C, ""))</f>
        <v/>
      </c>
      <c r="AU13" s="198" t="str">
        <f t="shared" si="23"/>
        <v/>
      </c>
      <c r="AV13" s="199" t="str">
        <f>IF(AND(B12="",B13=""),"",IFERROR(AU13*$AU$2,0))</f>
        <v/>
      </c>
    </row>
    <row r="14" spans="1:48" s="6" customFormat="1" ht="30" customHeight="1" x14ac:dyDescent="0.3">
      <c r="A14" s="63">
        <v>7</v>
      </c>
      <c r="B14" s="89"/>
      <c r="C14" s="20" t="str">
        <f t="shared" si="0"/>
        <v/>
      </c>
      <c r="D14" s="182" t="str">
        <f>IF(AND(B13="", B14=""), "", IFERROR(_xlfn.XLOOKUP(B14,'Seznam Blaga'!A:A,'Seznam Blaga'!B:B), "To blago ni predmet CBAM"))</f>
        <v/>
      </c>
      <c r="E14" s="183"/>
      <c r="F14" s="43" t="str">
        <f>_xlfn.XLOOKUP(E14, 'Seznami podatkov'!C:C,'Seznami podatkov'!B:B, "Izpolni obvezna polja.")</f>
        <v/>
      </c>
      <c r="G14" s="43" t="e">
        <f t="shared" ca="1" si="12"/>
        <v>#REF!</v>
      </c>
      <c r="H14" s="51" t="str">
        <f>IF(AND(B13="", B14=""),"", IFERROR(IF(G14,IF(_xlfn.XLOOKUP(AE14,'Seznami podatkov'!B:B,'Seznami podatkov'!C:C)&lt;&gt;0,_xlfn.XLOOKUP(AE14,'Seznami podatkov'!B:B,'Seznami podatkov'!C:C),""),E14), "Vnesi podatke"))</f>
        <v/>
      </c>
      <c r="I14" s="94"/>
      <c r="J14" s="95" t="b">
        <f>COUNTIF('Seznami podatkov'!G:G,I14)&gt;0</f>
        <v>0</v>
      </c>
      <c r="K14" s="95" t="b">
        <f>COUNTIF('Seznami podatkov'!H:H,I14)&gt;0</f>
        <v>0</v>
      </c>
      <c r="L14" s="95">
        <f t="shared" ca="1" si="13"/>
        <v>0</v>
      </c>
      <c r="M14" s="95">
        <f t="shared" ca="1" si="14"/>
        <v>0</v>
      </c>
      <c r="N14" s="95">
        <f t="shared" ca="1" si="15"/>
        <v>0</v>
      </c>
      <c r="O14" s="96"/>
      <c r="P14" s="95">
        <f>_xlfn.XLOOKUP(O14, 'Seznami podatkov'!D:D,'Seznami podatkov'!E:E, "")</f>
        <v>0</v>
      </c>
      <c r="Q14" s="95" t="str">
        <f t="shared" si="2"/>
        <v>01:010000</v>
      </c>
      <c r="R14" s="95">
        <f>COUNTIF(RVb!A:A, B14)</f>
        <v>0</v>
      </c>
      <c r="S14" s="95">
        <f t="shared" si="16"/>
        <v>0</v>
      </c>
      <c r="T14" s="117"/>
      <c r="U14" s="52">
        <f ca="1">IFERROR(_xlfn.MAXIFS(INDIRECT("'"&amp;I14&amp;"'!"&amp;P14), INDIRECT("'"&amp;I14&amp;"'!A:A"), C14), 0)</f>
        <v>0</v>
      </c>
      <c r="V14" s="52">
        <f ca="1">IFERROR(_xlfn.MAXIFS(INDIRECT("'"&amp;I14&amp;"'!"&amp;P14), INDIRECT("'"&amp;I14&amp;"'!A:A"), LEFT(C14,7)), 0)</f>
        <v>0</v>
      </c>
      <c r="W14" s="52">
        <f ca="1">IFERROR(_xlfn.MAXIFS(INDIRECT("'"&amp;I14&amp;"'!"&amp;P14), INDIRECT("'"&amp;I14&amp;"'!A:A"), LEFT(C14,4)), 0)</f>
        <v>0</v>
      </c>
      <c r="X14" s="52">
        <f t="shared" ca="1" si="17"/>
        <v>0</v>
      </c>
      <c r="Y14" s="52" t="e" cm="1">
        <f t="array" aca="1" ref="Y14" ca="1">_xlfn.XLOOKUP(X14,INDIRECT("'"&amp;I14&amp;"'!"&amp;P14),INDIRECT("'"&amp;I14&amp;"'!I:I"),"Manjka")</f>
        <v>#REF!</v>
      </c>
      <c r="Z14" s="52">
        <f ca="1">IFERROR(_xlfn.MAXIFS(INDIRECT("'Druge države in ozemlja'!"&amp;P14), 'Druge države in ozemlja'!A:A, C14), 0)</f>
        <v>0</v>
      </c>
      <c r="AA14" s="52">
        <f ca="1">IFERROR(_xlfn.MAXIFS(INDIRECT("'Druge države in ozemlja'!"&amp;P14), 'Druge države in ozemlja'!A:A, LEFT(C14,7)), 0)</f>
        <v>0</v>
      </c>
      <c r="AB14" s="52">
        <f ca="1">IFERROR(_xlfn.MAXIFS(INDIRECT("'Druge države in ozemlja'!"&amp;P14), 'Druge države in ozemlja'!A:A,LEFT(C14,4)), 0)</f>
        <v>0</v>
      </c>
      <c r="AC14" s="52">
        <f t="shared" ca="1" si="18"/>
        <v>0</v>
      </c>
      <c r="AD14" s="52" t="e" cm="1">
        <f t="array" aca="1" ref="AD14" ca="1">_xlfn.XLOOKUP(AC14,INDIRECT("'Druge države in ozemlja'!"&amp;P14),'Druge države in ozemlja'!I:I,"Manjka")</f>
        <v>#REF!</v>
      </c>
      <c r="AE14" s="52" t="e">
        <f t="shared" ca="1" si="6"/>
        <v>#REF!</v>
      </c>
      <c r="AF14" s="52" t="e" cm="1">
        <f t="array" aca="1" ref="AF14" ca="1">_xlfn.XLOOKUP(C14&amp;"|("&amp;F14&amp;")",INDIRECT("'"&amp;I14&amp;"'!A1:A10000") &amp; "|" &amp; INDIRECT("'"&amp;I14&amp;"'!I1:I10000"),INDIRECT("'"&amp;I14&amp;"'!"&amp;Q14),0)</f>
        <v>#REF!</v>
      </c>
      <c r="AG14" s="52" t="e">
        <f t="shared" ca="1" si="7"/>
        <v>#REF!</v>
      </c>
      <c r="AH14" s="52" cm="1">
        <f t="array" aca="1" ref="AH14" ca="1">_xlfn.XLOOKUP(C14&amp;"|("&amp;F14&amp;")",'Druge države in ozemlja'!$A$1:$A$10000 &amp; "|" &amp; 'Druge države in ozemlja'!$I$1:$I$10000,INDIRECT("'Druge države in ozemlja'!"&amp;Q14),0)</f>
        <v>0</v>
      </c>
      <c r="AI14" s="52" t="e">
        <f t="shared" ca="1" si="19"/>
        <v>#REF!</v>
      </c>
      <c r="AJ14" s="39">
        <f t="shared" ca="1" si="20"/>
        <v>0</v>
      </c>
      <c r="AK14" s="53" t="e">
        <f t="shared" ca="1" si="21"/>
        <v>#REF!</v>
      </c>
      <c r="AL14" s="54">
        <f>COUNTIFS(RVb!H:H, 2028, RVb!A:A, C14)</f>
        <v>0</v>
      </c>
      <c r="AM14" s="54">
        <f t="shared" si="22"/>
        <v>2025</v>
      </c>
      <c r="AN14" s="54" t="e">
        <f ca="1">IF(G14, TRUE, (E14&lt;&gt;""))</f>
        <v>#REF!</v>
      </c>
      <c r="AO14" s="193" t="str">
        <f>IF(AND(B13="", B14=""), "", IF(OR(J14,K14),"",IFERROR(IF(G14,AJ14,AI14), "Vnesi podatke")))</f>
        <v/>
      </c>
      <c r="AP14" s="194" cm="1">
        <f t="array" ref="AP14">_xlfn.XLOOKUP(C14&amp;"|"&amp;F14&amp;"|"&amp;S14,RVb!A:A&amp;"|"&amp;RVb!F:F&amp;"|"&amp;RVb!H:H,RVb!E:E, 0)</f>
        <v>0</v>
      </c>
      <c r="AQ14" s="195">
        <f>_xlfn.MAXIFS(RVb!E:E, RVb!A:A, C14, RVb!H:H, AM14)</f>
        <v>0</v>
      </c>
      <c r="AR14" s="196" t="str">
        <f>IF(AND(B13="", B14=""), "", IFERROR(IF(G14,AQ14,AP14), "Vnesi podatke"))</f>
        <v/>
      </c>
      <c r="AS14" s="197" t="str">
        <f>IF(AND(B13="", B14=""),"", _xlfn.XLOOKUP(O14, Parametri!A:A,Parametri!B:B, ""))</f>
        <v/>
      </c>
      <c r="AT14" s="197" t="str">
        <f>IF(AND(B13="", B14=""), "", _xlfn.XLOOKUP(O14, Parametri!A:A,Parametri!C:C, ""))</f>
        <v/>
      </c>
      <c r="AU14" s="198" t="str">
        <f t="shared" si="23"/>
        <v/>
      </c>
      <c r="AV14" s="199" t="str">
        <f>IF(AND(B13="",B14=""),"",IFERROR(AU14*$AU$2,0))</f>
        <v/>
      </c>
    </row>
    <row r="15" spans="1:48" s="6" customFormat="1" ht="30" customHeight="1" x14ac:dyDescent="0.3">
      <c r="A15" s="64">
        <v>8</v>
      </c>
      <c r="B15" s="89"/>
      <c r="C15" s="20" t="str">
        <f t="shared" si="0"/>
        <v/>
      </c>
      <c r="D15" s="182" t="str">
        <f>IF(AND(B14="", B15=""), "", IFERROR(_xlfn.XLOOKUP(B15,'Seznam Blaga'!A:A,'Seznam Blaga'!B:B), "To blago ni predmet CBAM"))</f>
        <v/>
      </c>
      <c r="E15" s="183"/>
      <c r="F15" s="43" t="str">
        <f>_xlfn.XLOOKUP(E15, 'Seznami podatkov'!C:C,'Seznami podatkov'!B:B, "Izpolni obvezna polja.")</f>
        <v/>
      </c>
      <c r="G15" s="43" t="e">
        <f t="shared" ca="1" si="12"/>
        <v>#REF!</v>
      </c>
      <c r="H15" s="51" t="str">
        <f>IF(AND(B14="", B15=""),"", IFERROR(IF(G15,IF(_xlfn.XLOOKUP(AE15,'Seznami podatkov'!B:B,'Seznami podatkov'!C:C)&lt;&gt;0,_xlfn.XLOOKUP(AE15,'Seznami podatkov'!B:B,'Seznami podatkov'!C:C),""),E15), "Vnesi podatke"))</f>
        <v/>
      </c>
      <c r="I15" s="94"/>
      <c r="J15" s="95" t="b">
        <f>COUNTIF('Seznami podatkov'!G:G,I15)&gt;0</f>
        <v>0</v>
      </c>
      <c r="K15" s="95" t="b">
        <f>COUNTIF('Seznami podatkov'!H:H,I15)&gt;0</f>
        <v>0</v>
      </c>
      <c r="L15" s="95">
        <f t="shared" ca="1" si="13"/>
        <v>0</v>
      </c>
      <c r="M15" s="95">
        <f t="shared" ca="1" si="14"/>
        <v>0</v>
      </c>
      <c r="N15" s="95">
        <f t="shared" ca="1" si="15"/>
        <v>0</v>
      </c>
      <c r="O15" s="96"/>
      <c r="P15" s="95">
        <f>_xlfn.XLOOKUP(O15, 'Seznami podatkov'!D:D,'Seznami podatkov'!E:E, "")</f>
        <v>0</v>
      </c>
      <c r="Q15" s="95" t="str">
        <f t="shared" si="2"/>
        <v>01:010000</v>
      </c>
      <c r="R15" s="95">
        <f>COUNTIF(RVb!A:A, B15)</f>
        <v>0</v>
      </c>
      <c r="S15" s="95">
        <f t="shared" si="16"/>
        <v>0</v>
      </c>
      <c r="T15" s="117"/>
      <c r="U15" s="52">
        <f ca="1">IFERROR(_xlfn.MAXIFS(INDIRECT("'"&amp;I15&amp;"'!"&amp;P15), INDIRECT("'"&amp;I15&amp;"'!A:A"), C15), 0)</f>
        <v>0</v>
      </c>
      <c r="V15" s="52">
        <f ca="1">IFERROR(_xlfn.MAXIFS(INDIRECT("'"&amp;I15&amp;"'!"&amp;P15), INDIRECT("'"&amp;I15&amp;"'!A:A"), LEFT(C15,7)), 0)</f>
        <v>0</v>
      </c>
      <c r="W15" s="52">
        <f ca="1">IFERROR(_xlfn.MAXIFS(INDIRECT("'"&amp;I15&amp;"'!"&amp;P15), INDIRECT("'"&amp;I15&amp;"'!A:A"), LEFT(C15,4)), 0)</f>
        <v>0</v>
      </c>
      <c r="X15" s="52">
        <f t="shared" ca="1" si="17"/>
        <v>0</v>
      </c>
      <c r="Y15" s="52" t="e" cm="1">
        <f t="array" aca="1" ref="Y15" ca="1">_xlfn.XLOOKUP(X15,INDIRECT("'"&amp;I15&amp;"'!"&amp;P15),INDIRECT("'"&amp;I15&amp;"'!I:I"),"Manjka")</f>
        <v>#REF!</v>
      </c>
      <c r="Z15" s="52">
        <f ca="1">IFERROR(_xlfn.MAXIFS(INDIRECT("'Druge države in ozemlja'!"&amp;P15), 'Druge države in ozemlja'!A:A, C15), 0)</f>
        <v>0</v>
      </c>
      <c r="AA15" s="52">
        <f ca="1">IFERROR(_xlfn.MAXIFS(INDIRECT("'Druge države in ozemlja'!"&amp;P15), 'Druge države in ozemlja'!A:A, LEFT(C15,7)), 0)</f>
        <v>0</v>
      </c>
      <c r="AB15" s="52">
        <f ca="1">IFERROR(_xlfn.MAXIFS(INDIRECT("'Druge države in ozemlja'!"&amp;P15), 'Druge države in ozemlja'!A:A,LEFT(C15,4)), 0)</f>
        <v>0</v>
      </c>
      <c r="AC15" s="52">
        <f t="shared" ca="1" si="18"/>
        <v>0</v>
      </c>
      <c r="AD15" s="52" t="e" cm="1">
        <f t="array" aca="1" ref="AD15" ca="1">_xlfn.XLOOKUP(AC15,INDIRECT("'Druge države in ozemlja'!"&amp;P15),'Druge države in ozemlja'!I:I,"Manjka")</f>
        <v>#REF!</v>
      </c>
      <c r="AE15" s="52" t="e">
        <f t="shared" ca="1" si="6"/>
        <v>#REF!</v>
      </c>
      <c r="AF15" s="52" t="e" cm="1">
        <f t="array" aca="1" ref="AF15" ca="1">_xlfn.XLOOKUP(C15&amp;"|("&amp;F15&amp;")",INDIRECT("'"&amp;I15&amp;"'!A1:A10000") &amp; "|" &amp; INDIRECT("'"&amp;I15&amp;"'!I1:I10000"),INDIRECT("'"&amp;I15&amp;"'!"&amp;Q15),0)</f>
        <v>#REF!</v>
      </c>
      <c r="AG15" s="52" t="e">
        <f t="shared" ca="1" si="7"/>
        <v>#REF!</v>
      </c>
      <c r="AH15" s="52" cm="1">
        <f t="array" aca="1" ref="AH15" ca="1">_xlfn.XLOOKUP(C15&amp;"|("&amp;F15&amp;")",'Druge države in ozemlja'!$A$1:$A$10000 &amp; "|" &amp; 'Druge države in ozemlja'!$I$1:$I$10000,INDIRECT("'Druge države in ozemlja'!"&amp;Q15),0)</f>
        <v>0</v>
      </c>
      <c r="AI15" s="52" t="e">
        <f t="shared" ca="1" si="19"/>
        <v>#REF!</v>
      </c>
      <c r="AJ15" s="39">
        <f t="shared" ca="1" si="20"/>
        <v>0</v>
      </c>
      <c r="AK15" s="53" t="e">
        <f t="shared" ca="1" si="21"/>
        <v>#REF!</v>
      </c>
      <c r="AL15" s="54">
        <f>COUNTIFS(RVb!H:H, 2028, RVb!A:A, C15)</f>
        <v>0</v>
      </c>
      <c r="AM15" s="54">
        <f t="shared" si="22"/>
        <v>2025</v>
      </c>
      <c r="AN15" s="54" t="e">
        <f ca="1">IF(G15, TRUE, (E15&lt;&gt;""))</f>
        <v>#REF!</v>
      </c>
      <c r="AO15" s="193" t="str">
        <f>IF(AND(B14="", B15=""), "", IF(OR(J15,K15),"",IFERROR(IF(G15,AJ15,AI15), "Vnesi podatke")))</f>
        <v/>
      </c>
      <c r="AP15" s="194" cm="1">
        <f t="array" ref="AP15">_xlfn.XLOOKUP(C15&amp;"|"&amp;F15&amp;"|"&amp;S15,RVb!A:A&amp;"|"&amp;RVb!F:F&amp;"|"&amp;RVb!H:H,RVb!E:E, 0)</f>
        <v>0</v>
      </c>
      <c r="AQ15" s="195">
        <f>_xlfn.MAXIFS(RVb!E:E, RVb!A:A, C15, RVb!H:H, AM15)</f>
        <v>0</v>
      </c>
      <c r="AR15" s="196" t="str">
        <f>IF(AND(B14="", B15=""), "", IFERROR(IF(G15,AQ15,AP15), "Vnesi podatke"))</f>
        <v/>
      </c>
      <c r="AS15" s="197" t="str">
        <f>IF(AND(B14="", B15=""),"", _xlfn.XLOOKUP(O15, Parametri!A:A,Parametri!B:B, ""))</f>
        <v/>
      </c>
      <c r="AT15" s="197" t="str">
        <f>IF(AND(B14="", B15=""), "", _xlfn.XLOOKUP(O15, Parametri!A:A,Parametri!C:C, ""))</f>
        <v/>
      </c>
      <c r="AU15" s="198" t="str">
        <f t="shared" si="23"/>
        <v/>
      </c>
      <c r="AV15" s="199" t="str">
        <f>IF(AND(B14="",B15=""),"",IFERROR(AU15*$AU$2,0))</f>
        <v/>
      </c>
    </row>
    <row r="16" spans="1:48" s="6" customFormat="1" ht="30" customHeight="1" x14ac:dyDescent="0.3">
      <c r="A16" s="64">
        <v>9</v>
      </c>
      <c r="B16" s="89"/>
      <c r="C16" s="20" t="str">
        <f t="shared" si="0"/>
        <v/>
      </c>
      <c r="D16" s="182" t="str">
        <f>IF(AND(B15="", B16=""), "", IFERROR(_xlfn.XLOOKUP(B16,'Seznam Blaga'!A:A,'Seznam Blaga'!B:B), "To blago ni predmet CBAM"))</f>
        <v/>
      </c>
      <c r="E16" s="183"/>
      <c r="F16" s="43" t="str">
        <f>_xlfn.XLOOKUP(E16, 'Seznami podatkov'!C:C,'Seznami podatkov'!B:B, "Izpolni obvezna polja.")</f>
        <v/>
      </c>
      <c r="G16" s="43" t="e">
        <f t="shared" ca="1" si="12"/>
        <v>#REF!</v>
      </c>
      <c r="H16" s="51" t="str">
        <f>IF(AND(B15="", B16=""),"", IFERROR(IF(G16,IF(_xlfn.XLOOKUP(AE16,'Seznami podatkov'!B:B,'Seznami podatkov'!C:C)&lt;&gt;0,_xlfn.XLOOKUP(AE16,'Seznami podatkov'!B:B,'Seznami podatkov'!C:C),""),E16), "Vnesi podatke"))</f>
        <v/>
      </c>
      <c r="I16" s="94"/>
      <c r="J16" s="95" t="b">
        <f>COUNTIF('Seznami podatkov'!G:G,I16)&gt;0</f>
        <v>0</v>
      </c>
      <c r="K16" s="95" t="b">
        <f>COUNTIF('Seznami podatkov'!H:H,I16)&gt;0</f>
        <v>0</v>
      </c>
      <c r="L16" s="95">
        <f t="shared" ca="1" si="13"/>
        <v>0</v>
      </c>
      <c r="M16" s="95">
        <f t="shared" ca="1" si="14"/>
        <v>0</v>
      </c>
      <c r="N16" s="95">
        <f t="shared" ca="1" si="15"/>
        <v>0</v>
      </c>
      <c r="O16" s="96"/>
      <c r="P16" s="95">
        <f>_xlfn.XLOOKUP(O16, 'Seznami podatkov'!D:D,'Seznami podatkov'!E:E, "")</f>
        <v>0</v>
      </c>
      <c r="Q16" s="95" t="str">
        <f t="shared" si="2"/>
        <v>01:010000</v>
      </c>
      <c r="R16" s="95">
        <f>COUNTIF(RVb!A:A, B16)</f>
        <v>0</v>
      </c>
      <c r="S16" s="95">
        <f t="shared" si="16"/>
        <v>0</v>
      </c>
      <c r="T16" s="117"/>
      <c r="U16" s="52">
        <f ca="1">IFERROR(_xlfn.MAXIFS(INDIRECT("'"&amp;I16&amp;"'!"&amp;P16), INDIRECT("'"&amp;I16&amp;"'!A:A"), C16), 0)</f>
        <v>0</v>
      </c>
      <c r="V16" s="52">
        <f ca="1">IFERROR(_xlfn.MAXIFS(INDIRECT("'"&amp;I16&amp;"'!"&amp;P16), INDIRECT("'"&amp;I16&amp;"'!A:A"), LEFT(C16,7)), 0)</f>
        <v>0</v>
      </c>
      <c r="W16" s="52">
        <f ca="1">IFERROR(_xlfn.MAXIFS(INDIRECT("'"&amp;I16&amp;"'!"&amp;P16), INDIRECT("'"&amp;I16&amp;"'!A:A"), LEFT(C16,4)), 0)</f>
        <v>0</v>
      </c>
      <c r="X16" s="52">
        <f t="shared" ca="1" si="17"/>
        <v>0</v>
      </c>
      <c r="Y16" s="52" t="e" cm="1">
        <f t="array" aca="1" ref="Y16" ca="1">_xlfn.XLOOKUP(X16,INDIRECT("'"&amp;I16&amp;"'!"&amp;P16),INDIRECT("'"&amp;I16&amp;"'!I:I"),"Manjka")</f>
        <v>#REF!</v>
      </c>
      <c r="Z16" s="52">
        <f ca="1">IFERROR(_xlfn.MAXIFS(INDIRECT("'Druge države in ozemlja'!"&amp;P16), 'Druge države in ozemlja'!A:A, C16), 0)</f>
        <v>0</v>
      </c>
      <c r="AA16" s="52">
        <f ca="1">IFERROR(_xlfn.MAXIFS(INDIRECT("'Druge države in ozemlja'!"&amp;P16), 'Druge države in ozemlja'!A:A, LEFT(C16,7)), 0)</f>
        <v>0</v>
      </c>
      <c r="AB16" s="52">
        <f ca="1">IFERROR(_xlfn.MAXIFS(INDIRECT("'Druge države in ozemlja'!"&amp;P16), 'Druge države in ozemlja'!A:A,LEFT(C16,4)), 0)</f>
        <v>0</v>
      </c>
      <c r="AC16" s="52">
        <f t="shared" ca="1" si="18"/>
        <v>0</v>
      </c>
      <c r="AD16" s="52" t="e" cm="1">
        <f t="array" aca="1" ref="AD16" ca="1">_xlfn.XLOOKUP(AC16,INDIRECT("'Druge države in ozemlja'!"&amp;P16),'Druge države in ozemlja'!I:I,"Manjka")</f>
        <v>#REF!</v>
      </c>
      <c r="AE16" s="52" t="e">
        <f t="shared" ca="1" si="6"/>
        <v>#REF!</v>
      </c>
      <c r="AF16" s="52" t="e" cm="1">
        <f t="array" aca="1" ref="AF16" ca="1">_xlfn.XLOOKUP(C16&amp;"|("&amp;F16&amp;")",INDIRECT("'"&amp;I16&amp;"'!A1:A10000") &amp; "|" &amp; INDIRECT("'"&amp;I16&amp;"'!I1:I10000"),INDIRECT("'"&amp;I16&amp;"'!"&amp;Q16),0)</f>
        <v>#REF!</v>
      </c>
      <c r="AG16" s="52" t="e">
        <f t="shared" ca="1" si="7"/>
        <v>#REF!</v>
      </c>
      <c r="AH16" s="52" cm="1">
        <f t="array" aca="1" ref="AH16" ca="1">_xlfn.XLOOKUP(C16&amp;"|("&amp;F16&amp;")",'Druge države in ozemlja'!$A$1:$A$10000 &amp; "|" &amp; 'Druge države in ozemlja'!$I$1:$I$10000,INDIRECT("'Druge države in ozemlja'!"&amp;Q16),0)</f>
        <v>0</v>
      </c>
      <c r="AI16" s="52" t="e">
        <f t="shared" ca="1" si="19"/>
        <v>#REF!</v>
      </c>
      <c r="AJ16" s="39">
        <f t="shared" ca="1" si="20"/>
        <v>0</v>
      </c>
      <c r="AK16" s="53" t="e">
        <f t="shared" ca="1" si="21"/>
        <v>#REF!</v>
      </c>
      <c r="AL16" s="54">
        <f>COUNTIFS(RVb!H:H, 2028, RVb!A:A, C16)</f>
        <v>0</v>
      </c>
      <c r="AM16" s="54">
        <f t="shared" si="22"/>
        <v>2025</v>
      </c>
      <c r="AN16" s="54" t="e">
        <f ca="1">IF(G16, TRUE, (E16&lt;&gt;""))</f>
        <v>#REF!</v>
      </c>
      <c r="AO16" s="193" t="str">
        <f>IF(AND(B15="", B16=""), "", IF(OR(J16,K16),"",IFERROR(IF(G16,AJ16,AI16), "Vnesi podatke")))</f>
        <v/>
      </c>
      <c r="AP16" s="194" cm="1">
        <f t="array" ref="AP16">_xlfn.XLOOKUP(C16&amp;"|"&amp;F16&amp;"|"&amp;S16,RVb!A:A&amp;"|"&amp;RVb!F:F&amp;"|"&amp;RVb!H:H,RVb!E:E, 0)</f>
        <v>0</v>
      </c>
      <c r="AQ16" s="195">
        <f>_xlfn.MAXIFS(RVb!E:E, RVb!A:A, C16, RVb!H:H, AM16)</f>
        <v>0</v>
      </c>
      <c r="AR16" s="196" t="str">
        <f>IF(AND(B15="", B16=""), "", IFERROR(IF(G16,AQ16,AP16), "Vnesi podatke"))</f>
        <v/>
      </c>
      <c r="AS16" s="197" t="str">
        <f>IF(AND(B15="", B16=""),"", _xlfn.XLOOKUP(O16, Parametri!A:A,Parametri!B:B, ""))</f>
        <v/>
      </c>
      <c r="AT16" s="197" t="str">
        <f>IF(AND(B15="", B16=""), "", _xlfn.XLOOKUP(O16, Parametri!A:A,Parametri!C:C, ""))</f>
        <v/>
      </c>
      <c r="AU16" s="198" t="str">
        <f t="shared" si="23"/>
        <v/>
      </c>
      <c r="AV16" s="199" t="str">
        <f>IF(AND(B15="",B16=""),"",IFERROR(AU16*$AU$2,0))</f>
        <v/>
      </c>
    </row>
    <row r="17" spans="1:48" s="6" customFormat="1" ht="30" customHeight="1" x14ac:dyDescent="0.3">
      <c r="A17" s="63">
        <v>10</v>
      </c>
      <c r="B17" s="89"/>
      <c r="C17" s="20" t="str">
        <f t="shared" si="0"/>
        <v/>
      </c>
      <c r="D17" s="182" t="str">
        <f>IF(AND(B16="", B17=""), "", IFERROR(_xlfn.XLOOKUP(B17,'Seznam Blaga'!A:A,'Seznam Blaga'!B:B), "To blago ni predmet CBAM"))</f>
        <v/>
      </c>
      <c r="E17" s="183"/>
      <c r="F17" s="43" t="str">
        <f>_xlfn.XLOOKUP(E17, 'Seznami podatkov'!C:C,'Seznami podatkov'!B:B, "Izpolni obvezna polja.")</f>
        <v/>
      </c>
      <c r="G17" s="43" t="e">
        <f t="shared" ca="1" si="12"/>
        <v>#REF!</v>
      </c>
      <c r="H17" s="51" t="str">
        <f>IF(AND(B16="", B17=""),"", IFERROR(IF(G17,IF(_xlfn.XLOOKUP(AE17,'Seznami podatkov'!B:B,'Seznami podatkov'!C:C)&lt;&gt;0,_xlfn.XLOOKUP(AE17,'Seznami podatkov'!B:B,'Seznami podatkov'!C:C),""),E17), "Vnesi podatke"))</f>
        <v/>
      </c>
      <c r="I17" s="94"/>
      <c r="J17" s="95" t="b">
        <f>COUNTIF('Seznami podatkov'!G:G,I17)&gt;0</f>
        <v>0</v>
      </c>
      <c r="K17" s="95" t="b">
        <f>COUNTIF('Seznami podatkov'!H:H,I17)&gt;0</f>
        <v>0</v>
      </c>
      <c r="L17" s="95">
        <f t="shared" ca="1" si="13"/>
        <v>0</v>
      </c>
      <c r="M17" s="95">
        <f t="shared" ca="1" si="14"/>
        <v>0</v>
      </c>
      <c r="N17" s="95">
        <f t="shared" ca="1" si="15"/>
        <v>0</v>
      </c>
      <c r="O17" s="96"/>
      <c r="P17" s="95">
        <f>_xlfn.XLOOKUP(O17, 'Seznami podatkov'!D:D,'Seznami podatkov'!E:E, "")</f>
        <v>0</v>
      </c>
      <c r="Q17" s="95" t="str">
        <f t="shared" si="2"/>
        <v>01:010000</v>
      </c>
      <c r="R17" s="95">
        <f>COUNTIF(RVb!A:A, B17)</f>
        <v>0</v>
      </c>
      <c r="S17" s="95">
        <f t="shared" si="16"/>
        <v>0</v>
      </c>
      <c r="T17" s="117"/>
      <c r="U17" s="52">
        <f ca="1">IFERROR(_xlfn.MAXIFS(INDIRECT("'"&amp;I17&amp;"'!"&amp;P17), INDIRECT("'"&amp;I17&amp;"'!A:A"), C17), 0)</f>
        <v>0</v>
      </c>
      <c r="V17" s="52">
        <f ca="1">IFERROR(_xlfn.MAXIFS(INDIRECT("'"&amp;I17&amp;"'!"&amp;P17), INDIRECT("'"&amp;I17&amp;"'!A:A"), LEFT(C17,7)), 0)</f>
        <v>0</v>
      </c>
      <c r="W17" s="52">
        <f ca="1">IFERROR(_xlfn.MAXIFS(INDIRECT("'"&amp;I17&amp;"'!"&amp;P17), INDIRECT("'"&amp;I17&amp;"'!A:A"), LEFT(C17,4)), 0)</f>
        <v>0</v>
      </c>
      <c r="X17" s="52">
        <f t="shared" ca="1" si="17"/>
        <v>0</v>
      </c>
      <c r="Y17" s="52" t="e" cm="1">
        <f t="array" aca="1" ref="Y17" ca="1">_xlfn.XLOOKUP(X17,INDIRECT("'"&amp;I17&amp;"'!"&amp;P17),INDIRECT("'"&amp;I17&amp;"'!I:I"),"Manjka")</f>
        <v>#REF!</v>
      </c>
      <c r="Z17" s="52">
        <f ca="1">IFERROR(_xlfn.MAXIFS(INDIRECT("'Druge države in ozemlja'!"&amp;P17), 'Druge države in ozemlja'!A:A, C17), 0)</f>
        <v>0</v>
      </c>
      <c r="AA17" s="52">
        <f ca="1">IFERROR(_xlfn.MAXIFS(INDIRECT("'Druge države in ozemlja'!"&amp;P17), 'Druge države in ozemlja'!A:A, LEFT(C17,7)), 0)</f>
        <v>0</v>
      </c>
      <c r="AB17" s="52">
        <f ca="1">IFERROR(_xlfn.MAXIFS(INDIRECT("'Druge države in ozemlja'!"&amp;P17), 'Druge države in ozemlja'!A:A,LEFT(C17,4)), 0)</f>
        <v>0</v>
      </c>
      <c r="AC17" s="52">
        <f t="shared" ca="1" si="18"/>
        <v>0</v>
      </c>
      <c r="AD17" s="52" t="e" cm="1">
        <f t="array" aca="1" ref="AD17" ca="1">_xlfn.XLOOKUP(AC17,INDIRECT("'Druge države in ozemlja'!"&amp;P17),'Druge države in ozemlja'!I:I,"Manjka")</f>
        <v>#REF!</v>
      </c>
      <c r="AE17" s="52" t="e">
        <f t="shared" ca="1" si="6"/>
        <v>#REF!</v>
      </c>
      <c r="AF17" s="52" t="e" cm="1">
        <f t="array" aca="1" ref="AF17" ca="1">_xlfn.XLOOKUP(C17&amp;"|("&amp;F17&amp;")",INDIRECT("'"&amp;I17&amp;"'!A1:A10000") &amp; "|" &amp; INDIRECT("'"&amp;I17&amp;"'!I1:I10000"),INDIRECT("'"&amp;I17&amp;"'!"&amp;Q17),0)</f>
        <v>#REF!</v>
      </c>
      <c r="AG17" s="52" t="e">
        <f t="shared" ca="1" si="7"/>
        <v>#REF!</v>
      </c>
      <c r="AH17" s="52" cm="1">
        <f t="array" aca="1" ref="AH17" ca="1">_xlfn.XLOOKUP(C17&amp;"|("&amp;F17&amp;")",'Druge države in ozemlja'!$A$1:$A$10000 &amp; "|" &amp; 'Druge države in ozemlja'!$I$1:$I$10000,INDIRECT("'Druge države in ozemlja'!"&amp;Q17),0)</f>
        <v>0</v>
      </c>
      <c r="AI17" s="52" t="e">
        <f t="shared" ca="1" si="19"/>
        <v>#REF!</v>
      </c>
      <c r="AJ17" s="39">
        <f t="shared" ca="1" si="20"/>
        <v>0</v>
      </c>
      <c r="AK17" s="53" t="e">
        <f t="shared" ca="1" si="21"/>
        <v>#REF!</v>
      </c>
      <c r="AL17" s="54">
        <f>COUNTIFS(RVb!H:H, 2028, RVb!A:A, C17)</f>
        <v>0</v>
      </c>
      <c r="AM17" s="54">
        <f t="shared" si="22"/>
        <v>2025</v>
      </c>
      <c r="AN17" s="54" t="e">
        <f ca="1">IF(G17, TRUE, (E17&lt;&gt;""))</f>
        <v>#REF!</v>
      </c>
      <c r="AO17" s="193" t="str">
        <f>IF(AND(B16="", B17=""), "", IF(OR(J17,K17),"",IFERROR(IF(G17,AJ17,AI17), "Vnesi podatke")))</f>
        <v/>
      </c>
      <c r="AP17" s="194" cm="1">
        <f t="array" ref="AP17">_xlfn.XLOOKUP(C17&amp;"|"&amp;F17&amp;"|"&amp;S17,RVb!A:A&amp;"|"&amp;RVb!F:F&amp;"|"&amp;RVb!H:H,RVb!E:E, 0)</f>
        <v>0</v>
      </c>
      <c r="AQ17" s="195">
        <f>_xlfn.MAXIFS(RVb!E:E, RVb!A:A, C17, RVb!H:H, AM17)</f>
        <v>0</v>
      </c>
      <c r="AR17" s="196" t="str">
        <f>IF(AND(B16="", B17=""), "", IFERROR(IF(G17,AQ17,AP17), "Vnesi podatke"))</f>
        <v/>
      </c>
      <c r="AS17" s="197" t="str">
        <f>IF(AND(B16="", B17=""),"", _xlfn.XLOOKUP(O17, Parametri!A:A,Parametri!B:B, ""))</f>
        <v/>
      </c>
      <c r="AT17" s="197" t="str">
        <f>IF(AND(B16="", B17=""), "", _xlfn.XLOOKUP(O17, Parametri!A:A,Parametri!C:C, ""))</f>
        <v/>
      </c>
      <c r="AU17" s="198" t="str">
        <f t="shared" si="23"/>
        <v/>
      </c>
      <c r="AV17" s="199" t="str">
        <f>IF(AND(B16="",B17=""),"",IFERROR(AU17*$AU$2,0))</f>
        <v/>
      </c>
    </row>
    <row r="18" spans="1:48" s="6" customFormat="1" ht="30" customHeight="1" x14ac:dyDescent="0.3">
      <c r="A18" s="64">
        <v>11</v>
      </c>
      <c r="B18" s="89"/>
      <c r="C18" s="20" t="str">
        <f t="shared" si="0"/>
        <v/>
      </c>
      <c r="D18" s="182" t="str">
        <f>IF(AND(B17="", B18=""), "", IFERROR(_xlfn.XLOOKUP(B18,'Seznam Blaga'!A:A,'Seznam Blaga'!B:B), "To blago ni predmet CBAM"))</f>
        <v/>
      </c>
      <c r="E18" s="183"/>
      <c r="F18" s="43" t="str">
        <f>_xlfn.XLOOKUP(E18, 'Seznami podatkov'!C:C,'Seznami podatkov'!B:B, "Izpolni obvezna polja.")</f>
        <v/>
      </c>
      <c r="G18" s="43" t="e">
        <f t="shared" ca="1" si="12"/>
        <v>#REF!</v>
      </c>
      <c r="H18" s="51" t="str">
        <f>IF(AND(B17="", B18=""),"", IFERROR(IF(G18,IF(_xlfn.XLOOKUP(AE18,'Seznami podatkov'!B:B,'Seznami podatkov'!C:C)&lt;&gt;0,_xlfn.XLOOKUP(AE18,'Seznami podatkov'!B:B,'Seznami podatkov'!C:C),""),E18), "Vnesi podatke"))</f>
        <v/>
      </c>
      <c r="I18" s="94"/>
      <c r="J18" s="95" t="b">
        <f>COUNTIF('Seznami podatkov'!G:G,I18)&gt;0</f>
        <v>0</v>
      </c>
      <c r="K18" s="95" t="b">
        <f>COUNTIF('Seznami podatkov'!H:H,I18)&gt;0</f>
        <v>0</v>
      </c>
      <c r="L18" s="95">
        <f t="shared" ca="1" si="13"/>
        <v>0</v>
      </c>
      <c r="M18" s="95">
        <f t="shared" ca="1" si="14"/>
        <v>0</v>
      </c>
      <c r="N18" s="95">
        <f t="shared" ca="1" si="15"/>
        <v>0</v>
      </c>
      <c r="O18" s="96"/>
      <c r="P18" s="95">
        <f>_xlfn.XLOOKUP(O18, 'Seznami podatkov'!D:D,'Seznami podatkov'!E:E, "")</f>
        <v>0</v>
      </c>
      <c r="Q18" s="95" t="str">
        <f t="shared" si="2"/>
        <v>01:010000</v>
      </c>
      <c r="R18" s="95">
        <f>COUNTIF(RVb!A:A, B18)</f>
        <v>0</v>
      </c>
      <c r="S18" s="95">
        <f t="shared" si="16"/>
        <v>0</v>
      </c>
      <c r="T18" s="117"/>
      <c r="U18" s="52">
        <f ca="1">IFERROR(_xlfn.MAXIFS(INDIRECT("'"&amp;I18&amp;"'!"&amp;P18), INDIRECT("'"&amp;I18&amp;"'!A:A"), C18), 0)</f>
        <v>0</v>
      </c>
      <c r="V18" s="52">
        <f ca="1">IFERROR(_xlfn.MAXIFS(INDIRECT("'"&amp;I18&amp;"'!"&amp;P18), INDIRECT("'"&amp;I18&amp;"'!A:A"), LEFT(C18,7)), 0)</f>
        <v>0</v>
      </c>
      <c r="W18" s="52">
        <f ca="1">IFERROR(_xlfn.MAXIFS(INDIRECT("'"&amp;I18&amp;"'!"&amp;P18), INDIRECT("'"&amp;I18&amp;"'!A:A"), LEFT(C18,4)), 0)</f>
        <v>0</v>
      </c>
      <c r="X18" s="52">
        <f t="shared" ca="1" si="17"/>
        <v>0</v>
      </c>
      <c r="Y18" s="52" t="e" cm="1">
        <f t="array" aca="1" ref="Y18" ca="1">_xlfn.XLOOKUP(X18,INDIRECT("'"&amp;I18&amp;"'!"&amp;P18),INDIRECT("'"&amp;I18&amp;"'!I:I"),"Manjka")</f>
        <v>#REF!</v>
      </c>
      <c r="Z18" s="52">
        <f ca="1">IFERROR(_xlfn.MAXIFS(INDIRECT("'Druge države in ozemlja'!"&amp;P18), 'Druge države in ozemlja'!A:A, C18), 0)</f>
        <v>0</v>
      </c>
      <c r="AA18" s="52">
        <f ca="1">IFERROR(_xlfn.MAXIFS(INDIRECT("'Druge države in ozemlja'!"&amp;P18), 'Druge države in ozemlja'!A:A, LEFT(C18,7)), 0)</f>
        <v>0</v>
      </c>
      <c r="AB18" s="52">
        <f ca="1">IFERROR(_xlfn.MAXIFS(INDIRECT("'Druge države in ozemlja'!"&amp;P18), 'Druge države in ozemlja'!A:A,LEFT(C18,4)), 0)</f>
        <v>0</v>
      </c>
      <c r="AC18" s="52">
        <f t="shared" ca="1" si="18"/>
        <v>0</v>
      </c>
      <c r="AD18" s="52" t="e" cm="1">
        <f t="array" aca="1" ref="AD18" ca="1">_xlfn.XLOOKUP(AC18,INDIRECT("'Druge države in ozemlja'!"&amp;P18),'Druge države in ozemlja'!I:I,"Manjka")</f>
        <v>#REF!</v>
      </c>
      <c r="AE18" s="52" t="e">
        <f t="shared" ca="1" si="6"/>
        <v>#REF!</v>
      </c>
      <c r="AF18" s="52" t="e" cm="1">
        <f t="array" aca="1" ref="AF18" ca="1">_xlfn.XLOOKUP(C18&amp;"|("&amp;F18&amp;")",INDIRECT("'"&amp;I18&amp;"'!A1:A10000") &amp; "|" &amp; INDIRECT("'"&amp;I18&amp;"'!I1:I10000"),INDIRECT("'"&amp;I18&amp;"'!"&amp;Q18),0)</f>
        <v>#REF!</v>
      </c>
      <c r="AG18" s="52" t="e">
        <f t="shared" ca="1" si="7"/>
        <v>#REF!</v>
      </c>
      <c r="AH18" s="52" cm="1">
        <f t="array" aca="1" ref="AH18" ca="1">_xlfn.XLOOKUP(C18&amp;"|("&amp;F18&amp;")",'Druge države in ozemlja'!$A$1:$A$10000 &amp; "|" &amp; 'Druge države in ozemlja'!$I$1:$I$10000,INDIRECT("'Druge države in ozemlja'!"&amp;Q18),0)</f>
        <v>0</v>
      </c>
      <c r="AI18" s="52" t="e">
        <f t="shared" ca="1" si="19"/>
        <v>#REF!</v>
      </c>
      <c r="AJ18" s="39">
        <f t="shared" ca="1" si="20"/>
        <v>0</v>
      </c>
      <c r="AK18" s="53" t="e">
        <f t="shared" ca="1" si="21"/>
        <v>#REF!</v>
      </c>
      <c r="AL18" s="54">
        <f>COUNTIFS(RVb!H:H, 2028, RVb!A:A, C18)</f>
        <v>0</v>
      </c>
      <c r="AM18" s="54">
        <f t="shared" si="22"/>
        <v>2025</v>
      </c>
      <c r="AN18" s="54" t="e">
        <f ca="1">IF(G18, TRUE, (E18&lt;&gt;""))</f>
        <v>#REF!</v>
      </c>
      <c r="AO18" s="193" t="str">
        <f>IF(AND(B17="", B18=""), "", IF(OR(J18,K18),"",IFERROR(IF(G18,AJ18,AI18), "Vnesi podatke")))</f>
        <v/>
      </c>
      <c r="AP18" s="194" cm="1">
        <f t="array" ref="AP18">_xlfn.XLOOKUP(C18&amp;"|"&amp;F18&amp;"|"&amp;S18,RVb!A:A&amp;"|"&amp;RVb!F:F&amp;"|"&amp;RVb!H:H,RVb!E:E, 0)</f>
        <v>0</v>
      </c>
      <c r="AQ18" s="195">
        <f>_xlfn.MAXIFS(RVb!E:E, RVb!A:A, C18, RVb!H:H, AM18)</f>
        <v>0</v>
      </c>
      <c r="AR18" s="196" t="str">
        <f>IF(AND(B17="", B18=""), "", IFERROR(IF(G18,AQ18,AP18), "Vnesi podatke"))</f>
        <v/>
      </c>
      <c r="AS18" s="197" t="str">
        <f>IF(AND(B17="", B18=""),"", _xlfn.XLOOKUP(O18, Parametri!A:A,Parametri!B:B, ""))</f>
        <v/>
      </c>
      <c r="AT18" s="197" t="str">
        <f>IF(AND(B17="", B18=""), "", _xlfn.XLOOKUP(O18, Parametri!A:A,Parametri!C:C, ""))</f>
        <v/>
      </c>
      <c r="AU18" s="198" t="str">
        <f t="shared" si="23"/>
        <v/>
      </c>
      <c r="AV18" s="199" t="str">
        <f>IF(AND(B17="",B18=""),"",IFERROR(AU18*$AU$2,0))</f>
        <v/>
      </c>
    </row>
    <row r="19" spans="1:48" s="6" customFormat="1" ht="30" customHeight="1" x14ac:dyDescent="0.3">
      <c r="A19" s="64">
        <v>12</v>
      </c>
      <c r="B19" s="89"/>
      <c r="C19" s="20" t="str">
        <f t="shared" si="0"/>
        <v/>
      </c>
      <c r="D19" s="182" t="str">
        <f>IF(AND(B18="", B19=""), "", IFERROR(_xlfn.XLOOKUP(B19,'Seznam Blaga'!A:A,'Seznam Blaga'!B:B), "To blago ni predmet CBAM"))</f>
        <v/>
      </c>
      <c r="E19" s="183"/>
      <c r="F19" s="43" t="str">
        <f>_xlfn.XLOOKUP(E19, 'Seznami podatkov'!C:C,'Seznami podatkov'!B:B, "Izpolni obvezna polja.")</f>
        <v/>
      </c>
      <c r="G19" s="43" t="e">
        <f t="shared" ca="1" si="12"/>
        <v>#REF!</v>
      </c>
      <c r="H19" s="51" t="str">
        <f>IF(AND(B18="", B19=""),"", IFERROR(IF(G19,IF(_xlfn.XLOOKUP(AE19,'Seznami podatkov'!B:B,'Seznami podatkov'!C:C)&lt;&gt;0,_xlfn.XLOOKUP(AE19,'Seznami podatkov'!B:B,'Seznami podatkov'!C:C),""),E19), "Vnesi podatke"))</f>
        <v/>
      </c>
      <c r="I19" s="94"/>
      <c r="J19" s="95" t="b">
        <f>COUNTIF('Seznami podatkov'!G:G,I19)&gt;0</f>
        <v>0</v>
      </c>
      <c r="K19" s="95" t="b">
        <f>COUNTIF('Seznami podatkov'!H:H,I19)&gt;0</f>
        <v>0</v>
      </c>
      <c r="L19" s="95">
        <f t="shared" ca="1" si="13"/>
        <v>0</v>
      </c>
      <c r="M19" s="95">
        <f t="shared" ca="1" si="14"/>
        <v>0</v>
      </c>
      <c r="N19" s="95">
        <f t="shared" ca="1" si="15"/>
        <v>0</v>
      </c>
      <c r="O19" s="96"/>
      <c r="P19" s="95">
        <f>_xlfn.XLOOKUP(O19, 'Seznami podatkov'!D:D,'Seznami podatkov'!E:E, "")</f>
        <v>0</v>
      </c>
      <c r="Q19" s="95" t="str">
        <f t="shared" si="2"/>
        <v>01:010000</v>
      </c>
      <c r="R19" s="95">
        <f>COUNTIF(RVb!A:A, B19)</f>
        <v>0</v>
      </c>
      <c r="S19" s="95">
        <f t="shared" si="16"/>
        <v>0</v>
      </c>
      <c r="T19" s="117"/>
      <c r="U19" s="52">
        <f ca="1">IFERROR(_xlfn.MAXIFS(INDIRECT("'"&amp;I19&amp;"'!"&amp;P19), INDIRECT("'"&amp;I19&amp;"'!A:A"), C19), 0)</f>
        <v>0</v>
      </c>
      <c r="V19" s="52">
        <f ca="1">IFERROR(_xlfn.MAXIFS(INDIRECT("'"&amp;I19&amp;"'!"&amp;P19), INDIRECT("'"&amp;I19&amp;"'!A:A"), LEFT(C19,7)), 0)</f>
        <v>0</v>
      </c>
      <c r="W19" s="52">
        <f ca="1">IFERROR(_xlfn.MAXIFS(INDIRECT("'"&amp;I19&amp;"'!"&amp;P19), INDIRECT("'"&amp;I19&amp;"'!A:A"), LEFT(C19,4)), 0)</f>
        <v>0</v>
      </c>
      <c r="X19" s="52">
        <f t="shared" ca="1" si="17"/>
        <v>0</v>
      </c>
      <c r="Y19" s="52" t="e" cm="1">
        <f t="array" aca="1" ref="Y19" ca="1">_xlfn.XLOOKUP(X19,INDIRECT("'"&amp;I19&amp;"'!"&amp;P19),INDIRECT("'"&amp;I19&amp;"'!I:I"),"Manjka")</f>
        <v>#REF!</v>
      </c>
      <c r="Z19" s="52">
        <f ca="1">IFERROR(_xlfn.MAXIFS(INDIRECT("'Druge države in ozemlja'!"&amp;P19), 'Druge države in ozemlja'!A:A, C19), 0)</f>
        <v>0</v>
      </c>
      <c r="AA19" s="52">
        <f ca="1">IFERROR(_xlfn.MAXIFS(INDIRECT("'Druge države in ozemlja'!"&amp;P19), 'Druge države in ozemlja'!A:A, LEFT(C19,7)), 0)</f>
        <v>0</v>
      </c>
      <c r="AB19" s="52">
        <f ca="1">IFERROR(_xlfn.MAXIFS(INDIRECT("'Druge države in ozemlja'!"&amp;P19), 'Druge države in ozemlja'!A:A,LEFT(C19,4)), 0)</f>
        <v>0</v>
      </c>
      <c r="AC19" s="52">
        <f t="shared" ca="1" si="18"/>
        <v>0</v>
      </c>
      <c r="AD19" s="52" t="e" cm="1">
        <f t="array" aca="1" ref="AD19" ca="1">_xlfn.XLOOKUP(AC19,INDIRECT("'Druge države in ozemlja'!"&amp;P19),'Druge države in ozemlja'!I:I,"Manjka")</f>
        <v>#REF!</v>
      </c>
      <c r="AE19" s="52" t="e">
        <f t="shared" ca="1" si="6"/>
        <v>#REF!</v>
      </c>
      <c r="AF19" s="52" t="e" cm="1">
        <f t="array" aca="1" ref="AF19" ca="1">_xlfn.XLOOKUP(C19&amp;"|("&amp;F19&amp;")",INDIRECT("'"&amp;I19&amp;"'!A1:A10000") &amp; "|" &amp; INDIRECT("'"&amp;I19&amp;"'!I1:I10000"),INDIRECT("'"&amp;I19&amp;"'!"&amp;Q19),0)</f>
        <v>#REF!</v>
      </c>
      <c r="AG19" s="52" t="e">
        <f t="shared" ca="1" si="7"/>
        <v>#REF!</v>
      </c>
      <c r="AH19" s="52" cm="1">
        <f t="array" aca="1" ref="AH19" ca="1">_xlfn.XLOOKUP(C19&amp;"|("&amp;F19&amp;")",'Druge države in ozemlja'!$A$1:$A$10000 &amp; "|" &amp; 'Druge države in ozemlja'!$I$1:$I$10000,INDIRECT("'Druge države in ozemlja'!"&amp;Q19),0)</f>
        <v>0</v>
      </c>
      <c r="AI19" s="52" t="e">
        <f t="shared" ca="1" si="19"/>
        <v>#REF!</v>
      </c>
      <c r="AJ19" s="39">
        <f t="shared" ca="1" si="20"/>
        <v>0</v>
      </c>
      <c r="AK19" s="53" t="e">
        <f t="shared" ca="1" si="21"/>
        <v>#REF!</v>
      </c>
      <c r="AL19" s="54">
        <f>COUNTIFS(RVb!H:H, 2028, RVb!A:A, C19)</f>
        <v>0</v>
      </c>
      <c r="AM19" s="54">
        <f t="shared" si="22"/>
        <v>2025</v>
      </c>
      <c r="AN19" s="54" t="e">
        <f ca="1">IF(G19, TRUE, (E19&lt;&gt;""))</f>
        <v>#REF!</v>
      </c>
      <c r="AO19" s="193" t="str">
        <f>IF(AND(B18="", B19=""), "", IF(OR(J19,K19),"",IFERROR(IF(G19,AJ19,AI19), "Vnesi podatke")))</f>
        <v/>
      </c>
      <c r="AP19" s="194" cm="1">
        <f t="array" ref="AP19">_xlfn.XLOOKUP(C19&amp;"|"&amp;F19&amp;"|"&amp;S19,RVb!A:A&amp;"|"&amp;RVb!F:F&amp;"|"&amp;RVb!H:H,RVb!E:E, 0)</f>
        <v>0</v>
      </c>
      <c r="AQ19" s="195">
        <f>_xlfn.MAXIFS(RVb!E:E, RVb!A:A, C19, RVb!H:H, AM19)</f>
        <v>0</v>
      </c>
      <c r="AR19" s="196" t="str">
        <f>IF(AND(B18="", B19=""), "", IFERROR(IF(G19,AQ19,AP19), "Vnesi podatke"))</f>
        <v/>
      </c>
      <c r="AS19" s="197" t="str">
        <f>IF(AND(B18="", B19=""),"", _xlfn.XLOOKUP(O19, Parametri!A:A,Parametri!B:B, ""))</f>
        <v/>
      </c>
      <c r="AT19" s="197" t="str">
        <f>IF(AND(B18="", B19=""), "", _xlfn.XLOOKUP(O19, Parametri!A:A,Parametri!C:C, ""))</f>
        <v/>
      </c>
      <c r="AU19" s="198" t="str">
        <f t="shared" si="23"/>
        <v/>
      </c>
      <c r="AV19" s="199" t="str">
        <f>IF(AND(B18="",B19=""),"",IFERROR(AU19*$AU$2,0))</f>
        <v/>
      </c>
    </row>
    <row r="20" spans="1:48" s="6" customFormat="1" ht="30" customHeight="1" x14ac:dyDescent="0.3">
      <c r="A20" s="63">
        <v>13</v>
      </c>
      <c r="B20" s="89"/>
      <c r="C20" s="20" t="str">
        <f t="shared" si="0"/>
        <v/>
      </c>
      <c r="D20" s="182" t="str">
        <f>IF(AND(B19="", B20=""), "", IFERROR(_xlfn.XLOOKUP(B20,'Seznam Blaga'!A:A,'Seznam Blaga'!B:B), "To blago ni predmet CBAM"))</f>
        <v/>
      </c>
      <c r="E20" s="183"/>
      <c r="F20" s="43" t="str">
        <f>_xlfn.XLOOKUP(E20, 'Seznami podatkov'!C:C,'Seznami podatkov'!B:B, "Izpolni obvezna polja.")</f>
        <v/>
      </c>
      <c r="G20" s="43" t="e">
        <f t="shared" ca="1" si="12"/>
        <v>#REF!</v>
      </c>
      <c r="H20" s="51" t="str">
        <f>IF(AND(B19="", B20=""),"", IFERROR(IF(G20,IF(_xlfn.XLOOKUP(AE20,'Seznami podatkov'!B:B,'Seznami podatkov'!C:C)&lt;&gt;0,_xlfn.XLOOKUP(AE20,'Seznami podatkov'!B:B,'Seznami podatkov'!C:C),""),E20), "Vnesi podatke"))</f>
        <v/>
      </c>
      <c r="I20" s="94"/>
      <c r="J20" s="95" t="b">
        <f>COUNTIF('Seznami podatkov'!G:G,I20)&gt;0</f>
        <v>0</v>
      </c>
      <c r="K20" s="95" t="b">
        <f>COUNTIF('Seznami podatkov'!H:H,I20)&gt;0</f>
        <v>0</v>
      </c>
      <c r="L20" s="95">
        <f t="shared" ca="1" si="13"/>
        <v>0</v>
      </c>
      <c r="M20" s="95">
        <f t="shared" ca="1" si="14"/>
        <v>0</v>
      </c>
      <c r="N20" s="95">
        <f t="shared" ca="1" si="15"/>
        <v>0</v>
      </c>
      <c r="O20" s="96"/>
      <c r="P20" s="95">
        <f>_xlfn.XLOOKUP(O20, 'Seznami podatkov'!D:D,'Seznami podatkov'!E:E, "")</f>
        <v>0</v>
      </c>
      <c r="Q20" s="95" t="str">
        <f t="shared" si="2"/>
        <v>01:010000</v>
      </c>
      <c r="R20" s="95">
        <f>COUNTIF(RVb!A:A, B20)</f>
        <v>0</v>
      </c>
      <c r="S20" s="95">
        <f t="shared" si="16"/>
        <v>0</v>
      </c>
      <c r="T20" s="117"/>
      <c r="U20" s="52">
        <f ca="1">IFERROR(_xlfn.MAXIFS(INDIRECT("'"&amp;I20&amp;"'!"&amp;P20), INDIRECT("'"&amp;I20&amp;"'!A:A"), C20), 0)</f>
        <v>0</v>
      </c>
      <c r="V20" s="52">
        <f ca="1">IFERROR(_xlfn.MAXIFS(INDIRECT("'"&amp;I20&amp;"'!"&amp;P20), INDIRECT("'"&amp;I20&amp;"'!A:A"), LEFT(C20,7)), 0)</f>
        <v>0</v>
      </c>
      <c r="W20" s="52">
        <f ca="1">IFERROR(_xlfn.MAXIFS(INDIRECT("'"&amp;I20&amp;"'!"&amp;P20), INDIRECT("'"&amp;I20&amp;"'!A:A"), LEFT(C20,4)), 0)</f>
        <v>0</v>
      </c>
      <c r="X20" s="52">
        <f t="shared" ca="1" si="17"/>
        <v>0</v>
      </c>
      <c r="Y20" s="52" t="e" cm="1">
        <f t="array" aca="1" ref="Y20" ca="1">_xlfn.XLOOKUP(X20,INDIRECT("'"&amp;I20&amp;"'!"&amp;P20),INDIRECT("'"&amp;I20&amp;"'!I:I"),"Manjka")</f>
        <v>#REF!</v>
      </c>
      <c r="Z20" s="52">
        <f ca="1">IFERROR(_xlfn.MAXIFS(INDIRECT("'Druge države in ozemlja'!"&amp;P20), 'Druge države in ozemlja'!A:A, C20), 0)</f>
        <v>0</v>
      </c>
      <c r="AA20" s="52">
        <f ca="1">IFERROR(_xlfn.MAXIFS(INDIRECT("'Druge države in ozemlja'!"&amp;P20), 'Druge države in ozemlja'!A:A, LEFT(C20,7)), 0)</f>
        <v>0</v>
      </c>
      <c r="AB20" s="52">
        <f ca="1">IFERROR(_xlfn.MAXIFS(INDIRECT("'Druge države in ozemlja'!"&amp;P20), 'Druge države in ozemlja'!A:A,LEFT(C20,4)), 0)</f>
        <v>0</v>
      </c>
      <c r="AC20" s="52">
        <f t="shared" ca="1" si="18"/>
        <v>0</v>
      </c>
      <c r="AD20" s="52" t="e" cm="1">
        <f t="array" aca="1" ref="AD20" ca="1">_xlfn.XLOOKUP(AC20,INDIRECT("'Druge države in ozemlja'!"&amp;P20),'Druge države in ozemlja'!I:I,"Manjka")</f>
        <v>#REF!</v>
      </c>
      <c r="AE20" s="52" t="e">
        <f t="shared" ca="1" si="6"/>
        <v>#REF!</v>
      </c>
      <c r="AF20" s="52" t="e" cm="1">
        <f t="array" aca="1" ref="AF20" ca="1">_xlfn.XLOOKUP(C20&amp;"|("&amp;F20&amp;")",INDIRECT("'"&amp;I20&amp;"'!A1:A10000") &amp; "|" &amp; INDIRECT("'"&amp;I20&amp;"'!I1:I10000"),INDIRECT("'"&amp;I20&amp;"'!"&amp;Q20),0)</f>
        <v>#REF!</v>
      </c>
      <c r="AG20" s="52" t="e">
        <f t="shared" ca="1" si="7"/>
        <v>#REF!</v>
      </c>
      <c r="AH20" s="52" cm="1">
        <f t="array" aca="1" ref="AH20" ca="1">_xlfn.XLOOKUP(C20&amp;"|("&amp;F20&amp;")",'Druge države in ozemlja'!$A$1:$A$10000 &amp; "|" &amp; 'Druge države in ozemlja'!$I$1:$I$10000,INDIRECT("'Druge države in ozemlja'!"&amp;Q20),0)</f>
        <v>0</v>
      </c>
      <c r="AI20" s="52" t="e">
        <f t="shared" ca="1" si="19"/>
        <v>#REF!</v>
      </c>
      <c r="AJ20" s="39">
        <f t="shared" ca="1" si="20"/>
        <v>0</v>
      </c>
      <c r="AK20" s="53" t="e">
        <f t="shared" ca="1" si="21"/>
        <v>#REF!</v>
      </c>
      <c r="AL20" s="54">
        <f>COUNTIFS(RVb!H:H, 2028, RVb!A:A, C20)</f>
        <v>0</v>
      </c>
      <c r="AM20" s="54">
        <f t="shared" si="22"/>
        <v>2025</v>
      </c>
      <c r="AN20" s="54" t="e">
        <f ca="1">IF(G20, TRUE, (E20&lt;&gt;""))</f>
        <v>#REF!</v>
      </c>
      <c r="AO20" s="193" t="str">
        <f>IF(AND(B19="", B20=""), "", IF(OR(J20,K20),"",IFERROR(IF(G20,AJ20,AI20), "Vnesi podatke")))</f>
        <v/>
      </c>
      <c r="AP20" s="194" cm="1">
        <f t="array" ref="AP20">_xlfn.XLOOKUP(C20&amp;"|"&amp;F20&amp;"|"&amp;S20,RVb!A:A&amp;"|"&amp;RVb!F:F&amp;"|"&amp;RVb!H:H,RVb!E:E, 0)</f>
        <v>0</v>
      </c>
      <c r="AQ20" s="195">
        <f>_xlfn.MAXIFS(RVb!E:E, RVb!A:A, C20, RVb!H:H, AM20)</f>
        <v>0</v>
      </c>
      <c r="AR20" s="196" t="str">
        <f>IF(AND(B19="", B20=""), "", IFERROR(IF(G20,AQ20,AP20), "Vnesi podatke"))</f>
        <v/>
      </c>
      <c r="AS20" s="197" t="str">
        <f>IF(AND(B19="", B20=""),"", _xlfn.XLOOKUP(O20, Parametri!A:A,Parametri!B:B, ""))</f>
        <v/>
      </c>
      <c r="AT20" s="197" t="str">
        <f>IF(AND(B19="", B20=""), "", _xlfn.XLOOKUP(O20, Parametri!A:A,Parametri!C:C, ""))</f>
        <v/>
      </c>
      <c r="AU20" s="198" t="str">
        <f t="shared" si="23"/>
        <v/>
      </c>
      <c r="AV20" s="199" t="str">
        <f>IF(AND(B19="",B20=""),"",IFERROR(AU20*$AU$2,0))</f>
        <v/>
      </c>
    </row>
    <row r="21" spans="1:48" s="6" customFormat="1" ht="30" customHeight="1" x14ac:dyDescent="0.3">
      <c r="A21" s="64">
        <v>14</v>
      </c>
      <c r="B21" s="89"/>
      <c r="C21" s="20" t="str">
        <f t="shared" si="0"/>
        <v/>
      </c>
      <c r="D21" s="182" t="str">
        <f>IF(AND(B20="", B21=""), "", IFERROR(_xlfn.XLOOKUP(B21,'Seznam Blaga'!A:A,'Seznam Blaga'!B:B), "To blago ni predmet CBAM"))</f>
        <v/>
      </c>
      <c r="E21" s="183"/>
      <c r="F21" s="43" t="str">
        <f>_xlfn.XLOOKUP(E21, 'Seznami podatkov'!C:C,'Seznami podatkov'!B:B, "Izpolni obvezna polja.")</f>
        <v/>
      </c>
      <c r="G21" s="43" t="e">
        <f t="shared" ca="1" si="12"/>
        <v>#REF!</v>
      </c>
      <c r="H21" s="51" t="str">
        <f>IF(AND(B20="", B21=""),"", IFERROR(IF(G21,IF(_xlfn.XLOOKUP(AE21,'Seznami podatkov'!B:B,'Seznami podatkov'!C:C)&lt;&gt;0,_xlfn.XLOOKUP(AE21,'Seznami podatkov'!B:B,'Seznami podatkov'!C:C),""),E21), "Vnesi podatke"))</f>
        <v/>
      </c>
      <c r="I21" s="94"/>
      <c r="J21" s="95" t="b">
        <f>COUNTIF('Seznami podatkov'!G:G,I21)&gt;0</f>
        <v>0</v>
      </c>
      <c r="K21" s="95" t="b">
        <f>COUNTIF('Seznami podatkov'!H:H,I21)&gt;0</f>
        <v>0</v>
      </c>
      <c r="L21" s="95">
        <f t="shared" ca="1" si="13"/>
        <v>0</v>
      </c>
      <c r="M21" s="95">
        <f t="shared" ca="1" si="14"/>
        <v>0</v>
      </c>
      <c r="N21" s="95">
        <f t="shared" ca="1" si="15"/>
        <v>0</v>
      </c>
      <c r="O21" s="96"/>
      <c r="P21" s="95">
        <f>_xlfn.XLOOKUP(O21, 'Seznami podatkov'!D:D,'Seznami podatkov'!E:E, "")</f>
        <v>0</v>
      </c>
      <c r="Q21" s="95" t="str">
        <f t="shared" si="2"/>
        <v>01:010000</v>
      </c>
      <c r="R21" s="95">
        <f>COUNTIF(RVb!A:A, B21)</f>
        <v>0</v>
      </c>
      <c r="S21" s="95">
        <f t="shared" si="16"/>
        <v>0</v>
      </c>
      <c r="T21" s="117"/>
      <c r="U21" s="52">
        <f ca="1">IFERROR(_xlfn.MAXIFS(INDIRECT("'"&amp;I21&amp;"'!"&amp;P21), INDIRECT("'"&amp;I21&amp;"'!A:A"), C21), 0)</f>
        <v>0</v>
      </c>
      <c r="V21" s="52">
        <f ca="1">IFERROR(_xlfn.MAXIFS(INDIRECT("'"&amp;I21&amp;"'!"&amp;P21), INDIRECT("'"&amp;I21&amp;"'!A:A"), LEFT(C21,7)), 0)</f>
        <v>0</v>
      </c>
      <c r="W21" s="52">
        <f ca="1">IFERROR(_xlfn.MAXIFS(INDIRECT("'"&amp;I21&amp;"'!"&amp;P21), INDIRECT("'"&amp;I21&amp;"'!A:A"), LEFT(C21,4)), 0)</f>
        <v>0</v>
      </c>
      <c r="X21" s="52">
        <f t="shared" ca="1" si="17"/>
        <v>0</v>
      </c>
      <c r="Y21" s="52" t="e" cm="1">
        <f t="array" aca="1" ref="Y21" ca="1">_xlfn.XLOOKUP(X21,INDIRECT("'"&amp;I21&amp;"'!"&amp;P21),INDIRECT("'"&amp;I21&amp;"'!I:I"),"Manjka")</f>
        <v>#REF!</v>
      </c>
      <c r="Z21" s="52">
        <f ca="1">IFERROR(_xlfn.MAXIFS(INDIRECT("'Druge države in ozemlja'!"&amp;P21), 'Druge države in ozemlja'!A:A, C21), 0)</f>
        <v>0</v>
      </c>
      <c r="AA21" s="52">
        <f ca="1">IFERROR(_xlfn.MAXIFS(INDIRECT("'Druge države in ozemlja'!"&amp;P21), 'Druge države in ozemlja'!A:A, LEFT(C21,7)), 0)</f>
        <v>0</v>
      </c>
      <c r="AB21" s="52">
        <f ca="1">IFERROR(_xlfn.MAXIFS(INDIRECT("'Druge države in ozemlja'!"&amp;P21), 'Druge države in ozemlja'!A:A,LEFT(C21,4)), 0)</f>
        <v>0</v>
      </c>
      <c r="AC21" s="52">
        <f t="shared" ca="1" si="18"/>
        <v>0</v>
      </c>
      <c r="AD21" s="52" t="e" cm="1">
        <f t="array" aca="1" ref="AD21" ca="1">_xlfn.XLOOKUP(AC21,INDIRECT("'Druge države in ozemlja'!"&amp;P21),'Druge države in ozemlja'!I:I,"Manjka")</f>
        <v>#REF!</v>
      </c>
      <c r="AE21" s="52" t="e">
        <f t="shared" ca="1" si="6"/>
        <v>#REF!</v>
      </c>
      <c r="AF21" s="52" t="e" cm="1">
        <f t="array" aca="1" ref="AF21" ca="1">_xlfn.XLOOKUP(C21&amp;"|("&amp;F21&amp;")",INDIRECT("'"&amp;I21&amp;"'!A1:A10000") &amp; "|" &amp; INDIRECT("'"&amp;I21&amp;"'!I1:I10000"),INDIRECT("'"&amp;I21&amp;"'!"&amp;Q21),0)</f>
        <v>#REF!</v>
      </c>
      <c r="AG21" s="52" t="e">
        <f t="shared" ca="1" si="7"/>
        <v>#REF!</v>
      </c>
      <c r="AH21" s="52" cm="1">
        <f t="array" aca="1" ref="AH21" ca="1">_xlfn.XLOOKUP(C21&amp;"|("&amp;F21&amp;")",'Druge države in ozemlja'!$A$1:$A$10000 &amp; "|" &amp; 'Druge države in ozemlja'!$I$1:$I$10000,INDIRECT("'Druge države in ozemlja'!"&amp;Q21),0)</f>
        <v>0</v>
      </c>
      <c r="AI21" s="52" t="e">
        <f t="shared" ca="1" si="19"/>
        <v>#REF!</v>
      </c>
      <c r="AJ21" s="39">
        <f t="shared" ca="1" si="20"/>
        <v>0</v>
      </c>
      <c r="AK21" s="53" t="e">
        <f t="shared" ca="1" si="21"/>
        <v>#REF!</v>
      </c>
      <c r="AL21" s="54">
        <f>COUNTIFS(RVb!H:H, 2028, RVb!A:A, C21)</f>
        <v>0</v>
      </c>
      <c r="AM21" s="54">
        <f t="shared" si="22"/>
        <v>2025</v>
      </c>
      <c r="AN21" s="54" t="e">
        <f ca="1">IF(G21, TRUE, (E21&lt;&gt;""))</f>
        <v>#REF!</v>
      </c>
      <c r="AO21" s="193" t="str">
        <f>IF(AND(B20="", B21=""), "", IF(OR(J21,K21),"",IFERROR(IF(G21,AJ21,AI21), "Vnesi podatke")))</f>
        <v/>
      </c>
      <c r="AP21" s="194" cm="1">
        <f t="array" ref="AP21">_xlfn.XLOOKUP(C21&amp;"|"&amp;F21&amp;"|"&amp;S21,RVb!A:A&amp;"|"&amp;RVb!F:F&amp;"|"&amp;RVb!H:H,RVb!E:E, 0)</f>
        <v>0</v>
      </c>
      <c r="AQ21" s="195">
        <f>_xlfn.MAXIFS(RVb!E:E, RVb!A:A, C21, RVb!H:H, AM21)</f>
        <v>0</v>
      </c>
      <c r="AR21" s="196" t="str">
        <f>IF(AND(B20="", B21=""), "", IFERROR(IF(G21,AQ21,AP21), "Vnesi podatke"))</f>
        <v/>
      </c>
      <c r="AS21" s="197" t="str">
        <f>IF(AND(B20="", B21=""),"", _xlfn.XLOOKUP(O21, Parametri!A:A,Parametri!B:B, ""))</f>
        <v/>
      </c>
      <c r="AT21" s="197" t="str">
        <f>IF(AND(B20="", B21=""), "", _xlfn.XLOOKUP(O21, Parametri!A:A,Parametri!C:C, ""))</f>
        <v/>
      </c>
      <c r="AU21" s="198" t="str">
        <f t="shared" si="23"/>
        <v/>
      </c>
      <c r="AV21" s="199" t="str">
        <f>IF(AND(B20="",B21=""),"",IFERROR(AU21*$AU$2,0))</f>
        <v/>
      </c>
    </row>
    <row r="22" spans="1:48" s="6" customFormat="1" ht="30" customHeight="1" x14ac:dyDescent="0.3">
      <c r="A22" s="64">
        <v>15</v>
      </c>
      <c r="B22" s="89"/>
      <c r="C22" s="20" t="str">
        <f t="shared" si="0"/>
        <v/>
      </c>
      <c r="D22" s="182" t="str">
        <f>IF(AND(B21="", B22=""), "", IFERROR(_xlfn.XLOOKUP(B22,'Seznam Blaga'!A:A,'Seznam Blaga'!B:B), "To blago ni predmet CBAM"))</f>
        <v/>
      </c>
      <c r="E22" s="183"/>
      <c r="F22" s="43" t="str">
        <f>_xlfn.XLOOKUP(E22, 'Seznami podatkov'!C:C,'Seznami podatkov'!B:B, "Izpolni obvezna polja.")</f>
        <v/>
      </c>
      <c r="G22" s="43" t="e">
        <f t="shared" ca="1" si="12"/>
        <v>#REF!</v>
      </c>
      <c r="H22" s="51" t="str">
        <f>IF(AND(B21="", B22=""),"", IFERROR(IF(G22,IF(_xlfn.XLOOKUP(AE22,'Seznami podatkov'!B:B,'Seznami podatkov'!C:C)&lt;&gt;0,_xlfn.XLOOKUP(AE22,'Seznami podatkov'!B:B,'Seznami podatkov'!C:C),""),E22), "Vnesi podatke"))</f>
        <v/>
      </c>
      <c r="I22" s="94"/>
      <c r="J22" s="95" t="b">
        <f>COUNTIF('Seznami podatkov'!G:G,I22)&gt;0</f>
        <v>0</v>
      </c>
      <c r="K22" s="95" t="b">
        <f>COUNTIF('Seznami podatkov'!H:H,I22)&gt;0</f>
        <v>0</v>
      </c>
      <c r="L22" s="95">
        <f t="shared" ca="1" si="13"/>
        <v>0</v>
      </c>
      <c r="M22" s="95">
        <f t="shared" ca="1" si="14"/>
        <v>0</v>
      </c>
      <c r="N22" s="95">
        <f t="shared" ca="1" si="15"/>
        <v>0</v>
      </c>
      <c r="O22" s="96"/>
      <c r="P22" s="95">
        <f>_xlfn.XLOOKUP(O22, 'Seznami podatkov'!D:D,'Seznami podatkov'!E:E, "")</f>
        <v>0</v>
      </c>
      <c r="Q22" s="95" t="str">
        <f t="shared" si="2"/>
        <v>01:010000</v>
      </c>
      <c r="R22" s="95">
        <f>COUNTIF(RVb!A:A, B22)</f>
        <v>0</v>
      </c>
      <c r="S22" s="95">
        <f t="shared" si="16"/>
        <v>0</v>
      </c>
      <c r="T22" s="117"/>
      <c r="U22" s="52">
        <f ca="1">IFERROR(_xlfn.MAXIFS(INDIRECT("'"&amp;I22&amp;"'!"&amp;P22), INDIRECT("'"&amp;I22&amp;"'!A:A"), C22), 0)</f>
        <v>0</v>
      </c>
      <c r="V22" s="52">
        <f ca="1">IFERROR(_xlfn.MAXIFS(INDIRECT("'"&amp;I22&amp;"'!"&amp;P22), INDIRECT("'"&amp;I22&amp;"'!A:A"), LEFT(C22,7)), 0)</f>
        <v>0</v>
      </c>
      <c r="W22" s="52">
        <f ca="1">IFERROR(_xlfn.MAXIFS(INDIRECT("'"&amp;I22&amp;"'!"&amp;P22), INDIRECT("'"&amp;I22&amp;"'!A:A"), LEFT(C22,4)), 0)</f>
        <v>0</v>
      </c>
      <c r="X22" s="52">
        <f t="shared" ca="1" si="17"/>
        <v>0</v>
      </c>
      <c r="Y22" s="52" t="e" cm="1">
        <f t="array" aca="1" ref="Y22" ca="1">_xlfn.XLOOKUP(X22,INDIRECT("'"&amp;I22&amp;"'!"&amp;P22),INDIRECT("'"&amp;I22&amp;"'!I:I"),"Manjka")</f>
        <v>#REF!</v>
      </c>
      <c r="Z22" s="52">
        <f ca="1">IFERROR(_xlfn.MAXIFS(INDIRECT("'Druge države in ozemlja'!"&amp;P22), 'Druge države in ozemlja'!A:A, C22), 0)</f>
        <v>0</v>
      </c>
      <c r="AA22" s="52">
        <f ca="1">IFERROR(_xlfn.MAXIFS(INDIRECT("'Druge države in ozemlja'!"&amp;P22), 'Druge države in ozemlja'!A:A, LEFT(C22,7)), 0)</f>
        <v>0</v>
      </c>
      <c r="AB22" s="52">
        <f ca="1">IFERROR(_xlfn.MAXIFS(INDIRECT("'Druge države in ozemlja'!"&amp;P22), 'Druge države in ozemlja'!A:A,LEFT(C22,4)), 0)</f>
        <v>0</v>
      </c>
      <c r="AC22" s="52">
        <f t="shared" ca="1" si="18"/>
        <v>0</v>
      </c>
      <c r="AD22" s="52" t="e" cm="1">
        <f t="array" aca="1" ref="AD22" ca="1">_xlfn.XLOOKUP(AC22,INDIRECT("'Druge države in ozemlja'!"&amp;P22),'Druge države in ozemlja'!I:I,"Manjka")</f>
        <v>#REF!</v>
      </c>
      <c r="AE22" s="52" t="e">
        <f t="shared" ca="1" si="6"/>
        <v>#REF!</v>
      </c>
      <c r="AF22" s="52" t="e" cm="1">
        <f t="array" aca="1" ref="AF22" ca="1">_xlfn.XLOOKUP(C22&amp;"|("&amp;F22&amp;")",INDIRECT("'"&amp;I22&amp;"'!A1:A10000") &amp; "|" &amp; INDIRECT("'"&amp;I22&amp;"'!I1:I10000"),INDIRECT("'"&amp;I22&amp;"'!"&amp;Q22),0)</f>
        <v>#REF!</v>
      </c>
      <c r="AG22" s="52" t="e">
        <f t="shared" ca="1" si="7"/>
        <v>#REF!</v>
      </c>
      <c r="AH22" s="52" cm="1">
        <f t="array" aca="1" ref="AH22" ca="1">_xlfn.XLOOKUP(C22&amp;"|("&amp;F22&amp;")",'Druge države in ozemlja'!$A$1:$A$10000 &amp; "|" &amp; 'Druge države in ozemlja'!$I$1:$I$10000,INDIRECT("'Druge države in ozemlja'!"&amp;Q22),0)</f>
        <v>0</v>
      </c>
      <c r="AI22" s="52" t="e">
        <f t="shared" ca="1" si="19"/>
        <v>#REF!</v>
      </c>
      <c r="AJ22" s="39">
        <f t="shared" ca="1" si="20"/>
        <v>0</v>
      </c>
      <c r="AK22" s="53" t="e">
        <f t="shared" ca="1" si="21"/>
        <v>#REF!</v>
      </c>
      <c r="AL22" s="54">
        <f>COUNTIFS(RVb!H:H, 2028, RVb!A:A, C22)</f>
        <v>0</v>
      </c>
      <c r="AM22" s="54">
        <f t="shared" si="22"/>
        <v>2025</v>
      </c>
      <c r="AN22" s="54" t="e">
        <f ca="1">IF(G22, TRUE, (E22&lt;&gt;""))</f>
        <v>#REF!</v>
      </c>
      <c r="AO22" s="193" t="str">
        <f>IF(AND(B21="", B22=""), "", IF(OR(J22,K22),"",IFERROR(IF(G22,AJ22,AI22), "Vnesi podatke")))</f>
        <v/>
      </c>
      <c r="AP22" s="194" cm="1">
        <f t="array" ref="AP22">_xlfn.XLOOKUP(C22&amp;"|"&amp;F22&amp;"|"&amp;S22,RVb!A:A&amp;"|"&amp;RVb!F:F&amp;"|"&amp;RVb!H:H,RVb!E:E, 0)</f>
        <v>0</v>
      </c>
      <c r="AQ22" s="195">
        <f>_xlfn.MAXIFS(RVb!E:E, RVb!A:A, C22, RVb!H:H, AM22)</f>
        <v>0</v>
      </c>
      <c r="AR22" s="196" t="str">
        <f>IF(AND(B21="", B22=""), "", IFERROR(IF(G22,AQ22,AP22), "Vnesi podatke"))</f>
        <v/>
      </c>
      <c r="AS22" s="197" t="str">
        <f>IF(AND(B21="", B22=""),"", _xlfn.XLOOKUP(O22, Parametri!A:A,Parametri!B:B, ""))</f>
        <v/>
      </c>
      <c r="AT22" s="197" t="str">
        <f>IF(AND(B21="", B22=""), "", _xlfn.XLOOKUP(O22, Parametri!A:A,Parametri!C:C, ""))</f>
        <v/>
      </c>
      <c r="AU22" s="198" t="str">
        <f t="shared" si="23"/>
        <v/>
      </c>
      <c r="AV22" s="199" t="str">
        <f>IF(AND(B21="",B22=""),"",IFERROR(AU22*$AU$2,0))</f>
        <v/>
      </c>
    </row>
    <row r="23" spans="1:48" s="2" customFormat="1" ht="30" customHeight="1" x14ac:dyDescent="0.3">
      <c r="A23" s="63">
        <v>16</v>
      </c>
      <c r="B23" s="89"/>
      <c r="C23" s="20" t="str">
        <f t="shared" si="0"/>
        <v/>
      </c>
      <c r="D23" s="182" t="str">
        <f>IF(AND(B22="", B23=""), "", IFERROR(_xlfn.XLOOKUP(B23,'Seznam Blaga'!A:A,'Seznam Blaga'!B:B), "To blago ni predmet CBAM"))</f>
        <v/>
      </c>
      <c r="E23" s="183"/>
      <c r="F23" s="43" t="str">
        <f>_xlfn.XLOOKUP(E23, 'Seznami podatkov'!C:C,'Seznami podatkov'!B:B, "Izpolni obvezna polja.")</f>
        <v/>
      </c>
      <c r="G23" s="43" t="e">
        <f t="shared" ca="1" si="12"/>
        <v>#REF!</v>
      </c>
      <c r="H23" s="51" t="str">
        <f>IF(AND(B22="", B23=""),"", IFERROR(IF(G23,IF(_xlfn.XLOOKUP(AE23,'Seznami podatkov'!B:B,'Seznami podatkov'!C:C)&lt;&gt;0,_xlfn.XLOOKUP(AE23,'Seznami podatkov'!B:B,'Seznami podatkov'!C:C),""),E23), "Vnesi podatke"))</f>
        <v/>
      </c>
      <c r="I23" s="94"/>
      <c r="J23" s="95" t="b">
        <f>COUNTIF('Seznami podatkov'!G:G,I23)&gt;0</f>
        <v>0</v>
      </c>
      <c r="K23" s="95" t="b">
        <f>COUNTIF('Seznami podatkov'!H:H,I23)&gt;0</f>
        <v>0</v>
      </c>
      <c r="L23" s="95">
        <f t="shared" ca="1" si="13"/>
        <v>0</v>
      </c>
      <c r="M23" s="95">
        <f t="shared" ca="1" si="14"/>
        <v>0</v>
      </c>
      <c r="N23" s="95">
        <f t="shared" ca="1" si="15"/>
        <v>0</v>
      </c>
      <c r="O23" s="96"/>
      <c r="P23" s="95">
        <f>_xlfn.XLOOKUP(O23, 'Seznami podatkov'!D:D,'Seznami podatkov'!E:E, "")</f>
        <v>0</v>
      </c>
      <c r="Q23" s="95" t="str">
        <f t="shared" si="2"/>
        <v>01:010000</v>
      </c>
      <c r="R23" s="95">
        <f>COUNTIF(RVb!A:A, B23)</f>
        <v>0</v>
      </c>
      <c r="S23" s="95">
        <f t="shared" si="16"/>
        <v>0</v>
      </c>
      <c r="T23" s="117"/>
      <c r="U23" s="52">
        <f ca="1">IFERROR(_xlfn.MAXIFS(INDIRECT("'"&amp;I23&amp;"'!"&amp;P23), INDIRECT("'"&amp;I23&amp;"'!A:A"), C23), 0)</f>
        <v>0</v>
      </c>
      <c r="V23" s="52">
        <f ca="1">IFERROR(_xlfn.MAXIFS(INDIRECT("'"&amp;I23&amp;"'!"&amp;P23), INDIRECT("'"&amp;I23&amp;"'!A:A"), LEFT(C23,7)), 0)</f>
        <v>0</v>
      </c>
      <c r="W23" s="52">
        <f ca="1">IFERROR(_xlfn.MAXIFS(INDIRECT("'"&amp;I23&amp;"'!"&amp;P23), INDIRECT("'"&amp;I23&amp;"'!A:A"), LEFT(C23,4)), 0)</f>
        <v>0</v>
      </c>
      <c r="X23" s="52">
        <f t="shared" ca="1" si="17"/>
        <v>0</v>
      </c>
      <c r="Y23" s="52" t="e" cm="1">
        <f t="array" aca="1" ref="Y23" ca="1">_xlfn.XLOOKUP(X23,INDIRECT("'"&amp;I23&amp;"'!"&amp;P23),INDIRECT("'"&amp;I23&amp;"'!I:I"),"Manjka")</f>
        <v>#REF!</v>
      </c>
      <c r="Z23" s="52">
        <f ca="1">IFERROR(_xlfn.MAXIFS(INDIRECT("'Druge države in ozemlja'!"&amp;P23), 'Druge države in ozemlja'!A:A, C23), 0)</f>
        <v>0</v>
      </c>
      <c r="AA23" s="52">
        <f ca="1">IFERROR(_xlfn.MAXIFS(INDIRECT("'Druge države in ozemlja'!"&amp;P23), 'Druge države in ozemlja'!A:A, LEFT(C23,7)), 0)</f>
        <v>0</v>
      </c>
      <c r="AB23" s="52">
        <f ca="1">IFERROR(_xlfn.MAXIFS(INDIRECT("'Druge države in ozemlja'!"&amp;P23), 'Druge države in ozemlja'!A:A,LEFT(C23,4)), 0)</f>
        <v>0</v>
      </c>
      <c r="AC23" s="52">
        <f t="shared" ca="1" si="18"/>
        <v>0</v>
      </c>
      <c r="AD23" s="52" t="e" cm="1">
        <f t="array" aca="1" ref="AD23" ca="1">_xlfn.XLOOKUP(AC23,INDIRECT("'Druge države in ozemlja'!"&amp;P23),'Druge države in ozemlja'!I:I,"Manjka")</f>
        <v>#REF!</v>
      </c>
      <c r="AE23" s="52" t="e">
        <f t="shared" ca="1" si="6"/>
        <v>#REF!</v>
      </c>
      <c r="AF23" s="52" t="e" cm="1">
        <f t="array" aca="1" ref="AF23" ca="1">_xlfn.XLOOKUP(C23&amp;"|("&amp;F23&amp;")",INDIRECT("'"&amp;I23&amp;"'!A1:A10000") &amp; "|" &amp; INDIRECT("'"&amp;I23&amp;"'!I1:I10000"),INDIRECT("'"&amp;I23&amp;"'!"&amp;Q23),0)</f>
        <v>#REF!</v>
      </c>
      <c r="AG23" s="52" t="e">
        <f t="shared" ca="1" si="7"/>
        <v>#REF!</v>
      </c>
      <c r="AH23" s="52" cm="1">
        <f t="array" aca="1" ref="AH23" ca="1">_xlfn.XLOOKUP(C23&amp;"|("&amp;F23&amp;")",'Druge države in ozemlja'!$A$1:$A$10000 &amp; "|" &amp; 'Druge države in ozemlja'!$I$1:$I$10000,INDIRECT("'Druge države in ozemlja'!"&amp;Q23),0)</f>
        <v>0</v>
      </c>
      <c r="AI23" s="52" t="e">
        <f t="shared" ca="1" si="19"/>
        <v>#REF!</v>
      </c>
      <c r="AJ23" s="39">
        <f t="shared" ca="1" si="20"/>
        <v>0</v>
      </c>
      <c r="AK23" s="53" t="e">
        <f t="shared" ca="1" si="21"/>
        <v>#REF!</v>
      </c>
      <c r="AL23" s="54">
        <f>COUNTIFS(RVb!H:H, 2028, RVb!A:A, C23)</f>
        <v>0</v>
      </c>
      <c r="AM23" s="54">
        <f t="shared" si="22"/>
        <v>2025</v>
      </c>
      <c r="AN23" s="54" t="e">
        <f ca="1">IF(G23, TRUE, (E23&lt;&gt;""))</f>
        <v>#REF!</v>
      </c>
      <c r="AO23" s="193" t="str">
        <f>IF(AND(B22="", B23=""), "", IF(OR(J23,K23),"",IFERROR(IF(G23,AJ23,AI23), "Vnesi podatke")))</f>
        <v/>
      </c>
      <c r="AP23" s="194" cm="1">
        <f t="array" ref="AP23">_xlfn.XLOOKUP(C23&amp;"|"&amp;F23&amp;"|"&amp;S23,RVb!A:A&amp;"|"&amp;RVb!F:F&amp;"|"&amp;RVb!H:H,RVb!E:E, 0)</f>
        <v>0</v>
      </c>
      <c r="AQ23" s="195">
        <f>_xlfn.MAXIFS(RVb!E:E, RVb!A:A, C23, RVb!H:H, AM23)</f>
        <v>0</v>
      </c>
      <c r="AR23" s="196" t="str">
        <f>IF(AND(B22="", B23=""), "", IFERROR(IF(G23,AQ23,AP23), "Vnesi podatke"))</f>
        <v/>
      </c>
      <c r="AS23" s="197" t="str">
        <f>IF(AND(B22="", B23=""),"", _xlfn.XLOOKUP(O23, Parametri!A:A,Parametri!B:B, ""))</f>
        <v/>
      </c>
      <c r="AT23" s="197" t="str">
        <f>IF(AND(B22="", B23=""), "", _xlfn.XLOOKUP(O23, Parametri!A:A,Parametri!C:C, ""))</f>
        <v/>
      </c>
      <c r="AU23" s="198" t="str">
        <f t="shared" si="23"/>
        <v/>
      </c>
      <c r="AV23" s="199" t="str">
        <f>IF(AND(B22="",B23=""),"",IFERROR(AU23*$AU$2,0))</f>
        <v/>
      </c>
    </row>
    <row r="24" spans="1:48" s="2" customFormat="1" ht="30" customHeight="1" x14ac:dyDescent="0.3">
      <c r="A24" s="64">
        <v>17</v>
      </c>
      <c r="B24" s="89"/>
      <c r="C24" s="20" t="str">
        <f t="shared" si="0"/>
        <v/>
      </c>
      <c r="D24" s="182" t="str">
        <f>IF(AND(B23="", B24=""), "", IFERROR(_xlfn.XLOOKUP(B24,'Seznam Blaga'!A:A,'Seznam Blaga'!B:B), "To blago ni predmet CBAM"))</f>
        <v/>
      </c>
      <c r="E24" s="183"/>
      <c r="F24" s="43" t="str">
        <f>_xlfn.XLOOKUP(E24, 'Seznami podatkov'!C:C,'Seznami podatkov'!B:B, "Izpolni obvezna polja.")</f>
        <v/>
      </c>
      <c r="G24" s="43" t="e">
        <f t="shared" ca="1" si="12"/>
        <v>#REF!</v>
      </c>
      <c r="H24" s="51" t="str">
        <f>IF(AND(B23="", B24=""),"", IFERROR(IF(G24,IF(_xlfn.XLOOKUP(AE24,'Seznami podatkov'!B:B,'Seznami podatkov'!C:C)&lt;&gt;0,_xlfn.XLOOKUP(AE24,'Seznami podatkov'!B:B,'Seznami podatkov'!C:C),""),E24), "Vnesi podatke"))</f>
        <v/>
      </c>
      <c r="I24" s="94"/>
      <c r="J24" s="95" t="b">
        <f>COUNTIF('Seznami podatkov'!G:G,I24)&gt;0</f>
        <v>0</v>
      </c>
      <c r="K24" s="95" t="b">
        <f>COUNTIF('Seznami podatkov'!H:H,I24)&gt;0</f>
        <v>0</v>
      </c>
      <c r="L24" s="95">
        <f t="shared" ca="1" si="13"/>
        <v>0</v>
      </c>
      <c r="M24" s="95">
        <f t="shared" ca="1" si="14"/>
        <v>0</v>
      </c>
      <c r="N24" s="95">
        <f t="shared" ca="1" si="15"/>
        <v>0</v>
      </c>
      <c r="O24" s="96"/>
      <c r="P24" s="95">
        <f>_xlfn.XLOOKUP(O24, 'Seznami podatkov'!D:D,'Seznami podatkov'!E:E, "")</f>
        <v>0</v>
      </c>
      <c r="Q24" s="95" t="str">
        <f t="shared" si="2"/>
        <v>01:010000</v>
      </c>
      <c r="R24" s="95">
        <f>COUNTIF(RVb!A:A, B24)</f>
        <v>0</v>
      </c>
      <c r="S24" s="95">
        <f t="shared" si="16"/>
        <v>0</v>
      </c>
      <c r="T24" s="117"/>
      <c r="U24" s="52">
        <f ca="1">IFERROR(_xlfn.MAXIFS(INDIRECT("'"&amp;I24&amp;"'!"&amp;P24), INDIRECT("'"&amp;I24&amp;"'!A:A"), C24), 0)</f>
        <v>0</v>
      </c>
      <c r="V24" s="52">
        <f ca="1">IFERROR(_xlfn.MAXIFS(INDIRECT("'"&amp;I24&amp;"'!"&amp;P24), INDIRECT("'"&amp;I24&amp;"'!A:A"), LEFT(C24,7)), 0)</f>
        <v>0</v>
      </c>
      <c r="W24" s="52">
        <f ca="1">IFERROR(_xlfn.MAXIFS(INDIRECT("'"&amp;I24&amp;"'!"&amp;P24), INDIRECT("'"&amp;I24&amp;"'!A:A"), LEFT(C24,4)), 0)</f>
        <v>0</v>
      </c>
      <c r="X24" s="52">
        <f t="shared" ca="1" si="17"/>
        <v>0</v>
      </c>
      <c r="Y24" s="52" t="e" cm="1">
        <f t="array" aca="1" ref="Y24" ca="1">_xlfn.XLOOKUP(X24,INDIRECT("'"&amp;I24&amp;"'!"&amp;P24),INDIRECT("'"&amp;I24&amp;"'!I:I"),"Manjka")</f>
        <v>#REF!</v>
      </c>
      <c r="Z24" s="52">
        <f ca="1">IFERROR(_xlfn.MAXIFS(INDIRECT("'Druge države in ozemlja'!"&amp;P24), 'Druge države in ozemlja'!A:A, C24), 0)</f>
        <v>0</v>
      </c>
      <c r="AA24" s="52">
        <f ca="1">IFERROR(_xlfn.MAXIFS(INDIRECT("'Druge države in ozemlja'!"&amp;P24), 'Druge države in ozemlja'!A:A, LEFT(C24,7)), 0)</f>
        <v>0</v>
      </c>
      <c r="AB24" s="52">
        <f ca="1">IFERROR(_xlfn.MAXIFS(INDIRECT("'Druge države in ozemlja'!"&amp;P24), 'Druge države in ozemlja'!A:A,LEFT(C24,4)), 0)</f>
        <v>0</v>
      </c>
      <c r="AC24" s="52">
        <f t="shared" ca="1" si="18"/>
        <v>0</v>
      </c>
      <c r="AD24" s="52" t="e" cm="1">
        <f t="array" aca="1" ref="AD24" ca="1">_xlfn.XLOOKUP(AC24,INDIRECT("'Druge države in ozemlja'!"&amp;P24),'Druge države in ozemlja'!I:I,"Manjka")</f>
        <v>#REF!</v>
      </c>
      <c r="AE24" s="52" t="e">
        <f t="shared" ca="1" si="6"/>
        <v>#REF!</v>
      </c>
      <c r="AF24" s="52" t="e" cm="1">
        <f t="array" aca="1" ref="AF24" ca="1">_xlfn.XLOOKUP(C24&amp;"|("&amp;F24&amp;")",INDIRECT("'"&amp;I24&amp;"'!A1:A10000") &amp; "|" &amp; INDIRECT("'"&amp;I24&amp;"'!I1:I10000"),INDIRECT("'"&amp;I24&amp;"'!"&amp;Q24),0)</f>
        <v>#REF!</v>
      </c>
      <c r="AG24" s="52" t="e">
        <f t="shared" ca="1" si="7"/>
        <v>#REF!</v>
      </c>
      <c r="AH24" s="52" cm="1">
        <f t="array" aca="1" ref="AH24" ca="1">_xlfn.XLOOKUP(C24&amp;"|("&amp;F24&amp;")",'Druge države in ozemlja'!$A$1:$A$10000 &amp; "|" &amp; 'Druge države in ozemlja'!$I$1:$I$10000,INDIRECT("'Druge države in ozemlja'!"&amp;Q24),0)</f>
        <v>0</v>
      </c>
      <c r="AI24" s="52" t="e">
        <f t="shared" ca="1" si="19"/>
        <v>#REF!</v>
      </c>
      <c r="AJ24" s="39">
        <f t="shared" ca="1" si="20"/>
        <v>0</v>
      </c>
      <c r="AK24" s="53" t="e">
        <f t="shared" ca="1" si="21"/>
        <v>#REF!</v>
      </c>
      <c r="AL24" s="54">
        <f>COUNTIFS(RVb!H:H, 2028, RVb!A:A, C24)</f>
        <v>0</v>
      </c>
      <c r="AM24" s="54">
        <f t="shared" si="22"/>
        <v>2025</v>
      </c>
      <c r="AN24" s="54" t="e">
        <f ca="1">IF(G24, TRUE, (E24&lt;&gt;""))</f>
        <v>#REF!</v>
      </c>
      <c r="AO24" s="193" t="str">
        <f>IF(AND(B23="", B24=""), "", IF(OR(J24,K24),"",IFERROR(IF(G24,AJ24,AI24), "Vnesi podatke")))</f>
        <v/>
      </c>
      <c r="AP24" s="194" cm="1">
        <f t="array" ref="AP24">_xlfn.XLOOKUP(C24&amp;"|"&amp;F24&amp;"|"&amp;S24,RVb!A:A&amp;"|"&amp;RVb!F:F&amp;"|"&amp;RVb!H:H,RVb!E:E, 0)</f>
        <v>0</v>
      </c>
      <c r="AQ24" s="195">
        <f>_xlfn.MAXIFS(RVb!E:E, RVb!A:A, C24, RVb!H:H, AM24)</f>
        <v>0</v>
      </c>
      <c r="AR24" s="196" t="str">
        <f>IF(AND(B23="", B24=""), "", IFERROR(IF(G24,AQ24,AP24), "Vnesi podatke"))</f>
        <v/>
      </c>
      <c r="AS24" s="197" t="str">
        <f>IF(AND(B23="", B24=""),"", _xlfn.XLOOKUP(O24, Parametri!A:A,Parametri!B:B, ""))</f>
        <v/>
      </c>
      <c r="AT24" s="197" t="str">
        <f>IF(AND(B23="", B24=""), "", _xlfn.XLOOKUP(O24, Parametri!A:A,Parametri!C:C, ""))</f>
        <v/>
      </c>
      <c r="AU24" s="198" t="str">
        <f t="shared" si="23"/>
        <v/>
      </c>
      <c r="AV24" s="199" t="str">
        <f>IF(AND(B23="",B24=""),"",IFERROR(AU24*$AU$2,0))</f>
        <v/>
      </c>
    </row>
    <row r="25" spans="1:48" s="2" customFormat="1" ht="30" customHeight="1" x14ac:dyDescent="0.3">
      <c r="A25" s="64">
        <v>18</v>
      </c>
      <c r="B25" s="89"/>
      <c r="C25" s="20" t="str">
        <f t="shared" si="0"/>
        <v/>
      </c>
      <c r="D25" s="182" t="str">
        <f>IF(AND(B24="", B25=""), "", IFERROR(_xlfn.XLOOKUP(B25,'Seznam Blaga'!A:A,'Seznam Blaga'!B:B), "To blago ni predmet CBAM"))</f>
        <v/>
      </c>
      <c r="E25" s="183"/>
      <c r="F25" s="43" t="str">
        <f>_xlfn.XLOOKUP(E25, 'Seznami podatkov'!C:C,'Seznami podatkov'!B:B, "Izpolni obvezna polja.")</f>
        <v/>
      </c>
      <c r="G25" s="43" t="e">
        <f t="shared" ca="1" si="12"/>
        <v>#REF!</v>
      </c>
      <c r="H25" s="51" t="str">
        <f>IF(AND(B24="", B25=""),"", IFERROR(IF(G25,IF(_xlfn.XLOOKUP(AE25,'Seznami podatkov'!B:B,'Seznami podatkov'!C:C)&lt;&gt;0,_xlfn.XLOOKUP(AE25,'Seznami podatkov'!B:B,'Seznami podatkov'!C:C),""),E25), "Vnesi podatke"))</f>
        <v/>
      </c>
      <c r="I25" s="94"/>
      <c r="J25" s="95" t="b">
        <f>COUNTIF('Seznami podatkov'!G:G,I25)&gt;0</f>
        <v>0</v>
      </c>
      <c r="K25" s="95" t="b">
        <f>COUNTIF('Seznami podatkov'!H:H,I25)&gt;0</f>
        <v>0</v>
      </c>
      <c r="L25" s="95">
        <f t="shared" ca="1" si="13"/>
        <v>0</v>
      </c>
      <c r="M25" s="95">
        <f t="shared" ca="1" si="14"/>
        <v>0</v>
      </c>
      <c r="N25" s="95">
        <f t="shared" ca="1" si="15"/>
        <v>0</v>
      </c>
      <c r="O25" s="96"/>
      <c r="P25" s="95">
        <f>_xlfn.XLOOKUP(O25, 'Seznami podatkov'!D:D,'Seznami podatkov'!E:E, "")</f>
        <v>0</v>
      </c>
      <c r="Q25" s="95" t="str">
        <f t="shared" si="2"/>
        <v>01:010000</v>
      </c>
      <c r="R25" s="95">
        <f>COUNTIF(RVb!A:A, B25)</f>
        <v>0</v>
      </c>
      <c r="S25" s="95">
        <f t="shared" si="16"/>
        <v>0</v>
      </c>
      <c r="T25" s="117"/>
      <c r="U25" s="52">
        <f ca="1">IFERROR(_xlfn.MAXIFS(INDIRECT("'"&amp;I25&amp;"'!"&amp;P25), INDIRECT("'"&amp;I25&amp;"'!A:A"), C25), 0)</f>
        <v>0</v>
      </c>
      <c r="V25" s="52">
        <f ca="1">IFERROR(_xlfn.MAXIFS(INDIRECT("'"&amp;I25&amp;"'!"&amp;P25), INDIRECT("'"&amp;I25&amp;"'!A:A"), LEFT(C25,7)), 0)</f>
        <v>0</v>
      </c>
      <c r="W25" s="52">
        <f ca="1">IFERROR(_xlfn.MAXIFS(INDIRECT("'"&amp;I25&amp;"'!"&amp;P25), INDIRECT("'"&amp;I25&amp;"'!A:A"), LEFT(C25,4)), 0)</f>
        <v>0</v>
      </c>
      <c r="X25" s="52">
        <f t="shared" ca="1" si="17"/>
        <v>0</v>
      </c>
      <c r="Y25" s="52" t="e" cm="1">
        <f t="array" aca="1" ref="Y25" ca="1">_xlfn.XLOOKUP(X25,INDIRECT("'"&amp;I25&amp;"'!"&amp;P25),INDIRECT("'"&amp;I25&amp;"'!I:I"),"Manjka")</f>
        <v>#REF!</v>
      </c>
      <c r="Z25" s="52">
        <f ca="1">IFERROR(_xlfn.MAXIFS(INDIRECT("'Druge države in ozemlja'!"&amp;P25), 'Druge države in ozemlja'!A:A, C25), 0)</f>
        <v>0</v>
      </c>
      <c r="AA25" s="52">
        <f ca="1">IFERROR(_xlfn.MAXIFS(INDIRECT("'Druge države in ozemlja'!"&amp;P25), 'Druge države in ozemlja'!A:A, LEFT(C25,7)), 0)</f>
        <v>0</v>
      </c>
      <c r="AB25" s="52">
        <f ca="1">IFERROR(_xlfn.MAXIFS(INDIRECT("'Druge države in ozemlja'!"&amp;P25), 'Druge države in ozemlja'!A:A,LEFT(C25,4)), 0)</f>
        <v>0</v>
      </c>
      <c r="AC25" s="52">
        <f t="shared" ca="1" si="18"/>
        <v>0</v>
      </c>
      <c r="AD25" s="52" t="e" cm="1">
        <f t="array" aca="1" ref="AD25" ca="1">_xlfn.XLOOKUP(AC25,INDIRECT("'Druge države in ozemlja'!"&amp;P25),'Druge države in ozemlja'!I:I,"Manjka")</f>
        <v>#REF!</v>
      </c>
      <c r="AE25" s="52" t="e">
        <f t="shared" ca="1" si="6"/>
        <v>#REF!</v>
      </c>
      <c r="AF25" s="52" t="e" cm="1">
        <f t="array" aca="1" ref="AF25" ca="1">_xlfn.XLOOKUP(C25&amp;"|("&amp;F25&amp;")",INDIRECT("'"&amp;I25&amp;"'!A1:A10000") &amp; "|" &amp; INDIRECT("'"&amp;I25&amp;"'!I1:I10000"),INDIRECT("'"&amp;I25&amp;"'!"&amp;Q25),0)</f>
        <v>#REF!</v>
      </c>
      <c r="AG25" s="52" t="e">
        <f t="shared" ca="1" si="7"/>
        <v>#REF!</v>
      </c>
      <c r="AH25" s="52" cm="1">
        <f t="array" aca="1" ref="AH25" ca="1">_xlfn.XLOOKUP(C25&amp;"|("&amp;F25&amp;")",'Druge države in ozemlja'!$A$1:$A$10000 &amp; "|" &amp; 'Druge države in ozemlja'!$I$1:$I$10000,INDIRECT("'Druge države in ozemlja'!"&amp;Q25),0)</f>
        <v>0</v>
      </c>
      <c r="AI25" s="52" t="e">
        <f t="shared" ca="1" si="19"/>
        <v>#REF!</v>
      </c>
      <c r="AJ25" s="39">
        <f t="shared" ca="1" si="20"/>
        <v>0</v>
      </c>
      <c r="AK25" s="53" t="e">
        <f t="shared" ca="1" si="21"/>
        <v>#REF!</v>
      </c>
      <c r="AL25" s="54">
        <f>COUNTIFS(RVb!H:H, 2028, RVb!A:A, C25)</f>
        <v>0</v>
      </c>
      <c r="AM25" s="54">
        <f t="shared" si="22"/>
        <v>2025</v>
      </c>
      <c r="AN25" s="54" t="e">
        <f ca="1">IF(G25, TRUE, (E25&lt;&gt;""))</f>
        <v>#REF!</v>
      </c>
      <c r="AO25" s="193" t="str">
        <f>IF(AND(B24="", B25=""), "", IF(OR(J25,K25),"",IFERROR(IF(G25,AJ25,AI25), "Vnesi podatke")))</f>
        <v/>
      </c>
      <c r="AP25" s="194" cm="1">
        <f t="array" ref="AP25">_xlfn.XLOOKUP(C25&amp;"|"&amp;F25&amp;"|"&amp;S25,RVb!A:A&amp;"|"&amp;RVb!F:F&amp;"|"&amp;RVb!H:H,RVb!E:E, 0)</f>
        <v>0</v>
      </c>
      <c r="AQ25" s="195">
        <f>_xlfn.MAXIFS(RVb!E:E, RVb!A:A, C25, RVb!H:H, AM25)</f>
        <v>0</v>
      </c>
      <c r="AR25" s="196" t="str">
        <f>IF(AND(B24="", B25=""), "", IFERROR(IF(G25,AQ25,AP25), "Vnesi podatke"))</f>
        <v/>
      </c>
      <c r="AS25" s="197" t="str">
        <f>IF(AND(B24="", B25=""),"", _xlfn.XLOOKUP(O25, Parametri!A:A,Parametri!B:B, ""))</f>
        <v/>
      </c>
      <c r="AT25" s="197" t="str">
        <f>IF(AND(B24="", B25=""), "", _xlfn.XLOOKUP(O25, Parametri!A:A,Parametri!C:C, ""))</f>
        <v/>
      </c>
      <c r="AU25" s="198" t="str">
        <f t="shared" si="23"/>
        <v/>
      </c>
      <c r="AV25" s="199" t="str">
        <f>IF(AND(B24="",B25=""),"",IFERROR(AU25*$AU$2,0))</f>
        <v/>
      </c>
    </row>
    <row r="26" spans="1:48" s="2" customFormat="1" ht="30" customHeight="1" x14ac:dyDescent="0.3">
      <c r="A26" s="63">
        <v>19</v>
      </c>
      <c r="B26" s="89"/>
      <c r="C26" s="20" t="str">
        <f t="shared" si="0"/>
        <v/>
      </c>
      <c r="D26" s="182" t="str">
        <f>IF(AND(B25="", B26=""), "", IFERROR(_xlfn.XLOOKUP(B26,'Seznam Blaga'!A:A,'Seznam Blaga'!B:B), "To blago ni predmet CBAM"))</f>
        <v/>
      </c>
      <c r="E26" s="183"/>
      <c r="F26" s="43" t="str">
        <f>_xlfn.XLOOKUP(E26, 'Seznami podatkov'!C:C,'Seznami podatkov'!B:B, "Izpolni obvezna polja.")</f>
        <v/>
      </c>
      <c r="G26" s="43" t="e">
        <f t="shared" ca="1" si="12"/>
        <v>#REF!</v>
      </c>
      <c r="H26" s="51" t="str">
        <f>IF(AND(B25="", B26=""),"", IFERROR(IF(G26,IF(_xlfn.XLOOKUP(AE26,'Seznami podatkov'!B:B,'Seznami podatkov'!C:C)&lt;&gt;0,_xlfn.XLOOKUP(AE26,'Seznami podatkov'!B:B,'Seznami podatkov'!C:C),""),E26), "Vnesi podatke"))</f>
        <v/>
      </c>
      <c r="I26" s="94"/>
      <c r="J26" s="95" t="b">
        <f>COUNTIF('Seznami podatkov'!G:G,I26)&gt;0</f>
        <v>0</v>
      </c>
      <c r="K26" s="95" t="b">
        <f>COUNTIF('Seznami podatkov'!H:H,I26)&gt;0</f>
        <v>0</v>
      </c>
      <c r="L26" s="95">
        <f t="shared" ca="1" si="13"/>
        <v>0</v>
      </c>
      <c r="M26" s="95">
        <f t="shared" ca="1" si="14"/>
        <v>0</v>
      </c>
      <c r="N26" s="95">
        <f t="shared" ca="1" si="15"/>
        <v>0</v>
      </c>
      <c r="O26" s="96"/>
      <c r="P26" s="95">
        <f>_xlfn.XLOOKUP(O26, 'Seznami podatkov'!D:D,'Seznami podatkov'!E:E, "")</f>
        <v>0</v>
      </c>
      <c r="Q26" s="95" t="str">
        <f t="shared" si="2"/>
        <v>01:010000</v>
      </c>
      <c r="R26" s="95">
        <f>COUNTIF(RVb!A:A, B26)</f>
        <v>0</v>
      </c>
      <c r="S26" s="95">
        <f t="shared" si="16"/>
        <v>0</v>
      </c>
      <c r="T26" s="117"/>
      <c r="U26" s="52">
        <f ca="1">IFERROR(_xlfn.MAXIFS(INDIRECT("'"&amp;I26&amp;"'!"&amp;P26), INDIRECT("'"&amp;I26&amp;"'!A:A"), C26), 0)</f>
        <v>0</v>
      </c>
      <c r="V26" s="52">
        <f ca="1">IFERROR(_xlfn.MAXIFS(INDIRECT("'"&amp;I26&amp;"'!"&amp;P26), INDIRECT("'"&amp;I26&amp;"'!A:A"), LEFT(C26,7)), 0)</f>
        <v>0</v>
      </c>
      <c r="W26" s="52">
        <f ca="1">IFERROR(_xlfn.MAXIFS(INDIRECT("'"&amp;I26&amp;"'!"&amp;P26), INDIRECT("'"&amp;I26&amp;"'!A:A"), LEFT(C26,4)), 0)</f>
        <v>0</v>
      </c>
      <c r="X26" s="52">
        <f t="shared" ca="1" si="17"/>
        <v>0</v>
      </c>
      <c r="Y26" s="52" t="e" cm="1">
        <f t="array" aca="1" ref="Y26" ca="1">_xlfn.XLOOKUP(X26,INDIRECT("'"&amp;I26&amp;"'!"&amp;P26),INDIRECT("'"&amp;I26&amp;"'!I:I"),"Manjka")</f>
        <v>#REF!</v>
      </c>
      <c r="Z26" s="52">
        <f ca="1">IFERROR(_xlfn.MAXIFS(INDIRECT("'Druge države in ozemlja'!"&amp;P26), 'Druge države in ozemlja'!A:A, C26), 0)</f>
        <v>0</v>
      </c>
      <c r="AA26" s="52">
        <f ca="1">IFERROR(_xlfn.MAXIFS(INDIRECT("'Druge države in ozemlja'!"&amp;P26), 'Druge države in ozemlja'!A:A, LEFT(C26,7)), 0)</f>
        <v>0</v>
      </c>
      <c r="AB26" s="52">
        <f ca="1">IFERROR(_xlfn.MAXIFS(INDIRECT("'Druge države in ozemlja'!"&amp;P26), 'Druge države in ozemlja'!A:A,LEFT(C26,4)), 0)</f>
        <v>0</v>
      </c>
      <c r="AC26" s="52">
        <f t="shared" ca="1" si="18"/>
        <v>0</v>
      </c>
      <c r="AD26" s="52" t="e" cm="1">
        <f t="array" aca="1" ref="AD26" ca="1">_xlfn.XLOOKUP(AC26,INDIRECT("'Druge države in ozemlja'!"&amp;P26),'Druge države in ozemlja'!I:I,"Manjka")</f>
        <v>#REF!</v>
      </c>
      <c r="AE26" s="52" t="e">
        <f t="shared" ca="1" si="6"/>
        <v>#REF!</v>
      </c>
      <c r="AF26" s="52" t="e" cm="1">
        <f t="array" aca="1" ref="AF26" ca="1">_xlfn.XLOOKUP(C26&amp;"|("&amp;F26&amp;")",INDIRECT("'"&amp;I26&amp;"'!A1:A10000") &amp; "|" &amp; INDIRECT("'"&amp;I26&amp;"'!I1:I10000"),INDIRECT("'"&amp;I26&amp;"'!"&amp;Q26),0)</f>
        <v>#REF!</v>
      </c>
      <c r="AG26" s="52" t="e">
        <f t="shared" ca="1" si="7"/>
        <v>#REF!</v>
      </c>
      <c r="AH26" s="52" cm="1">
        <f t="array" aca="1" ref="AH26" ca="1">_xlfn.XLOOKUP(C26&amp;"|("&amp;F26&amp;")",'Druge države in ozemlja'!$A$1:$A$10000 &amp; "|" &amp; 'Druge države in ozemlja'!$I$1:$I$10000,INDIRECT("'Druge države in ozemlja'!"&amp;Q26),0)</f>
        <v>0</v>
      </c>
      <c r="AI26" s="52" t="e">
        <f t="shared" ca="1" si="19"/>
        <v>#REF!</v>
      </c>
      <c r="AJ26" s="39">
        <f t="shared" ca="1" si="20"/>
        <v>0</v>
      </c>
      <c r="AK26" s="53" t="e">
        <f t="shared" ca="1" si="21"/>
        <v>#REF!</v>
      </c>
      <c r="AL26" s="54">
        <f>COUNTIFS(RVb!H:H, 2028, RVb!A:A, C26)</f>
        <v>0</v>
      </c>
      <c r="AM26" s="54">
        <f t="shared" si="22"/>
        <v>2025</v>
      </c>
      <c r="AN26" s="54" t="e">
        <f ca="1">IF(G26, TRUE, (E26&lt;&gt;""))</f>
        <v>#REF!</v>
      </c>
      <c r="AO26" s="193" t="str">
        <f>IF(AND(B25="", B26=""), "", IF(OR(J26,K26),"",IFERROR(IF(G26,AJ26,AI26), "Vnesi podatke")))</f>
        <v/>
      </c>
      <c r="AP26" s="194" cm="1">
        <f t="array" ref="AP26">_xlfn.XLOOKUP(C26&amp;"|"&amp;F26&amp;"|"&amp;S26,RVb!A:A&amp;"|"&amp;RVb!F:F&amp;"|"&amp;RVb!H:H,RVb!E:E, 0)</f>
        <v>0</v>
      </c>
      <c r="AQ26" s="195">
        <f>_xlfn.MAXIFS(RVb!E:E, RVb!A:A, C26, RVb!H:H, AM26)</f>
        <v>0</v>
      </c>
      <c r="AR26" s="196" t="str">
        <f>IF(AND(B25="", B26=""), "", IFERROR(IF(G26,AQ26,AP26), "Vnesi podatke"))</f>
        <v/>
      </c>
      <c r="AS26" s="197" t="str">
        <f>IF(AND(B25="", B26=""),"", _xlfn.XLOOKUP(O26, Parametri!A:A,Parametri!B:B, ""))</f>
        <v/>
      </c>
      <c r="AT26" s="197" t="str">
        <f>IF(AND(B25="", B26=""), "", _xlfn.XLOOKUP(O26, Parametri!A:A,Parametri!C:C, ""))</f>
        <v/>
      </c>
      <c r="AU26" s="198" t="str">
        <f t="shared" si="23"/>
        <v/>
      </c>
      <c r="AV26" s="199" t="str">
        <f>IF(AND(B25="",B26=""),"",IFERROR(AU26*$AU$2,0))</f>
        <v/>
      </c>
    </row>
    <row r="27" spans="1:48" s="2" customFormat="1" ht="30" customHeight="1" x14ac:dyDescent="0.3">
      <c r="A27" s="64">
        <v>20</v>
      </c>
      <c r="B27" s="89"/>
      <c r="C27" s="20" t="str">
        <f t="shared" si="0"/>
        <v/>
      </c>
      <c r="D27" s="182" t="str">
        <f>IF(AND(B26="", B27=""), "", IFERROR(_xlfn.XLOOKUP(B27,'Seznam Blaga'!A:A,'Seznam Blaga'!B:B), "To blago ni predmet CBAM"))</f>
        <v/>
      </c>
      <c r="E27" s="183"/>
      <c r="F27" s="43" t="str">
        <f>_xlfn.XLOOKUP(E27, 'Seznami podatkov'!C:C,'Seznami podatkov'!B:B, "Izpolni obvezna polja.")</f>
        <v/>
      </c>
      <c r="G27" s="43" t="e">
        <f t="shared" ca="1" si="12"/>
        <v>#REF!</v>
      </c>
      <c r="H27" s="51" t="str">
        <f>IF(AND(B26="", B27=""),"", IFERROR(IF(G27,IF(_xlfn.XLOOKUP(AE27,'Seznami podatkov'!B:B,'Seznami podatkov'!C:C)&lt;&gt;0,_xlfn.XLOOKUP(AE27,'Seznami podatkov'!B:B,'Seznami podatkov'!C:C),""),E27), "Vnesi podatke"))</f>
        <v/>
      </c>
      <c r="I27" s="94"/>
      <c r="J27" s="95" t="b">
        <f>COUNTIF('Seznami podatkov'!G:G,I27)&gt;0</f>
        <v>0</v>
      </c>
      <c r="K27" s="95" t="b">
        <f>COUNTIF('Seznami podatkov'!H:H,I27)&gt;0</f>
        <v>0</v>
      </c>
      <c r="L27" s="95">
        <f t="shared" ca="1" si="13"/>
        <v>0</v>
      </c>
      <c r="M27" s="95">
        <f t="shared" ca="1" si="14"/>
        <v>0</v>
      </c>
      <c r="N27" s="95">
        <f t="shared" ca="1" si="15"/>
        <v>0</v>
      </c>
      <c r="O27" s="96"/>
      <c r="P27" s="95">
        <f>_xlfn.XLOOKUP(O27, 'Seznami podatkov'!D:D,'Seznami podatkov'!E:E, "")</f>
        <v>0</v>
      </c>
      <c r="Q27" s="95" t="str">
        <f t="shared" si="2"/>
        <v>01:010000</v>
      </c>
      <c r="R27" s="95">
        <f>COUNTIF(RVb!A:A, B27)</f>
        <v>0</v>
      </c>
      <c r="S27" s="95">
        <f t="shared" si="16"/>
        <v>0</v>
      </c>
      <c r="T27" s="117"/>
      <c r="U27" s="52">
        <f ca="1">IFERROR(_xlfn.MAXIFS(INDIRECT("'"&amp;I27&amp;"'!"&amp;P27), INDIRECT("'"&amp;I27&amp;"'!A:A"), C27), 0)</f>
        <v>0</v>
      </c>
      <c r="V27" s="52">
        <f ca="1">IFERROR(_xlfn.MAXIFS(INDIRECT("'"&amp;I27&amp;"'!"&amp;P27), INDIRECT("'"&amp;I27&amp;"'!A:A"), LEFT(C27,7)), 0)</f>
        <v>0</v>
      </c>
      <c r="W27" s="52">
        <f ca="1">IFERROR(_xlfn.MAXIFS(INDIRECT("'"&amp;I27&amp;"'!"&amp;P27), INDIRECT("'"&amp;I27&amp;"'!A:A"), LEFT(C27,4)), 0)</f>
        <v>0</v>
      </c>
      <c r="X27" s="52">
        <f t="shared" ca="1" si="17"/>
        <v>0</v>
      </c>
      <c r="Y27" s="52" t="e" cm="1">
        <f t="array" aca="1" ref="Y27" ca="1">_xlfn.XLOOKUP(X27,INDIRECT("'"&amp;I27&amp;"'!"&amp;P27),INDIRECT("'"&amp;I27&amp;"'!I:I"),"Manjka")</f>
        <v>#REF!</v>
      </c>
      <c r="Z27" s="52">
        <f ca="1">IFERROR(_xlfn.MAXIFS(INDIRECT("'Druge države in ozemlja'!"&amp;P27), 'Druge države in ozemlja'!A:A, C27), 0)</f>
        <v>0</v>
      </c>
      <c r="AA27" s="52">
        <f ca="1">IFERROR(_xlfn.MAXIFS(INDIRECT("'Druge države in ozemlja'!"&amp;P27), 'Druge države in ozemlja'!A:A, LEFT(C27,7)), 0)</f>
        <v>0</v>
      </c>
      <c r="AB27" s="52">
        <f ca="1">IFERROR(_xlfn.MAXIFS(INDIRECT("'Druge države in ozemlja'!"&amp;P27), 'Druge države in ozemlja'!A:A,LEFT(C27,4)), 0)</f>
        <v>0</v>
      </c>
      <c r="AC27" s="52">
        <f t="shared" ca="1" si="18"/>
        <v>0</v>
      </c>
      <c r="AD27" s="52" t="e" cm="1">
        <f t="array" aca="1" ref="AD27" ca="1">_xlfn.XLOOKUP(AC27,INDIRECT("'Druge države in ozemlja'!"&amp;P27),'Druge države in ozemlja'!I:I,"Manjka")</f>
        <v>#REF!</v>
      </c>
      <c r="AE27" s="52" t="e">
        <f t="shared" ca="1" si="6"/>
        <v>#REF!</v>
      </c>
      <c r="AF27" s="52" t="e" cm="1">
        <f t="array" aca="1" ref="AF27" ca="1">_xlfn.XLOOKUP(C27&amp;"|("&amp;F27&amp;")",INDIRECT("'"&amp;I27&amp;"'!A1:A10000") &amp; "|" &amp; INDIRECT("'"&amp;I27&amp;"'!I1:I10000"),INDIRECT("'"&amp;I27&amp;"'!"&amp;Q27),0)</f>
        <v>#REF!</v>
      </c>
      <c r="AG27" s="52" t="e">
        <f t="shared" ca="1" si="7"/>
        <v>#REF!</v>
      </c>
      <c r="AH27" s="52" cm="1">
        <f t="array" aca="1" ref="AH27" ca="1">_xlfn.XLOOKUP(C27&amp;"|("&amp;F27&amp;")",'Druge države in ozemlja'!$A$1:$A$10000 &amp; "|" &amp; 'Druge države in ozemlja'!$I$1:$I$10000,INDIRECT("'Druge države in ozemlja'!"&amp;Q27),0)</f>
        <v>0</v>
      </c>
      <c r="AI27" s="52" t="e">
        <f t="shared" ca="1" si="19"/>
        <v>#REF!</v>
      </c>
      <c r="AJ27" s="39">
        <f t="shared" ca="1" si="20"/>
        <v>0</v>
      </c>
      <c r="AK27" s="53" t="e">
        <f t="shared" ca="1" si="21"/>
        <v>#REF!</v>
      </c>
      <c r="AL27" s="54">
        <f>COUNTIFS(RVb!H:H, 2028, RVb!A:A, C27)</f>
        <v>0</v>
      </c>
      <c r="AM27" s="54">
        <f t="shared" si="22"/>
        <v>2025</v>
      </c>
      <c r="AN27" s="54" t="e">
        <f ca="1">IF(G27, TRUE, (E27&lt;&gt;""))</f>
        <v>#REF!</v>
      </c>
      <c r="AO27" s="193" t="str">
        <f>IF(AND(B26="", B27=""), "", IF(OR(J27,K27),"",IFERROR(IF(G27,AJ27,AI27), "Vnesi podatke")))</f>
        <v/>
      </c>
      <c r="AP27" s="194" cm="1">
        <f t="array" ref="AP27">_xlfn.XLOOKUP(C27&amp;"|"&amp;F27&amp;"|"&amp;S27,RVb!A:A&amp;"|"&amp;RVb!F:F&amp;"|"&amp;RVb!H:H,RVb!E:E, 0)</f>
        <v>0</v>
      </c>
      <c r="AQ27" s="195">
        <f>_xlfn.MAXIFS(RVb!E:E, RVb!A:A, C27, RVb!H:H, AM27)</f>
        <v>0</v>
      </c>
      <c r="AR27" s="196" t="str">
        <f>IF(AND(B26="", B27=""), "", IFERROR(IF(G27,AQ27,AP27), "Vnesi podatke"))</f>
        <v/>
      </c>
      <c r="AS27" s="197" t="str">
        <f>IF(AND(B26="", B27=""),"", _xlfn.XLOOKUP(O27, Parametri!A:A,Parametri!B:B, ""))</f>
        <v/>
      </c>
      <c r="AT27" s="197" t="str">
        <f>IF(AND(B26="", B27=""), "", _xlfn.XLOOKUP(O27, Parametri!A:A,Parametri!C:C, ""))</f>
        <v/>
      </c>
      <c r="AU27" s="198" t="str">
        <f t="shared" si="23"/>
        <v/>
      </c>
      <c r="AV27" s="199" t="str">
        <f>IF(AND(B26="",B27=""),"",IFERROR(AU27*$AU$2,0))</f>
        <v/>
      </c>
    </row>
    <row r="28" spans="1:48" s="2" customFormat="1" ht="30" customHeight="1" x14ac:dyDescent="0.3">
      <c r="A28" s="64">
        <v>21</v>
      </c>
      <c r="B28" s="89"/>
      <c r="C28" s="20" t="str">
        <f t="shared" si="0"/>
        <v/>
      </c>
      <c r="D28" s="182" t="str">
        <f>IF(AND(B27="", B28=""), "", IFERROR(_xlfn.XLOOKUP(B28,'Seznam Blaga'!A:A,'Seznam Blaga'!B:B), "To blago ni predmet CBAM"))</f>
        <v/>
      </c>
      <c r="E28" s="183"/>
      <c r="F28" s="43" t="str">
        <f>_xlfn.XLOOKUP(E28, 'Seznami podatkov'!C:C,'Seznami podatkov'!B:B, "Izpolni obvezna polja.")</f>
        <v/>
      </c>
      <c r="G28" s="43" t="e">
        <f t="shared" ca="1" si="12"/>
        <v>#REF!</v>
      </c>
      <c r="H28" s="51" t="str">
        <f>IF(AND(B27="", B28=""),"", IFERROR(IF(G28,IF(_xlfn.XLOOKUP(AE28,'Seznami podatkov'!B:B,'Seznami podatkov'!C:C)&lt;&gt;0,_xlfn.XLOOKUP(AE28,'Seznami podatkov'!B:B,'Seznami podatkov'!C:C),""),E28), "Vnesi podatke"))</f>
        <v/>
      </c>
      <c r="I28" s="94"/>
      <c r="J28" s="95" t="b">
        <f>COUNTIF('Seznami podatkov'!G:G,I28)&gt;0</f>
        <v>0</v>
      </c>
      <c r="K28" s="95" t="b">
        <f>COUNTIF('Seznami podatkov'!H:H,I28)&gt;0</f>
        <v>0</v>
      </c>
      <c r="L28" s="95">
        <f t="shared" ca="1" si="13"/>
        <v>0</v>
      </c>
      <c r="M28" s="95">
        <f t="shared" ca="1" si="14"/>
        <v>0</v>
      </c>
      <c r="N28" s="95">
        <f t="shared" ca="1" si="15"/>
        <v>0</v>
      </c>
      <c r="O28" s="96"/>
      <c r="P28" s="95">
        <f>_xlfn.XLOOKUP(O28, 'Seznami podatkov'!D:D,'Seznami podatkov'!E:E, "")</f>
        <v>0</v>
      </c>
      <c r="Q28" s="95" t="str">
        <f t="shared" si="2"/>
        <v>01:010000</v>
      </c>
      <c r="R28" s="95">
        <f>COUNTIF(RVb!A:A, B28)</f>
        <v>0</v>
      </c>
      <c r="S28" s="95">
        <f t="shared" si="16"/>
        <v>0</v>
      </c>
      <c r="T28" s="117"/>
      <c r="U28" s="52">
        <f ca="1">IFERROR(_xlfn.MAXIFS(INDIRECT("'"&amp;I28&amp;"'!"&amp;P28), INDIRECT("'"&amp;I28&amp;"'!A:A"), C28), 0)</f>
        <v>0</v>
      </c>
      <c r="V28" s="52">
        <f ca="1">IFERROR(_xlfn.MAXIFS(INDIRECT("'"&amp;I28&amp;"'!"&amp;P28), INDIRECT("'"&amp;I28&amp;"'!A:A"), LEFT(C28,7)), 0)</f>
        <v>0</v>
      </c>
      <c r="W28" s="52">
        <f ca="1">IFERROR(_xlfn.MAXIFS(INDIRECT("'"&amp;I28&amp;"'!"&amp;P28), INDIRECT("'"&amp;I28&amp;"'!A:A"), LEFT(C28,4)), 0)</f>
        <v>0</v>
      </c>
      <c r="X28" s="52">
        <f t="shared" ca="1" si="17"/>
        <v>0</v>
      </c>
      <c r="Y28" s="52" t="e" cm="1">
        <f t="array" aca="1" ref="Y28" ca="1">_xlfn.XLOOKUP(X28,INDIRECT("'"&amp;I28&amp;"'!"&amp;P28),INDIRECT("'"&amp;I28&amp;"'!I:I"),"Manjka")</f>
        <v>#REF!</v>
      </c>
      <c r="Z28" s="52">
        <f ca="1">IFERROR(_xlfn.MAXIFS(INDIRECT("'Druge države in ozemlja'!"&amp;P28), 'Druge države in ozemlja'!A:A, C28), 0)</f>
        <v>0</v>
      </c>
      <c r="AA28" s="52">
        <f ca="1">IFERROR(_xlfn.MAXIFS(INDIRECT("'Druge države in ozemlja'!"&amp;P28), 'Druge države in ozemlja'!A:A, LEFT(C28,7)), 0)</f>
        <v>0</v>
      </c>
      <c r="AB28" s="52">
        <f ca="1">IFERROR(_xlfn.MAXIFS(INDIRECT("'Druge države in ozemlja'!"&amp;P28), 'Druge države in ozemlja'!A:A,LEFT(C28,4)), 0)</f>
        <v>0</v>
      </c>
      <c r="AC28" s="52">
        <f t="shared" ca="1" si="18"/>
        <v>0</v>
      </c>
      <c r="AD28" s="52" t="e" cm="1">
        <f t="array" aca="1" ref="AD28" ca="1">_xlfn.XLOOKUP(AC28,INDIRECT("'Druge države in ozemlja'!"&amp;P28),'Druge države in ozemlja'!I:I,"Manjka")</f>
        <v>#REF!</v>
      </c>
      <c r="AE28" s="52" t="e">
        <f t="shared" ca="1" si="6"/>
        <v>#REF!</v>
      </c>
      <c r="AF28" s="52" t="e" cm="1">
        <f t="array" aca="1" ref="AF28" ca="1">_xlfn.XLOOKUP(C28&amp;"|("&amp;F28&amp;")",INDIRECT("'"&amp;I28&amp;"'!A1:A10000") &amp; "|" &amp; INDIRECT("'"&amp;I28&amp;"'!I1:I10000"),INDIRECT("'"&amp;I28&amp;"'!"&amp;Q28),0)</f>
        <v>#REF!</v>
      </c>
      <c r="AG28" s="52" t="e">
        <f t="shared" ca="1" si="7"/>
        <v>#REF!</v>
      </c>
      <c r="AH28" s="52" cm="1">
        <f t="array" aca="1" ref="AH28" ca="1">_xlfn.XLOOKUP(C28&amp;"|("&amp;F28&amp;")",'Druge države in ozemlja'!$A$1:$A$10000 &amp; "|" &amp; 'Druge države in ozemlja'!$I$1:$I$10000,INDIRECT("'Druge države in ozemlja'!"&amp;Q28),0)</f>
        <v>0</v>
      </c>
      <c r="AI28" s="52" t="e">
        <f t="shared" ca="1" si="19"/>
        <v>#REF!</v>
      </c>
      <c r="AJ28" s="39">
        <f t="shared" ca="1" si="20"/>
        <v>0</v>
      </c>
      <c r="AK28" s="53" t="e">
        <f t="shared" ca="1" si="21"/>
        <v>#REF!</v>
      </c>
      <c r="AL28" s="54">
        <f>COUNTIFS(RVb!H:H, 2028, RVb!A:A, C28)</f>
        <v>0</v>
      </c>
      <c r="AM28" s="54">
        <f t="shared" si="22"/>
        <v>2025</v>
      </c>
      <c r="AN28" s="54" t="e">
        <f ca="1">IF(G28, TRUE, (E28&lt;&gt;""))</f>
        <v>#REF!</v>
      </c>
      <c r="AO28" s="193" t="str">
        <f>IF(AND(B27="", B28=""), "", IF(OR(J28,K28),"",IFERROR(IF(G28,AJ28,AI28), "Vnesi podatke")))</f>
        <v/>
      </c>
      <c r="AP28" s="194" cm="1">
        <f t="array" ref="AP28">_xlfn.XLOOKUP(C28&amp;"|"&amp;F28&amp;"|"&amp;S28,RVb!A:A&amp;"|"&amp;RVb!F:F&amp;"|"&amp;RVb!H:H,RVb!E:E, 0)</f>
        <v>0</v>
      </c>
      <c r="AQ28" s="195">
        <f>_xlfn.MAXIFS(RVb!E:E, RVb!A:A, C28, RVb!H:H, AM28)</f>
        <v>0</v>
      </c>
      <c r="AR28" s="196" t="str">
        <f>IF(AND(B27="", B28=""), "", IFERROR(IF(G28,AQ28,AP28), "Vnesi podatke"))</f>
        <v/>
      </c>
      <c r="AS28" s="197" t="str">
        <f>IF(AND(B27="", B28=""),"", _xlfn.XLOOKUP(O28, Parametri!A:A,Parametri!B:B, ""))</f>
        <v/>
      </c>
      <c r="AT28" s="197" t="str">
        <f>IF(AND(B27="", B28=""), "", _xlfn.XLOOKUP(O28, Parametri!A:A,Parametri!C:C, ""))</f>
        <v/>
      </c>
      <c r="AU28" s="198" t="str">
        <f t="shared" si="23"/>
        <v/>
      </c>
      <c r="AV28" s="199" t="str">
        <f>IF(AND(B27="",B28=""),"",IFERROR(AU28*$AU$2,0))</f>
        <v/>
      </c>
    </row>
    <row r="29" spans="1:48" s="2" customFormat="1" ht="30" customHeight="1" x14ac:dyDescent="0.3">
      <c r="A29" s="63">
        <v>22</v>
      </c>
      <c r="B29" s="89"/>
      <c r="C29" s="20" t="str">
        <f t="shared" si="0"/>
        <v/>
      </c>
      <c r="D29" s="182" t="str">
        <f>IF(AND(B28="", B29=""), "", IFERROR(_xlfn.XLOOKUP(B29,'Seznam Blaga'!A:A,'Seznam Blaga'!B:B), "To blago ni predmet CBAM"))</f>
        <v/>
      </c>
      <c r="E29" s="183"/>
      <c r="F29" s="43" t="str">
        <f>_xlfn.XLOOKUP(E29, 'Seznami podatkov'!C:C,'Seznami podatkov'!B:B, "Izpolni obvezna polja.")</f>
        <v/>
      </c>
      <c r="G29" s="43" t="e">
        <f t="shared" ca="1" si="12"/>
        <v>#REF!</v>
      </c>
      <c r="H29" s="51" t="str">
        <f>IF(AND(B28="", B29=""),"", IFERROR(IF(G29,IF(_xlfn.XLOOKUP(AE29,'Seznami podatkov'!B:B,'Seznami podatkov'!C:C)&lt;&gt;0,_xlfn.XLOOKUP(AE29,'Seznami podatkov'!B:B,'Seznami podatkov'!C:C),""),E29), "Vnesi podatke"))</f>
        <v/>
      </c>
      <c r="I29" s="94"/>
      <c r="J29" s="95" t="b">
        <f>COUNTIF('Seznami podatkov'!G:G,I29)&gt;0</f>
        <v>0</v>
      </c>
      <c r="K29" s="95" t="b">
        <f>COUNTIF('Seznami podatkov'!H:H,I29)&gt;0</f>
        <v>0</v>
      </c>
      <c r="L29" s="95">
        <f t="shared" ca="1" si="13"/>
        <v>0</v>
      </c>
      <c r="M29" s="95">
        <f t="shared" ca="1" si="14"/>
        <v>0</v>
      </c>
      <c r="N29" s="95">
        <f t="shared" ca="1" si="15"/>
        <v>0</v>
      </c>
      <c r="O29" s="96"/>
      <c r="P29" s="95">
        <f>_xlfn.XLOOKUP(O29, 'Seznami podatkov'!D:D,'Seznami podatkov'!E:E, "")</f>
        <v>0</v>
      </c>
      <c r="Q29" s="95" t="str">
        <f t="shared" si="2"/>
        <v>01:010000</v>
      </c>
      <c r="R29" s="95">
        <f>COUNTIF(RVb!A:A, B29)</f>
        <v>0</v>
      </c>
      <c r="S29" s="95">
        <f t="shared" si="16"/>
        <v>0</v>
      </c>
      <c r="T29" s="117"/>
      <c r="U29" s="52">
        <f ca="1">IFERROR(_xlfn.MAXIFS(INDIRECT("'"&amp;I29&amp;"'!"&amp;P29), INDIRECT("'"&amp;I29&amp;"'!A:A"), C29), 0)</f>
        <v>0</v>
      </c>
      <c r="V29" s="52">
        <f ca="1">IFERROR(_xlfn.MAXIFS(INDIRECT("'"&amp;I29&amp;"'!"&amp;P29), INDIRECT("'"&amp;I29&amp;"'!A:A"), LEFT(C29,7)), 0)</f>
        <v>0</v>
      </c>
      <c r="W29" s="52">
        <f ca="1">IFERROR(_xlfn.MAXIFS(INDIRECT("'"&amp;I29&amp;"'!"&amp;P29), INDIRECT("'"&amp;I29&amp;"'!A:A"), LEFT(C29,4)), 0)</f>
        <v>0</v>
      </c>
      <c r="X29" s="52">
        <f t="shared" ca="1" si="17"/>
        <v>0</v>
      </c>
      <c r="Y29" s="52" t="e" cm="1">
        <f t="array" aca="1" ref="Y29" ca="1">_xlfn.XLOOKUP(X29,INDIRECT("'"&amp;I29&amp;"'!"&amp;P29),INDIRECT("'"&amp;I29&amp;"'!I:I"),"Manjka")</f>
        <v>#REF!</v>
      </c>
      <c r="Z29" s="52">
        <f ca="1">IFERROR(_xlfn.MAXIFS(INDIRECT("'Druge države in ozemlja'!"&amp;P29), 'Druge države in ozemlja'!A:A, C29), 0)</f>
        <v>0</v>
      </c>
      <c r="AA29" s="52">
        <f ca="1">IFERROR(_xlfn.MAXIFS(INDIRECT("'Druge države in ozemlja'!"&amp;P29), 'Druge države in ozemlja'!A:A, LEFT(C29,7)), 0)</f>
        <v>0</v>
      </c>
      <c r="AB29" s="52">
        <f ca="1">IFERROR(_xlfn.MAXIFS(INDIRECT("'Druge države in ozemlja'!"&amp;P29), 'Druge države in ozemlja'!A:A,LEFT(C29,4)), 0)</f>
        <v>0</v>
      </c>
      <c r="AC29" s="52">
        <f t="shared" ca="1" si="18"/>
        <v>0</v>
      </c>
      <c r="AD29" s="52" t="e" cm="1">
        <f t="array" aca="1" ref="AD29" ca="1">_xlfn.XLOOKUP(AC29,INDIRECT("'Druge države in ozemlja'!"&amp;P29),'Druge države in ozemlja'!I:I,"Manjka")</f>
        <v>#REF!</v>
      </c>
      <c r="AE29" s="52" t="e">
        <f t="shared" ca="1" si="6"/>
        <v>#REF!</v>
      </c>
      <c r="AF29" s="52" t="e" cm="1">
        <f t="array" aca="1" ref="AF29" ca="1">_xlfn.XLOOKUP(C29&amp;"|("&amp;F29&amp;")",INDIRECT("'"&amp;I29&amp;"'!A1:A10000") &amp; "|" &amp; INDIRECT("'"&amp;I29&amp;"'!I1:I10000"),INDIRECT("'"&amp;I29&amp;"'!"&amp;Q29),0)</f>
        <v>#REF!</v>
      </c>
      <c r="AG29" s="52" t="e">
        <f t="shared" ca="1" si="7"/>
        <v>#REF!</v>
      </c>
      <c r="AH29" s="52" cm="1">
        <f t="array" aca="1" ref="AH29" ca="1">_xlfn.XLOOKUP(C29&amp;"|("&amp;F29&amp;")",'Druge države in ozemlja'!$A$1:$A$10000 &amp; "|" &amp; 'Druge države in ozemlja'!$I$1:$I$10000,INDIRECT("'Druge države in ozemlja'!"&amp;Q29),0)</f>
        <v>0</v>
      </c>
      <c r="AI29" s="52" t="e">
        <f t="shared" ca="1" si="19"/>
        <v>#REF!</v>
      </c>
      <c r="AJ29" s="39">
        <f t="shared" ca="1" si="20"/>
        <v>0</v>
      </c>
      <c r="AK29" s="53" t="e">
        <f t="shared" ca="1" si="21"/>
        <v>#REF!</v>
      </c>
      <c r="AL29" s="54">
        <f>COUNTIFS(RVb!H:H, 2028, RVb!A:A, C29)</f>
        <v>0</v>
      </c>
      <c r="AM29" s="54">
        <f t="shared" si="22"/>
        <v>2025</v>
      </c>
      <c r="AN29" s="54" t="e">
        <f ca="1">IF(G29, TRUE, (E29&lt;&gt;""))</f>
        <v>#REF!</v>
      </c>
      <c r="AO29" s="193" t="str">
        <f>IF(AND(B28="", B29=""), "", IF(OR(J29,K29),"",IFERROR(IF(G29,AJ29,AI29), "Vnesi podatke")))</f>
        <v/>
      </c>
      <c r="AP29" s="194" cm="1">
        <f t="array" ref="AP29">_xlfn.XLOOKUP(C29&amp;"|"&amp;F29&amp;"|"&amp;S29,RVb!A:A&amp;"|"&amp;RVb!F:F&amp;"|"&amp;RVb!H:H,RVb!E:E, 0)</f>
        <v>0</v>
      </c>
      <c r="AQ29" s="195">
        <f>_xlfn.MAXIFS(RVb!E:E, RVb!A:A, C29, RVb!H:H, AM29)</f>
        <v>0</v>
      </c>
      <c r="AR29" s="196" t="str">
        <f>IF(AND(B28="", B29=""), "", IFERROR(IF(G29,AQ29,AP29), "Vnesi podatke"))</f>
        <v/>
      </c>
      <c r="AS29" s="197" t="str">
        <f>IF(AND(B28="", B29=""),"", _xlfn.XLOOKUP(O29, Parametri!A:A,Parametri!B:B, ""))</f>
        <v/>
      </c>
      <c r="AT29" s="197" t="str">
        <f>IF(AND(B28="", B29=""), "", _xlfn.XLOOKUP(O29, Parametri!A:A,Parametri!C:C, ""))</f>
        <v/>
      </c>
      <c r="AU29" s="198" t="str">
        <f t="shared" si="23"/>
        <v/>
      </c>
      <c r="AV29" s="199" t="str">
        <f>IF(AND(B28="",B29=""),"",IFERROR(AU29*$AU$2,0))</f>
        <v/>
      </c>
    </row>
    <row r="30" spans="1:48" s="2" customFormat="1" ht="30" customHeight="1" x14ac:dyDescent="0.3">
      <c r="A30" s="64">
        <v>23</v>
      </c>
      <c r="B30" s="89"/>
      <c r="C30" s="20" t="str">
        <f t="shared" si="0"/>
        <v/>
      </c>
      <c r="D30" s="182" t="str">
        <f>IF(AND(B29="", B30=""), "", IFERROR(_xlfn.XLOOKUP(B30,'Seznam Blaga'!A:A,'Seznam Blaga'!B:B), "To blago ni predmet CBAM"))</f>
        <v/>
      </c>
      <c r="E30" s="183"/>
      <c r="F30" s="43" t="str">
        <f>_xlfn.XLOOKUP(E30, 'Seznami podatkov'!C:C,'Seznami podatkov'!B:B, "Izpolni obvezna polja.")</f>
        <v/>
      </c>
      <c r="G30" s="43" t="e">
        <f t="shared" ca="1" si="12"/>
        <v>#REF!</v>
      </c>
      <c r="H30" s="51" t="str">
        <f>IF(AND(B29="", B30=""),"", IFERROR(IF(G30,IF(_xlfn.XLOOKUP(AE30,'Seznami podatkov'!B:B,'Seznami podatkov'!C:C)&lt;&gt;0,_xlfn.XLOOKUP(AE30,'Seznami podatkov'!B:B,'Seznami podatkov'!C:C),""),E30), "Vnesi podatke"))</f>
        <v/>
      </c>
      <c r="I30" s="94"/>
      <c r="J30" s="95" t="b">
        <f>COUNTIF('Seznami podatkov'!G:G,I30)&gt;0</f>
        <v>0</v>
      </c>
      <c r="K30" s="95" t="b">
        <f>COUNTIF('Seznami podatkov'!H:H,I30)&gt;0</f>
        <v>0</v>
      </c>
      <c r="L30" s="95">
        <f t="shared" ca="1" si="13"/>
        <v>0</v>
      </c>
      <c r="M30" s="95">
        <f t="shared" ca="1" si="14"/>
        <v>0</v>
      </c>
      <c r="N30" s="95">
        <f t="shared" ca="1" si="15"/>
        <v>0</v>
      </c>
      <c r="O30" s="96"/>
      <c r="P30" s="95">
        <f>_xlfn.XLOOKUP(O30, 'Seznami podatkov'!D:D,'Seznami podatkov'!E:E, "")</f>
        <v>0</v>
      </c>
      <c r="Q30" s="95" t="str">
        <f t="shared" si="2"/>
        <v>01:010000</v>
      </c>
      <c r="R30" s="95">
        <f>COUNTIF(RVb!A:A, B30)</f>
        <v>0</v>
      </c>
      <c r="S30" s="95">
        <f t="shared" si="16"/>
        <v>0</v>
      </c>
      <c r="T30" s="117"/>
      <c r="U30" s="52">
        <f ca="1">IFERROR(_xlfn.MAXIFS(INDIRECT("'"&amp;I30&amp;"'!"&amp;P30), INDIRECT("'"&amp;I30&amp;"'!A:A"), C30), 0)</f>
        <v>0</v>
      </c>
      <c r="V30" s="52">
        <f ca="1">IFERROR(_xlfn.MAXIFS(INDIRECT("'"&amp;I30&amp;"'!"&amp;P30), INDIRECT("'"&amp;I30&amp;"'!A:A"), LEFT(C30,7)), 0)</f>
        <v>0</v>
      </c>
      <c r="W30" s="52">
        <f ca="1">IFERROR(_xlfn.MAXIFS(INDIRECT("'"&amp;I30&amp;"'!"&amp;P30), INDIRECT("'"&amp;I30&amp;"'!A:A"), LEFT(C30,4)), 0)</f>
        <v>0</v>
      </c>
      <c r="X30" s="52">
        <f t="shared" ca="1" si="17"/>
        <v>0</v>
      </c>
      <c r="Y30" s="52" t="e" cm="1">
        <f t="array" aca="1" ref="Y30" ca="1">_xlfn.XLOOKUP(X30,INDIRECT("'"&amp;I30&amp;"'!"&amp;P30),INDIRECT("'"&amp;I30&amp;"'!I:I"),"Manjka")</f>
        <v>#REF!</v>
      </c>
      <c r="Z30" s="52">
        <f ca="1">IFERROR(_xlfn.MAXIFS(INDIRECT("'Druge države in ozemlja'!"&amp;P30), 'Druge države in ozemlja'!A:A, C30), 0)</f>
        <v>0</v>
      </c>
      <c r="AA30" s="52">
        <f ca="1">IFERROR(_xlfn.MAXIFS(INDIRECT("'Druge države in ozemlja'!"&amp;P30), 'Druge države in ozemlja'!A:A, LEFT(C30,7)), 0)</f>
        <v>0</v>
      </c>
      <c r="AB30" s="52">
        <f ca="1">IFERROR(_xlfn.MAXIFS(INDIRECT("'Druge države in ozemlja'!"&amp;P30), 'Druge države in ozemlja'!A:A,LEFT(C30,4)), 0)</f>
        <v>0</v>
      </c>
      <c r="AC30" s="52">
        <f t="shared" ca="1" si="18"/>
        <v>0</v>
      </c>
      <c r="AD30" s="52" t="e" cm="1">
        <f t="array" aca="1" ref="AD30" ca="1">_xlfn.XLOOKUP(AC30,INDIRECT("'Druge države in ozemlja'!"&amp;P30),'Druge države in ozemlja'!I:I,"Manjka")</f>
        <v>#REF!</v>
      </c>
      <c r="AE30" s="52" t="e">
        <f t="shared" ca="1" si="6"/>
        <v>#REF!</v>
      </c>
      <c r="AF30" s="52" t="e" cm="1">
        <f t="array" aca="1" ref="AF30" ca="1">_xlfn.XLOOKUP(C30&amp;"|("&amp;F30&amp;")",INDIRECT("'"&amp;I30&amp;"'!A1:A10000") &amp; "|" &amp; INDIRECT("'"&amp;I30&amp;"'!I1:I10000"),INDIRECT("'"&amp;I30&amp;"'!"&amp;Q30),0)</f>
        <v>#REF!</v>
      </c>
      <c r="AG30" s="52" t="e">
        <f t="shared" ca="1" si="7"/>
        <v>#REF!</v>
      </c>
      <c r="AH30" s="52" cm="1">
        <f t="array" aca="1" ref="AH30" ca="1">_xlfn.XLOOKUP(C30&amp;"|("&amp;F30&amp;")",'Druge države in ozemlja'!$A$1:$A$10000 &amp; "|" &amp; 'Druge države in ozemlja'!$I$1:$I$10000,INDIRECT("'Druge države in ozemlja'!"&amp;Q30),0)</f>
        <v>0</v>
      </c>
      <c r="AI30" s="52" t="e">
        <f t="shared" ca="1" si="19"/>
        <v>#REF!</v>
      </c>
      <c r="AJ30" s="39">
        <f t="shared" ca="1" si="20"/>
        <v>0</v>
      </c>
      <c r="AK30" s="53" t="e">
        <f t="shared" ca="1" si="21"/>
        <v>#REF!</v>
      </c>
      <c r="AL30" s="54">
        <f>COUNTIFS(RVb!H:H, 2028, RVb!A:A, C30)</f>
        <v>0</v>
      </c>
      <c r="AM30" s="54">
        <f t="shared" si="22"/>
        <v>2025</v>
      </c>
      <c r="AN30" s="54" t="e">
        <f ca="1">IF(G30, TRUE, (E30&lt;&gt;""))</f>
        <v>#REF!</v>
      </c>
      <c r="AO30" s="193" t="str">
        <f>IF(AND(B29="", B30=""), "", IF(OR(J30,K30),"",IFERROR(IF(G30,AJ30,AI30), "Vnesi podatke")))</f>
        <v/>
      </c>
      <c r="AP30" s="194" cm="1">
        <f t="array" ref="AP30">_xlfn.XLOOKUP(C30&amp;"|"&amp;F30&amp;"|"&amp;S30,RVb!A:A&amp;"|"&amp;RVb!F:F&amp;"|"&amp;RVb!H:H,RVb!E:E, 0)</f>
        <v>0</v>
      </c>
      <c r="AQ30" s="195">
        <f>_xlfn.MAXIFS(RVb!E:E, RVb!A:A, C30, RVb!H:H, AM30)</f>
        <v>0</v>
      </c>
      <c r="AR30" s="196" t="str">
        <f>IF(AND(B29="", B30=""), "", IFERROR(IF(G30,AQ30,AP30), "Vnesi podatke"))</f>
        <v/>
      </c>
      <c r="AS30" s="197" t="str">
        <f>IF(AND(B29="", B30=""),"", _xlfn.XLOOKUP(O30, Parametri!A:A,Parametri!B:B, ""))</f>
        <v/>
      </c>
      <c r="AT30" s="197" t="str">
        <f>IF(AND(B29="", B30=""), "", _xlfn.XLOOKUP(O30, Parametri!A:A,Parametri!C:C, ""))</f>
        <v/>
      </c>
      <c r="AU30" s="198" t="str">
        <f t="shared" si="23"/>
        <v/>
      </c>
      <c r="AV30" s="199" t="str">
        <f>IF(AND(B29="",B30=""),"",IFERROR(AU30*$AU$2,0))</f>
        <v/>
      </c>
    </row>
    <row r="31" spans="1:48" s="2" customFormat="1" ht="30" customHeight="1" x14ac:dyDescent="0.3">
      <c r="A31" s="64">
        <v>24</v>
      </c>
      <c r="B31" s="89"/>
      <c r="C31" s="20" t="str">
        <f t="shared" si="0"/>
        <v/>
      </c>
      <c r="D31" s="182" t="str">
        <f>IF(AND(B30="", B31=""), "", IFERROR(_xlfn.XLOOKUP(B31,'Seznam Blaga'!A:A,'Seznam Blaga'!B:B), "To blago ni predmet CBAM"))</f>
        <v/>
      </c>
      <c r="E31" s="183"/>
      <c r="F31" s="43" t="str">
        <f>_xlfn.XLOOKUP(E31, 'Seznami podatkov'!C:C,'Seznami podatkov'!B:B, "Izpolni obvezna polja.")</f>
        <v/>
      </c>
      <c r="G31" s="43" t="e">
        <f t="shared" ca="1" si="12"/>
        <v>#REF!</v>
      </c>
      <c r="H31" s="51" t="str">
        <f>IF(AND(B30="", B31=""),"", IFERROR(IF(G31,IF(_xlfn.XLOOKUP(AE31,'Seznami podatkov'!B:B,'Seznami podatkov'!C:C)&lt;&gt;0,_xlfn.XLOOKUP(AE31,'Seznami podatkov'!B:B,'Seznami podatkov'!C:C),""),E31), "Vnesi podatke"))</f>
        <v/>
      </c>
      <c r="I31" s="94"/>
      <c r="J31" s="95" t="b">
        <f>COUNTIF('Seznami podatkov'!G:G,I31)&gt;0</f>
        <v>0</v>
      </c>
      <c r="K31" s="95" t="b">
        <f>COUNTIF('Seznami podatkov'!H:H,I31)&gt;0</f>
        <v>0</v>
      </c>
      <c r="L31" s="95">
        <f t="shared" ca="1" si="13"/>
        <v>0</v>
      </c>
      <c r="M31" s="95">
        <f t="shared" ca="1" si="14"/>
        <v>0</v>
      </c>
      <c r="N31" s="95">
        <f t="shared" ca="1" si="15"/>
        <v>0</v>
      </c>
      <c r="O31" s="96"/>
      <c r="P31" s="95">
        <f>_xlfn.XLOOKUP(O31, 'Seznami podatkov'!D:D,'Seznami podatkov'!E:E, "")</f>
        <v>0</v>
      </c>
      <c r="Q31" s="95" t="str">
        <f t="shared" si="2"/>
        <v>01:010000</v>
      </c>
      <c r="R31" s="95">
        <f>COUNTIF(RVb!A:A, B31)</f>
        <v>0</v>
      </c>
      <c r="S31" s="95">
        <f t="shared" si="16"/>
        <v>0</v>
      </c>
      <c r="T31" s="117"/>
      <c r="U31" s="52">
        <f ca="1">IFERROR(_xlfn.MAXIFS(INDIRECT("'"&amp;I31&amp;"'!"&amp;P31), INDIRECT("'"&amp;I31&amp;"'!A:A"), C31), 0)</f>
        <v>0</v>
      </c>
      <c r="V31" s="52">
        <f ca="1">IFERROR(_xlfn.MAXIFS(INDIRECT("'"&amp;I31&amp;"'!"&amp;P31), INDIRECT("'"&amp;I31&amp;"'!A:A"), LEFT(C31,7)), 0)</f>
        <v>0</v>
      </c>
      <c r="W31" s="52">
        <f ca="1">IFERROR(_xlfn.MAXIFS(INDIRECT("'"&amp;I31&amp;"'!"&amp;P31), INDIRECT("'"&amp;I31&amp;"'!A:A"), LEFT(C31,4)), 0)</f>
        <v>0</v>
      </c>
      <c r="X31" s="52">
        <f t="shared" ca="1" si="17"/>
        <v>0</v>
      </c>
      <c r="Y31" s="52" t="e" cm="1">
        <f t="array" aca="1" ref="Y31" ca="1">_xlfn.XLOOKUP(X31,INDIRECT("'"&amp;I31&amp;"'!"&amp;P31),INDIRECT("'"&amp;I31&amp;"'!I:I"),"Manjka")</f>
        <v>#REF!</v>
      </c>
      <c r="Z31" s="52">
        <f ca="1">IFERROR(_xlfn.MAXIFS(INDIRECT("'Druge države in ozemlja'!"&amp;P31), 'Druge države in ozemlja'!A:A, C31), 0)</f>
        <v>0</v>
      </c>
      <c r="AA31" s="52">
        <f ca="1">IFERROR(_xlfn.MAXIFS(INDIRECT("'Druge države in ozemlja'!"&amp;P31), 'Druge države in ozemlja'!A:A, LEFT(C31,7)), 0)</f>
        <v>0</v>
      </c>
      <c r="AB31" s="52">
        <f ca="1">IFERROR(_xlfn.MAXIFS(INDIRECT("'Druge države in ozemlja'!"&amp;P31), 'Druge države in ozemlja'!A:A,LEFT(C31,4)), 0)</f>
        <v>0</v>
      </c>
      <c r="AC31" s="52">
        <f t="shared" ca="1" si="18"/>
        <v>0</v>
      </c>
      <c r="AD31" s="52" t="e" cm="1">
        <f t="array" aca="1" ref="AD31" ca="1">_xlfn.XLOOKUP(AC31,INDIRECT("'Druge države in ozemlja'!"&amp;P31),'Druge države in ozemlja'!I:I,"Manjka")</f>
        <v>#REF!</v>
      </c>
      <c r="AE31" s="52" t="e">
        <f t="shared" ca="1" si="6"/>
        <v>#REF!</v>
      </c>
      <c r="AF31" s="52" t="e" cm="1">
        <f t="array" aca="1" ref="AF31" ca="1">_xlfn.XLOOKUP(C31&amp;"|("&amp;F31&amp;")",INDIRECT("'"&amp;I31&amp;"'!A1:A10000") &amp; "|" &amp; INDIRECT("'"&amp;I31&amp;"'!I1:I10000"),INDIRECT("'"&amp;I31&amp;"'!"&amp;Q31),0)</f>
        <v>#REF!</v>
      </c>
      <c r="AG31" s="52" t="e">
        <f t="shared" ca="1" si="7"/>
        <v>#REF!</v>
      </c>
      <c r="AH31" s="52" cm="1">
        <f t="array" aca="1" ref="AH31" ca="1">_xlfn.XLOOKUP(C31&amp;"|("&amp;F31&amp;")",'Druge države in ozemlja'!$A$1:$A$10000 &amp; "|" &amp; 'Druge države in ozemlja'!$I$1:$I$10000,INDIRECT("'Druge države in ozemlja'!"&amp;Q31),0)</f>
        <v>0</v>
      </c>
      <c r="AI31" s="52" t="e">
        <f t="shared" ca="1" si="19"/>
        <v>#REF!</v>
      </c>
      <c r="AJ31" s="39">
        <f t="shared" ca="1" si="20"/>
        <v>0</v>
      </c>
      <c r="AK31" s="53" t="e">
        <f t="shared" ca="1" si="21"/>
        <v>#REF!</v>
      </c>
      <c r="AL31" s="54">
        <f>COUNTIFS(RVb!H:H, 2028, RVb!A:A, C31)</f>
        <v>0</v>
      </c>
      <c r="AM31" s="54">
        <f t="shared" si="22"/>
        <v>2025</v>
      </c>
      <c r="AN31" s="54" t="e">
        <f ca="1">IF(G31, TRUE, (E31&lt;&gt;""))</f>
        <v>#REF!</v>
      </c>
      <c r="AO31" s="193" t="str">
        <f>IF(AND(B30="", B31=""), "", IF(OR(J31,K31),"",IFERROR(IF(G31,AJ31,AI31), "Vnesi podatke")))</f>
        <v/>
      </c>
      <c r="AP31" s="194" cm="1">
        <f t="array" ref="AP31">_xlfn.XLOOKUP(C31&amp;"|"&amp;F31&amp;"|"&amp;S31,RVb!A:A&amp;"|"&amp;RVb!F:F&amp;"|"&amp;RVb!H:H,RVb!E:E, 0)</f>
        <v>0</v>
      </c>
      <c r="AQ31" s="195">
        <f>_xlfn.MAXIFS(RVb!E:E, RVb!A:A, C31, RVb!H:H, AM31)</f>
        <v>0</v>
      </c>
      <c r="AR31" s="196" t="str">
        <f>IF(AND(B30="", B31=""), "", IFERROR(IF(G31,AQ31,AP31), "Vnesi podatke"))</f>
        <v/>
      </c>
      <c r="AS31" s="197" t="str">
        <f>IF(AND(B30="", B31=""),"", _xlfn.XLOOKUP(O31, Parametri!A:A,Parametri!B:B, ""))</f>
        <v/>
      </c>
      <c r="AT31" s="197" t="str">
        <f>IF(AND(B30="", B31=""), "", _xlfn.XLOOKUP(O31, Parametri!A:A,Parametri!C:C, ""))</f>
        <v/>
      </c>
      <c r="AU31" s="198" t="str">
        <f t="shared" si="23"/>
        <v/>
      </c>
      <c r="AV31" s="199" t="str">
        <f>IF(AND(B30="",B31=""),"",IFERROR(AU31*$AU$2,0))</f>
        <v/>
      </c>
    </row>
    <row r="32" spans="1:48" s="2" customFormat="1" ht="30" customHeight="1" x14ac:dyDescent="0.3">
      <c r="A32" s="63">
        <v>25</v>
      </c>
      <c r="B32" s="89"/>
      <c r="C32" s="20" t="str">
        <f t="shared" si="0"/>
        <v/>
      </c>
      <c r="D32" s="182" t="str">
        <f>IF(AND(B31="", B32=""), "", IFERROR(_xlfn.XLOOKUP(B32,'Seznam Blaga'!A:A,'Seznam Blaga'!B:B), "To blago ni predmet CBAM"))</f>
        <v/>
      </c>
      <c r="E32" s="183"/>
      <c r="F32" s="43" t="str">
        <f>_xlfn.XLOOKUP(E32, 'Seznami podatkov'!C:C,'Seznami podatkov'!B:B, "Izpolni obvezna polja.")</f>
        <v/>
      </c>
      <c r="G32" s="43" t="e">
        <f t="shared" ca="1" si="12"/>
        <v>#REF!</v>
      </c>
      <c r="H32" s="51" t="str">
        <f>IF(AND(B31="", B32=""),"", IFERROR(IF(G32,IF(_xlfn.XLOOKUP(AE32,'Seznami podatkov'!B:B,'Seznami podatkov'!C:C)&lt;&gt;0,_xlfn.XLOOKUP(AE32,'Seznami podatkov'!B:B,'Seznami podatkov'!C:C),""),E32), "Vnesi podatke"))</f>
        <v/>
      </c>
      <c r="I32" s="94"/>
      <c r="J32" s="95" t="b">
        <f>COUNTIF('Seznami podatkov'!G:G,I32)&gt;0</f>
        <v>0</v>
      </c>
      <c r="K32" s="95" t="b">
        <f>COUNTIF('Seznami podatkov'!H:H,I32)&gt;0</f>
        <v>0</v>
      </c>
      <c r="L32" s="95">
        <f t="shared" ca="1" si="13"/>
        <v>0</v>
      </c>
      <c r="M32" s="95">
        <f t="shared" ca="1" si="14"/>
        <v>0</v>
      </c>
      <c r="N32" s="95">
        <f t="shared" ca="1" si="15"/>
        <v>0</v>
      </c>
      <c r="O32" s="96"/>
      <c r="P32" s="95">
        <f>_xlfn.XLOOKUP(O32, 'Seznami podatkov'!D:D,'Seznami podatkov'!E:E, "")</f>
        <v>0</v>
      </c>
      <c r="Q32" s="95" t="str">
        <f t="shared" si="2"/>
        <v>01:010000</v>
      </c>
      <c r="R32" s="95">
        <f>COUNTIF(RVb!A:A, B32)</f>
        <v>0</v>
      </c>
      <c r="S32" s="95">
        <f t="shared" si="16"/>
        <v>0</v>
      </c>
      <c r="T32" s="117"/>
      <c r="U32" s="52">
        <f ca="1">IFERROR(_xlfn.MAXIFS(INDIRECT("'"&amp;I32&amp;"'!"&amp;P32), INDIRECT("'"&amp;I32&amp;"'!A:A"), C32), 0)</f>
        <v>0</v>
      </c>
      <c r="V32" s="52">
        <f ca="1">IFERROR(_xlfn.MAXIFS(INDIRECT("'"&amp;I32&amp;"'!"&amp;P32), INDIRECT("'"&amp;I32&amp;"'!A:A"), LEFT(C32,7)), 0)</f>
        <v>0</v>
      </c>
      <c r="W32" s="52">
        <f ca="1">IFERROR(_xlfn.MAXIFS(INDIRECT("'"&amp;I32&amp;"'!"&amp;P32), INDIRECT("'"&amp;I32&amp;"'!A:A"), LEFT(C32,4)), 0)</f>
        <v>0</v>
      </c>
      <c r="X32" s="52">
        <f t="shared" ca="1" si="17"/>
        <v>0</v>
      </c>
      <c r="Y32" s="52" t="e" cm="1">
        <f t="array" aca="1" ref="Y32" ca="1">_xlfn.XLOOKUP(X32,INDIRECT("'"&amp;I32&amp;"'!"&amp;P32),INDIRECT("'"&amp;I32&amp;"'!I:I"),"Manjka")</f>
        <v>#REF!</v>
      </c>
      <c r="Z32" s="52">
        <f ca="1">IFERROR(_xlfn.MAXIFS(INDIRECT("'Druge države in ozemlja'!"&amp;P32), 'Druge države in ozemlja'!A:A, C32), 0)</f>
        <v>0</v>
      </c>
      <c r="AA32" s="52">
        <f ca="1">IFERROR(_xlfn.MAXIFS(INDIRECT("'Druge države in ozemlja'!"&amp;P32), 'Druge države in ozemlja'!A:A, LEFT(C32,7)), 0)</f>
        <v>0</v>
      </c>
      <c r="AB32" s="52">
        <f ca="1">IFERROR(_xlfn.MAXIFS(INDIRECT("'Druge države in ozemlja'!"&amp;P32), 'Druge države in ozemlja'!A:A,LEFT(C32,4)), 0)</f>
        <v>0</v>
      </c>
      <c r="AC32" s="52">
        <f t="shared" ca="1" si="18"/>
        <v>0</v>
      </c>
      <c r="AD32" s="52" t="e" cm="1">
        <f t="array" aca="1" ref="AD32" ca="1">_xlfn.XLOOKUP(AC32,INDIRECT("'Druge države in ozemlja'!"&amp;P32),'Druge države in ozemlja'!I:I,"Manjka")</f>
        <v>#REF!</v>
      </c>
      <c r="AE32" s="52" t="e">
        <f t="shared" ca="1" si="6"/>
        <v>#REF!</v>
      </c>
      <c r="AF32" s="52" t="e" cm="1">
        <f t="array" aca="1" ref="AF32" ca="1">_xlfn.XLOOKUP(C32&amp;"|("&amp;F32&amp;")",INDIRECT("'"&amp;I32&amp;"'!A1:A10000") &amp; "|" &amp; INDIRECT("'"&amp;I32&amp;"'!I1:I10000"),INDIRECT("'"&amp;I32&amp;"'!"&amp;Q32),0)</f>
        <v>#REF!</v>
      </c>
      <c r="AG32" s="52" t="e">
        <f t="shared" ca="1" si="7"/>
        <v>#REF!</v>
      </c>
      <c r="AH32" s="52" cm="1">
        <f t="array" aca="1" ref="AH32" ca="1">_xlfn.XLOOKUP(C32&amp;"|("&amp;F32&amp;")",'Druge države in ozemlja'!$A$1:$A$10000 &amp; "|" &amp; 'Druge države in ozemlja'!$I$1:$I$10000,INDIRECT("'Druge države in ozemlja'!"&amp;Q32),0)</f>
        <v>0</v>
      </c>
      <c r="AI32" s="52" t="e">
        <f t="shared" ca="1" si="19"/>
        <v>#REF!</v>
      </c>
      <c r="AJ32" s="39">
        <f t="shared" ca="1" si="20"/>
        <v>0</v>
      </c>
      <c r="AK32" s="53" t="e">
        <f t="shared" ca="1" si="21"/>
        <v>#REF!</v>
      </c>
      <c r="AL32" s="54">
        <f>COUNTIFS(RVb!H:H, 2028, RVb!A:A, C32)</f>
        <v>0</v>
      </c>
      <c r="AM32" s="54">
        <f t="shared" si="22"/>
        <v>2025</v>
      </c>
      <c r="AN32" s="54" t="e">
        <f ca="1">IF(G32, TRUE, (E32&lt;&gt;""))</f>
        <v>#REF!</v>
      </c>
      <c r="AO32" s="193" t="str">
        <f>IF(AND(B31="", B32=""), "", IF(OR(J32,K32),"",IFERROR(IF(G32,AJ32,AI32), "Vnesi podatke")))</f>
        <v/>
      </c>
      <c r="AP32" s="194" cm="1">
        <f t="array" ref="AP32">_xlfn.XLOOKUP(C32&amp;"|"&amp;F32&amp;"|"&amp;S32,RVb!A:A&amp;"|"&amp;RVb!F:F&amp;"|"&amp;RVb!H:H,RVb!E:E, 0)</f>
        <v>0</v>
      </c>
      <c r="AQ32" s="195">
        <f>_xlfn.MAXIFS(RVb!E:E, RVb!A:A, C32, RVb!H:H, AM32)</f>
        <v>0</v>
      </c>
      <c r="AR32" s="196" t="str">
        <f>IF(AND(B31="", B32=""), "", IFERROR(IF(G32,AQ32,AP32), "Vnesi podatke"))</f>
        <v/>
      </c>
      <c r="AS32" s="197" t="str">
        <f>IF(AND(B31="", B32=""),"", _xlfn.XLOOKUP(O32, Parametri!A:A,Parametri!B:B, ""))</f>
        <v/>
      </c>
      <c r="AT32" s="197" t="str">
        <f>IF(AND(B31="", B32=""), "", _xlfn.XLOOKUP(O32, Parametri!A:A,Parametri!C:C, ""))</f>
        <v/>
      </c>
      <c r="AU32" s="198" t="str">
        <f t="shared" si="23"/>
        <v/>
      </c>
      <c r="AV32" s="199" t="str">
        <f>IF(AND(B31="",B32=""),"",IFERROR(AU32*$AU$2,0))</f>
        <v/>
      </c>
    </row>
    <row r="33" spans="1:48" s="2" customFormat="1" ht="30" customHeight="1" x14ac:dyDescent="0.3">
      <c r="A33" s="64">
        <v>26</v>
      </c>
      <c r="B33" s="89"/>
      <c r="C33" s="20" t="str">
        <f t="shared" si="0"/>
        <v/>
      </c>
      <c r="D33" s="182" t="str">
        <f>IF(AND(B32="", B33=""), "", IFERROR(_xlfn.XLOOKUP(B33,'Seznam Blaga'!A:A,'Seznam Blaga'!B:B), "To blago ni predmet CBAM"))</f>
        <v/>
      </c>
      <c r="E33" s="183"/>
      <c r="F33" s="43" t="str">
        <f>_xlfn.XLOOKUP(E33, 'Seznami podatkov'!C:C,'Seznami podatkov'!B:B, "Izpolni obvezna polja.")</f>
        <v/>
      </c>
      <c r="G33" s="43" t="e">
        <f t="shared" ca="1" si="12"/>
        <v>#REF!</v>
      </c>
      <c r="H33" s="51" t="str">
        <f>IF(AND(B32="", B33=""),"", IFERROR(IF(G33,IF(_xlfn.XLOOKUP(AE33,'Seznami podatkov'!B:B,'Seznami podatkov'!C:C)&lt;&gt;0,_xlfn.XLOOKUP(AE33,'Seznami podatkov'!B:B,'Seznami podatkov'!C:C),""),E33), "Vnesi podatke"))</f>
        <v/>
      </c>
      <c r="I33" s="94"/>
      <c r="J33" s="95" t="b">
        <f>COUNTIF('Seznami podatkov'!G:G,I33)&gt;0</f>
        <v>0</v>
      </c>
      <c r="K33" s="95" t="b">
        <f>COUNTIF('Seznami podatkov'!H:H,I33)&gt;0</f>
        <v>0</v>
      </c>
      <c r="L33" s="95">
        <f t="shared" ca="1" si="13"/>
        <v>0</v>
      </c>
      <c r="M33" s="95">
        <f t="shared" ca="1" si="14"/>
        <v>0</v>
      </c>
      <c r="N33" s="95">
        <f t="shared" ca="1" si="15"/>
        <v>0</v>
      </c>
      <c r="O33" s="96"/>
      <c r="P33" s="95">
        <f>_xlfn.XLOOKUP(O33, 'Seznami podatkov'!D:D,'Seznami podatkov'!E:E, "")</f>
        <v>0</v>
      </c>
      <c r="Q33" s="95" t="str">
        <f t="shared" si="2"/>
        <v>01:010000</v>
      </c>
      <c r="R33" s="95">
        <f>COUNTIF(RVb!A:A, B33)</f>
        <v>0</v>
      </c>
      <c r="S33" s="95">
        <f t="shared" si="16"/>
        <v>0</v>
      </c>
      <c r="T33" s="117"/>
      <c r="U33" s="52">
        <f ca="1">IFERROR(_xlfn.MAXIFS(INDIRECT("'"&amp;I33&amp;"'!"&amp;P33), INDIRECT("'"&amp;I33&amp;"'!A:A"), C33), 0)</f>
        <v>0</v>
      </c>
      <c r="V33" s="52">
        <f ca="1">IFERROR(_xlfn.MAXIFS(INDIRECT("'"&amp;I33&amp;"'!"&amp;P33), INDIRECT("'"&amp;I33&amp;"'!A:A"), LEFT(C33,7)), 0)</f>
        <v>0</v>
      </c>
      <c r="W33" s="52">
        <f ca="1">IFERROR(_xlfn.MAXIFS(INDIRECT("'"&amp;I33&amp;"'!"&amp;P33), INDIRECT("'"&amp;I33&amp;"'!A:A"), LEFT(C33,4)), 0)</f>
        <v>0</v>
      </c>
      <c r="X33" s="52">
        <f t="shared" ca="1" si="17"/>
        <v>0</v>
      </c>
      <c r="Y33" s="52" t="e" cm="1">
        <f t="array" aca="1" ref="Y33" ca="1">_xlfn.XLOOKUP(X33,INDIRECT("'"&amp;I33&amp;"'!"&amp;P33),INDIRECT("'"&amp;I33&amp;"'!I:I"),"Manjka")</f>
        <v>#REF!</v>
      </c>
      <c r="Z33" s="52">
        <f ca="1">IFERROR(_xlfn.MAXIFS(INDIRECT("'Druge države in ozemlja'!"&amp;P33), 'Druge države in ozemlja'!A:A, C33), 0)</f>
        <v>0</v>
      </c>
      <c r="AA33" s="52">
        <f ca="1">IFERROR(_xlfn.MAXIFS(INDIRECT("'Druge države in ozemlja'!"&amp;P33), 'Druge države in ozemlja'!A:A, LEFT(C33,7)), 0)</f>
        <v>0</v>
      </c>
      <c r="AB33" s="52">
        <f ca="1">IFERROR(_xlfn.MAXIFS(INDIRECT("'Druge države in ozemlja'!"&amp;P33), 'Druge države in ozemlja'!A:A,LEFT(C33,4)), 0)</f>
        <v>0</v>
      </c>
      <c r="AC33" s="52">
        <f t="shared" ca="1" si="18"/>
        <v>0</v>
      </c>
      <c r="AD33" s="52" t="e" cm="1">
        <f t="array" aca="1" ref="AD33" ca="1">_xlfn.XLOOKUP(AC33,INDIRECT("'Druge države in ozemlja'!"&amp;P33),'Druge države in ozemlja'!I:I,"Manjka")</f>
        <v>#REF!</v>
      </c>
      <c r="AE33" s="52" t="e">
        <f t="shared" ca="1" si="6"/>
        <v>#REF!</v>
      </c>
      <c r="AF33" s="52" t="e" cm="1">
        <f t="array" aca="1" ref="AF33" ca="1">_xlfn.XLOOKUP(C33&amp;"|("&amp;F33&amp;")",INDIRECT("'"&amp;I33&amp;"'!A1:A10000") &amp; "|" &amp; INDIRECT("'"&amp;I33&amp;"'!I1:I10000"),INDIRECT("'"&amp;I33&amp;"'!"&amp;Q33),0)</f>
        <v>#REF!</v>
      </c>
      <c r="AG33" s="52" t="e">
        <f t="shared" ca="1" si="7"/>
        <v>#REF!</v>
      </c>
      <c r="AH33" s="52" cm="1">
        <f t="array" aca="1" ref="AH33" ca="1">_xlfn.XLOOKUP(C33&amp;"|("&amp;F33&amp;")",'Druge države in ozemlja'!$A$1:$A$10000 &amp; "|" &amp; 'Druge države in ozemlja'!$I$1:$I$10000,INDIRECT("'Druge države in ozemlja'!"&amp;Q33),0)</f>
        <v>0</v>
      </c>
      <c r="AI33" s="52" t="e">
        <f t="shared" ca="1" si="19"/>
        <v>#REF!</v>
      </c>
      <c r="AJ33" s="39">
        <f t="shared" ca="1" si="20"/>
        <v>0</v>
      </c>
      <c r="AK33" s="53" t="e">
        <f t="shared" ca="1" si="21"/>
        <v>#REF!</v>
      </c>
      <c r="AL33" s="54">
        <f>COUNTIFS(RVb!H:H, 2028, RVb!A:A, C33)</f>
        <v>0</v>
      </c>
      <c r="AM33" s="54">
        <f t="shared" si="22"/>
        <v>2025</v>
      </c>
      <c r="AN33" s="54" t="e">
        <f ca="1">IF(G33, TRUE, (E33&lt;&gt;""))</f>
        <v>#REF!</v>
      </c>
      <c r="AO33" s="193" t="str">
        <f>IF(AND(B32="", B33=""), "", IF(OR(J33,K33),"",IFERROR(IF(G33,AJ33,AI33), "Vnesi podatke")))</f>
        <v/>
      </c>
      <c r="AP33" s="194" cm="1">
        <f t="array" ref="AP33">_xlfn.XLOOKUP(C33&amp;"|"&amp;F33&amp;"|"&amp;S33,RVb!A:A&amp;"|"&amp;RVb!F:F&amp;"|"&amp;RVb!H:H,RVb!E:E, 0)</f>
        <v>0</v>
      </c>
      <c r="AQ33" s="195">
        <f>_xlfn.MAXIFS(RVb!E:E, RVb!A:A, C33, RVb!H:H, AM33)</f>
        <v>0</v>
      </c>
      <c r="AR33" s="196" t="str">
        <f>IF(AND(B32="", B33=""), "", IFERROR(IF(G33,AQ33,AP33), "Vnesi podatke"))</f>
        <v/>
      </c>
      <c r="AS33" s="197" t="str">
        <f>IF(AND(B32="", B33=""),"", _xlfn.XLOOKUP(O33, Parametri!A:A,Parametri!B:B, ""))</f>
        <v/>
      </c>
      <c r="AT33" s="197" t="str">
        <f>IF(AND(B32="", B33=""), "", _xlfn.XLOOKUP(O33, Parametri!A:A,Parametri!C:C, ""))</f>
        <v/>
      </c>
      <c r="AU33" s="198" t="str">
        <f t="shared" si="23"/>
        <v/>
      </c>
      <c r="AV33" s="199" t="str">
        <f>IF(AND(B32="",B33=""),"",IFERROR(AU33*$AU$2,0))</f>
        <v/>
      </c>
    </row>
    <row r="34" spans="1:48" s="2" customFormat="1" ht="30" customHeight="1" x14ac:dyDescent="0.3">
      <c r="A34" s="64">
        <v>27</v>
      </c>
      <c r="B34" s="89"/>
      <c r="C34" s="20" t="str">
        <f t="shared" si="0"/>
        <v/>
      </c>
      <c r="D34" s="182" t="str">
        <f>IF(AND(B33="", B34=""), "", IFERROR(_xlfn.XLOOKUP(B34,'Seznam Blaga'!A:A,'Seznam Blaga'!B:B), "To blago ni predmet CBAM"))</f>
        <v/>
      </c>
      <c r="E34" s="183"/>
      <c r="F34" s="43" t="str">
        <f>_xlfn.XLOOKUP(E34, 'Seznami podatkov'!C:C,'Seznami podatkov'!B:B, "Izpolni obvezna polja.")</f>
        <v/>
      </c>
      <c r="G34" s="43" t="e">
        <f t="shared" ca="1" si="12"/>
        <v>#REF!</v>
      </c>
      <c r="H34" s="51" t="str">
        <f>IF(AND(B33="", B34=""),"", IFERROR(IF(G34,IF(_xlfn.XLOOKUP(AE34,'Seznami podatkov'!B:B,'Seznami podatkov'!C:C)&lt;&gt;0,_xlfn.XLOOKUP(AE34,'Seznami podatkov'!B:B,'Seznami podatkov'!C:C),""),E34), "Vnesi podatke"))</f>
        <v/>
      </c>
      <c r="I34" s="94"/>
      <c r="J34" s="95" t="b">
        <f>COUNTIF('Seznami podatkov'!G:G,I34)&gt;0</f>
        <v>0</v>
      </c>
      <c r="K34" s="95" t="b">
        <f>COUNTIF('Seznami podatkov'!H:H,I34)&gt;0</f>
        <v>0</v>
      </c>
      <c r="L34" s="95">
        <f t="shared" ca="1" si="13"/>
        <v>0</v>
      </c>
      <c r="M34" s="95">
        <f t="shared" ca="1" si="14"/>
        <v>0</v>
      </c>
      <c r="N34" s="95">
        <f t="shared" ca="1" si="15"/>
        <v>0</v>
      </c>
      <c r="O34" s="96"/>
      <c r="P34" s="95">
        <f>_xlfn.XLOOKUP(O34, 'Seznami podatkov'!D:D,'Seznami podatkov'!E:E, "")</f>
        <v>0</v>
      </c>
      <c r="Q34" s="95" t="str">
        <f t="shared" si="2"/>
        <v>01:010000</v>
      </c>
      <c r="R34" s="95">
        <f>COUNTIF(RVb!A:A, B34)</f>
        <v>0</v>
      </c>
      <c r="S34" s="95">
        <f t="shared" si="16"/>
        <v>0</v>
      </c>
      <c r="T34" s="117"/>
      <c r="U34" s="52">
        <f ca="1">IFERROR(_xlfn.MAXIFS(INDIRECT("'"&amp;I34&amp;"'!"&amp;P34), INDIRECT("'"&amp;I34&amp;"'!A:A"), C34), 0)</f>
        <v>0</v>
      </c>
      <c r="V34" s="52">
        <f ca="1">IFERROR(_xlfn.MAXIFS(INDIRECT("'"&amp;I34&amp;"'!"&amp;P34), INDIRECT("'"&amp;I34&amp;"'!A:A"), LEFT(C34,7)), 0)</f>
        <v>0</v>
      </c>
      <c r="W34" s="52">
        <f ca="1">IFERROR(_xlfn.MAXIFS(INDIRECT("'"&amp;I34&amp;"'!"&amp;P34), INDIRECT("'"&amp;I34&amp;"'!A:A"), LEFT(C34,4)), 0)</f>
        <v>0</v>
      </c>
      <c r="X34" s="52">
        <f t="shared" ca="1" si="17"/>
        <v>0</v>
      </c>
      <c r="Y34" s="52" t="e" cm="1">
        <f t="array" aca="1" ref="Y34" ca="1">_xlfn.XLOOKUP(X34,INDIRECT("'"&amp;I34&amp;"'!"&amp;P34),INDIRECT("'"&amp;I34&amp;"'!I:I"),"Manjka")</f>
        <v>#REF!</v>
      </c>
      <c r="Z34" s="52">
        <f ca="1">IFERROR(_xlfn.MAXIFS(INDIRECT("'Druge države in ozemlja'!"&amp;P34), 'Druge države in ozemlja'!A:A, C34), 0)</f>
        <v>0</v>
      </c>
      <c r="AA34" s="52">
        <f ca="1">IFERROR(_xlfn.MAXIFS(INDIRECT("'Druge države in ozemlja'!"&amp;P34), 'Druge države in ozemlja'!A:A, LEFT(C34,7)), 0)</f>
        <v>0</v>
      </c>
      <c r="AB34" s="52">
        <f ca="1">IFERROR(_xlfn.MAXIFS(INDIRECT("'Druge države in ozemlja'!"&amp;P34), 'Druge države in ozemlja'!A:A,LEFT(C34,4)), 0)</f>
        <v>0</v>
      </c>
      <c r="AC34" s="52">
        <f t="shared" ca="1" si="18"/>
        <v>0</v>
      </c>
      <c r="AD34" s="52" t="e" cm="1">
        <f t="array" aca="1" ref="AD34" ca="1">_xlfn.XLOOKUP(AC34,INDIRECT("'Druge države in ozemlja'!"&amp;P34),'Druge države in ozemlja'!I:I,"Manjka")</f>
        <v>#REF!</v>
      </c>
      <c r="AE34" s="52" t="e">
        <f t="shared" ca="1" si="6"/>
        <v>#REF!</v>
      </c>
      <c r="AF34" s="52" t="e" cm="1">
        <f t="array" aca="1" ref="AF34" ca="1">_xlfn.XLOOKUP(C34&amp;"|("&amp;F34&amp;")",INDIRECT("'"&amp;I34&amp;"'!A1:A10000") &amp; "|" &amp; INDIRECT("'"&amp;I34&amp;"'!I1:I10000"),INDIRECT("'"&amp;I34&amp;"'!"&amp;Q34),0)</f>
        <v>#REF!</v>
      </c>
      <c r="AG34" s="52" t="e">
        <f t="shared" ca="1" si="7"/>
        <v>#REF!</v>
      </c>
      <c r="AH34" s="52" cm="1">
        <f t="array" aca="1" ref="AH34" ca="1">_xlfn.XLOOKUP(C34&amp;"|("&amp;F34&amp;")",'Druge države in ozemlja'!$A$1:$A$10000 &amp; "|" &amp; 'Druge države in ozemlja'!$I$1:$I$10000,INDIRECT("'Druge države in ozemlja'!"&amp;Q34),0)</f>
        <v>0</v>
      </c>
      <c r="AI34" s="52" t="e">
        <f t="shared" ca="1" si="19"/>
        <v>#REF!</v>
      </c>
      <c r="AJ34" s="39">
        <f t="shared" ca="1" si="20"/>
        <v>0</v>
      </c>
      <c r="AK34" s="53" t="e">
        <f t="shared" ca="1" si="21"/>
        <v>#REF!</v>
      </c>
      <c r="AL34" s="54">
        <f>COUNTIFS(RVb!H:H, 2028, RVb!A:A, C34)</f>
        <v>0</v>
      </c>
      <c r="AM34" s="54">
        <f t="shared" si="22"/>
        <v>2025</v>
      </c>
      <c r="AN34" s="54" t="e">
        <f ca="1">IF(G34, TRUE, (E34&lt;&gt;""))</f>
        <v>#REF!</v>
      </c>
      <c r="AO34" s="193" t="str">
        <f>IF(AND(B33="", B34=""), "", IF(OR(J34,K34),"",IFERROR(IF(G34,AJ34,AI34), "Vnesi podatke")))</f>
        <v/>
      </c>
      <c r="AP34" s="194" cm="1">
        <f t="array" ref="AP34">_xlfn.XLOOKUP(C34&amp;"|"&amp;F34&amp;"|"&amp;S34,RVb!A:A&amp;"|"&amp;RVb!F:F&amp;"|"&amp;RVb!H:H,RVb!E:E, 0)</f>
        <v>0</v>
      </c>
      <c r="AQ34" s="195">
        <f>_xlfn.MAXIFS(RVb!E:E, RVb!A:A, C34, RVb!H:H, AM34)</f>
        <v>0</v>
      </c>
      <c r="AR34" s="196" t="str">
        <f>IF(AND(B33="", B34=""), "", IFERROR(IF(G34,AQ34,AP34), "Vnesi podatke"))</f>
        <v/>
      </c>
      <c r="AS34" s="197" t="str">
        <f>IF(AND(B33="", B34=""),"", _xlfn.XLOOKUP(O34, Parametri!A:A,Parametri!B:B, ""))</f>
        <v/>
      </c>
      <c r="AT34" s="197" t="str">
        <f>IF(AND(B33="", B34=""), "", _xlfn.XLOOKUP(O34, Parametri!A:A,Parametri!C:C, ""))</f>
        <v/>
      </c>
      <c r="AU34" s="198" t="str">
        <f t="shared" si="23"/>
        <v/>
      </c>
      <c r="AV34" s="199" t="str">
        <f>IF(AND(B33="",B34=""),"",IFERROR(AU34*$AU$2,0))</f>
        <v/>
      </c>
    </row>
    <row r="35" spans="1:48" s="2" customFormat="1" ht="30" customHeight="1" x14ac:dyDescent="0.3">
      <c r="A35" s="63">
        <v>28</v>
      </c>
      <c r="B35" s="89"/>
      <c r="C35" s="20" t="str">
        <f t="shared" si="0"/>
        <v/>
      </c>
      <c r="D35" s="182" t="str">
        <f>IF(AND(B34="", B35=""), "", IFERROR(_xlfn.XLOOKUP(B35,'Seznam Blaga'!A:A,'Seznam Blaga'!B:B), "To blago ni predmet CBAM"))</f>
        <v/>
      </c>
      <c r="E35" s="183"/>
      <c r="F35" s="43" t="str">
        <f>_xlfn.XLOOKUP(E35, 'Seznami podatkov'!C:C,'Seznami podatkov'!B:B, "Izpolni obvezna polja.")</f>
        <v/>
      </c>
      <c r="G35" s="43" t="e">
        <f t="shared" ca="1" si="12"/>
        <v>#REF!</v>
      </c>
      <c r="H35" s="51" t="str">
        <f>IF(AND(B34="", B35=""),"", IFERROR(IF(G35,IF(_xlfn.XLOOKUP(AE35,'Seznami podatkov'!B:B,'Seznami podatkov'!C:C)&lt;&gt;0,_xlfn.XLOOKUP(AE35,'Seznami podatkov'!B:B,'Seznami podatkov'!C:C),""),E35), "Vnesi podatke"))</f>
        <v/>
      </c>
      <c r="I35" s="94"/>
      <c r="J35" s="95" t="b">
        <f>COUNTIF('Seznami podatkov'!G:G,I35)&gt;0</f>
        <v>0</v>
      </c>
      <c r="K35" s="95" t="b">
        <f>COUNTIF('Seznami podatkov'!H:H,I35)&gt;0</f>
        <v>0</v>
      </c>
      <c r="L35" s="95">
        <f t="shared" ca="1" si="13"/>
        <v>0</v>
      </c>
      <c r="M35" s="95">
        <f t="shared" ca="1" si="14"/>
        <v>0</v>
      </c>
      <c r="N35" s="95">
        <f t="shared" ca="1" si="15"/>
        <v>0</v>
      </c>
      <c r="O35" s="96"/>
      <c r="P35" s="95">
        <f>_xlfn.XLOOKUP(O35, 'Seznami podatkov'!D:D,'Seznami podatkov'!E:E, "")</f>
        <v>0</v>
      </c>
      <c r="Q35" s="95" t="str">
        <f t="shared" si="2"/>
        <v>01:010000</v>
      </c>
      <c r="R35" s="95">
        <f>COUNTIF(RVb!A:A, B35)</f>
        <v>0</v>
      </c>
      <c r="S35" s="95">
        <f t="shared" si="16"/>
        <v>0</v>
      </c>
      <c r="T35" s="117"/>
      <c r="U35" s="52">
        <f ca="1">IFERROR(_xlfn.MAXIFS(INDIRECT("'"&amp;I35&amp;"'!"&amp;P35), INDIRECT("'"&amp;I35&amp;"'!A:A"), C35), 0)</f>
        <v>0</v>
      </c>
      <c r="V35" s="52">
        <f ca="1">IFERROR(_xlfn.MAXIFS(INDIRECT("'"&amp;I35&amp;"'!"&amp;P35), INDIRECT("'"&amp;I35&amp;"'!A:A"), LEFT(C35,7)), 0)</f>
        <v>0</v>
      </c>
      <c r="W35" s="52">
        <f ca="1">IFERROR(_xlfn.MAXIFS(INDIRECT("'"&amp;I35&amp;"'!"&amp;P35), INDIRECT("'"&amp;I35&amp;"'!A:A"), LEFT(C35,4)), 0)</f>
        <v>0</v>
      </c>
      <c r="X35" s="52">
        <f t="shared" ca="1" si="17"/>
        <v>0</v>
      </c>
      <c r="Y35" s="52" t="e" cm="1">
        <f t="array" aca="1" ref="Y35" ca="1">_xlfn.XLOOKUP(X35,INDIRECT("'"&amp;I35&amp;"'!"&amp;P35),INDIRECT("'"&amp;I35&amp;"'!I:I"),"Manjka")</f>
        <v>#REF!</v>
      </c>
      <c r="Z35" s="52">
        <f ca="1">IFERROR(_xlfn.MAXIFS(INDIRECT("'Druge države in ozemlja'!"&amp;P35), 'Druge države in ozemlja'!A:A, C35), 0)</f>
        <v>0</v>
      </c>
      <c r="AA35" s="52">
        <f ca="1">IFERROR(_xlfn.MAXIFS(INDIRECT("'Druge države in ozemlja'!"&amp;P35), 'Druge države in ozemlja'!A:A, LEFT(C35,7)), 0)</f>
        <v>0</v>
      </c>
      <c r="AB35" s="52">
        <f ca="1">IFERROR(_xlfn.MAXIFS(INDIRECT("'Druge države in ozemlja'!"&amp;P35), 'Druge države in ozemlja'!A:A,LEFT(C35,4)), 0)</f>
        <v>0</v>
      </c>
      <c r="AC35" s="52">
        <f t="shared" ca="1" si="18"/>
        <v>0</v>
      </c>
      <c r="AD35" s="52" t="e" cm="1">
        <f t="array" aca="1" ref="AD35" ca="1">_xlfn.XLOOKUP(AC35,INDIRECT("'Druge države in ozemlja'!"&amp;P35),'Druge države in ozemlja'!I:I,"Manjka")</f>
        <v>#REF!</v>
      </c>
      <c r="AE35" s="52" t="e">
        <f t="shared" ca="1" si="6"/>
        <v>#REF!</v>
      </c>
      <c r="AF35" s="52" t="e" cm="1">
        <f t="array" aca="1" ref="AF35" ca="1">_xlfn.XLOOKUP(C35&amp;"|("&amp;F35&amp;")",INDIRECT("'"&amp;I35&amp;"'!A1:A10000") &amp; "|" &amp; INDIRECT("'"&amp;I35&amp;"'!I1:I10000"),INDIRECT("'"&amp;I35&amp;"'!"&amp;Q35),0)</f>
        <v>#REF!</v>
      </c>
      <c r="AG35" s="52" t="e">
        <f t="shared" ca="1" si="7"/>
        <v>#REF!</v>
      </c>
      <c r="AH35" s="52" cm="1">
        <f t="array" aca="1" ref="AH35" ca="1">_xlfn.XLOOKUP(C35&amp;"|("&amp;F35&amp;")",'Druge države in ozemlja'!$A$1:$A$10000 &amp; "|" &amp; 'Druge države in ozemlja'!$I$1:$I$10000,INDIRECT("'Druge države in ozemlja'!"&amp;Q35),0)</f>
        <v>0</v>
      </c>
      <c r="AI35" s="52" t="e">
        <f t="shared" ca="1" si="19"/>
        <v>#REF!</v>
      </c>
      <c r="AJ35" s="39">
        <f t="shared" ca="1" si="20"/>
        <v>0</v>
      </c>
      <c r="AK35" s="53" t="e">
        <f t="shared" ca="1" si="21"/>
        <v>#REF!</v>
      </c>
      <c r="AL35" s="54">
        <f>COUNTIFS(RVb!H:H, 2028, RVb!A:A, C35)</f>
        <v>0</v>
      </c>
      <c r="AM35" s="54">
        <f t="shared" si="22"/>
        <v>2025</v>
      </c>
      <c r="AN35" s="54" t="e">
        <f ca="1">IF(G35, TRUE, (E35&lt;&gt;""))</f>
        <v>#REF!</v>
      </c>
      <c r="AO35" s="193" t="str">
        <f>IF(AND(B34="", B35=""), "", IF(OR(J35,K35),"",IFERROR(IF(G35,AJ35,AI35), "Vnesi podatke")))</f>
        <v/>
      </c>
      <c r="AP35" s="194" cm="1">
        <f t="array" ref="AP35">_xlfn.XLOOKUP(C35&amp;"|"&amp;F35&amp;"|"&amp;S35,RVb!A:A&amp;"|"&amp;RVb!F:F&amp;"|"&amp;RVb!H:H,RVb!E:E, 0)</f>
        <v>0</v>
      </c>
      <c r="AQ35" s="195">
        <f>_xlfn.MAXIFS(RVb!E:E, RVb!A:A, C35, RVb!H:H, AM35)</f>
        <v>0</v>
      </c>
      <c r="AR35" s="196" t="str">
        <f>IF(AND(B34="", B35=""), "", IFERROR(IF(G35,AQ35,AP35), "Vnesi podatke"))</f>
        <v/>
      </c>
      <c r="AS35" s="197" t="str">
        <f>IF(AND(B34="", B35=""),"", _xlfn.XLOOKUP(O35, Parametri!A:A,Parametri!B:B, ""))</f>
        <v/>
      </c>
      <c r="AT35" s="197" t="str">
        <f>IF(AND(B34="", B35=""), "", _xlfn.XLOOKUP(O35, Parametri!A:A,Parametri!C:C, ""))</f>
        <v/>
      </c>
      <c r="AU35" s="198" t="str">
        <f t="shared" si="23"/>
        <v/>
      </c>
      <c r="AV35" s="199" t="str">
        <f>IF(AND(B34="",B35=""),"",IFERROR(AU35*$AU$2,0))</f>
        <v/>
      </c>
    </row>
    <row r="36" spans="1:48" s="2" customFormat="1" ht="30" customHeight="1" x14ac:dyDescent="0.3">
      <c r="A36" s="64">
        <v>29</v>
      </c>
      <c r="B36" s="89"/>
      <c r="C36" s="20" t="str">
        <f t="shared" si="0"/>
        <v/>
      </c>
      <c r="D36" s="182" t="str">
        <f>IF(AND(B35="", B36=""), "", IFERROR(_xlfn.XLOOKUP(B36,'Seznam Blaga'!A:A,'Seznam Blaga'!B:B), "To blago ni predmet CBAM"))</f>
        <v/>
      </c>
      <c r="E36" s="183"/>
      <c r="F36" s="43" t="str">
        <f>_xlfn.XLOOKUP(E36, 'Seznami podatkov'!C:C,'Seznami podatkov'!B:B, "Izpolni obvezna polja.")</f>
        <v/>
      </c>
      <c r="G36" s="43" t="e">
        <f t="shared" ca="1" si="12"/>
        <v>#REF!</v>
      </c>
      <c r="H36" s="51" t="str">
        <f>IF(AND(B35="", B36=""),"", IFERROR(IF(G36,IF(_xlfn.XLOOKUP(AE36,'Seznami podatkov'!B:B,'Seznami podatkov'!C:C)&lt;&gt;0,_xlfn.XLOOKUP(AE36,'Seznami podatkov'!B:B,'Seznami podatkov'!C:C),""),E36), "Vnesi podatke"))</f>
        <v/>
      </c>
      <c r="I36" s="94"/>
      <c r="J36" s="95" t="b">
        <f>COUNTIF('Seznami podatkov'!G:G,I36)&gt;0</f>
        <v>0</v>
      </c>
      <c r="K36" s="95" t="b">
        <f>COUNTIF('Seznami podatkov'!H:H,I36)&gt;0</f>
        <v>0</v>
      </c>
      <c r="L36" s="95">
        <f t="shared" ca="1" si="13"/>
        <v>0</v>
      </c>
      <c r="M36" s="95">
        <f t="shared" ca="1" si="14"/>
        <v>0</v>
      </c>
      <c r="N36" s="95">
        <f t="shared" ca="1" si="15"/>
        <v>0</v>
      </c>
      <c r="O36" s="96"/>
      <c r="P36" s="95">
        <f>_xlfn.XLOOKUP(O36, 'Seznami podatkov'!D:D,'Seznami podatkov'!E:E, "")</f>
        <v>0</v>
      </c>
      <c r="Q36" s="95" t="str">
        <f t="shared" si="2"/>
        <v>01:010000</v>
      </c>
      <c r="R36" s="95">
        <f>COUNTIF(RVb!A:A, B36)</f>
        <v>0</v>
      </c>
      <c r="S36" s="95">
        <f t="shared" si="16"/>
        <v>0</v>
      </c>
      <c r="T36" s="117"/>
      <c r="U36" s="52">
        <f ca="1">IFERROR(_xlfn.MAXIFS(INDIRECT("'"&amp;I36&amp;"'!"&amp;P36), INDIRECT("'"&amp;I36&amp;"'!A:A"), C36), 0)</f>
        <v>0</v>
      </c>
      <c r="V36" s="52">
        <f ca="1">IFERROR(_xlfn.MAXIFS(INDIRECT("'"&amp;I36&amp;"'!"&amp;P36), INDIRECT("'"&amp;I36&amp;"'!A:A"), LEFT(C36,7)), 0)</f>
        <v>0</v>
      </c>
      <c r="W36" s="52">
        <f ca="1">IFERROR(_xlfn.MAXIFS(INDIRECT("'"&amp;I36&amp;"'!"&amp;P36), INDIRECT("'"&amp;I36&amp;"'!A:A"), LEFT(C36,4)), 0)</f>
        <v>0</v>
      </c>
      <c r="X36" s="52">
        <f t="shared" ca="1" si="17"/>
        <v>0</v>
      </c>
      <c r="Y36" s="52" t="e" cm="1">
        <f t="array" aca="1" ref="Y36" ca="1">_xlfn.XLOOKUP(X36,INDIRECT("'"&amp;I36&amp;"'!"&amp;P36),INDIRECT("'"&amp;I36&amp;"'!I:I"),"Manjka")</f>
        <v>#REF!</v>
      </c>
      <c r="Z36" s="52">
        <f ca="1">IFERROR(_xlfn.MAXIFS(INDIRECT("'Druge države in ozemlja'!"&amp;P36), 'Druge države in ozemlja'!A:A, C36), 0)</f>
        <v>0</v>
      </c>
      <c r="AA36" s="52">
        <f ca="1">IFERROR(_xlfn.MAXIFS(INDIRECT("'Druge države in ozemlja'!"&amp;P36), 'Druge države in ozemlja'!A:A, LEFT(C36,7)), 0)</f>
        <v>0</v>
      </c>
      <c r="AB36" s="52">
        <f ca="1">IFERROR(_xlfn.MAXIFS(INDIRECT("'Druge države in ozemlja'!"&amp;P36), 'Druge države in ozemlja'!A:A,LEFT(C36,4)), 0)</f>
        <v>0</v>
      </c>
      <c r="AC36" s="52">
        <f t="shared" ca="1" si="18"/>
        <v>0</v>
      </c>
      <c r="AD36" s="52" t="e" cm="1">
        <f t="array" aca="1" ref="AD36" ca="1">_xlfn.XLOOKUP(AC36,INDIRECT("'Druge države in ozemlja'!"&amp;P36),'Druge države in ozemlja'!I:I,"Manjka")</f>
        <v>#REF!</v>
      </c>
      <c r="AE36" s="52" t="e">
        <f t="shared" ca="1" si="6"/>
        <v>#REF!</v>
      </c>
      <c r="AF36" s="52" t="e" cm="1">
        <f t="array" aca="1" ref="AF36" ca="1">_xlfn.XLOOKUP(C36&amp;"|("&amp;F36&amp;")",INDIRECT("'"&amp;I36&amp;"'!A1:A10000") &amp; "|" &amp; INDIRECT("'"&amp;I36&amp;"'!I1:I10000"),INDIRECT("'"&amp;I36&amp;"'!"&amp;Q36),0)</f>
        <v>#REF!</v>
      </c>
      <c r="AG36" s="52" t="e">
        <f t="shared" ca="1" si="7"/>
        <v>#REF!</v>
      </c>
      <c r="AH36" s="52" cm="1">
        <f t="array" aca="1" ref="AH36" ca="1">_xlfn.XLOOKUP(C36&amp;"|("&amp;F36&amp;")",'Druge države in ozemlja'!$A$1:$A$10000 &amp; "|" &amp; 'Druge države in ozemlja'!$I$1:$I$10000,INDIRECT("'Druge države in ozemlja'!"&amp;Q36),0)</f>
        <v>0</v>
      </c>
      <c r="AI36" s="52" t="e">
        <f t="shared" ca="1" si="19"/>
        <v>#REF!</v>
      </c>
      <c r="AJ36" s="39">
        <f t="shared" ca="1" si="20"/>
        <v>0</v>
      </c>
      <c r="AK36" s="53" t="e">
        <f t="shared" ca="1" si="21"/>
        <v>#REF!</v>
      </c>
      <c r="AL36" s="54">
        <f>COUNTIFS(RVb!H:H, 2028, RVb!A:A, C36)</f>
        <v>0</v>
      </c>
      <c r="AM36" s="54">
        <f t="shared" si="22"/>
        <v>2025</v>
      </c>
      <c r="AN36" s="54" t="e">
        <f ca="1">IF(G36, TRUE, (E36&lt;&gt;""))</f>
        <v>#REF!</v>
      </c>
      <c r="AO36" s="193" t="str">
        <f>IF(AND(B35="", B36=""), "", IF(OR(J36,K36),"",IFERROR(IF(G36,AJ36,AI36), "Vnesi podatke")))</f>
        <v/>
      </c>
      <c r="AP36" s="194" cm="1">
        <f t="array" ref="AP36">_xlfn.XLOOKUP(C36&amp;"|"&amp;F36&amp;"|"&amp;S36,RVb!A:A&amp;"|"&amp;RVb!F:F&amp;"|"&amp;RVb!H:H,RVb!E:E, 0)</f>
        <v>0</v>
      </c>
      <c r="AQ36" s="195">
        <f>_xlfn.MAXIFS(RVb!E:E, RVb!A:A, C36, RVb!H:H, AM36)</f>
        <v>0</v>
      </c>
      <c r="AR36" s="196" t="str">
        <f>IF(AND(B35="", B36=""), "", IFERROR(IF(G36,AQ36,AP36), "Vnesi podatke"))</f>
        <v/>
      </c>
      <c r="AS36" s="197" t="str">
        <f>IF(AND(B35="", B36=""),"", _xlfn.XLOOKUP(O36, Parametri!A:A,Parametri!B:B, ""))</f>
        <v/>
      </c>
      <c r="AT36" s="197" t="str">
        <f>IF(AND(B35="", B36=""), "", _xlfn.XLOOKUP(O36, Parametri!A:A,Parametri!C:C, ""))</f>
        <v/>
      </c>
      <c r="AU36" s="198" t="str">
        <f t="shared" si="23"/>
        <v/>
      </c>
      <c r="AV36" s="199" t="str">
        <f>IF(AND(B35="",B36=""),"",IFERROR(AU36*$AU$2,0))</f>
        <v/>
      </c>
    </row>
    <row r="37" spans="1:48" s="2" customFormat="1" ht="30" customHeight="1" x14ac:dyDescent="0.3">
      <c r="A37" s="64">
        <v>30</v>
      </c>
      <c r="B37" s="89"/>
      <c r="C37" s="20" t="str">
        <f t="shared" si="0"/>
        <v/>
      </c>
      <c r="D37" s="182" t="str">
        <f>IF(AND(B36="", B37=""), "", IFERROR(_xlfn.XLOOKUP(B37,'Seznam Blaga'!A:A,'Seznam Blaga'!B:B), "To blago ni predmet CBAM"))</f>
        <v/>
      </c>
      <c r="E37" s="183"/>
      <c r="F37" s="43" t="str">
        <f>_xlfn.XLOOKUP(E37, 'Seznami podatkov'!C:C,'Seznami podatkov'!B:B, "Izpolni obvezna polja.")</f>
        <v/>
      </c>
      <c r="G37" s="43" t="e">
        <f t="shared" ca="1" si="12"/>
        <v>#REF!</v>
      </c>
      <c r="H37" s="51" t="str">
        <f>IF(AND(B36="", B37=""),"", IFERROR(IF(G37,IF(_xlfn.XLOOKUP(AE37,'Seznami podatkov'!B:B,'Seznami podatkov'!C:C)&lt;&gt;0,_xlfn.XLOOKUP(AE37,'Seznami podatkov'!B:B,'Seznami podatkov'!C:C),""),E37), "Vnesi podatke"))</f>
        <v/>
      </c>
      <c r="I37" s="94"/>
      <c r="J37" s="95" t="b">
        <f>COUNTIF('Seznami podatkov'!G:G,I37)&gt;0</f>
        <v>0</v>
      </c>
      <c r="K37" s="95" t="b">
        <f>COUNTIF('Seznami podatkov'!H:H,I37)&gt;0</f>
        <v>0</v>
      </c>
      <c r="L37" s="95">
        <f t="shared" ca="1" si="13"/>
        <v>0</v>
      </c>
      <c r="M37" s="95">
        <f t="shared" ca="1" si="14"/>
        <v>0</v>
      </c>
      <c r="N37" s="95">
        <f t="shared" ca="1" si="15"/>
        <v>0</v>
      </c>
      <c r="O37" s="96"/>
      <c r="P37" s="95">
        <f>_xlfn.XLOOKUP(O37, 'Seznami podatkov'!D:D,'Seznami podatkov'!E:E, "")</f>
        <v>0</v>
      </c>
      <c r="Q37" s="95" t="str">
        <f t="shared" si="2"/>
        <v>01:010000</v>
      </c>
      <c r="R37" s="95">
        <f>COUNTIF(RVb!A:A, B37)</f>
        <v>0</v>
      </c>
      <c r="S37" s="95">
        <f t="shared" si="16"/>
        <v>0</v>
      </c>
      <c r="T37" s="117"/>
      <c r="U37" s="52">
        <f ca="1">IFERROR(_xlfn.MAXIFS(INDIRECT("'"&amp;I37&amp;"'!"&amp;P37), INDIRECT("'"&amp;I37&amp;"'!A:A"), C37), 0)</f>
        <v>0</v>
      </c>
      <c r="V37" s="52">
        <f ca="1">IFERROR(_xlfn.MAXIFS(INDIRECT("'"&amp;I37&amp;"'!"&amp;P37), INDIRECT("'"&amp;I37&amp;"'!A:A"), LEFT(C37,7)), 0)</f>
        <v>0</v>
      </c>
      <c r="W37" s="52">
        <f ca="1">IFERROR(_xlfn.MAXIFS(INDIRECT("'"&amp;I37&amp;"'!"&amp;P37), INDIRECT("'"&amp;I37&amp;"'!A:A"), LEFT(C37,4)), 0)</f>
        <v>0</v>
      </c>
      <c r="X37" s="52">
        <f t="shared" ca="1" si="17"/>
        <v>0</v>
      </c>
      <c r="Y37" s="52" t="e" cm="1">
        <f t="array" aca="1" ref="Y37" ca="1">_xlfn.XLOOKUP(X37,INDIRECT("'"&amp;I37&amp;"'!"&amp;P37),INDIRECT("'"&amp;I37&amp;"'!I:I"),"Manjka")</f>
        <v>#REF!</v>
      </c>
      <c r="Z37" s="52">
        <f ca="1">IFERROR(_xlfn.MAXIFS(INDIRECT("'Druge države in ozemlja'!"&amp;P37), 'Druge države in ozemlja'!A:A, C37), 0)</f>
        <v>0</v>
      </c>
      <c r="AA37" s="52">
        <f ca="1">IFERROR(_xlfn.MAXIFS(INDIRECT("'Druge države in ozemlja'!"&amp;P37), 'Druge države in ozemlja'!A:A, LEFT(C37,7)), 0)</f>
        <v>0</v>
      </c>
      <c r="AB37" s="52">
        <f ca="1">IFERROR(_xlfn.MAXIFS(INDIRECT("'Druge države in ozemlja'!"&amp;P37), 'Druge države in ozemlja'!A:A,LEFT(C37,4)), 0)</f>
        <v>0</v>
      </c>
      <c r="AC37" s="52">
        <f t="shared" ca="1" si="18"/>
        <v>0</v>
      </c>
      <c r="AD37" s="52" t="e" cm="1">
        <f t="array" aca="1" ref="AD37" ca="1">_xlfn.XLOOKUP(AC37,INDIRECT("'Druge države in ozemlja'!"&amp;P37),'Druge države in ozemlja'!I:I,"Manjka")</f>
        <v>#REF!</v>
      </c>
      <c r="AE37" s="52" t="e">
        <f t="shared" ca="1" si="6"/>
        <v>#REF!</v>
      </c>
      <c r="AF37" s="52" t="e" cm="1">
        <f t="array" aca="1" ref="AF37" ca="1">_xlfn.XLOOKUP(C37&amp;"|("&amp;F37&amp;")",INDIRECT("'"&amp;I37&amp;"'!A1:A10000") &amp; "|" &amp; INDIRECT("'"&amp;I37&amp;"'!I1:I10000"),INDIRECT("'"&amp;I37&amp;"'!"&amp;Q37),0)</f>
        <v>#REF!</v>
      </c>
      <c r="AG37" s="52" t="e">
        <f t="shared" ca="1" si="7"/>
        <v>#REF!</v>
      </c>
      <c r="AH37" s="52" cm="1">
        <f t="array" aca="1" ref="AH37" ca="1">_xlfn.XLOOKUP(C37&amp;"|("&amp;F37&amp;")",'Druge države in ozemlja'!$A$1:$A$10000 &amp; "|" &amp; 'Druge države in ozemlja'!$I$1:$I$10000,INDIRECT("'Druge države in ozemlja'!"&amp;Q37),0)</f>
        <v>0</v>
      </c>
      <c r="AI37" s="52" t="e">
        <f t="shared" ca="1" si="19"/>
        <v>#REF!</v>
      </c>
      <c r="AJ37" s="39">
        <f t="shared" ca="1" si="20"/>
        <v>0</v>
      </c>
      <c r="AK37" s="53" t="e">
        <f t="shared" ca="1" si="21"/>
        <v>#REF!</v>
      </c>
      <c r="AL37" s="54">
        <f>COUNTIFS(RVb!H:H, 2028, RVb!A:A, C37)</f>
        <v>0</v>
      </c>
      <c r="AM37" s="54">
        <f t="shared" si="22"/>
        <v>2025</v>
      </c>
      <c r="AN37" s="54" t="e">
        <f ca="1">IF(G37, TRUE, (E37&lt;&gt;""))</f>
        <v>#REF!</v>
      </c>
      <c r="AO37" s="193" t="str">
        <f>IF(AND(B36="", B37=""), "", IF(OR(J37,K37),"",IFERROR(IF(G37,AJ37,AI37), "Vnesi podatke")))</f>
        <v/>
      </c>
      <c r="AP37" s="194" cm="1">
        <f t="array" ref="AP37">_xlfn.XLOOKUP(C37&amp;"|"&amp;F37&amp;"|"&amp;S37,RVb!A:A&amp;"|"&amp;RVb!F:F&amp;"|"&amp;RVb!H:H,RVb!E:E, 0)</f>
        <v>0</v>
      </c>
      <c r="AQ37" s="195">
        <f>_xlfn.MAXIFS(RVb!E:E, RVb!A:A, C37, RVb!H:H, AM37)</f>
        <v>0</v>
      </c>
      <c r="AR37" s="196" t="str">
        <f>IF(AND(B36="", B37=""), "", IFERROR(IF(G37,AQ37,AP37), "Vnesi podatke"))</f>
        <v/>
      </c>
      <c r="AS37" s="197" t="str">
        <f>IF(AND(B36="", B37=""),"", _xlfn.XLOOKUP(O37, Parametri!A:A,Parametri!B:B, ""))</f>
        <v/>
      </c>
      <c r="AT37" s="197" t="str">
        <f>IF(AND(B36="", B37=""), "", _xlfn.XLOOKUP(O37, Parametri!A:A,Parametri!C:C, ""))</f>
        <v/>
      </c>
      <c r="AU37" s="198" t="str">
        <f t="shared" si="23"/>
        <v/>
      </c>
      <c r="AV37" s="199" t="str">
        <f>IF(AND(B36="",B37=""),"",IFERROR(AU37*$AU$2,0))</f>
        <v/>
      </c>
    </row>
    <row r="38" spans="1:48" s="2" customFormat="1" ht="30" customHeight="1" x14ac:dyDescent="0.3">
      <c r="A38" s="63">
        <v>31</v>
      </c>
      <c r="B38" s="89"/>
      <c r="C38" s="20" t="str">
        <f t="shared" si="0"/>
        <v/>
      </c>
      <c r="D38" s="182" t="str">
        <f>IF(AND(B37="", B38=""), "", IFERROR(_xlfn.XLOOKUP(B38,'Seznam Blaga'!A:A,'Seznam Blaga'!B:B), "To blago ni predmet CBAM"))</f>
        <v/>
      </c>
      <c r="E38" s="183"/>
      <c r="F38" s="43" t="str">
        <f>_xlfn.XLOOKUP(E38, 'Seznami podatkov'!C:C,'Seznami podatkov'!B:B, "Izpolni obvezna polja.")</f>
        <v/>
      </c>
      <c r="G38" s="43" t="e">
        <f t="shared" ca="1" si="12"/>
        <v>#REF!</v>
      </c>
      <c r="H38" s="51" t="str">
        <f>IF(AND(B37="", B38=""),"", IFERROR(IF(G38,IF(_xlfn.XLOOKUP(AE38,'Seznami podatkov'!B:B,'Seznami podatkov'!C:C)&lt;&gt;0,_xlfn.XLOOKUP(AE38,'Seznami podatkov'!B:B,'Seznami podatkov'!C:C),""),E38), "Vnesi podatke"))</f>
        <v/>
      </c>
      <c r="I38" s="94"/>
      <c r="J38" s="95" t="b">
        <f>COUNTIF('Seznami podatkov'!G:G,I38)&gt;0</f>
        <v>0</v>
      </c>
      <c r="K38" s="95" t="b">
        <f>COUNTIF('Seznami podatkov'!H:H,I38)&gt;0</f>
        <v>0</v>
      </c>
      <c r="L38" s="95">
        <f t="shared" ca="1" si="13"/>
        <v>0</v>
      </c>
      <c r="M38" s="95">
        <f t="shared" ca="1" si="14"/>
        <v>0</v>
      </c>
      <c r="N38" s="95">
        <f t="shared" ca="1" si="15"/>
        <v>0</v>
      </c>
      <c r="O38" s="96"/>
      <c r="P38" s="95">
        <f>_xlfn.XLOOKUP(O38, 'Seznami podatkov'!D:D,'Seznami podatkov'!E:E, "")</f>
        <v>0</v>
      </c>
      <c r="Q38" s="95" t="str">
        <f t="shared" si="2"/>
        <v>01:010000</v>
      </c>
      <c r="R38" s="95">
        <f>COUNTIF(RVb!A:A, B38)</f>
        <v>0</v>
      </c>
      <c r="S38" s="95">
        <f t="shared" si="16"/>
        <v>0</v>
      </c>
      <c r="T38" s="117"/>
      <c r="U38" s="52">
        <f ca="1">IFERROR(_xlfn.MAXIFS(INDIRECT("'"&amp;I38&amp;"'!"&amp;P38), INDIRECT("'"&amp;I38&amp;"'!A:A"), C38), 0)</f>
        <v>0</v>
      </c>
      <c r="V38" s="52">
        <f ca="1">IFERROR(_xlfn.MAXIFS(INDIRECT("'"&amp;I38&amp;"'!"&amp;P38), INDIRECT("'"&amp;I38&amp;"'!A:A"), LEFT(C38,7)), 0)</f>
        <v>0</v>
      </c>
      <c r="W38" s="52">
        <f ca="1">IFERROR(_xlfn.MAXIFS(INDIRECT("'"&amp;I38&amp;"'!"&amp;P38), INDIRECT("'"&amp;I38&amp;"'!A:A"), LEFT(C38,4)), 0)</f>
        <v>0</v>
      </c>
      <c r="X38" s="52">
        <f t="shared" ca="1" si="17"/>
        <v>0</v>
      </c>
      <c r="Y38" s="52" t="e" cm="1">
        <f t="array" aca="1" ref="Y38" ca="1">_xlfn.XLOOKUP(X38,INDIRECT("'"&amp;I38&amp;"'!"&amp;P38),INDIRECT("'"&amp;I38&amp;"'!I:I"),"Manjka")</f>
        <v>#REF!</v>
      </c>
      <c r="Z38" s="52">
        <f ca="1">IFERROR(_xlfn.MAXIFS(INDIRECT("'Druge države in ozemlja'!"&amp;P38), 'Druge države in ozemlja'!A:A, C38), 0)</f>
        <v>0</v>
      </c>
      <c r="AA38" s="52">
        <f ca="1">IFERROR(_xlfn.MAXIFS(INDIRECT("'Druge države in ozemlja'!"&amp;P38), 'Druge države in ozemlja'!A:A, LEFT(C38,7)), 0)</f>
        <v>0</v>
      </c>
      <c r="AB38" s="52">
        <f ca="1">IFERROR(_xlfn.MAXIFS(INDIRECT("'Druge države in ozemlja'!"&amp;P38), 'Druge države in ozemlja'!A:A,LEFT(C38,4)), 0)</f>
        <v>0</v>
      </c>
      <c r="AC38" s="52">
        <f t="shared" ca="1" si="18"/>
        <v>0</v>
      </c>
      <c r="AD38" s="52" t="e" cm="1">
        <f t="array" aca="1" ref="AD38" ca="1">_xlfn.XLOOKUP(AC38,INDIRECT("'Druge države in ozemlja'!"&amp;P38),'Druge države in ozemlja'!I:I,"Manjka")</f>
        <v>#REF!</v>
      </c>
      <c r="AE38" s="52" t="e">
        <f t="shared" ca="1" si="6"/>
        <v>#REF!</v>
      </c>
      <c r="AF38" s="52" t="e" cm="1">
        <f t="array" aca="1" ref="AF38" ca="1">_xlfn.XLOOKUP(C38&amp;"|("&amp;F38&amp;")",INDIRECT("'"&amp;I38&amp;"'!A1:A10000") &amp; "|" &amp; INDIRECT("'"&amp;I38&amp;"'!I1:I10000"),INDIRECT("'"&amp;I38&amp;"'!"&amp;Q38),0)</f>
        <v>#REF!</v>
      </c>
      <c r="AG38" s="52" t="e">
        <f t="shared" ca="1" si="7"/>
        <v>#REF!</v>
      </c>
      <c r="AH38" s="52" cm="1">
        <f t="array" aca="1" ref="AH38" ca="1">_xlfn.XLOOKUP(C38&amp;"|("&amp;F38&amp;")",'Druge države in ozemlja'!$A$1:$A$10000 &amp; "|" &amp; 'Druge države in ozemlja'!$I$1:$I$10000,INDIRECT("'Druge države in ozemlja'!"&amp;Q38),0)</f>
        <v>0</v>
      </c>
      <c r="AI38" s="52" t="e">
        <f t="shared" ca="1" si="19"/>
        <v>#REF!</v>
      </c>
      <c r="AJ38" s="39">
        <f t="shared" ca="1" si="20"/>
        <v>0</v>
      </c>
      <c r="AK38" s="53" t="e">
        <f t="shared" ca="1" si="21"/>
        <v>#REF!</v>
      </c>
      <c r="AL38" s="54">
        <f>COUNTIFS(RVb!H:H, 2028, RVb!A:A, C38)</f>
        <v>0</v>
      </c>
      <c r="AM38" s="54">
        <f t="shared" si="22"/>
        <v>2025</v>
      </c>
      <c r="AN38" s="54" t="e">
        <f ca="1">IF(G38, TRUE, (E38&lt;&gt;""))</f>
        <v>#REF!</v>
      </c>
      <c r="AO38" s="193" t="str">
        <f>IF(AND(B37="", B38=""), "", IF(OR(J38,K38),"",IFERROR(IF(G38,AJ38,AI38), "Vnesi podatke")))</f>
        <v/>
      </c>
      <c r="AP38" s="194" cm="1">
        <f t="array" ref="AP38">_xlfn.XLOOKUP(C38&amp;"|"&amp;F38&amp;"|"&amp;S38,RVb!A:A&amp;"|"&amp;RVb!F:F&amp;"|"&amp;RVb!H:H,RVb!E:E, 0)</f>
        <v>0</v>
      </c>
      <c r="AQ38" s="195">
        <f>_xlfn.MAXIFS(RVb!E:E, RVb!A:A, C38, RVb!H:H, AM38)</f>
        <v>0</v>
      </c>
      <c r="AR38" s="196" t="str">
        <f>IF(AND(B37="", B38=""), "", IFERROR(IF(G38,AQ38,AP38), "Vnesi podatke"))</f>
        <v/>
      </c>
      <c r="AS38" s="197" t="str">
        <f>IF(AND(B37="", B38=""),"", _xlfn.XLOOKUP(O38, Parametri!A:A,Parametri!B:B, ""))</f>
        <v/>
      </c>
      <c r="AT38" s="197" t="str">
        <f>IF(AND(B37="", B38=""), "", _xlfn.XLOOKUP(O38, Parametri!A:A,Parametri!C:C, ""))</f>
        <v/>
      </c>
      <c r="AU38" s="198" t="str">
        <f t="shared" si="23"/>
        <v/>
      </c>
      <c r="AV38" s="199" t="str">
        <f>IF(AND(B37="",B38=""),"",IFERROR(AU38*$AU$2,0))</f>
        <v/>
      </c>
    </row>
    <row r="39" spans="1:48" s="2" customFormat="1" ht="30" customHeight="1" x14ac:dyDescent="0.3">
      <c r="A39" s="64">
        <v>32</v>
      </c>
      <c r="B39" s="89"/>
      <c r="C39" s="20" t="str">
        <f t="shared" si="0"/>
        <v/>
      </c>
      <c r="D39" s="182" t="str">
        <f>IF(AND(B38="", B39=""), "", IFERROR(_xlfn.XLOOKUP(B39,'Seznam Blaga'!A:A,'Seznam Blaga'!B:B), "To blago ni predmet CBAM"))</f>
        <v/>
      </c>
      <c r="E39" s="183"/>
      <c r="F39" s="43" t="str">
        <f>_xlfn.XLOOKUP(E39, 'Seznami podatkov'!C:C,'Seznami podatkov'!B:B, "Izpolni obvezna polja.")</f>
        <v/>
      </c>
      <c r="G39" s="43" t="e">
        <f t="shared" ca="1" si="12"/>
        <v>#REF!</v>
      </c>
      <c r="H39" s="51" t="str">
        <f>IF(AND(B38="", B39=""),"", IFERROR(IF(G39,IF(_xlfn.XLOOKUP(AE39,'Seznami podatkov'!B:B,'Seznami podatkov'!C:C)&lt;&gt;0,_xlfn.XLOOKUP(AE39,'Seznami podatkov'!B:B,'Seznami podatkov'!C:C),""),E39), "Vnesi podatke"))</f>
        <v/>
      </c>
      <c r="I39" s="94"/>
      <c r="J39" s="95" t="b">
        <f>COUNTIF('Seznami podatkov'!G:G,I39)&gt;0</f>
        <v>0</v>
      </c>
      <c r="K39" s="95" t="b">
        <f>COUNTIF('Seznami podatkov'!H:H,I39)&gt;0</f>
        <v>0</v>
      </c>
      <c r="L39" s="95">
        <f t="shared" ca="1" si="13"/>
        <v>0</v>
      </c>
      <c r="M39" s="95">
        <f t="shared" ca="1" si="14"/>
        <v>0</v>
      </c>
      <c r="N39" s="95">
        <f t="shared" ca="1" si="15"/>
        <v>0</v>
      </c>
      <c r="O39" s="96"/>
      <c r="P39" s="95">
        <f>_xlfn.XLOOKUP(O39, 'Seznami podatkov'!D:D,'Seznami podatkov'!E:E, "")</f>
        <v>0</v>
      </c>
      <c r="Q39" s="95" t="str">
        <f t="shared" si="2"/>
        <v>01:010000</v>
      </c>
      <c r="R39" s="95">
        <f>COUNTIF(RVb!A:A, B39)</f>
        <v>0</v>
      </c>
      <c r="S39" s="95">
        <f t="shared" si="16"/>
        <v>0</v>
      </c>
      <c r="T39" s="117"/>
      <c r="U39" s="52">
        <f ca="1">IFERROR(_xlfn.MAXIFS(INDIRECT("'"&amp;I39&amp;"'!"&amp;P39), INDIRECT("'"&amp;I39&amp;"'!A:A"), C39), 0)</f>
        <v>0</v>
      </c>
      <c r="V39" s="52">
        <f ca="1">IFERROR(_xlfn.MAXIFS(INDIRECT("'"&amp;I39&amp;"'!"&amp;P39), INDIRECT("'"&amp;I39&amp;"'!A:A"), LEFT(C39,7)), 0)</f>
        <v>0</v>
      </c>
      <c r="W39" s="52">
        <f ca="1">IFERROR(_xlfn.MAXIFS(INDIRECT("'"&amp;I39&amp;"'!"&amp;P39), INDIRECT("'"&amp;I39&amp;"'!A:A"), LEFT(C39,4)), 0)</f>
        <v>0</v>
      </c>
      <c r="X39" s="52">
        <f t="shared" ca="1" si="17"/>
        <v>0</v>
      </c>
      <c r="Y39" s="52" t="e" cm="1">
        <f t="array" aca="1" ref="Y39" ca="1">_xlfn.XLOOKUP(X39,INDIRECT("'"&amp;I39&amp;"'!"&amp;P39),INDIRECT("'"&amp;I39&amp;"'!I:I"),"Manjka")</f>
        <v>#REF!</v>
      </c>
      <c r="Z39" s="52">
        <f ca="1">IFERROR(_xlfn.MAXIFS(INDIRECT("'Druge države in ozemlja'!"&amp;P39), 'Druge države in ozemlja'!A:A, C39), 0)</f>
        <v>0</v>
      </c>
      <c r="AA39" s="52">
        <f ca="1">IFERROR(_xlfn.MAXIFS(INDIRECT("'Druge države in ozemlja'!"&amp;P39), 'Druge države in ozemlja'!A:A, LEFT(C39,7)), 0)</f>
        <v>0</v>
      </c>
      <c r="AB39" s="52">
        <f ca="1">IFERROR(_xlfn.MAXIFS(INDIRECT("'Druge države in ozemlja'!"&amp;P39), 'Druge države in ozemlja'!A:A,LEFT(C39,4)), 0)</f>
        <v>0</v>
      </c>
      <c r="AC39" s="52">
        <f t="shared" ca="1" si="18"/>
        <v>0</v>
      </c>
      <c r="AD39" s="52" t="e" cm="1">
        <f t="array" aca="1" ref="AD39" ca="1">_xlfn.XLOOKUP(AC39,INDIRECT("'Druge države in ozemlja'!"&amp;P39),'Druge države in ozemlja'!I:I,"Manjka")</f>
        <v>#REF!</v>
      </c>
      <c r="AE39" s="52" t="e">
        <f t="shared" ca="1" si="6"/>
        <v>#REF!</v>
      </c>
      <c r="AF39" s="52" t="e" cm="1">
        <f t="array" aca="1" ref="AF39" ca="1">_xlfn.XLOOKUP(C39&amp;"|("&amp;F39&amp;")",INDIRECT("'"&amp;I39&amp;"'!A1:A10000") &amp; "|" &amp; INDIRECT("'"&amp;I39&amp;"'!I1:I10000"),INDIRECT("'"&amp;I39&amp;"'!"&amp;Q39),0)</f>
        <v>#REF!</v>
      </c>
      <c r="AG39" s="52" t="e">
        <f t="shared" ca="1" si="7"/>
        <v>#REF!</v>
      </c>
      <c r="AH39" s="52" cm="1">
        <f t="array" aca="1" ref="AH39" ca="1">_xlfn.XLOOKUP(C39&amp;"|("&amp;F39&amp;")",'Druge države in ozemlja'!$A$1:$A$10000 &amp; "|" &amp; 'Druge države in ozemlja'!$I$1:$I$10000,INDIRECT("'Druge države in ozemlja'!"&amp;Q39),0)</f>
        <v>0</v>
      </c>
      <c r="AI39" s="52" t="e">
        <f t="shared" ca="1" si="19"/>
        <v>#REF!</v>
      </c>
      <c r="AJ39" s="39">
        <f t="shared" ca="1" si="20"/>
        <v>0</v>
      </c>
      <c r="AK39" s="53" t="e">
        <f t="shared" ca="1" si="21"/>
        <v>#REF!</v>
      </c>
      <c r="AL39" s="54">
        <f>COUNTIFS(RVb!H:H, 2028, RVb!A:A, C39)</f>
        <v>0</v>
      </c>
      <c r="AM39" s="54">
        <f t="shared" si="22"/>
        <v>2025</v>
      </c>
      <c r="AN39" s="54" t="e">
        <f ca="1">IF(G39, TRUE, (E39&lt;&gt;""))</f>
        <v>#REF!</v>
      </c>
      <c r="AO39" s="193" t="str">
        <f>IF(AND(B38="", B39=""), "", IF(OR(J39,K39),"",IFERROR(IF(G39,AJ39,AI39), "Vnesi podatke")))</f>
        <v/>
      </c>
      <c r="AP39" s="194" cm="1">
        <f t="array" ref="AP39">_xlfn.XLOOKUP(C39&amp;"|"&amp;F39&amp;"|"&amp;S39,RVb!A:A&amp;"|"&amp;RVb!F:F&amp;"|"&amp;RVb!H:H,RVb!E:E, 0)</f>
        <v>0</v>
      </c>
      <c r="AQ39" s="195">
        <f>_xlfn.MAXIFS(RVb!E:E, RVb!A:A, C39, RVb!H:H, AM39)</f>
        <v>0</v>
      </c>
      <c r="AR39" s="196" t="str">
        <f>IF(AND(B38="", B39=""), "", IFERROR(IF(G39,AQ39,AP39), "Vnesi podatke"))</f>
        <v/>
      </c>
      <c r="AS39" s="197" t="str">
        <f>IF(AND(B38="", B39=""),"", _xlfn.XLOOKUP(O39, Parametri!A:A,Parametri!B:B, ""))</f>
        <v/>
      </c>
      <c r="AT39" s="197" t="str">
        <f>IF(AND(B38="", B39=""), "", _xlfn.XLOOKUP(O39, Parametri!A:A,Parametri!C:C, ""))</f>
        <v/>
      </c>
      <c r="AU39" s="198" t="str">
        <f t="shared" si="23"/>
        <v/>
      </c>
      <c r="AV39" s="199" t="str">
        <f>IF(AND(B38="",B39=""),"",IFERROR(AU39*$AU$2,0))</f>
        <v/>
      </c>
    </row>
    <row r="40" spans="1:48" s="2" customFormat="1" ht="30" customHeight="1" x14ac:dyDescent="0.3">
      <c r="A40" s="64">
        <v>33</v>
      </c>
      <c r="B40" s="89"/>
      <c r="C40" s="20" t="str">
        <f t="shared" si="0"/>
        <v/>
      </c>
      <c r="D40" s="182" t="str">
        <f>IF(AND(B39="", B40=""), "", IFERROR(_xlfn.XLOOKUP(B40,'Seznam Blaga'!A:A,'Seznam Blaga'!B:B), "To blago ni predmet CBAM"))</f>
        <v/>
      </c>
      <c r="E40" s="183"/>
      <c r="F40" s="43" t="str">
        <f>_xlfn.XLOOKUP(E40, 'Seznami podatkov'!C:C,'Seznami podatkov'!B:B, "Izpolni obvezna polja.")</f>
        <v/>
      </c>
      <c r="G40" s="43" t="e">
        <f t="shared" ca="1" si="12"/>
        <v>#REF!</v>
      </c>
      <c r="H40" s="51" t="str">
        <f>IF(AND(B39="", B40=""),"", IFERROR(IF(G40,IF(_xlfn.XLOOKUP(AE40,'Seznami podatkov'!B:B,'Seznami podatkov'!C:C)&lt;&gt;0,_xlfn.XLOOKUP(AE40,'Seznami podatkov'!B:B,'Seznami podatkov'!C:C),""),E40), "Vnesi podatke"))</f>
        <v/>
      </c>
      <c r="I40" s="94"/>
      <c r="J40" s="95" t="b">
        <f>COUNTIF('Seznami podatkov'!G:G,I40)&gt;0</f>
        <v>0</v>
      </c>
      <c r="K40" s="95" t="b">
        <f>COUNTIF('Seznami podatkov'!H:H,I40)&gt;0</f>
        <v>0</v>
      </c>
      <c r="L40" s="95">
        <f t="shared" ca="1" si="13"/>
        <v>0</v>
      </c>
      <c r="M40" s="95">
        <f t="shared" ca="1" si="14"/>
        <v>0</v>
      </c>
      <c r="N40" s="95">
        <f t="shared" ca="1" si="15"/>
        <v>0</v>
      </c>
      <c r="O40" s="96"/>
      <c r="P40" s="95">
        <f>_xlfn.XLOOKUP(O40, 'Seznami podatkov'!D:D,'Seznami podatkov'!E:E, "")</f>
        <v>0</v>
      </c>
      <c r="Q40" s="95" t="str">
        <f t="shared" si="2"/>
        <v>01:010000</v>
      </c>
      <c r="R40" s="95">
        <f>COUNTIF(RVb!A:A, B40)</f>
        <v>0</v>
      </c>
      <c r="S40" s="95">
        <f t="shared" si="16"/>
        <v>0</v>
      </c>
      <c r="T40" s="117"/>
      <c r="U40" s="52">
        <f ca="1">IFERROR(_xlfn.MAXIFS(INDIRECT("'"&amp;I40&amp;"'!"&amp;P40), INDIRECT("'"&amp;I40&amp;"'!A:A"), C40), 0)</f>
        <v>0</v>
      </c>
      <c r="V40" s="52">
        <f ca="1">IFERROR(_xlfn.MAXIFS(INDIRECT("'"&amp;I40&amp;"'!"&amp;P40), INDIRECT("'"&amp;I40&amp;"'!A:A"), LEFT(C40,7)), 0)</f>
        <v>0</v>
      </c>
      <c r="W40" s="52">
        <f ca="1">IFERROR(_xlfn.MAXIFS(INDIRECT("'"&amp;I40&amp;"'!"&amp;P40), INDIRECT("'"&amp;I40&amp;"'!A:A"), LEFT(C40,4)), 0)</f>
        <v>0</v>
      </c>
      <c r="X40" s="52">
        <f t="shared" ca="1" si="17"/>
        <v>0</v>
      </c>
      <c r="Y40" s="52" t="e" cm="1">
        <f t="array" aca="1" ref="Y40" ca="1">_xlfn.XLOOKUP(X40,INDIRECT("'"&amp;I40&amp;"'!"&amp;P40),INDIRECT("'"&amp;I40&amp;"'!I:I"),"Manjka")</f>
        <v>#REF!</v>
      </c>
      <c r="Z40" s="52">
        <f ca="1">IFERROR(_xlfn.MAXIFS(INDIRECT("'Druge države in ozemlja'!"&amp;P40), 'Druge države in ozemlja'!A:A, C40), 0)</f>
        <v>0</v>
      </c>
      <c r="AA40" s="52">
        <f ca="1">IFERROR(_xlfn.MAXIFS(INDIRECT("'Druge države in ozemlja'!"&amp;P40), 'Druge države in ozemlja'!A:A, LEFT(C40,7)), 0)</f>
        <v>0</v>
      </c>
      <c r="AB40" s="52">
        <f ca="1">IFERROR(_xlfn.MAXIFS(INDIRECT("'Druge države in ozemlja'!"&amp;P40), 'Druge države in ozemlja'!A:A,LEFT(C40,4)), 0)</f>
        <v>0</v>
      </c>
      <c r="AC40" s="52">
        <f t="shared" ca="1" si="18"/>
        <v>0</v>
      </c>
      <c r="AD40" s="52" t="e" cm="1">
        <f t="array" aca="1" ref="AD40" ca="1">_xlfn.XLOOKUP(AC40,INDIRECT("'Druge države in ozemlja'!"&amp;P40),'Druge države in ozemlja'!I:I,"Manjka")</f>
        <v>#REF!</v>
      </c>
      <c r="AE40" s="52" t="e">
        <f t="shared" ca="1" si="6"/>
        <v>#REF!</v>
      </c>
      <c r="AF40" s="52" t="e" cm="1">
        <f t="array" aca="1" ref="AF40" ca="1">_xlfn.XLOOKUP(C40&amp;"|("&amp;F40&amp;")",INDIRECT("'"&amp;I40&amp;"'!A1:A10000") &amp; "|" &amp; INDIRECT("'"&amp;I40&amp;"'!I1:I10000"),INDIRECT("'"&amp;I40&amp;"'!"&amp;Q40),0)</f>
        <v>#REF!</v>
      </c>
      <c r="AG40" s="52" t="e">
        <f t="shared" ca="1" si="7"/>
        <v>#REF!</v>
      </c>
      <c r="AH40" s="52" cm="1">
        <f t="array" aca="1" ref="AH40" ca="1">_xlfn.XLOOKUP(C40&amp;"|("&amp;F40&amp;")",'Druge države in ozemlja'!$A$1:$A$10000 &amp; "|" &amp; 'Druge države in ozemlja'!$I$1:$I$10000,INDIRECT("'Druge države in ozemlja'!"&amp;Q40),0)</f>
        <v>0</v>
      </c>
      <c r="AI40" s="52" t="e">
        <f t="shared" ca="1" si="19"/>
        <v>#REF!</v>
      </c>
      <c r="AJ40" s="39">
        <f t="shared" ca="1" si="20"/>
        <v>0</v>
      </c>
      <c r="AK40" s="53" t="e">
        <f t="shared" ca="1" si="21"/>
        <v>#REF!</v>
      </c>
      <c r="AL40" s="54">
        <f>COUNTIFS(RVb!H:H, 2028, RVb!A:A, C40)</f>
        <v>0</v>
      </c>
      <c r="AM40" s="54">
        <f t="shared" si="22"/>
        <v>2025</v>
      </c>
      <c r="AN40" s="54" t="e">
        <f ca="1">IF(G40, TRUE, (E40&lt;&gt;""))</f>
        <v>#REF!</v>
      </c>
      <c r="AO40" s="193" t="str">
        <f>IF(AND(B39="", B40=""), "", IF(OR(J40,K40),"",IFERROR(IF(G40,AJ40,AI40), "Vnesi podatke")))</f>
        <v/>
      </c>
      <c r="AP40" s="194" cm="1">
        <f t="array" ref="AP40">_xlfn.XLOOKUP(C40&amp;"|"&amp;F40&amp;"|"&amp;S40,RVb!A:A&amp;"|"&amp;RVb!F:F&amp;"|"&amp;RVb!H:H,RVb!E:E, 0)</f>
        <v>0</v>
      </c>
      <c r="AQ40" s="195">
        <f>_xlfn.MAXIFS(RVb!E:E, RVb!A:A, C40, RVb!H:H, AM40)</f>
        <v>0</v>
      </c>
      <c r="AR40" s="196" t="str">
        <f>IF(AND(B39="", B40=""), "", IFERROR(IF(G40,AQ40,AP40), "Vnesi podatke"))</f>
        <v/>
      </c>
      <c r="AS40" s="197" t="str">
        <f>IF(AND(B39="", B40=""),"", _xlfn.XLOOKUP(O40, Parametri!A:A,Parametri!B:B, ""))</f>
        <v/>
      </c>
      <c r="AT40" s="197" t="str">
        <f>IF(AND(B39="", B40=""), "", _xlfn.XLOOKUP(O40, Parametri!A:A,Parametri!C:C, ""))</f>
        <v/>
      </c>
      <c r="AU40" s="198" t="str">
        <f t="shared" si="23"/>
        <v/>
      </c>
      <c r="AV40" s="199" t="str">
        <f>IF(AND(B39="",B40=""),"",IFERROR(AU40*$AU$2,0))</f>
        <v/>
      </c>
    </row>
    <row r="41" spans="1:48" s="2" customFormat="1" ht="30" customHeight="1" x14ac:dyDescent="0.3">
      <c r="A41" s="63">
        <v>34</v>
      </c>
      <c r="B41" s="89"/>
      <c r="C41" s="20" t="str">
        <f t="shared" si="0"/>
        <v/>
      </c>
      <c r="D41" s="182" t="str">
        <f>IF(AND(B40="", B41=""), "", IFERROR(_xlfn.XLOOKUP(B41,'Seznam Blaga'!A:A,'Seznam Blaga'!B:B), "To blago ni predmet CBAM"))</f>
        <v/>
      </c>
      <c r="E41" s="183"/>
      <c r="F41" s="43" t="str">
        <f>_xlfn.XLOOKUP(E41, 'Seznami podatkov'!C:C,'Seznami podatkov'!B:B, "Izpolni obvezna polja.")</f>
        <v/>
      </c>
      <c r="G41" s="43" t="e">
        <f t="shared" ca="1" si="12"/>
        <v>#REF!</v>
      </c>
      <c r="H41" s="51" t="str">
        <f>IF(AND(B40="", B41=""),"", IFERROR(IF(G41,IF(_xlfn.XLOOKUP(AE41,'Seznami podatkov'!B:B,'Seznami podatkov'!C:C)&lt;&gt;0,_xlfn.XLOOKUP(AE41,'Seznami podatkov'!B:B,'Seznami podatkov'!C:C),""),E41), "Vnesi podatke"))</f>
        <v/>
      </c>
      <c r="I41" s="94"/>
      <c r="J41" s="95" t="b">
        <f>COUNTIF('Seznami podatkov'!G:G,I41)&gt;0</f>
        <v>0</v>
      </c>
      <c r="K41" s="95" t="b">
        <f>COUNTIF('Seznami podatkov'!H:H,I41)&gt;0</f>
        <v>0</v>
      </c>
      <c r="L41" s="95">
        <f t="shared" ca="1" si="13"/>
        <v>0</v>
      </c>
      <c r="M41" s="95">
        <f t="shared" ca="1" si="14"/>
        <v>0</v>
      </c>
      <c r="N41" s="95">
        <f t="shared" ca="1" si="15"/>
        <v>0</v>
      </c>
      <c r="O41" s="96"/>
      <c r="P41" s="95">
        <f>_xlfn.XLOOKUP(O41, 'Seznami podatkov'!D:D,'Seznami podatkov'!E:E, "")</f>
        <v>0</v>
      </c>
      <c r="Q41" s="95" t="str">
        <f t="shared" si="2"/>
        <v>01:010000</v>
      </c>
      <c r="R41" s="95">
        <f>COUNTIF(RVb!A:A, B41)</f>
        <v>0</v>
      </c>
      <c r="S41" s="95">
        <f t="shared" si="16"/>
        <v>0</v>
      </c>
      <c r="T41" s="117"/>
      <c r="U41" s="52">
        <f ca="1">IFERROR(_xlfn.MAXIFS(INDIRECT("'"&amp;I41&amp;"'!"&amp;P41), INDIRECT("'"&amp;I41&amp;"'!A:A"), C41), 0)</f>
        <v>0</v>
      </c>
      <c r="V41" s="52">
        <f ca="1">IFERROR(_xlfn.MAXIFS(INDIRECT("'"&amp;I41&amp;"'!"&amp;P41), INDIRECT("'"&amp;I41&amp;"'!A:A"), LEFT(C41,7)), 0)</f>
        <v>0</v>
      </c>
      <c r="W41" s="52">
        <f ca="1">IFERROR(_xlfn.MAXIFS(INDIRECT("'"&amp;I41&amp;"'!"&amp;P41), INDIRECT("'"&amp;I41&amp;"'!A:A"), LEFT(C41,4)), 0)</f>
        <v>0</v>
      </c>
      <c r="X41" s="52">
        <f t="shared" ca="1" si="17"/>
        <v>0</v>
      </c>
      <c r="Y41" s="52" t="e" cm="1">
        <f t="array" aca="1" ref="Y41" ca="1">_xlfn.XLOOKUP(X41,INDIRECT("'"&amp;I41&amp;"'!"&amp;P41),INDIRECT("'"&amp;I41&amp;"'!I:I"),"Manjka")</f>
        <v>#REF!</v>
      </c>
      <c r="Z41" s="52">
        <f ca="1">IFERROR(_xlfn.MAXIFS(INDIRECT("'Druge države in ozemlja'!"&amp;P41), 'Druge države in ozemlja'!A:A, C41), 0)</f>
        <v>0</v>
      </c>
      <c r="AA41" s="52">
        <f ca="1">IFERROR(_xlfn.MAXIFS(INDIRECT("'Druge države in ozemlja'!"&amp;P41), 'Druge države in ozemlja'!A:A, LEFT(C41,7)), 0)</f>
        <v>0</v>
      </c>
      <c r="AB41" s="52">
        <f ca="1">IFERROR(_xlfn.MAXIFS(INDIRECT("'Druge države in ozemlja'!"&amp;P41), 'Druge države in ozemlja'!A:A,LEFT(C41,4)), 0)</f>
        <v>0</v>
      </c>
      <c r="AC41" s="52">
        <f t="shared" ca="1" si="18"/>
        <v>0</v>
      </c>
      <c r="AD41" s="52" t="e" cm="1">
        <f t="array" aca="1" ref="AD41" ca="1">_xlfn.XLOOKUP(AC41,INDIRECT("'Druge države in ozemlja'!"&amp;P41),'Druge države in ozemlja'!I:I,"Manjka")</f>
        <v>#REF!</v>
      </c>
      <c r="AE41" s="52" t="e">
        <f t="shared" ca="1" si="6"/>
        <v>#REF!</v>
      </c>
      <c r="AF41" s="52" t="e" cm="1">
        <f t="array" aca="1" ref="AF41" ca="1">_xlfn.XLOOKUP(C41&amp;"|("&amp;F41&amp;")",INDIRECT("'"&amp;I41&amp;"'!A1:A10000") &amp; "|" &amp; INDIRECT("'"&amp;I41&amp;"'!I1:I10000"),INDIRECT("'"&amp;I41&amp;"'!"&amp;Q41),0)</f>
        <v>#REF!</v>
      </c>
      <c r="AG41" s="52" t="e">
        <f t="shared" ca="1" si="7"/>
        <v>#REF!</v>
      </c>
      <c r="AH41" s="52" cm="1">
        <f t="array" aca="1" ref="AH41" ca="1">_xlfn.XLOOKUP(C41&amp;"|("&amp;F41&amp;")",'Druge države in ozemlja'!$A$1:$A$10000 &amp; "|" &amp; 'Druge države in ozemlja'!$I$1:$I$10000,INDIRECT("'Druge države in ozemlja'!"&amp;Q41),0)</f>
        <v>0</v>
      </c>
      <c r="AI41" s="52" t="e">
        <f t="shared" ca="1" si="19"/>
        <v>#REF!</v>
      </c>
      <c r="AJ41" s="39">
        <f t="shared" ca="1" si="20"/>
        <v>0</v>
      </c>
      <c r="AK41" s="53" t="e">
        <f t="shared" ca="1" si="21"/>
        <v>#REF!</v>
      </c>
      <c r="AL41" s="54">
        <f>COUNTIFS(RVb!H:H, 2028, RVb!A:A, C41)</f>
        <v>0</v>
      </c>
      <c r="AM41" s="54">
        <f t="shared" si="22"/>
        <v>2025</v>
      </c>
      <c r="AN41" s="54" t="e">
        <f ca="1">IF(G41, TRUE, (E41&lt;&gt;""))</f>
        <v>#REF!</v>
      </c>
      <c r="AO41" s="193" t="str">
        <f>IF(AND(B40="", B41=""), "", IF(OR(J41,K41),"",IFERROR(IF(G41,AJ41,AI41), "Vnesi podatke")))</f>
        <v/>
      </c>
      <c r="AP41" s="194" cm="1">
        <f t="array" ref="AP41">_xlfn.XLOOKUP(C41&amp;"|"&amp;F41&amp;"|"&amp;S41,RVb!A:A&amp;"|"&amp;RVb!F:F&amp;"|"&amp;RVb!H:H,RVb!E:E, 0)</f>
        <v>0</v>
      </c>
      <c r="AQ41" s="195">
        <f>_xlfn.MAXIFS(RVb!E:E, RVb!A:A, C41, RVb!H:H, AM41)</f>
        <v>0</v>
      </c>
      <c r="AR41" s="196" t="str">
        <f>IF(AND(B40="", B41=""), "", IFERROR(IF(G41,AQ41,AP41), "Vnesi podatke"))</f>
        <v/>
      </c>
      <c r="AS41" s="197" t="str">
        <f>IF(AND(B40="", B41=""),"", _xlfn.XLOOKUP(O41, Parametri!A:A,Parametri!B:B, ""))</f>
        <v/>
      </c>
      <c r="AT41" s="197" t="str">
        <f>IF(AND(B40="", B41=""), "", _xlfn.XLOOKUP(O41, Parametri!A:A,Parametri!C:C, ""))</f>
        <v/>
      </c>
      <c r="AU41" s="198" t="str">
        <f t="shared" si="23"/>
        <v/>
      </c>
      <c r="AV41" s="199" t="str">
        <f>IF(AND(B40="",B41=""),"",IFERROR(AU41*$AU$2,0))</f>
        <v/>
      </c>
    </row>
    <row r="42" spans="1:48" s="2" customFormat="1" ht="30" customHeight="1" x14ac:dyDescent="0.3">
      <c r="A42" s="64">
        <v>35</v>
      </c>
      <c r="B42" s="89"/>
      <c r="C42" s="20" t="str">
        <f t="shared" si="0"/>
        <v/>
      </c>
      <c r="D42" s="182" t="str">
        <f>IF(AND(B41="", B42=""), "", IFERROR(_xlfn.XLOOKUP(B42,'Seznam Blaga'!A:A,'Seznam Blaga'!B:B), "To blago ni predmet CBAM"))</f>
        <v/>
      </c>
      <c r="E42" s="183"/>
      <c r="F42" s="43" t="str">
        <f>_xlfn.XLOOKUP(E42, 'Seznami podatkov'!C:C,'Seznami podatkov'!B:B, "Izpolni obvezna polja.")</f>
        <v/>
      </c>
      <c r="G42" s="43" t="e">
        <f t="shared" ca="1" si="12"/>
        <v>#REF!</v>
      </c>
      <c r="H42" s="51" t="str">
        <f>IF(AND(B41="", B42=""),"", IFERROR(IF(G42,IF(_xlfn.XLOOKUP(AE42,'Seznami podatkov'!B:B,'Seznami podatkov'!C:C)&lt;&gt;0,_xlfn.XLOOKUP(AE42,'Seznami podatkov'!B:B,'Seznami podatkov'!C:C),""),E42), "Vnesi podatke"))</f>
        <v/>
      </c>
      <c r="I42" s="94"/>
      <c r="J42" s="95" t="b">
        <f>COUNTIF('Seznami podatkov'!G:G,I42)&gt;0</f>
        <v>0</v>
      </c>
      <c r="K42" s="95" t="b">
        <f>COUNTIF('Seznami podatkov'!H:H,I42)&gt;0</f>
        <v>0</v>
      </c>
      <c r="L42" s="95">
        <f t="shared" ca="1" si="13"/>
        <v>0</v>
      </c>
      <c r="M42" s="95">
        <f t="shared" ca="1" si="14"/>
        <v>0</v>
      </c>
      <c r="N42" s="95">
        <f t="shared" ca="1" si="15"/>
        <v>0</v>
      </c>
      <c r="O42" s="96"/>
      <c r="P42" s="95">
        <f>_xlfn.XLOOKUP(O42, 'Seznami podatkov'!D:D,'Seznami podatkov'!E:E, "")</f>
        <v>0</v>
      </c>
      <c r="Q42" s="95" t="str">
        <f t="shared" si="2"/>
        <v>01:010000</v>
      </c>
      <c r="R42" s="95">
        <f>COUNTIF(RVb!A:A, B42)</f>
        <v>0</v>
      </c>
      <c r="S42" s="95">
        <f t="shared" si="16"/>
        <v>0</v>
      </c>
      <c r="T42" s="117"/>
      <c r="U42" s="52">
        <f ca="1">IFERROR(_xlfn.MAXIFS(INDIRECT("'"&amp;I42&amp;"'!"&amp;P42), INDIRECT("'"&amp;I42&amp;"'!A:A"), C42), 0)</f>
        <v>0</v>
      </c>
      <c r="V42" s="52">
        <f ca="1">IFERROR(_xlfn.MAXIFS(INDIRECT("'"&amp;I42&amp;"'!"&amp;P42), INDIRECT("'"&amp;I42&amp;"'!A:A"), LEFT(C42,7)), 0)</f>
        <v>0</v>
      </c>
      <c r="W42" s="52">
        <f ca="1">IFERROR(_xlfn.MAXIFS(INDIRECT("'"&amp;I42&amp;"'!"&amp;P42), INDIRECT("'"&amp;I42&amp;"'!A:A"), LEFT(C42,4)), 0)</f>
        <v>0</v>
      </c>
      <c r="X42" s="52">
        <f t="shared" ca="1" si="17"/>
        <v>0</v>
      </c>
      <c r="Y42" s="52" t="e" cm="1">
        <f t="array" aca="1" ref="Y42" ca="1">_xlfn.XLOOKUP(X42,INDIRECT("'"&amp;I42&amp;"'!"&amp;P42),INDIRECT("'"&amp;I42&amp;"'!I:I"),"Manjka")</f>
        <v>#REF!</v>
      </c>
      <c r="Z42" s="52">
        <f ca="1">IFERROR(_xlfn.MAXIFS(INDIRECT("'Druge države in ozemlja'!"&amp;P42), 'Druge države in ozemlja'!A:A, C42), 0)</f>
        <v>0</v>
      </c>
      <c r="AA42" s="52">
        <f ca="1">IFERROR(_xlfn.MAXIFS(INDIRECT("'Druge države in ozemlja'!"&amp;P42), 'Druge države in ozemlja'!A:A, LEFT(C42,7)), 0)</f>
        <v>0</v>
      </c>
      <c r="AB42" s="52">
        <f ca="1">IFERROR(_xlfn.MAXIFS(INDIRECT("'Druge države in ozemlja'!"&amp;P42), 'Druge države in ozemlja'!A:A,LEFT(C42,4)), 0)</f>
        <v>0</v>
      </c>
      <c r="AC42" s="52">
        <f t="shared" ca="1" si="18"/>
        <v>0</v>
      </c>
      <c r="AD42" s="52" t="e" cm="1">
        <f t="array" aca="1" ref="AD42" ca="1">_xlfn.XLOOKUP(AC42,INDIRECT("'Druge države in ozemlja'!"&amp;P42),'Druge države in ozemlja'!I:I,"Manjka")</f>
        <v>#REF!</v>
      </c>
      <c r="AE42" s="52" t="e">
        <f t="shared" ca="1" si="6"/>
        <v>#REF!</v>
      </c>
      <c r="AF42" s="52" t="e" cm="1">
        <f t="array" aca="1" ref="AF42" ca="1">_xlfn.XLOOKUP(C42&amp;"|("&amp;F42&amp;")",INDIRECT("'"&amp;I42&amp;"'!A1:A10000") &amp; "|" &amp; INDIRECT("'"&amp;I42&amp;"'!I1:I10000"),INDIRECT("'"&amp;I42&amp;"'!"&amp;Q42),0)</f>
        <v>#REF!</v>
      </c>
      <c r="AG42" s="52" t="e">
        <f t="shared" ca="1" si="7"/>
        <v>#REF!</v>
      </c>
      <c r="AH42" s="52" cm="1">
        <f t="array" aca="1" ref="AH42" ca="1">_xlfn.XLOOKUP(C42&amp;"|("&amp;F42&amp;")",'Druge države in ozemlja'!$A$1:$A$10000 &amp; "|" &amp; 'Druge države in ozemlja'!$I$1:$I$10000,INDIRECT("'Druge države in ozemlja'!"&amp;Q42),0)</f>
        <v>0</v>
      </c>
      <c r="AI42" s="52" t="e">
        <f t="shared" ca="1" si="19"/>
        <v>#REF!</v>
      </c>
      <c r="AJ42" s="39">
        <f t="shared" ca="1" si="20"/>
        <v>0</v>
      </c>
      <c r="AK42" s="53" t="e">
        <f t="shared" ca="1" si="21"/>
        <v>#REF!</v>
      </c>
      <c r="AL42" s="54">
        <f>COUNTIFS(RVb!H:H, 2028, RVb!A:A, C42)</f>
        <v>0</v>
      </c>
      <c r="AM42" s="54">
        <f t="shared" si="22"/>
        <v>2025</v>
      </c>
      <c r="AN42" s="54" t="e">
        <f ca="1">IF(G42, TRUE, (E42&lt;&gt;""))</f>
        <v>#REF!</v>
      </c>
      <c r="AO42" s="193" t="str">
        <f>IF(AND(B41="", B42=""), "", IF(OR(J42,K42),"",IFERROR(IF(G42,AJ42,AI42), "Vnesi podatke")))</f>
        <v/>
      </c>
      <c r="AP42" s="194" cm="1">
        <f t="array" ref="AP42">_xlfn.XLOOKUP(C42&amp;"|"&amp;F42&amp;"|"&amp;S42,RVb!A:A&amp;"|"&amp;RVb!F:F&amp;"|"&amp;RVb!H:H,RVb!E:E, 0)</f>
        <v>0</v>
      </c>
      <c r="AQ42" s="195">
        <f>_xlfn.MAXIFS(RVb!E:E, RVb!A:A, C42, RVb!H:H, AM42)</f>
        <v>0</v>
      </c>
      <c r="AR42" s="196" t="str">
        <f>IF(AND(B41="", B42=""), "", IFERROR(IF(G42,AQ42,AP42), "Vnesi podatke"))</f>
        <v/>
      </c>
      <c r="AS42" s="197" t="str">
        <f>IF(AND(B41="", B42=""),"", _xlfn.XLOOKUP(O42, Parametri!A:A,Parametri!B:B, ""))</f>
        <v/>
      </c>
      <c r="AT42" s="197" t="str">
        <f>IF(AND(B41="", B42=""), "", _xlfn.XLOOKUP(O42, Parametri!A:A,Parametri!C:C, ""))</f>
        <v/>
      </c>
      <c r="AU42" s="198" t="str">
        <f t="shared" si="23"/>
        <v/>
      </c>
      <c r="AV42" s="199" t="str">
        <f>IF(AND(B41="",B42=""),"",IFERROR(AU42*$AU$2,0))</f>
        <v/>
      </c>
    </row>
    <row r="43" spans="1:48" s="2" customFormat="1" ht="30" customHeight="1" x14ac:dyDescent="0.3">
      <c r="A43" s="64">
        <v>36</v>
      </c>
      <c r="B43" s="89"/>
      <c r="C43" s="20" t="str">
        <f t="shared" si="0"/>
        <v/>
      </c>
      <c r="D43" s="182" t="str">
        <f>IF(AND(B42="", B43=""), "", IFERROR(_xlfn.XLOOKUP(B43,'Seznam Blaga'!A:A,'Seznam Blaga'!B:B), "To blago ni predmet CBAM"))</f>
        <v/>
      </c>
      <c r="E43" s="183"/>
      <c r="F43" s="43" t="str">
        <f>_xlfn.XLOOKUP(E43, 'Seznami podatkov'!C:C,'Seznami podatkov'!B:B, "Izpolni obvezna polja.")</f>
        <v/>
      </c>
      <c r="G43" s="43" t="e">
        <f t="shared" ca="1" si="12"/>
        <v>#REF!</v>
      </c>
      <c r="H43" s="51" t="str">
        <f>IF(AND(B42="", B43=""),"", IFERROR(IF(G43,IF(_xlfn.XLOOKUP(AE43,'Seznami podatkov'!B:B,'Seznami podatkov'!C:C)&lt;&gt;0,_xlfn.XLOOKUP(AE43,'Seznami podatkov'!B:B,'Seznami podatkov'!C:C),""),E43), "Vnesi podatke"))</f>
        <v/>
      </c>
      <c r="I43" s="94"/>
      <c r="J43" s="95" t="b">
        <f>COUNTIF('Seznami podatkov'!G:G,I43)&gt;0</f>
        <v>0</v>
      </c>
      <c r="K43" s="95" t="b">
        <f>COUNTIF('Seznami podatkov'!H:H,I43)&gt;0</f>
        <v>0</v>
      </c>
      <c r="L43" s="95">
        <f t="shared" ca="1" si="13"/>
        <v>0</v>
      </c>
      <c r="M43" s="95">
        <f t="shared" ca="1" si="14"/>
        <v>0</v>
      </c>
      <c r="N43" s="95">
        <f t="shared" ca="1" si="15"/>
        <v>0</v>
      </c>
      <c r="O43" s="96"/>
      <c r="P43" s="95">
        <f>_xlfn.XLOOKUP(O43, 'Seznami podatkov'!D:D,'Seznami podatkov'!E:E, "")</f>
        <v>0</v>
      </c>
      <c r="Q43" s="95" t="str">
        <f t="shared" si="2"/>
        <v>01:010000</v>
      </c>
      <c r="R43" s="95">
        <f>COUNTIF(RVb!A:A, B43)</f>
        <v>0</v>
      </c>
      <c r="S43" s="95">
        <f t="shared" si="16"/>
        <v>0</v>
      </c>
      <c r="T43" s="117"/>
      <c r="U43" s="52">
        <f ca="1">IFERROR(_xlfn.MAXIFS(INDIRECT("'"&amp;I43&amp;"'!"&amp;P43), INDIRECT("'"&amp;I43&amp;"'!A:A"), C43), 0)</f>
        <v>0</v>
      </c>
      <c r="V43" s="52">
        <f ca="1">IFERROR(_xlfn.MAXIFS(INDIRECT("'"&amp;I43&amp;"'!"&amp;P43), INDIRECT("'"&amp;I43&amp;"'!A:A"), LEFT(C43,7)), 0)</f>
        <v>0</v>
      </c>
      <c r="W43" s="52">
        <f ca="1">IFERROR(_xlfn.MAXIFS(INDIRECT("'"&amp;I43&amp;"'!"&amp;P43), INDIRECT("'"&amp;I43&amp;"'!A:A"), LEFT(C43,4)), 0)</f>
        <v>0</v>
      </c>
      <c r="X43" s="52">
        <f t="shared" ca="1" si="17"/>
        <v>0</v>
      </c>
      <c r="Y43" s="52" t="e" cm="1">
        <f t="array" aca="1" ref="Y43" ca="1">_xlfn.XLOOKUP(X43,INDIRECT("'"&amp;I43&amp;"'!"&amp;P43),INDIRECT("'"&amp;I43&amp;"'!I:I"),"Manjka")</f>
        <v>#REF!</v>
      </c>
      <c r="Z43" s="52">
        <f ca="1">IFERROR(_xlfn.MAXIFS(INDIRECT("'Druge države in ozemlja'!"&amp;P43), 'Druge države in ozemlja'!A:A, C43), 0)</f>
        <v>0</v>
      </c>
      <c r="AA43" s="52">
        <f ca="1">IFERROR(_xlfn.MAXIFS(INDIRECT("'Druge države in ozemlja'!"&amp;P43), 'Druge države in ozemlja'!A:A, LEFT(C43,7)), 0)</f>
        <v>0</v>
      </c>
      <c r="AB43" s="52">
        <f ca="1">IFERROR(_xlfn.MAXIFS(INDIRECT("'Druge države in ozemlja'!"&amp;P43), 'Druge države in ozemlja'!A:A,LEFT(C43,4)), 0)</f>
        <v>0</v>
      </c>
      <c r="AC43" s="52">
        <f t="shared" ca="1" si="18"/>
        <v>0</v>
      </c>
      <c r="AD43" s="52" t="e" cm="1">
        <f t="array" aca="1" ref="AD43" ca="1">_xlfn.XLOOKUP(AC43,INDIRECT("'Druge države in ozemlja'!"&amp;P43),'Druge države in ozemlja'!I:I,"Manjka")</f>
        <v>#REF!</v>
      </c>
      <c r="AE43" s="52" t="e">
        <f t="shared" ca="1" si="6"/>
        <v>#REF!</v>
      </c>
      <c r="AF43" s="52" t="e" cm="1">
        <f t="array" aca="1" ref="AF43" ca="1">_xlfn.XLOOKUP(C43&amp;"|("&amp;F43&amp;")",INDIRECT("'"&amp;I43&amp;"'!A1:A10000") &amp; "|" &amp; INDIRECT("'"&amp;I43&amp;"'!I1:I10000"),INDIRECT("'"&amp;I43&amp;"'!"&amp;Q43),0)</f>
        <v>#REF!</v>
      </c>
      <c r="AG43" s="52" t="e">
        <f t="shared" ca="1" si="7"/>
        <v>#REF!</v>
      </c>
      <c r="AH43" s="52" cm="1">
        <f t="array" aca="1" ref="AH43" ca="1">_xlfn.XLOOKUP(C43&amp;"|("&amp;F43&amp;")",'Druge države in ozemlja'!$A$1:$A$10000 &amp; "|" &amp; 'Druge države in ozemlja'!$I$1:$I$10000,INDIRECT("'Druge države in ozemlja'!"&amp;Q43),0)</f>
        <v>0</v>
      </c>
      <c r="AI43" s="52" t="e">
        <f t="shared" ca="1" si="19"/>
        <v>#REF!</v>
      </c>
      <c r="AJ43" s="39">
        <f t="shared" ca="1" si="20"/>
        <v>0</v>
      </c>
      <c r="AK43" s="53" t="e">
        <f t="shared" ca="1" si="21"/>
        <v>#REF!</v>
      </c>
      <c r="AL43" s="54">
        <f>COUNTIFS(RVb!H:H, 2028, RVb!A:A, C43)</f>
        <v>0</v>
      </c>
      <c r="AM43" s="54">
        <f t="shared" si="22"/>
        <v>2025</v>
      </c>
      <c r="AN43" s="54" t="e">
        <f ca="1">IF(G43, TRUE, (E43&lt;&gt;""))</f>
        <v>#REF!</v>
      </c>
      <c r="AO43" s="193" t="str">
        <f>IF(AND(B42="", B43=""), "", IF(OR(J43,K43),"",IFERROR(IF(G43,AJ43,AI43), "Vnesi podatke")))</f>
        <v/>
      </c>
      <c r="AP43" s="194" cm="1">
        <f t="array" ref="AP43">_xlfn.XLOOKUP(C43&amp;"|"&amp;F43&amp;"|"&amp;S43,RVb!A:A&amp;"|"&amp;RVb!F:F&amp;"|"&amp;RVb!H:H,RVb!E:E, 0)</f>
        <v>0</v>
      </c>
      <c r="AQ43" s="195">
        <f>_xlfn.MAXIFS(RVb!E:E, RVb!A:A, C43, RVb!H:H, AM43)</f>
        <v>0</v>
      </c>
      <c r="AR43" s="196" t="str">
        <f>IF(AND(B42="", B43=""), "", IFERROR(IF(G43,AQ43,AP43), "Vnesi podatke"))</f>
        <v/>
      </c>
      <c r="AS43" s="197" t="str">
        <f>IF(AND(B42="", B43=""),"", _xlfn.XLOOKUP(O43, Parametri!A:A,Parametri!B:B, ""))</f>
        <v/>
      </c>
      <c r="AT43" s="197" t="str">
        <f>IF(AND(B42="", B43=""), "", _xlfn.XLOOKUP(O43, Parametri!A:A,Parametri!C:C, ""))</f>
        <v/>
      </c>
      <c r="AU43" s="198" t="str">
        <f t="shared" si="23"/>
        <v/>
      </c>
      <c r="AV43" s="199" t="str">
        <f>IF(AND(B42="",B43=""),"",IFERROR(AU43*$AU$2,0))</f>
        <v/>
      </c>
    </row>
    <row r="44" spans="1:48" s="2" customFormat="1" ht="30" customHeight="1" x14ac:dyDescent="0.3">
      <c r="A44" s="63">
        <v>37</v>
      </c>
      <c r="B44" s="89"/>
      <c r="C44" s="20" t="str">
        <f t="shared" si="0"/>
        <v/>
      </c>
      <c r="D44" s="182" t="str">
        <f>IF(AND(B43="", B44=""), "", IFERROR(_xlfn.XLOOKUP(B44,'Seznam Blaga'!A:A,'Seznam Blaga'!B:B), "To blago ni predmet CBAM"))</f>
        <v/>
      </c>
      <c r="E44" s="183"/>
      <c r="F44" s="43" t="str">
        <f>_xlfn.XLOOKUP(E44, 'Seznami podatkov'!C:C,'Seznami podatkov'!B:B, "Izpolni obvezna polja.")</f>
        <v/>
      </c>
      <c r="G44" s="43" t="e">
        <f t="shared" ca="1" si="12"/>
        <v>#REF!</v>
      </c>
      <c r="H44" s="51" t="str">
        <f>IF(AND(B43="", B44=""),"", IFERROR(IF(G44,IF(_xlfn.XLOOKUP(AE44,'Seznami podatkov'!B:B,'Seznami podatkov'!C:C)&lt;&gt;0,_xlfn.XLOOKUP(AE44,'Seznami podatkov'!B:B,'Seznami podatkov'!C:C),""),E44), "Vnesi podatke"))</f>
        <v/>
      </c>
      <c r="I44" s="94"/>
      <c r="J44" s="95" t="b">
        <f>COUNTIF('Seznami podatkov'!G:G,I44)&gt;0</f>
        <v>0</v>
      </c>
      <c r="K44" s="95" t="b">
        <f>COUNTIF('Seznami podatkov'!H:H,I44)&gt;0</f>
        <v>0</v>
      </c>
      <c r="L44" s="95">
        <f t="shared" ca="1" si="13"/>
        <v>0</v>
      </c>
      <c r="M44" s="95">
        <f t="shared" ca="1" si="14"/>
        <v>0</v>
      </c>
      <c r="N44" s="95">
        <f t="shared" ca="1" si="15"/>
        <v>0</v>
      </c>
      <c r="O44" s="96"/>
      <c r="P44" s="95">
        <f>_xlfn.XLOOKUP(O44, 'Seznami podatkov'!D:D,'Seznami podatkov'!E:E, "")</f>
        <v>0</v>
      </c>
      <c r="Q44" s="95" t="str">
        <f t="shared" si="2"/>
        <v>01:010000</v>
      </c>
      <c r="R44" s="95">
        <f>COUNTIF(RVb!A:A, B44)</f>
        <v>0</v>
      </c>
      <c r="S44" s="95">
        <f t="shared" si="16"/>
        <v>0</v>
      </c>
      <c r="T44" s="117"/>
      <c r="U44" s="52">
        <f ca="1">IFERROR(_xlfn.MAXIFS(INDIRECT("'"&amp;I44&amp;"'!"&amp;P44), INDIRECT("'"&amp;I44&amp;"'!A:A"), C44), 0)</f>
        <v>0</v>
      </c>
      <c r="V44" s="52">
        <f ca="1">IFERROR(_xlfn.MAXIFS(INDIRECT("'"&amp;I44&amp;"'!"&amp;P44), INDIRECT("'"&amp;I44&amp;"'!A:A"), LEFT(C44,7)), 0)</f>
        <v>0</v>
      </c>
      <c r="W44" s="52">
        <f ca="1">IFERROR(_xlfn.MAXIFS(INDIRECT("'"&amp;I44&amp;"'!"&amp;P44), INDIRECT("'"&amp;I44&amp;"'!A:A"), LEFT(C44,4)), 0)</f>
        <v>0</v>
      </c>
      <c r="X44" s="52">
        <f t="shared" ca="1" si="17"/>
        <v>0</v>
      </c>
      <c r="Y44" s="52" t="e" cm="1">
        <f t="array" aca="1" ref="Y44" ca="1">_xlfn.XLOOKUP(X44,INDIRECT("'"&amp;I44&amp;"'!"&amp;P44),INDIRECT("'"&amp;I44&amp;"'!I:I"),"Manjka")</f>
        <v>#REF!</v>
      </c>
      <c r="Z44" s="52">
        <f ca="1">IFERROR(_xlfn.MAXIFS(INDIRECT("'Druge države in ozemlja'!"&amp;P44), 'Druge države in ozemlja'!A:A, C44), 0)</f>
        <v>0</v>
      </c>
      <c r="AA44" s="52">
        <f ca="1">IFERROR(_xlfn.MAXIFS(INDIRECT("'Druge države in ozemlja'!"&amp;P44), 'Druge države in ozemlja'!A:A, LEFT(C44,7)), 0)</f>
        <v>0</v>
      </c>
      <c r="AB44" s="52">
        <f ca="1">IFERROR(_xlfn.MAXIFS(INDIRECT("'Druge države in ozemlja'!"&amp;P44), 'Druge države in ozemlja'!A:A,LEFT(C44,4)), 0)</f>
        <v>0</v>
      </c>
      <c r="AC44" s="52">
        <f t="shared" ca="1" si="18"/>
        <v>0</v>
      </c>
      <c r="AD44" s="52" t="e" cm="1">
        <f t="array" aca="1" ref="AD44" ca="1">_xlfn.XLOOKUP(AC44,INDIRECT("'Druge države in ozemlja'!"&amp;P44),'Druge države in ozemlja'!I:I,"Manjka")</f>
        <v>#REF!</v>
      </c>
      <c r="AE44" s="52" t="e">
        <f t="shared" ca="1" si="6"/>
        <v>#REF!</v>
      </c>
      <c r="AF44" s="52" t="e" cm="1">
        <f t="array" aca="1" ref="AF44" ca="1">_xlfn.XLOOKUP(C44&amp;"|("&amp;F44&amp;")",INDIRECT("'"&amp;I44&amp;"'!A1:A10000") &amp; "|" &amp; INDIRECT("'"&amp;I44&amp;"'!I1:I10000"),INDIRECT("'"&amp;I44&amp;"'!"&amp;Q44),0)</f>
        <v>#REF!</v>
      </c>
      <c r="AG44" s="52" t="e">
        <f t="shared" ca="1" si="7"/>
        <v>#REF!</v>
      </c>
      <c r="AH44" s="52" cm="1">
        <f t="array" aca="1" ref="AH44" ca="1">_xlfn.XLOOKUP(C44&amp;"|("&amp;F44&amp;")",'Druge države in ozemlja'!$A$1:$A$10000 &amp; "|" &amp; 'Druge države in ozemlja'!$I$1:$I$10000,INDIRECT("'Druge države in ozemlja'!"&amp;Q44),0)</f>
        <v>0</v>
      </c>
      <c r="AI44" s="52" t="e">
        <f t="shared" ca="1" si="19"/>
        <v>#REF!</v>
      </c>
      <c r="AJ44" s="39">
        <f t="shared" ca="1" si="20"/>
        <v>0</v>
      </c>
      <c r="AK44" s="53" t="e">
        <f t="shared" ca="1" si="21"/>
        <v>#REF!</v>
      </c>
      <c r="AL44" s="54">
        <f>COUNTIFS(RVb!H:H, 2028, RVb!A:A, C44)</f>
        <v>0</v>
      </c>
      <c r="AM44" s="54">
        <f t="shared" si="22"/>
        <v>2025</v>
      </c>
      <c r="AN44" s="54" t="e">
        <f ca="1">IF(G44, TRUE, (E44&lt;&gt;""))</f>
        <v>#REF!</v>
      </c>
      <c r="AO44" s="193" t="str">
        <f>IF(AND(B43="", B44=""), "", IF(OR(J44,K44),"",IFERROR(IF(G44,AJ44,AI44), "Vnesi podatke")))</f>
        <v/>
      </c>
      <c r="AP44" s="194" cm="1">
        <f t="array" ref="AP44">_xlfn.XLOOKUP(C44&amp;"|"&amp;F44&amp;"|"&amp;S44,RVb!A:A&amp;"|"&amp;RVb!F:F&amp;"|"&amp;RVb!H:H,RVb!E:E, 0)</f>
        <v>0</v>
      </c>
      <c r="AQ44" s="195">
        <f>_xlfn.MAXIFS(RVb!E:E, RVb!A:A, C44, RVb!H:H, AM44)</f>
        <v>0</v>
      </c>
      <c r="AR44" s="196" t="str">
        <f>IF(AND(B43="", B44=""), "", IFERROR(IF(G44,AQ44,AP44), "Vnesi podatke"))</f>
        <v/>
      </c>
      <c r="AS44" s="197" t="str">
        <f>IF(AND(B43="", B44=""),"", _xlfn.XLOOKUP(O44, Parametri!A:A,Parametri!B:B, ""))</f>
        <v/>
      </c>
      <c r="AT44" s="197" t="str">
        <f>IF(AND(B43="", B44=""), "", _xlfn.XLOOKUP(O44, Parametri!A:A,Parametri!C:C, ""))</f>
        <v/>
      </c>
      <c r="AU44" s="198" t="str">
        <f t="shared" si="23"/>
        <v/>
      </c>
      <c r="AV44" s="199" t="str">
        <f>IF(AND(B43="",B44=""),"",IFERROR(AU44*$AU$2,0))</f>
        <v/>
      </c>
    </row>
    <row r="45" spans="1:48" s="2" customFormat="1" ht="30" customHeight="1" x14ac:dyDescent="0.3">
      <c r="A45" s="64">
        <v>38</v>
      </c>
      <c r="B45" s="89"/>
      <c r="C45" s="20" t="str">
        <f t="shared" si="0"/>
        <v/>
      </c>
      <c r="D45" s="182" t="str">
        <f>IF(AND(B44="", B45=""), "", IFERROR(_xlfn.XLOOKUP(B45,'Seznam Blaga'!A:A,'Seznam Blaga'!B:B), "To blago ni predmet CBAM"))</f>
        <v/>
      </c>
      <c r="E45" s="183"/>
      <c r="F45" s="43" t="str">
        <f>_xlfn.XLOOKUP(E45, 'Seznami podatkov'!C:C,'Seznami podatkov'!B:B, "Izpolni obvezna polja.")</f>
        <v/>
      </c>
      <c r="G45" s="43" t="e">
        <f t="shared" ca="1" si="12"/>
        <v>#REF!</v>
      </c>
      <c r="H45" s="51" t="str">
        <f>IF(AND(B44="", B45=""),"", IFERROR(IF(G45,IF(_xlfn.XLOOKUP(AE45,'Seznami podatkov'!B:B,'Seznami podatkov'!C:C)&lt;&gt;0,_xlfn.XLOOKUP(AE45,'Seznami podatkov'!B:B,'Seznami podatkov'!C:C),""),E45), "Vnesi podatke"))</f>
        <v/>
      </c>
      <c r="I45" s="94"/>
      <c r="J45" s="95" t="b">
        <f>COUNTIF('Seznami podatkov'!G:G,I45)&gt;0</f>
        <v>0</v>
      </c>
      <c r="K45" s="95" t="b">
        <f>COUNTIF('Seznami podatkov'!H:H,I45)&gt;0</f>
        <v>0</v>
      </c>
      <c r="L45" s="95">
        <f t="shared" ca="1" si="13"/>
        <v>0</v>
      </c>
      <c r="M45" s="95">
        <f t="shared" ca="1" si="14"/>
        <v>0</v>
      </c>
      <c r="N45" s="95">
        <f t="shared" ca="1" si="15"/>
        <v>0</v>
      </c>
      <c r="O45" s="96"/>
      <c r="P45" s="95">
        <f>_xlfn.XLOOKUP(O45, 'Seznami podatkov'!D:D,'Seznami podatkov'!E:E, "")</f>
        <v>0</v>
      </c>
      <c r="Q45" s="95" t="str">
        <f t="shared" si="2"/>
        <v>01:010000</v>
      </c>
      <c r="R45" s="95">
        <f>COUNTIF(RVb!A:A, B45)</f>
        <v>0</v>
      </c>
      <c r="S45" s="95">
        <f t="shared" si="16"/>
        <v>0</v>
      </c>
      <c r="T45" s="117"/>
      <c r="U45" s="52">
        <f ca="1">IFERROR(_xlfn.MAXIFS(INDIRECT("'"&amp;I45&amp;"'!"&amp;P45), INDIRECT("'"&amp;I45&amp;"'!A:A"), C45), 0)</f>
        <v>0</v>
      </c>
      <c r="V45" s="52">
        <f ca="1">IFERROR(_xlfn.MAXIFS(INDIRECT("'"&amp;I45&amp;"'!"&amp;P45), INDIRECT("'"&amp;I45&amp;"'!A:A"), LEFT(C45,7)), 0)</f>
        <v>0</v>
      </c>
      <c r="W45" s="52">
        <f ca="1">IFERROR(_xlfn.MAXIFS(INDIRECT("'"&amp;I45&amp;"'!"&amp;P45), INDIRECT("'"&amp;I45&amp;"'!A:A"), LEFT(C45,4)), 0)</f>
        <v>0</v>
      </c>
      <c r="X45" s="52">
        <f t="shared" ca="1" si="17"/>
        <v>0</v>
      </c>
      <c r="Y45" s="52" t="e" cm="1">
        <f t="array" aca="1" ref="Y45" ca="1">_xlfn.XLOOKUP(X45,INDIRECT("'"&amp;I45&amp;"'!"&amp;P45),INDIRECT("'"&amp;I45&amp;"'!I:I"),"Manjka")</f>
        <v>#REF!</v>
      </c>
      <c r="Z45" s="52">
        <f ca="1">IFERROR(_xlfn.MAXIFS(INDIRECT("'Druge države in ozemlja'!"&amp;P45), 'Druge države in ozemlja'!A:A, C45), 0)</f>
        <v>0</v>
      </c>
      <c r="AA45" s="52">
        <f ca="1">IFERROR(_xlfn.MAXIFS(INDIRECT("'Druge države in ozemlja'!"&amp;P45), 'Druge države in ozemlja'!A:A, LEFT(C45,7)), 0)</f>
        <v>0</v>
      </c>
      <c r="AB45" s="52">
        <f ca="1">IFERROR(_xlfn.MAXIFS(INDIRECT("'Druge države in ozemlja'!"&amp;P45), 'Druge države in ozemlja'!A:A,LEFT(C45,4)), 0)</f>
        <v>0</v>
      </c>
      <c r="AC45" s="52">
        <f t="shared" ca="1" si="18"/>
        <v>0</v>
      </c>
      <c r="AD45" s="52" t="e" cm="1">
        <f t="array" aca="1" ref="AD45" ca="1">_xlfn.XLOOKUP(AC45,INDIRECT("'Druge države in ozemlja'!"&amp;P45),'Druge države in ozemlja'!I:I,"Manjka")</f>
        <v>#REF!</v>
      </c>
      <c r="AE45" s="52" t="e">
        <f t="shared" ca="1" si="6"/>
        <v>#REF!</v>
      </c>
      <c r="AF45" s="52" t="e" cm="1">
        <f t="array" aca="1" ref="AF45" ca="1">_xlfn.XLOOKUP(C45&amp;"|("&amp;F45&amp;")",INDIRECT("'"&amp;I45&amp;"'!A1:A10000") &amp; "|" &amp; INDIRECT("'"&amp;I45&amp;"'!I1:I10000"),INDIRECT("'"&amp;I45&amp;"'!"&amp;Q45),0)</f>
        <v>#REF!</v>
      </c>
      <c r="AG45" s="52" t="e">
        <f t="shared" ca="1" si="7"/>
        <v>#REF!</v>
      </c>
      <c r="AH45" s="52" cm="1">
        <f t="array" aca="1" ref="AH45" ca="1">_xlfn.XLOOKUP(C45&amp;"|("&amp;F45&amp;")",'Druge države in ozemlja'!$A$1:$A$10000 &amp; "|" &amp; 'Druge države in ozemlja'!$I$1:$I$10000,INDIRECT("'Druge države in ozemlja'!"&amp;Q45),0)</f>
        <v>0</v>
      </c>
      <c r="AI45" s="52" t="e">
        <f t="shared" ca="1" si="19"/>
        <v>#REF!</v>
      </c>
      <c r="AJ45" s="39">
        <f t="shared" ca="1" si="20"/>
        <v>0</v>
      </c>
      <c r="AK45" s="53" t="e">
        <f t="shared" ca="1" si="21"/>
        <v>#REF!</v>
      </c>
      <c r="AL45" s="54">
        <f>COUNTIFS(RVb!H:H, 2028, RVb!A:A, C45)</f>
        <v>0</v>
      </c>
      <c r="AM45" s="54">
        <f t="shared" si="22"/>
        <v>2025</v>
      </c>
      <c r="AN45" s="54" t="e">
        <f ca="1">IF(G45, TRUE, (E45&lt;&gt;""))</f>
        <v>#REF!</v>
      </c>
      <c r="AO45" s="193" t="str">
        <f>IF(AND(B44="", B45=""), "", IF(OR(J45,K45),"",IFERROR(IF(G45,AJ45,AI45), "Vnesi podatke")))</f>
        <v/>
      </c>
      <c r="AP45" s="194" cm="1">
        <f t="array" ref="AP45">_xlfn.XLOOKUP(C45&amp;"|"&amp;F45&amp;"|"&amp;S45,RVb!A:A&amp;"|"&amp;RVb!F:F&amp;"|"&amp;RVb!H:H,RVb!E:E, 0)</f>
        <v>0</v>
      </c>
      <c r="AQ45" s="195">
        <f>_xlfn.MAXIFS(RVb!E:E, RVb!A:A, C45, RVb!H:H, AM45)</f>
        <v>0</v>
      </c>
      <c r="AR45" s="196" t="str">
        <f>IF(AND(B44="", B45=""), "", IFERROR(IF(G45,AQ45,AP45), "Vnesi podatke"))</f>
        <v/>
      </c>
      <c r="AS45" s="197" t="str">
        <f>IF(AND(B44="", B45=""),"", _xlfn.XLOOKUP(O45, Parametri!A:A,Parametri!B:B, ""))</f>
        <v/>
      </c>
      <c r="AT45" s="197" t="str">
        <f>IF(AND(B44="", B45=""), "", _xlfn.XLOOKUP(O45, Parametri!A:A,Parametri!C:C, ""))</f>
        <v/>
      </c>
      <c r="AU45" s="198" t="str">
        <f t="shared" si="23"/>
        <v/>
      </c>
      <c r="AV45" s="199" t="str">
        <f>IF(AND(B44="",B45=""),"",IFERROR(AU45*$AU$2,0))</f>
        <v/>
      </c>
    </row>
    <row r="46" spans="1:48" s="2" customFormat="1" ht="30" customHeight="1" x14ac:dyDescent="0.3">
      <c r="A46" s="64">
        <v>39</v>
      </c>
      <c r="B46" s="89"/>
      <c r="C46" s="20" t="str">
        <f t="shared" si="0"/>
        <v/>
      </c>
      <c r="D46" s="182" t="str">
        <f>IF(AND(B45="", B46=""), "", IFERROR(_xlfn.XLOOKUP(B46,'Seznam Blaga'!A:A,'Seznam Blaga'!B:B), "To blago ni predmet CBAM"))</f>
        <v/>
      </c>
      <c r="E46" s="183"/>
      <c r="F46" s="43" t="str">
        <f>_xlfn.XLOOKUP(E46, 'Seznami podatkov'!C:C,'Seznami podatkov'!B:B, "Izpolni obvezna polja.")</f>
        <v/>
      </c>
      <c r="G46" s="43" t="e">
        <f t="shared" ca="1" si="12"/>
        <v>#REF!</v>
      </c>
      <c r="H46" s="51" t="str">
        <f>IF(AND(B45="", B46=""),"", IFERROR(IF(G46,IF(_xlfn.XLOOKUP(AE46,'Seznami podatkov'!B:B,'Seznami podatkov'!C:C)&lt;&gt;0,_xlfn.XLOOKUP(AE46,'Seznami podatkov'!B:B,'Seznami podatkov'!C:C),""),E46), "Vnesi podatke"))</f>
        <v/>
      </c>
      <c r="I46" s="94"/>
      <c r="J46" s="95" t="b">
        <f>COUNTIF('Seznami podatkov'!G:G,I46)&gt;0</f>
        <v>0</v>
      </c>
      <c r="K46" s="95" t="b">
        <f>COUNTIF('Seznami podatkov'!H:H,I46)&gt;0</f>
        <v>0</v>
      </c>
      <c r="L46" s="95">
        <f t="shared" ca="1" si="13"/>
        <v>0</v>
      </c>
      <c r="M46" s="95">
        <f t="shared" ca="1" si="14"/>
        <v>0</v>
      </c>
      <c r="N46" s="95">
        <f t="shared" ca="1" si="15"/>
        <v>0</v>
      </c>
      <c r="O46" s="96"/>
      <c r="P46" s="95">
        <f>_xlfn.XLOOKUP(O46, 'Seznami podatkov'!D:D,'Seznami podatkov'!E:E, "")</f>
        <v>0</v>
      </c>
      <c r="Q46" s="95" t="str">
        <f t="shared" si="2"/>
        <v>01:010000</v>
      </c>
      <c r="R46" s="95">
        <f>COUNTIF(RVb!A:A, B46)</f>
        <v>0</v>
      </c>
      <c r="S46" s="95">
        <f t="shared" si="16"/>
        <v>0</v>
      </c>
      <c r="T46" s="117"/>
      <c r="U46" s="52">
        <f ca="1">IFERROR(_xlfn.MAXIFS(INDIRECT("'"&amp;I46&amp;"'!"&amp;P46), INDIRECT("'"&amp;I46&amp;"'!A:A"), C46), 0)</f>
        <v>0</v>
      </c>
      <c r="V46" s="52">
        <f ca="1">IFERROR(_xlfn.MAXIFS(INDIRECT("'"&amp;I46&amp;"'!"&amp;P46), INDIRECT("'"&amp;I46&amp;"'!A:A"), LEFT(C46,7)), 0)</f>
        <v>0</v>
      </c>
      <c r="W46" s="52">
        <f ca="1">IFERROR(_xlfn.MAXIFS(INDIRECT("'"&amp;I46&amp;"'!"&amp;P46), INDIRECT("'"&amp;I46&amp;"'!A:A"), LEFT(C46,4)), 0)</f>
        <v>0</v>
      </c>
      <c r="X46" s="52">
        <f t="shared" ca="1" si="17"/>
        <v>0</v>
      </c>
      <c r="Y46" s="52" t="e" cm="1">
        <f t="array" aca="1" ref="Y46" ca="1">_xlfn.XLOOKUP(X46,INDIRECT("'"&amp;I46&amp;"'!"&amp;P46),INDIRECT("'"&amp;I46&amp;"'!I:I"),"Manjka")</f>
        <v>#REF!</v>
      </c>
      <c r="Z46" s="52">
        <f ca="1">IFERROR(_xlfn.MAXIFS(INDIRECT("'Druge države in ozemlja'!"&amp;P46), 'Druge države in ozemlja'!A:A, C46), 0)</f>
        <v>0</v>
      </c>
      <c r="AA46" s="52">
        <f ca="1">IFERROR(_xlfn.MAXIFS(INDIRECT("'Druge države in ozemlja'!"&amp;P46), 'Druge države in ozemlja'!A:A, LEFT(C46,7)), 0)</f>
        <v>0</v>
      </c>
      <c r="AB46" s="52">
        <f ca="1">IFERROR(_xlfn.MAXIFS(INDIRECT("'Druge države in ozemlja'!"&amp;P46), 'Druge države in ozemlja'!A:A,LEFT(C46,4)), 0)</f>
        <v>0</v>
      </c>
      <c r="AC46" s="52">
        <f t="shared" ca="1" si="18"/>
        <v>0</v>
      </c>
      <c r="AD46" s="52" t="e" cm="1">
        <f t="array" aca="1" ref="AD46" ca="1">_xlfn.XLOOKUP(AC46,INDIRECT("'Druge države in ozemlja'!"&amp;P46),'Druge države in ozemlja'!I:I,"Manjka")</f>
        <v>#REF!</v>
      </c>
      <c r="AE46" s="52" t="e">
        <f t="shared" ca="1" si="6"/>
        <v>#REF!</v>
      </c>
      <c r="AF46" s="52" t="e" cm="1">
        <f t="array" aca="1" ref="AF46" ca="1">_xlfn.XLOOKUP(C46&amp;"|("&amp;F46&amp;")",INDIRECT("'"&amp;I46&amp;"'!A1:A10000") &amp; "|" &amp; INDIRECT("'"&amp;I46&amp;"'!I1:I10000"),INDIRECT("'"&amp;I46&amp;"'!"&amp;Q46),0)</f>
        <v>#REF!</v>
      </c>
      <c r="AG46" s="52" t="e">
        <f t="shared" ca="1" si="7"/>
        <v>#REF!</v>
      </c>
      <c r="AH46" s="52" cm="1">
        <f t="array" aca="1" ref="AH46" ca="1">_xlfn.XLOOKUP(C46&amp;"|("&amp;F46&amp;")",'Druge države in ozemlja'!$A$1:$A$10000 &amp; "|" &amp; 'Druge države in ozemlja'!$I$1:$I$10000,INDIRECT("'Druge države in ozemlja'!"&amp;Q46),0)</f>
        <v>0</v>
      </c>
      <c r="AI46" s="52" t="e">
        <f t="shared" ca="1" si="19"/>
        <v>#REF!</v>
      </c>
      <c r="AJ46" s="39">
        <f t="shared" ca="1" si="20"/>
        <v>0</v>
      </c>
      <c r="AK46" s="53" t="e">
        <f t="shared" ca="1" si="21"/>
        <v>#REF!</v>
      </c>
      <c r="AL46" s="54">
        <f>COUNTIFS(RVb!H:H, 2028, RVb!A:A, C46)</f>
        <v>0</v>
      </c>
      <c r="AM46" s="54">
        <f t="shared" si="22"/>
        <v>2025</v>
      </c>
      <c r="AN46" s="54" t="e">
        <f ca="1">IF(G46, TRUE, (E46&lt;&gt;""))</f>
        <v>#REF!</v>
      </c>
      <c r="AO46" s="193" t="str">
        <f>IF(AND(B45="", B46=""), "", IF(OR(J46,K46),"",IFERROR(IF(G46,AJ46,AI46), "Vnesi podatke")))</f>
        <v/>
      </c>
      <c r="AP46" s="194" cm="1">
        <f t="array" ref="AP46">_xlfn.XLOOKUP(C46&amp;"|"&amp;F46&amp;"|"&amp;S46,RVb!A:A&amp;"|"&amp;RVb!F:F&amp;"|"&amp;RVb!H:H,RVb!E:E, 0)</f>
        <v>0</v>
      </c>
      <c r="AQ46" s="195">
        <f>_xlfn.MAXIFS(RVb!E:E, RVb!A:A, C46, RVb!H:H, AM46)</f>
        <v>0</v>
      </c>
      <c r="AR46" s="196" t="str">
        <f>IF(AND(B45="", B46=""), "", IFERROR(IF(G46,AQ46,AP46), "Vnesi podatke"))</f>
        <v/>
      </c>
      <c r="AS46" s="197" t="str">
        <f>IF(AND(B45="", B46=""),"", _xlfn.XLOOKUP(O46, Parametri!A:A,Parametri!B:B, ""))</f>
        <v/>
      </c>
      <c r="AT46" s="197" t="str">
        <f>IF(AND(B45="", B46=""), "", _xlfn.XLOOKUP(O46, Parametri!A:A,Parametri!C:C, ""))</f>
        <v/>
      </c>
      <c r="AU46" s="198" t="str">
        <f t="shared" si="23"/>
        <v/>
      </c>
      <c r="AV46" s="199" t="str">
        <f>IF(AND(B45="",B46=""),"",IFERROR(AU46*$AU$2,0))</f>
        <v/>
      </c>
    </row>
    <row r="47" spans="1:48" s="2" customFormat="1" ht="30" customHeight="1" x14ac:dyDescent="0.3">
      <c r="A47" s="63">
        <v>40</v>
      </c>
      <c r="B47" s="89"/>
      <c r="C47" s="20" t="str">
        <f t="shared" si="0"/>
        <v/>
      </c>
      <c r="D47" s="182" t="str">
        <f>IF(AND(B46="", B47=""), "", IFERROR(_xlfn.XLOOKUP(B47,'Seznam Blaga'!A:A,'Seznam Blaga'!B:B), "To blago ni predmet CBAM"))</f>
        <v/>
      </c>
      <c r="E47" s="183"/>
      <c r="F47" s="43" t="str">
        <f>_xlfn.XLOOKUP(E47, 'Seznami podatkov'!C:C,'Seznami podatkov'!B:B, "Izpolni obvezna polja.")</f>
        <v/>
      </c>
      <c r="G47" s="43" t="e">
        <f t="shared" ca="1" si="12"/>
        <v>#REF!</v>
      </c>
      <c r="H47" s="51" t="str">
        <f>IF(AND(B46="", B47=""),"", IFERROR(IF(G47,IF(_xlfn.XLOOKUP(AE47,'Seznami podatkov'!B:B,'Seznami podatkov'!C:C)&lt;&gt;0,_xlfn.XLOOKUP(AE47,'Seznami podatkov'!B:B,'Seznami podatkov'!C:C),""),E47), "Vnesi podatke"))</f>
        <v/>
      </c>
      <c r="I47" s="94"/>
      <c r="J47" s="95" t="b">
        <f>COUNTIF('Seznami podatkov'!G:G,I47)&gt;0</f>
        <v>0</v>
      </c>
      <c r="K47" s="95" t="b">
        <f>COUNTIF('Seznami podatkov'!H:H,I47)&gt;0</f>
        <v>0</v>
      </c>
      <c r="L47" s="95">
        <f t="shared" ca="1" si="13"/>
        <v>0</v>
      </c>
      <c r="M47" s="95">
        <f t="shared" ca="1" si="14"/>
        <v>0</v>
      </c>
      <c r="N47" s="95">
        <f t="shared" ca="1" si="15"/>
        <v>0</v>
      </c>
      <c r="O47" s="96"/>
      <c r="P47" s="95">
        <f>_xlfn.XLOOKUP(O47, 'Seznami podatkov'!D:D,'Seznami podatkov'!E:E, "")</f>
        <v>0</v>
      </c>
      <c r="Q47" s="95" t="str">
        <f t="shared" si="2"/>
        <v>01:010000</v>
      </c>
      <c r="R47" s="95">
        <f>COUNTIF(RVb!A:A, B47)</f>
        <v>0</v>
      </c>
      <c r="S47" s="95">
        <f t="shared" si="16"/>
        <v>0</v>
      </c>
      <c r="T47" s="117"/>
      <c r="U47" s="52">
        <f ca="1">IFERROR(_xlfn.MAXIFS(INDIRECT("'"&amp;I47&amp;"'!"&amp;P47), INDIRECT("'"&amp;I47&amp;"'!A:A"), C47), 0)</f>
        <v>0</v>
      </c>
      <c r="V47" s="52">
        <f ca="1">IFERROR(_xlfn.MAXIFS(INDIRECT("'"&amp;I47&amp;"'!"&amp;P47), INDIRECT("'"&amp;I47&amp;"'!A:A"), LEFT(C47,7)), 0)</f>
        <v>0</v>
      </c>
      <c r="W47" s="52">
        <f ca="1">IFERROR(_xlfn.MAXIFS(INDIRECT("'"&amp;I47&amp;"'!"&amp;P47), INDIRECT("'"&amp;I47&amp;"'!A:A"), LEFT(C47,4)), 0)</f>
        <v>0</v>
      </c>
      <c r="X47" s="52">
        <f t="shared" ca="1" si="17"/>
        <v>0</v>
      </c>
      <c r="Y47" s="52" t="e" cm="1">
        <f t="array" aca="1" ref="Y47" ca="1">_xlfn.XLOOKUP(X47,INDIRECT("'"&amp;I47&amp;"'!"&amp;P47),INDIRECT("'"&amp;I47&amp;"'!I:I"),"Manjka")</f>
        <v>#REF!</v>
      </c>
      <c r="Z47" s="52">
        <f ca="1">IFERROR(_xlfn.MAXIFS(INDIRECT("'Druge države in ozemlja'!"&amp;P47), 'Druge države in ozemlja'!A:A, C47), 0)</f>
        <v>0</v>
      </c>
      <c r="AA47" s="52">
        <f ca="1">IFERROR(_xlfn.MAXIFS(INDIRECT("'Druge države in ozemlja'!"&amp;P47), 'Druge države in ozemlja'!A:A, LEFT(C47,7)), 0)</f>
        <v>0</v>
      </c>
      <c r="AB47" s="52">
        <f ca="1">IFERROR(_xlfn.MAXIFS(INDIRECT("'Druge države in ozemlja'!"&amp;P47), 'Druge države in ozemlja'!A:A,LEFT(C47,4)), 0)</f>
        <v>0</v>
      </c>
      <c r="AC47" s="52">
        <f t="shared" ca="1" si="18"/>
        <v>0</v>
      </c>
      <c r="AD47" s="52" t="e" cm="1">
        <f t="array" aca="1" ref="AD47" ca="1">_xlfn.XLOOKUP(AC47,INDIRECT("'Druge države in ozemlja'!"&amp;P47),'Druge države in ozemlja'!I:I,"Manjka")</f>
        <v>#REF!</v>
      </c>
      <c r="AE47" s="52" t="e">
        <f t="shared" ca="1" si="6"/>
        <v>#REF!</v>
      </c>
      <c r="AF47" s="52" t="e" cm="1">
        <f t="array" aca="1" ref="AF47" ca="1">_xlfn.XLOOKUP(C47&amp;"|("&amp;F47&amp;")",INDIRECT("'"&amp;I47&amp;"'!A1:A10000") &amp; "|" &amp; INDIRECT("'"&amp;I47&amp;"'!I1:I10000"),INDIRECT("'"&amp;I47&amp;"'!"&amp;Q47),0)</f>
        <v>#REF!</v>
      </c>
      <c r="AG47" s="52" t="e">
        <f t="shared" ca="1" si="7"/>
        <v>#REF!</v>
      </c>
      <c r="AH47" s="52" cm="1">
        <f t="array" aca="1" ref="AH47" ca="1">_xlfn.XLOOKUP(C47&amp;"|("&amp;F47&amp;")",'Druge države in ozemlja'!$A$1:$A$10000 &amp; "|" &amp; 'Druge države in ozemlja'!$I$1:$I$10000,INDIRECT("'Druge države in ozemlja'!"&amp;Q47),0)</f>
        <v>0</v>
      </c>
      <c r="AI47" s="52" t="e">
        <f t="shared" ca="1" si="19"/>
        <v>#REF!</v>
      </c>
      <c r="AJ47" s="39">
        <f t="shared" ca="1" si="20"/>
        <v>0</v>
      </c>
      <c r="AK47" s="53" t="e">
        <f t="shared" ca="1" si="21"/>
        <v>#REF!</v>
      </c>
      <c r="AL47" s="54">
        <f>COUNTIFS(RVb!H:H, 2028, RVb!A:A, C47)</f>
        <v>0</v>
      </c>
      <c r="AM47" s="54">
        <f t="shared" si="22"/>
        <v>2025</v>
      </c>
      <c r="AN47" s="54" t="e">
        <f ca="1">IF(G47, TRUE, (E47&lt;&gt;""))</f>
        <v>#REF!</v>
      </c>
      <c r="AO47" s="193" t="str">
        <f>IF(AND(B46="", B47=""), "", IF(OR(J47,K47),"",IFERROR(IF(G47,AJ47,AI47), "Vnesi podatke")))</f>
        <v/>
      </c>
      <c r="AP47" s="194" cm="1">
        <f t="array" ref="AP47">_xlfn.XLOOKUP(C47&amp;"|"&amp;F47&amp;"|"&amp;S47,RVb!A:A&amp;"|"&amp;RVb!F:F&amp;"|"&amp;RVb!H:H,RVb!E:E, 0)</f>
        <v>0</v>
      </c>
      <c r="AQ47" s="195">
        <f>_xlfn.MAXIFS(RVb!E:E, RVb!A:A, C47, RVb!H:H, AM47)</f>
        <v>0</v>
      </c>
      <c r="AR47" s="196" t="str">
        <f>IF(AND(B46="", B47=""), "", IFERROR(IF(G47,AQ47,AP47), "Vnesi podatke"))</f>
        <v/>
      </c>
      <c r="AS47" s="197" t="str">
        <f>IF(AND(B46="", B47=""),"", _xlfn.XLOOKUP(O47, Parametri!A:A,Parametri!B:B, ""))</f>
        <v/>
      </c>
      <c r="AT47" s="197" t="str">
        <f>IF(AND(B46="", B47=""), "", _xlfn.XLOOKUP(O47, Parametri!A:A,Parametri!C:C, ""))</f>
        <v/>
      </c>
      <c r="AU47" s="198" t="str">
        <f t="shared" si="23"/>
        <v/>
      </c>
      <c r="AV47" s="199" t="str">
        <f>IF(AND(B46="",B47=""),"",IFERROR(AU47*$AU$2,0))</f>
        <v/>
      </c>
    </row>
    <row r="48" spans="1:48" s="2" customFormat="1" ht="30" customHeight="1" x14ac:dyDescent="0.3">
      <c r="A48" s="64">
        <v>41</v>
      </c>
      <c r="B48" s="89"/>
      <c r="C48" s="20" t="str">
        <f t="shared" si="0"/>
        <v/>
      </c>
      <c r="D48" s="182" t="str">
        <f>IF(AND(B47="", B48=""), "", IFERROR(_xlfn.XLOOKUP(B48,'Seznam Blaga'!A:A,'Seznam Blaga'!B:B), "To blago ni predmet CBAM"))</f>
        <v/>
      </c>
      <c r="E48" s="183"/>
      <c r="F48" s="43" t="str">
        <f>_xlfn.XLOOKUP(E48, 'Seznami podatkov'!C:C,'Seznami podatkov'!B:B, "Izpolni obvezna polja.")</f>
        <v/>
      </c>
      <c r="G48" s="43" t="e">
        <f t="shared" ca="1" si="12"/>
        <v>#REF!</v>
      </c>
      <c r="H48" s="51" t="str">
        <f>IF(AND(B47="", B48=""),"", IFERROR(IF(G48,IF(_xlfn.XLOOKUP(AE48,'Seznami podatkov'!B:B,'Seznami podatkov'!C:C)&lt;&gt;0,_xlfn.XLOOKUP(AE48,'Seznami podatkov'!B:B,'Seznami podatkov'!C:C),""),E48), "Vnesi podatke"))</f>
        <v/>
      </c>
      <c r="I48" s="94"/>
      <c r="J48" s="95" t="b">
        <f>COUNTIF('Seznami podatkov'!G:G,I48)&gt;0</f>
        <v>0</v>
      </c>
      <c r="K48" s="95" t="b">
        <f>COUNTIF('Seznami podatkov'!H:H,I48)&gt;0</f>
        <v>0</v>
      </c>
      <c r="L48" s="95">
        <f t="shared" ca="1" si="13"/>
        <v>0</v>
      </c>
      <c r="M48" s="95">
        <f t="shared" ca="1" si="14"/>
        <v>0</v>
      </c>
      <c r="N48" s="95">
        <f t="shared" ca="1" si="15"/>
        <v>0</v>
      </c>
      <c r="O48" s="96"/>
      <c r="P48" s="95">
        <f>_xlfn.XLOOKUP(O48, 'Seznami podatkov'!D:D,'Seznami podatkov'!E:E, "")</f>
        <v>0</v>
      </c>
      <c r="Q48" s="95" t="str">
        <f t="shared" si="2"/>
        <v>01:010000</v>
      </c>
      <c r="R48" s="95">
        <f>COUNTIF(RVb!A:A, B48)</f>
        <v>0</v>
      </c>
      <c r="S48" s="95">
        <f t="shared" si="16"/>
        <v>0</v>
      </c>
      <c r="T48" s="117"/>
      <c r="U48" s="52">
        <f ca="1">IFERROR(_xlfn.MAXIFS(INDIRECT("'"&amp;I48&amp;"'!"&amp;P48), INDIRECT("'"&amp;I48&amp;"'!A:A"), C48), 0)</f>
        <v>0</v>
      </c>
      <c r="V48" s="52">
        <f ca="1">IFERROR(_xlfn.MAXIFS(INDIRECT("'"&amp;I48&amp;"'!"&amp;P48), INDIRECT("'"&amp;I48&amp;"'!A:A"), LEFT(C48,7)), 0)</f>
        <v>0</v>
      </c>
      <c r="W48" s="52">
        <f ca="1">IFERROR(_xlfn.MAXIFS(INDIRECT("'"&amp;I48&amp;"'!"&amp;P48), INDIRECT("'"&amp;I48&amp;"'!A:A"), LEFT(C48,4)), 0)</f>
        <v>0</v>
      </c>
      <c r="X48" s="52">
        <f t="shared" ca="1" si="17"/>
        <v>0</v>
      </c>
      <c r="Y48" s="52" t="e" cm="1">
        <f t="array" aca="1" ref="Y48" ca="1">_xlfn.XLOOKUP(X48,INDIRECT("'"&amp;I48&amp;"'!"&amp;P48),INDIRECT("'"&amp;I48&amp;"'!I:I"),"Manjka")</f>
        <v>#REF!</v>
      </c>
      <c r="Z48" s="52">
        <f ca="1">IFERROR(_xlfn.MAXIFS(INDIRECT("'Druge države in ozemlja'!"&amp;P48), 'Druge države in ozemlja'!A:A, C48), 0)</f>
        <v>0</v>
      </c>
      <c r="AA48" s="52">
        <f ca="1">IFERROR(_xlfn.MAXIFS(INDIRECT("'Druge države in ozemlja'!"&amp;P48), 'Druge države in ozemlja'!A:A, LEFT(C48,7)), 0)</f>
        <v>0</v>
      </c>
      <c r="AB48" s="52">
        <f ca="1">IFERROR(_xlfn.MAXIFS(INDIRECT("'Druge države in ozemlja'!"&amp;P48), 'Druge države in ozemlja'!A:A,LEFT(C48,4)), 0)</f>
        <v>0</v>
      </c>
      <c r="AC48" s="52">
        <f t="shared" ca="1" si="18"/>
        <v>0</v>
      </c>
      <c r="AD48" s="52" t="e" cm="1">
        <f t="array" aca="1" ref="AD48" ca="1">_xlfn.XLOOKUP(AC48,INDIRECT("'Druge države in ozemlja'!"&amp;P48),'Druge države in ozemlja'!I:I,"Manjka")</f>
        <v>#REF!</v>
      </c>
      <c r="AE48" s="52" t="e">
        <f t="shared" ca="1" si="6"/>
        <v>#REF!</v>
      </c>
      <c r="AF48" s="52" t="e" cm="1">
        <f t="array" aca="1" ref="AF48" ca="1">_xlfn.XLOOKUP(C48&amp;"|("&amp;F48&amp;")",INDIRECT("'"&amp;I48&amp;"'!A1:A10000") &amp; "|" &amp; INDIRECT("'"&amp;I48&amp;"'!I1:I10000"),INDIRECT("'"&amp;I48&amp;"'!"&amp;Q48),0)</f>
        <v>#REF!</v>
      </c>
      <c r="AG48" s="52" t="e">
        <f t="shared" ca="1" si="7"/>
        <v>#REF!</v>
      </c>
      <c r="AH48" s="52" cm="1">
        <f t="array" aca="1" ref="AH48" ca="1">_xlfn.XLOOKUP(C48&amp;"|("&amp;F48&amp;")",'Druge države in ozemlja'!$A$1:$A$10000 &amp; "|" &amp; 'Druge države in ozemlja'!$I$1:$I$10000,INDIRECT("'Druge države in ozemlja'!"&amp;Q48),0)</f>
        <v>0</v>
      </c>
      <c r="AI48" s="52" t="e">
        <f t="shared" ca="1" si="19"/>
        <v>#REF!</v>
      </c>
      <c r="AJ48" s="39">
        <f t="shared" ca="1" si="20"/>
        <v>0</v>
      </c>
      <c r="AK48" s="53" t="e">
        <f t="shared" ca="1" si="21"/>
        <v>#REF!</v>
      </c>
      <c r="AL48" s="54">
        <f>COUNTIFS(RVb!H:H, 2028, RVb!A:A, C48)</f>
        <v>0</v>
      </c>
      <c r="AM48" s="54">
        <f t="shared" si="22"/>
        <v>2025</v>
      </c>
      <c r="AN48" s="54" t="e">
        <f ca="1">IF(G48, TRUE, (E48&lt;&gt;""))</f>
        <v>#REF!</v>
      </c>
      <c r="AO48" s="193" t="str">
        <f>IF(AND(B47="", B48=""), "", IF(OR(J48,K48),"",IFERROR(IF(G48,AJ48,AI48), "Vnesi podatke")))</f>
        <v/>
      </c>
      <c r="AP48" s="194" cm="1">
        <f t="array" ref="AP48">_xlfn.XLOOKUP(C48&amp;"|"&amp;F48&amp;"|"&amp;S48,RVb!A:A&amp;"|"&amp;RVb!F:F&amp;"|"&amp;RVb!H:H,RVb!E:E, 0)</f>
        <v>0</v>
      </c>
      <c r="AQ48" s="195">
        <f>_xlfn.MAXIFS(RVb!E:E, RVb!A:A, C48, RVb!H:H, AM48)</f>
        <v>0</v>
      </c>
      <c r="AR48" s="196" t="str">
        <f>IF(AND(B47="", B48=""), "", IFERROR(IF(G48,AQ48,AP48), "Vnesi podatke"))</f>
        <v/>
      </c>
      <c r="AS48" s="197" t="str">
        <f>IF(AND(B47="", B48=""),"", _xlfn.XLOOKUP(O48, Parametri!A:A,Parametri!B:B, ""))</f>
        <v/>
      </c>
      <c r="AT48" s="197" t="str">
        <f>IF(AND(B47="", B48=""), "", _xlfn.XLOOKUP(O48, Parametri!A:A,Parametri!C:C, ""))</f>
        <v/>
      </c>
      <c r="AU48" s="198" t="str">
        <f t="shared" si="23"/>
        <v/>
      </c>
      <c r="AV48" s="199" t="str">
        <f>IF(AND(B47="",B48=""),"",IFERROR(AU48*$AU$2,0))</f>
        <v/>
      </c>
    </row>
    <row r="49" spans="1:48" s="2" customFormat="1" ht="30" customHeight="1" x14ac:dyDescent="0.3">
      <c r="A49" s="64">
        <v>42</v>
      </c>
      <c r="B49" s="89"/>
      <c r="C49" s="20" t="str">
        <f t="shared" si="0"/>
        <v/>
      </c>
      <c r="D49" s="182" t="str">
        <f>IF(AND(B48="", B49=""), "", IFERROR(_xlfn.XLOOKUP(B49,'Seznam Blaga'!A:A,'Seznam Blaga'!B:B), "To blago ni predmet CBAM"))</f>
        <v/>
      </c>
      <c r="E49" s="183"/>
      <c r="F49" s="43" t="str">
        <f>_xlfn.XLOOKUP(E49, 'Seznami podatkov'!C:C,'Seznami podatkov'!B:B, "Izpolni obvezna polja.")</f>
        <v/>
      </c>
      <c r="G49" s="43" t="e">
        <f t="shared" ca="1" si="12"/>
        <v>#REF!</v>
      </c>
      <c r="H49" s="51" t="str">
        <f>IF(AND(B48="", B49=""),"", IFERROR(IF(G49,IF(_xlfn.XLOOKUP(AE49,'Seznami podatkov'!B:B,'Seznami podatkov'!C:C)&lt;&gt;0,_xlfn.XLOOKUP(AE49,'Seznami podatkov'!B:B,'Seznami podatkov'!C:C),""),E49), "Vnesi podatke"))</f>
        <v/>
      </c>
      <c r="I49" s="94"/>
      <c r="J49" s="95" t="b">
        <f>COUNTIF('Seznami podatkov'!G:G,I49)&gt;0</f>
        <v>0</v>
      </c>
      <c r="K49" s="95" t="b">
        <f>COUNTIF('Seznami podatkov'!H:H,I49)&gt;0</f>
        <v>0</v>
      </c>
      <c r="L49" s="95">
        <f t="shared" ca="1" si="13"/>
        <v>0</v>
      </c>
      <c r="M49" s="95">
        <f t="shared" ca="1" si="14"/>
        <v>0</v>
      </c>
      <c r="N49" s="95">
        <f t="shared" ca="1" si="15"/>
        <v>0</v>
      </c>
      <c r="O49" s="96"/>
      <c r="P49" s="95">
        <f>_xlfn.XLOOKUP(O49, 'Seznami podatkov'!D:D,'Seznami podatkov'!E:E, "")</f>
        <v>0</v>
      </c>
      <c r="Q49" s="95" t="str">
        <f t="shared" si="2"/>
        <v>01:010000</v>
      </c>
      <c r="R49" s="95">
        <f>COUNTIF(RVb!A:A, B49)</f>
        <v>0</v>
      </c>
      <c r="S49" s="95">
        <f t="shared" si="16"/>
        <v>0</v>
      </c>
      <c r="T49" s="117"/>
      <c r="U49" s="52">
        <f ca="1">IFERROR(_xlfn.MAXIFS(INDIRECT("'"&amp;I49&amp;"'!"&amp;P49), INDIRECT("'"&amp;I49&amp;"'!A:A"), C49), 0)</f>
        <v>0</v>
      </c>
      <c r="V49" s="52">
        <f ca="1">IFERROR(_xlfn.MAXIFS(INDIRECT("'"&amp;I49&amp;"'!"&amp;P49), INDIRECT("'"&amp;I49&amp;"'!A:A"), LEFT(C49,7)), 0)</f>
        <v>0</v>
      </c>
      <c r="W49" s="52">
        <f ca="1">IFERROR(_xlfn.MAXIFS(INDIRECT("'"&amp;I49&amp;"'!"&amp;P49), INDIRECT("'"&amp;I49&amp;"'!A:A"), LEFT(C49,4)), 0)</f>
        <v>0</v>
      </c>
      <c r="X49" s="52">
        <f t="shared" ca="1" si="17"/>
        <v>0</v>
      </c>
      <c r="Y49" s="52" t="e" cm="1">
        <f t="array" aca="1" ref="Y49" ca="1">_xlfn.XLOOKUP(X49,INDIRECT("'"&amp;I49&amp;"'!"&amp;P49),INDIRECT("'"&amp;I49&amp;"'!I:I"),"Manjka")</f>
        <v>#REF!</v>
      </c>
      <c r="Z49" s="52">
        <f ca="1">IFERROR(_xlfn.MAXIFS(INDIRECT("'Druge države in ozemlja'!"&amp;P49), 'Druge države in ozemlja'!A:A, C49), 0)</f>
        <v>0</v>
      </c>
      <c r="AA49" s="52">
        <f ca="1">IFERROR(_xlfn.MAXIFS(INDIRECT("'Druge države in ozemlja'!"&amp;P49), 'Druge države in ozemlja'!A:A, LEFT(C49,7)), 0)</f>
        <v>0</v>
      </c>
      <c r="AB49" s="52">
        <f ca="1">IFERROR(_xlfn.MAXIFS(INDIRECT("'Druge države in ozemlja'!"&amp;P49), 'Druge države in ozemlja'!A:A,LEFT(C49,4)), 0)</f>
        <v>0</v>
      </c>
      <c r="AC49" s="52">
        <f t="shared" ca="1" si="18"/>
        <v>0</v>
      </c>
      <c r="AD49" s="52" t="e" cm="1">
        <f t="array" aca="1" ref="AD49" ca="1">_xlfn.XLOOKUP(AC49,INDIRECT("'Druge države in ozemlja'!"&amp;P49),'Druge države in ozemlja'!I:I,"Manjka")</f>
        <v>#REF!</v>
      </c>
      <c r="AE49" s="52" t="e">
        <f t="shared" ca="1" si="6"/>
        <v>#REF!</v>
      </c>
      <c r="AF49" s="52" t="e" cm="1">
        <f t="array" aca="1" ref="AF49" ca="1">_xlfn.XLOOKUP(C49&amp;"|("&amp;F49&amp;")",INDIRECT("'"&amp;I49&amp;"'!A1:A10000") &amp; "|" &amp; INDIRECT("'"&amp;I49&amp;"'!I1:I10000"),INDIRECT("'"&amp;I49&amp;"'!"&amp;Q49),0)</f>
        <v>#REF!</v>
      </c>
      <c r="AG49" s="52" t="e">
        <f t="shared" ca="1" si="7"/>
        <v>#REF!</v>
      </c>
      <c r="AH49" s="52" cm="1">
        <f t="array" aca="1" ref="AH49" ca="1">_xlfn.XLOOKUP(C49&amp;"|("&amp;F49&amp;")",'Druge države in ozemlja'!$A$1:$A$10000 &amp; "|" &amp; 'Druge države in ozemlja'!$I$1:$I$10000,INDIRECT("'Druge države in ozemlja'!"&amp;Q49),0)</f>
        <v>0</v>
      </c>
      <c r="AI49" s="52" t="e">
        <f t="shared" ca="1" si="19"/>
        <v>#REF!</v>
      </c>
      <c r="AJ49" s="39">
        <f t="shared" ca="1" si="20"/>
        <v>0</v>
      </c>
      <c r="AK49" s="53" t="e">
        <f t="shared" ca="1" si="21"/>
        <v>#REF!</v>
      </c>
      <c r="AL49" s="54">
        <f>COUNTIFS(RVb!H:H, 2028, RVb!A:A, C49)</f>
        <v>0</v>
      </c>
      <c r="AM49" s="54">
        <f t="shared" si="22"/>
        <v>2025</v>
      </c>
      <c r="AN49" s="54" t="e">
        <f ca="1">IF(G49, TRUE, (E49&lt;&gt;""))</f>
        <v>#REF!</v>
      </c>
      <c r="AO49" s="193" t="str">
        <f>IF(AND(B48="", B49=""), "", IF(OR(J49,K49),"",IFERROR(IF(G49,AJ49,AI49), "Vnesi podatke")))</f>
        <v/>
      </c>
      <c r="AP49" s="194" cm="1">
        <f t="array" ref="AP49">_xlfn.XLOOKUP(C49&amp;"|"&amp;F49&amp;"|"&amp;S49,RVb!A:A&amp;"|"&amp;RVb!F:F&amp;"|"&amp;RVb!H:H,RVb!E:E, 0)</f>
        <v>0</v>
      </c>
      <c r="AQ49" s="195">
        <f>_xlfn.MAXIFS(RVb!E:E, RVb!A:A, C49, RVb!H:H, AM49)</f>
        <v>0</v>
      </c>
      <c r="AR49" s="196" t="str">
        <f>IF(AND(B48="", B49=""), "", IFERROR(IF(G49,AQ49,AP49), "Vnesi podatke"))</f>
        <v/>
      </c>
      <c r="AS49" s="197" t="str">
        <f>IF(AND(B48="", B49=""),"", _xlfn.XLOOKUP(O49, Parametri!A:A,Parametri!B:B, ""))</f>
        <v/>
      </c>
      <c r="AT49" s="197" t="str">
        <f>IF(AND(B48="", B49=""), "", _xlfn.XLOOKUP(O49, Parametri!A:A,Parametri!C:C, ""))</f>
        <v/>
      </c>
      <c r="AU49" s="198" t="str">
        <f t="shared" si="23"/>
        <v/>
      </c>
      <c r="AV49" s="199" t="str">
        <f>IF(AND(B48="",B49=""),"",IFERROR(AU49*$AU$2,0))</f>
        <v/>
      </c>
    </row>
    <row r="50" spans="1:48" s="2" customFormat="1" ht="30" customHeight="1" x14ac:dyDescent="0.3">
      <c r="A50" s="63">
        <v>43</v>
      </c>
      <c r="B50" s="89"/>
      <c r="C50" s="20" t="str">
        <f t="shared" si="0"/>
        <v/>
      </c>
      <c r="D50" s="182" t="str">
        <f>IF(AND(B49="", B50=""), "", IFERROR(_xlfn.XLOOKUP(B50,'Seznam Blaga'!A:A,'Seznam Blaga'!B:B), "To blago ni predmet CBAM"))</f>
        <v/>
      </c>
      <c r="E50" s="183"/>
      <c r="F50" s="43" t="str">
        <f>_xlfn.XLOOKUP(E50, 'Seznami podatkov'!C:C,'Seznami podatkov'!B:B, "Izpolni obvezna polja.")</f>
        <v/>
      </c>
      <c r="G50" s="43" t="e">
        <f t="shared" ca="1" si="12"/>
        <v>#REF!</v>
      </c>
      <c r="H50" s="51" t="str">
        <f>IF(AND(B49="", B50=""),"", IFERROR(IF(G50,IF(_xlfn.XLOOKUP(AE50,'Seznami podatkov'!B:B,'Seznami podatkov'!C:C)&lt;&gt;0,_xlfn.XLOOKUP(AE50,'Seznami podatkov'!B:B,'Seznami podatkov'!C:C),""),E50), "Vnesi podatke"))</f>
        <v/>
      </c>
      <c r="I50" s="94"/>
      <c r="J50" s="95" t="b">
        <f>COUNTIF('Seznami podatkov'!G:G,I50)&gt;0</f>
        <v>0</v>
      </c>
      <c r="K50" s="95" t="b">
        <f>COUNTIF('Seznami podatkov'!H:H,I50)&gt;0</f>
        <v>0</v>
      </c>
      <c r="L50" s="95">
        <f t="shared" ca="1" si="13"/>
        <v>0</v>
      </c>
      <c r="M50" s="95">
        <f t="shared" ca="1" si="14"/>
        <v>0</v>
      </c>
      <c r="N50" s="95">
        <f t="shared" ca="1" si="15"/>
        <v>0</v>
      </c>
      <c r="O50" s="96"/>
      <c r="P50" s="95">
        <f>_xlfn.XLOOKUP(O50, 'Seznami podatkov'!D:D,'Seznami podatkov'!E:E, "")</f>
        <v>0</v>
      </c>
      <c r="Q50" s="95" t="str">
        <f t="shared" si="2"/>
        <v>01:010000</v>
      </c>
      <c r="R50" s="95">
        <f>COUNTIF(RVb!A:A, B50)</f>
        <v>0</v>
      </c>
      <c r="S50" s="95">
        <f t="shared" si="16"/>
        <v>0</v>
      </c>
      <c r="T50" s="117"/>
      <c r="U50" s="52">
        <f ca="1">IFERROR(_xlfn.MAXIFS(INDIRECT("'"&amp;I50&amp;"'!"&amp;P50), INDIRECT("'"&amp;I50&amp;"'!A:A"), C50), 0)</f>
        <v>0</v>
      </c>
      <c r="V50" s="52">
        <f ca="1">IFERROR(_xlfn.MAXIFS(INDIRECT("'"&amp;I50&amp;"'!"&amp;P50), INDIRECT("'"&amp;I50&amp;"'!A:A"), LEFT(C50,7)), 0)</f>
        <v>0</v>
      </c>
      <c r="W50" s="52">
        <f ca="1">IFERROR(_xlfn.MAXIFS(INDIRECT("'"&amp;I50&amp;"'!"&amp;P50), INDIRECT("'"&amp;I50&amp;"'!A:A"), LEFT(C50,4)), 0)</f>
        <v>0</v>
      </c>
      <c r="X50" s="52">
        <f t="shared" ca="1" si="17"/>
        <v>0</v>
      </c>
      <c r="Y50" s="52" t="e" cm="1">
        <f t="array" aca="1" ref="Y50" ca="1">_xlfn.XLOOKUP(X50,INDIRECT("'"&amp;I50&amp;"'!"&amp;P50),INDIRECT("'"&amp;I50&amp;"'!I:I"),"Manjka")</f>
        <v>#REF!</v>
      </c>
      <c r="Z50" s="52">
        <f ca="1">IFERROR(_xlfn.MAXIFS(INDIRECT("'Druge države in ozemlja'!"&amp;P50), 'Druge države in ozemlja'!A:A, C50), 0)</f>
        <v>0</v>
      </c>
      <c r="AA50" s="52">
        <f ca="1">IFERROR(_xlfn.MAXIFS(INDIRECT("'Druge države in ozemlja'!"&amp;P50), 'Druge države in ozemlja'!A:A, LEFT(C50,7)), 0)</f>
        <v>0</v>
      </c>
      <c r="AB50" s="52">
        <f ca="1">IFERROR(_xlfn.MAXIFS(INDIRECT("'Druge države in ozemlja'!"&amp;P50), 'Druge države in ozemlja'!A:A,LEFT(C50,4)), 0)</f>
        <v>0</v>
      </c>
      <c r="AC50" s="52">
        <f t="shared" ca="1" si="18"/>
        <v>0</v>
      </c>
      <c r="AD50" s="52" t="e" cm="1">
        <f t="array" aca="1" ref="AD50" ca="1">_xlfn.XLOOKUP(AC50,INDIRECT("'Druge države in ozemlja'!"&amp;P50),'Druge države in ozemlja'!I:I,"Manjka")</f>
        <v>#REF!</v>
      </c>
      <c r="AE50" s="52" t="e">
        <f t="shared" ca="1" si="6"/>
        <v>#REF!</v>
      </c>
      <c r="AF50" s="52" t="e" cm="1">
        <f t="array" aca="1" ref="AF50" ca="1">_xlfn.XLOOKUP(C50&amp;"|("&amp;F50&amp;")",INDIRECT("'"&amp;I50&amp;"'!A1:A10000") &amp; "|" &amp; INDIRECT("'"&amp;I50&amp;"'!I1:I10000"),INDIRECT("'"&amp;I50&amp;"'!"&amp;Q50),0)</f>
        <v>#REF!</v>
      </c>
      <c r="AG50" s="52" t="e">
        <f t="shared" ca="1" si="7"/>
        <v>#REF!</v>
      </c>
      <c r="AH50" s="52" cm="1">
        <f t="array" aca="1" ref="AH50" ca="1">_xlfn.XLOOKUP(C50&amp;"|("&amp;F50&amp;")",'Druge države in ozemlja'!$A$1:$A$10000 &amp; "|" &amp; 'Druge države in ozemlja'!$I$1:$I$10000,INDIRECT("'Druge države in ozemlja'!"&amp;Q50),0)</f>
        <v>0</v>
      </c>
      <c r="AI50" s="52" t="e">
        <f t="shared" ca="1" si="19"/>
        <v>#REF!</v>
      </c>
      <c r="AJ50" s="39">
        <f t="shared" ca="1" si="20"/>
        <v>0</v>
      </c>
      <c r="AK50" s="53" t="e">
        <f t="shared" ca="1" si="21"/>
        <v>#REF!</v>
      </c>
      <c r="AL50" s="54">
        <f>COUNTIFS(RVb!H:H, 2028, RVb!A:A, C50)</f>
        <v>0</v>
      </c>
      <c r="AM50" s="54">
        <f t="shared" si="22"/>
        <v>2025</v>
      </c>
      <c r="AN50" s="54" t="e">
        <f ca="1">IF(G50, TRUE, (E50&lt;&gt;""))</f>
        <v>#REF!</v>
      </c>
      <c r="AO50" s="193" t="str">
        <f>IF(AND(B49="", B50=""), "", IF(OR(J50,K50),"",IFERROR(IF(G50,AJ50,AI50), "Vnesi podatke")))</f>
        <v/>
      </c>
      <c r="AP50" s="194" cm="1">
        <f t="array" ref="AP50">_xlfn.XLOOKUP(C50&amp;"|"&amp;F50&amp;"|"&amp;S50,RVb!A:A&amp;"|"&amp;RVb!F:F&amp;"|"&amp;RVb!H:H,RVb!E:E, 0)</f>
        <v>0</v>
      </c>
      <c r="AQ50" s="195">
        <f>_xlfn.MAXIFS(RVb!E:E, RVb!A:A, C50, RVb!H:H, AM50)</f>
        <v>0</v>
      </c>
      <c r="AR50" s="196" t="str">
        <f>IF(AND(B49="", B50=""), "", IFERROR(IF(G50,AQ50,AP50), "Vnesi podatke"))</f>
        <v/>
      </c>
      <c r="AS50" s="197" t="str">
        <f>IF(AND(B49="", B50=""),"", _xlfn.XLOOKUP(O50, Parametri!A:A,Parametri!B:B, ""))</f>
        <v/>
      </c>
      <c r="AT50" s="197" t="str">
        <f>IF(AND(B49="", B50=""), "", _xlfn.XLOOKUP(O50, Parametri!A:A,Parametri!C:C, ""))</f>
        <v/>
      </c>
      <c r="AU50" s="198" t="str">
        <f t="shared" si="23"/>
        <v/>
      </c>
      <c r="AV50" s="199" t="str">
        <f>IF(AND(B49="",B50=""),"",IFERROR(AU50*$AU$2,0))</f>
        <v/>
      </c>
    </row>
    <row r="51" spans="1:48" s="2" customFormat="1" ht="30" customHeight="1" x14ac:dyDescent="0.3">
      <c r="A51" s="64">
        <v>44</v>
      </c>
      <c r="B51" s="89"/>
      <c r="C51" s="20" t="str">
        <f t="shared" si="0"/>
        <v/>
      </c>
      <c r="D51" s="182" t="str">
        <f>IF(AND(B50="", B51=""), "", IFERROR(_xlfn.XLOOKUP(B51,'Seznam Blaga'!A:A,'Seznam Blaga'!B:B), "To blago ni predmet CBAM"))</f>
        <v/>
      </c>
      <c r="E51" s="183"/>
      <c r="F51" s="43" t="str">
        <f>_xlfn.XLOOKUP(E51, 'Seznami podatkov'!C:C,'Seznami podatkov'!B:B, "Izpolni obvezna polja.")</f>
        <v/>
      </c>
      <c r="G51" s="43" t="e">
        <f t="shared" ca="1" si="12"/>
        <v>#REF!</v>
      </c>
      <c r="H51" s="51" t="str">
        <f>IF(AND(B50="", B51=""),"", IFERROR(IF(G51,IF(_xlfn.XLOOKUP(AE51,'Seznami podatkov'!B:B,'Seznami podatkov'!C:C)&lt;&gt;0,_xlfn.XLOOKUP(AE51,'Seznami podatkov'!B:B,'Seznami podatkov'!C:C),""),E51), "Vnesi podatke"))</f>
        <v/>
      </c>
      <c r="I51" s="94"/>
      <c r="J51" s="95" t="b">
        <f>COUNTIF('Seznami podatkov'!G:G,I51)&gt;0</f>
        <v>0</v>
      </c>
      <c r="K51" s="95" t="b">
        <f>COUNTIF('Seznami podatkov'!H:H,I51)&gt;0</f>
        <v>0</v>
      </c>
      <c r="L51" s="95">
        <f t="shared" ca="1" si="13"/>
        <v>0</v>
      </c>
      <c r="M51" s="95">
        <f t="shared" ca="1" si="14"/>
        <v>0</v>
      </c>
      <c r="N51" s="95">
        <f t="shared" ca="1" si="15"/>
        <v>0</v>
      </c>
      <c r="O51" s="96"/>
      <c r="P51" s="95">
        <f>_xlfn.XLOOKUP(O51, 'Seznami podatkov'!D:D,'Seznami podatkov'!E:E, "")</f>
        <v>0</v>
      </c>
      <c r="Q51" s="95" t="str">
        <f t="shared" si="2"/>
        <v>01:010000</v>
      </c>
      <c r="R51" s="95">
        <f>COUNTIF(RVb!A:A, B51)</f>
        <v>0</v>
      </c>
      <c r="S51" s="95">
        <f t="shared" si="16"/>
        <v>0</v>
      </c>
      <c r="T51" s="117"/>
      <c r="U51" s="52">
        <f ca="1">IFERROR(_xlfn.MAXIFS(INDIRECT("'"&amp;I51&amp;"'!"&amp;P51), INDIRECT("'"&amp;I51&amp;"'!A:A"), C51), 0)</f>
        <v>0</v>
      </c>
      <c r="V51" s="52">
        <f ca="1">IFERROR(_xlfn.MAXIFS(INDIRECT("'"&amp;I51&amp;"'!"&amp;P51), INDIRECT("'"&amp;I51&amp;"'!A:A"), LEFT(C51,7)), 0)</f>
        <v>0</v>
      </c>
      <c r="W51" s="52">
        <f ca="1">IFERROR(_xlfn.MAXIFS(INDIRECT("'"&amp;I51&amp;"'!"&amp;P51), INDIRECT("'"&amp;I51&amp;"'!A:A"), LEFT(C51,4)), 0)</f>
        <v>0</v>
      </c>
      <c r="X51" s="52">
        <f t="shared" ca="1" si="17"/>
        <v>0</v>
      </c>
      <c r="Y51" s="52" t="e" cm="1">
        <f t="array" aca="1" ref="Y51" ca="1">_xlfn.XLOOKUP(X51,INDIRECT("'"&amp;I51&amp;"'!"&amp;P51),INDIRECT("'"&amp;I51&amp;"'!I:I"),"Manjka")</f>
        <v>#REF!</v>
      </c>
      <c r="Z51" s="52">
        <f ca="1">IFERROR(_xlfn.MAXIFS(INDIRECT("'Druge države in ozemlja'!"&amp;P51), 'Druge države in ozemlja'!A:A, C51), 0)</f>
        <v>0</v>
      </c>
      <c r="AA51" s="52">
        <f ca="1">IFERROR(_xlfn.MAXIFS(INDIRECT("'Druge države in ozemlja'!"&amp;P51), 'Druge države in ozemlja'!A:A, LEFT(C51,7)), 0)</f>
        <v>0</v>
      </c>
      <c r="AB51" s="52">
        <f ca="1">IFERROR(_xlfn.MAXIFS(INDIRECT("'Druge države in ozemlja'!"&amp;P51), 'Druge države in ozemlja'!A:A,LEFT(C51,4)), 0)</f>
        <v>0</v>
      </c>
      <c r="AC51" s="52">
        <f t="shared" ca="1" si="18"/>
        <v>0</v>
      </c>
      <c r="AD51" s="52" t="e" cm="1">
        <f t="array" aca="1" ref="AD51" ca="1">_xlfn.XLOOKUP(AC51,INDIRECT("'Druge države in ozemlja'!"&amp;P51),'Druge države in ozemlja'!I:I,"Manjka")</f>
        <v>#REF!</v>
      </c>
      <c r="AE51" s="52" t="e">
        <f t="shared" ca="1" si="6"/>
        <v>#REF!</v>
      </c>
      <c r="AF51" s="52" t="e" cm="1">
        <f t="array" aca="1" ref="AF51" ca="1">_xlfn.XLOOKUP(C51&amp;"|("&amp;F51&amp;")",INDIRECT("'"&amp;I51&amp;"'!A1:A10000") &amp; "|" &amp; INDIRECT("'"&amp;I51&amp;"'!I1:I10000"),INDIRECT("'"&amp;I51&amp;"'!"&amp;Q51),0)</f>
        <v>#REF!</v>
      </c>
      <c r="AG51" s="52" t="e">
        <f t="shared" ca="1" si="7"/>
        <v>#REF!</v>
      </c>
      <c r="AH51" s="52" cm="1">
        <f t="array" aca="1" ref="AH51" ca="1">_xlfn.XLOOKUP(C51&amp;"|("&amp;F51&amp;")",'Druge države in ozemlja'!$A$1:$A$10000 &amp; "|" &amp; 'Druge države in ozemlja'!$I$1:$I$10000,INDIRECT("'Druge države in ozemlja'!"&amp;Q51),0)</f>
        <v>0</v>
      </c>
      <c r="AI51" s="52" t="e">
        <f t="shared" ca="1" si="19"/>
        <v>#REF!</v>
      </c>
      <c r="AJ51" s="39">
        <f t="shared" ca="1" si="20"/>
        <v>0</v>
      </c>
      <c r="AK51" s="53" t="e">
        <f t="shared" ca="1" si="21"/>
        <v>#REF!</v>
      </c>
      <c r="AL51" s="54">
        <f>COUNTIFS(RVb!H:H, 2028, RVb!A:A, C51)</f>
        <v>0</v>
      </c>
      <c r="AM51" s="54">
        <f t="shared" si="22"/>
        <v>2025</v>
      </c>
      <c r="AN51" s="54" t="e">
        <f ca="1">IF(G51, TRUE, (E51&lt;&gt;""))</f>
        <v>#REF!</v>
      </c>
      <c r="AO51" s="193" t="str">
        <f>IF(AND(B50="", B51=""), "", IF(OR(J51,K51),"",IFERROR(IF(G51,AJ51,AI51), "Vnesi podatke")))</f>
        <v/>
      </c>
      <c r="AP51" s="194" cm="1">
        <f t="array" ref="AP51">_xlfn.XLOOKUP(C51&amp;"|"&amp;F51&amp;"|"&amp;S51,RVb!A:A&amp;"|"&amp;RVb!F:F&amp;"|"&amp;RVb!H:H,RVb!E:E, 0)</f>
        <v>0</v>
      </c>
      <c r="AQ51" s="195">
        <f>_xlfn.MAXIFS(RVb!E:E, RVb!A:A, C51, RVb!H:H, AM51)</f>
        <v>0</v>
      </c>
      <c r="AR51" s="196" t="str">
        <f>IF(AND(B50="", B51=""), "", IFERROR(IF(G51,AQ51,AP51), "Vnesi podatke"))</f>
        <v/>
      </c>
      <c r="AS51" s="197" t="str">
        <f>IF(AND(B50="", B51=""),"", _xlfn.XLOOKUP(O51, Parametri!A:A,Parametri!B:B, ""))</f>
        <v/>
      </c>
      <c r="AT51" s="197" t="str">
        <f>IF(AND(B50="", B51=""), "", _xlfn.XLOOKUP(O51, Parametri!A:A,Parametri!C:C, ""))</f>
        <v/>
      </c>
      <c r="AU51" s="198" t="str">
        <f t="shared" si="23"/>
        <v/>
      </c>
      <c r="AV51" s="199" t="str">
        <f>IF(AND(B50="",B51=""),"",IFERROR(AU51*$AU$2,0))</f>
        <v/>
      </c>
    </row>
    <row r="52" spans="1:48" s="2" customFormat="1" ht="30" customHeight="1" x14ac:dyDescent="0.3">
      <c r="A52" s="64">
        <v>45</v>
      </c>
      <c r="B52" s="89"/>
      <c r="C52" s="20" t="str">
        <f t="shared" si="0"/>
        <v/>
      </c>
      <c r="D52" s="182" t="str">
        <f>IF(AND(B51="", B52=""), "", IFERROR(_xlfn.XLOOKUP(B52,'Seznam Blaga'!A:A,'Seznam Blaga'!B:B), "To blago ni predmet CBAM"))</f>
        <v/>
      </c>
      <c r="E52" s="183"/>
      <c r="F52" s="43" t="str">
        <f>_xlfn.XLOOKUP(E52, 'Seznami podatkov'!C:C,'Seznami podatkov'!B:B, "Izpolni obvezna polja.")</f>
        <v/>
      </c>
      <c r="G52" s="43" t="e">
        <f t="shared" ca="1" si="12"/>
        <v>#REF!</v>
      </c>
      <c r="H52" s="51" t="str">
        <f>IF(AND(B51="", B52=""),"", IFERROR(IF(G52,IF(_xlfn.XLOOKUP(AE52,'Seznami podatkov'!B:B,'Seznami podatkov'!C:C)&lt;&gt;0,_xlfn.XLOOKUP(AE52,'Seznami podatkov'!B:B,'Seznami podatkov'!C:C),""),E52), "Vnesi podatke"))</f>
        <v/>
      </c>
      <c r="I52" s="94"/>
      <c r="J52" s="95" t="b">
        <f>COUNTIF('Seznami podatkov'!G:G,I52)&gt;0</f>
        <v>0</v>
      </c>
      <c r="K52" s="95" t="b">
        <f>COUNTIF('Seznami podatkov'!H:H,I52)&gt;0</f>
        <v>0</v>
      </c>
      <c r="L52" s="95">
        <f t="shared" ca="1" si="13"/>
        <v>0</v>
      </c>
      <c r="M52" s="95">
        <f t="shared" ca="1" si="14"/>
        <v>0</v>
      </c>
      <c r="N52" s="95">
        <f t="shared" ca="1" si="15"/>
        <v>0</v>
      </c>
      <c r="O52" s="96"/>
      <c r="P52" s="95">
        <f>_xlfn.XLOOKUP(O52, 'Seznami podatkov'!D:D,'Seznami podatkov'!E:E, "")</f>
        <v>0</v>
      </c>
      <c r="Q52" s="95" t="str">
        <f t="shared" si="2"/>
        <v>01:010000</v>
      </c>
      <c r="R52" s="95">
        <f>COUNTIF(RVb!A:A, B52)</f>
        <v>0</v>
      </c>
      <c r="S52" s="95">
        <f t="shared" si="16"/>
        <v>0</v>
      </c>
      <c r="T52" s="117"/>
      <c r="U52" s="52">
        <f ca="1">IFERROR(_xlfn.MAXIFS(INDIRECT("'"&amp;I52&amp;"'!"&amp;P52), INDIRECT("'"&amp;I52&amp;"'!A:A"), C52), 0)</f>
        <v>0</v>
      </c>
      <c r="V52" s="52">
        <f ca="1">IFERROR(_xlfn.MAXIFS(INDIRECT("'"&amp;I52&amp;"'!"&amp;P52), INDIRECT("'"&amp;I52&amp;"'!A:A"), LEFT(C52,7)), 0)</f>
        <v>0</v>
      </c>
      <c r="W52" s="52">
        <f ca="1">IFERROR(_xlfn.MAXIFS(INDIRECT("'"&amp;I52&amp;"'!"&amp;P52), INDIRECT("'"&amp;I52&amp;"'!A:A"), LEFT(C52,4)), 0)</f>
        <v>0</v>
      </c>
      <c r="X52" s="52">
        <f t="shared" ca="1" si="17"/>
        <v>0</v>
      </c>
      <c r="Y52" s="52" t="e" cm="1">
        <f t="array" aca="1" ref="Y52" ca="1">_xlfn.XLOOKUP(X52,INDIRECT("'"&amp;I52&amp;"'!"&amp;P52),INDIRECT("'"&amp;I52&amp;"'!I:I"),"Manjka")</f>
        <v>#REF!</v>
      </c>
      <c r="Z52" s="52">
        <f ca="1">IFERROR(_xlfn.MAXIFS(INDIRECT("'Druge države in ozemlja'!"&amp;P52), 'Druge države in ozemlja'!A:A, C52), 0)</f>
        <v>0</v>
      </c>
      <c r="AA52" s="52">
        <f ca="1">IFERROR(_xlfn.MAXIFS(INDIRECT("'Druge države in ozemlja'!"&amp;P52), 'Druge države in ozemlja'!A:A, LEFT(C52,7)), 0)</f>
        <v>0</v>
      </c>
      <c r="AB52" s="52">
        <f ca="1">IFERROR(_xlfn.MAXIFS(INDIRECT("'Druge države in ozemlja'!"&amp;P52), 'Druge države in ozemlja'!A:A,LEFT(C52,4)), 0)</f>
        <v>0</v>
      </c>
      <c r="AC52" s="52">
        <f t="shared" ca="1" si="18"/>
        <v>0</v>
      </c>
      <c r="AD52" s="52" t="e" cm="1">
        <f t="array" aca="1" ref="AD52" ca="1">_xlfn.XLOOKUP(AC52,INDIRECT("'Druge države in ozemlja'!"&amp;P52),'Druge države in ozemlja'!I:I,"Manjka")</f>
        <v>#REF!</v>
      </c>
      <c r="AE52" s="52" t="e">
        <f t="shared" ca="1" si="6"/>
        <v>#REF!</v>
      </c>
      <c r="AF52" s="52" t="e" cm="1">
        <f t="array" aca="1" ref="AF52" ca="1">_xlfn.XLOOKUP(C52&amp;"|("&amp;F52&amp;")",INDIRECT("'"&amp;I52&amp;"'!A1:A10000") &amp; "|" &amp; INDIRECT("'"&amp;I52&amp;"'!I1:I10000"),INDIRECT("'"&amp;I52&amp;"'!"&amp;Q52),0)</f>
        <v>#REF!</v>
      </c>
      <c r="AG52" s="52" t="e">
        <f t="shared" ca="1" si="7"/>
        <v>#REF!</v>
      </c>
      <c r="AH52" s="52" cm="1">
        <f t="array" aca="1" ref="AH52" ca="1">_xlfn.XLOOKUP(C52&amp;"|("&amp;F52&amp;")",'Druge države in ozemlja'!$A$1:$A$10000 &amp; "|" &amp; 'Druge države in ozemlja'!$I$1:$I$10000,INDIRECT("'Druge države in ozemlja'!"&amp;Q52),0)</f>
        <v>0</v>
      </c>
      <c r="AI52" s="52" t="e">
        <f t="shared" ca="1" si="19"/>
        <v>#REF!</v>
      </c>
      <c r="AJ52" s="39">
        <f t="shared" ca="1" si="20"/>
        <v>0</v>
      </c>
      <c r="AK52" s="53" t="e">
        <f t="shared" ca="1" si="21"/>
        <v>#REF!</v>
      </c>
      <c r="AL52" s="54">
        <f>COUNTIFS(RVb!H:H, 2028, RVb!A:A, C52)</f>
        <v>0</v>
      </c>
      <c r="AM52" s="54">
        <f t="shared" si="22"/>
        <v>2025</v>
      </c>
      <c r="AN52" s="54" t="e">
        <f ca="1">IF(G52, TRUE, (E52&lt;&gt;""))</f>
        <v>#REF!</v>
      </c>
      <c r="AO52" s="193" t="str">
        <f>IF(AND(B51="", B52=""), "", IF(OR(J52,K52),"",IFERROR(IF(G52,AJ52,AI52), "Vnesi podatke")))</f>
        <v/>
      </c>
      <c r="AP52" s="194" cm="1">
        <f t="array" ref="AP52">_xlfn.XLOOKUP(C52&amp;"|"&amp;F52&amp;"|"&amp;S52,RVb!A:A&amp;"|"&amp;RVb!F:F&amp;"|"&amp;RVb!H:H,RVb!E:E, 0)</f>
        <v>0</v>
      </c>
      <c r="AQ52" s="195">
        <f>_xlfn.MAXIFS(RVb!E:E, RVb!A:A, C52, RVb!H:H, AM52)</f>
        <v>0</v>
      </c>
      <c r="AR52" s="196" t="str">
        <f>IF(AND(B51="", B52=""), "", IFERROR(IF(G52,AQ52,AP52), "Vnesi podatke"))</f>
        <v/>
      </c>
      <c r="AS52" s="197" t="str">
        <f>IF(AND(B51="", B52=""),"", _xlfn.XLOOKUP(O52, Parametri!A:A,Parametri!B:B, ""))</f>
        <v/>
      </c>
      <c r="AT52" s="197" t="str">
        <f>IF(AND(B51="", B52=""), "", _xlfn.XLOOKUP(O52, Parametri!A:A,Parametri!C:C, ""))</f>
        <v/>
      </c>
      <c r="AU52" s="198" t="str">
        <f t="shared" si="23"/>
        <v/>
      </c>
      <c r="AV52" s="199" t="str">
        <f>IF(AND(B51="",B52=""),"",IFERROR(AU52*$AU$2,0))</f>
        <v/>
      </c>
    </row>
    <row r="53" spans="1:48" s="2" customFormat="1" ht="30" customHeight="1" x14ac:dyDescent="0.3">
      <c r="A53" s="63">
        <v>46</v>
      </c>
      <c r="B53" s="89"/>
      <c r="C53" s="20" t="str">
        <f t="shared" si="0"/>
        <v/>
      </c>
      <c r="D53" s="182" t="str">
        <f>IF(AND(B52="", B53=""), "", IFERROR(_xlfn.XLOOKUP(B53,'Seznam Blaga'!A:A,'Seznam Blaga'!B:B), "To blago ni predmet CBAM"))</f>
        <v/>
      </c>
      <c r="E53" s="183"/>
      <c r="F53" s="43" t="str">
        <f>_xlfn.XLOOKUP(E53, 'Seznami podatkov'!C:C,'Seznami podatkov'!B:B, "Izpolni obvezna polja.")</f>
        <v/>
      </c>
      <c r="G53" s="43" t="e">
        <f t="shared" ca="1" si="12"/>
        <v>#REF!</v>
      </c>
      <c r="H53" s="51" t="str">
        <f>IF(AND(B52="", B53=""),"", IFERROR(IF(G53,IF(_xlfn.XLOOKUP(AE53,'Seznami podatkov'!B:B,'Seznami podatkov'!C:C)&lt;&gt;0,_xlfn.XLOOKUP(AE53,'Seznami podatkov'!B:B,'Seznami podatkov'!C:C),""),E53), "Vnesi podatke"))</f>
        <v/>
      </c>
      <c r="I53" s="94"/>
      <c r="J53" s="95" t="b">
        <f>COUNTIF('Seznami podatkov'!G:G,I53)&gt;0</f>
        <v>0</v>
      </c>
      <c r="K53" s="95" t="b">
        <f>COUNTIF('Seznami podatkov'!H:H,I53)&gt;0</f>
        <v>0</v>
      </c>
      <c r="L53" s="95">
        <f t="shared" ca="1" si="13"/>
        <v>0</v>
      </c>
      <c r="M53" s="95">
        <f t="shared" ca="1" si="14"/>
        <v>0</v>
      </c>
      <c r="N53" s="95">
        <f t="shared" ca="1" si="15"/>
        <v>0</v>
      </c>
      <c r="O53" s="96"/>
      <c r="P53" s="95">
        <f>_xlfn.XLOOKUP(O53, 'Seznami podatkov'!D:D,'Seznami podatkov'!E:E, "")</f>
        <v>0</v>
      </c>
      <c r="Q53" s="95" t="str">
        <f t="shared" si="2"/>
        <v>01:010000</v>
      </c>
      <c r="R53" s="95">
        <f>COUNTIF(RVb!A:A, B53)</f>
        <v>0</v>
      </c>
      <c r="S53" s="95">
        <f t="shared" si="16"/>
        <v>0</v>
      </c>
      <c r="T53" s="117"/>
      <c r="U53" s="52">
        <f ca="1">IFERROR(_xlfn.MAXIFS(INDIRECT("'"&amp;I53&amp;"'!"&amp;P53), INDIRECT("'"&amp;I53&amp;"'!A:A"), C53), 0)</f>
        <v>0</v>
      </c>
      <c r="V53" s="52">
        <f ca="1">IFERROR(_xlfn.MAXIFS(INDIRECT("'"&amp;I53&amp;"'!"&amp;P53), INDIRECT("'"&amp;I53&amp;"'!A:A"), LEFT(C53,7)), 0)</f>
        <v>0</v>
      </c>
      <c r="W53" s="52">
        <f ca="1">IFERROR(_xlfn.MAXIFS(INDIRECT("'"&amp;I53&amp;"'!"&amp;P53), INDIRECT("'"&amp;I53&amp;"'!A:A"), LEFT(C53,4)), 0)</f>
        <v>0</v>
      </c>
      <c r="X53" s="52">
        <f t="shared" ca="1" si="17"/>
        <v>0</v>
      </c>
      <c r="Y53" s="52" t="e" cm="1">
        <f t="array" aca="1" ref="Y53" ca="1">_xlfn.XLOOKUP(X53,INDIRECT("'"&amp;I53&amp;"'!"&amp;P53),INDIRECT("'"&amp;I53&amp;"'!I:I"),"Manjka")</f>
        <v>#REF!</v>
      </c>
      <c r="Z53" s="52">
        <f ca="1">IFERROR(_xlfn.MAXIFS(INDIRECT("'Druge države in ozemlja'!"&amp;P53), 'Druge države in ozemlja'!A:A, C53), 0)</f>
        <v>0</v>
      </c>
      <c r="AA53" s="52">
        <f ca="1">IFERROR(_xlfn.MAXIFS(INDIRECT("'Druge države in ozemlja'!"&amp;P53), 'Druge države in ozemlja'!A:A, LEFT(C53,7)), 0)</f>
        <v>0</v>
      </c>
      <c r="AB53" s="52">
        <f ca="1">IFERROR(_xlfn.MAXIFS(INDIRECT("'Druge države in ozemlja'!"&amp;P53), 'Druge države in ozemlja'!A:A,LEFT(C53,4)), 0)</f>
        <v>0</v>
      </c>
      <c r="AC53" s="52">
        <f t="shared" ca="1" si="18"/>
        <v>0</v>
      </c>
      <c r="AD53" s="52" t="e" cm="1">
        <f t="array" aca="1" ref="AD53" ca="1">_xlfn.XLOOKUP(AC53,INDIRECT("'Druge države in ozemlja'!"&amp;P53),'Druge države in ozemlja'!I:I,"Manjka")</f>
        <v>#REF!</v>
      </c>
      <c r="AE53" s="52" t="e">
        <f t="shared" ca="1" si="6"/>
        <v>#REF!</v>
      </c>
      <c r="AF53" s="52" t="e" cm="1">
        <f t="array" aca="1" ref="AF53" ca="1">_xlfn.XLOOKUP(C53&amp;"|("&amp;F53&amp;")",INDIRECT("'"&amp;I53&amp;"'!A1:A10000") &amp; "|" &amp; INDIRECT("'"&amp;I53&amp;"'!I1:I10000"),INDIRECT("'"&amp;I53&amp;"'!"&amp;Q53),0)</f>
        <v>#REF!</v>
      </c>
      <c r="AG53" s="52" t="e">
        <f t="shared" ca="1" si="7"/>
        <v>#REF!</v>
      </c>
      <c r="AH53" s="52" cm="1">
        <f t="array" aca="1" ref="AH53" ca="1">_xlfn.XLOOKUP(C53&amp;"|("&amp;F53&amp;")",'Druge države in ozemlja'!$A$1:$A$10000 &amp; "|" &amp; 'Druge države in ozemlja'!$I$1:$I$10000,INDIRECT("'Druge države in ozemlja'!"&amp;Q53),0)</f>
        <v>0</v>
      </c>
      <c r="AI53" s="52" t="e">
        <f t="shared" ca="1" si="19"/>
        <v>#REF!</v>
      </c>
      <c r="AJ53" s="39">
        <f t="shared" ca="1" si="20"/>
        <v>0</v>
      </c>
      <c r="AK53" s="53" t="e">
        <f t="shared" ca="1" si="21"/>
        <v>#REF!</v>
      </c>
      <c r="AL53" s="54">
        <f>COUNTIFS(RVb!H:H, 2028, RVb!A:A, C53)</f>
        <v>0</v>
      </c>
      <c r="AM53" s="54">
        <f t="shared" si="22"/>
        <v>2025</v>
      </c>
      <c r="AN53" s="54" t="e">
        <f ca="1">IF(G53, TRUE, (E53&lt;&gt;""))</f>
        <v>#REF!</v>
      </c>
      <c r="AO53" s="193" t="str">
        <f>IF(AND(B52="", B53=""), "", IF(OR(J53,K53),"",IFERROR(IF(G53,AJ53,AI53), "Vnesi podatke")))</f>
        <v/>
      </c>
      <c r="AP53" s="194" cm="1">
        <f t="array" ref="AP53">_xlfn.XLOOKUP(C53&amp;"|"&amp;F53&amp;"|"&amp;S53,RVb!A:A&amp;"|"&amp;RVb!F:F&amp;"|"&amp;RVb!H:H,RVb!E:E, 0)</f>
        <v>0</v>
      </c>
      <c r="AQ53" s="195">
        <f>_xlfn.MAXIFS(RVb!E:E, RVb!A:A, C53, RVb!H:H, AM53)</f>
        <v>0</v>
      </c>
      <c r="AR53" s="196" t="str">
        <f>IF(AND(B52="", B53=""), "", IFERROR(IF(G53,AQ53,AP53), "Vnesi podatke"))</f>
        <v/>
      </c>
      <c r="AS53" s="197" t="str">
        <f>IF(AND(B52="", B53=""),"", _xlfn.XLOOKUP(O53, Parametri!A:A,Parametri!B:B, ""))</f>
        <v/>
      </c>
      <c r="AT53" s="197" t="str">
        <f>IF(AND(B52="", B53=""), "", _xlfn.XLOOKUP(O53, Parametri!A:A,Parametri!C:C, ""))</f>
        <v/>
      </c>
      <c r="AU53" s="198" t="str">
        <f t="shared" si="23"/>
        <v/>
      </c>
      <c r="AV53" s="199" t="str">
        <f>IF(AND(B52="",B53=""),"",IFERROR(AU53*$AU$2,0))</f>
        <v/>
      </c>
    </row>
    <row r="54" spans="1:48" s="2" customFormat="1" ht="30" customHeight="1" x14ac:dyDescent="0.3">
      <c r="A54" s="64">
        <v>47</v>
      </c>
      <c r="B54" s="89"/>
      <c r="C54" s="20" t="str">
        <f t="shared" si="0"/>
        <v/>
      </c>
      <c r="D54" s="182" t="str">
        <f>IF(AND(B53="", B54=""), "", IFERROR(_xlfn.XLOOKUP(B54,'Seznam Blaga'!A:A,'Seznam Blaga'!B:B), "To blago ni predmet CBAM"))</f>
        <v/>
      </c>
      <c r="E54" s="183"/>
      <c r="F54" s="43" t="str">
        <f>_xlfn.XLOOKUP(E54, 'Seznami podatkov'!C:C,'Seznami podatkov'!B:B, "Izpolni obvezna polja.")</f>
        <v/>
      </c>
      <c r="G54" s="43" t="e">
        <f t="shared" ca="1" si="12"/>
        <v>#REF!</v>
      </c>
      <c r="H54" s="51" t="str">
        <f>IF(AND(B53="", B54=""),"", IFERROR(IF(G54,IF(_xlfn.XLOOKUP(AE54,'Seznami podatkov'!B:B,'Seznami podatkov'!C:C)&lt;&gt;0,_xlfn.XLOOKUP(AE54,'Seznami podatkov'!B:B,'Seznami podatkov'!C:C),""),E54), "Vnesi podatke"))</f>
        <v/>
      </c>
      <c r="I54" s="94"/>
      <c r="J54" s="95" t="b">
        <f>COUNTIF('Seznami podatkov'!G:G,I54)&gt;0</f>
        <v>0</v>
      </c>
      <c r="K54" s="95" t="b">
        <f>COUNTIF('Seznami podatkov'!H:H,I54)&gt;0</f>
        <v>0</v>
      </c>
      <c r="L54" s="95">
        <f t="shared" ca="1" si="13"/>
        <v>0</v>
      </c>
      <c r="M54" s="95">
        <f t="shared" ca="1" si="14"/>
        <v>0</v>
      </c>
      <c r="N54" s="95">
        <f t="shared" ca="1" si="15"/>
        <v>0</v>
      </c>
      <c r="O54" s="96"/>
      <c r="P54" s="95">
        <f>_xlfn.XLOOKUP(O54, 'Seznami podatkov'!D:D,'Seznami podatkov'!E:E, "")</f>
        <v>0</v>
      </c>
      <c r="Q54" s="95" t="str">
        <f t="shared" si="2"/>
        <v>01:010000</v>
      </c>
      <c r="R54" s="95">
        <f>COUNTIF(RVb!A:A, B54)</f>
        <v>0</v>
      </c>
      <c r="S54" s="95">
        <f t="shared" si="16"/>
        <v>0</v>
      </c>
      <c r="T54" s="117"/>
      <c r="U54" s="52">
        <f ca="1">IFERROR(_xlfn.MAXIFS(INDIRECT("'"&amp;I54&amp;"'!"&amp;P54), INDIRECT("'"&amp;I54&amp;"'!A:A"), C54), 0)</f>
        <v>0</v>
      </c>
      <c r="V54" s="52">
        <f ca="1">IFERROR(_xlfn.MAXIFS(INDIRECT("'"&amp;I54&amp;"'!"&amp;P54), INDIRECT("'"&amp;I54&amp;"'!A:A"), LEFT(C54,7)), 0)</f>
        <v>0</v>
      </c>
      <c r="W54" s="52">
        <f ca="1">IFERROR(_xlfn.MAXIFS(INDIRECT("'"&amp;I54&amp;"'!"&amp;P54), INDIRECT("'"&amp;I54&amp;"'!A:A"), LEFT(C54,4)), 0)</f>
        <v>0</v>
      </c>
      <c r="X54" s="52">
        <f t="shared" ca="1" si="17"/>
        <v>0</v>
      </c>
      <c r="Y54" s="52" t="e" cm="1">
        <f t="array" aca="1" ref="Y54" ca="1">_xlfn.XLOOKUP(X54,INDIRECT("'"&amp;I54&amp;"'!"&amp;P54),INDIRECT("'"&amp;I54&amp;"'!I:I"),"Manjka")</f>
        <v>#REF!</v>
      </c>
      <c r="Z54" s="52">
        <f ca="1">IFERROR(_xlfn.MAXIFS(INDIRECT("'Druge države in ozemlja'!"&amp;P54), 'Druge države in ozemlja'!A:A, C54), 0)</f>
        <v>0</v>
      </c>
      <c r="AA54" s="52">
        <f ca="1">IFERROR(_xlfn.MAXIFS(INDIRECT("'Druge države in ozemlja'!"&amp;P54), 'Druge države in ozemlja'!A:A, LEFT(C54,7)), 0)</f>
        <v>0</v>
      </c>
      <c r="AB54" s="52">
        <f ca="1">IFERROR(_xlfn.MAXIFS(INDIRECT("'Druge države in ozemlja'!"&amp;P54), 'Druge države in ozemlja'!A:A,LEFT(C54,4)), 0)</f>
        <v>0</v>
      </c>
      <c r="AC54" s="52">
        <f t="shared" ca="1" si="18"/>
        <v>0</v>
      </c>
      <c r="AD54" s="52" t="e" cm="1">
        <f t="array" aca="1" ref="AD54" ca="1">_xlfn.XLOOKUP(AC54,INDIRECT("'Druge države in ozemlja'!"&amp;P54),'Druge države in ozemlja'!I:I,"Manjka")</f>
        <v>#REF!</v>
      </c>
      <c r="AE54" s="52" t="e">
        <f t="shared" ca="1" si="6"/>
        <v>#REF!</v>
      </c>
      <c r="AF54" s="52" t="e" cm="1">
        <f t="array" aca="1" ref="AF54" ca="1">_xlfn.XLOOKUP(C54&amp;"|("&amp;F54&amp;")",INDIRECT("'"&amp;I54&amp;"'!A1:A10000") &amp; "|" &amp; INDIRECT("'"&amp;I54&amp;"'!I1:I10000"),INDIRECT("'"&amp;I54&amp;"'!"&amp;Q54),0)</f>
        <v>#REF!</v>
      </c>
      <c r="AG54" s="52" t="e">
        <f t="shared" ca="1" si="7"/>
        <v>#REF!</v>
      </c>
      <c r="AH54" s="52" cm="1">
        <f t="array" aca="1" ref="AH54" ca="1">_xlfn.XLOOKUP(C54&amp;"|("&amp;F54&amp;")",'Druge države in ozemlja'!$A$1:$A$10000 &amp; "|" &amp; 'Druge države in ozemlja'!$I$1:$I$10000,INDIRECT("'Druge države in ozemlja'!"&amp;Q54),0)</f>
        <v>0</v>
      </c>
      <c r="AI54" s="52" t="e">
        <f t="shared" ca="1" si="19"/>
        <v>#REF!</v>
      </c>
      <c r="AJ54" s="39">
        <f t="shared" ca="1" si="20"/>
        <v>0</v>
      </c>
      <c r="AK54" s="53" t="e">
        <f t="shared" ca="1" si="21"/>
        <v>#REF!</v>
      </c>
      <c r="AL54" s="54">
        <f>COUNTIFS(RVb!H:H, 2028, RVb!A:A, C54)</f>
        <v>0</v>
      </c>
      <c r="AM54" s="54">
        <f t="shared" si="22"/>
        <v>2025</v>
      </c>
      <c r="AN54" s="54" t="e">
        <f ca="1">IF(G54, TRUE, (E54&lt;&gt;""))</f>
        <v>#REF!</v>
      </c>
      <c r="AO54" s="193" t="str">
        <f>IF(AND(B53="", B54=""), "", IF(OR(J54,K54),"",IFERROR(IF(G54,AJ54,AI54), "Vnesi podatke")))</f>
        <v/>
      </c>
      <c r="AP54" s="194" cm="1">
        <f t="array" ref="AP54">_xlfn.XLOOKUP(C54&amp;"|"&amp;F54&amp;"|"&amp;S54,RVb!A:A&amp;"|"&amp;RVb!F:F&amp;"|"&amp;RVb!H:H,RVb!E:E, 0)</f>
        <v>0</v>
      </c>
      <c r="AQ54" s="195">
        <f>_xlfn.MAXIFS(RVb!E:E, RVb!A:A, C54, RVb!H:H, AM54)</f>
        <v>0</v>
      </c>
      <c r="AR54" s="196" t="str">
        <f>IF(AND(B53="", B54=""), "", IFERROR(IF(G54,AQ54,AP54), "Vnesi podatke"))</f>
        <v/>
      </c>
      <c r="AS54" s="197" t="str">
        <f>IF(AND(B53="", B54=""),"", _xlfn.XLOOKUP(O54, Parametri!A:A,Parametri!B:B, ""))</f>
        <v/>
      </c>
      <c r="AT54" s="197" t="str">
        <f>IF(AND(B53="", B54=""), "", _xlfn.XLOOKUP(O54, Parametri!A:A,Parametri!C:C, ""))</f>
        <v/>
      </c>
      <c r="AU54" s="198" t="str">
        <f t="shared" si="23"/>
        <v/>
      </c>
      <c r="AV54" s="199" t="str">
        <f>IF(AND(B53="",B54=""),"",IFERROR(AU54*$AU$2,0))</f>
        <v/>
      </c>
    </row>
    <row r="55" spans="1:48" s="2" customFormat="1" ht="30" customHeight="1" x14ac:dyDescent="0.3">
      <c r="A55" s="64">
        <v>48</v>
      </c>
      <c r="B55" s="89"/>
      <c r="C55" s="20" t="str">
        <f t="shared" si="0"/>
        <v/>
      </c>
      <c r="D55" s="182" t="str">
        <f>IF(AND(B54="", B55=""), "", IFERROR(_xlfn.XLOOKUP(B55,'Seznam Blaga'!A:A,'Seznam Blaga'!B:B), "To blago ni predmet CBAM"))</f>
        <v/>
      </c>
      <c r="E55" s="183"/>
      <c r="F55" s="43" t="str">
        <f>_xlfn.XLOOKUP(E55, 'Seznami podatkov'!C:C,'Seznami podatkov'!B:B, "Izpolni obvezna polja.")</f>
        <v/>
      </c>
      <c r="G55" s="43" t="e">
        <f t="shared" ca="1" si="12"/>
        <v>#REF!</v>
      </c>
      <c r="H55" s="51" t="str">
        <f>IF(AND(B54="", B55=""),"", IFERROR(IF(G55,IF(_xlfn.XLOOKUP(AE55,'Seznami podatkov'!B:B,'Seznami podatkov'!C:C)&lt;&gt;0,_xlfn.XLOOKUP(AE55,'Seznami podatkov'!B:B,'Seznami podatkov'!C:C),""),E55), "Vnesi podatke"))</f>
        <v/>
      </c>
      <c r="I55" s="94"/>
      <c r="J55" s="95" t="b">
        <f>COUNTIF('Seznami podatkov'!G:G,I55)&gt;0</f>
        <v>0</v>
      </c>
      <c r="K55" s="95" t="b">
        <f>COUNTIF('Seznami podatkov'!H:H,I55)&gt;0</f>
        <v>0</v>
      </c>
      <c r="L55" s="95">
        <f t="shared" ca="1" si="13"/>
        <v>0</v>
      </c>
      <c r="M55" s="95">
        <f t="shared" ca="1" si="14"/>
        <v>0</v>
      </c>
      <c r="N55" s="95">
        <f t="shared" ca="1" si="15"/>
        <v>0</v>
      </c>
      <c r="O55" s="96"/>
      <c r="P55" s="95">
        <f>_xlfn.XLOOKUP(O55, 'Seznami podatkov'!D:D,'Seznami podatkov'!E:E, "")</f>
        <v>0</v>
      </c>
      <c r="Q55" s="95" t="str">
        <f t="shared" si="2"/>
        <v>01:010000</v>
      </c>
      <c r="R55" s="95">
        <f>COUNTIF(RVb!A:A, B55)</f>
        <v>0</v>
      </c>
      <c r="S55" s="95">
        <f t="shared" si="16"/>
        <v>0</v>
      </c>
      <c r="T55" s="117"/>
      <c r="U55" s="52">
        <f ca="1">IFERROR(_xlfn.MAXIFS(INDIRECT("'"&amp;I55&amp;"'!"&amp;P55), INDIRECT("'"&amp;I55&amp;"'!A:A"), C55), 0)</f>
        <v>0</v>
      </c>
      <c r="V55" s="52">
        <f ca="1">IFERROR(_xlfn.MAXIFS(INDIRECT("'"&amp;I55&amp;"'!"&amp;P55), INDIRECT("'"&amp;I55&amp;"'!A:A"), LEFT(C55,7)), 0)</f>
        <v>0</v>
      </c>
      <c r="W55" s="52">
        <f ca="1">IFERROR(_xlfn.MAXIFS(INDIRECT("'"&amp;I55&amp;"'!"&amp;P55), INDIRECT("'"&amp;I55&amp;"'!A:A"), LEFT(C55,4)), 0)</f>
        <v>0</v>
      </c>
      <c r="X55" s="52">
        <f t="shared" ca="1" si="17"/>
        <v>0</v>
      </c>
      <c r="Y55" s="52" t="e" cm="1">
        <f t="array" aca="1" ref="Y55" ca="1">_xlfn.XLOOKUP(X55,INDIRECT("'"&amp;I55&amp;"'!"&amp;P55),INDIRECT("'"&amp;I55&amp;"'!I:I"),"Manjka")</f>
        <v>#REF!</v>
      </c>
      <c r="Z55" s="52">
        <f ca="1">IFERROR(_xlfn.MAXIFS(INDIRECT("'Druge države in ozemlja'!"&amp;P55), 'Druge države in ozemlja'!A:A, C55), 0)</f>
        <v>0</v>
      </c>
      <c r="AA55" s="52">
        <f ca="1">IFERROR(_xlfn.MAXIFS(INDIRECT("'Druge države in ozemlja'!"&amp;P55), 'Druge države in ozemlja'!A:A, LEFT(C55,7)), 0)</f>
        <v>0</v>
      </c>
      <c r="AB55" s="52">
        <f ca="1">IFERROR(_xlfn.MAXIFS(INDIRECT("'Druge države in ozemlja'!"&amp;P55), 'Druge države in ozemlja'!A:A,LEFT(C55,4)), 0)</f>
        <v>0</v>
      </c>
      <c r="AC55" s="52">
        <f t="shared" ca="1" si="18"/>
        <v>0</v>
      </c>
      <c r="AD55" s="52" t="e" cm="1">
        <f t="array" aca="1" ref="AD55" ca="1">_xlfn.XLOOKUP(AC55,INDIRECT("'Druge države in ozemlja'!"&amp;P55),'Druge države in ozemlja'!I:I,"Manjka")</f>
        <v>#REF!</v>
      </c>
      <c r="AE55" s="52" t="e">
        <f t="shared" ca="1" si="6"/>
        <v>#REF!</v>
      </c>
      <c r="AF55" s="52" t="e" cm="1">
        <f t="array" aca="1" ref="AF55" ca="1">_xlfn.XLOOKUP(C55&amp;"|("&amp;F55&amp;")",INDIRECT("'"&amp;I55&amp;"'!A1:A10000") &amp; "|" &amp; INDIRECT("'"&amp;I55&amp;"'!I1:I10000"),INDIRECT("'"&amp;I55&amp;"'!"&amp;Q55),0)</f>
        <v>#REF!</v>
      </c>
      <c r="AG55" s="52" t="e">
        <f t="shared" ca="1" si="7"/>
        <v>#REF!</v>
      </c>
      <c r="AH55" s="52" cm="1">
        <f t="array" aca="1" ref="AH55" ca="1">_xlfn.XLOOKUP(C55&amp;"|("&amp;F55&amp;")",'Druge države in ozemlja'!$A$1:$A$10000 &amp; "|" &amp; 'Druge države in ozemlja'!$I$1:$I$10000,INDIRECT("'Druge države in ozemlja'!"&amp;Q55),0)</f>
        <v>0</v>
      </c>
      <c r="AI55" s="52" t="e">
        <f t="shared" ca="1" si="19"/>
        <v>#REF!</v>
      </c>
      <c r="AJ55" s="39">
        <f t="shared" ca="1" si="20"/>
        <v>0</v>
      </c>
      <c r="AK55" s="53" t="e">
        <f t="shared" ca="1" si="21"/>
        <v>#REF!</v>
      </c>
      <c r="AL55" s="54">
        <f>COUNTIFS(RVb!H:H, 2028, RVb!A:A, C55)</f>
        <v>0</v>
      </c>
      <c r="AM55" s="54">
        <f t="shared" si="22"/>
        <v>2025</v>
      </c>
      <c r="AN55" s="54" t="e">
        <f ca="1">IF(G55, TRUE, (E55&lt;&gt;""))</f>
        <v>#REF!</v>
      </c>
      <c r="AO55" s="193" t="str">
        <f>IF(AND(B54="", B55=""), "", IF(OR(J55,K55),"",IFERROR(IF(G55,AJ55,AI55), "Vnesi podatke")))</f>
        <v/>
      </c>
      <c r="AP55" s="194" cm="1">
        <f t="array" ref="AP55">_xlfn.XLOOKUP(C55&amp;"|"&amp;F55&amp;"|"&amp;S55,RVb!A:A&amp;"|"&amp;RVb!F:F&amp;"|"&amp;RVb!H:H,RVb!E:E, 0)</f>
        <v>0</v>
      </c>
      <c r="AQ55" s="195">
        <f>_xlfn.MAXIFS(RVb!E:E, RVb!A:A, C55, RVb!H:H, AM55)</f>
        <v>0</v>
      </c>
      <c r="AR55" s="196" t="str">
        <f>IF(AND(B54="", B55=""), "", IFERROR(IF(G55,AQ55,AP55), "Vnesi podatke"))</f>
        <v/>
      </c>
      <c r="AS55" s="197" t="str">
        <f>IF(AND(B54="", B55=""),"", _xlfn.XLOOKUP(O55, Parametri!A:A,Parametri!B:B, ""))</f>
        <v/>
      </c>
      <c r="AT55" s="197" t="str">
        <f>IF(AND(B54="", B55=""), "", _xlfn.XLOOKUP(O55, Parametri!A:A,Parametri!C:C, ""))</f>
        <v/>
      </c>
      <c r="AU55" s="198" t="str">
        <f t="shared" si="23"/>
        <v/>
      </c>
      <c r="AV55" s="199" t="str">
        <f>IF(AND(B54="",B55=""),"",IFERROR(AU55*$AU$2,0))</f>
        <v/>
      </c>
    </row>
    <row r="56" spans="1:48" s="2" customFormat="1" ht="30" customHeight="1" x14ac:dyDescent="0.3">
      <c r="A56" s="63">
        <v>49</v>
      </c>
      <c r="B56" s="89"/>
      <c r="C56" s="20" t="str">
        <f t="shared" si="0"/>
        <v/>
      </c>
      <c r="D56" s="182" t="str">
        <f>IF(AND(B55="", B56=""), "", IFERROR(_xlfn.XLOOKUP(B56,'Seznam Blaga'!A:A,'Seznam Blaga'!B:B), "To blago ni predmet CBAM"))</f>
        <v/>
      </c>
      <c r="E56" s="183"/>
      <c r="F56" s="43" t="str">
        <f>_xlfn.XLOOKUP(E56, 'Seznami podatkov'!C:C,'Seznami podatkov'!B:B, "Izpolni obvezna polja.")</f>
        <v/>
      </c>
      <c r="G56" s="43" t="e">
        <f t="shared" ca="1" si="12"/>
        <v>#REF!</v>
      </c>
      <c r="H56" s="51" t="str">
        <f>IF(AND(B55="", B56=""),"", IFERROR(IF(G56,IF(_xlfn.XLOOKUP(AE56,'Seznami podatkov'!B:B,'Seznami podatkov'!C:C)&lt;&gt;0,_xlfn.XLOOKUP(AE56,'Seznami podatkov'!B:B,'Seznami podatkov'!C:C),""),E56), "Vnesi podatke"))</f>
        <v/>
      </c>
      <c r="I56" s="94"/>
      <c r="J56" s="95" t="b">
        <f>COUNTIF('Seznami podatkov'!G:G,I56)&gt;0</f>
        <v>0</v>
      </c>
      <c r="K56" s="95" t="b">
        <f>COUNTIF('Seznami podatkov'!H:H,I56)&gt;0</f>
        <v>0</v>
      </c>
      <c r="L56" s="95">
        <f t="shared" ca="1" si="13"/>
        <v>0</v>
      </c>
      <c r="M56" s="95">
        <f t="shared" ca="1" si="14"/>
        <v>0</v>
      </c>
      <c r="N56" s="95">
        <f t="shared" ca="1" si="15"/>
        <v>0</v>
      </c>
      <c r="O56" s="96"/>
      <c r="P56" s="95">
        <f>_xlfn.XLOOKUP(O56, 'Seznami podatkov'!D:D,'Seznami podatkov'!E:E, "")</f>
        <v>0</v>
      </c>
      <c r="Q56" s="95" t="str">
        <f t="shared" si="2"/>
        <v>01:010000</v>
      </c>
      <c r="R56" s="95">
        <f>COUNTIF(RVb!A:A, B56)</f>
        <v>0</v>
      </c>
      <c r="S56" s="95">
        <f t="shared" si="16"/>
        <v>0</v>
      </c>
      <c r="T56" s="117"/>
      <c r="U56" s="52">
        <f ca="1">IFERROR(_xlfn.MAXIFS(INDIRECT("'"&amp;I56&amp;"'!"&amp;P56), INDIRECT("'"&amp;I56&amp;"'!A:A"), C56), 0)</f>
        <v>0</v>
      </c>
      <c r="V56" s="52">
        <f ca="1">IFERROR(_xlfn.MAXIFS(INDIRECT("'"&amp;I56&amp;"'!"&amp;P56), INDIRECT("'"&amp;I56&amp;"'!A:A"), LEFT(C56,7)), 0)</f>
        <v>0</v>
      </c>
      <c r="W56" s="52">
        <f ca="1">IFERROR(_xlfn.MAXIFS(INDIRECT("'"&amp;I56&amp;"'!"&amp;P56), INDIRECT("'"&amp;I56&amp;"'!A:A"), LEFT(C56,4)), 0)</f>
        <v>0</v>
      </c>
      <c r="X56" s="52">
        <f t="shared" ca="1" si="17"/>
        <v>0</v>
      </c>
      <c r="Y56" s="52" t="e" cm="1">
        <f t="array" aca="1" ref="Y56" ca="1">_xlfn.XLOOKUP(X56,INDIRECT("'"&amp;I56&amp;"'!"&amp;P56),INDIRECT("'"&amp;I56&amp;"'!I:I"),"Manjka")</f>
        <v>#REF!</v>
      </c>
      <c r="Z56" s="52">
        <f ca="1">IFERROR(_xlfn.MAXIFS(INDIRECT("'Druge države in ozemlja'!"&amp;P56), 'Druge države in ozemlja'!A:A, C56), 0)</f>
        <v>0</v>
      </c>
      <c r="AA56" s="52">
        <f ca="1">IFERROR(_xlfn.MAXIFS(INDIRECT("'Druge države in ozemlja'!"&amp;P56), 'Druge države in ozemlja'!A:A, LEFT(C56,7)), 0)</f>
        <v>0</v>
      </c>
      <c r="AB56" s="52">
        <f ca="1">IFERROR(_xlfn.MAXIFS(INDIRECT("'Druge države in ozemlja'!"&amp;P56), 'Druge države in ozemlja'!A:A,LEFT(C56,4)), 0)</f>
        <v>0</v>
      </c>
      <c r="AC56" s="52">
        <f t="shared" ca="1" si="18"/>
        <v>0</v>
      </c>
      <c r="AD56" s="52" t="e" cm="1">
        <f t="array" aca="1" ref="AD56" ca="1">_xlfn.XLOOKUP(AC56,INDIRECT("'Druge države in ozemlja'!"&amp;P56),'Druge države in ozemlja'!I:I,"Manjka")</f>
        <v>#REF!</v>
      </c>
      <c r="AE56" s="52" t="e">
        <f t="shared" ca="1" si="6"/>
        <v>#REF!</v>
      </c>
      <c r="AF56" s="52" t="e" cm="1">
        <f t="array" aca="1" ref="AF56" ca="1">_xlfn.XLOOKUP(C56&amp;"|("&amp;F56&amp;")",INDIRECT("'"&amp;I56&amp;"'!A1:A10000") &amp; "|" &amp; INDIRECT("'"&amp;I56&amp;"'!I1:I10000"),INDIRECT("'"&amp;I56&amp;"'!"&amp;Q56),0)</f>
        <v>#REF!</v>
      </c>
      <c r="AG56" s="52" t="e">
        <f t="shared" ca="1" si="7"/>
        <v>#REF!</v>
      </c>
      <c r="AH56" s="52" cm="1">
        <f t="array" aca="1" ref="AH56" ca="1">_xlfn.XLOOKUP(C56&amp;"|("&amp;F56&amp;")",'Druge države in ozemlja'!$A$1:$A$10000 &amp; "|" &amp; 'Druge države in ozemlja'!$I$1:$I$10000,INDIRECT("'Druge države in ozemlja'!"&amp;Q56),0)</f>
        <v>0</v>
      </c>
      <c r="AI56" s="52" t="e">
        <f t="shared" ca="1" si="19"/>
        <v>#REF!</v>
      </c>
      <c r="AJ56" s="39">
        <f t="shared" ca="1" si="20"/>
        <v>0</v>
      </c>
      <c r="AK56" s="53" t="e">
        <f t="shared" ca="1" si="21"/>
        <v>#REF!</v>
      </c>
      <c r="AL56" s="54">
        <f>COUNTIFS(RVb!H:H, 2028, RVb!A:A, C56)</f>
        <v>0</v>
      </c>
      <c r="AM56" s="54">
        <f t="shared" si="22"/>
        <v>2025</v>
      </c>
      <c r="AN56" s="54" t="e">
        <f ca="1">IF(G56, TRUE, (E56&lt;&gt;""))</f>
        <v>#REF!</v>
      </c>
      <c r="AO56" s="193" t="str">
        <f>IF(AND(B55="", B56=""), "", IF(OR(J56,K56),"",IFERROR(IF(G56,AJ56,AI56), "Vnesi podatke")))</f>
        <v/>
      </c>
      <c r="AP56" s="194" cm="1">
        <f t="array" ref="AP56">_xlfn.XLOOKUP(C56&amp;"|"&amp;F56&amp;"|"&amp;S56,RVb!A:A&amp;"|"&amp;RVb!F:F&amp;"|"&amp;RVb!H:H,RVb!E:E, 0)</f>
        <v>0</v>
      </c>
      <c r="AQ56" s="195">
        <f>_xlfn.MAXIFS(RVb!E:E, RVb!A:A, C56, RVb!H:H, AM56)</f>
        <v>0</v>
      </c>
      <c r="AR56" s="196" t="str">
        <f>IF(AND(B55="", B56=""), "", IFERROR(IF(G56,AQ56,AP56), "Vnesi podatke"))</f>
        <v/>
      </c>
      <c r="AS56" s="197" t="str">
        <f>IF(AND(B55="", B56=""),"", _xlfn.XLOOKUP(O56, Parametri!A:A,Parametri!B:B, ""))</f>
        <v/>
      </c>
      <c r="AT56" s="197" t="str">
        <f>IF(AND(B55="", B56=""), "", _xlfn.XLOOKUP(O56, Parametri!A:A,Parametri!C:C, ""))</f>
        <v/>
      </c>
      <c r="AU56" s="198" t="str">
        <f t="shared" si="23"/>
        <v/>
      </c>
      <c r="AV56" s="199" t="str">
        <f>IF(AND(B55="",B56=""),"",IFERROR(AU56*$AU$2,0))</f>
        <v/>
      </c>
    </row>
    <row r="57" spans="1:48" s="2" customFormat="1" ht="30" customHeight="1" x14ac:dyDescent="0.3">
      <c r="A57" s="64">
        <v>50</v>
      </c>
      <c r="B57" s="89"/>
      <c r="C57" s="20" t="str">
        <f t="shared" si="0"/>
        <v/>
      </c>
      <c r="D57" s="182" t="str">
        <f>IF(AND(B56="", B57=""), "", IFERROR(_xlfn.XLOOKUP(B57,'Seznam Blaga'!A:A,'Seznam Blaga'!B:B), "To blago ni predmet CBAM"))</f>
        <v/>
      </c>
      <c r="E57" s="183"/>
      <c r="F57" s="43" t="str">
        <f>_xlfn.XLOOKUP(E57, 'Seznami podatkov'!C:C,'Seznami podatkov'!B:B, "Izpolni obvezna polja.")</f>
        <v/>
      </c>
      <c r="G57" s="43" t="e">
        <f t="shared" ca="1" si="12"/>
        <v>#REF!</v>
      </c>
      <c r="H57" s="51" t="str">
        <f>IF(AND(B56="", B57=""),"", IFERROR(IF(G57,IF(_xlfn.XLOOKUP(AE57,'Seznami podatkov'!B:B,'Seznami podatkov'!C:C)&lt;&gt;0,_xlfn.XLOOKUP(AE57,'Seznami podatkov'!B:B,'Seznami podatkov'!C:C),""),E57), "Vnesi podatke"))</f>
        <v/>
      </c>
      <c r="I57" s="94"/>
      <c r="J57" s="95" t="b">
        <f>COUNTIF('Seznami podatkov'!G:G,I57)&gt;0</f>
        <v>0</v>
      </c>
      <c r="K57" s="95" t="b">
        <f>COUNTIF('Seznami podatkov'!H:H,I57)&gt;0</f>
        <v>0</v>
      </c>
      <c r="L57" s="95">
        <f t="shared" ca="1" si="13"/>
        <v>0</v>
      </c>
      <c r="M57" s="95">
        <f t="shared" ca="1" si="14"/>
        <v>0</v>
      </c>
      <c r="N57" s="95">
        <f t="shared" ca="1" si="15"/>
        <v>0</v>
      </c>
      <c r="O57" s="96"/>
      <c r="P57" s="95">
        <f>_xlfn.XLOOKUP(O57, 'Seznami podatkov'!D:D,'Seznami podatkov'!E:E, "")</f>
        <v>0</v>
      </c>
      <c r="Q57" s="95" t="str">
        <f t="shared" si="2"/>
        <v>01:010000</v>
      </c>
      <c r="R57" s="95">
        <f>COUNTIF(RVb!A:A, B57)</f>
        <v>0</v>
      </c>
      <c r="S57" s="95">
        <f t="shared" si="16"/>
        <v>0</v>
      </c>
      <c r="T57" s="117"/>
      <c r="U57" s="52">
        <f ca="1">IFERROR(_xlfn.MAXIFS(INDIRECT("'"&amp;I57&amp;"'!"&amp;P57), INDIRECT("'"&amp;I57&amp;"'!A:A"), C57), 0)</f>
        <v>0</v>
      </c>
      <c r="V57" s="52">
        <f ca="1">IFERROR(_xlfn.MAXIFS(INDIRECT("'"&amp;I57&amp;"'!"&amp;P57), INDIRECT("'"&amp;I57&amp;"'!A:A"), LEFT(C57,7)), 0)</f>
        <v>0</v>
      </c>
      <c r="W57" s="52">
        <f ca="1">IFERROR(_xlfn.MAXIFS(INDIRECT("'"&amp;I57&amp;"'!"&amp;P57), INDIRECT("'"&amp;I57&amp;"'!A:A"), LEFT(C57,4)), 0)</f>
        <v>0</v>
      </c>
      <c r="X57" s="52">
        <f t="shared" ca="1" si="17"/>
        <v>0</v>
      </c>
      <c r="Y57" s="52" t="e" cm="1">
        <f t="array" aca="1" ref="Y57" ca="1">_xlfn.XLOOKUP(X57,INDIRECT("'"&amp;I57&amp;"'!"&amp;P57),INDIRECT("'"&amp;I57&amp;"'!I:I"),"Manjka")</f>
        <v>#REF!</v>
      </c>
      <c r="Z57" s="52">
        <f ca="1">IFERROR(_xlfn.MAXIFS(INDIRECT("'Druge države in ozemlja'!"&amp;P57), 'Druge države in ozemlja'!A:A, C57), 0)</f>
        <v>0</v>
      </c>
      <c r="AA57" s="52">
        <f ca="1">IFERROR(_xlfn.MAXIFS(INDIRECT("'Druge države in ozemlja'!"&amp;P57), 'Druge države in ozemlja'!A:A, LEFT(C57,7)), 0)</f>
        <v>0</v>
      </c>
      <c r="AB57" s="52">
        <f ca="1">IFERROR(_xlfn.MAXIFS(INDIRECT("'Druge države in ozemlja'!"&amp;P57), 'Druge države in ozemlja'!A:A,LEFT(C57,4)), 0)</f>
        <v>0</v>
      </c>
      <c r="AC57" s="52">
        <f t="shared" ca="1" si="18"/>
        <v>0</v>
      </c>
      <c r="AD57" s="52" t="e" cm="1">
        <f t="array" aca="1" ref="AD57" ca="1">_xlfn.XLOOKUP(AC57,INDIRECT("'Druge države in ozemlja'!"&amp;P57),'Druge države in ozemlja'!I:I,"Manjka")</f>
        <v>#REF!</v>
      </c>
      <c r="AE57" s="52" t="e">
        <f t="shared" ca="1" si="6"/>
        <v>#REF!</v>
      </c>
      <c r="AF57" s="52" t="e" cm="1">
        <f t="array" aca="1" ref="AF57" ca="1">_xlfn.XLOOKUP(C57&amp;"|("&amp;F57&amp;")",INDIRECT("'"&amp;I57&amp;"'!A1:A10000") &amp; "|" &amp; INDIRECT("'"&amp;I57&amp;"'!I1:I10000"),INDIRECT("'"&amp;I57&amp;"'!"&amp;Q57),0)</f>
        <v>#REF!</v>
      </c>
      <c r="AG57" s="52" t="e">
        <f t="shared" ca="1" si="7"/>
        <v>#REF!</v>
      </c>
      <c r="AH57" s="52" cm="1">
        <f t="array" aca="1" ref="AH57" ca="1">_xlfn.XLOOKUP(C57&amp;"|("&amp;F57&amp;")",'Druge države in ozemlja'!$A$1:$A$10000 &amp; "|" &amp; 'Druge države in ozemlja'!$I$1:$I$10000,INDIRECT("'Druge države in ozemlja'!"&amp;Q57),0)</f>
        <v>0</v>
      </c>
      <c r="AI57" s="52" t="e">
        <f t="shared" ca="1" si="19"/>
        <v>#REF!</v>
      </c>
      <c r="AJ57" s="39">
        <f t="shared" ca="1" si="20"/>
        <v>0</v>
      </c>
      <c r="AK57" s="53" t="e">
        <f t="shared" ca="1" si="21"/>
        <v>#REF!</v>
      </c>
      <c r="AL57" s="54">
        <f>COUNTIFS(RVb!H:H, 2028, RVb!A:A, C57)</f>
        <v>0</v>
      </c>
      <c r="AM57" s="54">
        <f t="shared" si="22"/>
        <v>2025</v>
      </c>
      <c r="AN57" s="54" t="e">
        <f ca="1">IF(G57, TRUE, (E57&lt;&gt;""))</f>
        <v>#REF!</v>
      </c>
      <c r="AO57" s="193" t="str">
        <f>IF(AND(B56="", B57=""), "", IF(OR(J57,K57),"",IFERROR(IF(G57,AJ57,AI57), "Vnesi podatke")))</f>
        <v/>
      </c>
      <c r="AP57" s="194" cm="1">
        <f t="array" ref="AP57">_xlfn.XLOOKUP(C57&amp;"|"&amp;F57&amp;"|"&amp;S57,RVb!A:A&amp;"|"&amp;RVb!F:F&amp;"|"&amp;RVb!H:H,RVb!E:E, 0)</f>
        <v>0</v>
      </c>
      <c r="AQ57" s="195">
        <f>_xlfn.MAXIFS(RVb!E:E, RVb!A:A, C57, RVb!H:H, AM57)</f>
        <v>0</v>
      </c>
      <c r="AR57" s="196" t="str">
        <f>IF(AND(B56="", B57=""), "", IFERROR(IF(G57,AQ57,AP57), "Vnesi podatke"))</f>
        <v/>
      </c>
      <c r="AS57" s="197" t="str">
        <f>IF(AND(B56="", B57=""),"", _xlfn.XLOOKUP(O57, Parametri!A:A,Parametri!B:B, ""))</f>
        <v/>
      </c>
      <c r="AT57" s="197" t="str">
        <f>IF(AND(B56="", B57=""), "", _xlfn.XLOOKUP(O57, Parametri!A:A,Parametri!C:C, ""))</f>
        <v/>
      </c>
      <c r="AU57" s="198" t="str">
        <f t="shared" si="23"/>
        <v/>
      </c>
      <c r="AV57" s="199" t="str">
        <f>IF(AND(B56="",B57=""),"",IFERROR(AU57*$AU$2,0))</f>
        <v/>
      </c>
    </row>
    <row r="58" spans="1:48" s="2" customFormat="1" ht="30" customHeight="1" x14ac:dyDescent="0.3">
      <c r="A58" s="64">
        <v>51</v>
      </c>
      <c r="B58" s="89"/>
      <c r="C58" s="20" t="str">
        <f t="shared" si="0"/>
        <v/>
      </c>
      <c r="D58" s="182" t="str">
        <f>IF(AND(B57="", B58=""), "", IFERROR(_xlfn.XLOOKUP(B58,'Seznam Blaga'!A:A,'Seznam Blaga'!B:B), "To blago ni predmet CBAM"))</f>
        <v/>
      </c>
      <c r="E58" s="183"/>
      <c r="F58" s="43" t="str">
        <f>_xlfn.XLOOKUP(E58, 'Seznami podatkov'!C:C,'Seznami podatkov'!B:B, "Izpolni obvezna polja.")</f>
        <v/>
      </c>
      <c r="G58" s="43" t="e">
        <f t="shared" ca="1" si="12"/>
        <v>#REF!</v>
      </c>
      <c r="H58" s="51" t="str">
        <f>IF(AND(B57="", B58=""),"", IFERROR(IF(G58,IF(_xlfn.XLOOKUP(AE58,'Seznami podatkov'!B:B,'Seznami podatkov'!C:C)&lt;&gt;0,_xlfn.XLOOKUP(AE58,'Seznami podatkov'!B:B,'Seznami podatkov'!C:C),""),E58), "Vnesi podatke"))</f>
        <v/>
      </c>
      <c r="I58" s="94"/>
      <c r="J58" s="95" t="b">
        <f>COUNTIF('Seznami podatkov'!G:G,I58)&gt;0</f>
        <v>0</v>
      </c>
      <c r="K58" s="95" t="b">
        <f>COUNTIF('Seznami podatkov'!H:H,I58)&gt;0</f>
        <v>0</v>
      </c>
      <c r="L58" s="95">
        <f t="shared" ca="1" si="13"/>
        <v>0</v>
      </c>
      <c r="M58" s="95">
        <f t="shared" ca="1" si="14"/>
        <v>0</v>
      </c>
      <c r="N58" s="95">
        <f t="shared" ca="1" si="15"/>
        <v>0</v>
      </c>
      <c r="O58" s="96"/>
      <c r="P58" s="95">
        <f>_xlfn.XLOOKUP(O58, 'Seznami podatkov'!D:D,'Seznami podatkov'!E:E, "")</f>
        <v>0</v>
      </c>
      <c r="Q58" s="95" t="str">
        <f t="shared" si="2"/>
        <v>01:010000</v>
      </c>
      <c r="R58" s="95">
        <f>COUNTIF(RVb!A:A, B58)</f>
        <v>0</v>
      </c>
      <c r="S58" s="95">
        <f t="shared" si="16"/>
        <v>0</v>
      </c>
      <c r="T58" s="117"/>
      <c r="U58" s="52">
        <f ca="1">IFERROR(_xlfn.MAXIFS(INDIRECT("'"&amp;I58&amp;"'!"&amp;P58), INDIRECT("'"&amp;I58&amp;"'!A:A"), C58), 0)</f>
        <v>0</v>
      </c>
      <c r="V58" s="52">
        <f ca="1">IFERROR(_xlfn.MAXIFS(INDIRECT("'"&amp;I58&amp;"'!"&amp;P58), INDIRECT("'"&amp;I58&amp;"'!A:A"), LEFT(C58,7)), 0)</f>
        <v>0</v>
      </c>
      <c r="W58" s="52">
        <f ca="1">IFERROR(_xlfn.MAXIFS(INDIRECT("'"&amp;I58&amp;"'!"&amp;P58), INDIRECT("'"&amp;I58&amp;"'!A:A"), LEFT(C58,4)), 0)</f>
        <v>0</v>
      </c>
      <c r="X58" s="52">
        <f t="shared" ca="1" si="17"/>
        <v>0</v>
      </c>
      <c r="Y58" s="52" t="e" cm="1">
        <f t="array" aca="1" ref="Y58" ca="1">_xlfn.XLOOKUP(X58,INDIRECT("'"&amp;I58&amp;"'!"&amp;P58),INDIRECT("'"&amp;I58&amp;"'!I:I"),"Manjka")</f>
        <v>#REF!</v>
      </c>
      <c r="Z58" s="52">
        <f ca="1">IFERROR(_xlfn.MAXIFS(INDIRECT("'Druge države in ozemlja'!"&amp;P58), 'Druge države in ozemlja'!A:A, C58), 0)</f>
        <v>0</v>
      </c>
      <c r="AA58" s="52">
        <f ca="1">IFERROR(_xlfn.MAXIFS(INDIRECT("'Druge države in ozemlja'!"&amp;P58), 'Druge države in ozemlja'!A:A, LEFT(C58,7)), 0)</f>
        <v>0</v>
      </c>
      <c r="AB58" s="52">
        <f ca="1">IFERROR(_xlfn.MAXIFS(INDIRECT("'Druge države in ozemlja'!"&amp;P58), 'Druge države in ozemlja'!A:A,LEFT(C58,4)), 0)</f>
        <v>0</v>
      </c>
      <c r="AC58" s="52">
        <f t="shared" ca="1" si="18"/>
        <v>0</v>
      </c>
      <c r="AD58" s="52" t="e" cm="1">
        <f t="array" aca="1" ref="AD58" ca="1">_xlfn.XLOOKUP(AC58,INDIRECT("'Druge države in ozemlja'!"&amp;P58),'Druge države in ozemlja'!I:I,"Manjka")</f>
        <v>#REF!</v>
      </c>
      <c r="AE58" s="52" t="e">
        <f t="shared" ca="1" si="6"/>
        <v>#REF!</v>
      </c>
      <c r="AF58" s="52" t="e" cm="1">
        <f t="array" aca="1" ref="AF58" ca="1">_xlfn.XLOOKUP(C58&amp;"|("&amp;F58&amp;")",INDIRECT("'"&amp;I58&amp;"'!A1:A10000") &amp; "|" &amp; INDIRECT("'"&amp;I58&amp;"'!I1:I10000"),INDIRECT("'"&amp;I58&amp;"'!"&amp;Q58),0)</f>
        <v>#REF!</v>
      </c>
      <c r="AG58" s="52" t="e">
        <f t="shared" ca="1" si="7"/>
        <v>#REF!</v>
      </c>
      <c r="AH58" s="52" cm="1">
        <f t="array" aca="1" ref="AH58" ca="1">_xlfn.XLOOKUP(C58&amp;"|("&amp;F58&amp;")",'Druge države in ozemlja'!$A$1:$A$10000 &amp; "|" &amp; 'Druge države in ozemlja'!$I$1:$I$10000,INDIRECT("'Druge države in ozemlja'!"&amp;Q58),0)</f>
        <v>0</v>
      </c>
      <c r="AI58" s="52" t="e">
        <f t="shared" ca="1" si="19"/>
        <v>#REF!</v>
      </c>
      <c r="AJ58" s="39">
        <f t="shared" ca="1" si="20"/>
        <v>0</v>
      </c>
      <c r="AK58" s="53" t="e">
        <f t="shared" ca="1" si="21"/>
        <v>#REF!</v>
      </c>
      <c r="AL58" s="54">
        <f>COUNTIFS(RVb!H:H, 2028, RVb!A:A, C58)</f>
        <v>0</v>
      </c>
      <c r="AM58" s="54">
        <f t="shared" si="22"/>
        <v>2025</v>
      </c>
      <c r="AN58" s="54" t="e">
        <f ca="1">IF(G58, TRUE, (E58&lt;&gt;""))</f>
        <v>#REF!</v>
      </c>
      <c r="AO58" s="193" t="str">
        <f>IF(AND(B57="", B58=""), "", IF(OR(J58,K58),"",IFERROR(IF(G58,AJ58,AI58), "Vnesi podatke")))</f>
        <v/>
      </c>
      <c r="AP58" s="194" cm="1">
        <f t="array" ref="AP58">_xlfn.XLOOKUP(C58&amp;"|"&amp;F58&amp;"|"&amp;S58,RVb!A:A&amp;"|"&amp;RVb!F:F&amp;"|"&amp;RVb!H:H,RVb!E:E, 0)</f>
        <v>0</v>
      </c>
      <c r="AQ58" s="195">
        <f>_xlfn.MAXIFS(RVb!E:E, RVb!A:A, C58, RVb!H:H, AM58)</f>
        <v>0</v>
      </c>
      <c r="AR58" s="196" t="str">
        <f>IF(AND(B57="", B58=""), "", IFERROR(IF(G58,AQ58,AP58), "Vnesi podatke"))</f>
        <v/>
      </c>
      <c r="AS58" s="197" t="str">
        <f>IF(AND(B57="", B58=""),"", _xlfn.XLOOKUP(O58, Parametri!A:A,Parametri!B:B, ""))</f>
        <v/>
      </c>
      <c r="AT58" s="197" t="str">
        <f>IF(AND(B57="", B58=""), "", _xlfn.XLOOKUP(O58, Parametri!A:A,Parametri!C:C, ""))</f>
        <v/>
      </c>
      <c r="AU58" s="198" t="str">
        <f t="shared" si="23"/>
        <v/>
      </c>
      <c r="AV58" s="199" t="str">
        <f>IF(AND(B57="",B58=""),"",IFERROR(AU58*$AU$2,0))</f>
        <v/>
      </c>
    </row>
    <row r="59" spans="1:48" s="2" customFormat="1" ht="30" customHeight="1" x14ac:dyDescent="0.3">
      <c r="A59" s="63">
        <v>52</v>
      </c>
      <c r="B59" s="89"/>
      <c r="C59" s="20" t="str">
        <f t="shared" si="0"/>
        <v/>
      </c>
      <c r="D59" s="182" t="str">
        <f>IF(AND(B58="", B59=""), "", IFERROR(_xlfn.XLOOKUP(B59,'Seznam Blaga'!A:A,'Seznam Blaga'!B:B), "To blago ni predmet CBAM"))</f>
        <v/>
      </c>
      <c r="E59" s="183"/>
      <c r="F59" s="43" t="str">
        <f>_xlfn.XLOOKUP(E59, 'Seznami podatkov'!C:C,'Seznami podatkov'!B:B, "Izpolni obvezna polja.")</f>
        <v/>
      </c>
      <c r="G59" s="43" t="e">
        <f t="shared" ca="1" si="12"/>
        <v>#REF!</v>
      </c>
      <c r="H59" s="51" t="str">
        <f>IF(AND(B58="", B59=""),"", IFERROR(IF(G59,IF(_xlfn.XLOOKUP(AE59,'Seznami podatkov'!B:B,'Seznami podatkov'!C:C)&lt;&gt;0,_xlfn.XLOOKUP(AE59,'Seznami podatkov'!B:B,'Seznami podatkov'!C:C),""),E59), "Vnesi podatke"))</f>
        <v/>
      </c>
      <c r="I59" s="94"/>
      <c r="J59" s="95" t="b">
        <f>COUNTIF('Seznami podatkov'!G:G,I59)&gt;0</f>
        <v>0</v>
      </c>
      <c r="K59" s="95" t="b">
        <f>COUNTIF('Seznami podatkov'!H:H,I59)&gt;0</f>
        <v>0</v>
      </c>
      <c r="L59" s="95">
        <f t="shared" ca="1" si="13"/>
        <v>0</v>
      </c>
      <c r="M59" s="95">
        <f t="shared" ca="1" si="14"/>
        <v>0</v>
      </c>
      <c r="N59" s="95">
        <f t="shared" ca="1" si="15"/>
        <v>0</v>
      </c>
      <c r="O59" s="96"/>
      <c r="P59" s="95">
        <f>_xlfn.XLOOKUP(O59, 'Seznami podatkov'!D:D,'Seznami podatkov'!E:E, "")</f>
        <v>0</v>
      </c>
      <c r="Q59" s="95" t="str">
        <f t="shared" si="2"/>
        <v>01:010000</v>
      </c>
      <c r="R59" s="95">
        <f>COUNTIF(RVb!A:A, B59)</f>
        <v>0</v>
      </c>
      <c r="S59" s="95">
        <f t="shared" si="16"/>
        <v>0</v>
      </c>
      <c r="T59" s="117"/>
      <c r="U59" s="52">
        <f ca="1">IFERROR(_xlfn.MAXIFS(INDIRECT("'"&amp;I59&amp;"'!"&amp;P59), INDIRECT("'"&amp;I59&amp;"'!A:A"), C59), 0)</f>
        <v>0</v>
      </c>
      <c r="V59" s="52">
        <f ca="1">IFERROR(_xlfn.MAXIFS(INDIRECT("'"&amp;I59&amp;"'!"&amp;P59), INDIRECT("'"&amp;I59&amp;"'!A:A"), LEFT(C59,7)), 0)</f>
        <v>0</v>
      </c>
      <c r="W59" s="52">
        <f ca="1">IFERROR(_xlfn.MAXIFS(INDIRECT("'"&amp;I59&amp;"'!"&amp;P59), INDIRECT("'"&amp;I59&amp;"'!A:A"), LEFT(C59,4)), 0)</f>
        <v>0</v>
      </c>
      <c r="X59" s="52">
        <f t="shared" ca="1" si="17"/>
        <v>0</v>
      </c>
      <c r="Y59" s="52" t="e" cm="1">
        <f t="array" aca="1" ref="Y59" ca="1">_xlfn.XLOOKUP(X59,INDIRECT("'"&amp;I59&amp;"'!"&amp;P59),INDIRECT("'"&amp;I59&amp;"'!I:I"),"Manjka")</f>
        <v>#REF!</v>
      </c>
      <c r="Z59" s="52">
        <f ca="1">IFERROR(_xlfn.MAXIFS(INDIRECT("'Druge države in ozemlja'!"&amp;P59), 'Druge države in ozemlja'!A:A, C59), 0)</f>
        <v>0</v>
      </c>
      <c r="AA59" s="52">
        <f ca="1">IFERROR(_xlfn.MAXIFS(INDIRECT("'Druge države in ozemlja'!"&amp;P59), 'Druge države in ozemlja'!A:A, LEFT(C59,7)), 0)</f>
        <v>0</v>
      </c>
      <c r="AB59" s="52">
        <f ca="1">IFERROR(_xlfn.MAXIFS(INDIRECT("'Druge države in ozemlja'!"&amp;P59), 'Druge države in ozemlja'!A:A,LEFT(C59,4)), 0)</f>
        <v>0</v>
      </c>
      <c r="AC59" s="52">
        <f t="shared" ca="1" si="18"/>
        <v>0</v>
      </c>
      <c r="AD59" s="52" t="e" cm="1">
        <f t="array" aca="1" ref="AD59" ca="1">_xlfn.XLOOKUP(AC59,INDIRECT("'Druge države in ozemlja'!"&amp;P59),'Druge države in ozemlja'!I:I,"Manjka")</f>
        <v>#REF!</v>
      </c>
      <c r="AE59" s="52" t="e">
        <f t="shared" ca="1" si="6"/>
        <v>#REF!</v>
      </c>
      <c r="AF59" s="52" t="e" cm="1">
        <f t="array" aca="1" ref="AF59" ca="1">_xlfn.XLOOKUP(C59&amp;"|("&amp;F59&amp;")",INDIRECT("'"&amp;I59&amp;"'!A1:A10000") &amp; "|" &amp; INDIRECT("'"&amp;I59&amp;"'!I1:I10000"),INDIRECT("'"&amp;I59&amp;"'!"&amp;Q59),0)</f>
        <v>#REF!</v>
      </c>
      <c r="AG59" s="52" t="e">
        <f t="shared" ca="1" si="7"/>
        <v>#REF!</v>
      </c>
      <c r="AH59" s="52" cm="1">
        <f t="array" aca="1" ref="AH59" ca="1">_xlfn.XLOOKUP(C59&amp;"|("&amp;F59&amp;")",'Druge države in ozemlja'!$A$1:$A$10000 &amp; "|" &amp; 'Druge države in ozemlja'!$I$1:$I$10000,INDIRECT("'Druge države in ozemlja'!"&amp;Q59),0)</f>
        <v>0</v>
      </c>
      <c r="AI59" s="52" t="e">
        <f t="shared" ca="1" si="19"/>
        <v>#REF!</v>
      </c>
      <c r="AJ59" s="39">
        <f t="shared" ca="1" si="20"/>
        <v>0</v>
      </c>
      <c r="AK59" s="53" t="e">
        <f t="shared" ca="1" si="21"/>
        <v>#REF!</v>
      </c>
      <c r="AL59" s="54">
        <f>COUNTIFS(RVb!H:H, 2028, RVb!A:A, C59)</f>
        <v>0</v>
      </c>
      <c r="AM59" s="54">
        <f t="shared" si="22"/>
        <v>2025</v>
      </c>
      <c r="AN59" s="54" t="e">
        <f ca="1">IF(G59, TRUE, (E59&lt;&gt;""))</f>
        <v>#REF!</v>
      </c>
      <c r="AO59" s="193" t="str">
        <f>IF(AND(B58="", B59=""), "", IF(OR(J59,K59),"",IFERROR(IF(G59,AJ59,AI59), "Vnesi podatke")))</f>
        <v/>
      </c>
      <c r="AP59" s="194" cm="1">
        <f t="array" ref="AP59">_xlfn.XLOOKUP(C59&amp;"|"&amp;F59&amp;"|"&amp;S59,RVb!A:A&amp;"|"&amp;RVb!F:F&amp;"|"&amp;RVb!H:H,RVb!E:E, 0)</f>
        <v>0</v>
      </c>
      <c r="AQ59" s="195">
        <f>_xlfn.MAXIFS(RVb!E:E, RVb!A:A, C59, RVb!H:H, AM59)</f>
        <v>0</v>
      </c>
      <c r="AR59" s="196" t="str">
        <f>IF(AND(B58="", B59=""), "", IFERROR(IF(G59,AQ59,AP59), "Vnesi podatke"))</f>
        <v/>
      </c>
      <c r="AS59" s="197" t="str">
        <f>IF(AND(B58="", B59=""),"", _xlfn.XLOOKUP(O59, Parametri!A:A,Parametri!B:B, ""))</f>
        <v/>
      </c>
      <c r="AT59" s="197" t="str">
        <f>IF(AND(B58="", B59=""), "", _xlfn.XLOOKUP(O59, Parametri!A:A,Parametri!C:C, ""))</f>
        <v/>
      </c>
      <c r="AU59" s="198" t="str">
        <f t="shared" si="23"/>
        <v/>
      </c>
      <c r="AV59" s="199" t="str">
        <f>IF(AND(B58="",B59=""),"",IFERROR(AU59*$AU$2,0))</f>
        <v/>
      </c>
    </row>
    <row r="60" spans="1:48" s="2" customFormat="1" ht="30" customHeight="1" x14ac:dyDescent="0.3">
      <c r="A60" s="64">
        <v>53</v>
      </c>
      <c r="B60" s="89"/>
      <c r="C60" s="20" t="str">
        <f t="shared" si="0"/>
        <v/>
      </c>
      <c r="D60" s="182" t="str">
        <f>IF(AND(B59="", B60=""), "", IFERROR(_xlfn.XLOOKUP(B60,'Seznam Blaga'!A:A,'Seznam Blaga'!B:B), "To blago ni predmet CBAM"))</f>
        <v/>
      </c>
      <c r="E60" s="183"/>
      <c r="F60" s="43" t="str">
        <f>_xlfn.XLOOKUP(E60, 'Seznami podatkov'!C:C,'Seznami podatkov'!B:B, "Izpolni obvezna polja.")</f>
        <v/>
      </c>
      <c r="G60" s="43" t="e">
        <f t="shared" ca="1" si="12"/>
        <v>#REF!</v>
      </c>
      <c r="H60" s="51" t="str">
        <f>IF(AND(B59="", B60=""),"", IFERROR(IF(G60,IF(_xlfn.XLOOKUP(AE60,'Seznami podatkov'!B:B,'Seznami podatkov'!C:C)&lt;&gt;0,_xlfn.XLOOKUP(AE60,'Seznami podatkov'!B:B,'Seznami podatkov'!C:C),""),E60), "Vnesi podatke"))</f>
        <v/>
      </c>
      <c r="I60" s="94"/>
      <c r="J60" s="95" t="b">
        <f>COUNTIF('Seznami podatkov'!G:G,I60)&gt;0</f>
        <v>0</v>
      </c>
      <c r="K60" s="95" t="b">
        <f>COUNTIF('Seznami podatkov'!H:H,I60)&gt;0</f>
        <v>0</v>
      </c>
      <c r="L60" s="95">
        <f t="shared" ca="1" si="13"/>
        <v>0</v>
      </c>
      <c r="M60" s="95">
        <f t="shared" ca="1" si="14"/>
        <v>0</v>
      </c>
      <c r="N60" s="95">
        <f t="shared" ca="1" si="15"/>
        <v>0</v>
      </c>
      <c r="O60" s="96"/>
      <c r="P60" s="95">
        <f>_xlfn.XLOOKUP(O60, 'Seznami podatkov'!D:D,'Seznami podatkov'!E:E, "")</f>
        <v>0</v>
      </c>
      <c r="Q60" s="95" t="str">
        <f t="shared" si="2"/>
        <v>01:010000</v>
      </c>
      <c r="R60" s="95">
        <f>COUNTIF(RVb!A:A, B60)</f>
        <v>0</v>
      </c>
      <c r="S60" s="95">
        <f t="shared" si="16"/>
        <v>0</v>
      </c>
      <c r="T60" s="117"/>
      <c r="U60" s="52">
        <f ca="1">IFERROR(_xlfn.MAXIFS(INDIRECT("'"&amp;I60&amp;"'!"&amp;P60), INDIRECT("'"&amp;I60&amp;"'!A:A"), C60), 0)</f>
        <v>0</v>
      </c>
      <c r="V60" s="52">
        <f ca="1">IFERROR(_xlfn.MAXIFS(INDIRECT("'"&amp;I60&amp;"'!"&amp;P60), INDIRECT("'"&amp;I60&amp;"'!A:A"), LEFT(C60,7)), 0)</f>
        <v>0</v>
      </c>
      <c r="W60" s="52">
        <f ca="1">IFERROR(_xlfn.MAXIFS(INDIRECT("'"&amp;I60&amp;"'!"&amp;P60), INDIRECT("'"&amp;I60&amp;"'!A:A"), LEFT(C60,4)), 0)</f>
        <v>0</v>
      </c>
      <c r="X60" s="52">
        <f t="shared" ca="1" si="17"/>
        <v>0</v>
      </c>
      <c r="Y60" s="52" t="e" cm="1">
        <f t="array" aca="1" ref="Y60" ca="1">_xlfn.XLOOKUP(X60,INDIRECT("'"&amp;I60&amp;"'!"&amp;P60),INDIRECT("'"&amp;I60&amp;"'!I:I"),"Manjka")</f>
        <v>#REF!</v>
      </c>
      <c r="Z60" s="52">
        <f ca="1">IFERROR(_xlfn.MAXIFS(INDIRECT("'Druge države in ozemlja'!"&amp;P60), 'Druge države in ozemlja'!A:A, C60), 0)</f>
        <v>0</v>
      </c>
      <c r="AA60" s="52">
        <f ca="1">IFERROR(_xlfn.MAXIFS(INDIRECT("'Druge države in ozemlja'!"&amp;P60), 'Druge države in ozemlja'!A:A, LEFT(C60,7)), 0)</f>
        <v>0</v>
      </c>
      <c r="AB60" s="52">
        <f ca="1">IFERROR(_xlfn.MAXIFS(INDIRECT("'Druge države in ozemlja'!"&amp;P60), 'Druge države in ozemlja'!A:A,LEFT(C60,4)), 0)</f>
        <v>0</v>
      </c>
      <c r="AC60" s="52">
        <f t="shared" ca="1" si="18"/>
        <v>0</v>
      </c>
      <c r="AD60" s="52" t="e" cm="1">
        <f t="array" aca="1" ref="AD60" ca="1">_xlfn.XLOOKUP(AC60,INDIRECT("'Druge države in ozemlja'!"&amp;P60),'Druge države in ozemlja'!I:I,"Manjka")</f>
        <v>#REF!</v>
      </c>
      <c r="AE60" s="52" t="e">
        <f t="shared" ca="1" si="6"/>
        <v>#REF!</v>
      </c>
      <c r="AF60" s="52" t="e" cm="1">
        <f t="array" aca="1" ref="AF60" ca="1">_xlfn.XLOOKUP(C60&amp;"|("&amp;F60&amp;")",INDIRECT("'"&amp;I60&amp;"'!A1:A10000") &amp; "|" &amp; INDIRECT("'"&amp;I60&amp;"'!I1:I10000"),INDIRECT("'"&amp;I60&amp;"'!"&amp;Q60),0)</f>
        <v>#REF!</v>
      </c>
      <c r="AG60" s="52" t="e">
        <f t="shared" ca="1" si="7"/>
        <v>#REF!</v>
      </c>
      <c r="AH60" s="52" cm="1">
        <f t="array" aca="1" ref="AH60" ca="1">_xlfn.XLOOKUP(C60&amp;"|("&amp;F60&amp;")",'Druge države in ozemlja'!$A$1:$A$10000 &amp; "|" &amp; 'Druge države in ozemlja'!$I$1:$I$10000,INDIRECT("'Druge države in ozemlja'!"&amp;Q60),0)</f>
        <v>0</v>
      </c>
      <c r="AI60" s="52" t="e">
        <f t="shared" ca="1" si="19"/>
        <v>#REF!</v>
      </c>
      <c r="AJ60" s="39">
        <f t="shared" ca="1" si="20"/>
        <v>0</v>
      </c>
      <c r="AK60" s="53" t="e">
        <f t="shared" ca="1" si="21"/>
        <v>#REF!</v>
      </c>
      <c r="AL60" s="54">
        <f>COUNTIFS(RVb!H:H, 2028, RVb!A:A, C60)</f>
        <v>0</v>
      </c>
      <c r="AM60" s="54">
        <f t="shared" si="22"/>
        <v>2025</v>
      </c>
      <c r="AN60" s="54" t="e">
        <f ca="1">IF(G60, TRUE, (E60&lt;&gt;""))</f>
        <v>#REF!</v>
      </c>
      <c r="AO60" s="193" t="str">
        <f>IF(AND(B59="", B60=""), "", IF(OR(J60,K60),"",IFERROR(IF(G60,AJ60,AI60), "Vnesi podatke")))</f>
        <v/>
      </c>
      <c r="AP60" s="194" cm="1">
        <f t="array" ref="AP60">_xlfn.XLOOKUP(C60&amp;"|"&amp;F60&amp;"|"&amp;S60,RVb!A:A&amp;"|"&amp;RVb!F:F&amp;"|"&amp;RVb!H:H,RVb!E:E, 0)</f>
        <v>0</v>
      </c>
      <c r="AQ60" s="195">
        <f>_xlfn.MAXIFS(RVb!E:E, RVb!A:A, C60, RVb!H:H, AM60)</f>
        <v>0</v>
      </c>
      <c r="AR60" s="196" t="str">
        <f>IF(AND(B59="", B60=""), "", IFERROR(IF(G60,AQ60,AP60), "Vnesi podatke"))</f>
        <v/>
      </c>
      <c r="AS60" s="197" t="str">
        <f>IF(AND(B59="", B60=""),"", _xlfn.XLOOKUP(O60, Parametri!A:A,Parametri!B:B, ""))</f>
        <v/>
      </c>
      <c r="AT60" s="197" t="str">
        <f>IF(AND(B59="", B60=""), "", _xlfn.XLOOKUP(O60, Parametri!A:A,Parametri!C:C, ""))</f>
        <v/>
      </c>
      <c r="AU60" s="198" t="str">
        <f t="shared" si="23"/>
        <v/>
      </c>
      <c r="AV60" s="199" t="str">
        <f>IF(AND(B59="",B60=""),"",IFERROR(AU60*$AU$2,0))</f>
        <v/>
      </c>
    </row>
    <row r="61" spans="1:48" s="2" customFormat="1" ht="30" customHeight="1" x14ac:dyDescent="0.3">
      <c r="A61" s="64">
        <v>54</v>
      </c>
      <c r="B61" s="89"/>
      <c r="C61" s="20" t="str">
        <f t="shared" si="0"/>
        <v/>
      </c>
      <c r="D61" s="182" t="str">
        <f>IF(AND(B60="", B61=""), "", IFERROR(_xlfn.XLOOKUP(B61,'Seznam Blaga'!A:A,'Seznam Blaga'!B:B), "To blago ni predmet CBAM"))</f>
        <v/>
      </c>
      <c r="E61" s="183"/>
      <c r="F61" s="43" t="str">
        <f>_xlfn.XLOOKUP(E61, 'Seznami podatkov'!C:C,'Seznami podatkov'!B:B, "Izpolni obvezna polja.")</f>
        <v/>
      </c>
      <c r="G61" s="43" t="e">
        <f t="shared" ca="1" si="12"/>
        <v>#REF!</v>
      </c>
      <c r="H61" s="51" t="str">
        <f>IF(AND(B60="", B61=""),"", IFERROR(IF(G61,IF(_xlfn.XLOOKUP(AE61,'Seznami podatkov'!B:B,'Seznami podatkov'!C:C)&lt;&gt;0,_xlfn.XLOOKUP(AE61,'Seznami podatkov'!B:B,'Seznami podatkov'!C:C),""),E61), "Vnesi podatke"))</f>
        <v/>
      </c>
      <c r="I61" s="94"/>
      <c r="J61" s="95" t="b">
        <f>COUNTIF('Seznami podatkov'!G:G,I61)&gt;0</f>
        <v>0</v>
      </c>
      <c r="K61" s="95" t="b">
        <f>COUNTIF('Seznami podatkov'!H:H,I61)&gt;0</f>
        <v>0</v>
      </c>
      <c r="L61" s="95">
        <f t="shared" ca="1" si="13"/>
        <v>0</v>
      </c>
      <c r="M61" s="95">
        <f t="shared" ca="1" si="14"/>
        <v>0</v>
      </c>
      <c r="N61" s="95">
        <f t="shared" ca="1" si="15"/>
        <v>0</v>
      </c>
      <c r="O61" s="96"/>
      <c r="P61" s="95">
        <f>_xlfn.XLOOKUP(O61, 'Seznami podatkov'!D:D,'Seznami podatkov'!E:E, "")</f>
        <v>0</v>
      </c>
      <c r="Q61" s="95" t="str">
        <f t="shared" si="2"/>
        <v>01:010000</v>
      </c>
      <c r="R61" s="95">
        <f>COUNTIF(RVb!A:A, B61)</f>
        <v>0</v>
      </c>
      <c r="S61" s="95">
        <f t="shared" si="16"/>
        <v>0</v>
      </c>
      <c r="T61" s="117"/>
      <c r="U61" s="52">
        <f ca="1">IFERROR(_xlfn.MAXIFS(INDIRECT("'"&amp;I61&amp;"'!"&amp;P61), INDIRECT("'"&amp;I61&amp;"'!A:A"), C61), 0)</f>
        <v>0</v>
      </c>
      <c r="V61" s="52">
        <f ca="1">IFERROR(_xlfn.MAXIFS(INDIRECT("'"&amp;I61&amp;"'!"&amp;P61), INDIRECT("'"&amp;I61&amp;"'!A:A"), LEFT(C61,7)), 0)</f>
        <v>0</v>
      </c>
      <c r="W61" s="52">
        <f ca="1">IFERROR(_xlfn.MAXIFS(INDIRECT("'"&amp;I61&amp;"'!"&amp;P61), INDIRECT("'"&amp;I61&amp;"'!A:A"), LEFT(C61,4)), 0)</f>
        <v>0</v>
      </c>
      <c r="X61" s="52">
        <f t="shared" ca="1" si="17"/>
        <v>0</v>
      </c>
      <c r="Y61" s="52" t="e" cm="1">
        <f t="array" aca="1" ref="Y61" ca="1">_xlfn.XLOOKUP(X61,INDIRECT("'"&amp;I61&amp;"'!"&amp;P61),INDIRECT("'"&amp;I61&amp;"'!I:I"),"Manjka")</f>
        <v>#REF!</v>
      </c>
      <c r="Z61" s="52">
        <f ca="1">IFERROR(_xlfn.MAXIFS(INDIRECT("'Druge države in ozemlja'!"&amp;P61), 'Druge države in ozemlja'!A:A, C61), 0)</f>
        <v>0</v>
      </c>
      <c r="AA61" s="52">
        <f ca="1">IFERROR(_xlfn.MAXIFS(INDIRECT("'Druge države in ozemlja'!"&amp;P61), 'Druge države in ozemlja'!A:A, LEFT(C61,7)), 0)</f>
        <v>0</v>
      </c>
      <c r="AB61" s="52">
        <f ca="1">IFERROR(_xlfn.MAXIFS(INDIRECT("'Druge države in ozemlja'!"&amp;P61), 'Druge države in ozemlja'!A:A,LEFT(C61,4)), 0)</f>
        <v>0</v>
      </c>
      <c r="AC61" s="52">
        <f t="shared" ca="1" si="18"/>
        <v>0</v>
      </c>
      <c r="AD61" s="52" t="e" cm="1">
        <f t="array" aca="1" ref="AD61" ca="1">_xlfn.XLOOKUP(AC61,INDIRECT("'Druge države in ozemlja'!"&amp;P61),'Druge države in ozemlja'!I:I,"Manjka")</f>
        <v>#REF!</v>
      </c>
      <c r="AE61" s="52" t="e">
        <f t="shared" ca="1" si="6"/>
        <v>#REF!</v>
      </c>
      <c r="AF61" s="52" t="e" cm="1">
        <f t="array" aca="1" ref="AF61" ca="1">_xlfn.XLOOKUP(C61&amp;"|("&amp;F61&amp;")",INDIRECT("'"&amp;I61&amp;"'!A1:A10000") &amp; "|" &amp; INDIRECT("'"&amp;I61&amp;"'!I1:I10000"),INDIRECT("'"&amp;I61&amp;"'!"&amp;Q61),0)</f>
        <v>#REF!</v>
      </c>
      <c r="AG61" s="52" t="e">
        <f t="shared" ca="1" si="7"/>
        <v>#REF!</v>
      </c>
      <c r="AH61" s="52" cm="1">
        <f t="array" aca="1" ref="AH61" ca="1">_xlfn.XLOOKUP(C61&amp;"|("&amp;F61&amp;")",'Druge države in ozemlja'!$A$1:$A$10000 &amp; "|" &amp; 'Druge države in ozemlja'!$I$1:$I$10000,INDIRECT("'Druge države in ozemlja'!"&amp;Q61),0)</f>
        <v>0</v>
      </c>
      <c r="AI61" s="52" t="e">
        <f t="shared" ca="1" si="19"/>
        <v>#REF!</v>
      </c>
      <c r="AJ61" s="39">
        <f t="shared" ca="1" si="20"/>
        <v>0</v>
      </c>
      <c r="AK61" s="53" t="e">
        <f t="shared" ca="1" si="21"/>
        <v>#REF!</v>
      </c>
      <c r="AL61" s="54">
        <f>COUNTIFS(RVb!H:H, 2028, RVb!A:A, C61)</f>
        <v>0</v>
      </c>
      <c r="AM61" s="54">
        <f t="shared" si="22"/>
        <v>2025</v>
      </c>
      <c r="AN61" s="54" t="e">
        <f ca="1">IF(G61, TRUE, (E61&lt;&gt;""))</f>
        <v>#REF!</v>
      </c>
      <c r="AO61" s="193" t="str">
        <f>IF(AND(B60="", B61=""), "", IF(OR(J61,K61),"",IFERROR(IF(G61,AJ61,AI61), "Vnesi podatke")))</f>
        <v/>
      </c>
      <c r="AP61" s="194" cm="1">
        <f t="array" ref="AP61">_xlfn.XLOOKUP(C61&amp;"|"&amp;F61&amp;"|"&amp;S61,RVb!A:A&amp;"|"&amp;RVb!F:F&amp;"|"&amp;RVb!H:H,RVb!E:E, 0)</f>
        <v>0</v>
      </c>
      <c r="AQ61" s="195">
        <f>_xlfn.MAXIFS(RVb!E:E, RVb!A:A, C61, RVb!H:H, AM61)</f>
        <v>0</v>
      </c>
      <c r="AR61" s="196" t="str">
        <f>IF(AND(B60="", B61=""), "", IFERROR(IF(G61,AQ61,AP61), "Vnesi podatke"))</f>
        <v/>
      </c>
      <c r="AS61" s="197" t="str">
        <f>IF(AND(B60="", B61=""),"", _xlfn.XLOOKUP(O61, Parametri!A:A,Parametri!B:B, ""))</f>
        <v/>
      </c>
      <c r="AT61" s="197" t="str">
        <f>IF(AND(B60="", B61=""), "", _xlfn.XLOOKUP(O61, Parametri!A:A,Parametri!C:C, ""))</f>
        <v/>
      </c>
      <c r="AU61" s="198" t="str">
        <f t="shared" si="23"/>
        <v/>
      </c>
      <c r="AV61" s="199" t="str">
        <f>IF(AND(B60="",B61=""),"",IFERROR(AU61*$AU$2,0))</f>
        <v/>
      </c>
    </row>
    <row r="62" spans="1:48" s="2" customFormat="1" ht="30" customHeight="1" x14ac:dyDescent="0.3">
      <c r="A62" s="63">
        <v>55</v>
      </c>
      <c r="B62" s="89"/>
      <c r="C62" s="20" t="str">
        <f t="shared" si="0"/>
        <v/>
      </c>
      <c r="D62" s="182" t="str">
        <f>IF(AND(B61="", B62=""), "", IFERROR(_xlfn.XLOOKUP(B62,'Seznam Blaga'!A:A,'Seznam Blaga'!B:B), "To blago ni predmet CBAM"))</f>
        <v/>
      </c>
      <c r="E62" s="183"/>
      <c r="F62" s="43" t="str">
        <f>_xlfn.XLOOKUP(E62, 'Seznami podatkov'!C:C,'Seznami podatkov'!B:B, "Izpolni obvezna polja.")</f>
        <v/>
      </c>
      <c r="G62" s="43" t="e">
        <f t="shared" ca="1" si="12"/>
        <v>#REF!</v>
      </c>
      <c r="H62" s="51" t="str">
        <f>IF(AND(B61="", B62=""),"", IFERROR(IF(G62,IF(_xlfn.XLOOKUP(AE62,'Seznami podatkov'!B:B,'Seznami podatkov'!C:C)&lt;&gt;0,_xlfn.XLOOKUP(AE62,'Seznami podatkov'!B:B,'Seznami podatkov'!C:C),""),E62), "Vnesi podatke"))</f>
        <v/>
      </c>
      <c r="I62" s="94"/>
      <c r="J62" s="95" t="b">
        <f>COUNTIF('Seznami podatkov'!G:G,I62)&gt;0</f>
        <v>0</v>
      </c>
      <c r="K62" s="95" t="b">
        <f>COUNTIF('Seznami podatkov'!H:H,I62)&gt;0</f>
        <v>0</v>
      </c>
      <c r="L62" s="95">
        <f t="shared" ca="1" si="13"/>
        <v>0</v>
      </c>
      <c r="M62" s="95">
        <f t="shared" ca="1" si="14"/>
        <v>0</v>
      </c>
      <c r="N62" s="95">
        <f t="shared" ca="1" si="15"/>
        <v>0</v>
      </c>
      <c r="O62" s="96"/>
      <c r="P62" s="95">
        <f>_xlfn.XLOOKUP(O62, 'Seznami podatkov'!D:D,'Seznami podatkov'!E:E, "")</f>
        <v>0</v>
      </c>
      <c r="Q62" s="95" t="str">
        <f t="shared" si="2"/>
        <v>01:010000</v>
      </c>
      <c r="R62" s="95">
        <f>COUNTIF(RVb!A:A, B62)</f>
        <v>0</v>
      </c>
      <c r="S62" s="95">
        <f t="shared" si="16"/>
        <v>0</v>
      </c>
      <c r="T62" s="117"/>
      <c r="U62" s="52">
        <f ca="1">IFERROR(_xlfn.MAXIFS(INDIRECT("'"&amp;I62&amp;"'!"&amp;P62), INDIRECT("'"&amp;I62&amp;"'!A:A"), C62), 0)</f>
        <v>0</v>
      </c>
      <c r="V62" s="52">
        <f ca="1">IFERROR(_xlfn.MAXIFS(INDIRECT("'"&amp;I62&amp;"'!"&amp;P62), INDIRECT("'"&amp;I62&amp;"'!A:A"), LEFT(C62,7)), 0)</f>
        <v>0</v>
      </c>
      <c r="W62" s="52">
        <f ca="1">IFERROR(_xlfn.MAXIFS(INDIRECT("'"&amp;I62&amp;"'!"&amp;P62), INDIRECT("'"&amp;I62&amp;"'!A:A"), LEFT(C62,4)), 0)</f>
        <v>0</v>
      </c>
      <c r="X62" s="52">
        <f t="shared" ca="1" si="17"/>
        <v>0</v>
      </c>
      <c r="Y62" s="52" t="e" cm="1">
        <f t="array" aca="1" ref="Y62" ca="1">_xlfn.XLOOKUP(X62,INDIRECT("'"&amp;I62&amp;"'!"&amp;P62),INDIRECT("'"&amp;I62&amp;"'!I:I"),"Manjka")</f>
        <v>#REF!</v>
      </c>
      <c r="Z62" s="52">
        <f ca="1">IFERROR(_xlfn.MAXIFS(INDIRECT("'Druge države in ozemlja'!"&amp;P62), 'Druge države in ozemlja'!A:A, C62), 0)</f>
        <v>0</v>
      </c>
      <c r="AA62" s="52">
        <f ca="1">IFERROR(_xlfn.MAXIFS(INDIRECT("'Druge države in ozemlja'!"&amp;P62), 'Druge države in ozemlja'!A:A, LEFT(C62,7)), 0)</f>
        <v>0</v>
      </c>
      <c r="AB62" s="52">
        <f ca="1">IFERROR(_xlfn.MAXIFS(INDIRECT("'Druge države in ozemlja'!"&amp;P62), 'Druge države in ozemlja'!A:A,LEFT(C62,4)), 0)</f>
        <v>0</v>
      </c>
      <c r="AC62" s="52">
        <f t="shared" ca="1" si="18"/>
        <v>0</v>
      </c>
      <c r="AD62" s="52" t="e" cm="1">
        <f t="array" aca="1" ref="AD62" ca="1">_xlfn.XLOOKUP(AC62,INDIRECT("'Druge države in ozemlja'!"&amp;P62),'Druge države in ozemlja'!I:I,"Manjka")</f>
        <v>#REF!</v>
      </c>
      <c r="AE62" s="52" t="e">
        <f t="shared" ca="1" si="6"/>
        <v>#REF!</v>
      </c>
      <c r="AF62" s="52" t="e" cm="1">
        <f t="array" aca="1" ref="AF62" ca="1">_xlfn.XLOOKUP(C62&amp;"|("&amp;F62&amp;")",INDIRECT("'"&amp;I62&amp;"'!A1:A10000") &amp; "|" &amp; INDIRECT("'"&amp;I62&amp;"'!I1:I10000"),INDIRECT("'"&amp;I62&amp;"'!"&amp;Q62),0)</f>
        <v>#REF!</v>
      </c>
      <c r="AG62" s="52" t="e">
        <f t="shared" ca="1" si="7"/>
        <v>#REF!</v>
      </c>
      <c r="AH62" s="52" cm="1">
        <f t="array" aca="1" ref="AH62" ca="1">_xlfn.XLOOKUP(C62&amp;"|("&amp;F62&amp;")",'Druge države in ozemlja'!$A$1:$A$10000 &amp; "|" &amp; 'Druge države in ozemlja'!$I$1:$I$10000,INDIRECT("'Druge države in ozemlja'!"&amp;Q62),0)</f>
        <v>0</v>
      </c>
      <c r="AI62" s="52" t="e">
        <f t="shared" ca="1" si="19"/>
        <v>#REF!</v>
      </c>
      <c r="AJ62" s="39">
        <f t="shared" ca="1" si="20"/>
        <v>0</v>
      </c>
      <c r="AK62" s="53" t="e">
        <f t="shared" ca="1" si="21"/>
        <v>#REF!</v>
      </c>
      <c r="AL62" s="54">
        <f>COUNTIFS(RVb!H:H, 2028, RVb!A:A, C62)</f>
        <v>0</v>
      </c>
      <c r="AM62" s="54">
        <f t="shared" si="22"/>
        <v>2025</v>
      </c>
      <c r="AN62" s="54" t="e">
        <f ca="1">IF(G62, TRUE, (E62&lt;&gt;""))</f>
        <v>#REF!</v>
      </c>
      <c r="AO62" s="193" t="str">
        <f>IF(AND(B61="", B62=""), "", IF(OR(J62,K62),"",IFERROR(IF(G62,AJ62,AI62), "Vnesi podatke")))</f>
        <v/>
      </c>
      <c r="AP62" s="194" cm="1">
        <f t="array" ref="AP62">_xlfn.XLOOKUP(C62&amp;"|"&amp;F62&amp;"|"&amp;S62,RVb!A:A&amp;"|"&amp;RVb!F:F&amp;"|"&amp;RVb!H:H,RVb!E:E, 0)</f>
        <v>0</v>
      </c>
      <c r="AQ62" s="195">
        <f>_xlfn.MAXIFS(RVb!E:E, RVb!A:A, C62, RVb!H:H, AM62)</f>
        <v>0</v>
      </c>
      <c r="AR62" s="196" t="str">
        <f>IF(AND(B61="", B62=""), "", IFERROR(IF(G62,AQ62,AP62), "Vnesi podatke"))</f>
        <v/>
      </c>
      <c r="AS62" s="197" t="str">
        <f>IF(AND(B61="", B62=""),"", _xlfn.XLOOKUP(O62, Parametri!A:A,Parametri!B:B, ""))</f>
        <v/>
      </c>
      <c r="AT62" s="197" t="str">
        <f>IF(AND(B61="", B62=""), "", _xlfn.XLOOKUP(O62, Parametri!A:A,Parametri!C:C, ""))</f>
        <v/>
      </c>
      <c r="AU62" s="198" t="str">
        <f t="shared" si="23"/>
        <v/>
      </c>
      <c r="AV62" s="199" t="str">
        <f>IF(AND(B61="",B62=""),"",IFERROR(AU62*$AU$2,0))</f>
        <v/>
      </c>
    </row>
    <row r="63" spans="1:48" s="2" customFormat="1" ht="30" customHeight="1" x14ac:dyDescent="0.3">
      <c r="A63" s="64">
        <v>56</v>
      </c>
      <c r="B63" s="89"/>
      <c r="C63" s="20" t="str">
        <f t="shared" si="0"/>
        <v/>
      </c>
      <c r="D63" s="182" t="str">
        <f>IF(AND(B62="", B63=""), "", IFERROR(_xlfn.XLOOKUP(B63,'Seznam Blaga'!A:A,'Seznam Blaga'!B:B), "To blago ni predmet CBAM"))</f>
        <v/>
      </c>
      <c r="E63" s="183"/>
      <c r="F63" s="43" t="str">
        <f>_xlfn.XLOOKUP(E63, 'Seznami podatkov'!C:C,'Seznami podatkov'!B:B, "Izpolni obvezna polja.")</f>
        <v/>
      </c>
      <c r="G63" s="43" t="e">
        <f t="shared" ca="1" si="12"/>
        <v>#REF!</v>
      </c>
      <c r="H63" s="51" t="str">
        <f>IF(AND(B62="", B63=""),"", IFERROR(IF(G63,IF(_xlfn.XLOOKUP(AE63,'Seznami podatkov'!B:B,'Seznami podatkov'!C:C)&lt;&gt;0,_xlfn.XLOOKUP(AE63,'Seznami podatkov'!B:B,'Seznami podatkov'!C:C),""),E63), "Vnesi podatke"))</f>
        <v/>
      </c>
      <c r="I63" s="94"/>
      <c r="J63" s="95" t="b">
        <f>COUNTIF('Seznami podatkov'!G:G,I63)&gt;0</f>
        <v>0</v>
      </c>
      <c r="K63" s="95" t="b">
        <f>COUNTIF('Seznami podatkov'!H:H,I63)&gt;0</f>
        <v>0</v>
      </c>
      <c r="L63" s="95">
        <f t="shared" ca="1" si="13"/>
        <v>0</v>
      </c>
      <c r="M63" s="95">
        <f t="shared" ca="1" si="14"/>
        <v>0</v>
      </c>
      <c r="N63" s="95">
        <f t="shared" ca="1" si="15"/>
        <v>0</v>
      </c>
      <c r="O63" s="96"/>
      <c r="P63" s="95">
        <f>_xlfn.XLOOKUP(O63, 'Seznami podatkov'!D:D,'Seznami podatkov'!E:E, "")</f>
        <v>0</v>
      </c>
      <c r="Q63" s="95" t="str">
        <f t="shared" si="2"/>
        <v>01:010000</v>
      </c>
      <c r="R63" s="95">
        <f>COUNTIF(RVb!A:A, B63)</f>
        <v>0</v>
      </c>
      <c r="S63" s="95">
        <f t="shared" si="16"/>
        <v>0</v>
      </c>
      <c r="T63" s="117"/>
      <c r="U63" s="52">
        <f ca="1">IFERROR(_xlfn.MAXIFS(INDIRECT("'"&amp;I63&amp;"'!"&amp;P63), INDIRECT("'"&amp;I63&amp;"'!A:A"), C63), 0)</f>
        <v>0</v>
      </c>
      <c r="V63" s="52">
        <f ca="1">IFERROR(_xlfn.MAXIFS(INDIRECT("'"&amp;I63&amp;"'!"&amp;P63), INDIRECT("'"&amp;I63&amp;"'!A:A"), LEFT(C63,7)), 0)</f>
        <v>0</v>
      </c>
      <c r="W63" s="52">
        <f ca="1">IFERROR(_xlfn.MAXIFS(INDIRECT("'"&amp;I63&amp;"'!"&amp;P63), INDIRECT("'"&amp;I63&amp;"'!A:A"), LEFT(C63,4)), 0)</f>
        <v>0</v>
      </c>
      <c r="X63" s="52">
        <f t="shared" ca="1" si="17"/>
        <v>0</v>
      </c>
      <c r="Y63" s="52" t="e" cm="1">
        <f t="array" aca="1" ref="Y63" ca="1">_xlfn.XLOOKUP(X63,INDIRECT("'"&amp;I63&amp;"'!"&amp;P63),INDIRECT("'"&amp;I63&amp;"'!I:I"),"Manjka")</f>
        <v>#REF!</v>
      </c>
      <c r="Z63" s="52">
        <f ca="1">IFERROR(_xlfn.MAXIFS(INDIRECT("'Druge države in ozemlja'!"&amp;P63), 'Druge države in ozemlja'!A:A, C63), 0)</f>
        <v>0</v>
      </c>
      <c r="AA63" s="52">
        <f ca="1">IFERROR(_xlfn.MAXIFS(INDIRECT("'Druge države in ozemlja'!"&amp;P63), 'Druge države in ozemlja'!A:A, LEFT(C63,7)), 0)</f>
        <v>0</v>
      </c>
      <c r="AB63" s="52">
        <f ca="1">IFERROR(_xlfn.MAXIFS(INDIRECT("'Druge države in ozemlja'!"&amp;P63), 'Druge države in ozemlja'!A:A,LEFT(C63,4)), 0)</f>
        <v>0</v>
      </c>
      <c r="AC63" s="52">
        <f t="shared" ca="1" si="18"/>
        <v>0</v>
      </c>
      <c r="AD63" s="52" t="e" cm="1">
        <f t="array" aca="1" ref="AD63" ca="1">_xlfn.XLOOKUP(AC63,INDIRECT("'Druge države in ozemlja'!"&amp;P63),'Druge države in ozemlja'!I:I,"Manjka")</f>
        <v>#REF!</v>
      </c>
      <c r="AE63" s="52" t="e">
        <f t="shared" ca="1" si="6"/>
        <v>#REF!</v>
      </c>
      <c r="AF63" s="52" t="e" cm="1">
        <f t="array" aca="1" ref="AF63" ca="1">_xlfn.XLOOKUP(C63&amp;"|("&amp;F63&amp;")",INDIRECT("'"&amp;I63&amp;"'!A1:A10000") &amp; "|" &amp; INDIRECT("'"&amp;I63&amp;"'!I1:I10000"),INDIRECT("'"&amp;I63&amp;"'!"&amp;Q63),0)</f>
        <v>#REF!</v>
      </c>
      <c r="AG63" s="52" t="e">
        <f t="shared" ca="1" si="7"/>
        <v>#REF!</v>
      </c>
      <c r="AH63" s="52" cm="1">
        <f t="array" aca="1" ref="AH63" ca="1">_xlfn.XLOOKUP(C63&amp;"|("&amp;F63&amp;")",'Druge države in ozemlja'!$A$1:$A$10000 &amp; "|" &amp; 'Druge države in ozemlja'!$I$1:$I$10000,INDIRECT("'Druge države in ozemlja'!"&amp;Q63),0)</f>
        <v>0</v>
      </c>
      <c r="AI63" s="52" t="e">
        <f t="shared" ca="1" si="19"/>
        <v>#REF!</v>
      </c>
      <c r="AJ63" s="39">
        <f t="shared" ca="1" si="20"/>
        <v>0</v>
      </c>
      <c r="AK63" s="53" t="e">
        <f t="shared" ca="1" si="21"/>
        <v>#REF!</v>
      </c>
      <c r="AL63" s="54">
        <f>COUNTIFS(RVb!H:H, 2028, RVb!A:A, C63)</f>
        <v>0</v>
      </c>
      <c r="AM63" s="54">
        <f t="shared" si="22"/>
        <v>2025</v>
      </c>
      <c r="AN63" s="54" t="e">
        <f ca="1">IF(G63, TRUE, (E63&lt;&gt;""))</f>
        <v>#REF!</v>
      </c>
      <c r="AO63" s="193" t="str">
        <f>IF(AND(B62="", B63=""), "", IF(OR(J63,K63),"",IFERROR(IF(G63,AJ63,AI63), "Vnesi podatke")))</f>
        <v/>
      </c>
      <c r="AP63" s="194" cm="1">
        <f t="array" ref="AP63">_xlfn.XLOOKUP(C63&amp;"|"&amp;F63&amp;"|"&amp;S63,RVb!A:A&amp;"|"&amp;RVb!F:F&amp;"|"&amp;RVb!H:H,RVb!E:E, 0)</f>
        <v>0</v>
      </c>
      <c r="AQ63" s="195">
        <f>_xlfn.MAXIFS(RVb!E:E, RVb!A:A, C63, RVb!H:H, AM63)</f>
        <v>0</v>
      </c>
      <c r="AR63" s="196" t="str">
        <f>IF(AND(B62="", B63=""), "", IFERROR(IF(G63,AQ63,AP63), "Vnesi podatke"))</f>
        <v/>
      </c>
      <c r="AS63" s="197" t="str">
        <f>IF(AND(B62="", B63=""),"", _xlfn.XLOOKUP(O63, Parametri!A:A,Parametri!B:B, ""))</f>
        <v/>
      </c>
      <c r="AT63" s="197" t="str">
        <f>IF(AND(B62="", B63=""), "", _xlfn.XLOOKUP(O63, Parametri!A:A,Parametri!C:C, ""))</f>
        <v/>
      </c>
      <c r="AU63" s="198" t="str">
        <f t="shared" si="23"/>
        <v/>
      </c>
      <c r="AV63" s="199" t="str">
        <f>IF(AND(B62="",B63=""),"",IFERROR(AU63*$AU$2,0))</f>
        <v/>
      </c>
    </row>
    <row r="64" spans="1:48" s="2" customFormat="1" ht="30" customHeight="1" x14ac:dyDescent="0.3">
      <c r="A64" s="64">
        <v>57</v>
      </c>
      <c r="B64" s="89"/>
      <c r="C64" s="20" t="str">
        <f t="shared" si="0"/>
        <v/>
      </c>
      <c r="D64" s="182" t="str">
        <f>IF(AND(B63="", B64=""), "", IFERROR(_xlfn.XLOOKUP(B64,'Seznam Blaga'!A:A,'Seznam Blaga'!B:B), "To blago ni predmet CBAM"))</f>
        <v/>
      </c>
      <c r="E64" s="183"/>
      <c r="F64" s="43" t="str">
        <f>_xlfn.XLOOKUP(E64, 'Seznami podatkov'!C:C,'Seznami podatkov'!B:B, "Izpolni obvezna polja.")</f>
        <v/>
      </c>
      <c r="G64" s="43" t="e">
        <f t="shared" ca="1" si="12"/>
        <v>#REF!</v>
      </c>
      <c r="H64" s="51" t="str">
        <f>IF(AND(B63="", B64=""),"", IFERROR(IF(G64,IF(_xlfn.XLOOKUP(AE64,'Seznami podatkov'!B:B,'Seznami podatkov'!C:C)&lt;&gt;0,_xlfn.XLOOKUP(AE64,'Seznami podatkov'!B:B,'Seznami podatkov'!C:C),""),E64), "Vnesi podatke"))</f>
        <v/>
      </c>
      <c r="I64" s="94"/>
      <c r="J64" s="95" t="b">
        <f>COUNTIF('Seznami podatkov'!G:G,I64)&gt;0</f>
        <v>0</v>
      </c>
      <c r="K64" s="95" t="b">
        <f>COUNTIF('Seznami podatkov'!H:H,I64)&gt;0</f>
        <v>0</v>
      </c>
      <c r="L64" s="95">
        <f t="shared" ca="1" si="13"/>
        <v>0</v>
      </c>
      <c r="M64" s="95">
        <f t="shared" ca="1" si="14"/>
        <v>0</v>
      </c>
      <c r="N64" s="95">
        <f t="shared" ca="1" si="15"/>
        <v>0</v>
      </c>
      <c r="O64" s="96"/>
      <c r="P64" s="95">
        <f>_xlfn.XLOOKUP(O64, 'Seznami podatkov'!D:D,'Seznami podatkov'!E:E, "")</f>
        <v>0</v>
      </c>
      <c r="Q64" s="95" t="str">
        <f t="shared" si="2"/>
        <v>01:010000</v>
      </c>
      <c r="R64" s="95">
        <f>COUNTIF(RVb!A:A, B64)</f>
        <v>0</v>
      </c>
      <c r="S64" s="95">
        <f t="shared" si="16"/>
        <v>0</v>
      </c>
      <c r="T64" s="117"/>
      <c r="U64" s="52">
        <f ca="1">IFERROR(_xlfn.MAXIFS(INDIRECT("'"&amp;I64&amp;"'!"&amp;P64), INDIRECT("'"&amp;I64&amp;"'!A:A"), C64), 0)</f>
        <v>0</v>
      </c>
      <c r="V64" s="52">
        <f ca="1">IFERROR(_xlfn.MAXIFS(INDIRECT("'"&amp;I64&amp;"'!"&amp;P64), INDIRECT("'"&amp;I64&amp;"'!A:A"), LEFT(C64,7)), 0)</f>
        <v>0</v>
      </c>
      <c r="W64" s="52">
        <f ca="1">IFERROR(_xlfn.MAXIFS(INDIRECT("'"&amp;I64&amp;"'!"&amp;P64), INDIRECT("'"&amp;I64&amp;"'!A:A"), LEFT(C64,4)), 0)</f>
        <v>0</v>
      </c>
      <c r="X64" s="52">
        <f t="shared" ca="1" si="17"/>
        <v>0</v>
      </c>
      <c r="Y64" s="52" t="e" cm="1">
        <f t="array" aca="1" ref="Y64" ca="1">_xlfn.XLOOKUP(X64,INDIRECT("'"&amp;I64&amp;"'!"&amp;P64),INDIRECT("'"&amp;I64&amp;"'!I:I"),"Manjka")</f>
        <v>#REF!</v>
      </c>
      <c r="Z64" s="52">
        <f ca="1">IFERROR(_xlfn.MAXIFS(INDIRECT("'Druge države in ozemlja'!"&amp;P64), 'Druge države in ozemlja'!A:A, C64), 0)</f>
        <v>0</v>
      </c>
      <c r="AA64" s="52">
        <f ca="1">IFERROR(_xlfn.MAXIFS(INDIRECT("'Druge države in ozemlja'!"&amp;P64), 'Druge države in ozemlja'!A:A, LEFT(C64,7)), 0)</f>
        <v>0</v>
      </c>
      <c r="AB64" s="52">
        <f ca="1">IFERROR(_xlfn.MAXIFS(INDIRECT("'Druge države in ozemlja'!"&amp;P64), 'Druge države in ozemlja'!A:A,LEFT(C64,4)), 0)</f>
        <v>0</v>
      </c>
      <c r="AC64" s="52">
        <f t="shared" ca="1" si="18"/>
        <v>0</v>
      </c>
      <c r="AD64" s="52" t="e" cm="1">
        <f t="array" aca="1" ref="AD64" ca="1">_xlfn.XLOOKUP(AC64,INDIRECT("'Druge države in ozemlja'!"&amp;P64),'Druge države in ozemlja'!I:I,"Manjka")</f>
        <v>#REF!</v>
      </c>
      <c r="AE64" s="52" t="e">
        <f t="shared" ca="1" si="6"/>
        <v>#REF!</v>
      </c>
      <c r="AF64" s="52" t="e" cm="1">
        <f t="array" aca="1" ref="AF64" ca="1">_xlfn.XLOOKUP(C64&amp;"|("&amp;F64&amp;")",INDIRECT("'"&amp;I64&amp;"'!A1:A10000") &amp; "|" &amp; INDIRECT("'"&amp;I64&amp;"'!I1:I10000"),INDIRECT("'"&amp;I64&amp;"'!"&amp;Q64),0)</f>
        <v>#REF!</v>
      </c>
      <c r="AG64" s="52" t="e">
        <f t="shared" ca="1" si="7"/>
        <v>#REF!</v>
      </c>
      <c r="AH64" s="52" cm="1">
        <f t="array" aca="1" ref="AH64" ca="1">_xlfn.XLOOKUP(C64&amp;"|("&amp;F64&amp;")",'Druge države in ozemlja'!$A$1:$A$10000 &amp; "|" &amp; 'Druge države in ozemlja'!$I$1:$I$10000,INDIRECT("'Druge države in ozemlja'!"&amp;Q64),0)</f>
        <v>0</v>
      </c>
      <c r="AI64" s="52" t="e">
        <f t="shared" ca="1" si="19"/>
        <v>#REF!</v>
      </c>
      <c r="AJ64" s="39">
        <f t="shared" ca="1" si="20"/>
        <v>0</v>
      </c>
      <c r="AK64" s="53" t="e">
        <f t="shared" ca="1" si="21"/>
        <v>#REF!</v>
      </c>
      <c r="AL64" s="54">
        <f>COUNTIFS(RVb!H:H, 2028, RVb!A:A, C64)</f>
        <v>0</v>
      </c>
      <c r="AM64" s="54">
        <f t="shared" si="22"/>
        <v>2025</v>
      </c>
      <c r="AN64" s="54" t="e">
        <f ca="1">IF(G64, TRUE, (E64&lt;&gt;""))</f>
        <v>#REF!</v>
      </c>
      <c r="AO64" s="193" t="str">
        <f>IF(AND(B63="", B64=""), "", IF(OR(J64,K64),"",IFERROR(IF(G64,AJ64,AI64), "Vnesi podatke")))</f>
        <v/>
      </c>
      <c r="AP64" s="194" cm="1">
        <f t="array" ref="AP64">_xlfn.XLOOKUP(C64&amp;"|"&amp;F64&amp;"|"&amp;S64,RVb!A:A&amp;"|"&amp;RVb!F:F&amp;"|"&amp;RVb!H:H,RVb!E:E, 0)</f>
        <v>0</v>
      </c>
      <c r="AQ64" s="195">
        <f>_xlfn.MAXIFS(RVb!E:E, RVb!A:A, C64, RVb!H:H, AM64)</f>
        <v>0</v>
      </c>
      <c r="AR64" s="196" t="str">
        <f>IF(AND(B63="", B64=""), "", IFERROR(IF(G64,AQ64,AP64), "Vnesi podatke"))</f>
        <v/>
      </c>
      <c r="AS64" s="197" t="str">
        <f>IF(AND(B63="", B64=""),"", _xlfn.XLOOKUP(O64, Parametri!A:A,Parametri!B:B, ""))</f>
        <v/>
      </c>
      <c r="AT64" s="197" t="str">
        <f>IF(AND(B63="", B64=""), "", _xlfn.XLOOKUP(O64, Parametri!A:A,Parametri!C:C, ""))</f>
        <v/>
      </c>
      <c r="AU64" s="198" t="str">
        <f t="shared" si="23"/>
        <v/>
      </c>
      <c r="AV64" s="199" t="str">
        <f>IF(AND(B63="",B64=""),"",IFERROR(AU64*$AU$2,0))</f>
        <v/>
      </c>
    </row>
    <row r="65" spans="1:48" s="2" customFormat="1" ht="30" customHeight="1" x14ac:dyDescent="0.3">
      <c r="A65" s="63">
        <v>58</v>
      </c>
      <c r="B65" s="89"/>
      <c r="C65" s="20" t="str">
        <f t="shared" si="0"/>
        <v/>
      </c>
      <c r="D65" s="182" t="str">
        <f>IF(AND(B64="", B65=""), "", IFERROR(_xlfn.XLOOKUP(B65,'Seznam Blaga'!A:A,'Seznam Blaga'!B:B), "To blago ni predmet CBAM"))</f>
        <v/>
      </c>
      <c r="E65" s="183"/>
      <c r="F65" s="43" t="str">
        <f>_xlfn.XLOOKUP(E65, 'Seznami podatkov'!C:C,'Seznami podatkov'!B:B, "Izpolni obvezna polja.")</f>
        <v/>
      </c>
      <c r="G65" s="43" t="e">
        <f t="shared" ca="1" si="12"/>
        <v>#REF!</v>
      </c>
      <c r="H65" s="51" t="str">
        <f>IF(AND(B64="", B65=""),"", IFERROR(IF(G65,IF(_xlfn.XLOOKUP(AE65,'Seznami podatkov'!B:B,'Seznami podatkov'!C:C)&lt;&gt;0,_xlfn.XLOOKUP(AE65,'Seznami podatkov'!B:B,'Seznami podatkov'!C:C),""),E65), "Vnesi podatke"))</f>
        <v/>
      </c>
      <c r="I65" s="94"/>
      <c r="J65" s="95" t="b">
        <f>COUNTIF('Seznami podatkov'!G:G,I65)&gt;0</f>
        <v>0</v>
      </c>
      <c r="K65" s="95" t="b">
        <f>COUNTIF('Seznami podatkov'!H:H,I65)&gt;0</f>
        <v>0</v>
      </c>
      <c r="L65" s="95">
        <f t="shared" ca="1" si="13"/>
        <v>0</v>
      </c>
      <c r="M65" s="95">
        <f t="shared" ca="1" si="14"/>
        <v>0</v>
      </c>
      <c r="N65" s="95">
        <f t="shared" ca="1" si="15"/>
        <v>0</v>
      </c>
      <c r="O65" s="96"/>
      <c r="P65" s="95">
        <f>_xlfn.XLOOKUP(O65, 'Seznami podatkov'!D:D,'Seznami podatkov'!E:E, "")</f>
        <v>0</v>
      </c>
      <c r="Q65" s="95" t="str">
        <f t="shared" si="2"/>
        <v>01:010000</v>
      </c>
      <c r="R65" s="95">
        <f>COUNTIF(RVb!A:A, B65)</f>
        <v>0</v>
      </c>
      <c r="S65" s="95">
        <f t="shared" si="16"/>
        <v>0</v>
      </c>
      <c r="T65" s="117"/>
      <c r="U65" s="52">
        <f ca="1">IFERROR(_xlfn.MAXIFS(INDIRECT("'"&amp;I65&amp;"'!"&amp;P65), INDIRECT("'"&amp;I65&amp;"'!A:A"), C65), 0)</f>
        <v>0</v>
      </c>
      <c r="V65" s="52">
        <f ca="1">IFERROR(_xlfn.MAXIFS(INDIRECT("'"&amp;I65&amp;"'!"&amp;P65), INDIRECT("'"&amp;I65&amp;"'!A:A"), LEFT(C65,7)), 0)</f>
        <v>0</v>
      </c>
      <c r="W65" s="52">
        <f ca="1">IFERROR(_xlfn.MAXIFS(INDIRECT("'"&amp;I65&amp;"'!"&amp;P65), INDIRECT("'"&amp;I65&amp;"'!A:A"), LEFT(C65,4)), 0)</f>
        <v>0</v>
      </c>
      <c r="X65" s="52">
        <f t="shared" ca="1" si="17"/>
        <v>0</v>
      </c>
      <c r="Y65" s="52" t="e" cm="1">
        <f t="array" aca="1" ref="Y65" ca="1">_xlfn.XLOOKUP(X65,INDIRECT("'"&amp;I65&amp;"'!"&amp;P65),INDIRECT("'"&amp;I65&amp;"'!I:I"),"Manjka")</f>
        <v>#REF!</v>
      </c>
      <c r="Z65" s="52">
        <f ca="1">IFERROR(_xlfn.MAXIFS(INDIRECT("'Druge države in ozemlja'!"&amp;P65), 'Druge države in ozemlja'!A:A, C65), 0)</f>
        <v>0</v>
      </c>
      <c r="AA65" s="52">
        <f ca="1">IFERROR(_xlfn.MAXIFS(INDIRECT("'Druge države in ozemlja'!"&amp;P65), 'Druge države in ozemlja'!A:A, LEFT(C65,7)), 0)</f>
        <v>0</v>
      </c>
      <c r="AB65" s="52">
        <f ca="1">IFERROR(_xlfn.MAXIFS(INDIRECT("'Druge države in ozemlja'!"&amp;P65), 'Druge države in ozemlja'!A:A,LEFT(C65,4)), 0)</f>
        <v>0</v>
      </c>
      <c r="AC65" s="52">
        <f t="shared" ca="1" si="18"/>
        <v>0</v>
      </c>
      <c r="AD65" s="52" t="e" cm="1">
        <f t="array" aca="1" ref="AD65" ca="1">_xlfn.XLOOKUP(AC65,INDIRECT("'Druge države in ozemlja'!"&amp;P65),'Druge države in ozemlja'!I:I,"Manjka")</f>
        <v>#REF!</v>
      </c>
      <c r="AE65" s="52" t="e">
        <f t="shared" ca="1" si="6"/>
        <v>#REF!</v>
      </c>
      <c r="AF65" s="52" t="e" cm="1">
        <f t="array" aca="1" ref="AF65" ca="1">_xlfn.XLOOKUP(C65&amp;"|("&amp;F65&amp;")",INDIRECT("'"&amp;I65&amp;"'!A1:A10000") &amp; "|" &amp; INDIRECT("'"&amp;I65&amp;"'!I1:I10000"),INDIRECT("'"&amp;I65&amp;"'!"&amp;Q65),0)</f>
        <v>#REF!</v>
      </c>
      <c r="AG65" s="52" t="e">
        <f t="shared" ca="1" si="7"/>
        <v>#REF!</v>
      </c>
      <c r="AH65" s="52" cm="1">
        <f t="array" aca="1" ref="AH65" ca="1">_xlfn.XLOOKUP(C65&amp;"|("&amp;F65&amp;")",'Druge države in ozemlja'!$A$1:$A$10000 &amp; "|" &amp; 'Druge države in ozemlja'!$I$1:$I$10000,INDIRECT("'Druge države in ozemlja'!"&amp;Q65),0)</f>
        <v>0</v>
      </c>
      <c r="AI65" s="52" t="e">
        <f t="shared" ca="1" si="19"/>
        <v>#REF!</v>
      </c>
      <c r="AJ65" s="39">
        <f t="shared" ca="1" si="20"/>
        <v>0</v>
      </c>
      <c r="AK65" s="53" t="e">
        <f t="shared" ca="1" si="21"/>
        <v>#REF!</v>
      </c>
      <c r="AL65" s="54">
        <f>COUNTIFS(RVb!H:H, 2028, RVb!A:A, C65)</f>
        <v>0</v>
      </c>
      <c r="AM65" s="54">
        <f t="shared" si="22"/>
        <v>2025</v>
      </c>
      <c r="AN65" s="54" t="e">
        <f ca="1">IF(G65, TRUE, (E65&lt;&gt;""))</f>
        <v>#REF!</v>
      </c>
      <c r="AO65" s="193" t="str">
        <f>IF(AND(B64="", B65=""), "", IF(OR(J65,K65),"",IFERROR(IF(G65,AJ65,AI65), "Vnesi podatke")))</f>
        <v/>
      </c>
      <c r="AP65" s="194" cm="1">
        <f t="array" ref="AP65">_xlfn.XLOOKUP(C65&amp;"|"&amp;F65&amp;"|"&amp;S65,RVb!A:A&amp;"|"&amp;RVb!F:F&amp;"|"&amp;RVb!H:H,RVb!E:E, 0)</f>
        <v>0</v>
      </c>
      <c r="AQ65" s="195">
        <f>_xlfn.MAXIFS(RVb!E:E, RVb!A:A, C65, RVb!H:H, AM65)</f>
        <v>0</v>
      </c>
      <c r="AR65" s="196" t="str">
        <f>IF(AND(B64="", B65=""), "", IFERROR(IF(G65,AQ65,AP65), "Vnesi podatke"))</f>
        <v/>
      </c>
      <c r="AS65" s="197" t="str">
        <f>IF(AND(B64="", B65=""),"", _xlfn.XLOOKUP(O65, Parametri!A:A,Parametri!B:B, ""))</f>
        <v/>
      </c>
      <c r="AT65" s="197" t="str">
        <f>IF(AND(B64="", B65=""), "", _xlfn.XLOOKUP(O65, Parametri!A:A,Parametri!C:C, ""))</f>
        <v/>
      </c>
      <c r="AU65" s="198" t="str">
        <f t="shared" si="23"/>
        <v/>
      </c>
      <c r="AV65" s="199" t="str">
        <f>IF(AND(B64="",B65=""),"",IFERROR(AU65*$AU$2,0))</f>
        <v/>
      </c>
    </row>
    <row r="66" spans="1:48" s="2" customFormat="1" ht="30" customHeight="1" x14ac:dyDescent="0.3">
      <c r="A66" s="64">
        <v>59</v>
      </c>
      <c r="B66" s="89"/>
      <c r="C66" s="20" t="str">
        <f t="shared" si="0"/>
        <v/>
      </c>
      <c r="D66" s="182" t="str">
        <f>IF(AND(B65="", B66=""), "", IFERROR(_xlfn.XLOOKUP(B66,'Seznam Blaga'!A:A,'Seznam Blaga'!B:B), "To blago ni predmet CBAM"))</f>
        <v/>
      </c>
      <c r="E66" s="183"/>
      <c r="F66" s="43" t="str">
        <f>_xlfn.XLOOKUP(E66, 'Seznami podatkov'!C:C,'Seznami podatkov'!B:B, "Izpolni obvezna polja.")</f>
        <v/>
      </c>
      <c r="G66" s="43" t="e">
        <f t="shared" ca="1" si="12"/>
        <v>#REF!</v>
      </c>
      <c r="H66" s="51" t="str">
        <f>IF(AND(B65="", B66=""),"", IFERROR(IF(G66,IF(_xlfn.XLOOKUP(AE66,'Seznami podatkov'!B:B,'Seznami podatkov'!C:C)&lt;&gt;0,_xlfn.XLOOKUP(AE66,'Seznami podatkov'!B:B,'Seznami podatkov'!C:C),""),E66), "Vnesi podatke"))</f>
        <v/>
      </c>
      <c r="I66" s="94"/>
      <c r="J66" s="95" t="b">
        <f>COUNTIF('Seznami podatkov'!G:G,I66)&gt;0</f>
        <v>0</v>
      </c>
      <c r="K66" s="95" t="b">
        <f>COUNTIF('Seznami podatkov'!H:H,I66)&gt;0</f>
        <v>0</v>
      </c>
      <c r="L66" s="95">
        <f t="shared" ca="1" si="13"/>
        <v>0</v>
      </c>
      <c r="M66" s="95">
        <f t="shared" ca="1" si="14"/>
        <v>0</v>
      </c>
      <c r="N66" s="95">
        <f t="shared" ca="1" si="15"/>
        <v>0</v>
      </c>
      <c r="O66" s="96"/>
      <c r="P66" s="95">
        <f>_xlfn.XLOOKUP(O66, 'Seznami podatkov'!D:D,'Seznami podatkov'!E:E, "")</f>
        <v>0</v>
      </c>
      <c r="Q66" s="95" t="str">
        <f t="shared" si="2"/>
        <v>01:010000</v>
      </c>
      <c r="R66" s="95">
        <f>COUNTIF(RVb!A:A, B66)</f>
        <v>0</v>
      </c>
      <c r="S66" s="95">
        <f t="shared" si="16"/>
        <v>0</v>
      </c>
      <c r="T66" s="117"/>
      <c r="U66" s="52">
        <f ca="1">IFERROR(_xlfn.MAXIFS(INDIRECT("'"&amp;I66&amp;"'!"&amp;P66), INDIRECT("'"&amp;I66&amp;"'!A:A"), C66), 0)</f>
        <v>0</v>
      </c>
      <c r="V66" s="52">
        <f ca="1">IFERROR(_xlfn.MAXIFS(INDIRECT("'"&amp;I66&amp;"'!"&amp;P66), INDIRECT("'"&amp;I66&amp;"'!A:A"), LEFT(C66,7)), 0)</f>
        <v>0</v>
      </c>
      <c r="W66" s="52">
        <f ca="1">IFERROR(_xlfn.MAXIFS(INDIRECT("'"&amp;I66&amp;"'!"&amp;P66), INDIRECT("'"&amp;I66&amp;"'!A:A"), LEFT(C66,4)), 0)</f>
        <v>0</v>
      </c>
      <c r="X66" s="52">
        <f t="shared" ca="1" si="17"/>
        <v>0</v>
      </c>
      <c r="Y66" s="52" t="e" cm="1">
        <f t="array" aca="1" ref="Y66" ca="1">_xlfn.XLOOKUP(X66,INDIRECT("'"&amp;I66&amp;"'!"&amp;P66),INDIRECT("'"&amp;I66&amp;"'!I:I"),"Manjka")</f>
        <v>#REF!</v>
      </c>
      <c r="Z66" s="52">
        <f ca="1">IFERROR(_xlfn.MAXIFS(INDIRECT("'Druge države in ozemlja'!"&amp;P66), 'Druge države in ozemlja'!A:A, C66), 0)</f>
        <v>0</v>
      </c>
      <c r="AA66" s="52">
        <f ca="1">IFERROR(_xlfn.MAXIFS(INDIRECT("'Druge države in ozemlja'!"&amp;P66), 'Druge države in ozemlja'!A:A, LEFT(C66,7)), 0)</f>
        <v>0</v>
      </c>
      <c r="AB66" s="52">
        <f ca="1">IFERROR(_xlfn.MAXIFS(INDIRECT("'Druge države in ozemlja'!"&amp;P66), 'Druge države in ozemlja'!A:A,LEFT(C66,4)), 0)</f>
        <v>0</v>
      </c>
      <c r="AC66" s="52">
        <f t="shared" ca="1" si="18"/>
        <v>0</v>
      </c>
      <c r="AD66" s="52" t="e" cm="1">
        <f t="array" aca="1" ref="AD66" ca="1">_xlfn.XLOOKUP(AC66,INDIRECT("'Druge države in ozemlja'!"&amp;P66),'Druge države in ozemlja'!I:I,"Manjka")</f>
        <v>#REF!</v>
      </c>
      <c r="AE66" s="52" t="e">
        <f t="shared" ca="1" si="6"/>
        <v>#REF!</v>
      </c>
      <c r="AF66" s="52" t="e" cm="1">
        <f t="array" aca="1" ref="AF66" ca="1">_xlfn.XLOOKUP(C66&amp;"|("&amp;F66&amp;")",INDIRECT("'"&amp;I66&amp;"'!A1:A10000") &amp; "|" &amp; INDIRECT("'"&amp;I66&amp;"'!I1:I10000"),INDIRECT("'"&amp;I66&amp;"'!"&amp;Q66),0)</f>
        <v>#REF!</v>
      </c>
      <c r="AG66" s="52" t="e">
        <f t="shared" ca="1" si="7"/>
        <v>#REF!</v>
      </c>
      <c r="AH66" s="52" cm="1">
        <f t="array" aca="1" ref="AH66" ca="1">_xlfn.XLOOKUP(C66&amp;"|("&amp;F66&amp;")",'Druge države in ozemlja'!$A$1:$A$10000 &amp; "|" &amp; 'Druge države in ozemlja'!$I$1:$I$10000,INDIRECT("'Druge države in ozemlja'!"&amp;Q66),0)</f>
        <v>0</v>
      </c>
      <c r="AI66" s="52" t="e">
        <f t="shared" ca="1" si="19"/>
        <v>#REF!</v>
      </c>
      <c r="AJ66" s="39">
        <f t="shared" ca="1" si="20"/>
        <v>0</v>
      </c>
      <c r="AK66" s="53" t="e">
        <f t="shared" ca="1" si="21"/>
        <v>#REF!</v>
      </c>
      <c r="AL66" s="54">
        <f>COUNTIFS(RVb!H:H, 2028, RVb!A:A, C66)</f>
        <v>0</v>
      </c>
      <c r="AM66" s="54">
        <f t="shared" si="22"/>
        <v>2025</v>
      </c>
      <c r="AN66" s="54" t="e">
        <f ca="1">IF(G66, TRUE, (E66&lt;&gt;""))</f>
        <v>#REF!</v>
      </c>
      <c r="AO66" s="193" t="str">
        <f>IF(AND(B65="", B66=""), "", IF(OR(J66,K66),"",IFERROR(IF(G66,AJ66,AI66), "Vnesi podatke")))</f>
        <v/>
      </c>
      <c r="AP66" s="194" cm="1">
        <f t="array" ref="AP66">_xlfn.XLOOKUP(C66&amp;"|"&amp;F66&amp;"|"&amp;S66,RVb!A:A&amp;"|"&amp;RVb!F:F&amp;"|"&amp;RVb!H:H,RVb!E:E, 0)</f>
        <v>0</v>
      </c>
      <c r="AQ66" s="195">
        <f>_xlfn.MAXIFS(RVb!E:E, RVb!A:A, C66, RVb!H:H, AM66)</f>
        <v>0</v>
      </c>
      <c r="AR66" s="196" t="str">
        <f>IF(AND(B65="", B66=""), "", IFERROR(IF(G66,AQ66,AP66), "Vnesi podatke"))</f>
        <v/>
      </c>
      <c r="AS66" s="197" t="str">
        <f>IF(AND(B65="", B66=""),"", _xlfn.XLOOKUP(O66, Parametri!A:A,Parametri!B:B, ""))</f>
        <v/>
      </c>
      <c r="AT66" s="197" t="str">
        <f>IF(AND(B65="", B66=""), "", _xlfn.XLOOKUP(O66, Parametri!A:A,Parametri!C:C, ""))</f>
        <v/>
      </c>
      <c r="AU66" s="198" t="str">
        <f t="shared" si="23"/>
        <v/>
      </c>
      <c r="AV66" s="199" t="str">
        <f>IF(AND(B65="",B66=""),"",IFERROR(AU66*$AU$2,0))</f>
        <v/>
      </c>
    </row>
    <row r="67" spans="1:48" s="2" customFormat="1" ht="30" customHeight="1" x14ac:dyDescent="0.3">
      <c r="A67" s="64">
        <v>60</v>
      </c>
      <c r="B67" s="89"/>
      <c r="C67" s="20" t="str">
        <f t="shared" si="0"/>
        <v/>
      </c>
      <c r="D67" s="182" t="str">
        <f>IF(AND(B66="", B67=""), "", IFERROR(_xlfn.XLOOKUP(B67,'Seznam Blaga'!A:A,'Seznam Blaga'!B:B), "To blago ni predmet CBAM"))</f>
        <v/>
      </c>
      <c r="E67" s="183"/>
      <c r="F67" s="43" t="str">
        <f>_xlfn.XLOOKUP(E67, 'Seznami podatkov'!C:C,'Seznami podatkov'!B:B, "Izpolni obvezna polja.")</f>
        <v/>
      </c>
      <c r="G67" s="43" t="e">
        <f t="shared" ca="1" si="12"/>
        <v>#REF!</v>
      </c>
      <c r="H67" s="51" t="str">
        <f>IF(AND(B66="", B67=""),"", IFERROR(IF(G67,IF(_xlfn.XLOOKUP(AE67,'Seznami podatkov'!B:B,'Seznami podatkov'!C:C)&lt;&gt;0,_xlfn.XLOOKUP(AE67,'Seznami podatkov'!B:B,'Seznami podatkov'!C:C),""),E67), "Vnesi podatke"))</f>
        <v/>
      </c>
      <c r="I67" s="94"/>
      <c r="J67" s="95" t="b">
        <f>COUNTIF('Seznami podatkov'!G:G,I67)&gt;0</f>
        <v>0</v>
      </c>
      <c r="K67" s="95" t="b">
        <f>COUNTIF('Seznami podatkov'!H:H,I67)&gt;0</f>
        <v>0</v>
      </c>
      <c r="L67" s="95">
        <f t="shared" ca="1" si="13"/>
        <v>0</v>
      </c>
      <c r="M67" s="95">
        <f t="shared" ca="1" si="14"/>
        <v>0</v>
      </c>
      <c r="N67" s="95">
        <f t="shared" ca="1" si="15"/>
        <v>0</v>
      </c>
      <c r="O67" s="96"/>
      <c r="P67" s="95">
        <f>_xlfn.XLOOKUP(O67, 'Seznami podatkov'!D:D,'Seznami podatkov'!E:E, "")</f>
        <v>0</v>
      </c>
      <c r="Q67" s="95" t="str">
        <f t="shared" si="2"/>
        <v>01:010000</v>
      </c>
      <c r="R67" s="95">
        <f>COUNTIF(RVb!A:A, B67)</f>
        <v>0</v>
      </c>
      <c r="S67" s="95">
        <f t="shared" si="16"/>
        <v>0</v>
      </c>
      <c r="T67" s="117"/>
      <c r="U67" s="52">
        <f ca="1">IFERROR(_xlfn.MAXIFS(INDIRECT("'"&amp;I67&amp;"'!"&amp;P67), INDIRECT("'"&amp;I67&amp;"'!A:A"), C67), 0)</f>
        <v>0</v>
      </c>
      <c r="V67" s="52">
        <f ca="1">IFERROR(_xlfn.MAXIFS(INDIRECT("'"&amp;I67&amp;"'!"&amp;P67), INDIRECT("'"&amp;I67&amp;"'!A:A"), LEFT(C67,7)), 0)</f>
        <v>0</v>
      </c>
      <c r="W67" s="52">
        <f ca="1">IFERROR(_xlfn.MAXIFS(INDIRECT("'"&amp;I67&amp;"'!"&amp;P67), INDIRECT("'"&amp;I67&amp;"'!A:A"), LEFT(C67,4)), 0)</f>
        <v>0</v>
      </c>
      <c r="X67" s="52">
        <f t="shared" ca="1" si="17"/>
        <v>0</v>
      </c>
      <c r="Y67" s="52" t="e" cm="1">
        <f t="array" aca="1" ref="Y67" ca="1">_xlfn.XLOOKUP(X67,INDIRECT("'"&amp;I67&amp;"'!"&amp;P67),INDIRECT("'"&amp;I67&amp;"'!I:I"),"Manjka")</f>
        <v>#REF!</v>
      </c>
      <c r="Z67" s="52">
        <f ca="1">IFERROR(_xlfn.MAXIFS(INDIRECT("'Druge države in ozemlja'!"&amp;P67), 'Druge države in ozemlja'!A:A, C67), 0)</f>
        <v>0</v>
      </c>
      <c r="AA67" s="52">
        <f ca="1">IFERROR(_xlfn.MAXIFS(INDIRECT("'Druge države in ozemlja'!"&amp;P67), 'Druge države in ozemlja'!A:A, LEFT(C67,7)), 0)</f>
        <v>0</v>
      </c>
      <c r="AB67" s="52">
        <f ca="1">IFERROR(_xlfn.MAXIFS(INDIRECT("'Druge države in ozemlja'!"&amp;P67), 'Druge države in ozemlja'!A:A,LEFT(C67,4)), 0)</f>
        <v>0</v>
      </c>
      <c r="AC67" s="52">
        <f t="shared" ca="1" si="18"/>
        <v>0</v>
      </c>
      <c r="AD67" s="52" t="e" cm="1">
        <f t="array" aca="1" ref="AD67" ca="1">_xlfn.XLOOKUP(AC67,INDIRECT("'Druge države in ozemlja'!"&amp;P67),'Druge države in ozemlja'!I:I,"Manjka")</f>
        <v>#REF!</v>
      </c>
      <c r="AE67" s="52" t="e">
        <f t="shared" ca="1" si="6"/>
        <v>#REF!</v>
      </c>
      <c r="AF67" s="52" t="e" cm="1">
        <f t="array" aca="1" ref="AF67" ca="1">_xlfn.XLOOKUP(C67&amp;"|("&amp;F67&amp;")",INDIRECT("'"&amp;I67&amp;"'!A1:A10000") &amp; "|" &amp; INDIRECT("'"&amp;I67&amp;"'!I1:I10000"),INDIRECT("'"&amp;I67&amp;"'!"&amp;Q67),0)</f>
        <v>#REF!</v>
      </c>
      <c r="AG67" s="52" t="e">
        <f t="shared" ca="1" si="7"/>
        <v>#REF!</v>
      </c>
      <c r="AH67" s="52" cm="1">
        <f t="array" aca="1" ref="AH67" ca="1">_xlfn.XLOOKUP(C67&amp;"|("&amp;F67&amp;")",'Druge države in ozemlja'!$A$1:$A$10000 &amp; "|" &amp; 'Druge države in ozemlja'!$I$1:$I$10000,INDIRECT("'Druge države in ozemlja'!"&amp;Q67),0)</f>
        <v>0</v>
      </c>
      <c r="AI67" s="52" t="e">
        <f t="shared" ca="1" si="19"/>
        <v>#REF!</v>
      </c>
      <c r="AJ67" s="39">
        <f t="shared" ca="1" si="20"/>
        <v>0</v>
      </c>
      <c r="AK67" s="53" t="e">
        <f t="shared" ca="1" si="21"/>
        <v>#REF!</v>
      </c>
      <c r="AL67" s="54">
        <f>COUNTIFS(RVb!H:H, 2028, RVb!A:A, C67)</f>
        <v>0</v>
      </c>
      <c r="AM67" s="54">
        <f t="shared" si="22"/>
        <v>2025</v>
      </c>
      <c r="AN67" s="54" t="e">
        <f ca="1">IF(G67, TRUE, (E67&lt;&gt;""))</f>
        <v>#REF!</v>
      </c>
      <c r="AO67" s="193" t="str">
        <f>IF(AND(B66="", B67=""), "", IF(OR(J67,K67),"",IFERROR(IF(G67,AJ67,AI67), "Vnesi podatke")))</f>
        <v/>
      </c>
      <c r="AP67" s="194" cm="1">
        <f t="array" ref="AP67">_xlfn.XLOOKUP(C67&amp;"|"&amp;F67&amp;"|"&amp;S67,RVb!A:A&amp;"|"&amp;RVb!F:F&amp;"|"&amp;RVb!H:H,RVb!E:E, 0)</f>
        <v>0</v>
      </c>
      <c r="AQ67" s="195">
        <f>_xlfn.MAXIFS(RVb!E:E, RVb!A:A, C67, RVb!H:H, AM67)</f>
        <v>0</v>
      </c>
      <c r="AR67" s="196" t="str">
        <f>IF(AND(B66="", B67=""), "", IFERROR(IF(G67,AQ67,AP67), "Vnesi podatke"))</f>
        <v/>
      </c>
      <c r="AS67" s="197" t="str">
        <f>IF(AND(B66="", B67=""),"", _xlfn.XLOOKUP(O67, Parametri!A:A,Parametri!B:B, ""))</f>
        <v/>
      </c>
      <c r="AT67" s="197" t="str">
        <f>IF(AND(B66="", B67=""), "", _xlfn.XLOOKUP(O67, Parametri!A:A,Parametri!C:C, ""))</f>
        <v/>
      </c>
      <c r="AU67" s="198" t="str">
        <f t="shared" si="23"/>
        <v/>
      </c>
      <c r="AV67" s="199" t="str">
        <f>IF(AND(B66="",B67=""),"",IFERROR(AU67*$AU$2,0))</f>
        <v/>
      </c>
    </row>
    <row r="68" spans="1:48" s="2" customFormat="1" ht="30" customHeight="1" x14ac:dyDescent="0.3">
      <c r="A68" s="63">
        <v>61</v>
      </c>
      <c r="B68" s="89"/>
      <c r="C68" s="20" t="str">
        <f t="shared" si="0"/>
        <v/>
      </c>
      <c r="D68" s="182" t="str">
        <f>IF(AND(B67="", B68=""), "", IFERROR(_xlfn.XLOOKUP(B68,'Seznam Blaga'!A:A,'Seznam Blaga'!B:B), "To blago ni predmet CBAM"))</f>
        <v/>
      </c>
      <c r="E68" s="183"/>
      <c r="F68" s="43" t="str">
        <f>_xlfn.XLOOKUP(E68, 'Seznami podatkov'!C:C,'Seznami podatkov'!B:B, "Izpolni obvezna polja.")</f>
        <v/>
      </c>
      <c r="G68" s="43" t="e">
        <f t="shared" ca="1" si="12"/>
        <v>#REF!</v>
      </c>
      <c r="H68" s="51" t="str">
        <f>IF(AND(B67="", B68=""),"", IFERROR(IF(G68,IF(_xlfn.XLOOKUP(AE68,'Seznami podatkov'!B:B,'Seznami podatkov'!C:C)&lt;&gt;0,_xlfn.XLOOKUP(AE68,'Seznami podatkov'!B:B,'Seznami podatkov'!C:C),""),E68), "Vnesi podatke"))</f>
        <v/>
      </c>
      <c r="I68" s="94"/>
      <c r="J68" s="95" t="b">
        <f>COUNTIF('Seznami podatkov'!G:G,I68)&gt;0</f>
        <v>0</v>
      </c>
      <c r="K68" s="95" t="b">
        <f>COUNTIF('Seznami podatkov'!H:H,I68)&gt;0</f>
        <v>0</v>
      </c>
      <c r="L68" s="95">
        <f t="shared" ca="1" si="13"/>
        <v>0</v>
      </c>
      <c r="M68" s="95">
        <f t="shared" ca="1" si="14"/>
        <v>0</v>
      </c>
      <c r="N68" s="95">
        <f t="shared" ca="1" si="15"/>
        <v>0</v>
      </c>
      <c r="O68" s="96"/>
      <c r="P68" s="95">
        <f>_xlfn.XLOOKUP(O68, 'Seznami podatkov'!D:D,'Seznami podatkov'!E:E, "")</f>
        <v>0</v>
      </c>
      <c r="Q68" s="95" t="str">
        <f t="shared" si="2"/>
        <v>01:010000</v>
      </c>
      <c r="R68" s="95">
        <f>COUNTIF(RVb!A:A, B68)</f>
        <v>0</v>
      </c>
      <c r="S68" s="95">
        <f t="shared" si="16"/>
        <v>0</v>
      </c>
      <c r="T68" s="117"/>
      <c r="U68" s="52">
        <f ca="1">IFERROR(_xlfn.MAXIFS(INDIRECT("'"&amp;I68&amp;"'!"&amp;P68), INDIRECT("'"&amp;I68&amp;"'!A:A"), C68), 0)</f>
        <v>0</v>
      </c>
      <c r="V68" s="52">
        <f ca="1">IFERROR(_xlfn.MAXIFS(INDIRECT("'"&amp;I68&amp;"'!"&amp;P68), INDIRECT("'"&amp;I68&amp;"'!A:A"), LEFT(C68,7)), 0)</f>
        <v>0</v>
      </c>
      <c r="W68" s="52">
        <f ca="1">IFERROR(_xlfn.MAXIFS(INDIRECT("'"&amp;I68&amp;"'!"&amp;P68), INDIRECT("'"&amp;I68&amp;"'!A:A"), LEFT(C68,4)), 0)</f>
        <v>0</v>
      </c>
      <c r="X68" s="52">
        <f t="shared" ca="1" si="17"/>
        <v>0</v>
      </c>
      <c r="Y68" s="52" t="e" cm="1">
        <f t="array" aca="1" ref="Y68" ca="1">_xlfn.XLOOKUP(X68,INDIRECT("'"&amp;I68&amp;"'!"&amp;P68),INDIRECT("'"&amp;I68&amp;"'!I:I"),"Manjka")</f>
        <v>#REF!</v>
      </c>
      <c r="Z68" s="52">
        <f ca="1">IFERROR(_xlfn.MAXIFS(INDIRECT("'Druge države in ozemlja'!"&amp;P68), 'Druge države in ozemlja'!A:A, C68), 0)</f>
        <v>0</v>
      </c>
      <c r="AA68" s="52">
        <f ca="1">IFERROR(_xlfn.MAXIFS(INDIRECT("'Druge države in ozemlja'!"&amp;P68), 'Druge države in ozemlja'!A:A, LEFT(C68,7)), 0)</f>
        <v>0</v>
      </c>
      <c r="AB68" s="52">
        <f ca="1">IFERROR(_xlfn.MAXIFS(INDIRECT("'Druge države in ozemlja'!"&amp;P68), 'Druge države in ozemlja'!A:A,LEFT(C68,4)), 0)</f>
        <v>0</v>
      </c>
      <c r="AC68" s="52">
        <f t="shared" ca="1" si="18"/>
        <v>0</v>
      </c>
      <c r="AD68" s="52" t="e" cm="1">
        <f t="array" aca="1" ref="AD68" ca="1">_xlfn.XLOOKUP(AC68,INDIRECT("'Druge države in ozemlja'!"&amp;P68),'Druge države in ozemlja'!I:I,"Manjka")</f>
        <v>#REF!</v>
      </c>
      <c r="AE68" s="52" t="e">
        <f t="shared" ca="1" si="6"/>
        <v>#REF!</v>
      </c>
      <c r="AF68" s="52" t="e" cm="1">
        <f t="array" aca="1" ref="AF68" ca="1">_xlfn.XLOOKUP(C68&amp;"|("&amp;F68&amp;")",INDIRECT("'"&amp;I68&amp;"'!A1:A10000") &amp; "|" &amp; INDIRECT("'"&amp;I68&amp;"'!I1:I10000"),INDIRECT("'"&amp;I68&amp;"'!"&amp;Q68),0)</f>
        <v>#REF!</v>
      </c>
      <c r="AG68" s="52" t="e">
        <f t="shared" ca="1" si="7"/>
        <v>#REF!</v>
      </c>
      <c r="AH68" s="52" cm="1">
        <f t="array" aca="1" ref="AH68" ca="1">_xlfn.XLOOKUP(C68&amp;"|("&amp;F68&amp;")",'Druge države in ozemlja'!$A$1:$A$10000 &amp; "|" &amp; 'Druge države in ozemlja'!$I$1:$I$10000,INDIRECT("'Druge države in ozemlja'!"&amp;Q68),0)</f>
        <v>0</v>
      </c>
      <c r="AI68" s="52" t="e">
        <f t="shared" ca="1" si="19"/>
        <v>#REF!</v>
      </c>
      <c r="AJ68" s="39">
        <f t="shared" ca="1" si="20"/>
        <v>0</v>
      </c>
      <c r="AK68" s="53" t="e">
        <f t="shared" ca="1" si="21"/>
        <v>#REF!</v>
      </c>
      <c r="AL68" s="54">
        <f>COUNTIFS(RVb!H:H, 2028, RVb!A:A, C68)</f>
        <v>0</v>
      </c>
      <c r="AM68" s="54">
        <f t="shared" si="22"/>
        <v>2025</v>
      </c>
      <c r="AN68" s="54" t="e">
        <f ca="1">IF(G68, TRUE, (E68&lt;&gt;""))</f>
        <v>#REF!</v>
      </c>
      <c r="AO68" s="193" t="str">
        <f>IF(AND(B67="", B68=""), "", IF(OR(J68,K68),"",IFERROR(IF(G68,AJ68,AI68), "Vnesi podatke")))</f>
        <v/>
      </c>
      <c r="AP68" s="194" cm="1">
        <f t="array" ref="AP68">_xlfn.XLOOKUP(C68&amp;"|"&amp;F68&amp;"|"&amp;S68,RVb!A:A&amp;"|"&amp;RVb!F:F&amp;"|"&amp;RVb!H:H,RVb!E:E, 0)</f>
        <v>0</v>
      </c>
      <c r="AQ68" s="195">
        <f>_xlfn.MAXIFS(RVb!E:E, RVb!A:A, C68, RVb!H:H, AM68)</f>
        <v>0</v>
      </c>
      <c r="AR68" s="196" t="str">
        <f>IF(AND(B67="", B68=""), "", IFERROR(IF(G68,AQ68,AP68), "Vnesi podatke"))</f>
        <v/>
      </c>
      <c r="AS68" s="197" t="str">
        <f>IF(AND(B67="", B68=""),"", _xlfn.XLOOKUP(O68, Parametri!A:A,Parametri!B:B, ""))</f>
        <v/>
      </c>
      <c r="AT68" s="197" t="str">
        <f>IF(AND(B67="", B68=""), "", _xlfn.XLOOKUP(O68, Parametri!A:A,Parametri!C:C, ""))</f>
        <v/>
      </c>
      <c r="AU68" s="198" t="str">
        <f t="shared" si="23"/>
        <v/>
      </c>
      <c r="AV68" s="199" t="str">
        <f>IF(AND(B67="",B68=""),"",IFERROR(AU68*$AU$2,0))</f>
        <v/>
      </c>
    </row>
    <row r="69" spans="1:48" s="2" customFormat="1" ht="30" customHeight="1" x14ac:dyDescent="0.3">
      <c r="A69" s="64">
        <v>62</v>
      </c>
      <c r="B69" s="89"/>
      <c r="C69" s="20" t="str">
        <f t="shared" si="0"/>
        <v/>
      </c>
      <c r="D69" s="182" t="str">
        <f>IF(AND(B68="", B69=""), "", IFERROR(_xlfn.XLOOKUP(B69,'Seznam Blaga'!A:A,'Seznam Blaga'!B:B), "To blago ni predmet CBAM"))</f>
        <v/>
      </c>
      <c r="E69" s="183"/>
      <c r="F69" s="43" t="str">
        <f>_xlfn.XLOOKUP(E69, 'Seznami podatkov'!C:C,'Seznami podatkov'!B:B, "Izpolni obvezna polja.")</f>
        <v/>
      </c>
      <c r="G69" s="43" t="e">
        <f t="shared" ca="1" si="12"/>
        <v>#REF!</v>
      </c>
      <c r="H69" s="51" t="str">
        <f>IF(AND(B68="", B69=""),"", IFERROR(IF(G69,IF(_xlfn.XLOOKUP(AE69,'Seznami podatkov'!B:B,'Seznami podatkov'!C:C)&lt;&gt;0,_xlfn.XLOOKUP(AE69,'Seznami podatkov'!B:B,'Seznami podatkov'!C:C),""),E69), "Vnesi podatke"))</f>
        <v/>
      </c>
      <c r="I69" s="94"/>
      <c r="J69" s="95" t="b">
        <f>COUNTIF('Seznami podatkov'!G:G,I69)&gt;0</f>
        <v>0</v>
      </c>
      <c r="K69" s="95" t="b">
        <f>COUNTIF('Seznami podatkov'!H:H,I69)&gt;0</f>
        <v>0</v>
      </c>
      <c r="L69" s="95">
        <f t="shared" ca="1" si="13"/>
        <v>0</v>
      </c>
      <c r="M69" s="95">
        <f t="shared" ca="1" si="14"/>
        <v>0</v>
      </c>
      <c r="N69" s="95">
        <f t="shared" ca="1" si="15"/>
        <v>0</v>
      </c>
      <c r="O69" s="96"/>
      <c r="P69" s="95">
        <f>_xlfn.XLOOKUP(O69, 'Seznami podatkov'!D:D,'Seznami podatkov'!E:E, "")</f>
        <v>0</v>
      </c>
      <c r="Q69" s="95" t="str">
        <f t="shared" si="2"/>
        <v>01:010000</v>
      </c>
      <c r="R69" s="95">
        <f>COUNTIF(RVb!A:A, B69)</f>
        <v>0</v>
      </c>
      <c r="S69" s="95">
        <f t="shared" si="16"/>
        <v>0</v>
      </c>
      <c r="T69" s="117"/>
      <c r="U69" s="52">
        <f ca="1">IFERROR(_xlfn.MAXIFS(INDIRECT("'"&amp;I69&amp;"'!"&amp;P69), INDIRECT("'"&amp;I69&amp;"'!A:A"), C69), 0)</f>
        <v>0</v>
      </c>
      <c r="V69" s="52">
        <f ca="1">IFERROR(_xlfn.MAXIFS(INDIRECT("'"&amp;I69&amp;"'!"&amp;P69), INDIRECT("'"&amp;I69&amp;"'!A:A"), LEFT(C69,7)), 0)</f>
        <v>0</v>
      </c>
      <c r="W69" s="52">
        <f ca="1">IFERROR(_xlfn.MAXIFS(INDIRECT("'"&amp;I69&amp;"'!"&amp;P69), INDIRECT("'"&amp;I69&amp;"'!A:A"), LEFT(C69,4)), 0)</f>
        <v>0</v>
      </c>
      <c r="X69" s="52">
        <f t="shared" ca="1" si="17"/>
        <v>0</v>
      </c>
      <c r="Y69" s="52" t="e" cm="1">
        <f t="array" aca="1" ref="Y69" ca="1">_xlfn.XLOOKUP(X69,INDIRECT("'"&amp;I69&amp;"'!"&amp;P69),INDIRECT("'"&amp;I69&amp;"'!I:I"),"Manjka")</f>
        <v>#REF!</v>
      </c>
      <c r="Z69" s="52">
        <f ca="1">IFERROR(_xlfn.MAXIFS(INDIRECT("'Druge države in ozemlja'!"&amp;P69), 'Druge države in ozemlja'!A:A, C69), 0)</f>
        <v>0</v>
      </c>
      <c r="AA69" s="52">
        <f ca="1">IFERROR(_xlfn.MAXIFS(INDIRECT("'Druge države in ozemlja'!"&amp;P69), 'Druge države in ozemlja'!A:A, LEFT(C69,7)), 0)</f>
        <v>0</v>
      </c>
      <c r="AB69" s="52">
        <f ca="1">IFERROR(_xlfn.MAXIFS(INDIRECT("'Druge države in ozemlja'!"&amp;P69), 'Druge države in ozemlja'!A:A,LEFT(C69,4)), 0)</f>
        <v>0</v>
      </c>
      <c r="AC69" s="52">
        <f t="shared" ca="1" si="18"/>
        <v>0</v>
      </c>
      <c r="AD69" s="52" t="e" cm="1">
        <f t="array" aca="1" ref="AD69" ca="1">_xlfn.XLOOKUP(AC69,INDIRECT("'Druge države in ozemlja'!"&amp;P69),'Druge države in ozemlja'!I:I,"Manjka")</f>
        <v>#REF!</v>
      </c>
      <c r="AE69" s="52" t="e">
        <f t="shared" ca="1" si="6"/>
        <v>#REF!</v>
      </c>
      <c r="AF69" s="52" t="e" cm="1">
        <f t="array" aca="1" ref="AF69" ca="1">_xlfn.XLOOKUP(C69&amp;"|("&amp;F69&amp;")",INDIRECT("'"&amp;I69&amp;"'!A1:A10000") &amp; "|" &amp; INDIRECT("'"&amp;I69&amp;"'!I1:I10000"),INDIRECT("'"&amp;I69&amp;"'!"&amp;Q69),0)</f>
        <v>#REF!</v>
      </c>
      <c r="AG69" s="52" t="e">
        <f t="shared" ca="1" si="7"/>
        <v>#REF!</v>
      </c>
      <c r="AH69" s="52" cm="1">
        <f t="array" aca="1" ref="AH69" ca="1">_xlfn.XLOOKUP(C69&amp;"|("&amp;F69&amp;")",'Druge države in ozemlja'!$A$1:$A$10000 &amp; "|" &amp; 'Druge države in ozemlja'!$I$1:$I$10000,INDIRECT("'Druge države in ozemlja'!"&amp;Q69),0)</f>
        <v>0</v>
      </c>
      <c r="AI69" s="52" t="e">
        <f t="shared" ca="1" si="19"/>
        <v>#REF!</v>
      </c>
      <c r="AJ69" s="39">
        <f t="shared" ca="1" si="20"/>
        <v>0</v>
      </c>
      <c r="AK69" s="53" t="e">
        <f t="shared" ca="1" si="21"/>
        <v>#REF!</v>
      </c>
      <c r="AL69" s="54">
        <f>COUNTIFS(RVb!H:H, 2028, RVb!A:A, C69)</f>
        <v>0</v>
      </c>
      <c r="AM69" s="54">
        <f t="shared" si="22"/>
        <v>2025</v>
      </c>
      <c r="AN69" s="54" t="e">
        <f ca="1">IF(G69, TRUE, (E69&lt;&gt;""))</f>
        <v>#REF!</v>
      </c>
      <c r="AO69" s="193" t="str">
        <f>IF(AND(B68="", B69=""), "", IF(OR(J69,K69),"",IFERROR(IF(G69,AJ69,AI69), "Vnesi podatke")))</f>
        <v/>
      </c>
      <c r="AP69" s="194" cm="1">
        <f t="array" ref="AP69">_xlfn.XLOOKUP(C69&amp;"|"&amp;F69&amp;"|"&amp;S69,RVb!A:A&amp;"|"&amp;RVb!F:F&amp;"|"&amp;RVb!H:H,RVb!E:E, 0)</f>
        <v>0</v>
      </c>
      <c r="AQ69" s="195">
        <f>_xlfn.MAXIFS(RVb!E:E, RVb!A:A, C69, RVb!H:H, AM69)</f>
        <v>0</v>
      </c>
      <c r="AR69" s="196" t="str">
        <f>IF(AND(B68="", B69=""), "", IFERROR(IF(G69,AQ69,AP69), "Vnesi podatke"))</f>
        <v/>
      </c>
      <c r="AS69" s="197" t="str">
        <f>IF(AND(B68="", B69=""),"", _xlfn.XLOOKUP(O69, Parametri!A:A,Parametri!B:B, ""))</f>
        <v/>
      </c>
      <c r="AT69" s="197" t="str">
        <f>IF(AND(B68="", B69=""), "", _xlfn.XLOOKUP(O69, Parametri!A:A,Parametri!C:C, ""))</f>
        <v/>
      </c>
      <c r="AU69" s="198" t="str">
        <f t="shared" si="23"/>
        <v/>
      </c>
      <c r="AV69" s="199" t="str">
        <f>IF(AND(B68="",B69=""),"",IFERROR(AU69*$AU$2,0))</f>
        <v/>
      </c>
    </row>
    <row r="70" spans="1:48" s="2" customFormat="1" ht="30" customHeight="1" x14ac:dyDescent="0.3">
      <c r="A70" s="64">
        <v>63</v>
      </c>
      <c r="B70" s="89"/>
      <c r="C70" s="20" t="str">
        <f t="shared" si="0"/>
        <v/>
      </c>
      <c r="D70" s="182" t="str">
        <f>IF(AND(B69="", B70=""), "", IFERROR(_xlfn.XLOOKUP(B70,'Seznam Blaga'!A:A,'Seznam Blaga'!B:B), "To blago ni predmet CBAM"))</f>
        <v/>
      </c>
      <c r="E70" s="183"/>
      <c r="F70" s="43" t="str">
        <f>_xlfn.XLOOKUP(E70, 'Seznami podatkov'!C:C,'Seznami podatkov'!B:B, "Izpolni obvezna polja.")</f>
        <v/>
      </c>
      <c r="G70" s="43" t="e">
        <f t="shared" ca="1" si="12"/>
        <v>#REF!</v>
      </c>
      <c r="H70" s="51" t="str">
        <f>IF(AND(B69="", B70=""),"", IFERROR(IF(G70,IF(_xlfn.XLOOKUP(AE70,'Seznami podatkov'!B:B,'Seznami podatkov'!C:C)&lt;&gt;0,_xlfn.XLOOKUP(AE70,'Seznami podatkov'!B:B,'Seznami podatkov'!C:C),""),E70), "Vnesi podatke"))</f>
        <v/>
      </c>
      <c r="I70" s="94"/>
      <c r="J70" s="95" t="b">
        <f>COUNTIF('Seznami podatkov'!G:G,I70)&gt;0</f>
        <v>0</v>
      </c>
      <c r="K70" s="95" t="b">
        <f>COUNTIF('Seznami podatkov'!H:H,I70)&gt;0</f>
        <v>0</v>
      </c>
      <c r="L70" s="95">
        <f t="shared" ca="1" si="13"/>
        <v>0</v>
      </c>
      <c r="M70" s="95">
        <f t="shared" ca="1" si="14"/>
        <v>0</v>
      </c>
      <c r="N70" s="95">
        <f t="shared" ca="1" si="15"/>
        <v>0</v>
      </c>
      <c r="O70" s="96"/>
      <c r="P70" s="95">
        <f>_xlfn.XLOOKUP(O70, 'Seznami podatkov'!D:D,'Seznami podatkov'!E:E, "")</f>
        <v>0</v>
      </c>
      <c r="Q70" s="95" t="str">
        <f t="shared" si="2"/>
        <v>01:010000</v>
      </c>
      <c r="R70" s="95">
        <f>COUNTIF(RVb!A:A, B70)</f>
        <v>0</v>
      </c>
      <c r="S70" s="95">
        <f t="shared" si="16"/>
        <v>0</v>
      </c>
      <c r="T70" s="117"/>
      <c r="U70" s="52">
        <f ca="1">IFERROR(_xlfn.MAXIFS(INDIRECT("'"&amp;I70&amp;"'!"&amp;P70), INDIRECT("'"&amp;I70&amp;"'!A:A"), C70), 0)</f>
        <v>0</v>
      </c>
      <c r="V70" s="52">
        <f ca="1">IFERROR(_xlfn.MAXIFS(INDIRECT("'"&amp;I70&amp;"'!"&amp;P70), INDIRECT("'"&amp;I70&amp;"'!A:A"), LEFT(C70,7)), 0)</f>
        <v>0</v>
      </c>
      <c r="W70" s="52">
        <f ca="1">IFERROR(_xlfn.MAXIFS(INDIRECT("'"&amp;I70&amp;"'!"&amp;P70), INDIRECT("'"&amp;I70&amp;"'!A:A"), LEFT(C70,4)), 0)</f>
        <v>0</v>
      </c>
      <c r="X70" s="52">
        <f t="shared" ca="1" si="17"/>
        <v>0</v>
      </c>
      <c r="Y70" s="52" t="e" cm="1">
        <f t="array" aca="1" ref="Y70" ca="1">_xlfn.XLOOKUP(X70,INDIRECT("'"&amp;I70&amp;"'!"&amp;P70),INDIRECT("'"&amp;I70&amp;"'!I:I"),"Manjka")</f>
        <v>#REF!</v>
      </c>
      <c r="Z70" s="52">
        <f ca="1">IFERROR(_xlfn.MAXIFS(INDIRECT("'Druge države in ozemlja'!"&amp;P70), 'Druge države in ozemlja'!A:A, C70), 0)</f>
        <v>0</v>
      </c>
      <c r="AA70" s="52">
        <f ca="1">IFERROR(_xlfn.MAXIFS(INDIRECT("'Druge države in ozemlja'!"&amp;P70), 'Druge države in ozemlja'!A:A, LEFT(C70,7)), 0)</f>
        <v>0</v>
      </c>
      <c r="AB70" s="52">
        <f ca="1">IFERROR(_xlfn.MAXIFS(INDIRECT("'Druge države in ozemlja'!"&amp;P70), 'Druge države in ozemlja'!A:A,LEFT(C70,4)), 0)</f>
        <v>0</v>
      </c>
      <c r="AC70" s="52">
        <f t="shared" ca="1" si="18"/>
        <v>0</v>
      </c>
      <c r="AD70" s="52" t="e" cm="1">
        <f t="array" aca="1" ref="AD70" ca="1">_xlfn.XLOOKUP(AC70,INDIRECT("'Druge države in ozemlja'!"&amp;P70),'Druge države in ozemlja'!I:I,"Manjka")</f>
        <v>#REF!</v>
      </c>
      <c r="AE70" s="52" t="e">
        <f t="shared" ca="1" si="6"/>
        <v>#REF!</v>
      </c>
      <c r="AF70" s="52" t="e" cm="1">
        <f t="array" aca="1" ref="AF70" ca="1">_xlfn.XLOOKUP(C70&amp;"|("&amp;F70&amp;")",INDIRECT("'"&amp;I70&amp;"'!A1:A10000") &amp; "|" &amp; INDIRECT("'"&amp;I70&amp;"'!I1:I10000"),INDIRECT("'"&amp;I70&amp;"'!"&amp;Q70),0)</f>
        <v>#REF!</v>
      </c>
      <c r="AG70" s="52" t="e">
        <f t="shared" ca="1" si="7"/>
        <v>#REF!</v>
      </c>
      <c r="AH70" s="52" cm="1">
        <f t="array" aca="1" ref="AH70" ca="1">_xlfn.XLOOKUP(C70&amp;"|("&amp;F70&amp;")",'Druge države in ozemlja'!$A$1:$A$10000 &amp; "|" &amp; 'Druge države in ozemlja'!$I$1:$I$10000,INDIRECT("'Druge države in ozemlja'!"&amp;Q70),0)</f>
        <v>0</v>
      </c>
      <c r="AI70" s="52" t="e">
        <f t="shared" ca="1" si="19"/>
        <v>#REF!</v>
      </c>
      <c r="AJ70" s="39">
        <f t="shared" ca="1" si="20"/>
        <v>0</v>
      </c>
      <c r="AK70" s="53" t="e">
        <f t="shared" ca="1" si="21"/>
        <v>#REF!</v>
      </c>
      <c r="AL70" s="54">
        <f>COUNTIFS(RVb!H:H, 2028, RVb!A:A, C70)</f>
        <v>0</v>
      </c>
      <c r="AM70" s="54">
        <f t="shared" si="22"/>
        <v>2025</v>
      </c>
      <c r="AN70" s="54" t="e">
        <f ca="1">IF(G70, TRUE, (E70&lt;&gt;""))</f>
        <v>#REF!</v>
      </c>
      <c r="AO70" s="193" t="str">
        <f>IF(AND(B69="", B70=""), "", IF(OR(J70,K70),"",IFERROR(IF(G70,AJ70,AI70), "Vnesi podatke")))</f>
        <v/>
      </c>
      <c r="AP70" s="194" cm="1">
        <f t="array" ref="AP70">_xlfn.XLOOKUP(C70&amp;"|"&amp;F70&amp;"|"&amp;S70,RVb!A:A&amp;"|"&amp;RVb!F:F&amp;"|"&amp;RVb!H:H,RVb!E:E, 0)</f>
        <v>0</v>
      </c>
      <c r="AQ70" s="195">
        <f>_xlfn.MAXIFS(RVb!E:E, RVb!A:A, C70, RVb!H:H, AM70)</f>
        <v>0</v>
      </c>
      <c r="AR70" s="196" t="str">
        <f>IF(AND(B69="", B70=""), "", IFERROR(IF(G70,AQ70,AP70), "Vnesi podatke"))</f>
        <v/>
      </c>
      <c r="AS70" s="197" t="str">
        <f>IF(AND(B69="", B70=""),"", _xlfn.XLOOKUP(O70, Parametri!A:A,Parametri!B:B, ""))</f>
        <v/>
      </c>
      <c r="AT70" s="197" t="str">
        <f>IF(AND(B69="", B70=""), "", _xlfn.XLOOKUP(O70, Parametri!A:A,Parametri!C:C, ""))</f>
        <v/>
      </c>
      <c r="AU70" s="198" t="str">
        <f t="shared" si="23"/>
        <v/>
      </c>
      <c r="AV70" s="199" t="str">
        <f>IF(AND(B69="",B70=""),"",IFERROR(AU70*$AU$2,0))</f>
        <v/>
      </c>
    </row>
    <row r="71" spans="1:48" s="2" customFormat="1" ht="30" customHeight="1" x14ac:dyDescent="0.3">
      <c r="A71" s="63">
        <v>64</v>
      </c>
      <c r="B71" s="89"/>
      <c r="C71" s="20" t="str">
        <f t="shared" si="0"/>
        <v/>
      </c>
      <c r="D71" s="182" t="str">
        <f>IF(AND(B70="", B71=""), "", IFERROR(_xlfn.XLOOKUP(B71,'Seznam Blaga'!A:A,'Seznam Blaga'!B:B), "To blago ni predmet CBAM"))</f>
        <v/>
      </c>
      <c r="E71" s="183"/>
      <c r="F71" s="43" t="str">
        <f>_xlfn.XLOOKUP(E71, 'Seznami podatkov'!C:C,'Seznami podatkov'!B:B, "Izpolni obvezna polja.")</f>
        <v/>
      </c>
      <c r="G71" s="43" t="e">
        <f t="shared" ca="1" si="12"/>
        <v>#REF!</v>
      </c>
      <c r="H71" s="51" t="str">
        <f>IF(AND(B70="", B71=""),"", IFERROR(IF(G71,IF(_xlfn.XLOOKUP(AE71,'Seznami podatkov'!B:B,'Seznami podatkov'!C:C)&lt;&gt;0,_xlfn.XLOOKUP(AE71,'Seznami podatkov'!B:B,'Seznami podatkov'!C:C),""),E71), "Vnesi podatke"))</f>
        <v/>
      </c>
      <c r="I71" s="94"/>
      <c r="J71" s="95" t="b">
        <f>COUNTIF('Seznami podatkov'!G:G,I71)&gt;0</f>
        <v>0</v>
      </c>
      <c r="K71" s="95" t="b">
        <f>COUNTIF('Seznami podatkov'!H:H,I71)&gt;0</f>
        <v>0</v>
      </c>
      <c r="L71" s="95">
        <f t="shared" ca="1" si="13"/>
        <v>0</v>
      </c>
      <c r="M71" s="95">
        <f t="shared" ca="1" si="14"/>
        <v>0</v>
      </c>
      <c r="N71" s="95">
        <f t="shared" ca="1" si="15"/>
        <v>0</v>
      </c>
      <c r="O71" s="96"/>
      <c r="P71" s="95">
        <f>_xlfn.XLOOKUP(O71, 'Seznami podatkov'!D:D,'Seznami podatkov'!E:E, "")</f>
        <v>0</v>
      </c>
      <c r="Q71" s="95" t="str">
        <f t="shared" si="2"/>
        <v>01:010000</v>
      </c>
      <c r="R71" s="95">
        <f>COUNTIF(RVb!A:A, B71)</f>
        <v>0</v>
      </c>
      <c r="S71" s="95">
        <f t="shared" si="16"/>
        <v>0</v>
      </c>
      <c r="T71" s="117"/>
      <c r="U71" s="52">
        <f ca="1">IFERROR(_xlfn.MAXIFS(INDIRECT("'"&amp;I71&amp;"'!"&amp;P71), INDIRECT("'"&amp;I71&amp;"'!A:A"), C71), 0)</f>
        <v>0</v>
      </c>
      <c r="V71" s="52">
        <f ca="1">IFERROR(_xlfn.MAXIFS(INDIRECT("'"&amp;I71&amp;"'!"&amp;P71), INDIRECT("'"&amp;I71&amp;"'!A:A"), LEFT(C71,7)), 0)</f>
        <v>0</v>
      </c>
      <c r="W71" s="52">
        <f ca="1">IFERROR(_xlfn.MAXIFS(INDIRECT("'"&amp;I71&amp;"'!"&amp;P71), INDIRECT("'"&amp;I71&amp;"'!A:A"), LEFT(C71,4)), 0)</f>
        <v>0</v>
      </c>
      <c r="X71" s="52">
        <f t="shared" ca="1" si="17"/>
        <v>0</v>
      </c>
      <c r="Y71" s="52" t="e" cm="1">
        <f t="array" aca="1" ref="Y71" ca="1">_xlfn.XLOOKUP(X71,INDIRECT("'"&amp;I71&amp;"'!"&amp;P71),INDIRECT("'"&amp;I71&amp;"'!I:I"),"Manjka")</f>
        <v>#REF!</v>
      </c>
      <c r="Z71" s="52">
        <f ca="1">IFERROR(_xlfn.MAXIFS(INDIRECT("'Druge države in ozemlja'!"&amp;P71), 'Druge države in ozemlja'!A:A, C71), 0)</f>
        <v>0</v>
      </c>
      <c r="AA71" s="52">
        <f ca="1">IFERROR(_xlfn.MAXIFS(INDIRECT("'Druge države in ozemlja'!"&amp;P71), 'Druge države in ozemlja'!A:A, LEFT(C71,7)), 0)</f>
        <v>0</v>
      </c>
      <c r="AB71" s="52">
        <f ca="1">IFERROR(_xlfn.MAXIFS(INDIRECT("'Druge države in ozemlja'!"&amp;P71), 'Druge države in ozemlja'!A:A,LEFT(C71,4)), 0)</f>
        <v>0</v>
      </c>
      <c r="AC71" s="52">
        <f t="shared" ca="1" si="18"/>
        <v>0</v>
      </c>
      <c r="AD71" s="52" t="e" cm="1">
        <f t="array" aca="1" ref="AD71" ca="1">_xlfn.XLOOKUP(AC71,INDIRECT("'Druge države in ozemlja'!"&amp;P71),'Druge države in ozemlja'!I:I,"Manjka")</f>
        <v>#REF!</v>
      </c>
      <c r="AE71" s="52" t="e">
        <f t="shared" ca="1" si="6"/>
        <v>#REF!</v>
      </c>
      <c r="AF71" s="52" t="e" cm="1">
        <f t="array" aca="1" ref="AF71" ca="1">_xlfn.XLOOKUP(C71&amp;"|("&amp;F71&amp;")",INDIRECT("'"&amp;I71&amp;"'!A1:A10000") &amp; "|" &amp; INDIRECT("'"&amp;I71&amp;"'!I1:I10000"),INDIRECT("'"&amp;I71&amp;"'!"&amp;Q71),0)</f>
        <v>#REF!</v>
      </c>
      <c r="AG71" s="52" t="e">
        <f t="shared" ca="1" si="7"/>
        <v>#REF!</v>
      </c>
      <c r="AH71" s="52" cm="1">
        <f t="array" aca="1" ref="AH71" ca="1">_xlfn.XLOOKUP(C71&amp;"|("&amp;F71&amp;")",'Druge države in ozemlja'!$A$1:$A$10000 &amp; "|" &amp; 'Druge države in ozemlja'!$I$1:$I$10000,INDIRECT("'Druge države in ozemlja'!"&amp;Q71),0)</f>
        <v>0</v>
      </c>
      <c r="AI71" s="52" t="e">
        <f t="shared" ca="1" si="19"/>
        <v>#REF!</v>
      </c>
      <c r="AJ71" s="39">
        <f t="shared" ca="1" si="20"/>
        <v>0</v>
      </c>
      <c r="AK71" s="53" t="e">
        <f t="shared" ca="1" si="21"/>
        <v>#REF!</v>
      </c>
      <c r="AL71" s="54">
        <f>COUNTIFS(RVb!H:H, 2028, RVb!A:A, C71)</f>
        <v>0</v>
      </c>
      <c r="AM71" s="54">
        <f t="shared" si="22"/>
        <v>2025</v>
      </c>
      <c r="AN71" s="54" t="e">
        <f ca="1">IF(G71, TRUE, (E71&lt;&gt;""))</f>
        <v>#REF!</v>
      </c>
      <c r="AO71" s="193" t="str">
        <f>IF(AND(B70="", B71=""), "", IF(OR(J71,K71),"",IFERROR(IF(G71,AJ71,AI71), "Vnesi podatke")))</f>
        <v/>
      </c>
      <c r="AP71" s="194" cm="1">
        <f t="array" ref="AP71">_xlfn.XLOOKUP(C71&amp;"|"&amp;F71&amp;"|"&amp;S71,RVb!A:A&amp;"|"&amp;RVb!F:F&amp;"|"&amp;RVb!H:H,RVb!E:E, 0)</f>
        <v>0</v>
      </c>
      <c r="AQ71" s="195">
        <f>_xlfn.MAXIFS(RVb!E:E, RVb!A:A, C71, RVb!H:H, AM71)</f>
        <v>0</v>
      </c>
      <c r="AR71" s="196" t="str">
        <f>IF(AND(B70="", B71=""), "", IFERROR(IF(G71,AQ71,AP71), "Vnesi podatke"))</f>
        <v/>
      </c>
      <c r="AS71" s="197" t="str">
        <f>IF(AND(B70="", B71=""),"", _xlfn.XLOOKUP(O71, Parametri!A:A,Parametri!B:B, ""))</f>
        <v/>
      </c>
      <c r="AT71" s="197" t="str">
        <f>IF(AND(B70="", B71=""), "", _xlfn.XLOOKUP(O71, Parametri!A:A,Parametri!C:C, ""))</f>
        <v/>
      </c>
      <c r="AU71" s="198" t="str">
        <f t="shared" si="23"/>
        <v/>
      </c>
      <c r="AV71" s="199" t="str">
        <f>IF(AND(B70="",B71=""),"",IFERROR(AU71*$AU$2,0))</f>
        <v/>
      </c>
    </row>
    <row r="72" spans="1:48" s="2" customFormat="1" ht="30" customHeight="1" x14ac:dyDescent="0.3">
      <c r="A72" s="64">
        <v>65</v>
      </c>
      <c r="B72" s="89"/>
      <c r="C72" s="20" t="str">
        <f t="shared" si="0"/>
        <v/>
      </c>
      <c r="D72" s="182" t="str">
        <f>IF(AND(B71="", B72=""), "", IFERROR(_xlfn.XLOOKUP(B72,'Seznam Blaga'!A:A,'Seznam Blaga'!B:B), "To blago ni predmet CBAM"))</f>
        <v/>
      </c>
      <c r="E72" s="183"/>
      <c r="F72" s="43" t="str">
        <f>_xlfn.XLOOKUP(E72, 'Seznami podatkov'!C:C,'Seznami podatkov'!B:B, "Izpolni obvezna polja.")</f>
        <v/>
      </c>
      <c r="G72" s="43" t="e">
        <f t="shared" ca="1" si="12"/>
        <v>#REF!</v>
      </c>
      <c r="H72" s="51" t="str">
        <f>IF(AND(B71="", B72=""),"", IFERROR(IF(G72,IF(_xlfn.XLOOKUP(AE72,'Seznami podatkov'!B:B,'Seznami podatkov'!C:C)&lt;&gt;0,_xlfn.XLOOKUP(AE72,'Seznami podatkov'!B:B,'Seznami podatkov'!C:C),""),E72), "Vnesi podatke"))</f>
        <v/>
      </c>
      <c r="I72" s="94"/>
      <c r="J72" s="95" t="b">
        <f>COUNTIF('Seznami podatkov'!G:G,I72)&gt;0</f>
        <v>0</v>
      </c>
      <c r="K72" s="95" t="b">
        <f>COUNTIF('Seznami podatkov'!H:H,I72)&gt;0</f>
        <v>0</v>
      </c>
      <c r="L72" s="95">
        <f t="shared" ca="1" si="13"/>
        <v>0</v>
      </c>
      <c r="M72" s="95">
        <f t="shared" ca="1" si="14"/>
        <v>0</v>
      </c>
      <c r="N72" s="95">
        <f t="shared" ca="1" si="15"/>
        <v>0</v>
      </c>
      <c r="O72" s="96"/>
      <c r="P72" s="95">
        <f>_xlfn.XLOOKUP(O72, 'Seznami podatkov'!D:D,'Seznami podatkov'!E:E, "")</f>
        <v>0</v>
      </c>
      <c r="Q72" s="95" t="str">
        <f t="shared" si="2"/>
        <v>01:010000</v>
      </c>
      <c r="R72" s="95">
        <f>COUNTIF(RVb!A:A, B72)</f>
        <v>0</v>
      </c>
      <c r="S72" s="95">
        <f t="shared" si="16"/>
        <v>0</v>
      </c>
      <c r="T72" s="117"/>
      <c r="U72" s="52">
        <f ca="1">IFERROR(_xlfn.MAXIFS(INDIRECT("'"&amp;I72&amp;"'!"&amp;P72), INDIRECT("'"&amp;I72&amp;"'!A:A"), C72), 0)</f>
        <v>0</v>
      </c>
      <c r="V72" s="52">
        <f ca="1">IFERROR(_xlfn.MAXIFS(INDIRECT("'"&amp;I72&amp;"'!"&amp;P72), INDIRECT("'"&amp;I72&amp;"'!A:A"), LEFT(C72,7)), 0)</f>
        <v>0</v>
      </c>
      <c r="W72" s="52">
        <f ca="1">IFERROR(_xlfn.MAXIFS(INDIRECT("'"&amp;I72&amp;"'!"&amp;P72), INDIRECT("'"&amp;I72&amp;"'!A:A"), LEFT(C72,4)), 0)</f>
        <v>0</v>
      </c>
      <c r="X72" s="52">
        <f t="shared" ca="1" si="17"/>
        <v>0</v>
      </c>
      <c r="Y72" s="52" t="e" cm="1">
        <f t="array" aca="1" ref="Y72" ca="1">_xlfn.XLOOKUP(X72,INDIRECT("'"&amp;I72&amp;"'!"&amp;P72),INDIRECT("'"&amp;I72&amp;"'!I:I"),"Manjka")</f>
        <v>#REF!</v>
      </c>
      <c r="Z72" s="52">
        <f ca="1">IFERROR(_xlfn.MAXIFS(INDIRECT("'Druge države in ozemlja'!"&amp;P72), 'Druge države in ozemlja'!A:A, C72), 0)</f>
        <v>0</v>
      </c>
      <c r="AA72" s="52">
        <f ca="1">IFERROR(_xlfn.MAXIFS(INDIRECT("'Druge države in ozemlja'!"&amp;P72), 'Druge države in ozemlja'!A:A, LEFT(C72,7)), 0)</f>
        <v>0</v>
      </c>
      <c r="AB72" s="52">
        <f ca="1">IFERROR(_xlfn.MAXIFS(INDIRECT("'Druge države in ozemlja'!"&amp;P72), 'Druge države in ozemlja'!A:A,LEFT(C72,4)), 0)</f>
        <v>0</v>
      </c>
      <c r="AC72" s="52">
        <f t="shared" ca="1" si="18"/>
        <v>0</v>
      </c>
      <c r="AD72" s="52" t="e" cm="1">
        <f t="array" aca="1" ref="AD72" ca="1">_xlfn.XLOOKUP(AC72,INDIRECT("'Druge države in ozemlja'!"&amp;P72),'Druge države in ozemlja'!I:I,"Manjka")</f>
        <v>#REF!</v>
      </c>
      <c r="AE72" s="52" t="e">
        <f t="shared" ca="1" si="6"/>
        <v>#REF!</v>
      </c>
      <c r="AF72" s="52" t="e" cm="1">
        <f t="array" aca="1" ref="AF72" ca="1">_xlfn.XLOOKUP(C72&amp;"|("&amp;F72&amp;")",INDIRECT("'"&amp;I72&amp;"'!A1:A10000") &amp; "|" &amp; INDIRECT("'"&amp;I72&amp;"'!I1:I10000"),INDIRECT("'"&amp;I72&amp;"'!"&amp;Q72),0)</f>
        <v>#REF!</v>
      </c>
      <c r="AG72" s="52" t="e">
        <f t="shared" ca="1" si="7"/>
        <v>#REF!</v>
      </c>
      <c r="AH72" s="52" cm="1">
        <f t="array" aca="1" ref="AH72" ca="1">_xlfn.XLOOKUP(C72&amp;"|("&amp;F72&amp;")",'Druge države in ozemlja'!$A$1:$A$10000 &amp; "|" &amp; 'Druge države in ozemlja'!$I$1:$I$10000,INDIRECT("'Druge države in ozemlja'!"&amp;Q72),0)</f>
        <v>0</v>
      </c>
      <c r="AI72" s="52" t="e">
        <f t="shared" ca="1" si="19"/>
        <v>#REF!</v>
      </c>
      <c r="AJ72" s="39">
        <f t="shared" ca="1" si="20"/>
        <v>0</v>
      </c>
      <c r="AK72" s="53" t="e">
        <f t="shared" ca="1" si="21"/>
        <v>#REF!</v>
      </c>
      <c r="AL72" s="54">
        <f>COUNTIFS(RVb!H:H, 2028, RVb!A:A, C72)</f>
        <v>0</v>
      </c>
      <c r="AM72" s="54">
        <f t="shared" si="22"/>
        <v>2025</v>
      </c>
      <c r="AN72" s="54" t="e">
        <f ca="1">IF(G72, TRUE, (E72&lt;&gt;""))</f>
        <v>#REF!</v>
      </c>
      <c r="AO72" s="193" t="str">
        <f>IF(AND(B71="", B72=""), "", IF(OR(J72,K72),"",IFERROR(IF(G72,AJ72,AI72), "Vnesi podatke")))</f>
        <v/>
      </c>
      <c r="AP72" s="194" cm="1">
        <f t="array" ref="AP72">_xlfn.XLOOKUP(C72&amp;"|"&amp;F72&amp;"|"&amp;S72,RVb!A:A&amp;"|"&amp;RVb!F:F&amp;"|"&amp;RVb!H:H,RVb!E:E, 0)</f>
        <v>0</v>
      </c>
      <c r="AQ72" s="195">
        <f>_xlfn.MAXIFS(RVb!E:E, RVb!A:A, C72, RVb!H:H, AM72)</f>
        <v>0</v>
      </c>
      <c r="AR72" s="196" t="str">
        <f>IF(AND(B71="", B72=""), "", IFERROR(IF(G72,AQ72,AP72), "Vnesi podatke"))</f>
        <v/>
      </c>
      <c r="AS72" s="197" t="str">
        <f>IF(AND(B71="", B72=""),"", _xlfn.XLOOKUP(O72, Parametri!A:A,Parametri!B:B, ""))</f>
        <v/>
      </c>
      <c r="AT72" s="197" t="str">
        <f>IF(AND(B71="", B72=""), "", _xlfn.XLOOKUP(O72, Parametri!A:A,Parametri!C:C, ""))</f>
        <v/>
      </c>
      <c r="AU72" s="198" t="str">
        <f t="shared" si="23"/>
        <v/>
      </c>
      <c r="AV72" s="199" t="str">
        <f>IF(AND(B71="",B72=""),"",IFERROR(AU72*$AU$2,0))</f>
        <v/>
      </c>
    </row>
    <row r="73" spans="1:48" s="2" customFormat="1" ht="30" customHeight="1" x14ac:dyDescent="0.3">
      <c r="A73" s="64">
        <v>66</v>
      </c>
      <c r="B73" s="89"/>
      <c r="C73" s="20" t="str">
        <f t="shared" ref="C73:C136" si="24">SUBSTITUTE(B73," ",CHAR(160))</f>
        <v/>
      </c>
      <c r="D73" s="182" t="str">
        <f>IF(AND(B72="", B73=""), "", IFERROR(_xlfn.XLOOKUP(B73,'Seznam Blaga'!A:A,'Seznam Blaga'!B:B), "To blago ni predmet CBAM"))</f>
        <v/>
      </c>
      <c r="E73" s="183"/>
      <c r="F73" s="43" t="str">
        <f>_xlfn.XLOOKUP(E73, 'Seznami podatkov'!C:C,'Seznami podatkov'!B:B, "Izpolni obvezna polja.")</f>
        <v/>
      </c>
      <c r="G73" s="43" t="e">
        <f t="shared" ca="1" si="12"/>
        <v>#REF!</v>
      </c>
      <c r="H73" s="51" t="str">
        <f>IF(AND(B72="", B73=""),"", IFERROR(IF(G73,IF(_xlfn.XLOOKUP(AE73,'Seznami podatkov'!B:B,'Seznami podatkov'!C:C)&lt;&gt;0,_xlfn.XLOOKUP(AE73,'Seznami podatkov'!B:B,'Seznami podatkov'!C:C),""),E73), "Vnesi podatke"))</f>
        <v/>
      </c>
      <c r="I73" s="94"/>
      <c r="J73" s="95" t="b">
        <f>COUNTIF('Seznami podatkov'!G:G,I73)&gt;0</f>
        <v>0</v>
      </c>
      <c r="K73" s="95" t="b">
        <f>COUNTIF('Seznami podatkov'!H:H,I73)&gt;0</f>
        <v>0</v>
      </c>
      <c r="L73" s="95">
        <f t="shared" ca="1" si="13"/>
        <v>0</v>
      </c>
      <c r="M73" s="95">
        <f t="shared" ca="1" si="14"/>
        <v>0</v>
      </c>
      <c r="N73" s="95">
        <f t="shared" ca="1" si="15"/>
        <v>0</v>
      </c>
      <c r="O73" s="96"/>
      <c r="P73" s="95">
        <f>_xlfn.XLOOKUP(O73, 'Seznami podatkov'!D:D,'Seznami podatkov'!E:E, "")</f>
        <v>0</v>
      </c>
      <c r="Q73" s="95" t="str">
        <f t="shared" ref="Q73:Q136" si="25">LEFT(P73,1)&amp;"1:"&amp;LEFT(P73,1)&amp;"10000"</f>
        <v>01:010000</v>
      </c>
      <c r="R73" s="95">
        <f>COUNTIF(RVb!A:A, B73)</f>
        <v>0</v>
      </c>
      <c r="S73" s="95">
        <f t="shared" si="16"/>
        <v>0</v>
      </c>
      <c r="T73" s="117"/>
      <c r="U73" s="52">
        <f ca="1">IFERROR(_xlfn.MAXIFS(INDIRECT("'"&amp;I73&amp;"'!"&amp;P73), INDIRECT("'"&amp;I73&amp;"'!A:A"), C73), 0)</f>
        <v>0</v>
      </c>
      <c r="V73" s="52">
        <f ca="1">IFERROR(_xlfn.MAXIFS(INDIRECT("'"&amp;I73&amp;"'!"&amp;P73), INDIRECT("'"&amp;I73&amp;"'!A:A"), LEFT(C73,7)), 0)</f>
        <v>0</v>
      </c>
      <c r="W73" s="52">
        <f ca="1">IFERROR(_xlfn.MAXIFS(INDIRECT("'"&amp;I73&amp;"'!"&amp;P73), INDIRECT("'"&amp;I73&amp;"'!A:A"), LEFT(C73,4)), 0)</f>
        <v>0</v>
      </c>
      <c r="X73" s="52">
        <f t="shared" ca="1" si="17"/>
        <v>0</v>
      </c>
      <c r="Y73" s="52" t="e" cm="1">
        <f t="array" aca="1" ref="Y73" ca="1">_xlfn.XLOOKUP(X73,INDIRECT("'"&amp;I73&amp;"'!"&amp;P73),INDIRECT("'"&amp;I73&amp;"'!I:I"),"Manjka")</f>
        <v>#REF!</v>
      </c>
      <c r="Z73" s="52">
        <f ca="1">IFERROR(_xlfn.MAXIFS(INDIRECT("'Druge države in ozemlja'!"&amp;P73), 'Druge države in ozemlja'!A:A, C73), 0)</f>
        <v>0</v>
      </c>
      <c r="AA73" s="52">
        <f ca="1">IFERROR(_xlfn.MAXIFS(INDIRECT("'Druge države in ozemlja'!"&amp;P73), 'Druge države in ozemlja'!A:A, LEFT(C73,7)), 0)</f>
        <v>0</v>
      </c>
      <c r="AB73" s="52">
        <f ca="1">IFERROR(_xlfn.MAXIFS(INDIRECT("'Druge države in ozemlja'!"&amp;P73), 'Druge države in ozemlja'!A:A,LEFT(C73,4)), 0)</f>
        <v>0</v>
      </c>
      <c r="AC73" s="52">
        <f t="shared" ca="1" si="18"/>
        <v>0</v>
      </c>
      <c r="AD73" s="52" t="e" cm="1">
        <f t="array" aca="1" ref="AD73" ca="1">_xlfn.XLOOKUP(AC73,INDIRECT("'Druge države in ozemlja'!"&amp;P73),'Druge države in ozemlja'!I:I,"Manjka")</f>
        <v>#REF!</v>
      </c>
      <c r="AE73" s="52" t="e">
        <f t="shared" ref="AE73:AE136" ca="1" si="26">MID(AD73,2,1)</f>
        <v>#REF!</v>
      </c>
      <c r="AF73" s="52" t="e" cm="1">
        <f t="array" aca="1" ref="AF73" ca="1">_xlfn.XLOOKUP(C73&amp;"|("&amp;F73&amp;")",INDIRECT("'"&amp;I73&amp;"'!A1:A10000") &amp; "|" &amp; INDIRECT("'"&amp;I73&amp;"'!I1:I10000"),INDIRECT("'"&amp;I73&amp;"'!"&amp;Q73),0)</f>
        <v>#REF!</v>
      </c>
      <c r="AG73" s="52" t="e">
        <f t="shared" ref="AG73:AG136" ca="1" si="27">AF73=0</f>
        <v>#REF!</v>
      </c>
      <c r="AH73" s="52" cm="1">
        <f t="array" aca="1" ref="AH73" ca="1">_xlfn.XLOOKUP(C73&amp;"|("&amp;F73&amp;")",'Druge države in ozemlja'!$A$1:$A$10000 &amp; "|" &amp; 'Druge države in ozemlja'!$I$1:$I$10000,INDIRECT("'Druge države in ozemlja'!"&amp;Q73),0)</f>
        <v>0</v>
      </c>
      <c r="AI73" s="52" t="e">
        <f t="shared" ca="1" si="19"/>
        <v>#REF!</v>
      </c>
      <c r="AJ73" s="39">
        <f t="shared" ca="1" si="20"/>
        <v>0</v>
      </c>
      <c r="AK73" s="53" t="e">
        <f t="shared" ca="1" si="21"/>
        <v>#REF!</v>
      </c>
      <c r="AL73" s="54">
        <f>COUNTIFS(RVb!H:H, 2028, RVb!A:A, C73)</f>
        <v>0</v>
      </c>
      <c r="AM73" s="54">
        <f t="shared" si="22"/>
        <v>2025</v>
      </c>
      <c r="AN73" s="54" t="e">
        <f ca="1">IF(G73, TRUE, (E73&lt;&gt;""))</f>
        <v>#REF!</v>
      </c>
      <c r="AO73" s="193" t="str">
        <f>IF(AND(B72="", B73=""), "", IF(OR(J73,K73),"",IFERROR(IF(G73,AJ73,AI73), "Vnesi podatke")))</f>
        <v/>
      </c>
      <c r="AP73" s="194" cm="1">
        <f t="array" ref="AP73">_xlfn.XLOOKUP(C73&amp;"|"&amp;F73&amp;"|"&amp;S73,RVb!A:A&amp;"|"&amp;RVb!F:F&amp;"|"&amp;RVb!H:H,RVb!E:E, 0)</f>
        <v>0</v>
      </c>
      <c r="AQ73" s="195">
        <f>_xlfn.MAXIFS(RVb!E:E, RVb!A:A, C73, RVb!H:H, AM73)</f>
        <v>0</v>
      </c>
      <c r="AR73" s="196" t="str">
        <f>IF(AND(B72="", B73=""), "", IFERROR(IF(G73,AQ73,AP73), "Vnesi podatke"))</f>
        <v/>
      </c>
      <c r="AS73" s="197" t="str">
        <f>IF(AND(B72="", B73=""),"", _xlfn.XLOOKUP(O73, Parametri!A:A,Parametri!B:B, ""))</f>
        <v/>
      </c>
      <c r="AT73" s="197" t="str">
        <f>IF(AND(B72="", B73=""), "", _xlfn.XLOOKUP(O73, Parametri!A:A,Parametri!C:C, ""))</f>
        <v/>
      </c>
      <c r="AU73" s="198" t="str">
        <f t="shared" si="23"/>
        <v/>
      </c>
      <c r="AV73" s="199" t="str">
        <f>IF(AND(B72="",B73=""),"",IFERROR(AU73*$AU$2,0))</f>
        <v/>
      </c>
    </row>
    <row r="74" spans="1:48" s="2" customFormat="1" ht="30" customHeight="1" x14ac:dyDescent="0.3">
      <c r="A74" s="63">
        <v>67</v>
      </c>
      <c r="B74" s="89"/>
      <c r="C74" s="20" t="str">
        <f t="shared" si="24"/>
        <v/>
      </c>
      <c r="D74" s="182" t="str">
        <f>IF(AND(B73="", B74=""), "", IFERROR(_xlfn.XLOOKUP(B74,'Seznam Blaga'!A:A,'Seznam Blaga'!B:B), "To blago ni predmet CBAM"))</f>
        <v/>
      </c>
      <c r="E74" s="183"/>
      <c r="F74" s="43" t="str">
        <f>_xlfn.XLOOKUP(E74, 'Seznami podatkov'!C:C,'Seznami podatkov'!B:B, "Izpolni obvezna polja.")</f>
        <v/>
      </c>
      <c r="G74" s="43" t="e">
        <f t="shared" ref="G74:G137" ca="1" si="28">IF(OR(AK74="(A)", AK74="(B)"), FALSE, TRUE)</f>
        <v>#REF!</v>
      </c>
      <c r="H74" s="51" t="str">
        <f>IF(AND(B73="", B74=""),"", IFERROR(IF(G74,IF(_xlfn.XLOOKUP(AE74,'Seznami podatkov'!B:B,'Seznami podatkov'!C:C)&lt;&gt;0,_xlfn.XLOOKUP(AE74,'Seznami podatkov'!B:B,'Seznami podatkov'!C:C),""),E74), "Vnesi podatke"))</f>
        <v/>
      </c>
      <c r="I74" s="94"/>
      <c r="J74" s="95" t="b">
        <f>COUNTIF('Seznami podatkov'!G:G,I74)&gt;0</f>
        <v>0</v>
      </c>
      <c r="K74" s="95" t="b">
        <f>COUNTIF('Seznami podatkov'!H:H,I74)&gt;0</f>
        <v>0</v>
      </c>
      <c r="L74" s="95">
        <f t="shared" ref="L74:L137" ca="1" si="29">IFERROR(COUNTIF(INDIRECT("'"&amp;I74&amp;"'!A:A"), C74), 0)</f>
        <v>0</v>
      </c>
      <c r="M74" s="95">
        <f t="shared" ref="M74:M137" ca="1" si="30">IFERROR(COUNTIF(INDIRECT("'"&amp;I74&amp;"'!A:A"), LEFT(C74,7)), 0)</f>
        <v>0</v>
      </c>
      <c r="N74" s="95">
        <f t="shared" ref="N74:N137" ca="1" si="31">IFERROR(COUNTIF(INDIRECT("'"&amp;I74&amp;"'!A:A"), LEFT(C74,4)), 0)</f>
        <v>0</v>
      </c>
      <c r="O74" s="96"/>
      <c r="P74" s="95">
        <f>_xlfn.XLOOKUP(O74, 'Seznami podatkov'!D:D,'Seznami podatkov'!E:E, "")</f>
        <v>0</v>
      </c>
      <c r="Q74" s="95" t="str">
        <f t="shared" si="25"/>
        <v>01:010000</v>
      </c>
      <c r="R74" s="95">
        <f>COUNTIF(RVb!A:A, B74)</f>
        <v>0</v>
      </c>
      <c r="S74" s="95">
        <f t="shared" ref="S74:S137" si="32">IF(O74="",0,IF(R74 = 1, 2025, IF(O74&gt;2027,2028,2025)))</f>
        <v>0</v>
      </c>
      <c r="T74" s="117"/>
      <c r="U74" s="52">
        <f ca="1">IFERROR(_xlfn.MAXIFS(INDIRECT("'"&amp;I74&amp;"'!"&amp;P74), INDIRECT("'"&amp;I74&amp;"'!A:A"), C74), 0)</f>
        <v>0</v>
      </c>
      <c r="V74" s="52">
        <f ca="1">IFERROR(_xlfn.MAXIFS(INDIRECT("'"&amp;I74&amp;"'!"&amp;P74), INDIRECT("'"&amp;I74&amp;"'!A:A"), LEFT(C74,7)), 0)</f>
        <v>0</v>
      </c>
      <c r="W74" s="52">
        <f ca="1">IFERROR(_xlfn.MAXIFS(INDIRECT("'"&amp;I74&amp;"'!"&amp;P74), INDIRECT("'"&amp;I74&amp;"'!A:A"), LEFT(C74,4)), 0)</f>
        <v>0</v>
      </c>
      <c r="X74" s="52">
        <f t="shared" ref="X74:X137" ca="1" si="33">MAX(U74:W74)</f>
        <v>0</v>
      </c>
      <c r="Y74" s="52" t="e" cm="1">
        <f t="array" aca="1" ref="Y74" ca="1">_xlfn.XLOOKUP(X74,INDIRECT("'"&amp;I74&amp;"'!"&amp;P74),INDIRECT("'"&amp;I74&amp;"'!I:I"),"Manjka")</f>
        <v>#REF!</v>
      </c>
      <c r="Z74" s="52">
        <f ca="1">IFERROR(_xlfn.MAXIFS(INDIRECT("'Druge države in ozemlja'!"&amp;P74), 'Druge države in ozemlja'!A:A, C74), 0)</f>
        <v>0</v>
      </c>
      <c r="AA74" s="52">
        <f ca="1">IFERROR(_xlfn.MAXIFS(INDIRECT("'Druge države in ozemlja'!"&amp;P74), 'Druge države in ozemlja'!A:A, LEFT(C74,7)), 0)</f>
        <v>0</v>
      </c>
      <c r="AB74" s="52">
        <f ca="1">IFERROR(_xlfn.MAXIFS(INDIRECT("'Druge države in ozemlja'!"&amp;P74), 'Druge države in ozemlja'!A:A,LEFT(C74,4)), 0)</f>
        <v>0</v>
      </c>
      <c r="AC74" s="52">
        <f t="shared" ref="AC74:AC137" ca="1" si="34">MAX(Z74:AB74)</f>
        <v>0</v>
      </c>
      <c r="AD74" s="52" t="e" cm="1">
        <f t="array" aca="1" ref="AD74" ca="1">_xlfn.XLOOKUP(AC74,INDIRECT("'Druge države in ozemlja'!"&amp;P74),'Druge države in ozemlja'!I:I,"Manjka")</f>
        <v>#REF!</v>
      </c>
      <c r="AE74" s="52" t="e">
        <f t="shared" ca="1" si="26"/>
        <v>#REF!</v>
      </c>
      <c r="AF74" s="52" t="e" cm="1">
        <f t="array" aca="1" ref="AF74" ca="1">_xlfn.XLOOKUP(C74&amp;"|("&amp;F74&amp;")",INDIRECT("'"&amp;I74&amp;"'!A1:A10000") &amp; "|" &amp; INDIRECT("'"&amp;I74&amp;"'!I1:I10000"),INDIRECT("'"&amp;I74&amp;"'!"&amp;Q74),0)</f>
        <v>#REF!</v>
      </c>
      <c r="AG74" s="52" t="e">
        <f t="shared" ca="1" si="27"/>
        <v>#REF!</v>
      </c>
      <c r="AH74" s="52" cm="1">
        <f t="array" aca="1" ref="AH74" ca="1">_xlfn.XLOOKUP(C74&amp;"|("&amp;F74&amp;")",'Druge države in ozemlja'!$A$1:$A$10000 &amp; "|" &amp; 'Druge države in ozemlja'!$I$1:$I$10000,INDIRECT("'Druge države in ozemlja'!"&amp;Q74),0)</f>
        <v>0</v>
      </c>
      <c r="AI74" s="52" t="e">
        <f t="shared" ref="AI74:AI137" ca="1" si="35">IF(AG74,AH74,AF74)</f>
        <v>#REF!</v>
      </c>
      <c r="AJ74" s="39">
        <f t="shared" ref="AJ74:AJ137" ca="1" si="36">IF(X74=0,AC74,X74)</f>
        <v>0</v>
      </c>
      <c r="AK74" s="53" t="e">
        <f t="shared" ref="AK74:AK137" ca="1" si="37">IF(AJ74=X74,Y74,AD74)</f>
        <v>#REF!</v>
      </c>
      <c r="AL74" s="54">
        <f>COUNTIFS(RVb!H:H, 2028, RVb!A:A, C74)</f>
        <v>0</v>
      </c>
      <c r="AM74" s="54">
        <f t="shared" ref="AM74:AM137" si="38">IF(AL74=0,2025,S74)</f>
        <v>2025</v>
      </c>
      <c r="AN74" s="54" t="e">
        <f ca="1">IF(G74, TRUE, (E74&lt;&gt;""))</f>
        <v>#REF!</v>
      </c>
      <c r="AO74" s="193" t="str">
        <f>IF(AND(B73="", B74=""), "", IF(OR(J74,K74),"",IFERROR(IF(G74,AJ74,AI74), "Vnesi podatke")))</f>
        <v/>
      </c>
      <c r="AP74" s="194" cm="1">
        <f t="array" ref="AP74">_xlfn.XLOOKUP(C74&amp;"|"&amp;F74&amp;"|"&amp;S74,RVb!A:A&amp;"|"&amp;RVb!F:F&amp;"|"&amp;RVb!H:H,RVb!E:E, 0)</f>
        <v>0</v>
      </c>
      <c r="AQ74" s="195">
        <f>_xlfn.MAXIFS(RVb!E:E, RVb!A:A, C74, RVb!H:H, AM74)</f>
        <v>0</v>
      </c>
      <c r="AR74" s="196" t="str">
        <f>IF(AND(B73="", B74=""), "", IFERROR(IF(G74,AQ74,AP74), "Vnesi podatke"))</f>
        <v/>
      </c>
      <c r="AS74" s="197" t="str">
        <f>IF(AND(B73="", B74=""),"", _xlfn.XLOOKUP(O74, Parametri!A:A,Parametri!B:B, ""))</f>
        <v/>
      </c>
      <c r="AT74" s="197" t="str">
        <f>IF(AND(B73="", B74=""), "", _xlfn.XLOOKUP(O74, Parametri!A:A,Parametri!C:C, ""))</f>
        <v/>
      </c>
      <c r="AU74" s="198" t="str">
        <f t="shared" ref="AU74:AU137" si="39">IF(AND(B73="", B74=""), "", IF(B74="2716 00 00", 0, IFERROR(IF(OR(J74,K74),"Izvzeta Država",(AO74-AR74*AS74*AT74)*ROUND(T74,5)),0)))</f>
        <v/>
      </c>
      <c r="AV74" s="199" t="str">
        <f>IF(AND(B73="",B74=""),"",IFERROR(AU74*$AU$2,0))</f>
        <v/>
      </c>
    </row>
    <row r="75" spans="1:48" s="2" customFormat="1" ht="30" customHeight="1" x14ac:dyDescent="0.3">
      <c r="A75" s="64">
        <v>68</v>
      </c>
      <c r="B75" s="89"/>
      <c r="C75" s="20" t="str">
        <f t="shared" si="24"/>
        <v/>
      </c>
      <c r="D75" s="182" t="str">
        <f>IF(AND(B74="", B75=""), "", IFERROR(_xlfn.XLOOKUP(B75,'Seznam Blaga'!A:A,'Seznam Blaga'!B:B), "To blago ni predmet CBAM"))</f>
        <v/>
      </c>
      <c r="E75" s="183"/>
      <c r="F75" s="43" t="str">
        <f>_xlfn.XLOOKUP(E75, 'Seznami podatkov'!C:C,'Seznami podatkov'!B:B, "Izpolni obvezna polja.")</f>
        <v/>
      </c>
      <c r="G75" s="43" t="e">
        <f t="shared" ca="1" si="28"/>
        <v>#REF!</v>
      </c>
      <c r="H75" s="51" t="str">
        <f>IF(AND(B74="", B75=""),"", IFERROR(IF(G75,IF(_xlfn.XLOOKUP(AE75,'Seznami podatkov'!B:B,'Seznami podatkov'!C:C)&lt;&gt;0,_xlfn.XLOOKUP(AE75,'Seznami podatkov'!B:B,'Seznami podatkov'!C:C),""),E75), "Vnesi podatke"))</f>
        <v/>
      </c>
      <c r="I75" s="94"/>
      <c r="J75" s="95" t="b">
        <f>COUNTIF('Seznami podatkov'!G:G,I75)&gt;0</f>
        <v>0</v>
      </c>
      <c r="K75" s="95" t="b">
        <f>COUNTIF('Seznami podatkov'!H:H,I75)&gt;0</f>
        <v>0</v>
      </c>
      <c r="L75" s="95">
        <f t="shared" ca="1" si="29"/>
        <v>0</v>
      </c>
      <c r="M75" s="95">
        <f t="shared" ca="1" si="30"/>
        <v>0</v>
      </c>
      <c r="N75" s="95">
        <f t="shared" ca="1" si="31"/>
        <v>0</v>
      </c>
      <c r="O75" s="96"/>
      <c r="P75" s="95">
        <f>_xlfn.XLOOKUP(O75, 'Seznami podatkov'!D:D,'Seznami podatkov'!E:E, "")</f>
        <v>0</v>
      </c>
      <c r="Q75" s="95" t="str">
        <f t="shared" si="25"/>
        <v>01:010000</v>
      </c>
      <c r="R75" s="95">
        <f>COUNTIF(RVb!A:A, B75)</f>
        <v>0</v>
      </c>
      <c r="S75" s="95">
        <f t="shared" si="32"/>
        <v>0</v>
      </c>
      <c r="T75" s="117"/>
      <c r="U75" s="52">
        <f ca="1">IFERROR(_xlfn.MAXIFS(INDIRECT("'"&amp;I75&amp;"'!"&amp;P75), INDIRECT("'"&amp;I75&amp;"'!A:A"), C75), 0)</f>
        <v>0</v>
      </c>
      <c r="V75" s="52">
        <f ca="1">IFERROR(_xlfn.MAXIFS(INDIRECT("'"&amp;I75&amp;"'!"&amp;P75), INDIRECT("'"&amp;I75&amp;"'!A:A"), LEFT(C75,7)), 0)</f>
        <v>0</v>
      </c>
      <c r="W75" s="52">
        <f ca="1">IFERROR(_xlfn.MAXIFS(INDIRECT("'"&amp;I75&amp;"'!"&amp;P75), INDIRECT("'"&amp;I75&amp;"'!A:A"), LEFT(C75,4)), 0)</f>
        <v>0</v>
      </c>
      <c r="X75" s="52">
        <f t="shared" ca="1" si="33"/>
        <v>0</v>
      </c>
      <c r="Y75" s="52" t="e" cm="1">
        <f t="array" aca="1" ref="Y75" ca="1">_xlfn.XLOOKUP(X75,INDIRECT("'"&amp;I75&amp;"'!"&amp;P75),INDIRECT("'"&amp;I75&amp;"'!I:I"),"Manjka")</f>
        <v>#REF!</v>
      </c>
      <c r="Z75" s="52">
        <f ca="1">IFERROR(_xlfn.MAXIFS(INDIRECT("'Druge države in ozemlja'!"&amp;P75), 'Druge države in ozemlja'!A:A, C75), 0)</f>
        <v>0</v>
      </c>
      <c r="AA75" s="52">
        <f ca="1">IFERROR(_xlfn.MAXIFS(INDIRECT("'Druge države in ozemlja'!"&amp;P75), 'Druge države in ozemlja'!A:A, LEFT(C75,7)), 0)</f>
        <v>0</v>
      </c>
      <c r="AB75" s="52">
        <f ca="1">IFERROR(_xlfn.MAXIFS(INDIRECT("'Druge države in ozemlja'!"&amp;P75), 'Druge države in ozemlja'!A:A,LEFT(C75,4)), 0)</f>
        <v>0</v>
      </c>
      <c r="AC75" s="52">
        <f t="shared" ca="1" si="34"/>
        <v>0</v>
      </c>
      <c r="AD75" s="52" t="e" cm="1">
        <f t="array" aca="1" ref="AD75" ca="1">_xlfn.XLOOKUP(AC75,INDIRECT("'Druge države in ozemlja'!"&amp;P75),'Druge države in ozemlja'!I:I,"Manjka")</f>
        <v>#REF!</v>
      </c>
      <c r="AE75" s="52" t="e">
        <f t="shared" ca="1" si="26"/>
        <v>#REF!</v>
      </c>
      <c r="AF75" s="52" t="e" cm="1">
        <f t="array" aca="1" ref="AF75" ca="1">_xlfn.XLOOKUP(C75&amp;"|("&amp;F75&amp;")",INDIRECT("'"&amp;I75&amp;"'!A1:A10000") &amp; "|" &amp; INDIRECT("'"&amp;I75&amp;"'!I1:I10000"),INDIRECT("'"&amp;I75&amp;"'!"&amp;Q75),0)</f>
        <v>#REF!</v>
      </c>
      <c r="AG75" s="52" t="e">
        <f t="shared" ca="1" si="27"/>
        <v>#REF!</v>
      </c>
      <c r="AH75" s="52" cm="1">
        <f t="array" aca="1" ref="AH75" ca="1">_xlfn.XLOOKUP(C75&amp;"|("&amp;F75&amp;")",'Druge države in ozemlja'!$A$1:$A$10000 &amp; "|" &amp; 'Druge države in ozemlja'!$I$1:$I$10000,INDIRECT("'Druge države in ozemlja'!"&amp;Q75),0)</f>
        <v>0</v>
      </c>
      <c r="AI75" s="52" t="e">
        <f t="shared" ca="1" si="35"/>
        <v>#REF!</v>
      </c>
      <c r="AJ75" s="39">
        <f t="shared" ca="1" si="36"/>
        <v>0</v>
      </c>
      <c r="AK75" s="53" t="e">
        <f t="shared" ca="1" si="37"/>
        <v>#REF!</v>
      </c>
      <c r="AL75" s="54">
        <f>COUNTIFS(RVb!H:H, 2028, RVb!A:A, C75)</f>
        <v>0</v>
      </c>
      <c r="AM75" s="54">
        <f t="shared" si="38"/>
        <v>2025</v>
      </c>
      <c r="AN75" s="54" t="e">
        <f ca="1">IF(G75, TRUE, (E75&lt;&gt;""))</f>
        <v>#REF!</v>
      </c>
      <c r="AO75" s="193" t="str">
        <f>IF(AND(B74="", B75=""), "", IF(OR(J75,K75),"",IFERROR(IF(G75,AJ75,AI75), "Vnesi podatke")))</f>
        <v/>
      </c>
      <c r="AP75" s="194" cm="1">
        <f t="array" ref="AP75">_xlfn.XLOOKUP(C75&amp;"|"&amp;F75&amp;"|"&amp;S75,RVb!A:A&amp;"|"&amp;RVb!F:F&amp;"|"&amp;RVb!H:H,RVb!E:E, 0)</f>
        <v>0</v>
      </c>
      <c r="AQ75" s="195">
        <f>_xlfn.MAXIFS(RVb!E:E, RVb!A:A, C75, RVb!H:H, AM75)</f>
        <v>0</v>
      </c>
      <c r="AR75" s="196" t="str">
        <f>IF(AND(B74="", B75=""), "", IFERROR(IF(G75,AQ75,AP75), "Vnesi podatke"))</f>
        <v/>
      </c>
      <c r="AS75" s="197" t="str">
        <f>IF(AND(B74="", B75=""),"", _xlfn.XLOOKUP(O75, Parametri!A:A,Parametri!B:B, ""))</f>
        <v/>
      </c>
      <c r="AT75" s="197" t="str">
        <f>IF(AND(B74="", B75=""), "", _xlfn.XLOOKUP(O75, Parametri!A:A,Parametri!C:C, ""))</f>
        <v/>
      </c>
      <c r="AU75" s="198" t="str">
        <f t="shared" si="39"/>
        <v/>
      </c>
      <c r="AV75" s="199" t="str">
        <f>IF(AND(B74="",B75=""),"",IFERROR(AU75*$AU$2,0))</f>
        <v/>
      </c>
    </row>
    <row r="76" spans="1:48" s="2" customFormat="1" ht="30" customHeight="1" x14ac:dyDescent="0.3">
      <c r="A76" s="64">
        <v>69</v>
      </c>
      <c r="B76" s="89"/>
      <c r="C76" s="20" t="str">
        <f t="shared" si="24"/>
        <v/>
      </c>
      <c r="D76" s="182" t="str">
        <f>IF(AND(B75="", B76=""), "", IFERROR(_xlfn.XLOOKUP(B76,'Seznam Blaga'!A:A,'Seznam Blaga'!B:B), "To blago ni predmet CBAM"))</f>
        <v/>
      </c>
      <c r="E76" s="183"/>
      <c r="F76" s="43" t="str">
        <f>_xlfn.XLOOKUP(E76, 'Seznami podatkov'!C:C,'Seznami podatkov'!B:B, "Izpolni obvezna polja.")</f>
        <v/>
      </c>
      <c r="G76" s="43" t="e">
        <f t="shared" ca="1" si="28"/>
        <v>#REF!</v>
      </c>
      <c r="H76" s="51" t="str">
        <f>IF(AND(B75="", B76=""),"", IFERROR(IF(G76,IF(_xlfn.XLOOKUP(AE76,'Seznami podatkov'!B:B,'Seznami podatkov'!C:C)&lt;&gt;0,_xlfn.XLOOKUP(AE76,'Seznami podatkov'!B:B,'Seznami podatkov'!C:C),""),E76), "Vnesi podatke"))</f>
        <v/>
      </c>
      <c r="I76" s="94"/>
      <c r="J76" s="95" t="b">
        <f>COUNTIF('Seznami podatkov'!G:G,I76)&gt;0</f>
        <v>0</v>
      </c>
      <c r="K76" s="95" t="b">
        <f>COUNTIF('Seznami podatkov'!H:H,I76)&gt;0</f>
        <v>0</v>
      </c>
      <c r="L76" s="95">
        <f t="shared" ca="1" si="29"/>
        <v>0</v>
      </c>
      <c r="M76" s="95">
        <f t="shared" ca="1" si="30"/>
        <v>0</v>
      </c>
      <c r="N76" s="95">
        <f t="shared" ca="1" si="31"/>
        <v>0</v>
      </c>
      <c r="O76" s="96"/>
      <c r="P76" s="95">
        <f>_xlfn.XLOOKUP(O76, 'Seznami podatkov'!D:D,'Seznami podatkov'!E:E, "")</f>
        <v>0</v>
      </c>
      <c r="Q76" s="95" t="str">
        <f t="shared" si="25"/>
        <v>01:010000</v>
      </c>
      <c r="R76" s="95">
        <f>COUNTIF(RVb!A:A, B76)</f>
        <v>0</v>
      </c>
      <c r="S76" s="95">
        <f t="shared" si="32"/>
        <v>0</v>
      </c>
      <c r="T76" s="117"/>
      <c r="U76" s="52">
        <f ca="1">IFERROR(_xlfn.MAXIFS(INDIRECT("'"&amp;I76&amp;"'!"&amp;P76), INDIRECT("'"&amp;I76&amp;"'!A:A"), C76), 0)</f>
        <v>0</v>
      </c>
      <c r="V76" s="52">
        <f ca="1">IFERROR(_xlfn.MAXIFS(INDIRECT("'"&amp;I76&amp;"'!"&amp;P76), INDIRECT("'"&amp;I76&amp;"'!A:A"), LEFT(C76,7)), 0)</f>
        <v>0</v>
      </c>
      <c r="W76" s="52">
        <f ca="1">IFERROR(_xlfn.MAXIFS(INDIRECT("'"&amp;I76&amp;"'!"&amp;P76), INDIRECT("'"&amp;I76&amp;"'!A:A"), LEFT(C76,4)), 0)</f>
        <v>0</v>
      </c>
      <c r="X76" s="52">
        <f t="shared" ca="1" si="33"/>
        <v>0</v>
      </c>
      <c r="Y76" s="52" t="e" cm="1">
        <f t="array" aca="1" ref="Y76" ca="1">_xlfn.XLOOKUP(X76,INDIRECT("'"&amp;I76&amp;"'!"&amp;P76),INDIRECT("'"&amp;I76&amp;"'!I:I"),"Manjka")</f>
        <v>#REF!</v>
      </c>
      <c r="Z76" s="52">
        <f ca="1">IFERROR(_xlfn.MAXIFS(INDIRECT("'Druge države in ozemlja'!"&amp;P76), 'Druge države in ozemlja'!A:A, C76), 0)</f>
        <v>0</v>
      </c>
      <c r="AA76" s="52">
        <f ca="1">IFERROR(_xlfn.MAXIFS(INDIRECT("'Druge države in ozemlja'!"&amp;P76), 'Druge države in ozemlja'!A:A, LEFT(C76,7)), 0)</f>
        <v>0</v>
      </c>
      <c r="AB76" s="52">
        <f ca="1">IFERROR(_xlfn.MAXIFS(INDIRECT("'Druge države in ozemlja'!"&amp;P76), 'Druge države in ozemlja'!A:A,LEFT(C76,4)), 0)</f>
        <v>0</v>
      </c>
      <c r="AC76" s="52">
        <f t="shared" ca="1" si="34"/>
        <v>0</v>
      </c>
      <c r="AD76" s="52" t="e" cm="1">
        <f t="array" aca="1" ref="AD76" ca="1">_xlfn.XLOOKUP(AC76,INDIRECT("'Druge države in ozemlja'!"&amp;P76),'Druge države in ozemlja'!I:I,"Manjka")</f>
        <v>#REF!</v>
      </c>
      <c r="AE76" s="52" t="e">
        <f t="shared" ca="1" si="26"/>
        <v>#REF!</v>
      </c>
      <c r="AF76" s="52" t="e" cm="1">
        <f t="array" aca="1" ref="AF76" ca="1">_xlfn.XLOOKUP(C76&amp;"|("&amp;F76&amp;")",INDIRECT("'"&amp;I76&amp;"'!A1:A10000") &amp; "|" &amp; INDIRECT("'"&amp;I76&amp;"'!I1:I10000"),INDIRECT("'"&amp;I76&amp;"'!"&amp;Q76),0)</f>
        <v>#REF!</v>
      </c>
      <c r="AG76" s="52" t="e">
        <f t="shared" ca="1" si="27"/>
        <v>#REF!</v>
      </c>
      <c r="AH76" s="52" cm="1">
        <f t="array" aca="1" ref="AH76" ca="1">_xlfn.XLOOKUP(C76&amp;"|("&amp;F76&amp;")",'Druge države in ozemlja'!$A$1:$A$10000 &amp; "|" &amp; 'Druge države in ozemlja'!$I$1:$I$10000,INDIRECT("'Druge države in ozemlja'!"&amp;Q76),0)</f>
        <v>0</v>
      </c>
      <c r="AI76" s="52" t="e">
        <f t="shared" ca="1" si="35"/>
        <v>#REF!</v>
      </c>
      <c r="AJ76" s="39">
        <f t="shared" ca="1" si="36"/>
        <v>0</v>
      </c>
      <c r="AK76" s="53" t="e">
        <f t="shared" ca="1" si="37"/>
        <v>#REF!</v>
      </c>
      <c r="AL76" s="54">
        <f>COUNTIFS(RVb!H:H, 2028, RVb!A:A, C76)</f>
        <v>0</v>
      </c>
      <c r="AM76" s="54">
        <f t="shared" si="38"/>
        <v>2025</v>
      </c>
      <c r="AN76" s="54" t="e">
        <f ca="1">IF(G76, TRUE, (E76&lt;&gt;""))</f>
        <v>#REF!</v>
      </c>
      <c r="AO76" s="193" t="str">
        <f>IF(AND(B75="", B76=""), "", IF(OR(J76,K76),"",IFERROR(IF(G76,AJ76,AI76), "Vnesi podatke")))</f>
        <v/>
      </c>
      <c r="AP76" s="194" cm="1">
        <f t="array" ref="AP76">_xlfn.XLOOKUP(C76&amp;"|"&amp;F76&amp;"|"&amp;S76,RVb!A:A&amp;"|"&amp;RVb!F:F&amp;"|"&amp;RVb!H:H,RVb!E:E, 0)</f>
        <v>0</v>
      </c>
      <c r="AQ76" s="195">
        <f>_xlfn.MAXIFS(RVb!E:E, RVb!A:A, C76, RVb!H:H, AM76)</f>
        <v>0</v>
      </c>
      <c r="AR76" s="196" t="str">
        <f>IF(AND(B75="", B76=""), "", IFERROR(IF(G76,AQ76,AP76), "Vnesi podatke"))</f>
        <v/>
      </c>
      <c r="AS76" s="197" t="str">
        <f>IF(AND(B75="", B76=""),"", _xlfn.XLOOKUP(O76, Parametri!A:A,Parametri!B:B, ""))</f>
        <v/>
      </c>
      <c r="AT76" s="197" t="str">
        <f>IF(AND(B75="", B76=""), "", _xlfn.XLOOKUP(O76, Parametri!A:A,Parametri!C:C, ""))</f>
        <v/>
      </c>
      <c r="AU76" s="198" t="str">
        <f t="shared" si="39"/>
        <v/>
      </c>
      <c r="AV76" s="199" t="str">
        <f>IF(AND(B75="",B76=""),"",IFERROR(AU76*$AU$2,0))</f>
        <v/>
      </c>
    </row>
    <row r="77" spans="1:48" s="2" customFormat="1" ht="30" customHeight="1" x14ac:dyDescent="0.3">
      <c r="A77" s="63">
        <v>70</v>
      </c>
      <c r="B77" s="89"/>
      <c r="C77" s="20" t="str">
        <f t="shared" si="24"/>
        <v/>
      </c>
      <c r="D77" s="182" t="str">
        <f>IF(AND(B76="", B77=""), "", IFERROR(_xlfn.XLOOKUP(B77,'Seznam Blaga'!A:A,'Seznam Blaga'!B:B), "To blago ni predmet CBAM"))</f>
        <v/>
      </c>
      <c r="E77" s="183"/>
      <c r="F77" s="43" t="str">
        <f>_xlfn.XLOOKUP(E77, 'Seznami podatkov'!C:C,'Seznami podatkov'!B:B, "Izpolni obvezna polja.")</f>
        <v/>
      </c>
      <c r="G77" s="43" t="e">
        <f t="shared" ca="1" si="28"/>
        <v>#REF!</v>
      </c>
      <c r="H77" s="51" t="str">
        <f>IF(AND(B76="", B77=""),"", IFERROR(IF(G77,IF(_xlfn.XLOOKUP(AE77,'Seznami podatkov'!B:B,'Seznami podatkov'!C:C)&lt;&gt;0,_xlfn.XLOOKUP(AE77,'Seznami podatkov'!B:B,'Seznami podatkov'!C:C),""),E77), "Vnesi podatke"))</f>
        <v/>
      </c>
      <c r="I77" s="94"/>
      <c r="J77" s="95" t="b">
        <f>COUNTIF('Seznami podatkov'!G:G,I77)&gt;0</f>
        <v>0</v>
      </c>
      <c r="K77" s="95" t="b">
        <f>COUNTIF('Seznami podatkov'!H:H,I77)&gt;0</f>
        <v>0</v>
      </c>
      <c r="L77" s="95">
        <f t="shared" ca="1" si="29"/>
        <v>0</v>
      </c>
      <c r="M77" s="95">
        <f t="shared" ca="1" si="30"/>
        <v>0</v>
      </c>
      <c r="N77" s="95">
        <f t="shared" ca="1" si="31"/>
        <v>0</v>
      </c>
      <c r="O77" s="96"/>
      <c r="P77" s="95">
        <f>_xlfn.XLOOKUP(O77, 'Seznami podatkov'!D:D,'Seznami podatkov'!E:E, "")</f>
        <v>0</v>
      </c>
      <c r="Q77" s="95" t="str">
        <f t="shared" si="25"/>
        <v>01:010000</v>
      </c>
      <c r="R77" s="95">
        <f>COUNTIF(RVb!A:A, B77)</f>
        <v>0</v>
      </c>
      <c r="S77" s="95">
        <f t="shared" si="32"/>
        <v>0</v>
      </c>
      <c r="T77" s="117"/>
      <c r="U77" s="52">
        <f ca="1">IFERROR(_xlfn.MAXIFS(INDIRECT("'"&amp;I77&amp;"'!"&amp;P77), INDIRECT("'"&amp;I77&amp;"'!A:A"), C77), 0)</f>
        <v>0</v>
      </c>
      <c r="V77" s="52">
        <f ca="1">IFERROR(_xlfn.MAXIFS(INDIRECT("'"&amp;I77&amp;"'!"&amp;P77), INDIRECT("'"&amp;I77&amp;"'!A:A"), LEFT(C77,7)), 0)</f>
        <v>0</v>
      </c>
      <c r="W77" s="52">
        <f ca="1">IFERROR(_xlfn.MAXIFS(INDIRECT("'"&amp;I77&amp;"'!"&amp;P77), INDIRECT("'"&amp;I77&amp;"'!A:A"), LEFT(C77,4)), 0)</f>
        <v>0</v>
      </c>
      <c r="X77" s="52">
        <f t="shared" ca="1" si="33"/>
        <v>0</v>
      </c>
      <c r="Y77" s="52" t="e" cm="1">
        <f t="array" aca="1" ref="Y77" ca="1">_xlfn.XLOOKUP(X77,INDIRECT("'"&amp;I77&amp;"'!"&amp;P77),INDIRECT("'"&amp;I77&amp;"'!I:I"),"Manjka")</f>
        <v>#REF!</v>
      </c>
      <c r="Z77" s="52">
        <f ca="1">IFERROR(_xlfn.MAXIFS(INDIRECT("'Druge države in ozemlja'!"&amp;P77), 'Druge države in ozemlja'!A:A, C77), 0)</f>
        <v>0</v>
      </c>
      <c r="AA77" s="52">
        <f ca="1">IFERROR(_xlfn.MAXIFS(INDIRECT("'Druge države in ozemlja'!"&amp;P77), 'Druge države in ozemlja'!A:A, LEFT(C77,7)), 0)</f>
        <v>0</v>
      </c>
      <c r="AB77" s="52">
        <f ca="1">IFERROR(_xlfn.MAXIFS(INDIRECT("'Druge države in ozemlja'!"&amp;P77), 'Druge države in ozemlja'!A:A,LEFT(C77,4)), 0)</f>
        <v>0</v>
      </c>
      <c r="AC77" s="52">
        <f t="shared" ca="1" si="34"/>
        <v>0</v>
      </c>
      <c r="AD77" s="52" t="e" cm="1">
        <f t="array" aca="1" ref="AD77" ca="1">_xlfn.XLOOKUP(AC77,INDIRECT("'Druge države in ozemlja'!"&amp;P77),'Druge države in ozemlja'!I:I,"Manjka")</f>
        <v>#REF!</v>
      </c>
      <c r="AE77" s="52" t="e">
        <f t="shared" ca="1" si="26"/>
        <v>#REF!</v>
      </c>
      <c r="AF77" s="52" t="e" cm="1">
        <f t="array" aca="1" ref="AF77" ca="1">_xlfn.XLOOKUP(C77&amp;"|("&amp;F77&amp;")",INDIRECT("'"&amp;I77&amp;"'!A1:A10000") &amp; "|" &amp; INDIRECT("'"&amp;I77&amp;"'!I1:I10000"),INDIRECT("'"&amp;I77&amp;"'!"&amp;Q77),0)</f>
        <v>#REF!</v>
      </c>
      <c r="AG77" s="52" t="e">
        <f t="shared" ca="1" si="27"/>
        <v>#REF!</v>
      </c>
      <c r="AH77" s="52" cm="1">
        <f t="array" aca="1" ref="AH77" ca="1">_xlfn.XLOOKUP(C77&amp;"|("&amp;F77&amp;")",'Druge države in ozemlja'!$A$1:$A$10000 &amp; "|" &amp; 'Druge države in ozemlja'!$I$1:$I$10000,INDIRECT("'Druge države in ozemlja'!"&amp;Q77),0)</f>
        <v>0</v>
      </c>
      <c r="AI77" s="52" t="e">
        <f t="shared" ca="1" si="35"/>
        <v>#REF!</v>
      </c>
      <c r="AJ77" s="39">
        <f t="shared" ca="1" si="36"/>
        <v>0</v>
      </c>
      <c r="AK77" s="53" t="e">
        <f t="shared" ca="1" si="37"/>
        <v>#REF!</v>
      </c>
      <c r="AL77" s="54">
        <f>COUNTIFS(RVb!H:H, 2028, RVb!A:A, C77)</f>
        <v>0</v>
      </c>
      <c r="AM77" s="54">
        <f t="shared" si="38"/>
        <v>2025</v>
      </c>
      <c r="AN77" s="54" t="e">
        <f ca="1">IF(G77, TRUE, (E77&lt;&gt;""))</f>
        <v>#REF!</v>
      </c>
      <c r="AO77" s="193" t="str">
        <f>IF(AND(B76="", B77=""), "", IF(OR(J77,K77),"",IFERROR(IF(G77,AJ77,AI77), "Vnesi podatke")))</f>
        <v/>
      </c>
      <c r="AP77" s="194" cm="1">
        <f t="array" ref="AP77">_xlfn.XLOOKUP(C77&amp;"|"&amp;F77&amp;"|"&amp;S77,RVb!A:A&amp;"|"&amp;RVb!F:F&amp;"|"&amp;RVb!H:H,RVb!E:E, 0)</f>
        <v>0</v>
      </c>
      <c r="AQ77" s="195">
        <f>_xlfn.MAXIFS(RVb!E:E, RVb!A:A, C77, RVb!H:H, AM77)</f>
        <v>0</v>
      </c>
      <c r="AR77" s="196" t="str">
        <f>IF(AND(B76="", B77=""), "", IFERROR(IF(G77,AQ77,AP77), "Vnesi podatke"))</f>
        <v/>
      </c>
      <c r="AS77" s="197" t="str">
        <f>IF(AND(B76="", B77=""),"", _xlfn.XLOOKUP(O77, Parametri!A:A,Parametri!B:B, ""))</f>
        <v/>
      </c>
      <c r="AT77" s="197" t="str">
        <f>IF(AND(B76="", B77=""), "", _xlfn.XLOOKUP(O77, Parametri!A:A,Parametri!C:C, ""))</f>
        <v/>
      </c>
      <c r="AU77" s="198" t="str">
        <f t="shared" si="39"/>
        <v/>
      </c>
      <c r="AV77" s="199" t="str">
        <f>IF(AND(B76="",B77=""),"",IFERROR(AU77*$AU$2,0))</f>
        <v/>
      </c>
    </row>
    <row r="78" spans="1:48" s="2" customFormat="1" ht="30" customHeight="1" x14ac:dyDescent="0.3">
      <c r="A78" s="64">
        <v>71</v>
      </c>
      <c r="B78" s="89"/>
      <c r="C78" s="20" t="str">
        <f t="shared" si="24"/>
        <v/>
      </c>
      <c r="D78" s="182" t="str">
        <f>IF(AND(B77="", B78=""), "", IFERROR(_xlfn.XLOOKUP(B78,'Seznam Blaga'!A:A,'Seznam Blaga'!B:B), "To blago ni predmet CBAM"))</f>
        <v/>
      </c>
      <c r="E78" s="183"/>
      <c r="F78" s="43" t="str">
        <f>_xlfn.XLOOKUP(E78, 'Seznami podatkov'!C:C,'Seznami podatkov'!B:B, "Izpolni obvezna polja.")</f>
        <v/>
      </c>
      <c r="G78" s="43" t="e">
        <f t="shared" ca="1" si="28"/>
        <v>#REF!</v>
      </c>
      <c r="H78" s="51" t="str">
        <f>IF(AND(B77="", B78=""),"", IFERROR(IF(G78,IF(_xlfn.XLOOKUP(AE78,'Seznami podatkov'!B:B,'Seznami podatkov'!C:C)&lt;&gt;0,_xlfn.XLOOKUP(AE78,'Seznami podatkov'!B:B,'Seznami podatkov'!C:C),""),E78), "Vnesi podatke"))</f>
        <v/>
      </c>
      <c r="I78" s="94"/>
      <c r="J78" s="95" t="b">
        <f>COUNTIF('Seznami podatkov'!G:G,I78)&gt;0</f>
        <v>0</v>
      </c>
      <c r="K78" s="95" t="b">
        <f>COUNTIF('Seznami podatkov'!H:H,I78)&gt;0</f>
        <v>0</v>
      </c>
      <c r="L78" s="95">
        <f t="shared" ca="1" si="29"/>
        <v>0</v>
      </c>
      <c r="M78" s="95">
        <f t="shared" ca="1" si="30"/>
        <v>0</v>
      </c>
      <c r="N78" s="95">
        <f t="shared" ca="1" si="31"/>
        <v>0</v>
      </c>
      <c r="O78" s="96"/>
      <c r="P78" s="95">
        <f>_xlfn.XLOOKUP(O78, 'Seznami podatkov'!D:D,'Seznami podatkov'!E:E, "")</f>
        <v>0</v>
      </c>
      <c r="Q78" s="95" t="str">
        <f t="shared" si="25"/>
        <v>01:010000</v>
      </c>
      <c r="R78" s="95">
        <f>COUNTIF(RVb!A:A, B78)</f>
        <v>0</v>
      </c>
      <c r="S78" s="95">
        <f t="shared" si="32"/>
        <v>0</v>
      </c>
      <c r="T78" s="117"/>
      <c r="U78" s="52">
        <f ca="1">IFERROR(_xlfn.MAXIFS(INDIRECT("'"&amp;I78&amp;"'!"&amp;P78), INDIRECT("'"&amp;I78&amp;"'!A:A"), C78), 0)</f>
        <v>0</v>
      </c>
      <c r="V78" s="52">
        <f ca="1">IFERROR(_xlfn.MAXIFS(INDIRECT("'"&amp;I78&amp;"'!"&amp;P78), INDIRECT("'"&amp;I78&amp;"'!A:A"), LEFT(C78,7)), 0)</f>
        <v>0</v>
      </c>
      <c r="W78" s="52">
        <f ca="1">IFERROR(_xlfn.MAXIFS(INDIRECT("'"&amp;I78&amp;"'!"&amp;P78), INDIRECT("'"&amp;I78&amp;"'!A:A"), LEFT(C78,4)), 0)</f>
        <v>0</v>
      </c>
      <c r="X78" s="52">
        <f t="shared" ca="1" si="33"/>
        <v>0</v>
      </c>
      <c r="Y78" s="52" t="e" cm="1">
        <f t="array" aca="1" ref="Y78" ca="1">_xlfn.XLOOKUP(X78,INDIRECT("'"&amp;I78&amp;"'!"&amp;P78),INDIRECT("'"&amp;I78&amp;"'!I:I"),"Manjka")</f>
        <v>#REF!</v>
      </c>
      <c r="Z78" s="52">
        <f ca="1">IFERROR(_xlfn.MAXIFS(INDIRECT("'Druge države in ozemlja'!"&amp;P78), 'Druge države in ozemlja'!A:A, C78), 0)</f>
        <v>0</v>
      </c>
      <c r="AA78" s="52">
        <f ca="1">IFERROR(_xlfn.MAXIFS(INDIRECT("'Druge države in ozemlja'!"&amp;P78), 'Druge države in ozemlja'!A:A, LEFT(C78,7)), 0)</f>
        <v>0</v>
      </c>
      <c r="AB78" s="52">
        <f ca="1">IFERROR(_xlfn.MAXIFS(INDIRECT("'Druge države in ozemlja'!"&amp;P78), 'Druge države in ozemlja'!A:A,LEFT(C78,4)), 0)</f>
        <v>0</v>
      </c>
      <c r="AC78" s="52">
        <f t="shared" ca="1" si="34"/>
        <v>0</v>
      </c>
      <c r="AD78" s="52" t="e" cm="1">
        <f t="array" aca="1" ref="AD78" ca="1">_xlfn.XLOOKUP(AC78,INDIRECT("'Druge države in ozemlja'!"&amp;P78),'Druge države in ozemlja'!I:I,"Manjka")</f>
        <v>#REF!</v>
      </c>
      <c r="AE78" s="52" t="e">
        <f t="shared" ca="1" si="26"/>
        <v>#REF!</v>
      </c>
      <c r="AF78" s="52" t="e" cm="1">
        <f t="array" aca="1" ref="AF78" ca="1">_xlfn.XLOOKUP(C78&amp;"|("&amp;F78&amp;")",INDIRECT("'"&amp;I78&amp;"'!A1:A10000") &amp; "|" &amp; INDIRECT("'"&amp;I78&amp;"'!I1:I10000"),INDIRECT("'"&amp;I78&amp;"'!"&amp;Q78),0)</f>
        <v>#REF!</v>
      </c>
      <c r="AG78" s="52" t="e">
        <f t="shared" ca="1" si="27"/>
        <v>#REF!</v>
      </c>
      <c r="AH78" s="52" cm="1">
        <f t="array" aca="1" ref="AH78" ca="1">_xlfn.XLOOKUP(C78&amp;"|("&amp;F78&amp;")",'Druge države in ozemlja'!$A$1:$A$10000 &amp; "|" &amp; 'Druge države in ozemlja'!$I$1:$I$10000,INDIRECT("'Druge države in ozemlja'!"&amp;Q78),0)</f>
        <v>0</v>
      </c>
      <c r="AI78" s="52" t="e">
        <f t="shared" ca="1" si="35"/>
        <v>#REF!</v>
      </c>
      <c r="AJ78" s="39">
        <f t="shared" ca="1" si="36"/>
        <v>0</v>
      </c>
      <c r="AK78" s="53" t="e">
        <f t="shared" ca="1" si="37"/>
        <v>#REF!</v>
      </c>
      <c r="AL78" s="54">
        <f>COUNTIFS(RVb!H:H, 2028, RVb!A:A, C78)</f>
        <v>0</v>
      </c>
      <c r="AM78" s="54">
        <f t="shared" si="38"/>
        <v>2025</v>
      </c>
      <c r="AN78" s="54" t="e">
        <f ca="1">IF(G78, TRUE, (E78&lt;&gt;""))</f>
        <v>#REF!</v>
      </c>
      <c r="AO78" s="193" t="str">
        <f>IF(AND(B77="", B78=""), "", IF(OR(J78,K78),"",IFERROR(IF(G78,AJ78,AI78), "Vnesi podatke")))</f>
        <v/>
      </c>
      <c r="AP78" s="194" cm="1">
        <f t="array" ref="AP78">_xlfn.XLOOKUP(C78&amp;"|"&amp;F78&amp;"|"&amp;S78,RVb!A:A&amp;"|"&amp;RVb!F:F&amp;"|"&amp;RVb!H:H,RVb!E:E, 0)</f>
        <v>0</v>
      </c>
      <c r="AQ78" s="195">
        <f>_xlfn.MAXIFS(RVb!E:E, RVb!A:A, C78, RVb!H:H, AM78)</f>
        <v>0</v>
      </c>
      <c r="AR78" s="196" t="str">
        <f>IF(AND(B77="", B78=""), "", IFERROR(IF(G78,AQ78,AP78), "Vnesi podatke"))</f>
        <v/>
      </c>
      <c r="AS78" s="197" t="str">
        <f>IF(AND(B77="", B78=""),"", _xlfn.XLOOKUP(O78, Parametri!A:A,Parametri!B:B, ""))</f>
        <v/>
      </c>
      <c r="AT78" s="197" t="str">
        <f>IF(AND(B77="", B78=""), "", _xlfn.XLOOKUP(O78, Parametri!A:A,Parametri!C:C, ""))</f>
        <v/>
      </c>
      <c r="AU78" s="198" t="str">
        <f t="shared" si="39"/>
        <v/>
      </c>
      <c r="AV78" s="199" t="str">
        <f>IF(AND(B77="",B78=""),"",IFERROR(AU78*$AU$2,0))</f>
        <v/>
      </c>
    </row>
    <row r="79" spans="1:48" s="2" customFormat="1" ht="30" customHeight="1" x14ac:dyDescent="0.3">
      <c r="A79" s="64">
        <v>72</v>
      </c>
      <c r="B79" s="89"/>
      <c r="C79" s="20" t="str">
        <f t="shared" si="24"/>
        <v/>
      </c>
      <c r="D79" s="182" t="str">
        <f>IF(AND(B78="", B79=""), "", IFERROR(_xlfn.XLOOKUP(B79,'Seznam Blaga'!A:A,'Seznam Blaga'!B:B), "To blago ni predmet CBAM"))</f>
        <v/>
      </c>
      <c r="E79" s="183"/>
      <c r="F79" s="43" t="str">
        <f>_xlfn.XLOOKUP(E79, 'Seznami podatkov'!C:C,'Seznami podatkov'!B:B, "Izpolni obvezna polja.")</f>
        <v/>
      </c>
      <c r="G79" s="43" t="e">
        <f t="shared" ca="1" si="28"/>
        <v>#REF!</v>
      </c>
      <c r="H79" s="51" t="str">
        <f>IF(AND(B78="", B79=""),"", IFERROR(IF(G79,IF(_xlfn.XLOOKUP(AE79,'Seznami podatkov'!B:B,'Seznami podatkov'!C:C)&lt;&gt;0,_xlfn.XLOOKUP(AE79,'Seznami podatkov'!B:B,'Seznami podatkov'!C:C),""),E79), "Vnesi podatke"))</f>
        <v/>
      </c>
      <c r="I79" s="94"/>
      <c r="J79" s="95" t="b">
        <f>COUNTIF('Seznami podatkov'!G:G,I79)&gt;0</f>
        <v>0</v>
      </c>
      <c r="K79" s="95" t="b">
        <f>COUNTIF('Seznami podatkov'!H:H,I79)&gt;0</f>
        <v>0</v>
      </c>
      <c r="L79" s="95">
        <f t="shared" ca="1" si="29"/>
        <v>0</v>
      </c>
      <c r="M79" s="95">
        <f t="shared" ca="1" si="30"/>
        <v>0</v>
      </c>
      <c r="N79" s="95">
        <f t="shared" ca="1" si="31"/>
        <v>0</v>
      </c>
      <c r="O79" s="96"/>
      <c r="P79" s="95">
        <f>_xlfn.XLOOKUP(O79, 'Seznami podatkov'!D:D,'Seznami podatkov'!E:E, "")</f>
        <v>0</v>
      </c>
      <c r="Q79" s="95" t="str">
        <f t="shared" si="25"/>
        <v>01:010000</v>
      </c>
      <c r="R79" s="95">
        <f>COUNTIF(RVb!A:A, B79)</f>
        <v>0</v>
      </c>
      <c r="S79" s="95">
        <f t="shared" si="32"/>
        <v>0</v>
      </c>
      <c r="T79" s="117"/>
      <c r="U79" s="52">
        <f ca="1">IFERROR(_xlfn.MAXIFS(INDIRECT("'"&amp;I79&amp;"'!"&amp;P79), INDIRECT("'"&amp;I79&amp;"'!A:A"), C79), 0)</f>
        <v>0</v>
      </c>
      <c r="V79" s="52">
        <f ca="1">IFERROR(_xlfn.MAXIFS(INDIRECT("'"&amp;I79&amp;"'!"&amp;P79), INDIRECT("'"&amp;I79&amp;"'!A:A"), LEFT(C79,7)), 0)</f>
        <v>0</v>
      </c>
      <c r="W79" s="52">
        <f ca="1">IFERROR(_xlfn.MAXIFS(INDIRECT("'"&amp;I79&amp;"'!"&amp;P79), INDIRECT("'"&amp;I79&amp;"'!A:A"), LEFT(C79,4)), 0)</f>
        <v>0</v>
      </c>
      <c r="X79" s="52">
        <f t="shared" ca="1" si="33"/>
        <v>0</v>
      </c>
      <c r="Y79" s="52" t="e" cm="1">
        <f t="array" aca="1" ref="Y79" ca="1">_xlfn.XLOOKUP(X79,INDIRECT("'"&amp;I79&amp;"'!"&amp;P79),INDIRECT("'"&amp;I79&amp;"'!I:I"),"Manjka")</f>
        <v>#REF!</v>
      </c>
      <c r="Z79" s="52">
        <f ca="1">IFERROR(_xlfn.MAXIFS(INDIRECT("'Druge države in ozemlja'!"&amp;P79), 'Druge države in ozemlja'!A:A, C79), 0)</f>
        <v>0</v>
      </c>
      <c r="AA79" s="52">
        <f ca="1">IFERROR(_xlfn.MAXIFS(INDIRECT("'Druge države in ozemlja'!"&amp;P79), 'Druge države in ozemlja'!A:A, LEFT(C79,7)), 0)</f>
        <v>0</v>
      </c>
      <c r="AB79" s="52">
        <f ca="1">IFERROR(_xlfn.MAXIFS(INDIRECT("'Druge države in ozemlja'!"&amp;P79), 'Druge države in ozemlja'!A:A,LEFT(C79,4)), 0)</f>
        <v>0</v>
      </c>
      <c r="AC79" s="52">
        <f t="shared" ca="1" si="34"/>
        <v>0</v>
      </c>
      <c r="AD79" s="52" t="e" cm="1">
        <f t="array" aca="1" ref="AD79" ca="1">_xlfn.XLOOKUP(AC79,INDIRECT("'Druge države in ozemlja'!"&amp;P79),'Druge države in ozemlja'!I:I,"Manjka")</f>
        <v>#REF!</v>
      </c>
      <c r="AE79" s="52" t="e">
        <f t="shared" ca="1" si="26"/>
        <v>#REF!</v>
      </c>
      <c r="AF79" s="52" t="e" cm="1">
        <f t="array" aca="1" ref="AF79" ca="1">_xlfn.XLOOKUP(C79&amp;"|("&amp;F79&amp;")",INDIRECT("'"&amp;I79&amp;"'!A1:A10000") &amp; "|" &amp; INDIRECT("'"&amp;I79&amp;"'!I1:I10000"),INDIRECT("'"&amp;I79&amp;"'!"&amp;Q79),0)</f>
        <v>#REF!</v>
      </c>
      <c r="AG79" s="52" t="e">
        <f t="shared" ca="1" si="27"/>
        <v>#REF!</v>
      </c>
      <c r="AH79" s="52" cm="1">
        <f t="array" aca="1" ref="AH79" ca="1">_xlfn.XLOOKUP(C79&amp;"|("&amp;F79&amp;")",'Druge države in ozemlja'!$A$1:$A$10000 &amp; "|" &amp; 'Druge države in ozemlja'!$I$1:$I$10000,INDIRECT("'Druge države in ozemlja'!"&amp;Q79),0)</f>
        <v>0</v>
      </c>
      <c r="AI79" s="52" t="e">
        <f t="shared" ca="1" si="35"/>
        <v>#REF!</v>
      </c>
      <c r="AJ79" s="39">
        <f t="shared" ca="1" si="36"/>
        <v>0</v>
      </c>
      <c r="AK79" s="53" t="e">
        <f t="shared" ca="1" si="37"/>
        <v>#REF!</v>
      </c>
      <c r="AL79" s="54">
        <f>COUNTIFS(RVb!H:H, 2028, RVb!A:A, C79)</f>
        <v>0</v>
      </c>
      <c r="AM79" s="54">
        <f t="shared" si="38"/>
        <v>2025</v>
      </c>
      <c r="AN79" s="54" t="e">
        <f ca="1">IF(G79, TRUE, (E79&lt;&gt;""))</f>
        <v>#REF!</v>
      </c>
      <c r="AO79" s="193" t="str">
        <f>IF(AND(B78="", B79=""), "", IF(OR(J79,K79),"",IFERROR(IF(G79,AJ79,AI79), "Vnesi podatke")))</f>
        <v/>
      </c>
      <c r="AP79" s="194" cm="1">
        <f t="array" ref="AP79">_xlfn.XLOOKUP(C79&amp;"|"&amp;F79&amp;"|"&amp;S79,RVb!A:A&amp;"|"&amp;RVb!F:F&amp;"|"&amp;RVb!H:H,RVb!E:E, 0)</f>
        <v>0</v>
      </c>
      <c r="AQ79" s="195">
        <f>_xlfn.MAXIFS(RVb!E:E, RVb!A:A, C79, RVb!H:H, AM79)</f>
        <v>0</v>
      </c>
      <c r="AR79" s="196" t="str">
        <f>IF(AND(B78="", B79=""), "", IFERROR(IF(G79,AQ79,AP79), "Vnesi podatke"))</f>
        <v/>
      </c>
      <c r="AS79" s="197" t="str">
        <f>IF(AND(B78="", B79=""),"", _xlfn.XLOOKUP(O79, Parametri!A:A,Parametri!B:B, ""))</f>
        <v/>
      </c>
      <c r="AT79" s="197" t="str">
        <f>IF(AND(B78="", B79=""), "", _xlfn.XLOOKUP(O79, Parametri!A:A,Parametri!C:C, ""))</f>
        <v/>
      </c>
      <c r="AU79" s="198" t="str">
        <f t="shared" si="39"/>
        <v/>
      </c>
      <c r="AV79" s="199" t="str">
        <f>IF(AND(B78="",B79=""),"",IFERROR(AU79*$AU$2,0))</f>
        <v/>
      </c>
    </row>
    <row r="80" spans="1:48" s="2" customFormat="1" ht="30" customHeight="1" x14ac:dyDescent="0.3">
      <c r="A80" s="63">
        <v>73</v>
      </c>
      <c r="B80" s="89"/>
      <c r="C80" s="20" t="str">
        <f t="shared" si="24"/>
        <v/>
      </c>
      <c r="D80" s="182" t="str">
        <f>IF(AND(B79="", B80=""), "", IFERROR(_xlfn.XLOOKUP(B80,'Seznam Blaga'!A:A,'Seznam Blaga'!B:B), "To blago ni predmet CBAM"))</f>
        <v/>
      </c>
      <c r="E80" s="183"/>
      <c r="F80" s="43" t="str">
        <f>_xlfn.XLOOKUP(E80, 'Seznami podatkov'!C:C,'Seznami podatkov'!B:B, "Izpolni obvezna polja.")</f>
        <v/>
      </c>
      <c r="G80" s="43" t="e">
        <f t="shared" ca="1" si="28"/>
        <v>#REF!</v>
      </c>
      <c r="H80" s="51" t="str">
        <f>IF(AND(B79="", B80=""),"", IFERROR(IF(G80,IF(_xlfn.XLOOKUP(AE80,'Seznami podatkov'!B:B,'Seznami podatkov'!C:C)&lt;&gt;0,_xlfn.XLOOKUP(AE80,'Seznami podatkov'!B:B,'Seznami podatkov'!C:C),""),E80), "Vnesi podatke"))</f>
        <v/>
      </c>
      <c r="I80" s="94"/>
      <c r="J80" s="95" t="b">
        <f>COUNTIF('Seznami podatkov'!G:G,I80)&gt;0</f>
        <v>0</v>
      </c>
      <c r="K80" s="95" t="b">
        <f>COUNTIF('Seznami podatkov'!H:H,I80)&gt;0</f>
        <v>0</v>
      </c>
      <c r="L80" s="95">
        <f t="shared" ca="1" si="29"/>
        <v>0</v>
      </c>
      <c r="M80" s="95">
        <f t="shared" ca="1" si="30"/>
        <v>0</v>
      </c>
      <c r="N80" s="95">
        <f t="shared" ca="1" si="31"/>
        <v>0</v>
      </c>
      <c r="O80" s="96"/>
      <c r="P80" s="95">
        <f>_xlfn.XLOOKUP(O80, 'Seznami podatkov'!D:D,'Seznami podatkov'!E:E, "")</f>
        <v>0</v>
      </c>
      <c r="Q80" s="95" t="str">
        <f t="shared" si="25"/>
        <v>01:010000</v>
      </c>
      <c r="R80" s="95">
        <f>COUNTIF(RVb!A:A, B80)</f>
        <v>0</v>
      </c>
      <c r="S80" s="95">
        <f t="shared" si="32"/>
        <v>0</v>
      </c>
      <c r="T80" s="117"/>
      <c r="U80" s="52">
        <f ca="1">IFERROR(_xlfn.MAXIFS(INDIRECT("'"&amp;I80&amp;"'!"&amp;P80), INDIRECT("'"&amp;I80&amp;"'!A:A"), C80), 0)</f>
        <v>0</v>
      </c>
      <c r="V80" s="52">
        <f ca="1">IFERROR(_xlfn.MAXIFS(INDIRECT("'"&amp;I80&amp;"'!"&amp;P80), INDIRECT("'"&amp;I80&amp;"'!A:A"), LEFT(C80,7)), 0)</f>
        <v>0</v>
      </c>
      <c r="W80" s="52">
        <f ca="1">IFERROR(_xlfn.MAXIFS(INDIRECT("'"&amp;I80&amp;"'!"&amp;P80), INDIRECT("'"&amp;I80&amp;"'!A:A"), LEFT(C80,4)), 0)</f>
        <v>0</v>
      </c>
      <c r="X80" s="52">
        <f t="shared" ca="1" si="33"/>
        <v>0</v>
      </c>
      <c r="Y80" s="52" t="e" cm="1">
        <f t="array" aca="1" ref="Y80" ca="1">_xlfn.XLOOKUP(X80,INDIRECT("'"&amp;I80&amp;"'!"&amp;P80),INDIRECT("'"&amp;I80&amp;"'!I:I"),"Manjka")</f>
        <v>#REF!</v>
      </c>
      <c r="Z80" s="52">
        <f ca="1">IFERROR(_xlfn.MAXIFS(INDIRECT("'Druge države in ozemlja'!"&amp;P80), 'Druge države in ozemlja'!A:A, C80), 0)</f>
        <v>0</v>
      </c>
      <c r="AA80" s="52">
        <f ca="1">IFERROR(_xlfn.MAXIFS(INDIRECT("'Druge države in ozemlja'!"&amp;P80), 'Druge države in ozemlja'!A:A, LEFT(C80,7)), 0)</f>
        <v>0</v>
      </c>
      <c r="AB80" s="52">
        <f ca="1">IFERROR(_xlfn.MAXIFS(INDIRECT("'Druge države in ozemlja'!"&amp;P80), 'Druge države in ozemlja'!A:A,LEFT(C80,4)), 0)</f>
        <v>0</v>
      </c>
      <c r="AC80" s="52">
        <f t="shared" ca="1" si="34"/>
        <v>0</v>
      </c>
      <c r="AD80" s="52" t="e" cm="1">
        <f t="array" aca="1" ref="AD80" ca="1">_xlfn.XLOOKUP(AC80,INDIRECT("'Druge države in ozemlja'!"&amp;P80),'Druge države in ozemlja'!I:I,"Manjka")</f>
        <v>#REF!</v>
      </c>
      <c r="AE80" s="52" t="e">
        <f t="shared" ca="1" si="26"/>
        <v>#REF!</v>
      </c>
      <c r="AF80" s="52" t="e" cm="1">
        <f t="array" aca="1" ref="AF80" ca="1">_xlfn.XLOOKUP(C80&amp;"|("&amp;F80&amp;")",INDIRECT("'"&amp;I80&amp;"'!A1:A10000") &amp; "|" &amp; INDIRECT("'"&amp;I80&amp;"'!I1:I10000"),INDIRECT("'"&amp;I80&amp;"'!"&amp;Q80),0)</f>
        <v>#REF!</v>
      </c>
      <c r="AG80" s="52" t="e">
        <f t="shared" ca="1" si="27"/>
        <v>#REF!</v>
      </c>
      <c r="AH80" s="52" cm="1">
        <f t="array" aca="1" ref="AH80" ca="1">_xlfn.XLOOKUP(C80&amp;"|("&amp;F80&amp;")",'Druge države in ozemlja'!$A$1:$A$10000 &amp; "|" &amp; 'Druge države in ozemlja'!$I$1:$I$10000,INDIRECT("'Druge države in ozemlja'!"&amp;Q80),0)</f>
        <v>0</v>
      </c>
      <c r="AI80" s="52" t="e">
        <f t="shared" ca="1" si="35"/>
        <v>#REF!</v>
      </c>
      <c r="AJ80" s="39">
        <f t="shared" ca="1" si="36"/>
        <v>0</v>
      </c>
      <c r="AK80" s="53" t="e">
        <f t="shared" ca="1" si="37"/>
        <v>#REF!</v>
      </c>
      <c r="AL80" s="54">
        <f>COUNTIFS(RVb!H:H, 2028, RVb!A:A, C80)</f>
        <v>0</v>
      </c>
      <c r="AM80" s="54">
        <f t="shared" si="38"/>
        <v>2025</v>
      </c>
      <c r="AN80" s="54" t="e">
        <f ca="1">IF(G80, TRUE, (E80&lt;&gt;""))</f>
        <v>#REF!</v>
      </c>
      <c r="AO80" s="193" t="str">
        <f>IF(AND(B79="", B80=""), "", IF(OR(J80,K80),"",IFERROR(IF(G80,AJ80,AI80), "Vnesi podatke")))</f>
        <v/>
      </c>
      <c r="AP80" s="194" cm="1">
        <f t="array" ref="AP80">_xlfn.XLOOKUP(C80&amp;"|"&amp;F80&amp;"|"&amp;S80,RVb!A:A&amp;"|"&amp;RVb!F:F&amp;"|"&amp;RVb!H:H,RVb!E:E, 0)</f>
        <v>0</v>
      </c>
      <c r="AQ80" s="195">
        <f>_xlfn.MAXIFS(RVb!E:E, RVb!A:A, C80, RVb!H:H, AM80)</f>
        <v>0</v>
      </c>
      <c r="AR80" s="196" t="str">
        <f>IF(AND(B79="", B80=""), "", IFERROR(IF(G80,AQ80,AP80), "Vnesi podatke"))</f>
        <v/>
      </c>
      <c r="AS80" s="197" t="str">
        <f>IF(AND(B79="", B80=""),"", _xlfn.XLOOKUP(O80, Parametri!A:A,Parametri!B:B, ""))</f>
        <v/>
      </c>
      <c r="AT80" s="197" t="str">
        <f>IF(AND(B79="", B80=""), "", _xlfn.XLOOKUP(O80, Parametri!A:A,Parametri!C:C, ""))</f>
        <v/>
      </c>
      <c r="AU80" s="198" t="str">
        <f t="shared" si="39"/>
        <v/>
      </c>
      <c r="AV80" s="199" t="str">
        <f>IF(AND(B79="",B80=""),"",IFERROR(AU80*$AU$2,0))</f>
        <v/>
      </c>
    </row>
    <row r="81" spans="1:48" s="2" customFormat="1" ht="30" customHeight="1" x14ac:dyDescent="0.3">
      <c r="A81" s="64">
        <v>74</v>
      </c>
      <c r="B81" s="89"/>
      <c r="C81" s="20" t="str">
        <f t="shared" si="24"/>
        <v/>
      </c>
      <c r="D81" s="182" t="str">
        <f>IF(AND(B80="", B81=""), "", IFERROR(_xlfn.XLOOKUP(B81,'Seznam Blaga'!A:A,'Seznam Blaga'!B:B), "To blago ni predmet CBAM"))</f>
        <v/>
      </c>
      <c r="E81" s="183"/>
      <c r="F81" s="43" t="str">
        <f>_xlfn.XLOOKUP(E81, 'Seznami podatkov'!C:C,'Seznami podatkov'!B:B, "Izpolni obvezna polja.")</f>
        <v/>
      </c>
      <c r="G81" s="43" t="e">
        <f t="shared" ca="1" si="28"/>
        <v>#REF!</v>
      </c>
      <c r="H81" s="51" t="str">
        <f>IF(AND(B80="", B81=""),"", IFERROR(IF(G81,IF(_xlfn.XLOOKUP(AE81,'Seznami podatkov'!B:B,'Seznami podatkov'!C:C)&lt;&gt;0,_xlfn.XLOOKUP(AE81,'Seznami podatkov'!B:B,'Seznami podatkov'!C:C),""),E81), "Vnesi podatke"))</f>
        <v/>
      </c>
      <c r="I81" s="94"/>
      <c r="J81" s="95" t="b">
        <f>COUNTIF('Seznami podatkov'!G:G,I81)&gt;0</f>
        <v>0</v>
      </c>
      <c r="K81" s="95" t="b">
        <f>COUNTIF('Seznami podatkov'!H:H,I81)&gt;0</f>
        <v>0</v>
      </c>
      <c r="L81" s="95">
        <f t="shared" ca="1" si="29"/>
        <v>0</v>
      </c>
      <c r="M81" s="95">
        <f t="shared" ca="1" si="30"/>
        <v>0</v>
      </c>
      <c r="N81" s="95">
        <f t="shared" ca="1" si="31"/>
        <v>0</v>
      </c>
      <c r="O81" s="96"/>
      <c r="P81" s="95">
        <f>_xlfn.XLOOKUP(O81, 'Seznami podatkov'!D:D,'Seznami podatkov'!E:E, "")</f>
        <v>0</v>
      </c>
      <c r="Q81" s="95" t="str">
        <f t="shared" si="25"/>
        <v>01:010000</v>
      </c>
      <c r="R81" s="95">
        <f>COUNTIF(RVb!A:A, B81)</f>
        <v>0</v>
      </c>
      <c r="S81" s="95">
        <f t="shared" si="32"/>
        <v>0</v>
      </c>
      <c r="T81" s="117"/>
      <c r="U81" s="52">
        <f ca="1">IFERROR(_xlfn.MAXIFS(INDIRECT("'"&amp;I81&amp;"'!"&amp;P81), INDIRECT("'"&amp;I81&amp;"'!A:A"), C81), 0)</f>
        <v>0</v>
      </c>
      <c r="V81" s="52">
        <f ca="1">IFERROR(_xlfn.MAXIFS(INDIRECT("'"&amp;I81&amp;"'!"&amp;P81), INDIRECT("'"&amp;I81&amp;"'!A:A"), LEFT(C81,7)), 0)</f>
        <v>0</v>
      </c>
      <c r="W81" s="52">
        <f ca="1">IFERROR(_xlfn.MAXIFS(INDIRECT("'"&amp;I81&amp;"'!"&amp;P81), INDIRECT("'"&amp;I81&amp;"'!A:A"), LEFT(C81,4)), 0)</f>
        <v>0</v>
      </c>
      <c r="X81" s="52">
        <f t="shared" ca="1" si="33"/>
        <v>0</v>
      </c>
      <c r="Y81" s="52" t="e" cm="1">
        <f t="array" aca="1" ref="Y81" ca="1">_xlfn.XLOOKUP(X81,INDIRECT("'"&amp;I81&amp;"'!"&amp;P81),INDIRECT("'"&amp;I81&amp;"'!I:I"),"Manjka")</f>
        <v>#REF!</v>
      </c>
      <c r="Z81" s="52">
        <f ca="1">IFERROR(_xlfn.MAXIFS(INDIRECT("'Druge države in ozemlja'!"&amp;P81), 'Druge države in ozemlja'!A:A, C81), 0)</f>
        <v>0</v>
      </c>
      <c r="AA81" s="52">
        <f ca="1">IFERROR(_xlfn.MAXIFS(INDIRECT("'Druge države in ozemlja'!"&amp;P81), 'Druge države in ozemlja'!A:A, LEFT(C81,7)), 0)</f>
        <v>0</v>
      </c>
      <c r="AB81" s="52">
        <f ca="1">IFERROR(_xlfn.MAXIFS(INDIRECT("'Druge države in ozemlja'!"&amp;P81), 'Druge države in ozemlja'!A:A,LEFT(C81,4)), 0)</f>
        <v>0</v>
      </c>
      <c r="AC81" s="52">
        <f t="shared" ca="1" si="34"/>
        <v>0</v>
      </c>
      <c r="AD81" s="52" t="e" cm="1">
        <f t="array" aca="1" ref="AD81" ca="1">_xlfn.XLOOKUP(AC81,INDIRECT("'Druge države in ozemlja'!"&amp;P81),'Druge države in ozemlja'!I:I,"Manjka")</f>
        <v>#REF!</v>
      </c>
      <c r="AE81" s="52" t="e">
        <f t="shared" ca="1" si="26"/>
        <v>#REF!</v>
      </c>
      <c r="AF81" s="52" t="e" cm="1">
        <f t="array" aca="1" ref="AF81" ca="1">_xlfn.XLOOKUP(C81&amp;"|("&amp;F81&amp;")",INDIRECT("'"&amp;I81&amp;"'!A1:A10000") &amp; "|" &amp; INDIRECT("'"&amp;I81&amp;"'!I1:I10000"),INDIRECT("'"&amp;I81&amp;"'!"&amp;Q81),0)</f>
        <v>#REF!</v>
      </c>
      <c r="AG81" s="52" t="e">
        <f t="shared" ca="1" si="27"/>
        <v>#REF!</v>
      </c>
      <c r="AH81" s="52" cm="1">
        <f t="array" aca="1" ref="AH81" ca="1">_xlfn.XLOOKUP(C81&amp;"|("&amp;F81&amp;")",'Druge države in ozemlja'!$A$1:$A$10000 &amp; "|" &amp; 'Druge države in ozemlja'!$I$1:$I$10000,INDIRECT("'Druge države in ozemlja'!"&amp;Q81),0)</f>
        <v>0</v>
      </c>
      <c r="AI81" s="52" t="e">
        <f t="shared" ca="1" si="35"/>
        <v>#REF!</v>
      </c>
      <c r="AJ81" s="39">
        <f t="shared" ca="1" si="36"/>
        <v>0</v>
      </c>
      <c r="AK81" s="53" t="e">
        <f t="shared" ca="1" si="37"/>
        <v>#REF!</v>
      </c>
      <c r="AL81" s="54">
        <f>COUNTIFS(RVb!H:H, 2028, RVb!A:A, C81)</f>
        <v>0</v>
      </c>
      <c r="AM81" s="54">
        <f t="shared" si="38"/>
        <v>2025</v>
      </c>
      <c r="AN81" s="54" t="e">
        <f ca="1">IF(G81, TRUE, (E81&lt;&gt;""))</f>
        <v>#REF!</v>
      </c>
      <c r="AO81" s="193" t="str">
        <f>IF(AND(B80="", B81=""), "", IF(OR(J81,K81),"",IFERROR(IF(G81,AJ81,AI81), "Vnesi podatke")))</f>
        <v/>
      </c>
      <c r="AP81" s="194" cm="1">
        <f t="array" ref="AP81">_xlfn.XLOOKUP(C81&amp;"|"&amp;F81&amp;"|"&amp;S81,RVb!A:A&amp;"|"&amp;RVb!F:F&amp;"|"&amp;RVb!H:H,RVb!E:E, 0)</f>
        <v>0</v>
      </c>
      <c r="AQ81" s="195">
        <f>_xlfn.MAXIFS(RVb!E:E, RVb!A:A, C81, RVb!H:H, AM81)</f>
        <v>0</v>
      </c>
      <c r="AR81" s="196" t="str">
        <f>IF(AND(B80="", B81=""), "", IFERROR(IF(G81,AQ81,AP81), "Vnesi podatke"))</f>
        <v/>
      </c>
      <c r="AS81" s="197" t="str">
        <f>IF(AND(B80="", B81=""),"", _xlfn.XLOOKUP(O81, Parametri!A:A,Parametri!B:B, ""))</f>
        <v/>
      </c>
      <c r="AT81" s="197" t="str">
        <f>IF(AND(B80="", B81=""), "", _xlfn.XLOOKUP(O81, Parametri!A:A,Parametri!C:C, ""))</f>
        <v/>
      </c>
      <c r="AU81" s="198" t="str">
        <f t="shared" si="39"/>
        <v/>
      </c>
      <c r="AV81" s="199" t="str">
        <f>IF(AND(B80="",B81=""),"",IFERROR(AU81*$AU$2,0))</f>
        <v/>
      </c>
    </row>
    <row r="82" spans="1:48" s="2" customFormat="1" ht="30" customHeight="1" x14ac:dyDescent="0.3">
      <c r="A82" s="64">
        <v>75</v>
      </c>
      <c r="B82" s="89"/>
      <c r="C82" s="20" t="str">
        <f t="shared" si="24"/>
        <v/>
      </c>
      <c r="D82" s="182" t="str">
        <f>IF(AND(B81="", B82=""), "", IFERROR(_xlfn.XLOOKUP(B82,'Seznam Blaga'!A:A,'Seznam Blaga'!B:B), "To blago ni predmet CBAM"))</f>
        <v/>
      </c>
      <c r="E82" s="183"/>
      <c r="F82" s="43" t="str">
        <f>_xlfn.XLOOKUP(E82, 'Seznami podatkov'!C:C,'Seznami podatkov'!B:B, "Izpolni obvezna polja.")</f>
        <v/>
      </c>
      <c r="G82" s="43" t="e">
        <f t="shared" ca="1" si="28"/>
        <v>#REF!</v>
      </c>
      <c r="H82" s="51" t="str">
        <f>IF(AND(B81="", B82=""),"", IFERROR(IF(G82,IF(_xlfn.XLOOKUP(AE82,'Seznami podatkov'!B:B,'Seznami podatkov'!C:C)&lt;&gt;0,_xlfn.XLOOKUP(AE82,'Seznami podatkov'!B:B,'Seznami podatkov'!C:C),""),E82), "Vnesi podatke"))</f>
        <v/>
      </c>
      <c r="I82" s="94"/>
      <c r="J82" s="95" t="b">
        <f>COUNTIF('Seznami podatkov'!G:G,I82)&gt;0</f>
        <v>0</v>
      </c>
      <c r="K82" s="95" t="b">
        <f>COUNTIF('Seznami podatkov'!H:H,I82)&gt;0</f>
        <v>0</v>
      </c>
      <c r="L82" s="95">
        <f t="shared" ca="1" si="29"/>
        <v>0</v>
      </c>
      <c r="M82" s="95">
        <f t="shared" ca="1" si="30"/>
        <v>0</v>
      </c>
      <c r="N82" s="95">
        <f t="shared" ca="1" si="31"/>
        <v>0</v>
      </c>
      <c r="O82" s="96"/>
      <c r="P82" s="95">
        <f>_xlfn.XLOOKUP(O82, 'Seznami podatkov'!D:D,'Seznami podatkov'!E:E, "")</f>
        <v>0</v>
      </c>
      <c r="Q82" s="95" t="str">
        <f t="shared" si="25"/>
        <v>01:010000</v>
      </c>
      <c r="R82" s="95">
        <f>COUNTIF(RVb!A:A, B82)</f>
        <v>0</v>
      </c>
      <c r="S82" s="95">
        <f t="shared" si="32"/>
        <v>0</v>
      </c>
      <c r="T82" s="117"/>
      <c r="U82" s="52">
        <f ca="1">IFERROR(_xlfn.MAXIFS(INDIRECT("'"&amp;I82&amp;"'!"&amp;P82), INDIRECT("'"&amp;I82&amp;"'!A:A"), C82), 0)</f>
        <v>0</v>
      </c>
      <c r="V82" s="52">
        <f ca="1">IFERROR(_xlfn.MAXIFS(INDIRECT("'"&amp;I82&amp;"'!"&amp;P82), INDIRECT("'"&amp;I82&amp;"'!A:A"), LEFT(C82,7)), 0)</f>
        <v>0</v>
      </c>
      <c r="W82" s="52">
        <f ca="1">IFERROR(_xlfn.MAXIFS(INDIRECT("'"&amp;I82&amp;"'!"&amp;P82), INDIRECT("'"&amp;I82&amp;"'!A:A"), LEFT(C82,4)), 0)</f>
        <v>0</v>
      </c>
      <c r="X82" s="52">
        <f t="shared" ca="1" si="33"/>
        <v>0</v>
      </c>
      <c r="Y82" s="52" t="e" cm="1">
        <f t="array" aca="1" ref="Y82" ca="1">_xlfn.XLOOKUP(X82,INDIRECT("'"&amp;I82&amp;"'!"&amp;P82),INDIRECT("'"&amp;I82&amp;"'!I:I"),"Manjka")</f>
        <v>#REF!</v>
      </c>
      <c r="Z82" s="52">
        <f ca="1">IFERROR(_xlfn.MAXIFS(INDIRECT("'Druge države in ozemlja'!"&amp;P82), 'Druge države in ozemlja'!A:A, C82), 0)</f>
        <v>0</v>
      </c>
      <c r="AA82" s="52">
        <f ca="1">IFERROR(_xlfn.MAXIFS(INDIRECT("'Druge države in ozemlja'!"&amp;P82), 'Druge države in ozemlja'!A:A, LEFT(C82,7)), 0)</f>
        <v>0</v>
      </c>
      <c r="AB82" s="52">
        <f ca="1">IFERROR(_xlfn.MAXIFS(INDIRECT("'Druge države in ozemlja'!"&amp;P82), 'Druge države in ozemlja'!A:A,LEFT(C82,4)), 0)</f>
        <v>0</v>
      </c>
      <c r="AC82" s="52">
        <f t="shared" ca="1" si="34"/>
        <v>0</v>
      </c>
      <c r="AD82" s="52" t="e" cm="1">
        <f t="array" aca="1" ref="AD82" ca="1">_xlfn.XLOOKUP(AC82,INDIRECT("'Druge države in ozemlja'!"&amp;P82),'Druge države in ozemlja'!I:I,"Manjka")</f>
        <v>#REF!</v>
      </c>
      <c r="AE82" s="52" t="e">
        <f t="shared" ca="1" si="26"/>
        <v>#REF!</v>
      </c>
      <c r="AF82" s="52" t="e" cm="1">
        <f t="array" aca="1" ref="AF82" ca="1">_xlfn.XLOOKUP(C82&amp;"|("&amp;F82&amp;")",INDIRECT("'"&amp;I82&amp;"'!A1:A10000") &amp; "|" &amp; INDIRECT("'"&amp;I82&amp;"'!I1:I10000"),INDIRECT("'"&amp;I82&amp;"'!"&amp;Q82),0)</f>
        <v>#REF!</v>
      </c>
      <c r="AG82" s="52" t="e">
        <f t="shared" ca="1" si="27"/>
        <v>#REF!</v>
      </c>
      <c r="AH82" s="52" cm="1">
        <f t="array" aca="1" ref="AH82" ca="1">_xlfn.XLOOKUP(C82&amp;"|("&amp;F82&amp;")",'Druge države in ozemlja'!$A$1:$A$10000 &amp; "|" &amp; 'Druge države in ozemlja'!$I$1:$I$10000,INDIRECT("'Druge države in ozemlja'!"&amp;Q82),0)</f>
        <v>0</v>
      </c>
      <c r="AI82" s="52" t="e">
        <f t="shared" ca="1" si="35"/>
        <v>#REF!</v>
      </c>
      <c r="AJ82" s="39">
        <f t="shared" ca="1" si="36"/>
        <v>0</v>
      </c>
      <c r="AK82" s="53" t="e">
        <f t="shared" ca="1" si="37"/>
        <v>#REF!</v>
      </c>
      <c r="AL82" s="54">
        <f>COUNTIFS(RVb!H:H, 2028, RVb!A:A, C82)</f>
        <v>0</v>
      </c>
      <c r="AM82" s="54">
        <f t="shared" si="38"/>
        <v>2025</v>
      </c>
      <c r="AN82" s="54" t="e">
        <f ca="1">IF(G82, TRUE, (E82&lt;&gt;""))</f>
        <v>#REF!</v>
      </c>
      <c r="AO82" s="193" t="str">
        <f>IF(AND(B81="", B82=""), "", IF(OR(J82,K82),"",IFERROR(IF(G82,AJ82,AI82), "Vnesi podatke")))</f>
        <v/>
      </c>
      <c r="AP82" s="194" cm="1">
        <f t="array" ref="AP82">_xlfn.XLOOKUP(C82&amp;"|"&amp;F82&amp;"|"&amp;S82,RVb!A:A&amp;"|"&amp;RVb!F:F&amp;"|"&amp;RVb!H:H,RVb!E:E, 0)</f>
        <v>0</v>
      </c>
      <c r="AQ82" s="195">
        <f>_xlfn.MAXIFS(RVb!E:E, RVb!A:A, C82, RVb!H:H, AM82)</f>
        <v>0</v>
      </c>
      <c r="AR82" s="196" t="str">
        <f>IF(AND(B81="", B82=""), "", IFERROR(IF(G82,AQ82,AP82), "Vnesi podatke"))</f>
        <v/>
      </c>
      <c r="AS82" s="197" t="str">
        <f>IF(AND(B81="", B82=""),"", _xlfn.XLOOKUP(O82, Parametri!A:A,Parametri!B:B, ""))</f>
        <v/>
      </c>
      <c r="AT82" s="197" t="str">
        <f>IF(AND(B81="", B82=""), "", _xlfn.XLOOKUP(O82, Parametri!A:A,Parametri!C:C, ""))</f>
        <v/>
      </c>
      <c r="AU82" s="198" t="str">
        <f t="shared" si="39"/>
        <v/>
      </c>
      <c r="AV82" s="199" t="str">
        <f>IF(AND(B81="",B82=""),"",IFERROR(AU82*$AU$2,0))</f>
        <v/>
      </c>
    </row>
    <row r="83" spans="1:48" s="2" customFormat="1" ht="30" customHeight="1" x14ac:dyDescent="0.3">
      <c r="A83" s="63">
        <v>76</v>
      </c>
      <c r="B83" s="89"/>
      <c r="C83" s="20" t="str">
        <f t="shared" si="24"/>
        <v/>
      </c>
      <c r="D83" s="182" t="str">
        <f>IF(AND(B82="", B83=""), "", IFERROR(_xlfn.XLOOKUP(B83,'Seznam Blaga'!A:A,'Seznam Blaga'!B:B), "To blago ni predmet CBAM"))</f>
        <v/>
      </c>
      <c r="E83" s="183"/>
      <c r="F83" s="43" t="str">
        <f>_xlfn.XLOOKUP(E83, 'Seznami podatkov'!C:C,'Seznami podatkov'!B:B, "Izpolni obvezna polja.")</f>
        <v/>
      </c>
      <c r="G83" s="43" t="e">
        <f t="shared" ca="1" si="28"/>
        <v>#REF!</v>
      </c>
      <c r="H83" s="51" t="str">
        <f>IF(AND(B82="", B83=""),"", IFERROR(IF(G83,IF(_xlfn.XLOOKUP(AE83,'Seznami podatkov'!B:B,'Seznami podatkov'!C:C)&lt;&gt;0,_xlfn.XLOOKUP(AE83,'Seznami podatkov'!B:B,'Seznami podatkov'!C:C),""),E83), "Vnesi podatke"))</f>
        <v/>
      </c>
      <c r="I83" s="94"/>
      <c r="J83" s="95" t="b">
        <f>COUNTIF('Seznami podatkov'!G:G,I83)&gt;0</f>
        <v>0</v>
      </c>
      <c r="K83" s="95" t="b">
        <f>COUNTIF('Seznami podatkov'!H:H,I83)&gt;0</f>
        <v>0</v>
      </c>
      <c r="L83" s="95">
        <f t="shared" ca="1" si="29"/>
        <v>0</v>
      </c>
      <c r="M83" s="95">
        <f t="shared" ca="1" si="30"/>
        <v>0</v>
      </c>
      <c r="N83" s="95">
        <f t="shared" ca="1" si="31"/>
        <v>0</v>
      </c>
      <c r="O83" s="96"/>
      <c r="P83" s="95">
        <f>_xlfn.XLOOKUP(O83, 'Seznami podatkov'!D:D,'Seznami podatkov'!E:E, "")</f>
        <v>0</v>
      </c>
      <c r="Q83" s="95" t="str">
        <f t="shared" si="25"/>
        <v>01:010000</v>
      </c>
      <c r="R83" s="95">
        <f>COUNTIF(RVb!A:A, B83)</f>
        <v>0</v>
      </c>
      <c r="S83" s="95">
        <f t="shared" si="32"/>
        <v>0</v>
      </c>
      <c r="T83" s="117"/>
      <c r="U83" s="52">
        <f ca="1">IFERROR(_xlfn.MAXIFS(INDIRECT("'"&amp;I83&amp;"'!"&amp;P83), INDIRECT("'"&amp;I83&amp;"'!A:A"), C83), 0)</f>
        <v>0</v>
      </c>
      <c r="V83" s="52">
        <f ca="1">IFERROR(_xlfn.MAXIFS(INDIRECT("'"&amp;I83&amp;"'!"&amp;P83), INDIRECT("'"&amp;I83&amp;"'!A:A"), LEFT(C83,7)), 0)</f>
        <v>0</v>
      </c>
      <c r="W83" s="52">
        <f ca="1">IFERROR(_xlfn.MAXIFS(INDIRECT("'"&amp;I83&amp;"'!"&amp;P83), INDIRECT("'"&amp;I83&amp;"'!A:A"), LEFT(C83,4)), 0)</f>
        <v>0</v>
      </c>
      <c r="X83" s="52">
        <f t="shared" ca="1" si="33"/>
        <v>0</v>
      </c>
      <c r="Y83" s="52" t="e" cm="1">
        <f t="array" aca="1" ref="Y83" ca="1">_xlfn.XLOOKUP(X83,INDIRECT("'"&amp;I83&amp;"'!"&amp;P83),INDIRECT("'"&amp;I83&amp;"'!I:I"),"Manjka")</f>
        <v>#REF!</v>
      </c>
      <c r="Z83" s="52">
        <f ca="1">IFERROR(_xlfn.MAXIFS(INDIRECT("'Druge države in ozemlja'!"&amp;P83), 'Druge države in ozemlja'!A:A, C83), 0)</f>
        <v>0</v>
      </c>
      <c r="AA83" s="52">
        <f ca="1">IFERROR(_xlfn.MAXIFS(INDIRECT("'Druge države in ozemlja'!"&amp;P83), 'Druge države in ozemlja'!A:A, LEFT(C83,7)), 0)</f>
        <v>0</v>
      </c>
      <c r="AB83" s="52">
        <f ca="1">IFERROR(_xlfn.MAXIFS(INDIRECT("'Druge države in ozemlja'!"&amp;P83), 'Druge države in ozemlja'!A:A,LEFT(C83,4)), 0)</f>
        <v>0</v>
      </c>
      <c r="AC83" s="52">
        <f t="shared" ca="1" si="34"/>
        <v>0</v>
      </c>
      <c r="AD83" s="52" t="e" cm="1">
        <f t="array" aca="1" ref="AD83" ca="1">_xlfn.XLOOKUP(AC83,INDIRECT("'Druge države in ozemlja'!"&amp;P83),'Druge države in ozemlja'!I:I,"Manjka")</f>
        <v>#REF!</v>
      </c>
      <c r="AE83" s="52" t="e">
        <f t="shared" ca="1" si="26"/>
        <v>#REF!</v>
      </c>
      <c r="AF83" s="52" t="e" cm="1">
        <f t="array" aca="1" ref="AF83" ca="1">_xlfn.XLOOKUP(C83&amp;"|("&amp;F83&amp;")",INDIRECT("'"&amp;I83&amp;"'!A1:A10000") &amp; "|" &amp; INDIRECT("'"&amp;I83&amp;"'!I1:I10000"),INDIRECT("'"&amp;I83&amp;"'!"&amp;Q83),0)</f>
        <v>#REF!</v>
      </c>
      <c r="AG83" s="52" t="e">
        <f t="shared" ca="1" si="27"/>
        <v>#REF!</v>
      </c>
      <c r="AH83" s="52" cm="1">
        <f t="array" aca="1" ref="AH83" ca="1">_xlfn.XLOOKUP(C83&amp;"|("&amp;F83&amp;")",'Druge države in ozemlja'!$A$1:$A$10000 &amp; "|" &amp; 'Druge države in ozemlja'!$I$1:$I$10000,INDIRECT("'Druge države in ozemlja'!"&amp;Q83),0)</f>
        <v>0</v>
      </c>
      <c r="AI83" s="52" t="e">
        <f t="shared" ca="1" si="35"/>
        <v>#REF!</v>
      </c>
      <c r="AJ83" s="39">
        <f t="shared" ca="1" si="36"/>
        <v>0</v>
      </c>
      <c r="AK83" s="53" t="e">
        <f t="shared" ca="1" si="37"/>
        <v>#REF!</v>
      </c>
      <c r="AL83" s="54">
        <f>COUNTIFS(RVb!H:H, 2028, RVb!A:A, C83)</f>
        <v>0</v>
      </c>
      <c r="AM83" s="54">
        <f t="shared" si="38"/>
        <v>2025</v>
      </c>
      <c r="AN83" s="54" t="e">
        <f ca="1">IF(G83, TRUE, (E83&lt;&gt;""))</f>
        <v>#REF!</v>
      </c>
      <c r="AO83" s="193" t="str">
        <f>IF(AND(B82="", B83=""), "", IF(OR(J83,K83),"",IFERROR(IF(G83,AJ83,AI83), "Vnesi podatke")))</f>
        <v/>
      </c>
      <c r="AP83" s="194" cm="1">
        <f t="array" ref="AP83">_xlfn.XLOOKUP(C83&amp;"|"&amp;F83&amp;"|"&amp;S83,RVb!A:A&amp;"|"&amp;RVb!F:F&amp;"|"&amp;RVb!H:H,RVb!E:E, 0)</f>
        <v>0</v>
      </c>
      <c r="AQ83" s="195">
        <f>_xlfn.MAXIFS(RVb!E:E, RVb!A:A, C83, RVb!H:H, AM83)</f>
        <v>0</v>
      </c>
      <c r="AR83" s="196" t="str">
        <f>IF(AND(B82="", B83=""), "", IFERROR(IF(G83,AQ83,AP83), "Vnesi podatke"))</f>
        <v/>
      </c>
      <c r="AS83" s="197" t="str">
        <f>IF(AND(B82="", B83=""),"", _xlfn.XLOOKUP(O83, Parametri!A:A,Parametri!B:B, ""))</f>
        <v/>
      </c>
      <c r="AT83" s="197" t="str">
        <f>IF(AND(B82="", B83=""), "", _xlfn.XLOOKUP(O83, Parametri!A:A,Parametri!C:C, ""))</f>
        <v/>
      </c>
      <c r="AU83" s="198" t="str">
        <f t="shared" si="39"/>
        <v/>
      </c>
      <c r="AV83" s="199" t="str">
        <f>IF(AND(B82="",B83=""),"",IFERROR(AU83*$AU$2,0))</f>
        <v/>
      </c>
    </row>
    <row r="84" spans="1:48" s="2" customFormat="1" ht="30" customHeight="1" x14ac:dyDescent="0.3">
      <c r="A84" s="64">
        <v>77</v>
      </c>
      <c r="B84" s="89"/>
      <c r="C84" s="20" t="str">
        <f t="shared" si="24"/>
        <v/>
      </c>
      <c r="D84" s="182" t="str">
        <f>IF(AND(B83="", B84=""), "", IFERROR(_xlfn.XLOOKUP(B84,'Seznam Blaga'!A:A,'Seznam Blaga'!B:B), "To blago ni predmet CBAM"))</f>
        <v/>
      </c>
      <c r="E84" s="183"/>
      <c r="F84" s="43" t="str">
        <f>_xlfn.XLOOKUP(E84, 'Seznami podatkov'!C:C,'Seznami podatkov'!B:B, "Izpolni obvezna polja.")</f>
        <v/>
      </c>
      <c r="G84" s="43" t="e">
        <f t="shared" ca="1" si="28"/>
        <v>#REF!</v>
      </c>
      <c r="H84" s="51" t="str">
        <f>IF(AND(B83="", B84=""),"", IFERROR(IF(G84,IF(_xlfn.XLOOKUP(AE84,'Seznami podatkov'!B:B,'Seznami podatkov'!C:C)&lt;&gt;0,_xlfn.XLOOKUP(AE84,'Seznami podatkov'!B:B,'Seznami podatkov'!C:C),""),E84), "Vnesi podatke"))</f>
        <v/>
      </c>
      <c r="I84" s="94"/>
      <c r="J84" s="95" t="b">
        <f>COUNTIF('Seznami podatkov'!G:G,I84)&gt;0</f>
        <v>0</v>
      </c>
      <c r="K84" s="95" t="b">
        <f>COUNTIF('Seznami podatkov'!H:H,I84)&gt;0</f>
        <v>0</v>
      </c>
      <c r="L84" s="95">
        <f t="shared" ca="1" si="29"/>
        <v>0</v>
      </c>
      <c r="M84" s="95">
        <f t="shared" ca="1" si="30"/>
        <v>0</v>
      </c>
      <c r="N84" s="95">
        <f t="shared" ca="1" si="31"/>
        <v>0</v>
      </c>
      <c r="O84" s="96"/>
      <c r="P84" s="95">
        <f>_xlfn.XLOOKUP(O84, 'Seznami podatkov'!D:D,'Seznami podatkov'!E:E, "")</f>
        <v>0</v>
      </c>
      <c r="Q84" s="95" t="str">
        <f t="shared" si="25"/>
        <v>01:010000</v>
      </c>
      <c r="R84" s="95">
        <f>COUNTIF(RVb!A:A, B84)</f>
        <v>0</v>
      </c>
      <c r="S84" s="95">
        <f t="shared" si="32"/>
        <v>0</v>
      </c>
      <c r="T84" s="117"/>
      <c r="U84" s="52">
        <f ca="1">IFERROR(_xlfn.MAXIFS(INDIRECT("'"&amp;I84&amp;"'!"&amp;P84), INDIRECT("'"&amp;I84&amp;"'!A:A"), C84), 0)</f>
        <v>0</v>
      </c>
      <c r="V84" s="52">
        <f ca="1">IFERROR(_xlfn.MAXIFS(INDIRECT("'"&amp;I84&amp;"'!"&amp;P84), INDIRECT("'"&amp;I84&amp;"'!A:A"), LEFT(C84,7)), 0)</f>
        <v>0</v>
      </c>
      <c r="W84" s="52">
        <f ca="1">IFERROR(_xlfn.MAXIFS(INDIRECT("'"&amp;I84&amp;"'!"&amp;P84), INDIRECT("'"&amp;I84&amp;"'!A:A"), LEFT(C84,4)), 0)</f>
        <v>0</v>
      </c>
      <c r="X84" s="52">
        <f t="shared" ca="1" si="33"/>
        <v>0</v>
      </c>
      <c r="Y84" s="52" t="e" cm="1">
        <f t="array" aca="1" ref="Y84" ca="1">_xlfn.XLOOKUP(X84,INDIRECT("'"&amp;I84&amp;"'!"&amp;P84),INDIRECT("'"&amp;I84&amp;"'!I:I"),"Manjka")</f>
        <v>#REF!</v>
      </c>
      <c r="Z84" s="52">
        <f ca="1">IFERROR(_xlfn.MAXIFS(INDIRECT("'Druge države in ozemlja'!"&amp;P84), 'Druge države in ozemlja'!A:A, C84), 0)</f>
        <v>0</v>
      </c>
      <c r="AA84" s="52">
        <f ca="1">IFERROR(_xlfn.MAXIFS(INDIRECT("'Druge države in ozemlja'!"&amp;P84), 'Druge države in ozemlja'!A:A, LEFT(C84,7)), 0)</f>
        <v>0</v>
      </c>
      <c r="AB84" s="52">
        <f ca="1">IFERROR(_xlfn.MAXIFS(INDIRECT("'Druge države in ozemlja'!"&amp;P84), 'Druge države in ozemlja'!A:A,LEFT(C84,4)), 0)</f>
        <v>0</v>
      </c>
      <c r="AC84" s="52">
        <f t="shared" ca="1" si="34"/>
        <v>0</v>
      </c>
      <c r="AD84" s="52" t="e" cm="1">
        <f t="array" aca="1" ref="AD84" ca="1">_xlfn.XLOOKUP(AC84,INDIRECT("'Druge države in ozemlja'!"&amp;P84),'Druge države in ozemlja'!I:I,"Manjka")</f>
        <v>#REF!</v>
      </c>
      <c r="AE84" s="52" t="e">
        <f t="shared" ca="1" si="26"/>
        <v>#REF!</v>
      </c>
      <c r="AF84" s="52" t="e" cm="1">
        <f t="array" aca="1" ref="AF84" ca="1">_xlfn.XLOOKUP(C84&amp;"|("&amp;F84&amp;")",INDIRECT("'"&amp;I84&amp;"'!A1:A10000") &amp; "|" &amp; INDIRECT("'"&amp;I84&amp;"'!I1:I10000"),INDIRECT("'"&amp;I84&amp;"'!"&amp;Q84),0)</f>
        <v>#REF!</v>
      </c>
      <c r="AG84" s="52" t="e">
        <f t="shared" ca="1" si="27"/>
        <v>#REF!</v>
      </c>
      <c r="AH84" s="52" cm="1">
        <f t="array" aca="1" ref="AH84" ca="1">_xlfn.XLOOKUP(C84&amp;"|("&amp;F84&amp;")",'Druge države in ozemlja'!$A$1:$A$10000 &amp; "|" &amp; 'Druge države in ozemlja'!$I$1:$I$10000,INDIRECT("'Druge države in ozemlja'!"&amp;Q84),0)</f>
        <v>0</v>
      </c>
      <c r="AI84" s="52" t="e">
        <f t="shared" ca="1" si="35"/>
        <v>#REF!</v>
      </c>
      <c r="AJ84" s="39">
        <f t="shared" ca="1" si="36"/>
        <v>0</v>
      </c>
      <c r="AK84" s="53" t="e">
        <f t="shared" ca="1" si="37"/>
        <v>#REF!</v>
      </c>
      <c r="AL84" s="54">
        <f>COUNTIFS(RVb!H:H, 2028, RVb!A:A, C84)</f>
        <v>0</v>
      </c>
      <c r="AM84" s="54">
        <f t="shared" si="38"/>
        <v>2025</v>
      </c>
      <c r="AN84" s="54" t="e">
        <f ca="1">IF(G84, TRUE, (E84&lt;&gt;""))</f>
        <v>#REF!</v>
      </c>
      <c r="AO84" s="193" t="str">
        <f>IF(AND(B83="", B84=""), "", IF(OR(J84,K84),"",IFERROR(IF(G84,AJ84,AI84), "Vnesi podatke")))</f>
        <v/>
      </c>
      <c r="AP84" s="194" cm="1">
        <f t="array" ref="AP84">_xlfn.XLOOKUP(C84&amp;"|"&amp;F84&amp;"|"&amp;S84,RVb!A:A&amp;"|"&amp;RVb!F:F&amp;"|"&amp;RVb!H:H,RVb!E:E, 0)</f>
        <v>0</v>
      </c>
      <c r="AQ84" s="195">
        <f>_xlfn.MAXIFS(RVb!E:E, RVb!A:A, C84, RVb!H:H, AM84)</f>
        <v>0</v>
      </c>
      <c r="AR84" s="196" t="str">
        <f>IF(AND(B83="", B84=""), "", IFERROR(IF(G84,AQ84,AP84), "Vnesi podatke"))</f>
        <v/>
      </c>
      <c r="AS84" s="197" t="str">
        <f>IF(AND(B83="", B84=""),"", _xlfn.XLOOKUP(O84, Parametri!A:A,Parametri!B:B, ""))</f>
        <v/>
      </c>
      <c r="AT84" s="197" t="str">
        <f>IF(AND(B83="", B84=""), "", _xlfn.XLOOKUP(O84, Parametri!A:A,Parametri!C:C, ""))</f>
        <v/>
      </c>
      <c r="AU84" s="198" t="str">
        <f t="shared" si="39"/>
        <v/>
      </c>
      <c r="AV84" s="199" t="str">
        <f>IF(AND(B83="",B84=""),"",IFERROR(AU84*$AU$2,0))</f>
        <v/>
      </c>
    </row>
    <row r="85" spans="1:48" s="2" customFormat="1" ht="30" customHeight="1" x14ac:dyDescent="0.3">
      <c r="A85" s="64">
        <v>78</v>
      </c>
      <c r="B85" s="89"/>
      <c r="C85" s="20" t="str">
        <f t="shared" si="24"/>
        <v/>
      </c>
      <c r="D85" s="182" t="str">
        <f>IF(AND(B84="", B85=""), "", IFERROR(_xlfn.XLOOKUP(B85,'Seznam Blaga'!A:A,'Seznam Blaga'!B:B), "To blago ni predmet CBAM"))</f>
        <v/>
      </c>
      <c r="E85" s="183"/>
      <c r="F85" s="43" t="str">
        <f>_xlfn.XLOOKUP(E85, 'Seznami podatkov'!C:C,'Seznami podatkov'!B:B, "Izpolni obvezna polja.")</f>
        <v/>
      </c>
      <c r="G85" s="43" t="e">
        <f t="shared" ca="1" si="28"/>
        <v>#REF!</v>
      </c>
      <c r="H85" s="51" t="str">
        <f>IF(AND(B84="", B85=""),"", IFERROR(IF(G85,IF(_xlfn.XLOOKUP(AE85,'Seznami podatkov'!B:B,'Seznami podatkov'!C:C)&lt;&gt;0,_xlfn.XLOOKUP(AE85,'Seznami podatkov'!B:B,'Seznami podatkov'!C:C),""),E85), "Vnesi podatke"))</f>
        <v/>
      </c>
      <c r="I85" s="94"/>
      <c r="J85" s="95" t="b">
        <f>COUNTIF('Seznami podatkov'!G:G,I85)&gt;0</f>
        <v>0</v>
      </c>
      <c r="K85" s="95" t="b">
        <f>COUNTIF('Seznami podatkov'!H:H,I85)&gt;0</f>
        <v>0</v>
      </c>
      <c r="L85" s="95">
        <f t="shared" ca="1" si="29"/>
        <v>0</v>
      </c>
      <c r="M85" s="95">
        <f t="shared" ca="1" si="30"/>
        <v>0</v>
      </c>
      <c r="N85" s="95">
        <f t="shared" ca="1" si="31"/>
        <v>0</v>
      </c>
      <c r="O85" s="96"/>
      <c r="P85" s="95">
        <f>_xlfn.XLOOKUP(O85, 'Seznami podatkov'!D:D,'Seznami podatkov'!E:E, "")</f>
        <v>0</v>
      </c>
      <c r="Q85" s="95" t="str">
        <f t="shared" si="25"/>
        <v>01:010000</v>
      </c>
      <c r="R85" s="95">
        <f>COUNTIF(RVb!A:A, B85)</f>
        <v>0</v>
      </c>
      <c r="S85" s="95">
        <f t="shared" si="32"/>
        <v>0</v>
      </c>
      <c r="T85" s="117"/>
      <c r="U85" s="52">
        <f ca="1">IFERROR(_xlfn.MAXIFS(INDIRECT("'"&amp;I85&amp;"'!"&amp;P85), INDIRECT("'"&amp;I85&amp;"'!A:A"), C85), 0)</f>
        <v>0</v>
      </c>
      <c r="V85" s="52">
        <f ca="1">IFERROR(_xlfn.MAXIFS(INDIRECT("'"&amp;I85&amp;"'!"&amp;P85), INDIRECT("'"&amp;I85&amp;"'!A:A"), LEFT(C85,7)), 0)</f>
        <v>0</v>
      </c>
      <c r="W85" s="52">
        <f ca="1">IFERROR(_xlfn.MAXIFS(INDIRECT("'"&amp;I85&amp;"'!"&amp;P85), INDIRECT("'"&amp;I85&amp;"'!A:A"), LEFT(C85,4)), 0)</f>
        <v>0</v>
      </c>
      <c r="X85" s="52">
        <f t="shared" ca="1" si="33"/>
        <v>0</v>
      </c>
      <c r="Y85" s="52" t="e" cm="1">
        <f t="array" aca="1" ref="Y85" ca="1">_xlfn.XLOOKUP(X85,INDIRECT("'"&amp;I85&amp;"'!"&amp;P85),INDIRECT("'"&amp;I85&amp;"'!I:I"),"Manjka")</f>
        <v>#REF!</v>
      </c>
      <c r="Z85" s="52">
        <f ca="1">IFERROR(_xlfn.MAXIFS(INDIRECT("'Druge države in ozemlja'!"&amp;P85), 'Druge države in ozemlja'!A:A, C85), 0)</f>
        <v>0</v>
      </c>
      <c r="AA85" s="52">
        <f ca="1">IFERROR(_xlfn.MAXIFS(INDIRECT("'Druge države in ozemlja'!"&amp;P85), 'Druge države in ozemlja'!A:A, LEFT(C85,7)), 0)</f>
        <v>0</v>
      </c>
      <c r="AB85" s="52">
        <f ca="1">IFERROR(_xlfn.MAXIFS(INDIRECT("'Druge države in ozemlja'!"&amp;P85), 'Druge države in ozemlja'!A:A,LEFT(C85,4)), 0)</f>
        <v>0</v>
      </c>
      <c r="AC85" s="52">
        <f t="shared" ca="1" si="34"/>
        <v>0</v>
      </c>
      <c r="AD85" s="52" t="e" cm="1">
        <f t="array" aca="1" ref="AD85" ca="1">_xlfn.XLOOKUP(AC85,INDIRECT("'Druge države in ozemlja'!"&amp;P85),'Druge države in ozemlja'!I:I,"Manjka")</f>
        <v>#REF!</v>
      </c>
      <c r="AE85" s="52" t="e">
        <f t="shared" ca="1" si="26"/>
        <v>#REF!</v>
      </c>
      <c r="AF85" s="52" t="e" cm="1">
        <f t="array" aca="1" ref="AF85" ca="1">_xlfn.XLOOKUP(C85&amp;"|("&amp;F85&amp;")",INDIRECT("'"&amp;I85&amp;"'!A1:A10000") &amp; "|" &amp; INDIRECT("'"&amp;I85&amp;"'!I1:I10000"),INDIRECT("'"&amp;I85&amp;"'!"&amp;Q85),0)</f>
        <v>#REF!</v>
      </c>
      <c r="AG85" s="52" t="e">
        <f t="shared" ca="1" si="27"/>
        <v>#REF!</v>
      </c>
      <c r="AH85" s="52" cm="1">
        <f t="array" aca="1" ref="AH85" ca="1">_xlfn.XLOOKUP(C85&amp;"|("&amp;F85&amp;")",'Druge države in ozemlja'!$A$1:$A$10000 &amp; "|" &amp; 'Druge države in ozemlja'!$I$1:$I$10000,INDIRECT("'Druge države in ozemlja'!"&amp;Q85),0)</f>
        <v>0</v>
      </c>
      <c r="AI85" s="52" t="e">
        <f t="shared" ca="1" si="35"/>
        <v>#REF!</v>
      </c>
      <c r="AJ85" s="39">
        <f t="shared" ca="1" si="36"/>
        <v>0</v>
      </c>
      <c r="AK85" s="53" t="e">
        <f t="shared" ca="1" si="37"/>
        <v>#REF!</v>
      </c>
      <c r="AL85" s="54">
        <f>COUNTIFS(RVb!H:H, 2028, RVb!A:A, C85)</f>
        <v>0</v>
      </c>
      <c r="AM85" s="54">
        <f t="shared" si="38"/>
        <v>2025</v>
      </c>
      <c r="AN85" s="54" t="e">
        <f ca="1">IF(G85, TRUE, (E85&lt;&gt;""))</f>
        <v>#REF!</v>
      </c>
      <c r="AO85" s="193" t="str">
        <f>IF(AND(B84="", B85=""), "", IF(OR(J85,K85),"",IFERROR(IF(G85,AJ85,AI85), "Vnesi podatke")))</f>
        <v/>
      </c>
      <c r="AP85" s="194" cm="1">
        <f t="array" ref="AP85">_xlfn.XLOOKUP(C85&amp;"|"&amp;F85&amp;"|"&amp;S85,RVb!A:A&amp;"|"&amp;RVb!F:F&amp;"|"&amp;RVb!H:H,RVb!E:E, 0)</f>
        <v>0</v>
      </c>
      <c r="AQ85" s="195">
        <f>_xlfn.MAXIFS(RVb!E:E, RVb!A:A, C85, RVb!H:H, AM85)</f>
        <v>0</v>
      </c>
      <c r="AR85" s="196" t="str">
        <f>IF(AND(B84="", B85=""), "", IFERROR(IF(G85,AQ85,AP85), "Vnesi podatke"))</f>
        <v/>
      </c>
      <c r="AS85" s="197" t="str">
        <f>IF(AND(B84="", B85=""),"", _xlfn.XLOOKUP(O85, Parametri!A:A,Parametri!B:B, ""))</f>
        <v/>
      </c>
      <c r="AT85" s="197" t="str">
        <f>IF(AND(B84="", B85=""), "", _xlfn.XLOOKUP(O85, Parametri!A:A,Parametri!C:C, ""))</f>
        <v/>
      </c>
      <c r="AU85" s="198" t="str">
        <f t="shared" si="39"/>
        <v/>
      </c>
      <c r="AV85" s="199" t="str">
        <f>IF(AND(B84="",B85=""),"",IFERROR(AU85*$AU$2,0))</f>
        <v/>
      </c>
    </row>
    <row r="86" spans="1:48" s="2" customFormat="1" ht="30" customHeight="1" x14ac:dyDescent="0.3">
      <c r="A86" s="63">
        <v>79</v>
      </c>
      <c r="B86" s="89"/>
      <c r="C86" s="20" t="str">
        <f t="shared" si="24"/>
        <v/>
      </c>
      <c r="D86" s="182" t="str">
        <f>IF(AND(B85="", B86=""), "", IFERROR(_xlfn.XLOOKUP(B86,'Seznam Blaga'!A:A,'Seznam Blaga'!B:B), "To blago ni predmet CBAM"))</f>
        <v/>
      </c>
      <c r="E86" s="183"/>
      <c r="F86" s="43" t="str">
        <f>_xlfn.XLOOKUP(E86, 'Seznami podatkov'!C:C,'Seznami podatkov'!B:B, "Izpolni obvezna polja.")</f>
        <v/>
      </c>
      <c r="G86" s="43" t="e">
        <f t="shared" ca="1" si="28"/>
        <v>#REF!</v>
      </c>
      <c r="H86" s="51" t="str">
        <f>IF(AND(B85="", B86=""),"", IFERROR(IF(G86,IF(_xlfn.XLOOKUP(AE86,'Seznami podatkov'!B:B,'Seznami podatkov'!C:C)&lt;&gt;0,_xlfn.XLOOKUP(AE86,'Seznami podatkov'!B:B,'Seznami podatkov'!C:C),""),E86), "Vnesi podatke"))</f>
        <v/>
      </c>
      <c r="I86" s="94"/>
      <c r="J86" s="95" t="b">
        <f>COUNTIF('Seznami podatkov'!G:G,I86)&gt;0</f>
        <v>0</v>
      </c>
      <c r="K86" s="95" t="b">
        <f>COUNTIF('Seznami podatkov'!H:H,I86)&gt;0</f>
        <v>0</v>
      </c>
      <c r="L86" s="95">
        <f t="shared" ca="1" si="29"/>
        <v>0</v>
      </c>
      <c r="M86" s="95">
        <f t="shared" ca="1" si="30"/>
        <v>0</v>
      </c>
      <c r="N86" s="95">
        <f t="shared" ca="1" si="31"/>
        <v>0</v>
      </c>
      <c r="O86" s="96"/>
      <c r="P86" s="95">
        <f>_xlfn.XLOOKUP(O86, 'Seznami podatkov'!D:D,'Seznami podatkov'!E:E, "")</f>
        <v>0</v>
      </c>
      <c r="Q86" s="95" t="str">
        <f t="shared" si="25"/>
        <v>01:010000</v>
      </c>
      <c r="R86" s="95">
        <f>COUNTIF(RVb!A:A, B86)</f>
        <v>0</v>
      </c>
      <c r="S86" s="95">
        <f t="shared" si="32"/>
        <v>0</v>
      </c>
      <c r="T86" s="117"/>
      <c r="U86" s="52">
        <f ca="1">IFERROR(_xlfn.MAXIFS(INDIRECT("'"&amp;I86&amp;"'!"&amp;P86), INDIRECT("'"&amp;I86&amp;"'!A:A"), C86), 0)</f>
        <v>0</v>
      </c>
      <c r="V86" s="52">
        <f ca="1">IFERROR(_xlfn.MAXIFS(INDIRECT("'"&amp;I86&amp;"'!"&amp;P86), INDIRECT("'"&amp;I86&amp;"'!A:A"), LEFT(C86,7)), 0)</f>
        <v>0</v>
      </c>
      <c r="W86" s="52">
        <f ca="1">IFERROR(_xlfn.MAXIFS(INDIRECT("'"&amp;I86&amp;"'!"&amp;P86), INDIRECT("'"&amp;I86&amp;"'!A:A"), LEFT(C86,4)), 0)</f>
        <v>0</v>
      </c>
      <c r="X86" s="52">
        <f t="shared" ca="1" si="33"/>
        <v>0</v>
      </c>
      <c r="Y86" s="52" t="e" cm="1">
        <f t="array" aca="1" ref="Y86" ca="1">_xlfn.XLOOKUP(X86,INDIRECT("'"&amp;I86&amp;"'!"&amp;P86),INDIRECT("'"&amp;I86&amp;"'!I:I"),"Manjka")</f>
        <v>#REF!</v>
      </c>
      <c r="Z86" s="52">
        <f ca="1">IFERROR(_xlfn.MAXIFS(INDIRECT("'Druge države in ozemlja'!"&amp;P86), 'Druge države in ozemlja'!A:A, C86), 0)</f>
        <v>0</v>
      </c>
      <c r="AA86" s="52">
        <f ca="1">IFERROR(_xlfn.MAXIFS(INDIRECT("'Druge države in ozemlja'!"&amp;P86), 'Druge države in ozemlja'!A:A, LEFT(C86,7)), 0)</f>
        <v>0</v>
      </c>
      <c r="AB86" s="52">
        <f ca="1">IFERROR(_xlfn.MAXIFS(INDIRECT("'Druge države in ozemlja'!"&amp;P86), 'Druge države in ozemlja'!A:A,LEFT(C86,4)), 0)</f>
        <v>0</v>
      </c>
      <c r="AC86" s="52">
        <f t="shared" ca="1" si="34"/>
        <v>0</v>
      </c>
      <c r="AD86" s="52" t="e" cm="1">
        <f t="array" aca="1" ref="AD86" ca="1">_xlfn.XLOOKUP(AC86,INDIRECT("'Druge države in ozemlja'!"&amp;P86),'Druge države in ozemlja'!I:I,"Manjka")</f>
        <v>#REF!</v>
      </c>
      <c r="AE86" s="52" t="e">
        <f t="shared" ca="1" si="26"/>
        <v>#REF!</v>
      </c>
      <c r="AF86" s="52" t="e" cm="1">
        <f t="array" aca="1" ref="AF86" ca="1">_xlfn.XLOOKUP(C86&amp;"|("&amp;F86&amp;")",INDIRECT("'"&amp;I86&amp;"'!A1:A10000") &amp; "|" &amp; INDIRECT("'"&amp;I86&amp;"'!I1:I10000"),INDIRECT("'"&amp;I86&amp;"'!"&amp;Q86),0)</f>
        <v>#REF!</v>
      </c>
      <c r="AG86" s="52" t="e">
        <f t="shared" ca="1" si="27"/>
        <v>#REF!</v>
      </c>
      <c r="AH86" s="52" cm="1">
        <f t="array" aca="1" ref="AH86" ca="1">_xlfn.XLOOKUP(C86&amp;"|("&amp;F86&amp;")",'Druge države in ozemlja'!$A$1:$A$10000 &amp; "|" &amp; 'Druge države in ozemlja'!$I$1:$I$10000,INDIRECT("'Druge države in ozemlja'!"&amp;Q86),0)</f>
        <v>0</v>
      </c>
      <c r="AI86" s="52" t="e">
        <f t="shared" ca="1" si="35"/>
        <v>#REF!</v>
      </c>
      <c r="AJ86" s="39">
        <f t="shared" ca="1" si="36"/>
        <v>0</v>
      </c>
      <c r="AK86" s="53" t="e">
        <f t="shared" ca="1" si="37"/>
        <v>#REF!</v>
      </c>
      <c r="AL86" s="54">
        <f>COUNTIFS(RVb!H:H, 2028, RVb!A:A, C86)</f>
        <v>0</v>
      </c>
      <c r="AM86" s="54">
        <f t="shared" si="38"/>
        <v>2025</v>
      </c>
      <c r="AN86" s="54" t="e">
        <f ca="1">IF(G86, TRUE, (E86&lt;&gt;""))</f>
        <v>#REF!</v>
      </c>
      <c r="AO86" s="193" t="str">
        <f>IF(AND(B85="", B86=""), "", IF(OR(J86,K86),"",IFERROR(IF(G86,AJ86,AI86), "Vnesi podatke")))</f>
        <v/>
      </c>
      <c r="AP86" s="194" cm="1">
        <f t="array" ref="AP86">_xlfn.XLOOKUP(C86&amp;"|"&amp;F86&amp;"|"&amp;S86,RVb!A:A&amp;"|"&amp;RVb!F:F&amp;"|"&amp;RVb!H:H,RVb!E:E, 0)</f>
        <v>0</v>
      </c>
      <c r="AQ86" s="195">
        <f>_xlfn.MAXIFS(RVb!E:E, RVb!A:A, C86, RVb!H:H, AM86)</f>
        <v>0</v>
      </c>
      <c r="AR86" s="196" t="str">
        <f>IF(AND(B85="", B86=""), "", IFERROR(IF(G86,AQ86,AP86), "Vnesi podatke"))</f>
        <v/>
      </c>
      <c r="AS86" s="197" t="str">
        <f>IF(AND(B85="", B86=""),"", _xlfn.XLOOKUP(O86, Parametri!A:A,Parametri!B:B, ""))</f>
        <v/>
      </c>
      <c r="AT86" s="197" t="str">
        <f>IF(AND(B85="", B86=""), "", _xlfn.XLOOKUP(O86, Parametri!A:A,Parametri!C:C, ""))</f>
        <v/>
      </c>
      <c r="AU86" s="198" t="str">
        <f t="shared" si="39"/>
        <v/>
      </c>
      <c r="AV86" s="199" t="str">
        <f>IF(AND(B85="",B86=""),"",IFERROR(AU86*$AU$2,0))</f>
        <v/>
      </c>
    </row>
    <row r="87" spans="1:48" s="2" customFormat="1" ht="30" customHeight="1" x14ac:dyDescent="0.3">
      <c r="A87" s="64">
        <v>80</v>
      </c>
      <c r="B87" s="89"/>
      <c r="C87" s="20" t="str">
        <f t="shared" si="24"/>
        <v/>
      </c>
      <c r="D87" s="182" t="str">
        <f>IF(AND(B86="", B87=""), "", IFERROR(_xlfn.XLOOKUP(B87,'Seznam Blaga'!A:A,'Seznam Blaga'!B:B), "To blago ni predmet CBAM"))</f>
        <v/>
      </c>
      <c r="E87" s="183"/>
      <c r="F87" s="43" t="str">
        <f>_xlfn.XLOOKUP(E87, 'Seznami podatkov'!C:C,'Seznami podatkov'!B:B, "Izpolni obvezna polja.")</f>
        <v/>
      </c>
      <c r="G87" s="43" t="e">
        <f t="shared" ca="1" si="28"/>
        <v>#REF!</v>
      </c>
      <c r="H87" s="51" t="str">
        <f>IF(AND(B86="", B87=""),"", IFERROR(IF(G87,IF(_xlfn.XLOOKUP(AE87,'Seznami podatkov'!B:B,'Seznami podatkov'!C:C)&lt;&gt;0,_xlfn.XLOOKUP(AE87,'Seznami podatkov'!B:B,'Seznami podatkov'!C:C),""),E87), "Vnesi podatke"))</f>
        <v/>
      </c>
      <c r="I87" s="94"/>
      <c r="J87" s="95" t="b">
        <f>COUNTIF('Seznami podatkov'!G:G,I87)&gt;0</f>
        <v>0</v>
      </c>
      <c r="K87" s="95" t="b">
        <f>COUNTIF('Seznami podatkov'!H:H,I87)&gt;0</f>
        <v>0</v>
      </c>
      <c r="L87" s="95">
        <f t="shared" ca="1" si="29"/>
        <v>0</v>
      </c>
      <c r="M87" s="95">
        <f t="shared" ca="1" si="30"/>
        <v>0</v>
      </c>
      <c r="N87" s="95">
        <f t="shared" ca="1" si="31"/>
        <v>0</v>
      </c>
      <c r="O87" s="96"/>
      <c r="P87" s="95">
        <f>_xlfn.XLOOKUP(O87, 'Seznami podatkov'!D:D,'Seznami podatkov'!E:E, "")</f>
        <v>0</v>
      </c>
      <c r="Q87" s="95" t="str">
        <f t="shared" si="25"/>
        <v>01:010000</v>
      </c>
      <c r="R87" s="95">
        <f>COUNTIF(RVb!A:A, B87)</f>
        <v>0</v>
      </c>
      <c r="S87" s="95">
        <f t="shared" si="32"/>
        <v>0</v>
      </c>
      <c r="T87" s="117"/>
      <c r="U87" s="52">
        <f ca="1">IFERROR(_xlfn.MAXIFS(INDIRECT("'"&amp;I87&amp;"'!"&amp;P87), INDIRECT("'"&amp;I87&amp;"'!A:A"), C87), 0)</f>
        <v>0</v>
      </c>
      <c r="V87" s="52">
        <f ca="1">IFERROR(_xlfn.MAXIFS(INDIRECT("'"&amp;I87&amp;"'!"&amp;P87), INDIRECT("'"&amp;I87&amp;"'!A:A"), LEFT(C87,7)), 0)</f>
        <v>0</v>
      </c>
      <c r="W87" s="52">
        <f ca="1">IFERROR(_xlfn.MAXIFS(INDIRECT("'"&amp;I87&amp;"'!"&amp;P87), INDIRECT("'"&amp;I87&amp;"'!A:A"), LEFT(C87,4)), 0)</f>
        <v>0</v>
      </c>
      <c r="X87" s="52">
        <f t="shared" ca="1" si="33"/>
        <v>0</v>
      </c>
      <c r="Y87" s="52" t="e" cm="1">
        <f t="array" aca="1" ref="Y87" ca="1">_xlfn.XLOOKUP(X87,INDIRECT("'"&amp;I87&amp;"'!"&amp;P87),INDIRECT("'"&amp;I87&amp;"'!I:I"),"Manjka")</f>
        <v>#REF!</v>
      </c>
      <c r="Z87" s="52">
        <f ca="1">IFERROR(_xlfn.MAXIFS(INDIRECT("'Druge države in ozemlja'!"&amp;P87), 'Druge države in ozemlja'!A:A, C87), 0)</f>
        <v>0</v>
      </c>
      <c r="AA87" s="52">
        <f ca="1">IFERROR(_xlfn.MAXIFS(INDIRECT("'Druge države in ozemlja'!"&amp;P87), 'Druge države in ozemlja'!A:A, LEFT(C87,7)), 0)</f>
        <v>0</v>
      </c>
      <c r="AB87" s="52">
        <f ca="1">IFERROR(_xlfn.MAXIFS(INDIRECT("'Druge države in ozemlja'!"&amp;P87), 'Druge države in ozemlja'!A:A,LEFT(C87,4)), 0)</f>
        <v>0</v>
      </c>
      <c r="AC87" s="52">
        <f t="shared" ca="1" si="34"/>
        <v>0</v>
      </c>
      <c r="AD87" s="52" t="e" cm="1">
        <f t="array" aca="1" ref="AD87" ca="1">_xlfn.XLOOKUP(AC87,INDIRECT("'Druge države in ozemlja'!"&amp;P87),'Druge države in ozemlja'!I:I,"Manjka")</f>
        <v>#REF!</v>
      </c>
      <c r="AE87" s="52" t="e">
        <f t="shared" ca="1" si="26"/>
        <v>#REF!</v>
      </c>
      <c r="AF87" s="52" t="e" cm="1">
        <f t="array" aca="1" ref="AF87" ca="1">_xlfn.XLOOKUP(C87&amp;"|("&amp;F87&amp;")",INDIRECT("'"&amp;I87&amp;"'!A1:A10000") &amp; "|" &amp; INDIRECT("'"&amp;I87&amp;"'!I1:I10000"),INDIRECT("'"&amp;I87&amp;"'!"&amp;Q87),0)</f>
        <v>#REF!</v>
      </c>
      <c r="AG87" s="52" t="e">
        <f t="shared" ca="1" si="27"/>
        <v>#REF!</v>
      </c>
      <c r="AH87" s="52" cm="1">
        <f t="array" aca="1" ref="AH87" ca="1">_xlfn.XLOOKUP(C87&amp;"|("&amp;F87&amp;")",'Druge države in ozemlja'!$A$1:$A$10000 &amp; "|" &amp; 'Druge države in ozemlja'!$I$1:$I$10000,INDIRECT("'Druge države in ozemlja'!"&amp;Q87),0)</f>
        <v>0</v>
      </c>
      <c r="AI87" s="52" t="e">
        <f t="shared" ca="1" si="35"/>
        <v>#REF!</v>
      </c>
      <c r="AJ87" s="39">
        <f t="shared" ca="1" si="36"/>
        <v>0</v>
      </c>
      <c r="AK87" s="53" t="e">
        <f t="shared" ca="1" si="37"/>
        <v>#REF!</v>
      </c>
      <c r="AL87" s="54">
        <f>COUNTIFS(RVb!H:H, 2028, RVb!A:A, C87)</f>
        <v>0</v>
      </c>
      <c r="AM87" s="54">
        <f t="shared" si="38"/>
        <v>2025</v>
      </c>
      <c r="AN87" s="54" t="e">
        <f ca="1">IF(G87, TRUE, (E87&lt;&gt;""))</f>
        <v>#REF!</v>
      </c>
      <c r="AO87" s="193" t="str">
        <f>IF(AND(B86="", B87=""), "", IF(OR(J87,K87),"",IFERROR(IF(G87,AJ87,AI87), "Vnesi podatke")))</f>
        <v/>
      </c>
      <c r="AP87" s="194" cm="1">
        <f t="array" ref="AP87">_xlfn.XLOOKUP(C87&amp;"|"&amp;F87&amp;"|"&amp;S87,RVb!A:A&amp;"|"&amp;RVb!F:F&amp;"|"&amp;RVb!H:H,RVb!E:E, 0)</f>
        <v>0</v>
      </c>
      <c r="AQ87" s="195">
        <f>_xlfn.MAXIFS(RVb!E:E, RVb!A:A, C87, RVb!H:H, AM87)</f>
        <v>0</v>
      </c>
      <c r="AR87" s="196" t="str">
        <f>IF(AND(B86="", B87=""), "", IFERROR(IF(G87,AQ87,AP87), "Vnesi podatke"))</f>
        <v/>
      </c>
      <c r="AS87" s="197" t="str">
        <f>IF(AND(B86="", B87=""),"", _xlfn.XLOOKUP(O87, Parametri!A:A,Parametri!B:B, ""))</f>
        <v/>
      </c>
      <c r="AT87" s="197" t="str">
        <f>IF(AND(B86="", B87=""), "", _xlfn.XLOOKUP(O87, Parametri!A:A,Parametri!C:C, ""))</f>
        <v/>
      </c>
      <c r="AU87" s="198" t="str">
        <f t="shared" si="39"/>
        <v/>
      </c>
      <c r="AV87" s="199" t="str">
        <f>IF(AND(B86="",B87=""),"",IFERROR(AU87*$AU$2,0))</f>
        <v/>
      </c>
    </row>
    <row r="88" spans="1:48" s="2" customFormat="1" ht="30" customHeight="1" x14ac:dyDescent="0.3">
      <c r="A88" s="64">
        <v>81</v>
      </c>
      <c r="B88" s="89"/>
      <c r="C88" s="20" t="str">
        <f t="shared" si="24"/>
        <v/>
      </c>
      <c r="D88" s="182" t="str">
        <f>IF(AND(B87="", B88=""), "", IFERROR(_xlfn.XLOOKUP(B88,'Seznam Blaga'!A:A,'Seznam Blaga'!B:B), "To blago ni predmet CBAM"))</f>
        <v/>
      </c>
      <c r="E88" s="183"/>
      <c r="F88" s="43" t="str">
        <f>_xlfn.XLOOKUP(E88, 'Seznami podatkov'!C:C,'Seznami podatkov'!B:B, "Izpolni obvezna polja.")</f>
        <v/>
      </c>
      <c r="G88" s="43" t="e">
        <f t="shared" ca="1" si="28"/>
        <v>#REF!</v>
      </c>
      <c r="H88" s="51" t="str">
        <f>IF(AND(B87="", B88=""),"", IFERROR(IF(G88,IF(_xlfn.XLOOKUP(AE88,'Seznami podatkov'!B:B,'Seznami podatkov'!C:C)&lt;&gt;0,_xlfn.XLOOKUP(AE88,'Seznami podatkov'!B:B,'Seznami podatkov'!C:C),""),E88), "Vnesi podatke"))</f>
        <v/>
      </c>
      <c r="I88" s="94"/>
      <c r="J88" s="95" t="b">
        <f>COUNTIF('Seznami podatkov'!G:G,I88)&gt;0</f>
        <v>0</v>
      </c>
      <c r="K88" s="95" t="b">
        <f>COUNTIF('Seznami podatkov'!H:H,I88)&gt;0</f>
        <v>0</v>
      </c>
      <c r="L88" s="95">
        <f t="shared" ca="1" si="29"/>
        <v>0</v>
      </c>
      <c r="M88" s="95">
        <f t="shared" ca="1" si="30"/>
        <v>0</v>
      </c>
      <c r="N88" s="95">
        <f t="shared" ca="1" si="31"/>
        <v>0</v>
      </c>
      <c r="O88" s="96"/>
      <c r="P88" s="95">
        <f>_xlfn.XLOOKUP(O88, 'Seznami podatkov'!D:D,'Seznami podatkov'!E:E, "")</f>
        <v>0</v>
      </c>
      <c r="Q88" s="95" t="str">
        <f t="shared" si="25"/>
        <v>01:010000</v>
      </c>
      <c r="R88" s="95">
        <f>COUNTIF(RVb!A:A, B88)</f>
        <v>0</v>
      </c>
      <c r="S88" s="95">
        <f t="shared" si="32"/>
        <v>0</v>
      </c>
      <c r="T88" s="117"/>
      <c r="U88" s="52">
        <f ca="1">IFERROR(_xlfn.MAXIFS(INDIRECT("'"&amp;I88&amp;"'!"&amp;P88), INDIRECT("'"&amp;I88&amp;"'!A:A"), C88), 0)</f>
        <v>0</v>
      </c>
      <c r="V88" s="52">
        <f ca="1">IFERROR(_xlfn.MAXIFS(INDIRECT("'"&amp;I88&amp;"'!"&amp;P88), INDIRECT("'"&amp;I88&amp;"'!A:A"), LEFT(C88,7)), 0)</f>
        <v>0</v>
      </c>
      <c r="W88" s="52">
        <f ca="1">IFERROR(_xlfn.MAXIFS(INDIRECT("'"&amp;I88&amp;"'!"&amp;P88), INDIRECT("'"&amp;I88&amp;"'!A:A"), LEFT(C88,4)), 0)</f>
        <v>0</v>
      </c>
      <c r="X88" s="52">
        <f t="shared" ca="1" si="33"/>
        <v>0</v>
      </c>
      <c r="Y88" s="52" t="e" cm="1">
        <f t="array" aca="1" ref="Y88" ca="1">_xlfn.XLOOKUP(X88,INDIRECT("'"&amp;I88&amp;"'!"&amp;P88),INDIRECT("'"&amp;I88&amp;"'!I:I"),"Manjka")</f>
        <v>#REF!</v>
      </c>
      <c r="Z88" s="52">
        <f ca="1">IFERROR(_xlfn.MAXIFS(INDIRECT("'Druge države in ozemlja'!"&amp;P88), 'Druge države in ozemlja'!A:A, C88), 0)</f>
        <v>0</v>
      </c>
      <c r="AA88" s="52">
        <f ca="1">IFERROR(_xlfn.MAXIFS(INDIRECT("'Druge države in ozemlja'!"&amp;P88), 'Druge države in ozemlja'!A:A, LEFT(C88,7)), 0)</f>
        <v>0</v>
      </c>
      <c r="AB88" s="52">
        <f ca="1">IFERROR(_xlfn.MAXIFS(INDIRECT("'Druge države in ozemlja'!"&amp;P88), 'Druge države in ozemlja'!A:A,LEFT(C88,4)), 0)</f>
        <v>0</v>
      </c>
      <c r="AC88" s="52">
        <f t="shared" ca="1" si="34"/>
        <v>0</v>
      </c>
      <c r="AD88" s="52" t="e" cm="1">
        <f t="array" aca="1" ref="AD88" ca="1">_xlfn.XLOOKUP(AC88,INDIRECT("'Druge države in ozemlja'!"&amp;P88),'Druge države in ozemlja'!I:I,"Manjka")</f>
        <v>#REF!</v>
      </c>
      <c r="AE88" s="52" t="e">
        <f t="shared" ca="1" si="26"/>
        <v>#REF!</v>
      </c>
      <c r="AF88" s="52" t="e" cm="1">
        <f t="array" aca="1" ref="AF88" ca="1">_xlfn.XLOOKUP(C88&amp;"|("&amp;F88&amp;")",INDIRECT("'"&amp;I88&amp;"'!A1:A10000") &amp; "|" &amp; INDIRECT("'"&amp;I88&amp;"'!I1:I10000"),INDIRECT("'"&amp;I88&amp;"'!"&amp;Q88),0)</f>
        <v>#REF!</v>
      </c>
      <c r="AG88" s="52" t="e">
        <f t="shared" ca="1" si="27"/>
        <v>#REF!</v>
      </c>
      <c r="AH88" s="52" cm="1">
        <f t="array" aca="1" ref="AH88" ca="1">_xlfn.XLOOKUP(C88&amp;"|("&amp;F88&amp;")",'Druge države in ozemlja'!$A$1:$A$10000 &amp; "|" &amp; 'Druge države in ozemlja'!$I$1:$I$10000,INDIRECT("'Druge države in ozemlja'!"&amp;Q88),0)</f>
        <v>0</v>
      </c>
      <c r="AI88" s="52" t="e">
        <f t="shared" ca="1" si="35"/>
        <v>#REF!</v>
      </c>
      <c r="AJ88" s="39">
        <f t="shared" ca="1" si="36"/>
        <v>0</v>
      </c>
      <c r="AK88" s="53" t="e">
        <f t="shared" ca="1" si="37"/>
        <v>#REF!</v>
      </c>
      <c r="AL88" s="54">
        <f>COUNTIFS(RVb!H:H, 2028, RVb!A:A, C88)</f>
        <v>0</v>
      </c>
      <c r="AM88" s="54">
        <f t="shared" si="38"/>
        <v>2025</v>
      </c>
      <c r="AN88" s="54" t="e">
        <f ca="1">IF(G88, TRUE, (E88&lt;&gt;""))</f>
        <v>#REF!</v>
      </c>
      <c r="AO88" s="193" t="str">
        <f>IF(AND(B87="", B88=""), "", IF(OR(J88,K88),"",IFERROR(IF(G88,AJ88,AI88), "Vnesi podatke")))</f>
        <v/>
      </c>
      <c r="AP88" s="194" cm="1">
        <f t="array" ref="AP88">_xlfn.XLOOKUP(C88&amp;"|"&amp;F88&amp;"|"&amp;S88,RVb!A:A&amp;"|"&amp;RVb!F:F&amp;"|"&amp;RVb!H:H,RVb!E:E, 0)</f>
        <v>0</v>
      </c>
      <c r="AQ88" s="195">
        <f>_xlfn.MAXIFS(RVb!E:E, RVb!A:A, C88, RVb!H:H, AM88)</f>
        <v>0</v>
      </c>
      <c r="AR88" s="196" t="str">
        <f>IF(AND(B87="", B88=""), "", IFERROR(IF(G88,AQ88,AP88), "Vnesi podatke"))</f>
        <v/>
      </c>
      <c r="AS88" s="197" t="str">
        <f>IF(AND(B87="", B88=""),"", _xlfn.XLOOKUP(O88, Parametri!A:A,Parametri!B:B, ""))</f>
        <v/>
      </c>
      <c r="AT88" s="197" t="str">
        <f>IF(AND(B87="", B88=""), "", _xlfn.XLOOKUP(O88, Parametri!A:A,Parametri!C:C, ""))</f>
        <v/>
      </c>
      <c r="AU88" s="198" t="str">
        <f t="shared" si="39"/>
        <v/>
      </c>
      <c r="AV88" s="199" t="str">
        <f>IF(AND(B87="",B88=""),"",IFERROR(AU88*$AU$2,0))</f>
        <v/>
      </c>
    </row>
    <row r="89" spans="1:48" s="2" customFormat="1" ht="30" customHeight="1" x14ac:dyDescent="0.3">
      <c r="A89" s="63">
        <v>82</v>
      </c>
      <c r="B89" s="89"/>
      <c r="C89" s="20" t="str">
        <f t="shared" si="24"/>
        <v/>
      </c>
      <c r="D89" s="182" t="str">
        <f>IF(AND(B88="", B89=""), "", IFERROR(_xlfn.XLOOKUP(B89,'Seznam Blaga'!A:A,'Seznam Blaga'!B:B), "To blago ni predmet CBAM"))</f>
        <v/>
      </c>
      <c r="E89" s="183"/>
      <c r="F89" s="43" t="str">
        <f>_xlfn.XLOOKUP(E89, 'Seznami podatkov'!C:C,'Seznami podatkov'!B:B, "Izpolni obvezna polja.")</f>
        <v/>
      </c>
      <c r="G89" s="43" t="e">
        <f t="shared" ca="1" si="28"/>
        <v>#REF!</v>
      </c>
      <c r="H89" s="51" t="str">
        <f>IF(AND(B88="", B89=""),"", IFERROR(IF(G89,IF(_xlfn.XLOOKUP(AE89,'Seznami podatkov'!B:B,'Seznami podatkov'!C:C)&lt;&gt;0,_xlfn.XLOOKUP(AE89,'Seznami podatkov'!B:B,'Seznami podatkov'!C:C),""),E89), "Vnesi podatke"))</f>
        <v/>
      </c>
      <c r="I89" s="94"/>
      <c r="J89" s="95" t="b">
        <f>COUNTIF('Seznami podatkov'!G:G,I89)&gt;0</f>
        <v>0</v>
      </c>
      <c r="K89" s="95" t="b">
        <f>COUNTIF('Seznami podatkov'!H:H,I89)&gt;0</f>
        <v>0</v>
      </c>
      <c r="L89" s="95">
        <f t="shared" ca="1" si="29"/>
        <v>0</v>
      </c>
      <c r="M89" s="95">
        <f t="shared" ca="1" si="30"/>
        <v>0</v>
      </c>
      <c r="N89" s="95">
        <f t="shared" ca="1" si="31"/>
        <v>0</v>
      </c>
      <c r="O89" s="96"/>
      <c r="P89" s="95">
        <f>_xlfn.XLOOKUP(O89, 'Seznami podatkov'!D:D,'Seznami podatkov'!E:E, "")</f>
        <v>0</v>
      </c>
      <c r="Q89" s="95" t="str">
        <f t="shared" si="25"/>
        <v>01:010000</v>
      </c>
      <c r="R89" s="95">
        <f>COUNTIF(RVb!A:A, B89)</f>
        <v>0</v>
      </c>
      <c r="S89" s="95">
        <f t="shared" si="32"/>
        <v>0</v>
      </c>
      <c r="T89" s="117"/>
      <c r="U89" s="52">
        <f ca="1">IFERROR(_xlfn.MAXIFS(INDIRECT("'"&amp;I89&amp;"'!"&amp;P89), INDIRECT("'"&amp;I89&amp;"'!A:A"), C89), 0)</f>
        <v>0</v>
      </c>
      <c r="V89" s="52">
        <f ca="1">IFERROR(_xlfn.MAXIFS(INDIRECT("'"&amp;I89&amp;"'!"&amp;P89), INDIRECT("'"&amp;I89&amp;"'!A:A"), LEFT(C89,7)), 0)</f>
        <v>0</v>
      </c>
      <c r="W89" s="52">
        <f ca="1">IFERROR(_xlfn.MAXIFS(INDIRECT("'"&amp;I89&amp;"'!"&amp;P89), INDIRECT("'"&amp;I89&amp;"'!A:A"), LEFT(C89,4)), 0)</f>
        <v>0</v>
      </c>
      <c r="X89" s="52">
        <f t="shared" ca="1" si="33"/>
        <v>0</v>
      </c>
      <c r="Y89" s="52" t="e" cm="1">
        <f t="array" aca="1" ref="Y89" ca="1">_xlfn.XLOOKUP(X89,INDIRECT("'"&amp;I89&amp;"'!"&amp;P89),INDIRECT("'"&amp;I89&amp;"'!I:I"),"Manjka")</f>
        <v>#REF!</v>
      </c>
      <c r="Z89" s="52">
        <f ca="1">IFERROR(_xlfn.MAXIFS(INDIRECT("'Druge države in ozemlja'!"&amp;P89), 'Druge države in ozemlja'!A:A, C89), 0)</f>
        <v>0</v>
      </c>
      <c r="AA89" s="52">
        <f ca="1">IFERROR(_xlfn.MAXIFS(INDIRECT("'Druge države in ozemlja'!"&amp;P89), 'Druge države in ozemlja'!A:A, LEFT(C89,7)), 0)</f>
        <v>0</v>
      </c>
      <c r="AB89" s="52">
        <f ca="1">IFERROR(_xlfn.MAXIFS(INDIRECT("'Druge države in ozemlja'!"&amp;P89), 'Druge države in ozemlja'!A:A,LEFT(C89,4)), 0)</f>
        <v>0</v>
      </c>
      <c r="AC89" s="52">
        <f t="shared" ca="1" si="34"/>
        <v>0</v>
      </c>
      <c r="AD89" s="52" t="e" cm="1">
        <f t="array" aca="1" ref="AD89" ca="1">_xlfn.XLOOKUP(AC89,INDIRECT("'Druge države in ozemlja'!"&amp;P89),'Druge države in ozemlja'!I:I,"Manjka")</f>
        <v>#REF!</v>
      </c>
      <c r="AE89" s="52" t="e">
        <f t="shared" ca="1" si="26"/>
        <v>#REF!</v>
      </c>
      <c r="AF89" s="52" t="e" cm="1">
        <f t="array" aca="1" ref="AF89" ca="1">_xlfn.XLOOKUP(C89&amp;"|("&amp;F89&amp;")",INDIRECT("'"&amp;I89&amp;"'!A1:A10000") &amp; "|" &amp; INDIRECT("'"&amp;I89&amp;"'!I1:I10000"),INDIRECT("'"&amp;I89&amp;"'!"&amp;Q89),0)</f>
        <v>#REF!</v>
      </c>
      <c r="AG89" s="52" t="e">
        <f t="shared" ca="1" si="27"/>
        <v>#REF!</v>
      </c>
      <c r="AH89" s="52" cm="1">
        <f t="array" aca="1" ref="AH89" ca="1">_xlfn.XLOOKUP(C89&amp;"|("&amp;F89&amp;")",'Druge države in ozemlja'!$A$1:$A$10000 &amp; "|" &amp; 'Druge države in ozemlja'!$I$1:$I$10000,INDIRECT("'Druge države in ozemlja'!"&amp;Q89),0)</f>
        <v>0</v>
      </c>
      <c r="AI89" s="52" t="e">
        <f t="shared" ca="1" si="35"/>
        <v>#REF!</v>
      </c>
      <c r="AJ89" s="39">
        <f t="shared" ca="1" si="36"/>
        <v>0</v>
      </c>
      <c r="AK89" s="53" t="e">
        <f t="shared" ca="1" si="37"/>
        <v>#REF!</v>
      </c>
      <c r="AL89" s="54">
        <f>COUNTIFS(RVb!H:H, 2028, RVb!A:A, C89)</f>
        <v>0</v>
      </c>
      <c r="AM89" s="54">
        <f t="shared" si="38"/>
        <v>2025</v>
      </c>
      <c r="AN89" s="54" t="e">
        <f ca="1">IF(G89, TRUE, (E89&lt;&gt;""))</f>
        <v>#REF!</v>
      </c>
      <c r="AO89" s="193" t="str">
        <f>IF(AND(B88="", B89=""), "", IF(OR(J89,K89),"",IFERROR(IF(G89,AJ89,AI89), "Vnesi podatke")))</f>
        <v/>
      </c>
      <c r="AP89" s="194" cm="1">
        <f t="array" ref="AP89">_xlfn.XLOOKUP(C89&amp;"|"&amp;F89&amp;"|"&amp;S89,RVb!A:A&amp;"|"&amp;RVb!F:F&amp;"|"&amp;RVb!H:H,RVb!E:E, 0)</f>
        <v>0</v>
      </c>
      <c r="AQ89" s="195">
        <f>_xlfn.MAXIFS(RVb!E:E, RVb!A:A, C89, RVb!H:H, AM89)</f>
        <v>0</v>
      </c>
      <c r="AR89" s="196" t="str">
        <f>IF(AND(B88="", B89=""), "", IFERROR(IF(G89,AQ89,AP89), "Vnesi podatke"))</f>
        <v/>
      </c>
      <c r="AS89" s="197" t="str">
        <f>IF(AND(B88="", B89=""),"", _xlfn.XLOOKUP(O89, Parametri!A:A,Parametri!B:B, ""))</f>
        <v/>
      </c>
      <c r="AT89" s="197" t="str">
        <f>IF(AND(B88="", B89=""), "", _xlfn.XLOOKUP(O89, Parametri!A:A,Parametri!C:C, ""))</f>
        <v/>
      </c>
      <c r="AU89" s="198" t="str">
        <f t="shared" si="39"/>
        <v/>
      </c>
      <c r="AV89" s="199" t="str">
        <f>IF(AND(B88="",B89=""),"",IFERROR(AU89*$AU$2,0))</f>
        <v/>
      </c>
    </row>
    <row r="90" spans="1:48" s="2" customFormat="1" ht="30" customHeight="1" x14ac:dyDescent="0.3">
      <c r="A90" s="64">
        <v>83</v>
      </c>
      <c r="B90" s="89"/>
      <c r="C90" s="20" t="str">
        <f t="shared" si="24"/>
        <v/>
      </c>
      <c r="D90" s="182" t="str">
        <f>IF(AND(B89="", B90=""), "", IFERROR(_xlfn.XLOOKUP(B90,'Seznam Blaga'!A:A,'Seznam Blaga'!B:B), "To blago ni predmet CBAM"))</f>
        <v/>
      </c>
      <c r="E90" s="183"/>
      <c r="F90" s="43" t="str">
        <f>_xlfn.XLOOKUP(E90, 'Seznami podatkov'!C:C,'Seznami podatkov'!B:B, "Izpolni obvezna polja.")</f>
        <v/>
      </c>
      <c r="G90" s="43" t="e">
        <f t="shared" ca="1" si="28"/>
        <v>#REF!</v>
      </c>
      <c r="H90" s="51" t="str">
        <f>IF(AND(B89="", B90=""),"", IFERROR(IF(G90,IF(_xlfn.XLOOKUP(AE90,'Seznami podatkov'!B:B,'Seznami podatkov'!C:C)&lt;&gt;0,_xlfn.XLOOKUP(AE90,'Seznami podatkov'!B:B,'Seznami podatkov'!C:C),""),E90), "Vnesi podatke"))</f>
        <v/>
      </c>
      <c r="I90" s="94"/>
      <c r="J90" s="95" t="b">
        <f>COUNTIF('Seznami podatkov'!G:G,I90)&gt;0</f>
        <v>0</v>
      </c>
      <c r="K90" s="95" t="b">
        <f>COUNTIF('Seznami podatkov'!H:H,I90)&gt;0</f>
        <v>0</v>
      </c>
      <c r="L90" s="95">
        <f t="shared" ca="1" si="29"/>
        <v>0</v>
      </c>
      <c r="M90" s="95">
        <f t="shared" ca="1" si="30"/>
        <v>0</v>
      </c>
      <c r="N90" s="95">
        <f t="shared" ca="1" si="31"/>
        <v>0</v>
      </c>
      <c r="O90" s="96"/>
      <c r="P90" s="95">
        <f>_xlfn.XLOOKUP(O90, 'Seznami podatkov'!D:D,'Seznami podatkov'!E:E, "")</f>
        <v>0</v>
      </c>
      <c r="Q90" s="95" t="str">
        <f t="shared" si="25"/>
        <v>01:010000</v>
      </c>
      <c r="R90" s="95">
        <f>COUNTIF(RVb!A:A, B90)</f>
        <v>0</v>
      </c>
      <c r="S90" s="95">
        <f t="shared" si="32"/>
        <v>0</v>
      </c>
      <c r="T90" s="117"/>
      <c r="U90" s="52">
        <f ca="1">IFERROR(_xlfn.MAXIFS(INDIRECT("'"&amp;I90&amp;"'!"&amp;P90), INDIRECT("'"&amp;I90&amp;"'!A:A"), C90), 0)</f>
        <v>0</v>
      </c>
      <c r="V90" s="52">
        <f ca="1">IFERROR(_xlfn.MAXIFS(INDIRECT("'"&amp;I90&amp;"'!"&amp;P90), INDIRECT("'"&amp;I90&amp;"'!A:A"), LEFT(C90,7)), 0)</f>
        <v>0</v>
      </c>
      <c r="W90" s="52">
        <f ca="1">IFERROR(_xlfn.MAXIFS(INDIRECT("'"&amp;I90&amp;"'!"&amp;P90), INDIRECT("'"&amp;I90&amp;"'!A:A"), LEFT(C90,4)), 0)</f>
        <v>0</v>
      </c>
      <c r="X90" s="52">
        <f t="shared" ca="1" si="33"/>
        <v>0</v>
      </c>
      <c r="Y90" s="52" t="e" cm="1">
        <f t="array" aca="1" ref="Y90" ca="1">_xlfn.XLOOKUP(X90,INDIRECT("'"&amp;I90&amp;"'!"&amp;P90),INDIRECT("'"&amp;I90&amp;"'!I:I"),"Manjka")</f>
        <v>#REF!</v>
      </c>
      <c r="Z90" s="52">
        <f ca="1">IFERROR(_xlfn.MAXIFS(INDIRECT("'Druge države in ozemlja'!"&amp;P90), 'Druge države in ozemlja'!A:A, C90), 0)</f>
        <v>0</v>
      </c>
      <c r="AA90" s="52">
        <f ca="1">IFERROR(_xlfn.MAXIFS(INDIRECT("'Druge države in ozemlja'!"&amp;P90), 'Druge države in ozemlja'!A:A, LEFT(C90,7)), 0)</f>
        <v>0</v>
      </c>
      <c r="AB90" s="52">
        <f ca="1">IFERROR(_xlfn.MAXIFS(INDIRECT("'Druge države in ozemlja'!"&amp;P90), 'Druge države in ozemlja'!A:A,LEFT(C90,4)), 0)</f>
        <v>0</v>
      </c>
      <c r="AC90" s="52">
        <f t="shared" ca="1" si="34"/>
        <v>0</v>
      </c>
      <c r="AD90" s="52" t="e" cm="1">
        <f t="array" aca="1" ref="AD90" ca="1">_xlfn.XLOOKUP(AC90,INDIRECT("'Druge države in ozemlja'!"&amp;P90),'Druge države in ozemlja'!I:I,"Manjka")</f>
        <v>#REF!</v>
      </c>
      <c r="AE90" s="52" t="e">
        <f t="shared" ca="1" si="26"/>
        <v>#REF!</v>
      </c>
      <c r="AF90" s="52" t="e" cm="1">
        <f t="array" aca="1" ref="AF90" ca="1">_xlfn.XLOOKUP(C90&amp;"|("&amp;F90&amp;")",INDIRECT("'"&amp;I90&amp;"'!A1:A10000") &amp; "|" &amp; INDIRECT("'"&amp;I90&amp;"'!I1:I10000"),INDIRECT("'"&amp;I90&amp;"'!"&amp;Q90),0)</f>
        <v>#REF!</v>
      </c>
      <c r="AG90" s="52" t="e">
        <f t="shared" ca="1" si="27"/>
        <v>#REF!</v>
      </c>
      <c r="AH90" s="52" cm="1">
        <f t="array" aca="1" ref="AH90" ca="1">_xlfn.XLOOKUP(C90&amp;"|("&amp;F90&amp;")",'Druge države in ozemlja'!$A$1:$A$10000 &amp; "|" &amp; 'Druge države in ozemlja'!$I$1:$I$10000,INDIRECT("'Druge države in ozemlja'!"&amp;Q90),0)</f>
        <v>0</v>
      </c>
      <c r="AI90" s="52" t="e">
        <f t="shared" ca="1" si="35"/>
        <v>#REF!</v>
      </c>
      <c r="AJ90" s="39">
        <f t="shared" ca="1" si="36"/>
        <v>0</v>
      </c>
      <c r="AK90" s="53" t="e">
        <f t="shared" ca="1" si="37"/>
        <v>#REF!</v>
      </c>
      <c r="AL90" s="54">
        <f>COUNTIFS(RVb!H:H, 2028, RVb!A:A, C90)</f>
        <v>0</v>
      </c>
      <c r="AM90" s="54">
        <f t="shared" si="38"/>
        <v>2025</v>
      </c>
      <c r="AN90" s="54" t="e">
        <f ca="1">IF(G90, TRUE, (E90&lt;&gt;""))</f>
        <v>#REF!</v>
      </c>
      <c r="AO90" s="193" t="str">
        <f>IF(AND(B89="", B90=""), "", IF(OR(J90,K90),"",IFERROR(IF(G90,AJ90,AI90), "Vnesi podatke")))</f>
        <v/>
      </c>
      <c r="AP90" s="194" cm="1">
        <f t="array" ref="AP90">_xlfn.XLOOKUP(C90&amp;"|"&amp;F90&amp;"|"&amp;S90,RVb!A:A&amp;"|"&amp;RVb!F:F&amp;"|"&amp;RVb!H:H,RVb!E:E, 0)</f>
        <v>0</v>
      </c>
      <c r="AQ90" s="195">
        <f>_xlfn.MAXIFS(RVb!E:E, RVb!A:A, C90, RVb!H:H, AM90)</f>
        <v>0</v>
      </c>
      <c r="AR90" s="196" t="str">
        <f>IF(AND(B89="", B90=""), "", IFERROR(IF(G90,AQ90,AP90), "Vnesi podatke"))</f>
        <v/>
      </c>
      <c r="AS90" s="197" t="str">
        <f>IF(AND(B89="", B90=""),"", _xlfn.XLOOKUP(O90, Parametri!A:A,Parametri!B:B, ""))</f>
        <v/>
      </c>
      <c r="AT90" s="197" t="str">
        <f>IF(AND(B89="", B90=""), "", _xlfn.XLOOKUP(O90, Parametri!A:A,Parametri!C:C, ""))</f>
        <v/>
      </c>
      <c r="AU90" s="198" t="str">
        <f t="shared" si="39"/>
        <v/>
      </c>
      <c r="AV90" s="199" t="str">
        <f>IF(AND(B89="",B90=""),"",IFERROR(AU90*$AU$2,0))</f>
        <v/>
      </c>
    </row>
    <row r="91" spans="1:48" s="2" customFormat="1" ht="30" customHeight="1" x14ac:dyDescent="0.3">
      <c r="A91" s="64">
        <v>84</v>
      </c>
      <c r="B91" s="89"/>
      <c r="C91" s="20" t="str">
        <f t="shared" si="24"/>
        <v/>
      </c>
      <c r="D91" s="182" t="str">
        <f>IF(AND(B90="", B91=""), "", IFERROR(_xlfn.XLOOKUP(B91,'Seznam Blaga'!A:A,'Seznam Blaga'!B:B), "To blago ni predmet CBAM"))</f>
        <v/>
      </c>
      <c r="E91" s="183"/>
      <c r="F91" s="43" t="str">
        <f>_xlfn.XLOOKUP(E91, 'Seznami podatkov'!C:C,'Seznami podatkov'!B:B, "Izpolni obvezna polja.")</f>
        <v/>
      </c>
      <c r="G91" s="43" t="e">
        <f t="shared" ca="1" si="28"/>
        <v>#REF!</v>
      </c>
      <c r="H91" s="51" t="str">
        <f>IF(AND(B90="", B91=""),"", IFERROR(IF(G91,IF(_xlfn.XLOOKUP(AE91,'Seznami podatkov'!B:B,'Seznami podatkov'!C:C)&lt;&gt;0,_xlfn.XLOOKUP(AE91,'Seznami podatkov'!B:B,'Seznami podatkov'!C:C),""),E91), "Vnesi podatke"))</f>
        <v/>
      </c>
      <c r="I91" s="94"/>
      <c r="J91" s="95" t="b">
        <f>COUNTIF('Seznami podatkov'!G:G,I91)&gt;0</f>
        <v>0</v>
      </c>
      <c r="K91" s="95" t="b">
        <f>COUNTIF('Seznami podatkov'!H:H,I91)&gt;0</f>
        <v>0</v>
      </c>
      <c r="L91" s="95">
        <f t="shared" ca="1" si="29"/>
        <v>0</v>
      </c>
      <c r="M91" s="95">
        <f t="shared" ca="1" si="30"/>
        <v>0</v>
      </c>
      <c r="N91" s="95">
        <f t="shared" ca="1" si="31"/>
        <v>0</v>
      </c>
      <c r="O91" s="96"/>
      <c r="P91" s="95">
        <f>_xlfn.XLOOKUP(O91, 'Seznami podatkov'!D:D,'Seznami podatkov'!E:E, "")</f>
        <v>0</v>
      </c>
      <c r="Q91" s="95" t="str">
        <f t="shared" si="25"/>
        <v>01:010000</v>
      </c>
      <c r="R91" s="95">
        <f>COUNTIF(RVb!A:A, B91)</f>
        <v>0</v>
      </c>
      <c r="S91" s="95">
        <f t="shared" si="32"/>
        <v>0</v>
      </c>
      <c r="T91" s="117"/>
      <c r="U91" s="52">
        <f ca="1">IFERROR(_xlfn.MAXIFS(INDIRECT("'"&amp;I91&amp;"'!"&amp;P91), INDIRECT("'"&amp;I91&amp;"'!A:A"), C91), 0)</f>
        <v>0</v>
      </c>
      <c r="V91" s="52">
        <f ca="1">IFERROR(_xlfn.MAXIFS(INDIRECT("'"&amp;I91&amp;"'!"&amp;P91), INDIRECT("'"&amp;I91&amp;"'!A:A"), LEFT(C91,7)), 0)</f>
        <v>0</v>
      </c>
      <c r="W91" s="52">
        <f ca="1">IFERROR(_xlfn.MAXIFS(INDIRECT("'"&amp;I91&amp;"'!"&amp;P91), INDIRECT("'"&amp;I91&amp;"'!A:A"), LEFT(C91,4)), 0)</f>
        <v>0</v>
      </c>
      <c r="X91" s="52">
        <f t="shared" ca="1" si="33"/>
        <v>0</v>
      </c>
      <c r="Y91" s="52" t="e" cm="1">
        <f t="array" aca="1" ref="Y91" ca="1">_xlfn.XLOOKUP(X91,INDIRECT("'"&amp;I91&amp;"'!"&amp;P91),INDIRECT("'"&amp;I91&amp;"'!I:I"),"Manjka")</f>
        <v>#REF!</v>
      </c>
      <c r="Z91" s="52">
        <f ca="1">IFERROR(_xlfn.MAXIFS(INDIRECT("'Druge države in ozemlja'!"&amp;P91), 'Druge države in ozemlja'!A:A, C91), 0)</f>
        <v>0</v>
      </c>
      <c r="AA91" s="52">
        <f ca="1">IFERROR(_xlfn.MAXIFS(INDIRECT("'Druge države in ozemlja'!"&amp;P91), 'Druge države in ozemlja'!A:A, LEFT(C91,7)), 0)</f>
        <v>0</v>
      </c>
      <c r="AB91" s="52">
        <f ca="1">IFERROR(_xlfn.MAXIFS(INDIRECT("'Druge države in ozemlja'!"&amp;P91), 'Druge države in ozemlja'!A:A,LEFT(C91,4)), 0)</f>
        <v>0</v>
      </c>
      <c r="AC91" s="52">
        <f t="shared" ca="1" si="34"/>
        <v>0</v>
      </c>
      <c r="AD91" s="52" t="e" cm="1">
        <f t="array" aca="1" ref="AD91" ca="1">_xlfn.XLOOKUP(AC91,INDIRECT("'Druge države in ozemlja'!"&amp;P91),'Druge države in ozemlja'!I:I,"Manjka")</f>
        <v>#REF!</v>
      </c>
      <c r="AE91" s="52" t="e">
        <f t="shared" ca="1" si="26"/>
        <v>#REF!</v>
      </c>
      <c r="AF91" s="52" t="e" cm="1">
        <f t="array" aca="1" ref="AF91" ca="1">_xlfn.XLOOKUP(C91&amp;"|("&amp;F91&amp;")",INDIRECT("'"&amp;I91&amp;"'!A1:A10000") &amp; "|" &amp; INDIRECT("'"&amp;I91&amp;"'!I1:I10000"),INDIRECT("'"&amp;I91&amp;"'!"&amp;Q91),0)</f>
        <v>#REF!</v>
      </c>
      <c r="AG91" s="52" t="e">
        <f t="shared" ca="1" si="27"/>
        <v>#REF!</v>
      </c>
      <c r="AH91" s="52" cm="1">
        <f t="array" aca="1" ref="AH91" ca="1">_xlfn.XLOOKUP(C91&amp;"|("&amp;F91&amp;")",'Druge države in ozemlja'!$A$1:$A$10000 &amp; "|" &amp; 'Druge države in ozemlja'!$I$1:$I$10000,INDIRECT("'Druge države in ozemlja'!"&amp;Q91),0)</f>
        <v>0</v>
      </c>
      <c r="AI91" s="52" t="e">
        <f t="shared" ca="1" si="35"/>
        <v>#REF!</v>
      </c>
      <c r="AJ91" s="39">
        <f t="shared" ca="1" si="36"/>
        <v>0</v>
      </c>
      <c r="AK91" s="53" t="e">
        <f t="shared" ca="1" si="37"/>
        <v>#REF!</v>
      </c>
      <c r="AL91" s="54">
        <f>COUNTIFS(RVb!H:H, 2028, RVb!A:A, C91)</f>
        <v>0</v>
      </c>
      <c r="AM91" s="54">
        <f t="shared" si="38"/>
        <v>2025</v>
      </c>
      <c r="AN91" s="54" t="e">
        <f ca="1">IF(G91, TRUE, (E91&lt;&gt;""))</f>
        <v>#REF!</v>
      </c>
      <c r="AO91" s="193" t="str">
        <f>IF(AND(B90="", B91=""), "", IF(OR(J91,K91),"",IFERROR(IF(G91,AJ91,AI91), "Vnesi podatke")))</f>
        <v/>
      </c>
      <c r="AP91" s="194" cm="1">
        <f t="array" ref="AP91">_xlfn.XLOOKUP(C91&amp;"|"&amp;F91&amp;"|"&amp;S91,RVb!A:A&amp;"|"&amp;RVb!F:F&amp;"|"&amp;RVb!H:H,RVb!E:E, 0)</f>
        <v>0</v>
      </c>
      <c r="AQ91" s="195">
        <f>_xlfn.MAXIFS(RVb!E:E, RVb!A:A, C91, RVb!H:H, AM91)</f>
        <v>0</v>
      </c>
      <c r="AR91" s="196" t="str">
        <f>IF(AND(B90="", B91=""), "", IFERROR(IF(G91,AQ91,AP91), "Vnesi podatke"))</f>
        <v/>
      </c>
      <c r="AS91" s="197" t="str">
        <f>IF(AND(B90="", B91=""),"", _xlfn.XLOOKUP(O91, Parametri!A:A,Parametri!B:B, ""))</f>
        <v/>
      </c>
      <c r="AT91" s="197" t="str">
        <f>IF(AND(B90="", B91=""), "", _xlfn.XLOOKUP(O91, Parametri!A:A,Parametri!C:C, ""))</f>
        <v/>
      </c>
      <c r="AU91" s="198" t="str">
        <f t="shared" si="39"/>
        <v/>
      </c>
      <c r="AV91" s="199" t="str">
        <f>IF(AND(B90="",B91=""),"",IFERROR(AU91*$AU$2,0))</f>
        <v/>
      </c>
    </row>
    <row r="92" spans="1:48" s="2" customFormat="1" ht="30" customHeight="1" x14ac:dyDescent="0.3">
      <c r="A92" s="63">
        <v>85</v>
      </c>
      <c r="B92" s="89"/>
      <c r="C92" s="20" t="str">
        <f t="shared" si="24"/>
        <v/>
      </c>
      <c r="D92" s="182" t="str">
        <f>IF(AND(B91="", B92=""), "", IFERROR(_xlfn.XLOOKUP(B92,'Seznam Blaga'!A:A,'Seznam Blaga'!B:B), "To blago ni predmet CBAM"))</f>
        <v/>
      </c>
      <c r="E92" s="183"/>
      <c r="F92" s="43" t="str">
        <f>_xlfn.XLOOKUP(E92, 'Seznami podatkov'!C:C,'Seznami podatkov'!B:B, "Izpolni obvezna polja.")</f>
        <v/>
      </c>
      <c r="G92" s="43" t="e">
        <f t="shared" ca="1" si="28"/>
        <v>#REF!</v>
      </c>
      <c r="H92" s="51" t="str">
        <f>IF(AND(B91="", B92=""),"", IFERROR(IF(G92,IF(_xlfn.XLOOKUP(AE92,'Seznami podatkov'!B:B,'Seznami podatkov'!C:C)&lt;&gt;0,_xlfn.XLOOKUP(AE92,'Seznami podatkov'!B:B,'Seznami podatkov'!C:C),""),E92), "Vnesi podatke"))</f>
        <v/>
      </c>
      <c r="I92" s="94"/>
      <c r="J92" s="95" t="b">
        <f>COUNTIF('Seznami podatkov'!G:G,I92)&gt;0</f>
        <v>0</v>
      </c>
      <c r="K92" s="95" t="b">
        <f>COUNTIF('Seznami podatkov'!H:H,I92)&gt;0</f>
        <v>0</v>
      </c>
      <c r="L92" s="95">
        <f t="shared" ca="1" si="29"/>
        <v>0</v>
      </c>
      <c r="M92" s="95">
        <f t="shared" ca="1" si="30"/>
        <v>0</v>
      </c>
      <c r="N92" s="95">
        <f t="shared" ca="1" si="31"/>
        <v>0</v>
      </c>
      <c r="O92" s="96"/>
      <c r="P92" s="95">
        <f>_xlfn.XLOOKUP(O92, 'Seznami podatkov'!D:D,'Seznami podatkov'!E:E, "")</f>
        <v>0</v>
      </c>
      <c r="Q92" s="95" t="str">
        <f t="shared" si="25"/>
        <v>01:010000</v>
      </c>
      <c r="R92" s="95">
        <f>COUNTIF(RVb!A:A, B92)</f>
        <v>0</v>
      </c>
      <c r="S92" s="95">
        <f t="shared" si="32"/>
        <v>0</v>
      </c>
      <c r="T92" s="117"/>
      <c r="U92" s="52">
        <f ca="1">IFERROR(_xlfn.MAXIFS(INDIRECT("'"&amp;I92&amp;"'!"&amp;P92), INDIRECT("'"&amp;I92&amp;"'!A:A"), C92), 0)</f>
        <v>0</v>
      </c>
      <c r="V92" s="52">
        <f ca="1">IFERROR(_xlfn.MAXIFS(INDIRECT("'"&amp;I92&amp;"'!"&amp;P92), INDIRECT("'"&amp;I92&amp;"'!A:A"), LEFT(C92,7)), 0)</f>
        <v>0</v>
      </c>
      <c r="W92" s="52">
        <f ca="1">IFERROR(_xlfn.MAXIFS(INDIRECT("'"&amp;I92&amp;"'!"&amp;P92), INDIRECT("'"&amp;I92&amp;"'!A:A"), LEFT(C92,4)), 0)</f>
        <v>0</v>
      </c>
      <c r="X92" s="52">
        <f t="shared" ca="1" si="33"/>
        <v>0</v>
      </c>
      <c r="Y92" s="52" t="e" cm="1">
        <f t="array" aca="1" ref="Y92" ca="1">_xlfn.XLOOKUP(X92,INDIRECT("'"&amp;I92&amp;"'!"&amp;P92),INDIRECT("'"&amp;I92&amp;"'!I:I"),"Manjka")</f>
        <v>#REF!</v>
      </c>
      <c r="Z92" s="52">
        <f ca="1">IFERROR(_xlfn.MAXIFS(INDIRECT("'Druge države in ozemlja'!"&amp;P92), 'Druge države in ozemlja'!A:A, C92), 0)</f>
        <v>0</v>
      </c>
      <c r="AA92" s="52">
        <f ca="1">IFERROR(_xlfn.MAXIFS(INDIRECT("'Druge države in ozemlja'!"&amp;P92), 'Druge države in ozemlja'!A:A, LEFT(C92,7)), 0)</f>
        <v>0</v>
      </c>
      <c r="AB92" s="52">
        <f ca="1">IFERROR(_xlfn.MAXIFS(INDIRECT("'Druge države in ozemlja'!"&amp;P92), 'Druge države in ozemlja'!A:A,LEFT(C92,4)), 0)</f>
        <v>0</v>
      </c>
      <c r="AC92" s="52">
        <f t="shared" ca="1" si="34"/>
        <v>0</v>
      </c>
      <c r="AD92" s="52" t="e" cm="1">
        <f t="array" aca="1" ref="AD92" ca="1">_xlfn.XLOOKUP(AC92,INDIRECT("'Druge države in ozemlja'!"&amp;P92),'Druge države in ozemlja'!I:I,"Manjka")</f>
        <v>#REF!</v>
      </c>
      <c r="AE92" s="52" t="e">
        <f t="shared" ca="1" si="26"/>
        <v>#REF!</v>
      </c>
      <c r="AF92" s="52" t="e" cm="1">
        <f t="array" aca="1" ref="AF92" ca="1">_xlfn.XLOOKUP(C92&amp;"|("&amp;F92&amp;")",INDIRECT("'"&amp;I92&amp;"'!A1:A10000") &amp; "|" &amp; INDIRECT("'"&amp;I92&amp;"'!I1:I10000"),INDIRECT("'"&amp;I92&amp;"'!"&amp;Q92),0)</f>
        <v>#REF!</v>
      </c>
      <c r="AG92" s="52" t="e">
        <f t="shared" ca="1" si="27"/>
        <v>#REF!</v>
      </c>
      <c r="AH92" s="52" cm="1">
        <f t="array" aca="1" ref="AH92" ca="1">_xlfn.XLOOKUP(C92&amp;"|("&amp;F92&amp;")",'Druge države in ozemlja'!$A$1:$A$10000 &amp; "|" &amp; 'Druge države in ozemlja'!$I$1:$I$10000,INDIRECT("'Druge države in ozemlja'!"&amp;Q92),0)</f>
        <v>0</v>
      </c>
      <c r="AI92" s="52" t="e">
        <f t="shared" ca="1" si="35"/>
        <v>#REF!</v>
      </c>
      <c r="AJ92" s="39">
        <f t="shared" ca="1" si="36"/>
        <v>0</v>
      </c>
      <c r="AK92" s="53" t="e">
        <f t="shared" ca="1" si="37"/>
        <v>#REF!</v>
      </c>
      <c r="AL92" s="54">
        <f>COUNTIFS(RVb!H:H, 2028, RVb!A:A, C92)</f>
        <v>0</v>
      </c>
      <c r="AM92" s="54">
        <f t="shared" si="38"/>
        <v>2025</v>
      </c>
      <c r="AN92" s="54" t="e">
        <f ca="1">IF(G92, TRUE, (E92&lt;&gt;""))</f>
        <v>#REF!</v>
      </c>
      <c r="AO92" s="193" t="str">
        <f>IF(AND(B91="", B92=""), "", IF(OR(J92,K92),"",IFERROR(IF(G92,AJ92,AI92), "Vnesi podatke")))</f>
        <v/>
      </c>
      <c r="AP92" s="194" cm="1">
        <f t="array" ref="AP92">_xlfn.XLOOKUP(C92&amp;"|"&amp;F92&amp;"|"&amp;S92,RVb!A:A&amp;"|"&amp;RVb!F:F&amp;"|"&amp;RVb!H:H,RVb!E:E, 0)</f>
        <v>0</v>
      </c>
      <c r="AQ92" s="195">
        <f>_xlfn.MAXIFS(RVb!E:E, RVb!A:A, C92, RVb!H:H, AM92)</f>
        <v>0</v>
      </c>
      <c r="AR92" s="196" t="str">
        <f>IF(AND(B91="", B92=""), "", IFERROR(IF(G92,AQ92,AP92), "Vnesi podatke"))</f>
        <v/>
      </c>
      <c r="AS92" s="197" t="str">
        <f>IF(AND(B91="", B92=""),"", _xlfn.XLOOKUP(O92, Parametri!A:A,Parametri!B:B, ""))</f>
        <v/>
      </c>
      <c r="AT92" s="197" t="str">
        <f>IF(AND(B91="", B92=""), "", _xlfn.XLOOKUP(O92, Parametri!A:A,Parametri!C:C, ""))</f>
        <v/>
      </c>
      <c r="AU92" s="198" t="str">
        <f t="shared" si="39"/>
        <v/>
      </c>
      <c r="AV92" s="199" t="str">
        <f>IF(AND(B91="",B92=""),"",IFERROR(AU92*$AU$2,0))</f>
        <v/>
      </c>
    </row>
    <row r="93" spans="1:48" s="2" customFormat="1" ht="30" customHeight="1" x14ac:dyDescent="0.3">
      <c r="A93" s="64">
        <v>86</v>
      </c>
      <c r="B93" s="89"/>
      <c r="C93" s="20" t="str">
        <f t="shared" si="24"/>
        <v/>
      </c>
      <c r="D93" s="182" t="str">
        <f>IF(AND(B92="", B93=""), "", IFERROR(_xlfn.XLOOKUP(B93,'Seznam Blaga'!A:A,'Seznam Blaga'!B:B), "To blago ni predmet CBAM"))</f>
        <v/>
      </c>
      <c r="E93" s="183"/>
      <c r="F93" s="43" t="str">
        <f>_xlfn.XLOOKUP(E93, 'Seznami podatkov'!C:C,'Seznami podatkov'!B:B, "Izpolni obvezna polja.")</f>
        <v/>
      </c>
      <c r="G93" s="43" t="e">
        <f t="shared" ca="1" si="28"/>
        <v>#REF!</v>
      </c>
      <c r="H93" s="51" t="str">
        <f>IF(AND(B92="", B93=""),"", IFERROR(IF(G93,IF(_xlfn.XLOOKUP(AE93,'Seznami podatkov'!B:B,'Seznami podatkov'!C:C)&lt;&gt;0,_xlfn.XLOOKUP(AE93,'Seznami podatkov'!B:B,'Seznami podatkov'!C:C),""),E93), "Vnesi podatke"))</f>
        <v/>
      </c>
      <c r="I93" s="94"/>
      <c r="J93" s="95" t="b">
        <f>COUNTIF('Seznami podatkov'!G:G,I93)&gt;0</f>
        <v>0</v>
      </c>
      <c r="K93" s="95" t="b">
        <f>COUNTIF('Seznami podatkov'!H:H,I93)&gt;0</f>
        <v>0</v>
      </c>
      <c r="L93" s="95">
        <f t="shared" ca="1" si="29"/>
        <v>0</v>
      </c>
      <c r="M93" s="95">
        <f t="shared" ca="1" si="30"/>
        <v>0</v>
      </c>
      <c r="N93" s="95">
        <f t="shared" ca="1" si="31"/>
        <v>0</v>
      </c>
      <c r="O93" s="96"/>
      <c r="P93" s="95">
        <f>_xlfn.XLOOKUP(O93, 'Seznami podatkov'!D:D,'Seznami podatkov'!E:E, "")</f>
        <v>0</v>
      </c>
      <c r="Q93" s="95" t="str">
        <f t="shared" si="25"/>
        <v>01:010000</v>
      </c>
      <c r="R93" s="95">
        <f>COUNTIF(RVb!A:A, B93)</f>
        <v>0</v>
      </c>
      <c r="S93" s="95">
        <f t="shared" si="32"/>
        <v>0</v>
      </c>
      <c r="T93" s="117"/>
      <c r="U93" s="52">
        <f ca="1">IFERROR(_xlfn.MAXIFS(INDIRECT("'"&amp;I93&amp;"'!"&amp;P93), INDIRECT("'"&amp;I93&amp;"'!A:A"), C93), 0)</f>
        <v>0</v>
      </c>
      <c r="V93" s="52">
        <f ca="1">IFERROR(_xlfn.MAXIFS(INDIRECT("'"&amp;I93&amp;"'!"&amp;P93), INDIRECT("'"&amp;I93&amp;"'!A:A"), LEFT(C93,7)), 0)</f>
        <v>0</v>
      </c>
      <c r="W93" s="52">
        <f ca="1">IFERROR(_xlfn.MAXIFS(INDIRECT("'"&amp;I93&amp;"'!"&amp;P93), INDIRECT("'"&amp;I93&amp;"'!A:A"), LEFT(C93,4)), 0)</f>
        <v>0</v>
      </c>
      <c r="X93" s="52">
        <f t="shared" ca="1" si="33"/>
        <v>0</v>
      </c>
      <c r="Y93" s="52" t="e" cm="1">
        <f t="array" aca="1" ref="Y93" ca="1">_xlfn.XLOOKUP(X93,INDIRECT("'"&amp;I93&amp;"'!"&amp;P93),INDIRECT("'"&amp;I93&amp;"'!I:I"),"Manjka")</f>
        <v>#REF!</v>
      </c>
      <c r="Z93" s="52">
        <f ca="1">IFERROR(_xlfn.MAXIFS(INDIRECT("'Druge države in ozemlja'!"&amp;P93), 'Druge države in ozemlja'!A:A, C93), 0)</f>
        <v>0</v>
      </c>
      <c r="AA93" s="52">
        <f ca="1">IFERROR(_xlfn.MAXIFS(INDIRECT("'Druge države in ozemlja'!"&amp;P93), 'Druge države in ozemlja'!A:A, LEFT(C93,7)), 0)</f>
        <v>0</v>
      </c>
      <c r="AB93" s="52">
        <f ca="1">IFERROR(_xlfn.MAXIFS(INDIRECT("'Druge države in ozemlja'!"&amp;P93), 'Druge države in ozemlja'!A:A,LEFT(C93,4)), 0)</f>
        <v>0</v>
      </c>
      <c r="AC93" s="52">
        <f t="shared" ca="1" si="34"/>
        <v>0</v>
      </c>
      <c r="AD93" s="52" t="e" cm="1">
        <f t="array" aca="1" ref="AD93" ca="1">_xlfn.XLOOKUP(AC93,INDIRECT("'Druge države in ozemlja'!"&amp;P93),'Druge države in ozemlja'!I:I,"Manjka")</f>
        <v>#REF!</v>
      </c>
      <c r="AE93" s="52" t="e">
        <f t="shared" ca="1" si="26"/>
        <v>#REF!</v>
      </c>
      <c r="AF93" s="52" t="e" cm="1">
        <f t="array" aca="1" ref="AF93" ca="1">_xlfn.XLOOKUP(C93&amp;"|("&amp;F93&amp;")",INDIRECT("'"&amp;I93&amp;"'!A1:A10000") &amp; "|" &amp; INDIRECT("'"&amp;I93&amp;"'!I1:I10000"),INDIRECT("'"&amp;I93&amp;"'!"&amp;Q93),0)</f>
        <v>#REF!</v>
      </c>
      <c r="AG93" s="52" t="e">
        <f t="shared" ca="1" si="27"/>
        <v>#REF!</v>
      </c>
      <c r="AH93" s="52" cm="1">
        <f t="array" aca="1" ref="AH93" ca="1">_xlfn.XLOOKUP(C93&amp;"|("&amp;F93&amp;")",'Druge države in ozemlja'!$A$1:$A$10000 &amp; "|" &amp; 'Druge države in ozemlja'!$I$1:$I$10000,INDIRECT("'Druge države in ozemlja'!"&amp;Q93),0)</f>
        <v>0</v>
      </c>
      <c r="AI93" s="52" t="e">
        <f t="shared" ca="1" si="35"/>
        <v>#REF!</v>
      </c>
      <c r="AJ93" s="39">
        <f t="shared" ca="1" si="36"/>
        <v>0</v>
      </c>
      <c r="AK93" s="53" t="e">
        <f t="shared" ca="1" si="37"/>
        <v>#REF!</v>
      </c>
      <c r="AL93" s="54">
        <f>COUNTIFS(RVb!H:H, 2028, RVb!A:A, C93)</f>
        <v>0</v>
      </c>
      <c r="AM93" s="54">
        <f t="shared" si="38"/>
        <v>2025</v>
      </c>
      <c r="AN93" s="54" t="e">
        <f ca="1">IF(G93, TRUE, (E93&lt;&gt;""))</f>
        <v>#REF!</v>
      </c>
      <c r="AO93" s="193" t="str">
        <f>IF(AND(B92="", B93=""), "", IF(OR(J93,K93),"",IFERROR(IF(G93,AJ93,AI93), "Vnesi podatke")))</f>
        <v/>
      </c>
      <c r="AP93" s="194" cm="1">
        <f t="array" ref="AP93">_xlfn.XLOOKUP(C93&amp;"|"&amp;F93&amp;"|"&amp;S93,RVb!A:A&amp;"|"&amp;RVb!F:F&amp;"|"&amp;RVb!H:H,RVb!E:E, 0)</f>
        <v>0</v>
      </c>
      <c r="AQ93" s="195">
        <f>_xlfn.MAXIFS(RVb!E:E, RVb!A:A, C93, RVb!H:H, AM93)</f>
        <v>0</v>
      </c>
      <c r="AR93" s="196" t="str">
        <f>IF(AND(B92="", B93=""), "", IFERROR(IF(G93,AQ93,AP93), "Vnesi podatke"))</f>
        <v/>
      </c>
      <c r="AS93" s="197" t="str">
        <f>IF(AND(B92="", B93=""),"", _xlfn.XLOOKUP(O93, Parametri!A:A,Parametri!B:B, ""))</f>
        <v/>
      </c>
      <c r="AT93" s="197" t="str">
        <f>IF(AND(B92="", B93=""), "", _xlfn.XLOOKUP(O93, Parametri!A:A,Parametri!C:C, ""))</f>
        <v/>
      </c>
      <c r="AU93" s="198" t="str">
        <f t="shared" si="39"/>
        <v/>
      </c>
      <c r="AV93" s="199" t="str">
        <f>IF(AND(B92="",B93=""),"",IFERROR(AU93*$AU$2,0))</f>
        <v/>
      </c>
    </row>
    <row r="94" spans="1:48" s="2" customFormat="1" ht="30" customHeight="1" x14ac:dyDescent="0.3">
      <c r="A94" s="64">
        <v>87</v>
      </c>
      <c r="B94" s="89"/>
      <c r="C94" s="20" t="str">
        <f t="shared" si="24"/>
        <v/>
      </c>
      <c r="D94" s="182" t="str">
        <f>IF(AND(B93="", B94=""), "", IFERROR(_xlfn.XLOOKUP(B94,'Seznam Blaga'!A:A,'Seznam Blaga'!B:B), "To blago ni predmet CBAM"))</f>
        <v/>
      </c>
      <c r="E94" s="183"/>
      <c r="F94" s="43" t="str">
        <f>_xlfn.XLOOKUP(E94, 'Seznami podatkov'!C:C,'Seznami podatkov'!B:B, "Izpolni obvezna polja.")</f>
        <v/>
      </c>
      <c r="G94" s="43" t="e">
        <f t="shared" ca="1" si="28"/>
        <v>#REF!</v>
      </c>
      <c r="H94" s="51" t="str">
        <f>IF(AND(B93="", B94=""),"", IFERROR(IF(G94,IF(_xlfn.XLOOKUP(AE94,'Seznami podatkov'!B:B,'Seznami podatkov'!C:C)&lt;&gt;0,_xlfn.XLOOKUP(AE94,'Seznami podatkov'!B:B,'Seznami podatkov'!C:C),""),E94), "Vnesi podatke"))</f>
        <v/>
      </c>
      <c r="I94" s="94"/>
      <c r="J94" s="95" t="b">
        <f>COUNTIF('Seznami podatkov'!G:G,I94)&gt;0</f>
        <v>0</v>
      </c>
      <c r="K94" s="95" t="b">
        <f>COUNTIF('Seznami podatkov'!H:H,I94)&gt;0</f>
        <v>0</v>
      </c>
      <c r="L94" s="95">
        <f t="shared" ca="1" si="29"/>
        <v>0</v>
      </c>
      <c r="M94" s="95">
        <f t="shared" ca="1" si="30"/>
        <v>0</v>
      </c>
      <c r="N94" s="95">
        <f t="shared" ca="1" si="31"/>
        <v>0</v>
      </c>
      <c r="O94" s="96"/>
      <c r="P94" s="95">
        <f>_xlfn.XLOOKUP(O94, 'Seznami podatkov'!D:D,'Seznami podatkov'!E:E, "")</f>
        <v>0</v>
      </c>
      <c r="Q94" s="95" t="str">
        <f t="shared" si="25"/>
        <v>01:010000</v>
      </c>
      <c r="R94" s="95">
        <f>COUNTIF(RVb!A:A, B94)</f>
        <v>0</v>
      </c>
      <c r="S94" s="95">
        <f t="shared" si="32"/>
        <v>0</v>
      </c>
      <c r="T94" s="117"/>
      <c r="U94" s="52">
        <f ca="1">IFERROR(_xlfn.MAXIFS(INDIRECT("'"&amp;I94&amp;"'!"&amp;P94), INDIRECT("'"&amp;I94&amp;"'!A:A"), C94), 0)</f>
        <v>0</v>
      </c>
      <c r="V94" s="52">
        <f ca="1">IFERROR(_xlfn.MAXIFS(INDIRECT("'"&amp;I94&amp;"'!"&amp;P94), INDIRECT("'"&amp;I94&amp;"'!A:A"), LEFT(C94,7)), 0)</f>
        <v>0</v>
      </c>
      <c r="W94" s="52">
        <f ca="1">IFERROR(_xlfn.MAXIFS(INDIRECT("'"&amp;I94&amp;"'!"&amp;P94), INDIRECT("'"&amp;I94&amp;"'!A:A"), LEFT(C94,4)), 0)</f>
        <v>0</v>
      </c>
      <c r="X94" s="52">
        <f t="shared" ca="1" si="33"/>
        <v>0</v>
      </c>
      <c r="Y94" s="52" t="e" cm="1">
        <f t="array" aca="1" ref="Y94" ca="1">_xlfn.XLOOKUP(X94,INDIRECT("'"&amp;I94&amp;"'!"&amp;P94),INDIRECT("'"&amp;I94&amp;"'!I:I"),"Manjka")</f>
        <v>#REF!</v>
      </c>
      <c r="Z94" s="52">
        <f ca="1">IFERROR(_xlfn.MAXIFS(INDIRECT("'Druge države in ozemlja'!"&amp;P94), 'Druge države in ozemlja'!A:A, C94), 0)</f>
        <v>0</v>
      </c>
      <c r="AA94" s="52">
        <f ca="1">IFERROR(_xlfn.MAXIFS(INDIRECT("'Druge države in ozemlja'!"&amp;P94), 'Druge države in ozemlja'!A:A, LEFT(C94,7)), 0)</f>
        <v>0</v>
      </c>
      <c r="AB94" s="52">
        <f ca="1">IFERROR(_xlfn.MAXIFS(INDIRECT("'Druge države in ozemlja'!"&amp;P94), 'Druge države in ozemlja'!A:A,LEFT(C94,4)), 0)</f>
        <v>0</v>
      </c>
      <c r="AC94" s="52">
        <f t="shared" ca="1" si="34"/>
        <v>0</v>
      </c>
      <c r="AD94" s="52" t="e" cm="1">
        <f t="array" aca="1" ref="AD94" ca="1">_xlfn.XLOOKUP(AC94,INDIRECT("'Druge države in ozemlja'!"&amp;P94),'Druge države in ozemlja'!I:I,"Manjka")</f>
        <v>#REF!</v>
      </c>
      <c r="AE94" s="52" t="e">
        <f t="shared" ca="1" si="26"/>
        <v>#REF!</v>
      </c>
      <c r="AF94" s="52" t="e" cm="1">
        <f t="array" aca="1" ref="AF94" ca="1">_xlfn.XLOOKUP(C94&amp;"|("&amp;F94&amp;")",INDIRECT("'"&amp;I94&amp;"'!A1:A10000") &amp; "|" &amp; INDIRECT("'"&amp;I94&amp;"'!I1:I10000"),INDIRECT("'"&amp;I94&amp;"'!"&amp;Q94),0)</f>
        <v>#REF!</v>
      </c>
      <c r="AG94" s="52" t="e">
        <f t="shared" ca="1" si="27"/>
        <v>#REF!</v>
      </c>
      <c r="AH94" s="52" cm="1">
        <f t="array" aca="1" ref="AH94" ca="1">_xlfn.XLOOKUP(C94&amp;"|("&amp;F94&amp;")",'Druge države in ozemlja'!$A$1:$A$10000 &amp; "|" &amp; 'Druge države in ozemlja'!$I$1:$I$10000,INDIRECT("'Druge države in ozemlja'!"&amp;Q94),0)</f>
        <v>0</v>
      </c>
      <c r="AI94" s="52" t="e">
        <f t="shared" ca="1" si="35"/>
        <v>#REF!</v>
      </c>
      <c r="AJ94" s="39">
        <f t="shared" ca="1" si="36"/>
        <v>0</v>
      </c>
      <c r="AK94" s="53" t="e">
        <f t="shared" ca="1" si="37"/>
        <v>#REF!</v>
      </c>
      <c r="AL94" s="54">
        <f>COUNTIFS(RVb!H:H, 2028, RVb!A:A, C94)</f>
        <v>0</v>
      </c>
      <c r="AM94" s="54">
        <f t="shared" si="38"/>
        <v>2025</v>
      </c>
      <c r="AN94" s="54" t="e">
        <f ca="1">IF(G94, TRUE, (E94&lt;&gt;""))</f>
        <v>#REF!</v>
      </c>
      <c r="AO94" s="193" t="str">
        <f>IF(AND(B93="", B94=""), "", IF(OR(J94,K94),"",IFERROR(IF(G94,AJ94,AI94), "Vnesi podatke")))</f>
        <v/>
      </c>
      <c r="AP94" s="194" cm="1">
        <f t="array" ref="AP94">_xlfn.XLOOKUP(C94&amp;"|"&amp;F94&amp;"|"&amp;S94,RVb!A:A&amp;"|"&amp;RVb!F:F&amp;"|"&amp;RVb!H:H,RVb!E:E, 0)</f>
        <v>0</v>
      </c>
      <c r="AQ94" s="195">
        <f>_xlfn.MAXIFS(RVb!E:E, RVb!A:A, C94, RVb!H:H, AM94)</f>
        <v>0</v>
      </c>
      <c r="AR94" s="196" t="str">
        <f>IF(AND(B93="", B94=""), "", IFERROR(IF(G94,AQ94,AP94), "Vnesi podatke"))</f>
        <v/>
      </c>
      <c r="AS94" s="197" t="str">
        <f>IF(AND(B93="", B94=""),"", _xlfn.XLOOKUP(O94, Parametri!A:A,Parametri!B:B, ""))</f>
        <v/>
      </c>
      <c r="AT94" s="197" t="str">
        <f>IF(AND(B93="", B94=""), "", _xlfn.XLOOKUP(O94, Parametri!A:A,Parametri!C:C, ""))</f>
        <v/>
      </c>
      <c r="AU94" s="198" t="str">
        <f t="shared" si="39"/>
        <v/>
      </c>
      <c r="AV94" s="199" t="str">
        <f>IF(AND(B93="",B94=""),"",IFERROR(AU94*$AU$2,0))</f>
        <v/>
      </c>
    </row>
    <row r="95" spans="1:48" s="2" customFormat="1" ht="30" customHeight="1" x14ac:dyDescent="0.3">
      <c r="A95" s="63">
        <v>88</v>
      </c>
      <c r="B95" s="89"/>
      <c r="C95" s="20" t="str">
        <f t="shared" si="24"/>
        <v/>
      </c>
      <c r="D95" s="182" t="str">
        <f>IF(AND(B94="", B95=""), "", IFERROR(_xlfn.XLOOKUP(B95,'Seznam Blaga'!A:A,'Seznam Blaga'!B:B), "To blago ni predmet CBAM"))</f>
        <v/>
      </c>
      <c r="E95" s="183"/>
      <c r="F95" s="43" t="str">
        <f>_xlfn.XLOOKUP(E95, 'Seznami podatkov'!C:C,'Seznami podatkov'!B:B, "Izpolni obvezna polja.")</f>
        <v/>
      </c>
      <c r="G95" s="43" t="e">
        <f t="shared" ca="1" si="28"/>
        <v>#REF!</v>
      </c>
      <c r="H95" s="51" t="str">
        <f>IF(AND(B94="", B95=""),"", IFERROR(IF(G95,IF(_xlfn.XLOOKUP(AE95,'Seznami podatkov'!B:B,'Seznami podatkov'!C:C)&lt;&gt;0,_xlfn.XLOOKUP(AE95,'Seznami podatkov'!B:B,'Seznami podatkov'!C:C),""),E95), "Vnesi podatke"))</f>
        <v/>
      </c>
      <c r="I95" s="94"/>
      <c r="J95" s="95" t="b">
        <f>COUNTIF('Seznami podatkov'!G:G,I95)&gt;0</f>
        <v>0</v>
      </c>
      <c r="K95" s="95" t="b">
        <f>COUNTIF('Seznami podatkov'!H:H,I95)&gt;0</f>
        <v>0</v>
      </c>
      <c r="L95" s="95">
        <f t="shared" ca="1" si="29"/>
        <v>0</v>
      </c>
      <c r="M95" s="95">
        <f t="shared" ca="1" si="30"/>
        <v>0</v>
      </c>
      <c r="N95" s="95">
        <f t="shared" ca="1" si="31"/>
        <v>0</v>
      </c>
      <c r="O95" s="96"/>
      <c r="P95" s="95">
        <f>_xlfn.XLOOKUP(O95, 'Seznami podatkov'!D:D,'Seznami podatkov'!E:E, "")</f>
        <v>0</v>
      </c>
      <c r="Q95" s="95" t="str">
        <f t="shared" si="25"/>
        <v>01:010000</v>
      </c>
      <c r="R95" s="95">
        <f>COUNTIF(RVb!A:A, B95)</f>
        <v>0</v>
      </c>
      <c r="S95" s="95">
        <f t="shared" si="32"/>
        <v>0</v>
      </c>
      <c r="T95" s="117"/>
      <c r="U95" s="52">
        <f ca="1">IFERROR(_xlfn.MAXIFS(INDIRECT("'"&amp;I95&amp;"'!"&amp;P95), INDIRECT("'"&amp;I95&amp;"'!A:A"), C95), 0)</f>
        <v>0</v>
      </c>
      <c r="V95" s="52">
        <f ca="1">IFERROR(_xlfn.MAXIFS(INDIRECT("'"&amp;I95&amp;"'!"&amp;P95), INDIRECT("'"&amp;I95&amp;"'!A:A"), LEFT(C95,7)), 0)</f>
        <v>0</v>
      </c>
      <c r="W95" s="52">
        <f ca="1">IFERROR(_xlfn.MAXIFS(INDIRECT("'"&amp;I95&amp;"'!"&amp;P95), INDIRECT("'"&amp;I95&amp;"'!A:A"), LEFT(C95,4)), 0)</f>
        <v>0</v>
      </c>
      <c r="X95" s="52">
        <f t="shared" ca="1" si="33"/>
        <v>0</v>
      </c>
      <c r="Y95" s="52" t="e" cm="1">
        <f t="array" aca="1" ref="Y95" ca="1">_xlfn.XLOOKUP(X95,INDIRECT("'"&amp;I95&amp;"'!"&amp;P95),INDIRECT("'"&amp;I95&amp;"'!I:I"),"Manjka")</f>
        <v>#REF!</v>
      </c>
      <c r="Z95" s="52">
        <f ca="1">IFERROR(_xlfn.MAXIFS(INDIRECT("'Druge države in ozemlja'!"&amp;P95), 'Druge države in ozemlja'!A:A, C95), 0)</f>
        <v>0</v>
      </c>
      <c r="AA95" s="52">
        <f ca="1">IFERROR(_xlfn.MAXIFS(INDIRECT("'Druge države in ozemlja'!"&amp;P95), 'Druge države in ozemlja'!A:A, LEFT(C95,7)), 0)</f>
        <v>0</v>
      </c>
      <c r="AB95" s="52">
        <f ca="1">IFERROR(_xlfn.MAXIFS(INDIRECT("'Druge države in ozemlja'!"&amp;P95), 'Druge države in ozemlja'!A:A,LEFT(C95,4)), 0)</f>
        <v>0</v>
      </c>
      <c r="AC95" s="52">
        <f t="shared" ca="1" si="34"/>
        <v>0</v>
      </c>
      <c r="AD95" s="52" t="e" cm="1">
        <f t="array" aca="1" ref="AD95" ca="1">_xlfn.XLOOKUP(AC95,INDIRECT("'Druge države in ozemlja'!"&amp;P95),'Druge države in ozemlja'!I:I,"Manjka")</f>
        <v>#REF!</v>
      </c>
      <c r="AE95" s="52" t="e">
        <f t="shared" ca="1" si="26"/>
        <v>#REF!</v>
      </c>
      <c r="AF95" s="52" t="e" cm="1">
        <f t="array" aca="1" ref="AF95" ca="1">_xlfn.XLOOKUP(C95&amp;"|("&amp;F95&amp;")",INDIRECT("'"&amp;I95&amp;"'!A1:A10000") &amp; "|" &amp; INDIRECT("'"&amp;I95&amp;"'!I1:I10000"),INDIRECT("'"&amp;I95&amp;"'!"&amp;Q95),0)</f>
        <v>#REF!</v>
      </c>
      <c r="AG95" s="52" t="e">
        <f t="shared" ca="1" si="27"/>
        <v>#REF!</v>
      </c>
      <c r="AH95" s="52" cm="1">
        <f t="array" aca="1" ref="AH95" ca="1">_xlfn.XLOOKUP(C95&amp;"|("&amp;F95&amp;")",'Druge države in ozemlja'!$A$1:$A$10000 &amp; "|" &amp; 'Druge države in ozemlja'!$I$1:$I$10000,INDIRECT("'Druge države in ozemlja'!"&amp;Q95),0)</f>
        <v>0</v>
      </c>
      <c r="AI95" s="52" t="e">
        <f t="shared" ca="1" si="35"/>
        <v>#REF!</v>
      </c>
      <c r="AJ95" s="39">
        <f t="shared" ca="1" si="36"/>
        <v>0</v>
      </c>
      <c r="AK95" s="53" t="e">
        <f t="shared" ca="1" si="37"/>
        <v>#REF!</v>
      </c>
      <c r="AL95" s="54">
        <f>COUNTIFS(RVb!H:H, 2028, RVb!A:A, C95)</f>
        <v>0</v>
      </c>
      <c r="AM95" s="54">
        <f t="shared" si="38"/>
        <v>2025</v>
      </c>
      <c r="AN95" s="54" t="e">
        <f ca="1">IF(G95, TRUE, (E95&lt;&gt;""))</f>
        <v>#REF!</v>
      </c>
      <c r="AO95" s="193" t="str">
        <f>IF(AND(B94="", B95=""), "", IF(OR(J95,K95),"",IFERROR(IF(G95,AJ95,AI95), "Vnesi podatke")))</f>
        <v/>
      </c>
      <c r="AP95" s="194" cm="1">
        <f t="array" ref="AP95">_xlfn.XLOOKUP(C95&amp;"|"&amp;F95&amp;"|"&amp;S95,RVb!A:A&amp;"|"&amp;RVb!F:F&amp;"|"&amp;RVb!H:H,RVb!E:E, 0)</f>
        <v>0</v>
      </c>
      <c r="AQ95" s="195">
        <f>_xlfn.MAXIFS(RVb!E:E, RVb!A:A, C95, RVb!H:H, AM95)</f>
        <v>0</v>
      </c>
      <c r="AR95" s="196" t="str">
        <f>IF(AND(B94="", B95=""), "", IFERROR(IF(G95,AQ95,AP95), "Vnesi podatke"))</f>
        <v/>
      </c>
      <c r="AS95" s="197" t="str">
        <f>IF(AND(B94="", B95=""),"", _xlfn.XLOOKUP(O95, Parametri!A:A,Parametri!B:B, ""))</f>
        <v/>
      </c>
      <c r="AT95" s="197" t="str">
        <f>IF(AND(B94="", B95=""), "", _xlfn.XLOOKUP(O95, Parametri!A:A,Parametri!C:C, ""))</f>
        <v/>
      </c>
      <c r="AU95" s="198" t="str">
        <f t="shared" si="39"/>
        <v/>
      </c>
      <c r="AV95" s="199" t="str">
        <f>IF(AND(B94="",B95=""),"",IFERROR(AU95*$AU$2,0))</f>
        <v/>
      </c>
    </row>
    <row r="96" spans="1:48" s="2" customFormat="1" ht="30" customHeight="1" x14ac:dyDescent="0.3">
      <c r="A96" s="64">
        <v>89</v>
      </c>
      <c r="B96" s="89"/>
      <c r="C96" s="20" t="str">
        <f t="shared" si="24"/>
        <v/>
      </c>
      <c r="D96" s="182" t="str">
        <f>IF(AND(B95="", B96=""), "", IFERROR(_xlfn.XLOOKUP(B96,'Seznam Blaga'!A:A,'Seznam Blaga'!B:B), "To blago ni predmet CBAM"))</f>
        <v/>
      </c>
      <c r="E96" s="183"/>
      <c r="F96" s="43" t="str">
        <f>_xlfn.XLOOKUP(E96, 'Seznami podatkov'!C:C,'Seznami podatkov'!B:B, "Izpolni obvezna polja.")</f>
        <v/>
      </c>
      <c r="G96" s="43" t="e">
        <f t="shared" ca="1" si="28"/>
        <v>#REF!</v>
      </c>
      <c r="H96" s="51" t="str">
        <f>IF(AND(B95="", B96=""),"", IFERROR(IF(G96,IF(_xlfn.XLOOKUP(AE96,'Seznami podatkov'!B:B,'Seznami podatkov'!C:C)&lt;&gt;0,_xlfn.XLOOKUP(AE96,'Seznami podatkov'!B:B,'Seznami podatkov'!C:C),""),E96), "Vnesi podatke"))</f>
        <v/>
      </c>
      <c r="I96" s="94"/>
      <c r="J96" s="95" t="b">
        <f>COUNTIF('Seznami podatkov'!G:G,I96)&gt;0</f>
        <v>0</v>
      </c>
      <c r="K96" s="95" t="b">
        <f>COUNTIF('Seznami podatkov'!H:H,I96)&gt;0</f>
        <v>0</v>
      </c>
      <c r="L96" s="95">
        <f t="shared" ca="1" si="29"/>
        <v>0</v>
      </c>
      <c r="M96" s="95">
        <f t="shared" ca="1" si="30"/>
        <v>0</v>
      </c>
      <c r="N96" s="95">
        <f t="shared" ca="1" si="31"/>
        <v>0</v>
      </c>
      <c r="O96" s="96"/>
      <c r="P96" s="95">
        <f>_xlfn.XLOOKUP(O96, 'Seznami podatkov'!D:D,'Seznami podatkov'!E:E, "")</f>
        <v>0</v>
      </c>
      <c r="Q96" s="95" t="str">
        <f t="shared" si="25"/>
        <v>01:010000</v>
      </c>
      <c r="R96" s="95">
        <f>COUNTIF(RVb!A:A, B96)</f>
        <v>0</v>
      </c>
      <c r="S96" s="95">
        <f t="shared" si="32"/>
        <v>0</v>
      </c>
      <c r="T96" s="117"/>
      <c r="U96" s="52">
        <f ca="1">IFERROR(_xlfn.MAXIFS(INDIRECT("'"&amp;I96&amp;"'!"&amp;P96), INDIRECT("'"&amp;I96&amp;"'!A:A"), C96), 0)</f>
        <v>0</v>
      </c>
      <c r="V96" s="52">
        <f ca="1">IFERROR(_xlfn.MAXIFS(INDIRECT("'"&amp;I96&amp;"'!"&amp;P96), INDIRECT("'"&amp;I96&amp;"'!A:A"), LEFT(C96,7)), 0)</f>
        <v>0</v>
      </c>
      <c r="W96" s="52">
        <f ca="1">IFERROR(_xlfn.MAXIFS(INDIRECT("'"&amp;I96&amp;"'!"&amp;P96), INDIRECT("'"&amp;I96&amp;"'!A:A"), LEFT(C96,4)), 0)</f>
        <v>0</v>
      </c>
      <c r="X96" s="52">
        <f t="shared" ca="1" si="33"/>
        <v>0</v>
      </c>
      <c r="Y96" s="52" t="e" cm="1">
        <f t="array" aca="1" ref="Y96" ca="1">_xlfn.XLOOKUP(X96,INDIRECT("'"&amp;I96&amp;"'!"&amp;P96),INDIRECT("'"&amp;I96&amp;"'!I:I"),"Manjka")</f>
        <v>#REF!</v>
      </c>
      <c r="Z96" s="52">
        <f ca="1">IFERROR(_xlfn.MAXIFS(INDIRECT("'Druge države in ozemlja'!"&amp;P96), 'Druge države in ozemlja'!A:A, C96), 0)</f>
        <v>0</v>
      </c>
      <c r="AA96" s="52">
        <f ca="1">IFERROR(_xlfn.MAXIFS(INDIRECT("'Druge države in ozemlja'!"&amp;P96), 'Druge države in ozemlja'!A:A, LEFT(C96,7)), 0)</f>
        <v>0</v>
      </c>
      <c r="AB96" s="52">
        <f ca="1">IFERROR(_xlfn.MAXIFS(INDIRECT("'Druge države in ozemlja'!"&amp;P96), 'Druge države in ozemlja'!A:A,LEFT(C96,4)), 0)</f>
        <v>0</v>
      </c>
      <c r="AC96" s="52">
        <f t="shared" ca="1" si="34"/>
        <v>0</v>
      </c>
      <c r="AD96" s="52" t="e" cm="1">
        <f t="array" aca="1" ref="AD96" ca="1">_xlfn.XLOOKUP(AC96,INDIRECT("'Druge države in ozemlja'!"&amp;P96),'Druge države in ozemlja'!I:I,"Manjka")</f>
        <v>#REF!</v>
      </c>
      <c r="AE96" s="52" t="e">
        <f t="shared" ca="1" si="26"/>
        <v>#REF!</v>
      </c>
      <c r="AF96" s="52" t="e" cm="1">
        <f t="array" aca="1" ref="AF96" ca="1">_xlfn.XLOOKUP(C96&amp;"|("&amp;F96&amp;")",INDIRECT("'"&amp;I96&amp;"'!A1:A10000") &amp; "|" &amp; INDIRECT("'"&amp;I96&amp;"'!I1:I10000"),INDIRECT("'"&amp;I96&amp;"'!"&amp;Q96),0)</f>
        <v>#REF!</v>
      </c>
      <c r="AG96" s="52" t="e">
        <f t="shared" ca="1" si="27"/>
        <v>#REF!</v>
      </c>
      <c r="AH96" s="52" cm="1">
        <f t="array" aca="1" ref="AH96" ca="1">_xlfn.XLOOKUP(C96&amp;"|("&amp;F96&amp;")",'Druge države in ozemlja'!$A$1:$A$10000 &amp; "|" &amp; 'Druge države in ozemlja'!$I$1:$I$10000,INDIRECT("'Druge države in ozemlja'!"&amp;Q96),0)</f>
        <v>0</v>
      </c>
      <c r="AI96" s="52" t="e">
        <f t="shared" ca="1" si="35"/>
        <v>#REF!</v>
      </c>
      <c r="AJ96" s="39">
        <f t="shared" ca="1" si="36"/>
        <v>0</v>
      </c>
      <c r="AK96" s="53" t="e">
        <f t="shared" ca="1" si="37"/>
        <v>#REF!</v>
      </c>
      <c r="AL96" s="54">
        <f>COUNTIFS(RVb!H:H, 2028, RVb!A:A, C96)</f>
        <v>0</v>
      </c>
      <c r="AM96" s="54">
        <f t="shared" si="38"/>
        <v>2025</v>
      </c>
      <c r="AN96" s="54" t="e">
        <f ca="1">IF(G96, TRUE, (E96&lt;&gt;""))</f>
        <v>#REF!</v>
      </c>
      <c r="AO96" s="193" t="str">
        <f>IF(AND(B95="", B96=""), "", IF(OR(J96,K96),"",IFERROR(IF(G96,AJ96,AI96), "Vnesi podatke")))</f>
        <v/>
      </c>
      <c r="AP96" s="194" cm="1">
        <f t="array" ref="AP96">_xlfn.XLOOKUP(C96&amp;"|"&amp;F96&amp;"|"&amp;S96,RVb!A:A&amp;"|"&amp;RVb!F:F&amp;"|"&amp;RVb!H:H,RVb!E:E, 0)</f>
        <v>0</v>
      </c>
      <c r="AQ96" s="195">
        <f>_xlfn.MAXIFS(RVb!E:E, RVb!A:A, C96, RVb!H:H, AM96)</f>
        <v>0</v>
      </c>
      <c r="AR96" s="196" t="str">
        <f>IF(AND(B95="", B96=""), "", IFERROR(IF(G96,AQ96,AP96), "Vnesi podatke"))</f>
        <v/>
      </c>
      <c r="AS96" s="197" t="str">
        <f>IF(AND(B95="", B96=""),"", _xlfn.XLOOKUP(O96, Parametri!A:A,Parametri!B:B, ""))</f>
        <v/>
      </c>
      <c r="AT96" s="197" t="str">
        <f>IF(AND(B95="", B96=""), "", _xlfn.XLOOKUP(O96, Parametri!A:A,Parametri!C:C, ""))</f>
        <v/>
      </c>
      <c r="AU96" s="198" t="str">
        <f t="shared" si="39"/>
        <v/>
      </c>
      <c r="AV96" s="199" t="str">
        <f>IF(AND(B95="",B96=""),"",IFERROR(AU96*$AU$2,0))</f>
        <v/>
      </c>
    </row>
    <row r="97" spans="1:48" s="2" customFormat="1" ht="30" customHeight="1" x14ac:dyDescent="0.3">
      <c r="A97" s="64">
        <v>90</v>
      </c>
      <c r="B97" s="89"/>
      <c r="C97" s="20" t="str">
        <f t="shared" si="24"/>
        <v/>
      </c>
      <c r="D97" s="182" t="str">
        <f>IF(AND(B96="", B97=""), "", IFERROR(_xlfn.XLOOKUP(B97,'Seznam Blaga'!A:A,'Seznam Blaga'!B:B), "To blago ni predmet CBAM"))</f>
        <v/>
      </c>
      <c r="E97" s="183"/>
      <c r="F97" s="43" t="str">
        <f>_xlfn.XLOOKUP(E97, 'Seznami podatkov'!C:C,'Seznami podatkov'!B:B, "Izpolni obvezna polja.")</f>
        <v/>
      </c>
      <c r="G97" s="43" t="e">
        <f t="shared" ca="1" si="28"/>
        <v>#REF!</v>
      </c>
      <c r="H97" s="51" t="str">
        <f>IF(AND(B96="", B97=""),"", IFERROR(IF(G97,IF(_xlfn.XLOOKUP(AE97,'Seznami podatkov'!B:B,'Seznami podatkov'!C:C)&lt;&gt;0,_xlfn.XLOOKUP(AE97,'Seznami podatkov'!B:B,'Seznami podatkov'!C:C),""),E97), "Vnesi podatke"))</f>
        <v/>
      </c>
      <c r="I97" s="94"/>
      <c r="J97" s="95" t="b">
        <f>COUNTIF('Seznami podatkov'!G:G,I97)&gt;0</f>
        <v>0</v>
      </c>
      <c r="K97" s="95" t="b">
        <f>COUNTIF('Seznami podatkov'!H:H,I97)&gt;0</f>
        <v>0</v>
      </c>
      <c r="L97" s="95">
        <f t="shared" ca="1" si="29"/>
        <v>0</v>
      </c>
      <c r="M97" s="95">
        <f t="shared" ca="1" si="30"/>
        <v>0</v>
      </c>
      <c r="N97" s="95">
        <f t="shared" ca="1" si="31"/>
        <v>0</v>
      </c>
      <c r="O97" s="96"/>
      <c r="P97" s="95">
        <f>_xlfn.XLOOKUP(O97, 'Seznami podatkov'!D:D,'Seznami podatkov'!E:E, "")</f>
        <v>0</v>
      </c>
      <c r="Q97" s="95" t="str">
        <f t="shared" si="25"/>
        <v>01:010000</v>
      </c>
      <c r="R97" s="95">
        <f>COUNTIF(RVb!A:A, B97)</f>
        <v>0</v>
      </c>
      <c r="S97" s="95">
        <f t="shared" si="32"/>
        <v>0</v>
      </c>
      <c r="T97" s="117"/>
      <c r="U97" s="52">
        <f ca="1">IFERROR(_xlfn.MAXIFS(INDIRECT("'"&amp;I97&amp;"'!"&amp;P97), INDIRECT("'"&amp;I97&amp;"'!A:A"), C97), 0)</f>
        <v>0</v>
      </c>
      <c r="V97" s="52">
        <f ca="1">IFERROR(_xlfn.MAXIFS(INDIRECT("'"&amp;I97&amp;"'!"&amp;P97), INDIRECT("'"&amp;I97&amp;"'!A:A"), LEFT(C97,7)), 0)</f>
        <v>0</v>
      </c>
      <c r="W97" s="52">
        <f ca="1">IFERROR(_xlfn.MAXIFS(INDIRECT("'"&amp;I97&amp;"'!"&amp;P97), INDIRECT("'"&amp;I97&amp;"'!A:A"), LEFT(C97,4)), 0)</f>
        <v>0</v>
      </c>
      <c r="X97" s="52">
        <f t="shared" ca="1" si="33"/>
        <v>0</v>
      </c>
      <c r="Y97" s="52" t="e" cm="1">
        <f t="array" aca="1" ref="Y97" ca="1">_xlfn.XLOOKUP(X97,INDIRECT("'"&amp;I97&amp;"'!"&amp;P97),INDIRECT("'"&amp;I97&amp;"'!I:I"),"Manjka")</f>
        <v>#REF!</v>
      </c>
      <c r="Z97" s="52">
        <f ca="1">IFERROR(_xlfn.MAXIFS(INDIRECT("'Druge države in ozemlja'!"&amp;P97), 'Druge države in ozemlja'!A:A, C97), 0)</f>
        <v>0</v>
      </c>
      <c r="AA97" s="52">
        <f ca="1">IFERROR(_xlfn.MAXIFS(INDIRECT("'Druge države in ozemlja'!"&amp;P97), 'Druge države in ozemlja'!A:A, LEFT(C97,7)), 0)</f>
        <v>0</v>
      </c>
      <c r="AB97" s="52">
        <f ca="1">IFERROR(_xlfn.MAXIFS(INDIRECT("'Druge države in ozemlja'!"&amp;P97), 'Druge države in ozemlja'!A:A,LEFT(C97,4)), 0)</f>
        <v>0</v>
      </c>
      <c r="AC97" s="52">
        <f t="shared" ca="1" si="34"/>
        <v>0</v>
      </c>
      <c r="AD97" s="52" t="e" cm="1">
        <f t="array" aca="1" ref="AD97" ca="1">_xlfn.XLOOKUP(AC97,INDIRECT("'Druge države in ozemlja'!"&amp;P97),'Druge države in ozemlja'!I:I,"Manjka")</f>
        <v>#REF!</v>
      </c>
      <c r="AE97" s="52" t="e">
        <f t="shared" ca="1" si="26"/>
        <v>#REF!</v>
      </c>
      <c r="AF97" s="52" t="e" cm="1">
        <f t="array" aca="1" ref="AF97" ca="1">_xlfn.XLOOKUP(C97&amp;"|("&amp;F97&amp;")",INDIRECT("'"&amp;I97&amp;"'!A1:A10000") &amp; "|" &amp; INDIRECT("'"&amp;I97&amp;"'!I1:I10000"),INDIRECT("'"&amp;I97&amp;"'!"&amp;Q97),0)</f>
        <v>#REF!</v>
      </c>
      <c r="AG97" s="52" t="e">
        <f t="shared" ca="1" si="27"/>
        <v>#REF!</v>
      </c>
      <c r="AH97" s="52" cm="1">
        <f t="array" aca="1" ref="AH97" ca="1">_xlfn.XLOOKUP(C97&amp;"|("&amp;F97&amp;")",'Druge države in ozemlja'!$A$1:$A$10000 &amp; "|" &amp; 'Druge države in ozemlja'!$I$1:$I$10000,INDIRECT("'Druge države in ozemlja'!"&amp;Q97),0)</f>
        <v>0</v>
      </c>
      <c r="AI97" s="52" t="e">
        <f t="shared" ca="1" si="35"/>
        <v>#REF!</v>
      </c>
      <c r="AJ97" s="39">
        <f t="shared" ca="1" si="36"/>
        <v>0</v>
      </c>
      <c r="AK97" s="53" t="e">
        <f t="shared" ca="1" si="37"/>
        <v>#REF!</v>
      </c>
      <c r="AL97" s="54">
        <f>COUNTIFS(RVb!H:H, 2028, RVb!A:A, C97)</f>
        <v>0</v>
      </c>
      <c r="AM97" s="54">
        <f t="shared" si="38"/>
        <v>2025</v>
      </c>
      <c r="AN97" s="54" t="e">
        <f ca="1">IF(G97, TRUE, (E97&lt;&gt;""))</f>
        <v>#REF!</v>
      </c>
      <c r="AO97" s="193" t="str">
        <f>IF(AND(B96="", B97=""), "", IF(OR(J97,K97),"",IFERROR(IF(G97,AJ97,AI97), "Vnesi podatke")))</f>
        <v/>
      </c>
      <c r="AP97" s="194" cm="1">
        <f t="array" ref="AP97">_xlfn.XLOOKUP(C97&amp;"|"&amp;F97&amp;"|"&amp;S97,RVb!A:A&amp;"|"&amp;RVb!F:F&amp;"|"&amp;RVb!H:H,RVb!E:E, 0)</f>
        <v>0</v>
      </c>
      <c r="AQ97" s="195">
        <f>_xlfn.MAXIFS(RVb!E:E, RVb!A:A, C97, RVb!H:H, AM97)</f>
        <v>0</v>
      </c>
      <c r="AR97" s="196" t="str">
        <f>IF(AND(B96="", B97=""), "", IFERROR(IF(G97,AQ97,AP97), "Vnesi podatke"))</f>
        <v/>
      </c>
      <c r="AS97" s="197" t="str">
        <f>IF(AND(B96="", B97=""),"", _xlfn.XLOOKUP(O97, Parametri!A:A,Parametri!B:B, ""))</f>
        <v/>
      </c>
      <c r="AT97" s="197" t="str">
        <f>IF(AND(B96="", B97=""), "", _xlfn.XLOOKUP(O97, Parametri!A:A,Parametri!C:C, ""))</f>
        <v/>
      </c>
      <c r="AU97" s="198" t="str">
        <f t="shared" si="39"/>
        <v/>
      </c>
      <c r="AV97" s="199" t="str">
        <f>IF(AND(B96="",B97=""),"",IFERROR(AU97*$AU$2,0))</f>
        <v/>
      </c>
    </row>
    <row r="98" spans="1:48" s="2" customFormat="1" ht="30" customHeight="1" x14ac:dyDescent="0.3">
      <c r="A98" s="63">
        <v>91</v>
      </c>
      <c r="B98" s="89"/>
      <c r="C98" s="20" t="str">
        <f t="shared" si="24"/>
        <v/>
      </c>
      <c r="D98" s="182" t="str">
        <f>IF(AND(B97="", B98=""), "", IFERROR(_xlfn.XLOOKUP(B98,'Seznam Blaga'!A:A,'Seznam Blaga'!B:B), "To blago ni predmet CBAM"))</f>
        <v/>
      </c>
      <c r="E98" s="183"/>
      <c r="F98" s="43" t="str">
        <f>_xlfn.XLOOKUP(E98, 'Seznami podatkov'!C:C,'Seznami podatkov'!B:B, "Izpolni obvezna polja.")</f>
        <v/>
      </c>
      <c r="G98" s="43" t="e">
        <f t="shared" ca="1" si="28"/>
        <v>#REF!</v>
      </c>
      <c r="H98" s="51" t="str">
        <f>IF(AND(B97="", B98=""),"", IFERROR(IF(G98,IF(_xlfn.XLOOKUP(AE98,'Seznami podatkov'!B:B,'Seznami podatkov'!C:C)&lt;&gt;0,_xlfn.XLOOKUP(AE98,'Seznami podatkov'!B:B,'Seznami podatkov'!C:C),""),E98), "Vnesi podatke"))</f>
        <v/>
      </c>
      <c r="I98" s="94"/>
      <c r="J98" s="95" t="b">
        <f>COUNTIF('Seznami podatkov'!G:G,I98)&gt;0</f>
        <v>0</v>
      </c>
      <c r="K98" s="95" t="b">
        <f>COUNTIF('Seznami podatkov'!H:H,I98)&gt;0</f>
        <v>0</v>
      </c>
      <c r="L98" s="95">
        <f t="shared" ca="1" si="29"/>
        <v>0</v>
      </c>
      <c r="M98" s="95">
        <f t="shared" ca="1" si="30"/>
        <v>0</v>
      </c>
      <c r="N98" s="95">
        <f t="shared" ca="1" si="31"/>
        <v>0</v>
      </c>
      <c r="O98" s="96"/>
      <c r="P98" s="95">
        <f>_xlfn.XLOOKUP(O98, 'Seznami podatkov'!D:D,'Seznami podatkov'!E:E, "")</f>
        <v>0</v>
      </c>
      <c r="Q98" s="95" t="str">
        <f t="shared" si="25"/>
        <v>01:010000</v>
      </c>
      <c r="R98" s="95">
        <f>COUNTIF(RVb!A:A, B98)</f>
        <v>0</v>
      </c>
      <c r="S98" s="95">
        <f t="shared" si="32"/>
        <v>0</v>
      </c>
      <c r="T98" s="117"/>
      <c r="U98" s="52">
        <f ca="1">IFERROR(_xlfn.MAXIFS(INDIRECT("'"&amp;I98&amp;"'!"&amp;P98), INDIRECT("'"&amp;I98&amp;"'!A:A"), C98), 0)</f>
        <v>0</v>
      </c>
      <c r="V98" s="52">
        <f ca="1">IFERROR(_xlfn.MAXIFS(INDIRECT("'"&amp;I98&amp;"'!"&amp;P98), INDIRECT("'"&amp;I98&amp;"'!A:A"), LEFT(C98,7)), 0)</f>
        <v>0</v>
      </c>
      <c r="W98" s="52">
        <f ca="1">IFERROR(_xlfn.MAXIFS(INDIRECT("'"&amp;I98&amp;"'!"&amp;P98), INDIRECT("'"&amp;I98&amp;"'!A:A"), LEFT(C98,4)), 0)</f>
        <v>0</v>
      </c>
      <c r="X98" s="52">
        <f t="shared" ca="1" si="33"/>
        <v>0</v>
      </c>
      <c r="Y98" s="52" t="e" cm="1">
        <f t="array" aca="1" ref="Y98" ca="1">_xlfn.XLOOKUP(X98,INDIRECT("'"&amp;I98&amp;"'!"&amp;P98),INDIRECT("'"&amp;I98&amp;"'!I:I"),"Manjka")</f>
        <v>#REF!</v>
      </c>
      <c r="Z98" s="52">
        <f ca="1">IFERROR(_xlfn.MAXIFS(INDIRECT("'Druge države in ozemlja'!"&amp;P98), 'Druge države in ozemlja'!A:A, C98), 0)</f>
        <v>0</v>
      </c>
      <c r="AA98" s="52">
        <f ca="1">IFERROR(_xlfn.MAXIFS(INDIRECT("'Druge države in ozemlja'!"&amp;P98), 'Druge države in ozemlja'!A:A, LEFT(C98,7)), 0)</f>
        <v>0</v>
      </c>
      <c r="AB98" s="52">
        <f ca="1">IFERROR(_xlfn.MAXIFS(INDIRECT("'Druge države in ozemlja'!"&amp;P98), 'Druge države in ozemlja'!A:A,LEFT(C98,4)), 0)</f>
        <v>0</v>
      </c>
      <c r="AC98" s="52">
        <f t="shared" ca="1" si="34"/>
        <v>0</v>
      </c>
      <c r="AD98" s="52" t="e" cm="1">
        <f t="array" aca="1" ref="AD98" ca="1">_xlfn.XLOOKUP(AC98,INDIRECT("'Druge države in ozemlja'!"&amp;P98),'Druge države in ozemlja'!I:I,"Manjka")</f>
        <v>#REF!</v>
      </c>
      <c r="AE98" s="52" t="e">
        <f t="shared" ca="1" si="26"/>
        <v>#REF!</v>
      </c>
      <c r="AF98" s="52" t="e" cm="1">
        <f t="array" aca="1" ref="AF98" ca="1">_xlfn.XLOOKUP(C98&amp;"|("&amp;F98&amp;")",INDIRECT("'"&amp;I98&amp;"'!A1:A10000") &amp; "|" &amp; INDIRECT("'"&amp;I98&amp;"'!I1:I10000"),INDIRECT("'"&amp;I98&amp;"'!"&amp;Q98),0)</f>
        <v>#REF!</v>
      </c>
      <c r="AG98" s="52" t="e">
        <f t="shared" ca="1" si="27"/>
        <v>#REF!</v>
      </c>
      <c r="AH98" s="52" cm="1">
        <f t="array" aca="1" ref="AH98" ca="1">_xlfn.XLOOKUP(C98&amp;"|("&amp;F98&amp;")",'Druge države in ozemlja'!$A$1:$A$10000 &amp; "|" &amp; 'Druge države in ozemlja'!$I$1:$I$10000,INDIRECT("'Druge države in ozemlja'!"&amp;Q98),0)</f>
        <v>0</v>
      </c>
      <c r="AI98" s="52" t="e">
        <f t="shared" ca="1" si="35"/>
        <v>#REF!</v>
      </c>
      <c r="AJ98" s="39">
        <f t="shared" ca="1" si="36"/>
        <v>0</v>
      </c>
      <c r="AK98" s="53" t="e">
        <f t="shared" ca="1" si="37"/>
        <v>#REF!</v>
      </c>
      <c r="AL98" s="54">
        <f>COUNTIFS(RVb!H:H, 2028, RVb!A:A, C98)</f>
        <v>0</v>
      </c>
      <c r="AM98" s="54">
        <f t="shared" si="38"/>
        <v>2025</v>
      </c>
      <c r="AN98" s="54" t="e">
        <f ca="1">IF(G98, TRUE, (E98&lt;&gt;""))</f>
        <v>#REF!</v>
      </c>
      <c r="AO98" s="193" t="str">
        <f>IF(AND(B97="", B98=""), "", IF(OR(J98,K98),"",IFERROR(IF(G98,AJ98,AI98), "Vnesi podatke")))</f>
        <v/>
      </c>
      <c r="AP98" s="194" cm="1">
        <f t="array" ref="AP98">_xlfn.XLOOKUP(C98&amp;"|"&amp;F98&amp;"|"&amp;S98,RVb!A:A&amp;"|"&amp;RVb!F:F&amp;"|"&amp;RVb!H:H,RVb!E:E, 0)</f>
        <v>0</v>
      </c>
      <c r="AQ98" s="195">
        <f>_xlfn.MAXIFS(RVb!E:E, RVb!A:A, C98, RVb!H:H, AM98)</f>
        <v>0</v>
      </c>
      <c r="AR98" s="196" t="str">
        <f>IF(AND(B97="", B98=""), "", IFERROR(IF(G98,AQ98,AP98), "Vnesi podatke"))</f>
        <v/>
      </c>
      <c r="AS98" s="197" t="str">
        <f>IF(AND(B97="", B98=""),"", _xlfn.XLOOKUP(O98, Parametri!A:A,Parametri!B:B, ""))</f>
        <v/>
      </c>
      <c r="AT98" s="197" t="str">
        <f>IF(AND(B97="", B98=""), "", _xlfn.XLOOKUP(O98, Parametri!A:A,Parametri!C:C, ""))</f>
        <v/>
      </c>
      <c r="AU98" s="198" t="str">
        <f t="shared" si="39"/>
        <v/>
      </c>
      <c r="AV98" s="199" t="str">
        <f>IF(AND(B97="",B98=""),"",IFERROR(AU98*$AU$2,0))</f>
        <v/>
      </c>
    </row>
    <row r="99" spans="1:48" s="2" customFormat="1" ht="30" customHeight="1" x14ac:dyDescent="0.3">
      <c r="A99" s="64">
        <v>92</v>
      </c>
      <c r="B99" s="89"/>
      <c r="C99" s="20" t="str">
        <f t="shared" si="24"/>
        <v/>
      </c>
      <c r="D99" s="182" t="str">
        <f>IF(AND(B98="", B99=""), "", IFERROR(_xlfn.XLOOKUP(B99,'Seznam Blaga'!A:A,'Seznam Blaga'!B:B), "To blago ni predmet CBAM"))</f>
        <v/>
      </c>
      <c r="E99" s="183"/>
      <c r="F99" s="43" t="str">
        <f>_xlfn.XLOOKUP(E99, 'Seznami podatkov'!C:C,'Seznami podatkov'!B:B, "Izpolni obvezna polja.")</f>
        <v/>
      </c>
      <c r="G99" s="43" t="e">
        <f t="shared" ca="1" si="28"/>
        <v>#REF!</v>
      </c>
      <c r="H99" s="51" t="str">
        <f>IF(AND(B98="", B99=""),"", IFERROR(IF(G99,IF(_xlfn.XLOOKUP(AE99,'Seznami podatkov'!B:B,'Seznami podatkov'!C:C)&lt;&gt;0,_xlfn.XLOOKUP(AE99,'Seznami podatkov'!B:B,'Seznami podatkov'!C:C),""),E99), "Vnesi podatke"))</f>
        <v/>
      </c>
      <c r="I99" s="94"/>
      <c r="J99" s="95" t="b">
        <f>COUNTIF('Seznami podatkov'!G:G,I99)&gt;0</f>
        <v>0</v>
      </c>
      <c r="K99" s="95" t="b">
        <f>COUNTIF('Seznami podatkov'!H:H,I99)&gt;0</f>
        <v>0</v>
      </c>
      <c r="L99" s="95">
        <f t="shared" ca="1" si="29"/>
        <v>0</v>
      </c>
      <c r="M99" s="95">
        <f t="shared" ca="1" si="30"/>
        <v>0</v>
      </c>
      <c r="N99" s="95">
        <f t="shared" ca="1" si="31"/>
        <v>0</v>
      </c>
      <c r="O99" s="96"/>
      <c r="P99" s="95">
        <f>_xlfn.XLOOKUP(O99, 'Seznami podatkov'!D:D,'Seznami podatkov'!E:E, "")</f>
        <v>0</v>
      </c>
      <c r="Q99" s="95" t="str">
        <f t="shared" si="25"/>
        <v>01:010000</v>
      </c>
      <c r="R99" s="95">
        <f>COUNTIF(RVb!A:A, B99)</f>
        <v>0</v>
      </c>
      <c r="S99" s="95">
        <f t="shared" si="32"/>
        <v>0</v>
      </c>
      <c r="T99" s="117"/>
      <c r="U99" s="52">
        <f ca="1">IFERROR(_xlfn.MAXIFS(INDIRECT("'"&amp;I99&amp;"'!"&amp;P99), INDIRECT("'"&amp;I99&amp;"'!A:A"), C99), 0)</f>
        <v>0</v>
      </c>
      <c r="V99" s="52">
        <f ca="1">IFERROR(_xlfn.MAXIFS(INDIRECT("'"&amp;I99&amp;"'!"&amp;P99), INDIRECT("'"&amp;I99&amp;"'!A:A"), LEFT(C99,7)), 0)</f>
        <v>0</v>
      </c>
      <c r="W99" s="52">
        <f ca="1">IFERROR(_xlfn.MAXIFS(INDIRECT("'"&amp;I99&amp;"'!"&amp;P99), INDIRECT("'"&amp;I99&amp;"'!A:A"), LEFT(C99,4)), 0)</f>
        <v>0</v>
      </c>
      <c r="X99" s="52">
        <f t="shared" ca="1" si="33"/>
        <v>0</v>
      </c>
      <c r="Y99" s="52" t="e" cm="1">
        <f t="array" aca="1" ref="Y99" ca="1">_xlfn.XLOOKUP(X99,INDIRECT("'"&amp;I99&amp;"'!"&amp;P99),INDIRECT("'"&amp;I99&amp;"'!I:I"),"Manjka")</f>
        <v>#REF!</v>
      </c>
      <c r="Z99" s="52">
        <f ca="1">IFERROR(_xlfn.MAXIFS(INDIRECT("'Druge države in ozemlja'!"&amp;P99), 'Druge države in ozemlja'!A:A, C99), 0)</f>
        <v>0</v>
      </c>
      <c r="AA99" s="52">
        <f ca="1">IFERROR(_xlfn.MAXIFS(INDIRECT("'Druge države in ozemlja'!"&amp;P99), 'Druge države in ozemlja'!A:A, LEFT(C99,7)), 0)</f>
        <v>0</v>
      </c>
      <c r="AB99" s="52">
        <f ca="1">IFERROR(_xlfn.MAXIFS(INDIRECT("'Druge države in ozemlja'!"&amp;P99), 'Druge države in ozemlja'!A:A,LEFT(C99,4)), 0)</f>
        <v>0</v>
      </c>
      <c r="AC99" s="52">
        <f t="shared" ca="1" si="34"/>
        <v>0</v>
      </c>
      <c r="AD99" s="52" t="e" cm="1">
        <f t="array" aca="1" ref="AD99" ca="1">_xlfn.XLOOKUP(AC99,INDIRECT("'Druge države in ozemlja'!"&amp;P99),'Druge države in ozemlja'!I:I,"Manjka")</f>
        <v>#REF!</v>
      </c>
      <c r="AE99" s="52" t="e">
        <f t="shared" ca="1" si="26"/>
        <v>#REF!</v>
      </c>
      <c r="AF99" s="52" t="e" cm="1">
        <f t="array" aca="1" ref="AF99" ca="1">_xlfn.XLOOKUP(C99&amp;"|("&amp;F99&amp;")",INDIRECT("'"&amp;I99&amp;"'!A1:A10000") &amp; "|" &amp; INDIRECT("'"&amp;I99&amp;"'!I1:I10000"),INDIRECT("'"&amp;I99&amp;"'!"&amp;Q99),0)</f>
        <v>#REF!</v>
      </c>
      <c r="AG99" s="52" t="e">
        <f t="shared" ca="1" si="27"/>
        <v>#REF!</v>
      </c>
      <c r="AH99" s="52" cm="1">
        <f t="array" aca="1" ref="AH99" ca="1">_xlfn.XLOOKUP(C99&amp;"|("&amp;F99&amp;")",'Druge države in ozemlja'!$A$1:$A$10000 &amp; "|" &amp; 'Druge države in ozemlja'!$I$1:$I$10000,INDIRECT("'Druge države in ozemlja'!"&amp;Q99),0)</f>
        <v>0</v>
      </c>
      <c r="AI99" s="52" t="e">
        <f t="shared" ca="1" si="35"/>
        <v>#REF!</v>
      </c>
      <c r="AJ99" s="39">
        <f t="shared" ca="1" si="36"/>
        <v>0</v>
      </c>
      <c r="AK99" s="53" t="e">
        <f t="shared" ca="1" si="37"/>
        <v>#REF!</v>
      </c>
      <c r="AL99" s="54">
        <f>COUNTIFS(RVb!H:H, 2028, RVb!A:A, C99)</f>
        <v>0</v>
      </c>
      <c r="AM99" s="54">
        <f t="shared" si="38"/>
        <v>2025</v>
      </c>
      <c r="AN99" s="54" t="e">
        <f ca="1">IF(G99, TRUE, (E99&lt;&gt;""))</f>
        <v>#REF!</v>
      </c>
      <c r="AO99" s="193" t="str">
        <f>IF(AND(B98="", B99=""), "", IF(OR(J99,K99),"",IFERROR(IF(G99,AJ99,AI99), "Vnesi podatke")))</f>
        <v/>
      </c>
      <c r="AP99" s="194" cm="1">
        <f t="array" ref="AP99">_xlfn.XLOOKUP(C99&amp;"|"&amp;F99&amp;"|"&amp;S99,RVb!A:A&amp;"|"&amp;RVb!F:F&amp;"|"&amp;RVb!H:H,RVb!E:E, 0)</f>
        <v>0</v>
      </c>
      <c r="AQ99" s="195">
        <f>_xlfn.MAXIFS(RVb!E:E, RVb!A:A, C99, RVb!H:H, AM99)</f>
        <v>0</v>
      </c>
      <c r="AR99" s="196" t="str">
        <f>IF(AND(B98="", B99=""), "", IFERROR(IF(G99,AQ99,AP99), "Vnesi podatke"))</f>
        <v/>
      </c>
      <c r="AS99" s="197" t="str">
        <f>IF(AND(B98="", B99=""),"", _xlfn.XLOOKUP(O99, Parametri!A:A,Parametri!B:B, ""))</f>
        <v/>
      </c>
      <c r="AT99" s="197" t="str">
        <f>IF(AND(B98="", B99=""), "", _xlfn.XLOOKUP(O99, Parametri!A:A,Parametri!C:C, ""))</f>
        <v/>
      </c>
      <c r="AU99" s="198" t="str">
        <f t="shared" si="39"/>
        <v/>
      </c>
      <c r="AV99" s="199" t="str">
        <f>IF(AND(B98="",B99=""),"",IFERROR(AU99*$AU$2,0))</f>
        <v/>
      </c>
    </row>
    <row r="100" spans="1:48" s="2" customFormat="1" ht="30" customHeight="1" x14ac:dyDescent="0.3">
      <c r="A100" s="64">
        <v>93</v>
      </c>
      <c r="B100" s="89"/>
      <c r="C100" s="20" t="str">
        <f t="shared" si="24"/>
        <v/>
      </c>
      <c r="D100" s="182" t="str">
        <f>IF(AND(B99="", B100=""), "", IFERROR(_xlfn.XLOOKUP(B100,'Seznam Blaga'!A:A,'Seznam Blaga'!B:B), "To blago ni predmet CBAM"))</f>
        <v/>
      </c>
      <c r="E100" s="183"/>
      <c r="F100" s="43" t="str">
        <f>_xlfn.XLOOKUP(E100, 'Seznami podatkov'!C:C,'Seznami podatkov'!B:B, "Izpolni obvezna polja.")</f>
        <v/>
      </c>
      <c r="G100" s="43" t="e">
        <f t="shared" ca="1" si="28"/>
        <v>#REF!</v>
      </c>
      <c r="H100" s="51" t="str">
        <f>IF(AND(B99="", B100=""),"", IFERROR(IF(G100,IF(_xlfn.XLOOKUP(AE100,'Seznami podatkov'!B:B,'Seznami podatkov'!C:C)&lt;&gt;0,_xlfn.XLOOKUP(AE100,'Seznami podatkov'!B:B,'Seznami podatkov'!C:C),""),E100), "Vnesi podatke"))</f>
        <v/>
      </c>
      <c r="I100" s="94"/>
      <c r="J100" s="95" t="b">
        <f>COUNTIF('Seznami podatkov'!G:G,I100)&gt;0</f>
        <v>0</v>
      </c>
      <c r="K100" s="95" t="b">
        <f>COUNTIF('Seznami podatkov'!H:H,I100)&gt;0</f>
        <v>0</v>
      </c>
      <c r="L100" s="95">
        <f t="shared" ca="1" si="29"/>
        <v>0</v>
      </c>
      <c r="M100" s="95">
        <f t="shared" ca="1" si="30"/>
        <v>0</v>
      </c>
      <c r="N100" s="95">
        <f t="shared" ca="1" si="31"/>
        <v>0</v>
      </c>
      <c r="O100" s="96"/>
      <c r="P100" s="95">
        <f>_xlfn.XLOOKUP(O100, 'Seznami podatkov'!D:D,'Seznami podatkov'!E:E, "")</f>
        <v>0</v>
      </c>
      <c r="Q100" s="95" t="str">
        <f t="shared" si="25"/>
        <v>01:010000</v>
      </c>
      <c r="R100" s="95">
        <f>COUNTIF(RVb!A:A, B100)</f>
        <v>0</v>
      </c>
      <c r="S100" s="95">
        <f t="shared" si="32"/>
        <v>0</v>
      </c>
      <c r="T100" s="117"/>
      <c r="U100" s="52">
        <f ca="1">IFERROR(_xlfn.MAXIFS(INDIRECT("'"&amp;I100&amp;"'!"&amp;P100), INDIRECT("'"&amp;I100&amp;"'!A:A"), C100), 0)</f>
        <v>0</v>
      </c>
      <c r="V100" s="52">
        <f ca="1">IFERROR(_xlfn.MAXIFS(INDIRECT("'"&amp;I100&amp;"'!"&amp;P100), INDIRECT("'"&amp;I100&amp;"'!A:A"), LEFT(C100,7)), 0)</f>
        <v>0</v>
      </c>
      <c r="W100" s="52">
        <f ca="1">IFERROR(_xlfn.MAXIFS(INDIRECT("'"&amp;I100&amp;"'!"&amp;P100), INDIRECT("'"&amp;I100&amp;"'!A:A"), LEFT(C100,4)), 0)</f>
        <v>0</v>
      </c>
      <c r="X100" s="52">
        <f t="shared" ca="1" si="33"/>
        <v>0</v>
      </c>
      <c r="Y100" s="52" t="e" cm="1">
        <f t="array" aca="1" ref="Y100" ca="1">_xlfn.XLOOKUP(X100,INDIRECT("'"&amp;I100&amp;"'!"&amp;P100),INDIRECT("'"&amp;I100&amp;"'!I:I"),"Manjka")</f>
        <v>#REF!</v>
      </c>
      <c r="Z100" s="52">
        <f ca="1">IFERROR(_xlfn.MAXIFS(INDIRECT("'Druge države in ozemlja'!"&amp;P100), 'Druge države in ozemlja'!A:A, C100), 0)</f>
        <v>0</v>
      </c>
      <c r="AA100" s="52">
        <f ca="1">IFERROR(_xlfn.MAXIFS(INDIRECT("'Druge države in ozemlja'!"&amp;P100), 'Druge države in ozemlja'!A:A, LEFT(C100,7)), 0)</f>
        <v>0</v>
      </c>
      <c r="AB100" s="52">
        <f ca="1">IFERROR(_xlfn.MAXIFS(INDIRECT("'Druge države in ozemlja'!"&amp;P100), 'Druge države in ozemlja'!A:A,LEFT(C100,4)), 0)</f>
        <v>0</v>
      </c>
      <c r="AC100" s="52">
        <f t="shared" ca="1" si="34"/>
        <v>0</v>
      </c>
      <c r="AD100" s="52" t="e" cm="1">
        <f t="array" aca="1" ref="AD100" ca="1">_xlfn.XLOOKUP(AC100,INDIRECT("'Druge države in ozemlja'!"&amp;P100),'Druge države in ozemlja'!I:I,"Manjka")</f>
        <v>#REF!</v>
      </c>
      <c r="AE100" s="52" t="e">
        <f t="shared" ca="1" si="26"/>
        <v>#REF!</v>
      </c>
      <c r="AF100" s="52" t="e" cm="1">
        <f t="array" aca="1" ref="AF100" ca="1">_xlfn.XLOOKUP(C100&amp;"|("&amp;F100&amp;")",INDIRECT("'"&amp;I100&amp;"'!A1:A10000") &amp; "|" &amp; INDIRECT("'"&amp;I100&amp;"'!I1:I10000"),INDIRECT("'"&amp;I100&amp;"'!"&amp;Q100),0)</f>
        <v>#REF!</v>
      </c>
      <c r="AG100" s="52" t="e">
        <f t="shared" ca="1" si="27"/>
        <v>#REF!</v>
      </c>
      <c r="AH100" s="52" cm="1">
        <f t="array" aca="1" ref="AH100" ca="1">_xlfn.XLOOKUP(C100&amp;"|("&amp;F100&amp;")",'Druge države in ozemlja'!$A$1:$A$10000 &amp; "|" &amp; 'Druge države in ozemlja'!$I$1:$I$10000,INDIRECT("'Druge države in ozemlja'!"&amp;Q100),0)</f>
        <v>0</v>
      </c>
      <c r="AI100" s="52" t="e">
        <f t="shared" ca="1" si="35"/>
        <v>#REF!</v>
      </c>
      <c r="AJ100" s="39">
        <f t="shared" ca="1" si="36"/>
        <v>0</v>
      </c>
      <c r="AK100" s="53" t="e">
        <f t="shared" ca="1" si="37"/>
        <v>#REF!</v>
      </c>
      <c r="AL100" s="54">
        <f>COUNTIFS(RVb!H:H, 2028, RVb!A:A, C100)</f>
        <v>0</v>
      </c>
      <c r="AM100" s="54">
        <f t="shared" si="38"/>
        <v>2025</v>
      </c>
      <c r="AN100" s="54" t="e">
        <f ca="1">IF(G100, TRUE, (E100&lt;&gt;""))</f>
        <v>#REF!</v>
      </c>
      <c r="AO100" s="193" t="str">
        <f>IF(AND(B99="", B100=""), "", IF(OR(J100,K100),"",IFERROR(IF(G100,AJ100,AI100), "Vnesi podatke")))</f>
        <v/>
      </c>
      <c r="AP100" s="194" cm="1">
        <f t="array" ref="AP100">_xlfn.XLOOKUP(C100&amp;"|"&amp;F100&amp;"|"&amp;S100,RVb!A:A&amp;"|"&amp;RVb!F:F&amp;"|"&amp;RVb!H:H,RVb!E:E, 0)</f>
        <v>0</v>
      </c>
      <c r="AQ100" s="195">
        <f>_xlfn.MAXIFS(RVb!E:E, RVb!A:A, C100, RVb!H:H, AM100)</f>
        <v>0</v>
      </c>
      <c r="AR100" s="196" t="str">
        <f>IF(AND(B99="", B100=""), "", IFERROR(IF(G100,AQ100,AP100), "Vnesi podatke"))</f>
        <v/>
      </c>
      <c r="AS100" s="197" t="str">
        <f>IF(AND(B99="", B100=""),"", _xlfn.XLOOKUP(O100, Parametri!A:A,Parametri!B:B, ""))</f>
        <v/>
      </c>
      <c r="AT100" s="197" t="str">
        <f>IF(AND(B99="", B100=""), "", _xlfn.XLOOKUP(O100, Parametri!A:A,Parametri!C:C, ""))</f>
        <v/>
      </c>
      <c r="AU100" s="198" t="str">
        <f t="shared" si="39"/>
        <v/>
      </c>
      <c r="AV100" s="199" t="str">
        <f>IF(AND(B99="",B100=""),"",IFERROR(AU100*$AU$2,0))</f>
        <v/>
      </c>
    </row>
    <row r="101" spans="1:48" s="2" customFormat="1" ht="30" customHeight="1" x14ac:dyDescent="0.3">
      <c r="A101" s="63">
        <v>94</v>
      </c>
      <c r="B101" s="89"/>
      <c r="C101" s="20" t="str">
        <f t="shared" si="24"/>
        <v/>
      </c>
      <c r="D101" s="182" t="str">
        <f>IF(AND(B100="", B101=""), "", IFERROR(_xlfn.XLOOKUP(B101,'Seznam Blaga'!A:A,'Seznam Blaga'!B:B), "To blago ni predmet CBAM"))</f>
        <v/>
      </c>
      <c r="E101" s="183"/>
      <c r="F101" s="43" t="str">
        <f>_xlfn.XLOOKUP(E101, 'Seznami podatkov'!C:C,'Seznami podatkov'!B:B, "Izpolni obvezna polja.")</f>
        <v/>
      </c>
      <c r="G101" s="43" t="e">
        <f t="shared" ca="1" si="28"/>
        <v>#REF!</v>
      </c>
      <c r="H101" s="51" t="str">
        <f>IF(AND(B100="", B101=""),"", IFERROR(IF(G101,IF(_xlfn.XLOOKUP(AE101,'Seznami podatkov'!B:B,'Seznami podatkov'!C:C)&lt;&gt;0,_xlfn.XLOOKUP(AE101,'Seznami podatkov'!B:B,'Seznami podatkov'!C:C),""),E101), "Vnesi podatke"))</f>
        <v/>
      </c>
      <c r="I101" s="94"/>
      <c r="J101" s="95" t="b">
        <f>COUNTIF('Seznami podatkov'!G:G,I101)&gt;0</f>
        <v>0</v>
      </c>
      <c r="K101" s="95" t="b">
        <f>COUNTIF('Seznami podatkov'!H:H,I101)&gt;0</f>
        <v>0</v>
      </c>
      <c r="L101" s="95">
        <f t="shared" ca="1" si="29"/>
        <v>0</v>
      </c>
      <c r="M101" s="95">
        <f t="shared" ca="1" si="30"/>
        <v>0</v>
      </c>
      <c r="N101" s="95">
        <f t="shared" ca="1" si="31"/>
        <v>0</v>
      </c>
      <c r="O101" s="96"/>
      <c r="P101" s="95">
        <f>_xlfn.XLOOKUP(O101, 'Seznami podatkov'!D:D,'Seznami podatkov'!E:E, "")</f>
        <v>0</v>
      </c>
      <c r="Q101" s="95" t="str">
        <f t="shared" si="25"/>
        <v>01:010000</v>
      </c>
      <c r="R101" s="95">
        <f>COUNTIF(RVb!A:A, B101)</f>
        <v>0</v>
      </c>
      <c r="S101" s="95">
        <f t="shared" si="32"/>
        <v>0</v>
      </c>
      <c r="T101" s="117"/>
      <c r="U101" s="52">
        <f ca="1">IFERROR(_xlfn.MAXIFS(INDIRECT("'"&amp;I101&amp;"'!"&amp;P101), INDIRECT("'"&amp;I101&amp;"'!A:A"), C101), 0)</f>
        <v>0</v>
      </c>
      <c r="V101" s="52">
        <f ca="1">IFERROR(_xlfn.MAXIFS(INDIRECT("'"&amp;I101&amp;"'!"&amp;P101), INDIRECT("'"&amp;I101&amp;"'!A:A"), LEFT(C101,7)), 0)</f>
        <v>0</v>
      </c>
      <c r="W101" s="52">
        <f ca="1">IFERROR(_xlfn.MAXIFS(INDIRECT("'"&amp;I101&amp;"'!"&amp;P101), INDIRECT("'"&amp;I101&amp;"'!A:A"), LEFT(C101,4)), 0)</f>
        <v>0</v>
      </c>
      <c r="X101" s="52">
        <f t="shared" ca="1" si="33"/>
        <v>0</v>
      </c>
      <c r="Y101" s="52" t="e" cm="1">
        <f t="array" aca="1" ref="Y101" ca="1">_xlfn.XLOOKUP(X101,INDIRECT("'"&amp;I101&amp;"'!"&amp;P101),INDIRECT("'"&amp;I101&amp;"'!I:I"),"Manjka")</f>
        <v>#REF!</v>
      </c>
      <c r="Z101" s="52">
        <f ca="1">IFERROR(_xlfn.MAXIFS(INDIRECT("'Druge države in ozemlja'!"&amp;P101), 'Druge države in ozemlja'!A:A, C101), 0)</f>
        <v>0</v>
      </c>
      <c r="AA101" s="52">
        <f ca="1">IFERROR(_xlfn.MAXIFS(INDIRECT("'Druge države in ozemlja'!"&amp;P101), 'Druge države in ozemlja'!A:A, LEFT(C101,7)), 0)</f>
        <v>0</v>
      </c>
      <c r="AB101" s="52">
        <f ca="1">IFERROR(_xlfn.MAXIFS(INDIRECT("'Druge države in ozemlja'!"&amp;P101), 'Druge države in ozemlja'!A:A,LEFT(C101,4)), 0)</f>
        <v>0</v>
      </c>
      <c r="AC101" s="52">
        <f t="shared" ca="1" si="34"/>
        <v>0</v>
      </c>
      <c r="AD101" s="52" t="e" cm="1">
        <f t="array" aca="1" ref="AD101" ca="1">_xlfn.XLOOKUP(AC101,INDIRECT("'Druge države in ozemlja'!"&amp;P101),'Druge države in ozemlja'!I:I,"Manjka")</f>
        <v>#REF!</v>
      </c>
      <c r="AE101" s="52" t="e">
        <f t="shared" ca="1" si="26"/>
        <v>#REF!</v>
      </c>
      <c r="AF101" s="52" t="e" cm="1">
        <f t="array" aca="1" ref="AF101" ca="1">_xlfn.XLOOKUP(C101&amp;"|("&amp;F101&amp;")",INDIRECT("'"&amp;I101&amp;"'!A1:A10000") &amp; "|" &amp; INDIRECT("'"&amp;I101&amp;"'!I1:I10000"),INDIRECT("'"&amp;I101&amp;"'!"&amp;Q101),0)</f>
        <v>#REF!</v>
      </c>
      <c r="AG101" s="52" t="e">
        <f t="shared" ca="1" si="27"/>
        <v>#REF!</v>
      </c>
      <c r="AH101" s="52" cm="1">
        <f t="array" aca="1" ref="AH101" ca="1">_xlfn.XLOOKUP(C101&amp;"|("&amp;F101&amp;")",'Druge države in ozemlja'!$A$1:$A$10000 &amp; "|" &amp; 'Druge države in ozemlja'!$I$1:$I$10000,INDIRECT("'Druge države in ozemlja'!"&amp;Q101),0)</f>
        <v>0</v>
      </c>
      <c r="AI101" s="52" t="e">
        <f t="shared" ca="1" si="35"/>
        <v>#REF!</v>
      </c>
      <c r="AJ101" s="39">
        <f t="shared" ca="1" si="36"/>
        <v>0</v>
      </c>
      <c r="AK101" s="53" t="e">
        <f t="shared" ca="1" si="37"/>
        <v>#REF!</v>
      </c>
      <c r="AL101" s="54">
        <f>COUNTIFS(RVb!H:H, 2028, RVb!A:A, C101)</f>
        <v>0</v>
      </c>
      <c r="AM101" s="54">
        <f t="shared" si="38"/>
        <v>2025</v>
      </c>
      <c r="AN101" s="54" t="e">
        <f ca="1">IF(G101, TRUE, (E101&lt;&gt;""))</f>
        <v>#REF!</v>
      </c>
      <c r="AO101" s="193" t="str">
        <f>IF(AND(B100="", B101=""), "", IF(OR(J101,K101),"",IFERROR(IF(G101,AJ101,AI101), "Vnesi podatke")))</f>
        <v/>
      </c>
      <c r="AP101" s="194" cm="1">
        <f t="array" ref="AP101">_xlfn.XLOOKUP(C101&amp;"|"&amp;F101&amp;"|"&amp;S101,RVb!A:A&amp;"|"&amp;RVb!F:F&amp;"|"&amp;RVb!H:H,RVb!E:E, 0)</f>
        <v>0</v>
      </c>
      <c r="AQ101" s="195">
        <f>_xlfn.MAXIFS(RVb!E:E, RVb!A:A, C101, RVb!H:H, AM101)</f>
        <v>0</v>
      </c>
      <c r="AR101" s="196" t="str">
        <f>IF(AND(B100="", B101=""), "", IFERROR(IF(G101,AQ101,AP101), "Vnesi podatke"))</f>
        <v/>
      </c>
      <c r="AS101" s="197" t="str">
        <f>IF(AND(B100="", B101=""),"", _xlfn.XLOOKUP(O101, Parametri!A:A,Parametri!B:B, ""))</f>
        <v/>
      </c>
      <c r="AT101" s="197" t="str">
        <f>IF(AND(B100="", B101=""), "", _xlfn.XLOOKUP(O101, Parametri!A:A,Parametri!C:C, ""))</f>
        <v/>
      </c>
      <c r="AU101" s="198" t="str">
        <f t="shared" si="39"/>
        <v/>
      </c>
      <c r="AV101" s="199" t="str">
        <f>IF(AND(B100="",B101=""),"",IFERROR(AU101*$AU$2,0))</f>
        <v/>
      </c>
    </row>
    <row r="102" spans="1:48" s="2" customFormat="1" ht="30" customHeight="1" x14ac:dyDescent="0.3">
      <c r="A102" s="64">
        <v>95</v>
      </c>
      <c r="B102" s="89"/>
      <c r="C102" s="20" t="str">
        <f t="shared" si="24"/>
        <v/>
      </c>
      <c r="D102" s="182" t="str">
        <f>IF(AND(B101="", B102=""), "", IFERROR(_xlfn.XLOOKUP(B102,'Seznam Blaga'!A:A,'Seznam Blaga'!B:B), "To blago ni predmet CBAM"))</f>
        <v/>
      </c>
      <c r="E102" s="183"/>
      <c r="F102" s="43" t="str">
        <f>_xlfn.XLOOKUP(E102, 'Seznami podatkov'!C:C,'Seznami podatkov'!B:B, "Izpolni obvezna polja.")</f>
        <v/>
      </c>
      <c r="G102" s="43" t="e">
        <f t="shared" ca="1" si="28"/>
        <v>#REF!</v>
      </c>
      <c r="H102" s="51" t="str">
        <f>IF(AND(B101="", B102=""),"", IFERROR(IF(G102,IF(_xlfn.XLOOKUP(AE102,'Seznami podatkov'!B:B,'Seznami podatkov'!C:C)&lt;&gt;0,_xlfn.XLOOKUP(AE102,'Seznami podatkov'!B:B,'Seznami podatkov'!C:C),""),E102), "Vnesi podatke"))</f>
        <v/>
      </c>
      <c r="I102" s="94"/>
      <c r="J102" s="95" t="b">
        <f>COUNTIF('Seznami podatkov'!G:G,I102)&gt;0</f>
        <v>0</v>
      </c>
      <c r="K102" s="95" t="b">
        <f>COUNTIF('Seznami podatkov'!H:H,I102)&gt;0</f>
        <v>0</v>
      </c>
      <c r="L102" s="95">
        <f t="shared" ca="1" si="29"/>
        <v>0</v>
      </c>
      <c r="M102" s="95">
        <f t="shared" ca="1" si="30"/>
        <v>0</v>
      </c>
      <c r="N102" s="95">
        <f t="shared" ca="1" si="31"/>
        <v>0</v>
      </c>
      <c r="O102" s="96"/>
      <c r="P102" s="95">
        <f>_xlfn.XLOOKUP(O102, 'Seznami podatkov'!D:D,'Seznami podatkov'!E:E, "")</f>
        <v>0</v>
      </c>
      <c r="Q102" s="95" t="str">
        <f t="shared" si="25"/>
        <v>01:010000</v>
      </c>
      <c r="R102" s="95">
        <f>COUNTIF(RVb!A:A, B102)</f>
        <v>0</v>
      </c>
      <c r="S102" s="95">
        <f t="shared" si="32"/>
        <v>0</v>
      </c>
      <c r="T102" s="117"/>
      <c r="U102" s="52">
        <f ca="1">IFERROR(_xlfn.MAXIFS(INDIRECT("'"&amp;I102&amp;"'!"&amp;P102), INDIRECT("'"&amp;I102&amp;"'!A:A"), C102), 0)</f>
        <v>0</v>
      </c>
      <c r="V102" s="52">
        <f ca="1">IFERROR(_xlfn.MAXIFS(INDIRECT("'"&amp;I102&amp;"'!"&amp;P102), INDIRECT("'"&amp;I102&amp;"'!A:A"), LEFT(C102,7)), 0)</f>
        <v>0</v>
      </c>
      <c r="W102" s="52">
        <f ca="1">IFERROR(_xlfn.MAXIFS(INDIRECT("'"&amp;I102&amp;"'!"&amp;P102), INDIRECT("'"&amp;I102&amp;"'!A:A"), LEFT(C102,4)), 0)</f>
        <v>0</v>
      </c>
      <c r="X102" s="52">
        <f t="shared" ca="1" si="33"/>
        <v>0</v>
      </c>
      <c r="Y102" s="52" t="e" cm="1">
        <f t="array" aca="1" ref="Y102" ca="1">_xlfn.XLOOKUP(X102,INDIRECT("'"&amp;I102&amp;"'!"&amp;P102),INDIRECT("'"&amp;I102&amp;"'!I:I"),"Manjka")</f>
        <v>#REF!</v>
      </c>
      <c r="Z102" s="52">
        <f ca="1">IFERROR(_xlfn.MAXIFS(INDIRECT("'Druge države in ozemlja'!"&amp;P102), 'Druge države in ozemlja'!A:A, C102), 0)</f>
        <v>0</v>
      </c>
      <c r="AA102" s="52">
        <f ca="1">IFERROR(_xlfn.MAXIFS(INDIRECT("'Druge države in ozemlja'!"&amp;P102), 'Druge države in ozemlja'!A:A, LEFT(C102,7)), 0)</f>
        <v>0</v>
      </c>
      <c r="AB102" s="52">
        <f ca="1">IFERROR(_xlfn.MAXIFS(INDIRECT("'Druge države in ozemlja'!"&amp;P102), 'Druge države in ozemlja'!A:A,LEFT(C102,4)), 0)</f>
        <v>0</v>
      </c>
      <c r="AC102" s="52">
        <f t="shared" ca="1" si="34"/>
        <v>0</v>
      </c>
      <c r="AD102" s="52" t="e" cm="1">
        <f t="array" aca="1" ref="AD102" ca="1">_xlfn.XLOOKUP(AC102,INDIRECT("'Druge države in ozemlja'!"&amp;P102),'Druge države in ozemlja'!I:I,"Manjka")</f>
        <v>#REF!</v>
      </c>
      <c r="AE102" s="52" t="e">
        <f t="shared" ca="1" si="26"/>
        <v>#REF!</v>
      </c>
      <c r="AF102" s="52" t="e" cm="1">
        <f t="array" aca="1" ref="AF102" ca="1">_xlfn.XLOOKUP(C102&amp;"|("&amp;F102&amp;")",INDIRECT("'"&amp;I102&amp;"'!A1:A10000") &amp; "|" &amp; INDIRECT("'"&amp;I102&amp;"'!I1:I10000"),INDIRECT("'"&amp;I102&amp;"'!"&amp;Q102),0)</f>
        <v>#REF!</v>
      </c>
      <c r="AG102" s="52" t="e">
        <f t="shared" ca="1" si="27"/>
        <v>#REF!</v>
      </c>
      <c r="AH102" s="52" cm="1">
        <f t="array" aca="1" ref="AH102" ca="1">_xlfn.XLOOKUP(C102&amp;"|("&amp;F102&amp;")",'Druge države in ozemlja'!$A$1:$A$10000 &amp; "|" &amp; 'Druge države in ozemlja'!$I$1:$I$10000,INDIRECT("'Druge države in ozemlja'!"&amp;Q102),0)</f>
        <v>0</v>
      </c>
      <c r="AI102" s="52" t="e">
        <f t="shared" ca="1" si="35"/>
        <v>#REF!</v>
      </c>
      <c r="AJ102" s="39">
        <f t="shared" ca="1" si="36"/>
        <v>0</v>
      </c>
      <c r="AK102" s="53" t="e">
        <f t="shared" ca="1" si="37"/>
        <v>#REF!</v>
      </c>
      <c r="AL102" s="54">
        <f>COUNTIFS(RVb!H:H, 2028, RVb!A:A, C102)</f>
        <v>0</v>
      </c>
      <c r="AM102" s="54">
        <f t="shared" si="38"/>
        <v>2025</v>
      </c>
      <c r="AN102" s="54" t="e">
        <f ca="1">IF(G102, TRUE, (E102&lt;&gt;""))</f>
        <v>#REF!</v>
      </c>
      <c r="AO102" s="193" t="str">
        <f>IF(AND(B101="", B102=""), "", IF(OR(J102,K102),"",IFERROR(IF(G102,AJ102,AI102), "Vnesi podatke")))</f>
        <v/>
      </c>
      <c r="AP102" s="194" cm="1">
        <f t="array" ref="AP102">_xlfn.XLOOKUP(C102&amp;"|"&amp;F102&amp;"|"&amp;S102,RVb!A:A&amp;"|"&amp;RVb!F:F&amp;"|"&amp;RVb!H:H,RVb!E:E, 0)</f>
        <v>0</v>
      </c>
      <c r="AQ102" s="195">
        <f>_xlfn.MAXIFS(RVb!E:E, RVb!A:A, C102, RVb!H:H, AM102)</f>
        <v>0</v>
      </c>
      <c r="AR102" s="196" t="str">
        <f>IF(AND(B101="", B102=""), "", IFERROR(IF(G102,AQ102,AP102), "Vnesi podatke"))</f>
        <v/>
      </c>
      <c r="AS102" s="197" t="str">
        <f>IF(AND(B101="", B102=""),"", _xlfn.XLOOKUP(O102, Parametri!A:A,Parametri!B:B, ""))</f>
        <v/>
      </c>
      <c r="AT102" s="197" t="str">
        <f>IF(AND(B101="", B102=""), "", _xlfn.XLOOKUP(O102, Parametri!A:A,Parametri!C:C, ""))</f>
        <v/>
      </c>
      <c r="AU102" s="198" t="str">
        <f t="shared" si="39"/>
        <v/>
      </c>
      <c r="AV102" s="199" t="str">
        <f>IF(AND(B101="",B102=""),"",IFERROR(AU102*$AU$2,0))</f>
        <v/>
      </c>
    </row>
    <row r="103" spans="1:48" s="2" customFormat="1" ht="30" customHeight="1" x14ac:dyDescent="0.3">
      <c r="A103" s="64">
        <v>96</v>
      </c>
      <c r="B103" s="89"/>
      <c r="C103" s="20" t="str">
        <f t="shared" si="24"/>
        <v/>
      </c>
      <c r="D103" s="182" t="str">
        <f>IF(AND(B102="", B103=""), "", IFERROR(_xlfn.XLOOKUP(B103,'Seznam Blaga'!A:A,'Seznam Blaga'!B:B), "To blago ni predmet CBAM"))</f>
        <v/>
      </c>
      <c r="E103" s="183"/>
      <c r="F103" s="43" t="str">
        <f>_xlfn.XLOOKUP(E103, 'Seznami podatkov'!C:C,'Seznami podatkov'!B:B, "Izpolni obvezna polja.")</f>
        <v/>
      </c>
      <c r="G103" s="43" t="e">
        <f t="shared" ca="1" si="28"/>
        <v>#REF!</v>
      </c>
      <c r="H103" s="51" t="str">
        <f>IF(AND(B102="", B103=""),"", IFERROR(IF(G103,IF(_xlfn.XLOOKUP(AE103,'Seznami podatkov'!B:B,'Seznami podatkov'!C:C)&lt;&gt;0,_xlfn.XLOOKUP(AE103,'Seznami podatkov'!B:B,'Seznami podatkov'!C:C),""),E103), "Vnesi podatke"))</f>
        <v/>
      </c>
      <c r="I103" s="94"/>
      <c r="J103" s="95" t="b">
        <f>COUNTIF('Seznami podatkov'!G:G,I103)&gt;0</f>
        <v>0</v>
      </c>
      <c r="K103" s="95" t="b">
        <f>COUNTIF('Seznami podatkov'!H:H,I103)&gt;0</f>
        <v>0</v>
      </c>
      <c r="L103" s="95">
        <f t="shared" ca="1" si="29"/>
        <v>0</v>
      </c>
      <c r="M103" s="95">
        <f t="shared" ca="1" si="30"/>
        <v>0</v>
      </c>
      <c r="N103" s="95">
        <f t="shared" ca="1" si="31"/>
        <v>0</v>
      </c>
      <c r="O103" s="96"/>
      <c r="P103" s="95">
        <f>_xlfn.XLOOKUP(O103, 'Seznami podatkov'!D:D,'Seznami podatkov'!E:E, "")</f>
        <v>0</v>
      </c>
      <c r="Q103" s="95" t="str">
        <f t="shared" si="25"/>
        <v>01:010000</v>
      </c>
      <c r="R103" s="95">
        <f>COUNTIF(RVb!A:A, B103)</f>
        <v>0</v>
      </c>
      <c r="S103" s="95">
        <f t="shared" si="32"/>
        <v>0</v>
      </c>
      <c r="T103" s="117"/>
      <c r="U103" s="52">
        <f ca="1">IFERROR(_xlfn.MAXIFS(INDIRECT("'"&amp;I103&amp;"'!"&amp;P103), INDIRECT("'"&amp;I103&amp;"'!A:A"), C103), 0)</f>
        <v>0</v>
      </c>
      <c r="V103" s="52">
        <f ca="1">IFERROR(_xlfn.MAXIFS(INDIRECT("'"&amp;I103&amp;"'!"&amp;P103), INDIRECT("'"&amp;I103&amp;"'!A:A"), LEFT(C103,7)), 0)</f>
        <v>0</v>
      </c>
      <c r="W103" s="52">
        <f ca="1">IFERROR(_xlfn.MAXIFS(INDIRECT("'"&amp;I103&amp;"'!"&amp;P103), INDIRECT("'"&amp;I103&amp;"'!A:A"), LEFT(C103,4)), 0)</f>
        <v>0</v>
      </c>
      <c r="X103" s="52">
        <f t="shared" ca="1" si="33"/>
        <v>0</v>
      </c>
      <c r="Y103" s="52" t="e" cm="1">
        <f t="array" aca="1" ref="Y103" ca="1">_xlfn.XLOOKUP(X103,INDIRECT("'"&amp;I103&amp;"'!"&amp;P103),INDIRECT("'"&amp;I103&amp;"'!I:I"),"Manjka")</f>
        <v>#REF!</v>
      </c>
      <c r="Z103" s="52">
        <f ca="1">IFERROR(_xlfn.MAXIFS(INDIRECT("'Druge države in ozemlja'!"&amp;P103), 'Druge države in ozemlja'!A:A, C103), 0)</f>
        <v>0</v>
      </c>
      <c r="AA103" s="52">
        <f ca="1">IFERROR(_xlfn.MAXIFS(INDIRECT("'Druge države in ozemlja'!"&amp;P103), 'Druge države in ozemlja'!A:A, LEFT(C103,7)), 0)</f>
        <v>0</v>
      </c>
      <c r="AB103" s="52">
        <f ca="1">IFERROR(_xlfn.MAXIFS(INDIRECT("'Druge države in ozemlja'!"&amp;P103), 'Druge države in ozemlja'!A:A,LEFT(C103,4)), 0)</f>
        <v>0</v>
      </c>
      <c r="AC103" s="52">
        <f t="shared" ca="1" si="34"/>
        <v>0</v>
      </c>
      <c r="AD103" s="52" t="e" cm="1">
        <f t="array" aca="1" ref="AD103" ca="1">_xlfn.XLOOKUP(AC103,INDIRECT("'Druge države in ozemlja'!"&amp;P103),'Druge države in ozemlja'!I:I,"Manjka")</f>
        <v>#REF!</v>
      </c>
      <c r="AE103" s="52" t="e">
        <f t="shared" ca="1" si="26"/>
        <v>#REF!</v>
      </c>
      <c r="AF103" s="52" t="e" cm="1">
        <f t="array" aca="1" ref="AF103" ca="1">_xlfn.XLOOKUP(C103&amp;"|("&amp;F103&amp;")",INDIRECT("'"&amp;I103&amp;"'!A1:A10000") &amp; "|" &amp; INDIRECT("'"&amp;I103&amp;"'!I1:I10000"),INDIRECT("'"&amp;I103&amp;"'!"&amp;Q103),0)</f>
        <v>#REF!</v>
      </c>
      <c r="AG103" s="52" t="e">
        <f t="shared" ca="1" si="27"/>
        <v>#REF!</v>
      </c>
      <c r="AH103" s="52" cm="1">
        <f t="array" aca="1" ref="AH103" ca="1">_xlfn.XLOOKUP(C103&amp;"|("&amp;F103&amp;")",'Druge države in ozemlja'!$A$1:$A$10000 &amp; "|" &amp; 'Druge države in ozemlja'!$I$1:$I$10000,INDIRECT("'Druge države in ozemlja'!"&amp;Q103),0)</f>
        <v>0</v>
      </c>
      <c r="AI103" s="52" t="e">
        <f t="shared" ca="1" si="35"/>
        <v>#REF!</v>
      </c>
      <c r="AJ103" s="39">
        <f t="shared" ca="1" si="36"/>
        <v>0</v>
      </c>
      <c r="AK103" s="53" t="e">
        <f t="shared" ca="1" si="37"/>
        <v>#REF!</v>
      </c>
      <c r="AL103" s="54">
        <f>COUNTIFS(RVb!H:H, 2028, RVb!A:A, C103)</f>
        <v>0</v>
      </c>
      <c r="AM103" s="54">
        <f t="shared" si="38"/>
        <v>2025</v>
      </c>
      <c r="AN103" s="54" t="e">
        <f ca="1">IF(G103, TRUE, (E103&lt;&gt;""))</f>
        <v>#REF!</v>
      </c>
      <c r="AO103" s="193" t="str">
        <f>IF(AND(B102="", B103=""), "", IF(OR(J103,K103),"",IFERROR(IF(G103,AJ103,AI103), "Vnesi podatke")))</f>
        <v/>
      </c>
      <c r="AP103" s="194" cm="1">
        <f t="array" ref="AP103">_xlfn.XLOOKUP(C103&amp;"|"&amp;F103&amp;"|"&amp;S103,RVb!A:A&amp;"|"&amp;RVb!F:F&amp;"|"&amp;RVb!H:H,RVb!E:E, 0)</f>
        <v>0</v>
      </c>
      <c r="AQ103" s="195">
        <f>_xlfn.MAXIFS(RVb!E:E, RVb!A:A, C103, RVb!H:H, AM103)</f>
        <v>0</v>
      </c>
      <c r="AR103" s="196" t="str">
        <f>IF(AND(B102="", B103=""), "", IFERROR(IF(G103,AQ103,AP103), "Vnesi podatke"))</f>
        <v/>
      </c>
      <c r="AS103" s="197" t="str">
        <f>IF(AND(B102="", B103=""),"", _xlfn.XLOOKUP(O103, Parametri!A:A,Parametri!B:B, ""))</f>
        <v/>
      </c>
      <c r="AT103" s="197" t="str">
        <f>IF(AND(B102="", B103=""), "", _xlfn.XLOOKUP(O103, Parametri!A:A,Parametri!C:C, ""))</f>
        <v/>
      </c>
      <c r="AU103" s="198" t="str">
        <f t="shared" si="39"/>
        <v/>
      </c>
      <c r="AV103" s="199" t="str">
        <f>IF(AND(B102="",B103=""),"",IFERROR(AU103*$AU$2,0))</f>
        <v/>
      </c>
    </row>
    <row r="104" spans="1:48" s="2" customFormat="1" ht="30" customHeight="1" x14ac:dyDescent="0.3">
      <c r="A104" s="63">
        <v>97</v>
      </c>
      <c r="B104" s="89"/>
      <c r="C104" s="20" t="str">
        <f t="shared" si="24"/>
        <v/>
      </c>
      <c r="D104" s="182" t="str">
        <f>IF(AND(B103="", B104=""), "", IFERROR(_xlfn.XLOOKUP(B104,'Seznam Blaga'!A:A,'Seznam Blaga'!B:B), "To blago ni predmet CBAM"))</f>
        <v/>
      </c>
      <c r="E104" s="183"/>
      <c r="F104" s="43" t="str">
        <f>_xlfn.XLOOKUP(E104, 'Seznami podatkov'!C:C,'Seznami podatkov'!B:B, "Izpolni obvezna polja.")</f>
        <v/>
      </c>
      <c r="G104" s="43" t="e">
        <f t="shared" ca="1" si="28"/>
        <v>#REF!</v>
      </c>
      <c r="H104" s="51" t="str">
        <f>IF(AND(B103="", B104=""),"", IFERROR(IF(G104,IF(_xlfn.XLOOKUP(AE104,'Seznami podatkov'!B:B,'Seznami podatkov'!C:C)&lt;&gt;0,_xlfn.XLOOKUP(AE104,'Seznami podatkov'!B:B,'Seznami podatkov'!C:C),""),E104), "Vnesi podatke"))</f>
        <v/>
      </c>
      <c r="I104" s="94"/>
      <c r="J104" s="95" t="b">
        <f>COUNTIF('Seznami podatkov'!G:G,I104)&gt;0</f>
        <v>0</v>
      </c>
      <c r="K104" s="95" t="b">
        <f>COUNTIF('Seznami podatkov'!H:H,I104)&gt;0</f>
        <v>0</v>
      </c>
      <c r="L104" s="95">
        <f t="shared" ca="1" si="29"/>
        <v>0</v>
      </c>
      <c r="M104" s="95">
        <f t="shared" ca="1" si="30"/>
        <v>0</v>
      </c>
      <c r="N104" s="95">
        <f t="shared" ca="1" si="31"/>
        <v>0</v>
      </c>
      <c r="O104" s="96"/>
      <c r="P104" s="95">
        <f>_xlfn.XLOOKUP(O104, 'Seznami podatkov'!D:D,'Seznami podatkov'!E:E, "")</f>
        <v>0</v>
      </c>
      <c r="Q104" s="95" t="str">
        <f t="shared" si="25"/>
        <v>01:010000</v>
      </c>
      <c r="R104" s="95">
        <f>COUNTIF(RVb!A:A, B104)</f>
        <v>0</v>
      </c>
      <c r="S104" s="95">
        <f t="shared" si="32"/>
        <v>0</v>
      </c>
      <c r="T104" s="117"/>
      <c r="U104" s="52">
        <f ca="1">IFERROR(_xlfn.MAXIFS(INDIRECT("'"&amp;I104&amp;"'!"&amp;P104), INDIRECT("'"&amp;I104&amp;"'!A:A"), C104), 0)</f>
        <v>0</v>
      </c>
      <c r="V104" s="52">
        <f ca="1">IFERROR(_xlfn.MAXIFS(INDIRECT("'"&amp;I104&amp;"'!"&amp;P104), INDIRECT("'"&amp;I104&amp;"'!A:A"), LEFT(C104,7)), 0)</f>
        <v>0</v>
      </c>
      <c r="W104" s="52">
        <f ca="1">IFERROR(_xlfn.MAXIFS(INDIRECT("'"&amp;I104&amp;"'!"&amp;P104), INDIRECT("'"&amp;I104&amp;"'!A:A"), LEFT(C104,4)), 0)</f>
        <v>0</v>
      </c>
      <c r="X104" s="52">
        <f t="shared" ca="1" si="33"/>
        <v>0</v>
      </c>
      <c r="Y104" s="52" t="e" cm="1">
        <f t="array" aca="1" ref="Y104" ca="1">_xlfn.XLOOKUP(X104,INDIRECT("'"&amp;I104&amp;"'!"&amp;P104),INDIRECT("'"&amp;I104&amp;"'!I:I"),"Manjka")</f>
        <v>#REF!</v>
      </c>
      <c r="Z104" s="52">
        <f ca="1">IFERROR(_xlfn.MAXIFS(INDIRECT("'Druge države in ozemlja'!"&amp;P104), 'Druge države in ozemlja'!A:A, C104), 0)</f>
        <v>0</v>
      </c>
      <c r="AA104" s="52">
        <f ca="1">IFERROR(_xlfn.MAXIFS(INDIRECT("'Druge države in ozemlja'!"&amp;P104), 'Druge države in ozemlja'!A:A, LEFT(C104,7)), 0)</f>
        <v>0</v>
      </c>
      <c r="AB104" s="52">
        <f ca="1">IFERROR(_xlfn.MAXIFS(INDIRECT("'Druge države in ozemlja'!"&amp;P104), 'Druge države in ozemlja'!A:A,LEFT(C104,4)), 0)</f>
        <v>0</v>
      </c>
      <c r="AC104" s="52">
        <f t="shared" ca="1" si="34"/>
        <v>0</v>
      </c>
      <c r="AD104" s="52" t="e" cm="1">
        <f t="array" aca="1" ref="AD104" ca="1">_xlfn.XLOOKUP(AC104,INDIRECT("'Druge države in ozemlja'!"&amp;P104),'Druge države in ozemlja'!I:I,"Manjka")</f>
        <v>#REF!</v>
      </c>
      <c r="AE104" s="52" t="e">
        <f t="shared" ca="1" si="26"/>
        <v>#REF!</v>
      </c>
      <c r="AF104" s="52" t="e" cm="1">
        <f t="array" aca="1" ref="AF104" ca="1">_xlfn.XLOOKUP(C104&amp;"|("&amp;F104&amp;")",INDIRECT("'"&amp;I104&amp;"'!A1:A10000") &amp; "|" &amp; INDIRECT("'"&amp;I104&amp;"'!I1:I10000"),INDIRECT("'"&amp;I104&amp;"'!"&amp;Q104),0)</f>
        <v>#REF!</v>
      </c>
      <c r="AG104" s="52" t="e">
        <f t="shared" ca="1" si="27"/>
        <v>#REF!</v>
      </c>
      <c r="AH104" s="52" cm="1">
        <f t="array" aca="1" ref="AH104" ca="1">_xlfn.XLOOKUP(C104&amp;"|("&amp;F104&amp;")",'Druge države in ozemlja'!$A$1:$A$10000 &amp; "|" &amp; 'Druge države in ozemlja'!$I$1:$I$10000,INDIRECT("'Druge države in ozemlja'!"&amp;Q104),0)</f>
        <v>0</v>
      </c>
      <c r="AI104" s="52" t="e">
        <f t="shared" ca="1" si="35"/>
        <v>#REF!</v>
      </c>
      <c r="AJ104" s="39">
        <f t="shared" ca="1" si="36"/>
        <v>0</v>
      </c>
      <c r="AK104" s="53" t="e">
        <f t="shared" ca="1" si="37"/>
        <v>#REF!</v>
      </c>
      <c r="AL104" s="54">
        <f>COUNTIFS(RVb!H:H, 2028, RVb!A:A, C104)</f>
        <v>0</v>
      </c>
      <c r="AM104" s="54">
        <f t="shared" si="38"/>
        <v>2025</v>
      </c>
      <c r="AN104" s="54" t="e">
        <f ca="1">IF(G104, TRUE, (E104&lt;&gt;""))</f>
        <v>#REF!</v>
      </c>
      <c r="AO104" s="193" t="str">
        <f>IF(AND(B103="", B104=""), "", IF(OR(J104,K104),"",IFERROR(IF(G104,AJ104,AI104), "Vnesi podatke")))</f>
        <v/>
      </c>
      <c r="AP104" s="194" cm="1">
        <f t="array" ref="AP104">_xlfn.XLOOKUP(C104&amp;"|"&amp;F104&amp;"|"&amp;S104,RVb!A:A&amp;"|"&amp;RVb!F:F&amp;"|"&amp;RVb!H:H,RVb!E:E, 0)</f>
        <v>0</v>
      </c>
      <c r="AQ104" s="195">
        <f>_xlfn.MAXIFS(RVb!E:E, RVb!A:A, C104, RVb!H:H, AM104)</f>
        <v>0</v>
      </c>
      <c r="AR104" s="196" t="str">
        <f>IF(AND(B103="", B104=""), "", IFERROR(IF(G104,AQ104,AP104), "Vnesi podatke"))</f>
        <v/>
      </c>
      <c r="AS104" s="197" t="str">
        <f>IF(AND(B103="", B104=""),"", _xlfn.XLOOKUP(O104, Parametri!A:A,Parametri!B:B, ""))</f>
        <v/>
      </c>
      <c r="AT104" s="197" t="str">
        <f>IF(AND(B103="", B104=""), "", _xlfn.XLOOKUP(O104, Parametri!A:A,Parametri!C:C, ""))</f>
        <v/>
      </c>
      <c r="AU104" s="198" t="str">
        <f t="shared" si="39"/>
        <v/>
      </c>
      <c r="AV104" s="199" t="str">
        <f>IF(AND(B103="",B104=""),"",IFERROR(AU104*$AU$2,0))</f>
        <v/>
      </c>
    </row>
    <row r="105" spans="1:48" s="2" customFormat="1" ht="30" customHeight="1" x14ac:dyDescent="0.3">
      <c r="A105" s="64">
        <v>98</v>
      </c>
      <c r="B105" s="89"/>
      <c r="C105" s="20" t="str">
        <f t="shared" si="24"/>
        <v/>
      </c>
      <c r="D105" s="182" t="str">
        <f>IF(AND(B104="", B105=""), "", IFERROR(_xlfn.XLOOKUP(B105,'Seznam Blaga'!A:A,'Seznam Blaga'!B:B), "To blago ni predmet CBAM"))</f>
        <v/>
      </c>
      <c r="E105" s="183"/>
      <c r="F105" s="43" t="str">
        <f>_xlfn.XLOOKUP(E105, 'Seznami podatkov'!C:C,'Seznami podatkov'!B:B, "Izpolni obvezna polja.")</f>
        <v/>
      </c>
      <c r="G105" s="43" t="e">
        <f t="shared" ca="1" si="28"/>
        <v>#REF!</v>
      </c>
      <c r="H105" s="51" t="str">
        <f>IF(AND(B104="", B105=""),"", IFERROR(IF(G105,IF(_xlfn.XLOOKUP(AE105,'Seznami podatkov'!B:B,'Seznami podatkov'!C:C)&lt;&gt;0,_xlfn.XLOOKUP(AE105,'Seznami podatkov'!B:B,'Seznami podatkov'!C:C),""),E105), "Vnesi podatke"))</f>
        <v/>
      </c>
      <c r="I105" s="94"/>
      <c r="J105" s="95" t="b">
        <f>COUNTIF('Seznami podatkov'!G:G,I105)&gt;0</f>
        <v>0</v>
      </c>
      <c r="K105" s="95" t="b">
        <f>COUNTIF('Seznami podatkov'!H:H,I105)&gt;0</f>
        <v>0</v>
      </c>
      <c r="L105" s="95">
        <f t="shared" ca="1" si="29"/>
        <v>0</v>
      </c>
      <c r="M105" s="95">
        <f t="shared" ca="1" si="30"/>
        <v>0</v>
      </c>
      <c r="N105" s="95">
        <f t="shared" ca="1" si="31"/>
        <v>0</v>
      </c>
      <c r="O105" s="96"/>
      <c r="P105" s="95">
        <f>_xlfn.XLOOKUP(O105, 'Seznami podatkov'!D:D,'Seznami podatkov'!E:E, "")</f>
        <v>0</v>
      </c>
      <c r="Q105" s="95" t="str">
        <f t="shared" si="25"/>
        <v>01:010000</v>
      </c>
      <c r="R105" s="95">
        <f>COUNTIF(RVb!A:A, B105)</f>
        <v>0</v>
      </c>
      <c r="S105" s="95">
        <f t="shared" si="32"/>
        <v>0</v>
      </c>
      <c r="T105" s="117"/>
      <c r="U105" s="52">
        <f ca="1">IFERROR(_xlfn.MAXIFS(INDIRECT("'"&amp;I105&amp;"'!"&amp;P105), INDIRECT("'"&amp;I105&amp;"'!A:A"), C105), 0)</f>
        <v>0</v>
      </c>
      <c r="V105" s="52">
        <f ca="1">IFERROR(_xlfn.MAXIFS(INDIRECT("'"&amp;I105&amp;"'!"&amp;P105), INDIRECT("'"&amp;I105&amp;"'!A:A"), LEFT(C105,7)), 0)</f>
        <v>0</v>
      </c>
      <c r="W105" s="52">
        <f ca="1">IFERROR(_xlfn.MAXIFS(INDIRECT("'"&amp;I105&amp;"'!"&amp;P105), INDIRECT("'"&amp;I105&amp;"'!A:A"), LEFT(C105,4)), 0)</f>
        <v>0</v>
      </c>
      <c r="X105" s="52">
        <f t="shared" ca="1" si="33"/>
        <v>0</v>
      </c>
      <c r="Y105" s="52" t="e" cm="1">
        <f t="array" aca="1" ref="Y105" ca="1">_xlfn.XLOOKUP(X105,INDIRECT("'"&amp;I105&amp;"'!"&amp;P105),INDIRECT("'"&amp;I105&amp;"'!I:I"),"Manjka")</f>
        <v>#REF!</v>
      </c>
      <c r="Z105" s="52">
        <f ca="1">IFERROR(_xlfn.MAXIFS(INDIRECT("'Druge države in ozemlja'!"&amp;P105), 'Druge države in ozemlja'!A:A, C105), 0)</f>
        <v>0</v>
      </c>
      <c r="AA105" s="52">
        <f ca="1">IFERROR(_xlfn.MAXIFS(INDIRECT("'Druge države in ozemlja'!"&amp;P105), 'Druge države in ozemlja'!A:A, LEFT(C105,7)), 0)</f>
        <v>0</v>
      </c>
      <c r="AB105" s="52">
        <f ca="1">IFERROR(_xlfn.MAXIFS(INDIRECT("'Druge države in ozemlja'!"&amp;P105), 'Druge države in ozemlja'!A:A,LEFT(C105,4)), 0)</f>
        <v>0</v>
      </c>
      <c r="AC105" s="52">
        <f t="shared" ca="1" si="34"/>
        <v>0</v>
      </c>
      <c r="AD105" s="52" t="e" cm="1">
        <f t="array" aca="1" ref="AD105" ca="1">_xlfn.XLOOKUP(AC105,INDIRECT("'Druge države in ozemlja'!"&amp;P105),'Druge države in ozemlja'!I:I,"Manjka")</f>
        <v>#REF!</v>
      </c>
      <c r="AE105" s="52" t="e">
        <f t="shared" ca="1" si="26"/>
        <v>#REF!</v>
      </c>
      <c r="AF105" s="52" t="e" cm="1">
        <f t="array" aca="1" ref="AF105" ca="1">_xlfn.XLOOKUP(C105&amp;"|("&amp;F105&amp;")",INDIRECT("'"&amp;I105&amp;"'!A1:A10000") &amp; "|" &amp; INDIRECT("'"&amp;I105&amp;"'!I1:I10000"),INDIRECT("'"&amp;I105&amp;"'!"&amp;Q105),0)</f>
        <v>#REF!</v>
      </c>
      <c r="AG105" s="52" t="e">
        <f t="shared" ca="1" si="27"/>
        <v>#REF!</v>
      </c>
      <c r="AH105" s="52" cm="1">
        <f t="array" aca="1" ref="AH105" ca="1">_xlfn.XLOOKUP(C105&amp;"|("&amp;F105&amp;")",'Druge države in ozemlja'!$A$1:$A$10000 &amp; "|" &amp; 'Druge države in ozemlja'!$I$1:$I$10000,INDIRECT("'Druge države in ozemlja'!"&amp;Q105),0)</f>
        <v>0</v>
      </c>
      <c r="AI105" s="52" t="e">
        <f t="shared" ca="1" si="35"/>
        <v>#REF!</v>
      </c>
      <c r="AJ105" s="39">
        <f t="shared" ca="1" si="36"/>
        <v>0</v>
      </c>
      <c r="AK105" s="53" t="e">
        <f t="shared" ca="1" si="37"/>
        <v>#REF!</v>
      </c>
      <c r="AL105" s="54">
        <f>COUNTIFS(RVb!H:H, 2028, RVb!A:A, C105)</f>
        <v>0</v>
      </c>
      <c r="AM105" s="54">
        <f t="shared" si="38"/>
        <v>2025</v>
      </c>
      <c r="AN105" s="54" t="e">
        <f ca="1">IF(G105, TRUE, (E105&lt;&gt;""))</f>
        <v>#REF!</v>
      </c>
      <c r="AO105" s="193" t="str">
        <f>IF(AND(B104="", B105=""), "", IF(OR(J105,K105),"",IFERROR(IF(G105,AJ105,AI105), "Vnesi podatke")))</f>
        <v/>
      </c>
      <c r="AP105" s="194" cm="1">
        <f t="array" ref="AP105">_xlfn.XLOOKUP(C105&amp;"|"&amp;F105&amp;"|"&amp;S105,RVb!A:A&amp;"|"&amp;RVb!F:F&amp;"|"&amp;RVb!H:H,RVb!E:E, 0)</f>
        <v>0</v>
      </c>
      <c r="AQ105" s="195">
        <f>_xlfn.MAXIFS(RVb!E:E, RVb!A:A, C105, RVb!H:H, AM105)</f>
        <v>0</v>
      </c>
      <c r="AR105" s="196" t="str">
        <f>IF(AND(B104="", B105=""), "", IFERROR(IF(G105,AQ105,AP105), "Vnesi podatke"))</f>
        <v/>
      </c>
      <c r="AS105" s="197" t="str">
        <f>IF(AND(B104="", B105=""),"", _xlfn.XLOOKUP(O105, Parametri!A:A,Parametri!B:B, ""))</f>
        <v/>
      </c>
      <c r="AT105" s="197" t="str">
        <f>IF(AND(B104="", B105=""), "", _xlfn.XLOOKUP(O105, Parametri!A:A,Parametri!C:C, ""))</f>
        <v/>
      </c>
      <c r="AU105" s="198" t="str">
        <f t="shared" si="39"/>
        <v/>
      </c>
      <c r="AV105" s="199" t="str">
        <f>IF(AND(B104="",B105=""),"",IFERROR(AU105*$AU$2,0))</f>
        <v/>
      </c>
    </row>
    <row r="106" spans="1:48" s="2" customFormat="1" ht="30" customHeight="1" x14ac:dyDescent="0.3">
      <c r="A106" s="64">
        <v>99</v>
      </c>
      <c r="B106" s="89"/>
      <c r="C106" s="20" t="str">
        <f t="shared" si="24"/>
        <v/>
      </c>
      <c r="D106" s="182" t="str">
        <f>IF(AND(B105="", B106=""), "", IFERROR(_xlfn.XLOOKUP(B106,'Seznam Blaga'!A:A,'Seznam Blaga'!B:B), "To blago ni predmet CBAM"))</f>
        <v/>
      </c>
      <c r="E106" s="183"/>
      <c r="F106" s="43" t="str">
        <f>_xlfn.XLOOKUP(E106, 'Seznami podatkov'!C:C,'Seznami podatkov'!B:B, "Izpolni obvezna polja.")</f>
        <v/>
      </c>
      <c r="G106" s="43" t="e">
        <f t="shared" ca="1" si="28"/>
        <v>#REF!</v>
      </c>
      <c r="H106" s="51" t="str">
        <f>IF(AND(B105="", B106=""),"", IFERROR(IF(G106,IF(_xlfn.XLOOKUP(AE106,'Seznami podatkov'!B:B,'Seznami podatkov'!C:C)&lt;&gt;0,_xlfn.XLOOKUP(AE106,'Seznami podatkov'!B:B,'Seznami podatkov'!C:C),""),E106), "Vnesi podatke"))</f>
        <v/>
      </c>
      <c r="I106" s="94"/>
      <c r="J106" s="95" t="b">
        <f>COUNTIF('Seznami podatkov'!G:G,I106)&gt;0</f>
        <v>0</v>
      </c>
      <c r="K106" s="95" t="b">
        <f>COUNTIF('Seznami podatkov'!H:H,I106)&gt;0</f>
        <v>0</v>
      </c>
      <c r="L106" s="95">
        <f t="shared" ca="1" si="29"/>
        <v>0</v>
      </c>
      <c r="M106" s="95">
        <f t="shared" ca="1" si="30"/>
        <v>0</v>
      </c>
      <c r="N106" s="95">
        <f t="shared" ca="1" si="31"/>
        <v>0</v>
      </c>
      <c r="O106" s="96"/>
      <c r="P106" s="95">
        <f>_xlfn.XLOOKUP(O106, 'Seznami podatkov'!D:D,'Seznami podatkov'!E:E, "")</f>
        <v>0</v>
      </c>
      <c r="Q106" s="95" t="str">
        <f t="shared" si="25"/>
        <v>01:010000</v>
      </c>
      <c r="R106" s="95">
        <f>COUNTIF(RVb!A:A, B106)</f>
        <v>0</v>
      </c>
      <c r="S106" s="95">
        <f t="shared" si="32"/>
        <v>0</v>
      </c>
      <c r="T106" s="117"/>
      <c r="U106" s="52">
        <f ca="1">IFERROR(_xlfn.MAXIFS(INDIRECT("'"&amp;I106&amp;"'!"&amp;P106), INDIRECT("'"&amp;I106&amp;"'!A:A"), C106), 0)</f>
        <v>0</v>
      </c>
      <c r="V106" s="52">
        <f ca="1">IFERROR(_xlfn.MAXIFS(INDIRECT("'"&amp;I106&amp;"'!"&amp;P106), INDIRECT("'"&amp;I106&amp;"'!A:A"), LEFT(C106,7)), 0)</f>
        <v>0</v>
      </c>
      <c r="W106" s="52">
        <f ca="1">IFERROR(_xlfn.MAXIFS(INDIRECT("'"&amp;I106&amp;"'!"&amp;P106), INDIRECT("'"&amp;I106&amp;"'!A:A"), LEFT(C106,4)), 0)</f>
        <v>0</v>
      </c>
      <c r="X106" s="52">
        <f t="shared" ca="1" si="33"/>
        <v>0</v>
      </c>
      <c r="Y106" s="52" t="e" cm="1">
        <f t="array" aca="1" ref="Y106" ca="1">_xlfn.XLOOKUP(X106,INDIRECT("'"&amp;I106&amp;"'!"&amp;P106),INDIRECT("'"&amp;I106&amp;"'!I:I"),"Manjka")</f>
        <v>#REF!</v>
      </c>
      <c r="Z106" s="52">
        <f ca="1">IFERROR(_xlfn.MAXIFS(INDIRECT("'Druge države in ozemlja'!"&amp;P106), 'Druge države in ozemlja'!A:A, C106), 0)</f>
        <v>0</v>
      </c>
      <c r="AA106" s="52">
        <f ca="1">IFERROR(_xlfn.MAXIFS(INDIRECT("'Druge države in ozemlja'!"&amp;P106), 'Druge države in ozemlja'!A:A, LEFT(C106,7)), 0)</f>
        <v>0</v>
      </c>
      <c r="AB106" s="52">
        <f ca="1">IFERROR(_xlfn.MAXIFS(INDIRECT("'Druge države in ozemlja'!"&amp;P106), 'Druge države in ozemlja'!A:A,LEFT(C106,4)), 0)</f>
        <v>0</v>
      </c>
      <c r="AC106" s="52">
        <f t="shared" ca="1" si="34"/>
        <v>0</v>
      </c>
      <c r="AD106" s="52" t="e" cm="1">
        <f t="array" aca="1" ref="AD106" ca="1">_xlfn.XLOOKUP(AC106,INDIRECT("'Druge države in ozemlja'!"&amp;P106),'Druge države in ozemlja'!I:I,"Manjka")</f>
        <v>#REF!</v>
      </c>
      <c r="AE106" s="52" t="e">
        <f t="shared" ca="1" si="26"/>
        <v>#REF!</v>
      </c>
      <c r="AF106" s="52" t="e" cm="1">
        <f t="array" aca="1" ref="AF106" ca="1">_xlfn.XLOOKUP(C106&amp;"|("&amp;F106&amp;")",INDIRECT("'"&amp;I106&amp;"'!A1:A10000") &amp; "|" &amp; INDIRECT("'"&amp;I106&amp;"'!I1:I10000"),INDIRECT("'"&amp;I106&amp;"'!"&amp;Q106),0)</f>
        <v>#REF!</v>
      </c>
      <c r="AG106" s="52" t="e">
        <f t="shared" ca="1" si="27"/>
        <v>#REF!</v>
      </c>
      <c r="AH106" s="52" cm="1">
        <f t="array" aca="1" ref="AH106" ca="1">_xlfn.XLOOKUP(C106&amp;"|("&amp;F106&amp;")",'Druge države in ozemlja'!$A$1:$A$10000 &amp; "|" &amp; 'Druge države in ozemlja'!$I$1:$I$10000,INDIRECT("'Druge države in ozemlja'!"&amp;Q106),0)</f>
        <v>0</v>
      </c>
      <c r="AI106" s="52" t="e">
        <f t="shared" ca="1" si="35"/>
        <v>#REF!</v>
      </c>
      <c r="AJ106" s="39">
        <f t="shared" ca="1" si="36"/>
        <v>0</v>
      </c>
      <c r="AK106" s="53" t="e">
        <f t="shared" ca="1" si="37"/>
        <v>#REF!</v>
      </c>
      <c r="AL106" s="54">
        <f>COUNTIFS(RVb!H:H, 2028, RVb!A:A, C106)</f>
        <v>0</v>
      </c>
      <c r="AM106" s="54">
        <f t="shared" si="38"/>
        <v>2025</v>
      </c>
      <c r="AN106" s="54" t="e">
        <f ca="1">IF(G106, TRUE, (E106&lt;&gt;""))</f>
        <v>#REF!</v>
      </c>
      <c r="AO106" s="193" t="str">
        <f>IF(AND(B105="", B106=""), "", IF(OR(J106,K106),"",IFERROR(IF(G106,AJ106,AI106), "Vnesi podatke")))</f>
        <v/>
      </c>
      <c r="AP106" s="194" cm="1">
        <f t="array" ref="AP106">_xlfn.XLOOKUP(C106&amp;"|"&amp;F106&amp;"|"&amp;S106,RVb!A:A&amp;"|"&amp;RVb!F:F&amp;"|"&amp;RVb!H:H,RVb!E:E, 0)</f>
        <v>0</v>
      </c>
      <c r="AQ106" s="195">
        <f>_xlfn.MAXIFS(RVb!E:E, RVb!A:A, C106, RVb!H:H, AM106)</f>
        <v>0</v>
      </c>
      <c r="AR106" s="196" t="str">
        <f>IF(AND(B105="", B106=""), "", IFERROR(IF(G106,AQ106,AP106), "Vnesi podatke"))</f>
        <v/>
      </c>
      <c r="AS106" s="197" t="str">
        <f>IF(AND(B105="", B106=""),"", _xlfn.XLOOKUP(O106, Parametri!A:A,Parametri!B:B, ""))</f>
        <v/>
      </c>
      <c r="AT106" s="197" t="str">
        <f>IF(AND(B105="", B106=""), "", _xlfn.XLOOKUP(O106, Parametri!A:A,Parametri!C:C, ""))</f>
        <v/>
      </c>
      <c r="AU106" s="198" t="str">
        <f t="shared" si="39"/>
        <v/>
      </c>
      <c r="AV106" s="199" t="str">
        <f>IF(AND(B105="",B106=""),"",IFERROR(AU106*$AU$2,0))</f>
        <v/>
      </c>
    </row>
    <row r="107" spans="1:48" s="2" customFormat="1" ht="30" customHeight="1" x14ac:dyDescent="0.3">
      <c r="A107" s="63">
        <v>100</v>
      </c>
      <c r="B107" s="89"/>
      <c r="C107" s="20" t="str">
        <f t="shared" si="24"/>
        <v/>
      </c>
      <c r="D107" s="182" t="str">
        <f>IF(AND(B106="", B107=""), "", IFERROR(_xlfn.XLOOKUP(B107,'Seznam Blaga'!A:A,'Seznam Blaga'!B:B), "To blago ni predmet CBAM"))</f>
        <v/>
      </c>
      <c r="E107" s="183"/>
      <c r="F107" s="43" t="str">
        <f>_xlfn.XLOOKUP(E107, 'Seznami podatkov'!C:C,'Seznami podatkov'!B:B, "Izpolni obvezna polja.")</f>
        <v/>
      </c>
      <c r="G107" s="43" t="e">
        <f t="shared" ca="1" si="28"/>
        <v>#REF!</v>
      </c>
      <c r="H107" s="51" t="str">
        <f>IF(AND(B106="", B107=""),"", IFERROR(IF(G107,IF(_xlfn.XLOOKUP(AE107,'Seznami podatkov'!B:B,'Seznami podatkov'!C:C)&lt;&gt;0,_xlfn.XLOOKUP(AE107,'Seznami podatkov'!B:B,'Seznami podatkov'!C:C),""),E107), "Vnesi podatke"))</f>
        <v/>
      </c>
      <c r="I107" s="94"/>
      <c r="J107" s="95" t="b">
        <f>COUNTIF('Seznami podatkov'!G:G,I107)&gt;0</f>
        <v>0</v>
      </c>
      <c r="K107" s="95" t="b">
        <f>COUNTIF('Seznami podatkov'!H:H,I107)&gt;0</f>
        <v>0</v>
      </c>
      <c r="L107" s="95">
        <f t="shared" ca="1" si="29"/>
        <v>0</v>
      </c>
      <c r="M107" s="95">
        <f t="shared" ca="1" si="30"/>
        <v>0</v>
      </c>
      <c r="N107" s="95">
        <f t="shared" ca="1" si="31"/>
        <v>0</v>
      </c>
      <c r="O107" s="96"/>
      <c r="P107" s="95">
        <f>_xlfn.XLOOKUP(O107, 'Seznami podatkov'!D:D,'Seznami podatkov'!E:E, "")</f>
        <v>0</v>
      </c>
      <c r="Q107" s="95" t="str">
        <f t="shared" si="25"/>
        <v>01:010000</v>
      </c>
      <c r="R107" s="95">
        <f>COUNTIF(RVb!A:A, B107)</f>
        <v>0</v>
      </c>
      <c r="S107" s="95">
        <f t="shared" si="32"/>
        <v>0</v>
      </c>
      <c r="T107" s="117"/>
      <c r="U107" s="52">
        <f ca="1">IFERROR(_xlfn.MAXIFS(INDIRECT("'"&amp;I107&amp;"'!"&amp;P107), INDIRECT("'"&amp;I107&amp;"'!A:A"), C107), 0)</f>
        <v>0</v>
      </c>
      <c r="V107" s="52">
        <f ca="1">IFERROR(_xlfn.MAXIFS(INDIRECT("'"&amp;I107&amp;"'!"&amp;P107), INDIRECT("'"&amp;I107&amp;"'!A:A"), LEFT(C107,7)), 0)</f>
        <v>0</v>
      </c>
      <c r="W107" s="52">
        <f ca="1">IFERROR(_xlfn.MAXIFS(INDIRECT("'"&amp;I107&amp;"'!"&amp;P107), INDIRECT("'"&amp;I107&amp;"'!A:A"), LEFT(C107,4)), 0)</f>
        <v>0</v>
      </c>
      <c r="X107" s="52">
        <f t="shared" ca="1" si="33"/>
        <v>0</v>
      </c>
      <c r="Y107" s="52" t="e" cm="1">
        <f t="array" aca="1" ref="Y107" ca="1">_xlfn.XLOOKUP(X107,INDIRECT("'"&amp;I107&amp;"'!"&amp;P107),INDIRECT("'"&amp;I107&amp;"'!I:I"),"Manjka")</f>
        <v>#REF!</v>
      </c>
      <c r="Z107" s="52">
        <f ca="1">IFERROR(_xlfn.MAXIFS(INDIRECT("'Druge države in ozemlja'!"&amp;P107), 'Druge države in ozemlja'!A:A, C107), 0)</f>
        <v>0</v>
      </c>
      <c r="AA107" s="52">
        <f ca="1">IFERROR(_xlfn.MAXIFS(INDIRECT("'Druge države in ozemlja'!"&amp;P107), 'Druge države in ozemlja'!A:A, LEFT(C107,7)), 0)</f>
        <v>0</v>
      </c>
      <c r="AB107" s="52">
        <f ca="1">IFERROR(_xlfn.MAXIFS(INDIRECT("'Druge države in ozemlja'!"&amp;P107), 'Druge države in ozemlja'!A:A,LEFT(C107,4)), 0)</f>
        <v>0</v>
      </c>
      <c r="AC107" s="52">
        <f t="shared" ca="1" si="34"/>
        <v>0</v>
      </c>
      <c r="AD107" s="52" t="e" cm="1">
        <f t="array" aca="1" ref="AD107" ca="1">_xlfn.XLOOKUP(AC107,INDIRECT("'Druge države in ozemlja'!"&amp;P107),'Druge države in ozemlja'!I:I,"Manjka")</f>
        <v>#REF!</v>
      </c>
      <c r="AE107" s="52" t="e">
        <f t="shared" ca="1" si="26"/>
        <v>#REF!</v>
      </c>
      <c r="AF107" s="52" t="e" cm="1">
        <f t="array" aca="1" ref="AF107" ca="1">_xlfn.XLOOKUP(C107&amp;"|("&amp;F107&amp;")",INDIRECT("'"&amp;I107&amp;"'!A1:A10000") &amp; "|" &amp; INDIRECT("'"&amp;I107&amp;"'!I1:I10000"),INDIRECT("'"&amp;I107&amp;"'!"&amp;Q107),0)</f>
        <v>#REF!</v>
      </c>
      <c r="AG107" s="52" t="e">
        <f t="shared" ca="1" si="27"/>
        <v>#REF!</v>
      </c>
      <c r="AH107" s="52" cm="1">
        <f t="array" aca="1" ref="AH107" ca="1">_xlfn.XLOOKUP(C107&amp;"|("&amp;F107&amp;")",'Druge države in ozemlja'!$A$1:$A$10000 &amp; "|" &amp; 'Druge države in ozemlja'!$I$1:$I$10000,INDIRECT("'Druge države in ozemlja'!"&amp;Q107),0)</f>
        <v>0</v>
      </c>
      <c r="AI107" s="52" t="e">
        <f t="shared" ca="1" si="35"/>
        <v>#REF!</v>
      </c>
      <c r="AJ107" s="39">
        <f t="shared" ca="1" si="36"/>
        <v>0</v>
      </c>
      <c r="AK107" s="53" t="e">
        <f t="shared" ca="1" si="37"/>
        <v>#REF!</v>
      </c>
      <c r="AL107" s="54">
        <f>COUNTIFS(RVb!H:H, 2028, RVb!A:A, C107)</f>
        <v>0</v>
      </c>
      <c r="AM107" s="54">
        <f t="shared" si="38"/>
        <v>2025</v>
      </c>
      <c r="AN107" s="54" t="e">
        <f ca="1">IF(G107, TRUE, (E107&lt;&gt;""))</f>
        <v>#REF!</v>
      </c>
      <c r="AO107" s="193" t="str">
        <f>IF(AND(B106="", B107=""), "", IF(OR(J107,K107),"",IFERROR(IF(G107,AJ107,AI107), "Vnesi podatke")))</f>
        <v/>
      </c>
      <c r="AP107" s="194" cm="1">
        <f t="array" ref="AP107">_xlfn.XLOOKUP(C107&amp;"|"&amp;F107&amp;"|"&amp;S107,RVb!A:A&amp;"|"&amp;RVb!F:F&amp;"|"&amp;RVb!H:H,RVb!E:E, 0)</f>
        <v>0</v>
      </c>
      <c r="AQ107" s="195">
        <f>_xlfn.MAXIFS(RVb!E:E, RVb!A:A, C107, RVb!H:H, AM107)</f>
        <v>0</v>
      </c>
      <c r="AR107" s="196" t="str">
        <f>IF(AND(B106="", B107=""), "", IFERROR(IF(G107,AQ107,AP107), "Vnesi podatke"))</f>
        <v/>
      </c>
      <c r="AS107" s="197" t="str">
        <f>IF(AND(B106="", B107=""),"", _xlfn.XLOOKUP(O107, Parametri!A:A,Parametri!B:B, ""))</f>
        <v/>
      </c>
      <c r="AT107" s="197" t="str">
        <f>IF(AND(B106="", B107=""), "", _xlfn.XLOOKUP(O107, Parametri!A:A,Parametri!C:C, ""))</f>
        <v/>
      </c>
      <c r="AU107" s="198" t="str">
        <f t="shared" si="39"/>
        <v/>
      </c>
      <c r="AV107" s="199" t="str">
        <f>IF(AND(B106="",B107=""),"",IFERROR(AU107*$AU$2,0))</f>
        <v/>
      </c>
    </row>
    <row r="108" spans="1:48" s="2" customFormat="1" ht="30" customHeight="1" x14ac:dyDescent="0.3">
      <c r="A108" s="64">
        <v>101</v>
      </c>
      <c r="B108" s="89"/>
      <c r="C108" s="20" t="str">
        <f t="shared" si="24"/>
        <v/>
      </c>
      <c r="D108" s="182" t="str">
        <f>IF(AND(B107="", B108=""), "", IFERROR(_xlfn.XLOOKUP(B108,'Seznam Blaga'!A:A,'Seznam Blaga'!B:B), "To blago ni predmet CBAM"))</f>
        <v/>
      </c>
      <c r="E108" s="183"/>
      <c r="F108" s="43" t="str">
        <f>_xlfn.XLOOKUP(E108, 'Seznami podatkov'!C:C,'Seznami podatkov'!B:B, "Izpolni obvezna polja.")</f>
        <v/>
      </c>
      <c r="G108" s="43" t="e">
        <f t="shared" ca="1" si="28"/>
        <v>#REF!</v>
      </c>
      <c r="H108" s="51" t="str">
        <f>IF(AND(B107="", B108=""),"", IFERROR(IF(G108,IF(_xlfn.XLOOKUP(AE108,'Seznami podatkov'!B:B,'Seznami podatkov'!C:C)&lt;&gt;0,_xlfn.XLOOKUP(AE108,'Seznami podatkov'!B:B,'Seznami podatkov'!C:C),""),E108), "Vnesi podatke"))</f>
        <v/>
      </c>
      <c r="I108" s="94"/>
      <c r="J108" s="95" t="b">
        <f>COUNTIF('Seznami podatkov'!G:G,I108)&gt;0</f>
        <v>0</v>
      </c>
      <c r="K108" s="95" t="b">
        <f>COUNTIF('Seznami podatkov'!H:H,I108)&gt;0</f>
        <v>0</v>
      </c>
      <c r="L108" s="95">
        <f t="shared" ca="1" si="29"/>
        <v>0</v>
      </c>
      <c r="M108" s="95">
        <f t="shared" ca="1" si="30"/>
        <v>0</v>
      </c>
      <c r="N108" s="95">
        <f t="shared" ca="1" si="31"/>
        <v>0</v>
      </c>
      <c r="O108" s="96"/>
      <c r="P108" s="95">
        <f>_xlfn.XLOOKUP(O108, 'Seznami podatkov'!D:D,'Seznami podatkov'!E:E, "")</f>
        <v>0</v>
      </c>
      <c r="Q108" s="95" t="str">
        <f t="shared" si="25"/>
        <v>01:010000</v>
      </c>
      <c r="R108" s="95">
        <f>COUNTIF(RVb!A:A, B108)</f>
        <v>0</v>
      </c>
      <c r="S108" s="95">
        <f t="shared" si="32"/>
        <v>0</v>
      </c>
      <c r="T108" s="117"/>
      <c r="U108" s="52">
        <f ca="1">IFERROR(_xlfn.MAXIFS(INDIRECT("'"&amp;I108&amp;"'!"&amp;P108), INDIRECT("'"&amp;I108&amp;"'!A:A"), C108), 0)</f>
        <v>0</v>
      </c>
      <c r="V108" s="52">
        <f ca="1">IFERROR(_xlfn.MAXIFS(INDIRECT("'"&amp;I108&amp;"'!"&amp;P108), INDIRECT("'"&amp;I108&amp;"'!A:A"), LEFT(C108,7)), 0)</f>
        <v>0</v>
      </c>
      <c r="W108" s="52">
        <f ca="1">IFERROR(_xlfn.MAXIFS(INDIRECT("'"&amp;I108&amp;"'!"&amp;P108), INDIRECT("'"&amp;I108&amp;"'!A:A"), LEFT(C108,4)), 0)</f>
        <v>0</v>
      </c>
      <c r="X108" s="52">
        <f t="shared" ca="1" si="33"/>
        <v>0</v>
      </c>
      <c r="Y108" s="52" t="e" cm="1">
        <f t="array" aca="1" ref="Y108" ca="1">_xlfn.XLOOKUP(X108,INDIRECT("'"&amp;I108&amp;"'!"&amp;P108),INDIRECT("'"&amp;I108&amp;"'!I:I"),"Manjka")</f>
        <v>#REF!</v>
      </c>
      <c r="Z108" s="52">
        <f ca="1">IFERROR(_xlfn.MAXIFS(INDIRECT("'Druge države in ozemlja'!"&amp;P108), 'Druge države in ozemlja'!A:A, C108), 0)</f>
        <v>0</v>
      </c>
      <c r="AA108" s="52">
        <f ca="1">IFERROR(_xlfn.MAXIFS(INDIRECT("'Druge države in ozemlja'!"&amp;P108), 'Druge države in ozemlja'!A:A, LEFT(C108,7)), 0)</f>
        <v>0</v>
      </c>
      <c r="AB108" s="52">
        <f ca="1">IFERROR(_xlfn.MAXIFS(INDIRECT("'Druge države in ozemlja'!"&amp;P108), 'Druge države in ozemlja'!A:A,LEFT(C108,4)), 0)</f>
        <v>0</v>
      </c>
      <c r="AC108" s="52">
        <f t="shared" ca="1" si="34"/>
        <v>0</v>
      </c>
      <c r="AD108" s="52" t="e" cm="1">
        <f t="array" aca="1" ref="AD108" ca="1">_xlfn.XLOOKUP(AC108,INDIRECT("'Druge države in ozemlja'!"&amp;P108),'Druge države in ozemlja'!I:I,"Manjka")</f>
        <v>#REF!</v>
      </c>
      <c r="AE108" s="52" t="e">
        <f t="shared" ca="1" si="26"/>
        <v>#REF!</v>
      </c>
      <c r="AF108" s="52" t="e" cm="1">
        <f t="array" aca="1" ref="AF108" ca="1">_xlfn.XLOOKUP(C108&amp;"|("&amp;F108&amp;")",INDIRECT("'"&amp;I108&amp;"'!A1:A10000") &amp; "|" &amp; INDIRECT("'"&amp;I108&amp;"'!I1:I10000"),INDIRECT("'"&amp;I108&amp;"'!"&amp;Q108),0)</f>
        <v>#REF!</v>
      </c>
      <c r="AG108" s="52" t="e">
        <f t="shared" ca="1" si="27"/>
        <v>#REF!</v>
      </c>
      <c r="AH108" s="52" cm="1">
        <f t="array" aca="1" ref="AH108" ca="1">_xlfn.XLOOKUP(C108&amp;"|("&amp;F108&amp;")",'Druge države in ozemlja'!$A$1:$A$10000 &amp; "|" &amp; 'Druge države in ozemlja'!$I$1:$I$10000,INDIRECT("'Druge države in ozemlja'!"&amp;Q108),0)</f>
        <v>0</v>
      </c>
      <c r="AI108" s="52" t="e">
        <f t="shared" ca="1" si="35"/>
        <v>#REF!</v>
      </c>
      <c r="AJ108" s="39">
        <f t="shared" ca="1" si="36"/>
        <v>0</v>
      </c>
      <c r="AK108" s="53" t="e">
        <f t="shared" ca="1" si="37"/>
        <v>#REF!</v>
      </c>
      <c r="AL108" s="54">
        <f>COUNTIFS(RVb!H:H, 2028, RVb!A:A, C108)</f>
        <v>0</v>
      </c>
      <c r="AM108" s="54">
        <f t="shared" si="38"/>
        <v>2025</v>
      </c>
      <c r="AN108" s="54" t="e">
        <f ca="1">IF(G108, TRUE, (E108&lt;&gt;""))</f>
        <v>#REF!</v>
      </c>
      <c r="AO108" s="193" t="str">
        <f>IF(AND(B107="", B108=""), "", IF(OR(J108,K108),"",IFERROR(IF(G108,AJ108,AI108), "Vnesi podatke")))</f>
        <v/>
      </c>
      <c r="AP108" s="194" cm="1">
        <f t="array" ref="AP108">_xlfn.XLOOKUP(C108&amp;"|"&amp;F108&amp;"|"&amp;S108,RVb!A:A&amp;"|"&amp;RVb!F:F&amp;"|"&amp;RVb!H:H,RVb!E:E, 0)</f>
        <v>0</v>
      </c>
      <c r="AQ108" s="195">
        <f>_xlfn.MAXIFS(RVb!E:E, RVb!A:A, C108, RVb!H:H, AM108)</f>
        <v>0</v>
      </c>
      <c r="AR108" s="196" t="str">
        <f>IF(AND(B107="", B108=""), "", IFERROR(IF(G108,AQ108,AP108), "Vnesi podatke"))</f>
        <v/>
      </c>
      <c r="AS108" s="197" t="str">
        <f>IF(AND(B107="", B108=""),"", _xlfn.XLOOKUP(O108, Parametri!A:A,Parametri!B:B, ""))</f>
        <v/>
      </c>
      <c r="AT108" s="197" t="str">
        <f>IF(AND(B107="", B108=""), "", _xlfn.XLOOKUP(O108, Parametri!A:A,Parametri!C:C, ""))</f>
        <v/>
      </c>
      <c r="AU108" s="198" t="str">
        <f t="shared" si="39"/>
        <v/>
      </c>
      <c r="AV108" s="199" t="str">
        <f>IF(AND(B107="",B108=""),"",IFERROR(AU108*$AU$2,0))</f>
        <v/>
      </c>
    </row>
    <row r="109" spans="1:48" s="2" customFormat="1" ht="30" customHeight="1" x14ac:dyDescent="0.3">
      <c r="A109" s="64">
        <v>102</v>
      </c>
      <c r="B109" s="89"/>
      <c r="C109" s="20" t="str">
        <f t="shared" si="24"/>
        <v/>
      </c>
      <c r="D109" s="182" t="str">
        <f>IF(AND(B108="", B109=""), "", IFERROR(_xlfn.XLOOKUP(B109,'Seznam Blaga'!A:A,'Seznam Blaga'!B:B), "To blago ni predmet CBAM"))</f>
        <v/>
      </c>
      <c r="E109" s="183"/>
      <c r="F109" s="43" t="str">
        <f>_xlfn.XLOOKUP(E109, 'Seznami podatkov'!C:C,'Seznami podatkov'!B:B, "Izpolni obvezna polja.")</f>
        <v/>
      </c>
      <c r="G109" s="43" t="e">
        <f t="shared" ca="1" si="28"/>
        <v>#REF!</v>
      </c>
      <c r="H109" s="51" t="str">
        <f>IF(AND(B108="", B109=""),"", IFERROR(IF(G109,IF(_xlfn.XLOOKUP(AE109,'Seznami podatkov'!B:B,'Seznami podatkov'!C:C)&lt;&gt;0,_xlfn.XLOOKUP(AE109,'Seznami podatkov'!B:B,'Seznami podatkov'!C:C),""),E109), "Vnesi podatke"))</f>
        <v/>
      </c>
      <c r="I109" s="94"/>
      <c r="J109" s="95" t="b">
        <f>COUNTIF('Seznami podatkov'!G:G,I109)&gt;0</f>
        <v>0</v>
      </c>
      <c r="K109" s="95" t="b">
        <f>COUNTIF('Seznami podatkov'!H:H,I109)&gt;0</f>
        <v>0</v>
      </c>
      <c r="L109" s="95">
        <f t="shared" ca="1" si="29"/>
        <v>0</v>
      </c>
      <c r="M109" s="95">
        <f t="shared" ca="1" si="30"/>
        <v>0</v>
      </c>
      <c r="N109" s="95">
        <f t="shared" ca="1" si="31"/>
        <v>0</v>
      </c>
      <c r="O109" s="96"/>
      <c r="P109" s="95">
        <f>_xlfn.XLOOKUP(O109, 'Seznami podatkov'!D:D,'Seznami podatkov'!E:E, "")</f>
        <v>0</v>
      </c>
      <c r="Q109" s="95" t="str">
        <f t="shared" si="25"/>
        <v>01:010000</v>
      </c>
      <c r="R109" s="95">
        <f>COUNTIF(RVb!A:A, B109)</f>
        <v>0</v>
      </c>
      <c r="S109" s="95">
        <f t="shared" si="32"/>
        <v>0</v>
      </c>
      <c r="T109" s="117"/>
      <c r="U109" s="52">
        <f ca="1">IFERROR(_xlfn.MAXIFS(INDIRECT("'"&amp;I109&amp;"'!"&amp;P109), INDIRECT("'"&amp;I109&amp;"'!A:A"), C109), 0)</f>
        <v>0</v>
      </c>
      <c r="V109" s="52">
        <f ca="1">IFERROR(_xlfn.MAXIFS(INDIRECT("'"&amp;I109&amp;"'!"&amp;P109), INDIRECT("'"&amp;I109&amp;"'!A:A"), LEFT(C109,7)), 0)</f>
        <v>0</v>
      </c>
      <c r="W109" s="52">
        <f ca="1">IFERROR(_xlfn.MAXIFS(INDIRECT("'"&amp;I109&amp;"'!"&amp;P109), INDIRECT("'"&amp;I109&amp;"'!A:A"), LEFT(C109,4)), 0)</f>
        <v>0</v>
      </c>
      <c r="X109" s="52">
        <f t="shared" ca="1" si="33"/>
        <v>0</v>
      </c>
      <c r="Y109" s="52" t="e" cm="1">
        <f t="array" aca="1" ref="Y109" ca="1">_xlfn.XLOOKUP(X109,INDIRECT("'"&amp;I109&amp;"'!"&amp;P109),INDIRECT("'"&amp;I109&amp;"'!I:I"),"Manjka")</f>
        <v>#REF!</v>
      </c>
      <c r="Z109" s="52">
        <f ca="1">IFERROR(_xlfn.MAXIFS(INDIRECT("'Druge države in ozemlja'!"&amp;P109), 'Druge države in ozemlja'!A:A, C109), 0)</f>
        <v>0</v>
      </c>
      <c r="AA109" s="52">
        <f ca="1">IFERROR(_xlfn.MAXIFS(INDIRECT("'Druge države in ozemlja'!"&amp;P109), 'Druge države in ozemlja'!A:A, LEFT(C109,7)), 0)</f>
        <v>0</v>
      </c>
      <c r="AB109" s="52">
        <f ca="1">IFERROR(_xlfn.MAXIFS(INDIRECT("'Druge države in ozemlja'!"&amp;P109), 'Druge države in ozemlja'!A:A,LEFT(C109,4)), 0)</f>
        <v>0</v>
      </c>
      <c r="AC109" s="52">
        <f t="shared" ca="1" si="34"/>
        <v>0</v>
      </c>
      <c r="AD109" s="52" t="e" cm="1">
        <f t="array" aca="1" ref="AD109" ca="1">_xlfn.XLOOKUP(AC109,INDIRECT("'Druge države in ozemlja'!"&amp;P109),'Druge države in ozemlja'!I:I,"Manjka")</f>
        <v>#REF!</v>
      </c>
      <c r="AE109" s="52" t="e">
        <f t="shared" ca="1" si="26"/>
        <v>#REF!</v>
      </c>
      <c r="AF109" s="52" t="e" cm="1">
        <f t="array" aca="1" ref="AF109" ca="1">_xlfn.XLOOKUP(C109&amp;"|("&amp;F109&amp;")",INDIRECT("'"&amp;I109&amp;"'!A1:A10000") &amp; "|" &amp; INDIRECT("'"&amp;I109&amp;"'!I1:I10000"),INDIRECT("'"&amp;I109&amp;"'!"&amp;Q109),0)</f>
        <v>#REF!</v>
      </c>
      <c r="AG109" s="52" t="e">
        <f t="shared" ca="1" si="27"/>
        <v>#REF!</v>
      </c>
      <c r="AH109" s="52" cm="1">
        <f t="array" aca="1" ref="AH109" ca="1">_xlfn.XLOOKUP(C109&amp;"|("&amp;F109&amp;")",'Druge države in ozemlja'!$A$1:$A$10000 &amp; "|" &amp; 'Druge države in ozemlja'!$I$1:$I$10000,INDIRECT("'Druge države in ozemlja'!"&amp;Q109),0)</f>
        <v>0</v>
      </c>
      <c r="AI109" s="52" t="e">
        <f t="shared" ca="1" si="35"/>
        <v>#REF!</v>
      </c>
      <c r="AJ109" s="39">
        <f t="shared" ca="1" si="36"/>
        <v>0</v>
      </c>
      <c r="AK109" s="53" t="e">
        <f t="shared" ca="1" si="37"/>
        <v>#REF!</v>
      </c>
      <c r="AL109" s="54">
        <f>COUNTIFS(RVb!H:H, 2028, RVb!A:A, C109)</f>
        <v>0</v>
      </c>
      <c r="AM109" s="54">
        <f t="shared" si="38"/>
        <v>2025</v>
      </c>
      <c r="AN109" s="54" t="e">
        <f ca="1">IF(G109, TRUE, (E109&lt;&gt;""))</f>
        <v>#REF!</v>
      </c>
      <c r="AO109" s="193" t="str">
        <f>IF(AND(B108="", B109=""), "", IF(OR(J109,K109),"",IFERROR(IF(G109,AJ109,AI109), "Vnesi podatke")))</f>
        <v/>
      </c>
      <c r="AP109" s="194" cm="1">
        <f t="array" ref="AP109">_xlfn.XLOOKUP(C109&amp;"|"&amp;F109&amp;"|"&amp;S109,RVb!A:A&amp;"|"&amp;RVb!F:F&amp;"|"&amp;RVb!H:H,RVb!E:E, 0)</f>
        <v>0</v>
      </c>
      <c r="AQ109" s="195">
        <f>_xlfn.MAXIFS(RVb!E:E, RVb!A:A, C109, RVb!H:H, AM109)</f>
        <v>0</v>
      </c>
      <c r="AR109" s="196" t="str">
        <f>IF(AND(B108="", B109=""), "", IFERROR(IF(G109,AQ109,AP109), "Vnesi podatke"))</f>
        <v/>
      </c>
      <c r="AS109" s="197" t="str">
        <f>IF(AND(B108="", B109=""),"", _xlfn.XLOOKUP(O109, Parametri!A:A,Parametri!B:B, ""))</f>
        <v/>
      </c>
      <c r="AT109" s="197" t="str">
        <f>IF(AND(B108="", B109=""), "", _xlfn.XLOOKUP(O109, Parametri!A:A,Parametri!C:C, ""))</f>
        <v/>
      </c>
      <c r="AU109" s="198" t="str">
        <f t="shared" si="39"/>
        <v/>
      </c>
      <c r="AV109" s="199" t="str">
        <f>IF(AND(B108="",B109=""),"",IFERROR(AU109*$AU$2,0))</f>
        <v/>
      </c>
    </row>
    <row r="110" spans="1:48" s="2" customFormat="1" ht="30" customHeight="1" x14ac:dyDescent="0.3">
      <c r="A110" s="63">
        <v>103</v>
      </c>
      <c r="B110" s="89"/>
      <c r="C110" s="20" t="str">
        <f t="shared" si="24"/>
        <v/>
      </c>
      <c r="D110" s="182" t="str">
        <f>IF(AND(B109="", B110=""), "", IFERROR(_xlfn.XLOOKUP(B110,'Seznam Blaga'!A:A,'Seznam Blaga'!B:B), "To blago ni predmet CBAM"))</f>
        <v/>
      </c>
      <c r="E110" s="183"/>
      <c r="F110" s="43" t="str">
        <f>_xlfn.XLOOKUP(E110, 'Seznami podatkov'!C:C,'Seznami podatkov'!B:B, "Izpolni obvezna polja.")</f>
        <v/>
      </c>
      <c r="G110" s="43" t="e">
        <f t="shared" ca="1" si="28"/>
        <v>#REF!</v>
      </c>
      <c r="H110" s="51" t="str">
        <f>IF(AND(B109="", B110=""),"", IFERROR(IF(G110,IF(_xlfn.XLOOKUP(AE110,'Seznami podatkov'!B:B,'Seznami podatkov'!C:C)&lt;&gt;0,_xlfn.XLOOKUP(AE110,'Seznami podatkov'!B:B,'Seznami podatkov'!C:C),""),E110), "Vnesi podatke"))</f>
        <v/>
      </c>
      <c r="I110" s="94"/>
      <c r="J110" s="95" t="b">
        <f>COUNTIF('Seznami podatkov'!G:G,I110)&gt;0</f>
        <v>0</v>
      </c>
      <c r="K110" s="95" t="b">
        <f>COUNTIF('Seznami podatkov'!H:H,I110)&gt;0</f>
        <v>0</v>
      </c>
      <c r="L110" s="95">
        <f t="shared" ca="1" si="29"/>
        <v>0</v>
      </c>
      <c r="M110" s="95">
        <f t="shared" ca="1" si="30"/>
        <v>0</v>
      </c>
      <c r="N110" s="95">
        <f t="shared" ca="1" si="31"/>
        <v>0</v>
      </c>
      <c r="O110" s="96"/>
      <c r="P110" s="95">
        <f>_xlfn.XLOOKUP(O110, 'Seznami podatkov'!D:D,'Seznami podatkov'!E:E, "")</f>
        <v>0</v>
      </c>
      <c r="Q110" s="95" t="str">
        <f t="shared" si="25"/>
        <v>01:010000</v>
      </c>
      <c r="R110" s="95">
        <f>COUNTIF(RVb!A:A, B110)</f>
        <v>0</v>
      </c>
      <c r="S110" s="95">
        <f t="shared" si="32"/>
        <v>0</v>
      </c>
      <c r="T110" s="117"/>
      <c r="U110" s="52">
        <f ca="1">IFERROR(_xlfn.MAXIFS(INDIRECT("'"&amp;I110&amp;"'!"&amp;P110), INDIRECT("'"&amp;I110&amp;"'!A:A"), C110), 0)</f>
        <v>0</v>
      </c>
      <c r="V110" s="52">
        <f ca="1">IFERROR(_xlfn.MAXIFS(INDIRECT("'"&amp;I110&amp;"'!"&amp;P110), INDIRECT("'"&amp;I110&amp;"'!A:A"), LEFT(C110,7)), 0)</f>
        <v>0</v>
      </c>
      <c r="W110" s="52">
        <f ca="1">IFERROR(_xlfn.MAXIFS(INDIRECT("'"&amp;I110&amp;"'!"&amp;P110), INDIRECT("'"&amp;I110&amp;"'!A:A"), LEFT(C110,4)), 0)</f>
        <v>0</v>
      </c>
      <c r="X110" s="52">
        <f t="shared" ca="1" si="33"/>
        <v>0</v>
      </c>
      <c r="Y110" s="52" t="e" cm="1">
        <f t="array" aca="1" ref="Y110" ca="1">_xlfn.XLOOKUP(X110,INDIRECT("'"&amp;I110&amp;"'!"&amp;P110),INDIRECT("'"&amp;I110&amp;"'!I:I"),"Manjka")</f>
        <v>#REF!</v>
      </c>
      <c r="Z110" s="52">
        <f ca="1">IFERROR(_xlfn.MAXIFS(INDIRECT("'Druge države in ozemlja'!"&amp;P110), 'Druge države in ozemlja'!A:A, C110), 0)</f>
        <v>0</v>
      </c>
      <c r="AA110" s="52">
        <f ca="1">IFERROR(_xlfn.MAXIFS(INDIRECT("'Druge države in ozemlja'!"&amp;P110), 'Druge države in ozemlja'!A:A, LEFT(C110,7)), 0)</f>
        <v>0</v>
      </c>
      <c r="AB110" s="52">
        <f ca="1">IFERROR(_xlfn.MAXIFS(INDIRECT("'Druge države in ozemlja'!"&amp;P110), 'Druge države in ozemlja'!A:A,LEFT(C110,4)), 0)</f>
        <v>0</v>
      </c>
      <c r="AC110" s="52">
        <f t="shared" ca="1" si="34"/>
        <v>0</v>
      </c>
      <c r="AD110" s="52" t="e" cm="1">
        <f t="array" aca="1" ref="AD110" ca="1">_xlfn.XLOOKUP(AC110,INDIRECT("'Druge države in ozemlja'!"&amp;P110),'Druge države in ozemlja'!I:I,"Manjka")</f>
        <v>#REF!</v>
      </c>
      <c r="AE110" s="52" t="e">
        <f t="shared" ca="1" si="26"/>
        <v>#REF!</v>
      </c>
      <c r="AF110" s="52" t="e" cm="1">
        <f t="array" aca="1" ref="AF110" ca="1">_xlfn.XLOOKUP(C110&amp;"|("&amp;F110&amp;")",INDIRECT("'"&amp;I110&amp;"'!A1:A10000") &amp; "|" &amp; INDIRECT("'"&amp;I110&amp;"'!I1:I10000"),INDIRECT("'"&amp;I110&amp;"'!"&amp;Q110),0)</f>
        <v>#REF!</v>
      </c>
      <c r="AG110" s="52" t="e">
        <f t="shared" ca="1" si="27"/>
        <v>#REF!</v>
      </c>
      <c r="AH110" s="52" cm="1">
        <f t="array" aca="1" ref="AH110" ca="1">_xlfn.XLOOKUP(C110&amp;"|("&amp;F110&amp;")",'Druge države in ozemlja'!$A$1:$A$10000 &amp; "|" &amp; 'Druge države in ozemlja'!$I$1:$I$10000,INDIRECT("'Druge države in ozemlja'!"&amp;Q110),0)</f>
        <v>0</v>
      </c>
      <c r="AI110" s="52" t="e">
        <f t="shared" ca="1" si="35"/>
        <v>#REF!</v>
      </c>
      <c r="AJ110" s="39">
        <f t="shared" ca="1" si="36"/>
        <v>0</v>
      </c>
      <c r="AK110" s="53" t="e">
        <f t="shared" ca="1" si="37"/>
        <v>#REF!</v>
      </c>
      <c r="AL110" s="54">
        <f>COUNTIFS(RVb!H:H, 2028, RVb!A:A, C110)</f>
        <v>0</v>
      </c>
      <c r="AM110" s="54">
        <f t="shared" si="38"/>
        <v>2025</v>
      </c>
      <c r="AN110" s="54" t="e">
        <f ca="1">IF(G110, TRUE, (E110&lt;&gt;""))</f>
        <v>#REF!</v>
      </c>
      <c r="AO110" s="193" t="str">
        <f>IF(AND(B109="", B110=""), "", IF(OR(J110,K110),"",IFERROR(IF(G110,AJ110,AI110), "Vnesi podatke")))</f>
        <v/>
      </c>
      <c r="AP110" s="194" cm="1">
        <f t="array" ref="AP110">_xlfn.XLOOKUP(C110&amp;"|"&amp;F110&amp;"|"&amp;S110,RVb!A:A&amp;"|"&amp;RVb!F:F&amp;"|"&amp;RVb!H:H,RVb!E:E, 0)</f>
        <v>0</v>
      </c>
      <c r="AQ110" s="195">
        <f>_xlfn.MAXIFS(RVb!E:E, RVb!A:A, C110, RVb!H:H, AM110)</f>
        <v>0</v>
      </c>
      <c r="AR110" s="196" t="str">
        <f>IF(AND(B109="", B110=""), "", IFERROR(IF(G110,AQ110,AP110), "Vnesi podatke"))</f>
        <v/>
      </c>
      <c r="AS110" s="197" t="str">
        <f>IF(AND(B109="", B110=""),"", _xlfn.XLOOKUP(O110, Parametri!A:A,Parametri!B:B, ""))</f>
        <v/>
      </c>
      <c r="AT110" s="197" t="str">
        <f>IF(AND(B109="", B110=""), "", _xlfn.XLOOKUP(O110, Parametri!A:A,Parametri!C:C, ""))</f>
        <v/>
      </c>
      <c r="AU110" s="198" t="str">
        <f t="shared" si="39"/>
        <v/>
      </c>
      <c r="AV110" s="199" t="str">
        <f>IF(AND(B109="",B110=""),"",IFERROR(AU110*$AU$2,0))</f>
        <v/>
      </c>
    </row>
    <row r="111" spans="1:48" s="2" customFormat="1" ht="30" customHeight="1" x14ac:dyDescent="0.3">
      <c r="A111" s="64">
        <v>104</v>
      </c>
      <c r="B111" s="89"/>
      <c r="C111" s="20" t="str">
        <f t="shared" si="24"/>
        <v/>
      </c>
      <c r="D111" s="182" t="str">
        <f>IF(AND(B110="", B111=""), "", IFERROR(_xlfn.XLOOKUP(B111,'Seznam Blaga'!A:A,'Seznam Blaga'!B:B), "To blago ni predmet CBAM"))</f>
        <v/>
      </c>
      <c r="E111" s="183"/>
      <c r="F111" s="43" t="str">
        <f>_xlfn.XLOOKUP(E111, 'Seznami podatkov'!C:C,'Seznami podatkov'!B:B, "Izpolni obvezna polja.")</f>
        <v/>
      </c>
      <c r="G111" s="43" t="e">
        <f t="shared" ca="1" si="28"/>
        <v>#REF!</v>
      </c>
      <c r="H111" s="51" t="str">
        <f>IF(AND(B110="", B111=""),"", IFERROR(IF(G111,IF(_xlfn.XLOOKUP(AE111,'Seznami podatkov'!B:B,'Seznami podatkov'!C:C)&lt;&gt;0,_xlfn.XLOOKUP(AE111,'Seznami podatkov'!B:B,'Seznami podatkov'!C:C),""),E111), "Vnesi podatke"))</f>
        <v/>
      </c>
      <c r="I111" s="94"/>
      <c r="J111" s="95" t="b">
        <f>COUNTIF('Seznami podatkov'!G:G,I111)&gt;0</f>
        <v>0</v>
      </c>
      <c r="K111" s="95" t="b">
        <f>COUNTIF('Seznami podatkov'!H:H,I111)&gt;0</f>
        <v>0</v>
      </c>
      <c r="L111" s="95">
        <f t="shared" ca="1" si="29"/>
        <v>0</v>
      </c>
      <c r="M111" s="95">
        <f t="shared" ca="1" si="30"/>
        <v>0</v>
      </c>
      <c r="N111" s="95">
        <f t="shared" ca="1" si="31"/>
        <v>0</v>
      </c>
      <c r="O111" s="96"/>
      <c r="P111" s="95">
        <f>_xlfn.XLOOKUP(O111, 'Seznami podatkov'!D:D,'Seznami podatkov'!E:E, "")</f>
        <v>0</v>
      </c>
      <c r="Q111" s="95" t="str">
        <f t="shared" si="25"/>
        <v>01:010000</v>
      </c>
      <c r="R111" s="95">
        <f>COUNTIF(RVb!A:A, B111)</f>
        <v>0</v>
      </c>
      <c r="S111" s="95">
        <f t="shared" si="32"/>
        <v>0</v>
      </c>
      <c r="T111" s="117"/>
      <c r="U111" s="52">
        <f ca="1">IFERROR(_xlfn.MAXIFS(INDIRECT("'"&amp;I111&amp;"'!"&amp;P111), INDIRECT("'"&amp;I111&amp;"'!A:A"), C111), 0)</f>
        <v>0</v>
      </c>
      <c r="V111" s="52">
        <f ca="1">IFERROR(_xlfn.MAXIFS(INDIRECT("'"&amp;I111&amp;"'!"&amp;P111), INDIRECT("'"&amp;I111&amp;"'!A:A"), LEFT(C111,7)), 0)</f>
        <v>0</v>
      </c>
      <c r="W111" s="52">
        <f ca="1">IFERROR(_xlfn.MAXIFS(INDIRECT("'"&amp;I111&amp;"'!"&amp;P111), INDIRECT("'"&amp;I111&amp;"'!A:A"), LEFT(C111,4)), 0)</f>
        <v>0</v>
      </c>
      <c r="X111" s="52">
        <f t="shared" ca="1" si="33"/>
        <v>0</v>
      </c>
      <c r="Y111" s="52" t="e" cm="1">
        <f t="array" aca="1" ref="Y111" ca="1">_xlfn.XLOOKUP(X111,INDIRECT("'"&amp;I111&amp;"'!"&amp;P111),INDIRECT("'"&amp;I111&amp;"'!I:I"),"Manjka")</f>
        <v>#REF!</v>
      </c>
      <c r="Z111" s="52">
        <f ca="1">IFERROR(_xlfn.MAXIFS(INDIRECT("'Druge države in ozemlja'!"&amp;P111), 'Druge države in ozemlja'!A:A, C111), 0)</f>
        <v>0</v>
      </c>
      <c r="AA111" s="52">
        <f ca="1">IFERROR(_xlfn.MAXIFS(INDIRECT("'Druge države in ozemlja'!"&amp;P111), 'Druge države in ozemlja'!A:A, LEFT(C111,7)), 0)</f>
        <v>0</v>
      </c>
      <c r="AB111" s="52">
        <f ca="1">IFERROR(_xlfn.MAXIFS(INDIRECT("'Druge države in ozemlja'!"&amp;P111), 'Druge države in ozemlja'!A:A,LEFT(C111,4)), 0)</f>
        <v>0</v>
      </c>
      <c r="AC111" s="52">
        <f t="shared" ca="1" si="34"/>
        <v>0</v>
      </c>
      <c r="AD111" s="52" t="e" cm="1">
        <f t="array" aca="1" ref="AD111" ca="1">_xlfn.XLOOKUP(AC111,INDIRECT("'Druge države in ozemlja'!"&amp;P111),'Druge države in ozemlja'!I:I,"Manjka")</f>
        <v>#REF!</v>
      </c>
      <c r="AE111" s="52" t="e">
        <f t="shared" ca="1" si="26"/>
        <v>#REF!</v>
      </c>
      <c r="AF111" s="52" t="e" cm="1">
        <f t="array" aca="1" ref="AF111" ca="1">_xlfn.XLOOKUP(C111&amp;"|("&amp;F111&amp;")",INDIRECT("'"&amp;I111&amp;"'!A1:A10000") &amp; "|" &amp; INDIRECT("'"&amp;I111&amp;"'!I1:I10000"),INDIRECT("'"&amp;I111&amp;"'!"&amp;Q111),0)</f>
        <v>#REF!</v>
      </c>
      <c r="AG111" s="52" t="e">
        <f t="shared" ca="1" si="27"/>
        <v>#REF!</v>
      </c>
      <c r="AH111" s="52" cm="1">
        <f t="array" aca="1" ref="AH111" ca="1">_xlfn.XLOOKUP(C111&amp;"|("&amp;F111&amp;")",'Druge države in ozemlja'!$A$1:$A$10000 &amp; "|" &amp; 'Druge države in ozemlja'!$I$1:$I$10000,INDIRECT("'Druge države in ozemlja'!"&amp;Q111),0)</f>
        <v>0</v>
      </c>
      <c r="AI111" s="52" t="e">
        <f t="shared" ca="1" si="35"/>
        <v>#REF!</v>
      </c>
      <c r="AJ111" s="39">
        <f t="shared" ca="1" si="36"/>
        <v>0</v>
      </c>
      <c r="AK111" s="53" t="e">
        <f t="shared" ca="1" si="37"/>
        <v>#REF!</v>
      </c>
      <c r="AL111" s="54">
        <f>COUNTIFS(RVb!H:H, 2028, RVb!A:A, C111)</f>
        <v>0</v>
      </c>
      <c r="AM111" s="54">
        <f t="shared" si="38"/>
        <v>2025</v>
      </c>
      <c r="AN111" s="54" t="e">
        <f ca="1">IF(G111, TRUE, (E111&lt;&gt;""))</f>
        <v>#REF!</v>
      </c>
      <c r="AO111" s="193" t="str">
        <f>IF(AND(B110="", B111=""), "", IF(OR(J111,K111),"",IFERROR(IF(G111,AJ111,AI111), "Vnesi podatke")))</f>
        <v/>
      </c>
      <c r="AP111" s="194" cm="1">
        <f t="array" ref="AP111">_xlfn.XLOOKUP(C111&amp;"|"&amp;F111&amp;"|"&amp;S111,RVb!A:A&amp;"|"&amp;RVb!F:F&amp;"|"&amp;RVb!H:H,RVb!E:E, 0)</f>
        <v>0</v>
      </c>
      <c r="AQ111" s="195">
        <f>_xlfn.MAXIFS(RVb!E:E, RVb!A:A, C111, RVb!H:H, AM111)</f>
        <v>0</v>
      </c>
      <c r="AR111" s="196" t="str">
        <f>IF(AND(B110="", B111=""), "", IFERROR(IF(G111,AQ111,AP111), "Vnesi podatke"))</f>
        <v/>
      </c>
      <c r="AS111" s="197" t="str">
        <f>IF(AND(B110="", B111=""),"", _xlfn.XLOOKUP(O111, Parametri!A:A,Parametri!B:B, ""))</f>
        <v/>
      </c>
      <c r="AT111" s="197" t="str">
        <f>IF(AND(B110="", B111=""), "", _xlfn.XLOOKUP(O111, Parametri!A:A,Parametri!C:C, ""))</f>
        <v/>
      </c>
      <c r="AU111" s="198" t="str">
        <f t="shared" si="39"/>
        <v/>
      </c>
      <c r="AV111" s="199" t="str">
        <f>IF(AND(B110="",B111=""),"",IFERROR(AU111*$AU$2,0))</f>
        <v/>
      </c>
    </row>
    <row r="112" spans="1:48" s="2" customFormat="1" ht="30" customHeight="1" x14ac:dyDescent="0.3">
      <c r="A112" s="64">
        <v>105</v>
      </c>
      <c r="B112" s="89"/>
      <c r="C112" s="20" t="str">
        <f t="shared" si="24"/>
        <v/>
      </c>
      <c r="D112" s="182" t="str">
        <f>IF(AND(B111="", B112=""), "", IFERROR(_xlfn.XLOOKUP(B112,'Seznam Blaga'!A:A,'Seznam Blaga'!B:B), "To blago ni predmet CBAM"))</f>
        <v/>
      </c>
      <c r="E112" s="183"/>
      <c r="F112" s="43" t="str">
        <f>_xlfn.XLOOKUP(E112, 'Seznami podatkov'!C:C,'Seznami podatkov'!B:B, "Izpolni obvezna polja.")</f>
        <v/>
      </c>
      <c r="G112" s="43" t="e">
        <f t="shared" ca="1" si="28"/>
        <v>#REF!</v>
      </c>
      <c r="H112" s="51" t="str">
        <f>IF(AND(B111="", B112=""),"", IFERROR(IF(G112,IF(_xlfn.XLOOKUP(AE112,'Seznami podatkov'!B:B,'Seznami podatkov'!C:C)&lt;&gt;0,_xlfn.XLOOKUP(AE112,'Seznami podatkov'!B:B,'Seznami podatkov'!C:C),""),E112), "Vnesi podatke"))</f>
        <v/>
      </c>
      <c r="I112" s="94"/>
      <c r="J112" s="95" t="b">
        <f>COUNTIF('Seznami podatkov'!G:G,I112)&gt;0</f>
        <v>0</v>
      </c>
      <c r="K112" s="95" t="b">
        <f>COUNTIF('Seznami podatkov'!H:H,I112)&gt;0</f>
        <v>0</v>
      </c>
      <c r="L112" s="95">
        <f t="shared" ca="1" si="29"/>
        <v>0</v>
      </c>
      <c r="M112" s="95">
        <f t="shared" ca="1" si="30"/>
        <v>0</v>
      </c>
      <c r="N112" s="95">
        <f t="shared" ca="1" si="31"/>
        <v>0</v>
      </c>
      <c r="O112" s="96"/>
      <c r="P112" s="95">
        <f>_xlfn.XLOOKUP(O112, 'Seznami podatkov'!D:D,'Seznami podatkov'!E:E, "")</f>
        <v>0</v>
      </c>
      <c r="Q112" s="95" t="str">
        <f t="shared" si="25"/>
        <v>01:010000</v>
      </c>
      <c r="R112" s="95">
        <f>COUNTIF(RVb!A:A, B112)</f>
        <v>0</v>
      </c>
      <c r="S112" s="95">
        <f t="shared" si="32"/>
        <v>0</v>
      </c>
      <c r="T112" s="117"/>
      <c r="U112" s="52">
        <f ca="1">IFERROR(_xlfn.MAXIFS(INDIRECT("'"&amp;I112&amp;"'!"&amp;P112), INDIRECT("'"&amp;I112&amp;"'!A:A"), C112), 0)</f>
        <v>0</v>
      </c>
      <c r="V112" s="52">
        <f ca="1">IFERROR(_xlfn.MAXIFS(INDIRECT("'"&amp;I112&amp;"'!"&amp;P112), INDIRECT("'"&amp;I112&amp;"'!A:A"), LEFT(C112,7)), 0)</f>
        <v>0</v>
      </c>
      <c r="W112" s="52">
        <f ca="1">IFERROR(_xlfn.MAXIFS(INDIRECT("'"&amp;I112&amp;"'!"&amp;P112), INDIRECT("'"&amp;I112&amp;"'!A:A"), LEFT(C112,4)), 0)</f>
        <v>0</v>
      </c>
      <c r="X112" s="52">
        <f t="shared" ca="1" si="33"/>
        <v>0</v>
      </c>
      <c r="Y112" s="52" t="e" cm="1">
        <f t="array" aca="1" ref="Y112" ca="1">_xlfn.XLOOKUP(X112,INDIRECT("'"&amp;I112&amp;"'!"&amp;P112),INDIRECT("'"&amp;I112&amp;"'!I:I"),"Manjka")</f>
        <v>#REF!</v>
      </c>
      <c r="Z112" s="52">
        <f ca="1">IFERROR(_xlfn.MAXIFS(INDIRECT("'Druge države in ozemlja'!"&amp;P112), 'Druge države in ozemlja'!A:A, C112), 0)</f>
        <v>0</v>
      </c>
      <c r="AA112" s="52">
        <f ca="1">IFERROR(_xlfn.MAXIFS(INDIRECT("'Druge države in ozemlja'!"&amp;P112), 'Druge države in ozemlja'!A:A, LEFT(C112,7)), 0)</f>
        <v>0</v>
      </c>
      <c r="AB112" s="52">
        <f ca="1">IFERROR(_xlfn.MAXIFS(INDIRECT("'Druge države in ozemlja'!"&amp;P112), 'Druge države in ozemlja'!A:A,LEFT(C112,4)), 0)</f>
        <v>0</v>
      </c>
      <c r="AC112" s="52">
        <f t="shared" ca="1" si="34"/>
        <v>0</v>
      </c>
      <c r="AD112" s="52" t="e" cm="1">
        <f t="array" aca="1" ref="AD112" ca="1">_xlfn.XLOOKUP(AC112,INDIRECT("'Druge države in ozemlja'!"&amp;P112),'Druge države in ozemlja'!I:I,"Manjka")</f>
        <v>#REF!</v>
      </c>
      <c r="AE112" s="52" t="e">
        <f t="shared" ca="1" si="26"/>
        <v>#REF!</v>
      </c>
      <c r="AF112" s="52" t="e" cm="1">
        <f t="array" aca="1" ref="AF112" ca="1">_xlfn.XLOOKUP(C112&amp;"|("&amp;F112&amp;")",INDIRECT("'"&amp;I112&amp;"'!A1:A10000") &amp; "|" &amp; INDIRECT("'"&amp;I112&amp;"'!I1:I10000"),INDIRECT("'"&amp;I112&amp;"'!"&amp;Q112),0)</f>
        <v>#REF!</v>
      </c>
      <c r="AG112" s="52" t="e">
        <f t="shared" ca="1" si="27"/>
        <v>#REF!</v>
      </c>
      <c r="AH112" s="52" cm="1">
        <f t="array" aca="1" ref="AH112" ca="1">_xlfn.XLOOKUP(C112&amp;"|("&amp;F112&amp;")",'Druge države in ozemlja'!$A$1:$A$10000 &amp; "|" &amp; 'Druge države in ozemlja'!$I$1:$I$10000,INDIRECT("'Druge države in ozemlja'!"&amp;Q112),0)</f>
        <v>0</v>
      </c>
      <c r="AI112" s="52" t="e">
        <f t="shared" ca="1" si="35"/>
        <v>#REF!</v>
      </c>
      <c r="AJ112" s="39">
        <f t="shared" ca="1" si="36"/>
        <v>0</v>
      </c>
      <c r="AK112" s="53" t="e">
        <f t="shared" ca="1" si="37"/>
        <v>#REF!</v>
      </c>
      <c r="AL112" s="54">
        <f>COUNTIFS(RVb!H:H, 2028, RVb!A:A, C112)</f>
        <v>0</v>
      </c>
      <c r="AM112" s="54">
        <f t="shared" si="38"/>
        <v>2025</v>
      </c>
      <c r="AN112" s="54" t="e">
        <f ca="1">IF(G112, TRUE, (E112&lt;&gt;""))</f>
        <v>#REF!</v>
      </c>
      <c r="AO112" s="193" t="str">
        <f>IF(AND(B111="", B112=""), "", IF(OR(J112,K112),"",IFERROR(IF(G112,AJ112,AI112), "Vnesi podatke")))</f>
        <v/>
      </c>
      <c r="AP112" s="194" cm="1">
        <f t="array" ref="AP112">_xlfn.XLOOKUP(C112&amp;"|"&amp;F112&amp;"|"&amp;S112,RVb!A:A&amp;"|"&amp;RVb!F:F&amp;"|"&amp;RVb!H:H,RVb!E:E, 0)</f>
        <v>0</v>
      </c>
      <c r="AQ112" s="195">
        <f>_xlfn.MAXIFS(RVb!E:E, RVb!A:A, C112, RVb!H:H, AM112)</f>
        <v>0</v>
      </c>
      <c r="AR112" s="196" t="str">
        <f>IF(AND(B111="", B112=""), "", IFERROR(IF(G112,AQ112,AP112), "Vnesi podatke"))</f>
        <v/>
      </c>
      <c r="AS112" s="197" t="str">
        <f>IF(AND(B111="", B112=""),"", _xlfn.XLOOKUP(O112, Parametri!A:A,Parametri!B:B, ""))</f>
        <v/>
      </c>
      <c r="AT112" s="197" t="str">
        <f>IF(AND(B111="", B112=""), "", _xlfn.XLOOKUP(O112, Parametri!A:A,Parametri!C:C, ""))</f>
        <v/>
      </c>
      <c r="AU112" s="198" t="str">
        <f t="shared" si="39"/>
        <v/>
      </c>
      <c r="AV112" s="199" t="str">
        <f>IF(AND(B111="",B112=""),"",IFERROR(AU112*$AU$2,0))</f>
        <v/>
      </c>
    </row>
    <row r="113" spans="1:48" s="2" customFormat="1" ht="30" customHeight="1" x14ac:dyDescent="0.3">
      <c r="A113" s="63">
        <v>106</v>
      </c>
      <c r="B113" s="89"/>
      <c r="C113" s="20" t="str">
        <f t="shared" si="24"/>
        <v/>
      </c>
      <c r="D113" s="182" t="str">
        <f>IF(AND(B112="", B113=""), "", IFERROR(_xlfn.XLOOKUP(B113,'Seznam Blaga'!A:A,'Seznam Blaga'!B:B), "To blago ni predmet CBAM"))</f>
        <v/>
      </c>
      <c r="E113" s="183"/>
      <c r="F113" s="43" t="str">
        <f>_xlfn.XLOOKUP(E113, 'Seznami podatkov'!C:C,'Seznami podatkov'!B:B, "Izpolni obvezna polja.")</f>
        <v/>
      </c>
      <c r="G113" s="43" t="e">
        <f t="shared" ca="1" si="28"/>
        <v>#REF!</v>
      </c>
      <c r="H113" s="51" t="str">
        <f>IF(AND(B112="", B113=""),"", IFERROR(IF(G113,IF(_xlfn.XLOOKUP(AE113,'Seznami podatkov'!B:B,'Seznami podatkov'!C:C)&lt;&gt;0,_xlfn.XLOOKUP(AE113,'Seznami podatkov'!B:B,'Seznami podatkov'!C:C),""),E113), "Vnesi podatke"))</f>
        <v/>
      </c>
      <c r="I113" s="94"/>
      <c r="J113" s="95" t="b">
        <f>COUNTIF('Seznami podatkov'!G:G,I113)&gt;0</f>
        <v>0</v>
      </c>
      <c r="K113" s="95" t="b">
        <f>COUNTIF('Seznami podatkov'!H:H,I113)&gt;0</f>
        <v>0</v>
      </c>
      <c r="L113" s="95">
        <f t="shared" ca="1" si="29"/>
        <v>0</v>
      </c>
      <c r="M113" s="95">
        <f t="shared" ca="1" si="30"/>
        <v>0</v>
      </c>
      <c r="N113" s="95">
        <f t="shared" ca="1" si="31"/>
        <v>0</v>
      </c>
      <c r="O113" s="96"/>
      <c r="P113" s="95">
        <f>_xlfn.XLOOKUP(O113, 'Seznami podatkov'!D:D,'Seznami podatkov'!E:E, "")</f>
        <v>0</v>
      </c>
      <c r="Q113" s="95" t="str">
        <f t="shared" si="25"/>
        <v>01:010000</v>
      </c>
      <c r="R113" s="95">
        <f>COUNTIF(RVb!A:A, B113)</f>
        <v>0</v>
      </c>
      <c r="S113" s="95">
        <f t="shared" si="32"/>
        <v>0</v>
      </c>
      <c r="T113" s="117"/>
      <c r="U113" s="52">
        <f ca="1">IFERROR(_xlfn.MAXIFS(INDIRECT("'"&amp;I113&amp;"'!"&amp;P113), INDIRECT("'"&amp;I113&amp;"'!A:A"), C113), 0)</f>
        <v>0</v>
      </c>
      <c r="V113" s="52">
        <f ca="1">IFERROR(_xlfn.MAXIFS(INDIRECT("'"&amp;I113&amp;"'!"&amp;P113), INDIRECT("'"&amp;I113&amp;"'!A:A"), LEFT(C113,7)), 0)</f>
        <v>0</v>
      </c>
      <c r="W113" s="52">
        <f ca="1">IFERROR(_xlfn.MAXIFS(INDIRECT("'"&amp;I113&amp;"'!"&amp;P113), INDIRECT("'"&amp;I113&amp;"'!A:A"), LEFT(C113,4)), 0)</f>
        <v>0</v>
      </c>
      <c r="X113" s="52">
        <f t="shared" ca="1" si="33"/>
        <v>0</v>
      </c>
      <c r="Y113" s="52" t="e" cm="1">
        <f t="array" aca="1" ref="Y113" ca="1">_xlfn.XLOOKUP(X113,INDIRECT("'"&amp;I113&amp;"'!"&amp;P113),INDIRECT("'"&amp;I113&amp;"'!I:I"),"Manjka")</f>
        <v>#REF!</v>
      </c>
      <c r="Z113" s="52">
        <f ca="1">IFERROR(_xlfn.MAXIFS(INDIRECT("'Druge države in ozemlja'!"&amp;P113), 'Druge države in ozemlja'!A:A, C113), 0)</f>
        <v>0</v>
      </c>
      <c r="AA113" s="52">
        <f ca="1">IFERROR(_xlfn.MAXIFS(INDIRECT("'Druge države in ozemlja'!"&amp;P113), 'Druge države in ozemlja'!A:A, LEFT(C113,7)), 0)</f>
        <v>0</v>
      </c>
      <c r="AB113" s="52">
        <f ca="1">IFERROR(_xlfn.MAXIFS(INDIRECT("'Druge države in ozemlja'!"&amp;P113), 'Druge države in ozemlja'!A:A,LEFT(C113,4)), 0)</f>
        <v>0</v>
      </c>
      <c r="AC113" s="52">
        <f t="shared" ca="1" si="34"/>
        <v>0</v>
      </c>
      <c r="AD113" s="52" t="e" cm="1">
        <f t="array" aca="1" ref="AD113" ca="1">_xlfn.XLOOKUP(AC113,INDIRECT("'Druge države in ozemlja'!"&amp;P113),'Druge države in ozemlja'!I:I,"Manjka")</f>
        <v>#REF!</v>
      </c>
      <c r="AE113" s="52" t="e">
        <f t="shared" ca="1" si="26"/>
        <v>#REF!</v>
      </c>
      <c r="AF113" s="52" t="e" cm="1">
        <f t="array" aca="1" ref="AF113" ca="1">_xlfn.XLOOKUP(C113&amp;"|("&amp;F113&amp;")",INDIRECT("'"&amp;I113&amp;"'!A1:A10000") &amp; "|" &amp; INDIRECT("'"&amp;I113&amp;"'!I1:I10000"),INDIRECT("'"&amp;I113&amp;"'!"&amp;Q113),0)</f>
        <v>#REF!</v>
      </c>
      <c r="AG113" s="52" t="e">
        <f t="shared" ca="1" si="27"/>
        <v>#REF!</v>
      </c>
      <c r="AH113" s="52" cm="1">
        <f t="array" aca="1" ref="AH113" ca="1">_xlfn.XLOOKUP(C113&amp;"|("&amp;F113&amp;")",'Druge države in ozemlja'!$A$1:$A$10000 &amp; "|" &amp; 'Druge države in ozemlja'!$I$1:$I$10000,INDIRECT("'Druge države in ozemlja'!"&amp;Q113),0)</f>
        <v>0</v>
      </c>
      <c r="AI113" s="52" t="e">
        <f t="shared" ca="1" si="35"/>
        <v>#REF!</v>
      </c>
      <c r="AJ113" s="39">
        <f t="shared" ca="1" si="36"/>
        <v>0</v>
      </c>
      <c r="AK113" s="53" t="e">
        <f t="shared" ca="1" si="37"/>
        <v>#REF!</v>
      </c>
      <c r="AL113" s="54">
        <f>COUNTIFS(RVb!H:H, 2028, RVb!A:A, C113)</f>
        <v>0</v>
      </c>
      <c r="AM113" s="54">
        <f t="shared" si="38"/>
        <v>2025</v>
      </c>
      <c r="AN113" s="54" t="e">
        <f ca="1">IF(G113, TRUE, (E113&lt;&gt;""))</f>
        <v>#REF!</v>
      </c>
      <c r="AO113" s="193" t="str">
        <f>IF(AND(B112="", B113=""), "", IF(OR(J113,K113),"",IFERROR(IF(G113,AJ113,AI113), "Vnesi podatke")))</f>
        <v/>
      </c>
      <c r="AP113" s="194" cm="1">
        <f t="array" ref="AP113">_xlfn.XLOOKUP(C113&amp;"|"&amp;F113&amp;"|"&amp;S113,RVb!A:A&amp;"|"&amp;RVb!F:F&amp;"|"&amp;RVb!H:H,RVb!E:E, 0)</f>
        <v>0</v>
      </c>
      <c r="AQ113" s="195">
        <f>_xlfn.MAXIFS(RVb!E:E, RVb!A:A, C113, RVb!H:H, AM113)</f>
        <v>0</v>
      </c>
      <c r="AR113" s="196" t="str">
        <f>IF(AND(B112="", B113=""), "", IFERROR(IF(G113,AQ113,AP113), "Vnesi podatke"))</f>
        <v/>
      </c>
      <c r="AS113" s="197" t="str">
        <f>IF(AND(B112="", B113=""),"", _xlfn.XLOOKUP(O113, Parametri!A:A,Parametri!B:B, ""))</f>
        <v/>
      </c>
      <c r="AT113" s="197" t="str">
        <f>IF(AND(B112="", B113=""), "", _xlfn.XLOOKUP(O113, Parametri!A:A,Parametri!C:C, ""))</f>
        <v/>
      </c>
      <c r="AU113" s="198" t="str">
        <f t="shared" si="39"/>
        <v/>
      </c>
      <c r="AV113" s="199" t="str">
        <f>IF(AND(B112="",B113=""),"",IFERROR(AU113*$AU$2,0))</f>
        <v/>
      </c>
    </row>
    <row r="114" spans="1:48" s="2" customFormat="1" ht="30" customHeight="1" x14ac:dyDescent="0.3">
      <c r="A114" s="64">
        <v>107</v>
      </c>
      <c r="B114" s="89"/>
      <c r="C114" s="20" t="str">
        <f t="shared" si="24"/>
        <v/>
      </c>
      <c r="D114" s="182" t="str">
        <f>IF(AND(B113="", B114=""), "", IFERROR(_xlfn.XLOOKUP(B114,'Seznam Blaga'!A:A,'Seznam Blaga'!B:B), "To blago ni predmet CBAM"))</f>
        <v/>
      </c>
      <c r="E114" s="183"/>
      <c r="F114" s="43" t="str">
        <f>_xlfn.XLOOKUP(E114, 'Seznami podatkov'!C:C,'Seznami podatkov'!B:B, "Izpolni obvezna polja.")</f>
        <v/>
      </c>
      <c r="G114" s="43" t="e">
        <f t="shared" ca="1" si="28"/>
        <v>#REF!</v>
      </c>
      <c r="H114" s="51" t="str">
        <f>IF(AND(B113="", B114=""),"", IFERROR(IF(G114,IF(_xlfn.XLOOKUP(AE114,'Seznami podatkov'!B:B,'Seznami podatkov'!C:C)&lt;&gt;0,_xlfn.XLOOKUP(AE114,'Seznami podatkov'!B:B,'Seznami podatkov'!C:C),""),E114), "Vnesi podatke"))</f>
        <v/>
      </c>
      <c r="I114" s="94"/>
      <c r="J114" s="95" t="b">
        <f>COUNTIF('Seznami podatkov'!G:G,I114)&gt;0</f>
        <v>0</v>
      </c>
      <c r="K114" s="95" t="b">
        <f>COUNTIF('Seznami podatkov'!H:H,I114)&gt;0</f>
        <v>0</v>
      </c>
      <c r="L114" s="95">
        <f t="shared" ca="1" si="29"/>
        <v>0</v>
      </c>
      <c r="M114" s="95">
        <f t="shared" ca="1" si="30"/>
        <v>0</v>
      </c>
      <c r="N114" s="95">
        <f t="shared" ca="1" si="31"/>
        <v>0</v>
      </c>
      <c r="O114" s="96"/>
      <c r="P114" s="95">
        <f>_xlfn.XLOOKUP(O114, 'Seznami podatkov'!D:D,'Seznami podatkov'!E:E, "")</f>
        <v>0</v>
      </c>
      <c r="Q114" s="95" t="str">
        <f t="shared" si="25"/>
        <v>01:010000</v>
      </c>
      <c r="R114" s="95">
        <f>COUNTIF(RVb!A:A, B114)</f>
        <v>0</v>
      </c>
      <c r="S114" s="95">
        <f t="shared" si="32"/>
        <v>0</v>
      </c>
      <c r="T114" s="117"/>
      <c r="U114" s="52">
        <f ca="1">IFERROR(_xlfn.MAXIFS(INDIRECT("'"&amp;I114&amp;"'!"&amp;P114), INDIRECT("'"&amp;I114&amp;"'!A:A"), C114), 0)</f>
        <v>0</v>
      </c>
      <c r="V114" s="52">
        <f ca="1">IFERROR(_xlfn.MAXIFS(INDIRECT("'"&amp;I114&amp;"'!"&amp;P114), INDIRECT("'"&amp;I114&amp;"'!A:A"), LEFT(C114,7)), 0)</f>
        <v>0</v>
      </c>
      <c r="W114" s="52">
        <f ca="1">IFERROR(_xlfn.MAXIFS(INDIRECT("'"&amp;I114&amp;"'!"&amp;P114), INDIRECT("'"&amp;I114&amp;"'!A:A"), LEFT(C114,4)), 0)</f>
        <v>0</v>
      </c>
      <c r="X114" s="52">
        <f t="shared" ca="1" si="33"/>
        <v>0</v>
      </c>
      <c r="Y114" s="52" t="e" cm="1">
        <f t="array" aca="1" ref="Y114" ca="1">_xlfn.XLOOKUP(X114,INDIRECT("'"&amp;I114&amp;"'!"&amp;P114),INDIRECT("'"&amp;I114&amp;"'!I:I"),"Manjka")</f>
        <v>#REF!</v>
      </c>
      <c r="Z114" s="52">
        <f ca="1">IFERROR(_xlfn.MAXIFS(INDIRECT("'Druge države in ozemlja'!"&amp;P114), 'Druge države in ozemlja'!A:A, C114), 0)</f>
        <v>0</v>
      </c>
      <c r="AA114" s="52">
        <f ca="1">IFERROR(_xlfn.MAXIFS(INDIRECT("'Druge države in ozemlja'!"&amp;P114), 'Druge države in ozemlja'!A:A, LEFT(C114,7)), 0)</f>
        <v>0</v>
      </c>
      <c r="AB114" s="52">
        <f ca="1">IFERROR(_xlfn.MAXIFS(INDIRECT("'Druge države in ozemlja'!"&amp;P114), 'Druge države in ozemlja'!A:A,LEFT(C114,4)), 0)</f>
        <v>0</v>
      </c>
      <c r="AC114" s="52">
        <f t="shared" ca="1" si="34"/>
        <v>0</v>
      </c>
      <c r="AD114" s="52" t="e" cm="1">
        <f t="array" aca="1" ref="AD114" ca="1">_xlfn.XLOOKUP(AC114,INDIRECT("'Druge države in ozemlja'!"&amp;P114),'Druge države in ozemlja'!I:I,"Manjka")</f>
        <v>#REF!</v>
      </c>
      <c r="AE114" s="52" t="e">
        <f t="shared" ca="1" si="26"/>
        <v>#REF!</v>
      </c>
      <c r="AF114" s="52" t="e" cm="1">
        <f t="array" aca="1" ref="AF114" ca="1">_xlfn.XLOOKUP(C114&amp;"|("&amp;F114&amp;")",INDIRECT("'"&amp;I114&amp;"'!A1:A10000") &amp; "|" &amp; INDIRECT("'"&amp;I114&amp;"'!I1:I10000"),INDIRECT("'"&amp;I114&amp;"'!"&amp;Q114),0)</f>
        <v>#REF!</v>
      </c>
      <c r="AG114" s="52" t="e">
        <f t="shared" ca="1" si="27"/>
        <v>#REF!</v>
      </c>
      <c r="AH114" s="52" cm="1">
        <f t="array" aca="1" ref="AH114" ca="1">_xlfn.XLOOKUP(C114&amp;"|("&amp;F114&amp;")",'Druge države in ozemlja'!$A$1:$A$10000 &amp; "|" &amp; 'Druge države in ozemlja'!$I$1:$I$10000,INDIRECT("'Druge države in ozemlja'!"&amp;Q114),0)</f>
        <v>0</v>
      </c>
      <c r="AI114" s="52" t="e">
        <f t="shared" ca="1" si="35"/>
        <v>#REF!</v>
      </c>
      <c r="AJ114" s="39">
        <f t="shared" ca="1" si="36"/>
        <v>0</v>
      </c>
      <c r="AK114" s="53" t="e">
        <f t="shared" ca="1" si="37"/>
        <v>#REF!</v>
      </c>
      <c r="AL114" s="54">
        <f>COUNTIFS(RVb!H:H, 2028, RVb!A:A, C114)</f>
        <v>0</v>
      </c>
      <c r="AM114" s="54">
        <f t="shared" si="38"/>
        <v>2025</v>
      </c>
      <c r="AN114" s="54" t="e">
        <f ca="1">IF(G114, TRUE, (E114&lt;&gt;""))</f>
        <v>#REF!</v>
      </c>
      <c r="AO114" s="193" t="str">
        <f>IF(AND(B113="", B114=""), "", IF(OR(J114,K114),"",IFERROR(IF(G114,AJ114,AI114), "Vnesi podatke")))</f>
        <v/>
      </c>
      <c r="AP114" s="194" cm="1">
        <f t="array" ref="AP114">_xlfn.XLOOKUP(C114&amp;"|"&amp;F114&amp;"|"&amp;S114,RVb!A:A&amp;"|"&amp;RVb!F:F&amp;"|"&amp;RVb!H:H,RVb!E:E, 0)</f>
        <v>0</v>
      </c>
      <c r="AQ114" s="195">
        <f>_xlfn.MAXIFS(RVb!E:E, RVb!A:A, C114, RVb!H:H, AM114)</f>
        <v>0</v>
      </c>
      <c r="AR114" s="196" t="str">
        <f>IF(AND(B113="", B114=""), "", IFERROR(IF(G114,AQ114,AP114), "Vnesi podatke"))</f>
        <v/>
      </c>
      <c r="AS114" s="197" t="str">
        <f>IF(AND(B113="", B114=""),"", _xlfn.XLOOKUP(O114, Parametri!A:A,Parametri!B:B, ""))</f>
        <v/>
      </c>
      <c r="AT114" s="197" t="str">
        <f>IF(AND(B113="", B114=""), "", _xlfn.XLOOKUP(O114, Parametri!A:A,Parametri!C:C, ""))</f>
        <v/>
      </c>
      <c r="AU114" s="198" t="str">
        <f t="shared" si="39"/>
        <v/>
      </c>
      <c r="AV114" s="199" t="str">
        <f>IF(AND(B113="",B114=""),"",IFERROR(AU114*$AU$2,0))</f>
        <v/>
      </c>
    </row>
    <row r="115" spans="1:48" s="2" customFormat="1" ht="30" customHeight="1" x14ac:dyDescent="0.3">
      <c r="A115" s="64">
        <v>108</v>
      </c>
      <c r="B115" s="89"/>
      <c r="C115" s="20" t="str">
        <f t="shared" si="24"/>
        <v/>
      </c>
      <c r="D115" s="182" t="str">
        <f>IF(AND(B114="", B115=""), "", IFERROR(_xlfn.XLOOKUP(B115,'Seznam Blaga'!A:A,'Seznam Blaga'!B:B), "To blago ni predmet CBAM"))</f>
        <v/>
      </c>
      <c r="E115" s="183"/>
      <c r="F115" s="43" t="str">
        <f>_xlfn.XLOOKUP(E115, 'Seznami podatkov'!C:C,'Seznami podatkov'!B:B, "Izpolni obvezna polja.")</f>
        <v/>
      </c>
      <c r="G115" s="43" t="e">
        <f t="shared" ca="1" si="28"/>
        <v>#REF!</v>
      </c>
      <c r="H115" s="51" t="str">
        <f>IF(AND(B114="", B115=""),"", IFERROR(IF(G115,IF(_xlfn.XLOOKUP(AE115,'Seznami podatkov'!B:B,'Seznami podatkov'!C:C)&lt;&gt;0,_xlfn.XLOOKUP(AE115,'Seznami podatkov'!B:B,'Seznami podatkov'!C:C),""),E115), "Vnesi podatke"))</f>
        <v/>
      </c>
      <c r="I115" s="94"/>
      <c r="J115" s="95" t="b">
        <f>COUNTIF('Seznami podatkov'!G:G,I115)&gt;0</f>
        <v>0</v>
      </c>
      <c r="K115" s="95" t="b">
        <f>COUNTIF('Seznami podatkov'!H:H,I115)&gt;0</f>
        <v>0</v>
      </c>
      <c r="L115" s="95">
        <f t="shared" ca="1" si="29"/>
        <v>0</v>
      </c>
      <c r="M115" s="95">
        <f t="shared" ca="1" si="30"/>
        <v>0</v>
      </c>
      <c r="N115" s="95">
        <f t="shared" ca="1" si="31"/>
        <v>0</v>
      </c>
      <c r="O115" s="96"/>
      <c r="P115" s="95">
        <f>_xlfn.XLOOKUP(O115, 'Seznami podatkov'!D:D,'Seznami podatkov'!E:E, "")</f>
        <v>0</v>
      </c>
      <c r="Q115" s="95" t="str">
        <f t="shared" si="25"/>
        <v>01:010000</v>
      </c>
      <c r="R115" s="95">
        <f>COUNTIF(RVb!A:A, B115)</f>
        <v>0</v>
      </c>
      <c r="S115" s="95">
        <f t="shared" si="32"/>
        <v>0</v>
      </c>
      <c r="T115" s="117"/>
      <c r="U115" s="52">
        <f ca="1">IFERROR(_xlfn.MAXIFS(INDIRECT("'"&amp;I115&amp;"'!"&amp;P115), INDIRECT("'"&amp;I115&amp;"'!A:A"), C115), 0)</f>
        <v>0</v>
      </c>
      <c r="V115" s="52">
        <f ca="1">IFERROR(_xlfn.MAXIFS(INDIRECT("'"&amp;I115&amp;"'!"&amp;P115), INDIRECT("'"&amp;I115&amp;"'!A:A"), LEFT(C115,7)), 0)</f>
        <v>0</v>
      </c>
      <c r="W115" s="52">
        <f ca="1">IFERROR(_xlfn.MAXIFS(INDIRECT("'"&amp;I115&amp;"'!"&amp;P115), INDIRECT("'"&amp;I115&amp;"'!A:A"), LEFT(C115,4)), 0)</f>
        <v>0</v>
      </c>
      <c r="X115" s="52">
        <f t="shared" ca="1" si="33"/>
        <v>0</v>
      </c>
      <c r="Y115" s="52" t="e" cm="1">
        <f t="array" aca="1" ref="Y115" ca="1">_xlfn.XLOOKUP(X115,INDIRECT("'"&amp;I115&amp;"'!"&amp;P115),INDIRECT("'"&amp;I115&amp;"'!I:I"),"Manjka")</f>
        <v>#REF!</v>
      </c>
      <c r="Z115" s="52">
        <f ca="1">IFERROR(_xlfn.MAXIFS(INDIRECT("'Druge države in ozemlja'!"&amp;P115), 'Druge države in ozemlja'!A:A, C115), 0)</f>
        <v>0</v>
      </c>
      <c r="AA115" s="52">
        <f ca="1">IFERROR(_xlfn.MAXIFS(INDIRECT("'Druge države in ozemlja'!"&amp;P115), 'Druge države in ozemlja'!A:A, LEFT(C115,7)), 0)</f>
        <v>0</v>
      </c>
      <c r="AB115" s="52">
        <f ca="1">IFERROR(_xlfn.MAXIFS(INDIRECT("'Druge države in ozemlja'!"&amp;P115), 'Druge države in ozemlja'!A:A,LEFT(C115,4)), 0)</f>
        <v>0</v>
      </c>
      <c r="AC115" s="52">
        <f t="shared" ca="1" si="34"/>
        <v>0</v>
      </c>
      <c r="AD115" s="52" t="e" cm="1">
        <f t="array" aca="1" ref="AD115" ca="1">_xlfn.XLOOKUP(AC115,INDIRECT("'Druge države in ozemlja'!"&amp;P115),'Druge države in ozemlja'!I:I,"Manjka")</f>
        <v>#REF!</v>
      </c>
      <c r="AE115" s="52" t="e">
        <f t="shared" ca="1" si="26"/>
        <v>#REF!</v>
      </c>
      <c r="AF115" s="52" t="e" cm="1">
        <f t="array" aca="1" ref="AF115" ca="1">_xlfn.XLOOKUP(C115&amp;"|("&amp;F115&amp;")",INDIRECT("'"&amp;I115&amp;"'!A1:A10000") &amp; "|" &amp; INDIRECT("'"&amp;I115&amp;"'!I1:I10000"),INDIRECT("'"&amp;I115&amp;"'!"&amp;Q115),0)</f>
        <v>#REF!</v>
      </c>
      <c r="AG115" s="52" t="e">
        <f t="shared" ca="1" si="27"/>
        <v>#REF!</v>
      </c>
      <c r="AH115" s="52" cm="1">
        <f t="array" aca="1" ref="AH115" ca="1">_xlfn.XLOOKUP(C115&amp;"|("&amp;F115&amp;")",'Druge države in ozemlja'!$A$1:$A$10000 &amp; "|" &amp; 'Druge države in ozemlja'!$I$1:$I$10000,INDIRECT("'Druge države in ozemlja'!"&amp;Q115),0)</f>
        <v>0</v>
      </c>
      <c r="AI115" s="52" t="e">
        <f t="shared" ca="1" si="35"/>
        <v>#REF!</v>
      </c>
      <c r="AJ115" s="39">
        <f t="shared" ca="1" si="36"/>
        <v>0</v>
      </c>
      <c r="AK115" s="53" t="e">
        <f t="shared" ca="1" si="37"/>
        <v>#REF!</v>
      </c>
      <c r="AL115" s="54">
        <f>COUNTIFS(RVb!H:H, 2028, RVb!A:A, C115)</f>
        <v>0</v>
      </c>
      <c r="AM115" s="54">
        <f t="shared" si="38"/>
        <v>2025</v>
      </c>
      <c r="AN115" s="54" t="e">
        <f ca="1">IF(G115, TRUE, (E115&lt;&gt;""))</f>
        <v>#REF!</v>
      </c>
      <c r="AO115" s="193" t="str">
        <f>IF(AND(B114="", B115=""), "", IF(OR(J115,K115),"",IFERROR(IF(G115,AJ115,AI115), "Vnesi podatke")))</f>
        <v/>
      </c>
      <c r="AP115" s="194" cm="1">
        <f t="array" ref="AP115">_xlfn.XLOOKUP(C115&amp;"|"&amp;F115&amp;"|"&amp;S115,RVb!A:A&amp;"|"&amp;RVb!F:F&amp;"|"&amp;RVb!H:H,RVb!E:E, 0)</f>
        <v>0</v>
      </c>
      <c r="AQ115" s="195">
        <f>_xlfn.MAXIFS(RVb!E:E, RVb!A:A, C115, RVb!H:H, AM115)</f>
        <v>0</v>
      </c>
      <c r="AR115" s="196" t="str">
        <f>IF(AND(B114="", B115=""), "", IFERROR(IF(G115,AQ115,AP115), "Vnesi podatke"))</f>
        <v/>
      </c>
      <c r="AS115" s="197" t="str">
        <f>IF(AND(B114="", B115=""),"", _xlfn.XLOOKUP(O115, Parametri!A:A,Parametri!B:B, ""))</f>
        <v/>
      </c>
      <c r="AT115" s="197" t="str">
        <f>IF(AND(B114="", B115=""), "", _xlfn.XLOOKUP(O115, Parametri!A:A,Parametri!C:C, ""))</f>
        <v/>
      </c>
      <c r="AU115" s="198" t="str">
        <f t="shared" si="39"/>
        <v/>
      </c>
      <c r="AV115" s="199" t="str">
        <f>IF(AND(B114="",B115=""),"",IFERROR(AU115*$AU$2,0))</f>
        <v/>
      </c>
    </row>
    <row r="116" spans="1:48" s="2" customFormat="1" ht="30" customHeight="1" x14ac:dyDescent="0.3">
      <c r="A116" s="63">
        <v>109</v>
      </c>
      <c r="B116" s="89"/>
      <c r="C116" s="20" t="str">
        <f t="shared" si="24"/>
        <v/>
      </c>
      <c r="D116" s="182" t="str">
        <f>IF(AND(B115="", B116=""), "", IFERROR(_xlfn.XLOOKUP(B116,'Seznam Blaga'!A:A,'Seznam Blaga'!B:B), "To blago ni predmet CBAM"))</f>
        <v/>
      </c>
      <c r="E116" s="183"/>
      <c r="F116" s="43" t="str">
        <f>_xlfn.XLOOKUP(E116, 'Seznami podatkov'!C:C,'Seznami podatkov'!B:B, "Izpolni obvezna polja.")</f>
        <v/>
      </c>
      <c r="G116" s="43" t="e">
        <f t="shared" ca="1" si="28"/>
        <v>#REF!</v>
      </c>
      <c r="H116" s="51" t="str">
        <f>IF(AND(B115="", B116=""),"", IFERROR(IF(G116,IF(_xlfn.XLOOKUP(AE116,'Seznami podatkov'!B:B,'Seznami podatkov'!C:C)&lt;&gt;0,_xlfn.XLOOKUP(AE116,'Seznami podatkov'!B:B,'Seznami podatkov'!C:C),""),E116), "Vnesi podatke"))</f>
        <v/>
      </c>
      <c r="I116" s="94"/>
      <c r="J116" s="95" t="b">
        <f>COUNTIF('Seznami podatkov'!G:G,I116)&gt;0</f>
        <v>0</v>
      </c>
      <c r="K116" s="95" t="b">
        <f>COUNTIF('Seznami podatkov'!H:H,I116)&gt;0</f>
        <v>0</v>
      </c>
      <c r="L116" s="95">
        <f t="shared" ca="1" si="29"/>
        <v>0</v>
      </c>
      <c r="M116" s="95">
        <f t="shared" ca="1" si="30"/>
        <v>0</v>
      </c>
      <c r="N116" s="95">
        <f t="shared" ca="1" si="31"/>
        <v>0</v>
      </c>
      <c r="O116" s="96"/>
      <c r="P116" s="95">
        <f>_xlfn.XLOOKUP(O116, 'Seznami podatkov'!D:D,'Seznami podatkov'!E:E, "")</f>
        <v>0</v>
      </c>
      <c r="Q116" s="95" t="str">
        <f t="shared" si="25"/>
        <v>01:010000</v>
      </c>
      <c r="R116" s="95">
        <f>COUNTIF(RVb!A:A, B116)</f>
        <v>0</v>
      </c>
      <c r="S116" s="95">
        <f t="shared" si="32"/>
        <v>0</v>
      </c>
      <c r="T116" s="117"/>
      <c r="U116" s="52">
        <f ca="1">IFERROR(_xlfn.MAXIFS(INDIRECT("'"&amp;I116&amp;"'!"&amp;P116), INDIRECT("'"&amp;I116&amp;"'!A:A"), C116), 0)</f>
        <v>0</v>
      </c>
      <c r="V116" s="52">
        <f ca="1">IFERROR(_xlfn.MAXIFS(INDIRECT("'"&amp;I116&amp;"'!"&amp;P116), INDIRECT("'"&amp;I116&amp;"'!A:A"), LEFT(C116,7)), 0)</f>
        <v>0</v>
      </c>
      <c r="W116" s="52">
        <f ca="1">IFERROR(_xlfn.MAXIFS(INDIRECT("'"&amp;I116&amp;"'!"&amp;P116), INDIRECT("'"&amp;I116&amp;"'!A:A"), LEFT(C116,4)), 0)</f>
        <v>0</v>
      </c>
      <c r="X116" s="52">
        <f t="shared" ca="1" si="33"/>
        <v>0</v>
      </c>
      <c r="Y116" s="52" t="e" cm="1">
        <f t="array" aca="1" ref="Y116" ca="1">_xlfn.XLOOKUP(X116,INDIRECT("'"&amp;I116&amp;"'!"&amp;P116),INDIRECT("'"&amp;I116&amp;"'!I:I"),"Manjka")</f>
        <v>#REF!</v>
      </c>
      <c r="Z116" s="52">
        <f ca="1">IFERROR(_xlfn.MAXIFS(INDIRECT("'Druge države in ozemlja'!"&amp;P116), 'Druge države in ozemlja'!A:A, C116), 0)</f>
        <v>0</v>
      </c>
      <c r="AA116" s="52">
        <f ca="1">IFERROR(_xlfn.MAXIFS(INDIRECT("'Druge države in ozemlja'!"&amp;P116), 'Druge države in ozemlja'!A:A, LEFT(C116,7)), 0)</f>
        <v>0</v>
      </c>
      <c r="AB116" s="52">
        <f ca="1">IFERROR(_xlfn.MAXIFS(INDIRECT("'Druge države in ozemlja'!"&amp;P116), 'Druge države in ozemlja'!A:A,LEFT(C116,4)), 0)</f>
        <v>0</v>
      </c>
      <c r="AC116" s="52">
        <f t="shared" ca="1" si="34"/>
        <v>0</v>
      </c>
      <c r="AD116" s="52" t="e" cm="1">
        <f t="array" aca="1" ref="AD116" ca="1">_xlfn.XLOOKUP(AC116,INDIRECT("'Druge države in ozemlja'!"&amp;P116),'Druge države in ozemlja'!I:I,"Manjka")</f>
        <v>#REF!</v>
      </c>
      <c r="AE116" s="52" t="e">
        <f t="shared" ca="1" si="26"/>
        <v>#REF!</v>
      </c>
      <c r="AF116" s="52" t="e" cm="1">
        <f t="array" aca="1" ref="AF116" ca="1">_xlfn.XLOOKUP(C116&amp;"|("&amp;F116&amp;")",INDIRECT("'"&amp;I116&amp;"'!A1:A10000") &amp; "|" &amp; INDIRECT("'"&amp;I116&amp;"'!I1:I10000"),INDIRECT("'"&amp;I116&amp;"'!"&amp;Q116),0)</f>
        <v>#REF!</v>
      </c>
      <c r="AG116" s="52" t="e">
        <f t="shared" ca="1" si="27"/>
        <v>#REF!</v>
      </c>
      <c r="AH116" s="52" cm="1">
        <f t="array" aca="1" ref="AH116" ca="1">_xlfn.XLOOKUP(C116&amp;"|("&amp;F116&amp;")",'Druge države in ozemlja'!$A$1:$A$10000 &amp; "|" &amp; 'Druge države in ozemlja'!$I$1:$I$10000,INDIRECT("'Druge države in ozemlja'!"&amp;Q116),0)</f>
        <v>0</v>
      </c>
      <c r="AI116" s="52" t="e">
        <f t="shared" ca="1" si="35"/>
        <v>#REF!</v>
      </c>
      <c r="AJ116" s="39">
        <f t="shared" ca="1" si="36"/>
        <v>0</v>
      </c>
      <c r="AK116" s="53" t="e">
        <f t="shared" ca="1" si="37"/>
        <v>#REF!</v>
      </c>
      <c r="AL116" s="54">
        <f>COUNTIFS(RVb!H:H, 2028, RVb!A:A, C116)</f>
        <v>0</v>
      </c>
      <c r="AM116" s="54">
        <f t="shared" si="38"/>
        <v>2025</v>
      </c>
      <c r="AN116" s="54" t="e">
        <f ca="1">IF(G116, TRUE, (E116&lt;&gt;""))</f>
        <v>#REF!</v>
      </c>
      <c r="AO116" s="193" t="str">
        <f>IF(AND(B115="", B116=""), "", IF(OR(J116,K116),"",IFERROR(IF(G116,AJ116,AI116), "Vnesi podatke")))</f>
        <v/>
      </c>
      <c r="AP116" s="194" cm="1">
        <f t="array" ref="AP116">_xlfn.XLOOKUP(C116&amp;"|"&amp;F116&amp;"|"&amp;S116,RVb!A:A&amp;"|"&amp;RVb!F:F&amp;"|"&amp;RVb!H:H,RVb!E:E, 0)</f>
        <v>0</v>
      </c>
      <c r="AQ116" s="195">
        <f>_xlfn.MAXIFS(RVb!E:E, RVb!A:A, C116, RVb!H:H, AM116)</f>
        <v>0</v>
      </c>
      <c r="AR116" s="196" t="str">
        <f>IF(AND(B115="", B116=""), "", IFERROR(IF(G116,AQ116,AP116), "Vnesi podatke"))</f>
        <v/>
      </c>
      <c r="AS116" s="197" t="str">
        <f>IF(AND(B115="", B116=""),"", _xlfn.XLOOKUP(O116, Parametri!A:A,Parametri!B:B, ""))</f>
        <v/>
      </c>
      <c r="AT116" s="197" t="str">
        <f>IF(AND(B115="", B116=""), "", _xlfn.XLOOKUP(O116, Parametri!A:A,Parametri!C:C, ""))</f>
        <v/>
      </c>
      <c r="AU116" s="198" t="str">
        <f t="shared" si="39"/>
        <v/>
      </c>
      <c r="AV116" s="199" t="str">
        <f>IF(AND(B115="",B116=""),"",IFERROR(AU116*$AU$2,0))</f>
        <v/>
      </c>
    </row>
    <row r="117" spans="1:48" s="2" customFormat="1" ht="30" customHeight="1" x14ac:dyDescent="0.3">
      <c r="A117" s="64">
        <v>110</v>
      </c>
      <c r="B117" s="89"/>
      <c r="C117" s="20" t="str">
        <f t="shared" si="24"/>
        <v/>
      </c>
      <c r="D117" s="182" t="str">
        <f>IF(AND(B116="", B117=""), "", IFERROR(_xlfn.XLOOKUP(B117,'Seznam Blaga'!A:A,'Seznam Blaga'!B:B), "To blago ni predmet CBAM"))</f>
        <v/>
      </c>
      <c r="E117" s="183"/>
      <c r="F117" s="43" t="str">
        <f>_xlfn.XLOOKUP(E117, 'Seznami podatkov'!C:C,'Seznami podatkov'!B:B, "Izpolni obvezna polja.")</f>
        <v/>
      </c>
      <c r="G117" s="43" t="e">
        <f t="shared" ca="1" si="28"/>
        <v>#REF!</v>
      </c>
      <c r="H117" s="51" t="str">
        <f>IF(AND(B116="", B117=""),"", IFERROR(IF(G117,IF(_xlfn.XLOOKUP(AE117,'Seznami podatkov'!B:B,'Seznami podatkov'!C:C)&lt;&gt;0,_xlfn.XLOOKUP(AE117,'Seznami podatkov'!B:B,'Seznami podatkov'!C:C),""),E117), "Vnesi podatke"))</f>
        <v/>
      </c>
      <c r="I117" s="94"/>
      <c r="J117" s="95" t="b">
        <f>COUNTIF('Seznami podatkov'!G:G,I117)&gt;0</f>
        <v>0</v>
      </c>
      <c r="K117" s="95" t="b">
        <f>COUNTIF('Seznami podatkov'!H:H,I117)&gt;0</f>
        <v>0</v>
      </c>
      <c r="L117" s="95">
        <f t="shared" ca="1" si="29"/>
        <v>0</v>
      </c>
      <c r="M117" s="95">
        <f t="shared" ca="1" si="30"/>
        <v>0</v>
      </c>
      <c r="N117" s="95">
        <f t="shared" ca="1" si="31"/>
        <v>0</v>
      </c>
      <c r="O117" s="96"/>
      <c r="P117" s="95">
        <f>_xlfn.XLOOKUP(O117, 'Seznami podatkov'!D:D,'Seznami podatkov'!E:E, "")</f>
        <v>0</v>
      </c>
      <c r="Q117" s="95" t="str">
        <f t="shared" si="25"/>
        <v>01:010000</v>
      </c>
      <c r="R117" s="95">
        <f>COUNTIF(RVb!A:A, B117)</f>
        <v>0</v>
      </c>
      <c r="S117" s="95">
        <f t="shared" si="32"/>
        <v>0</v>
      </c>
      <c r="T117" s="117"/>
      <c r="U117" s="52">
        <f ca="1">IFERROR(_xlfn.MAXIFS(INDIRECT("'"&amp;I117&amp;"'!"&amp;P117), INDIRECT("'"&amp;I117&amp;"'!A:A"), C117), 0)</f>
        <v>0</v>
      </c>
      <c r="V117" s="52">
        <f ca="1">IFERROR(_xlfn.MAXIFS(INDIRECT("'"&amp;I117&amp;"'!"&amp;P117), INDIRECT("'"&amp;I117&amp;"'!A:A"), LEFT(C117,7)), 0)</f>
        <v>0</v>
      </c>
      <c r="W117" s="52">
        <f ca="1">IFERROR(_xlfn.MAXIFS(INDIRECT("'"&amp;I117&amp;"'!"&amp;P117), INDIRECT("'"&amp;I117&amp;"'!A:A"), LEFT(C117,4)), 0)</f>
        <v>0</v>
      </c>
      <c r="X117" s="52">
        <f t="shared" ca="1" si="33"/>
        <v>0</v>
      </c>
      <c r="Y117" s="52" t="e" cm="1">
        <f t="array" aca="1" ref="Y117" ca="1">_xlfn.XLOOKUP(X117,INDIRECT("'"&amp;I117&amp;"'!"&amp;P117),INDIRECT("'"&amp;I117&amp;"'!I:I"),"Manjka")</f>
        <v>#REF!</v>
      </c>
      <c r="Z117" s="52">
        <f ca="1">IFERROR(_xlfn.MAXIFS(INDIRECT("'Druge države in ozemlja'!"&amp;P117), 'Druge države in ozemlja'!A:A, C117), 0)</f>
        <v>0</v>
      </c>
      <c r="AA117" s="52">
        <f ca="1">IFERROR(_xlfn.MAXIFS(INDIRECT("'Druge države in ozemlja'!"&amp;P117), 'Druge države in ozemlja'!A:A, LEFT(C117,7)), 0)</f>
        <v>0</v>
      </c>
      <c r="AB117" s="52">
        <f ca="1">IFERROR(_xlfn.MAXIFS(INDIRECT("'Druge države in ozemlja'!"&amp;P117), 'Druge države in ozemlja'!A:A,LEFT(C117,4)), 0)</f>
        <v>0</v>
      </c>
      <c r="AC117" s="52">
        <f t="shared" ca="1" si="34"/>
        <v>0</v>
      </c>
      <c r="AD117" s="52" t="e" cm="1">
        <f t="array" aca="1" ref="AD117" ca="1">_xlfn.XLOOKUP(AC117,INDIRECT("'Druge države in ozemlja'!"&amp;P117),'Druge države in ozemlja'!I:I,"Manjka")</f>
        <v>#REF!</v>
      </c>
      <c r="AE117" s="52" t="e">
        <f t="shared" ca="1" si="26"/>
        <v>#REF!</v>
      </c>
      <c r="AF117" s="52" t="e" cm="1">
        <f t="array" aca="1" ref="AF117" ca="1">_xlfn.XLOOKUP(C117&amp;"|("&amp;F117&amp;")",INDIRECT("'"&amp;I117&amp;"'!A1:A10000") &amp; "|" &amp; INDIRECT("'"&amp;I117&amp;"'!I1:I10000"),INDIRECT("'"&amp;I117&amp;"'!"&amp;Q117),0)</f>
        <v>#REF!</v>
      </c>
      <c r="AG117" s="52" t="e">
        <f t="shared" ca="1" si="27"/>
        <v>#REF!</v>
      </c>
      <c r="AH117" s="52" cm="1">
        <f t="array" aca="1" ref="AH117" ca="1">_xlfn.XLOOKUP(C117&amp;"|("&amp;F117&amp;")",'Druge države in ozemlja'!$A$1:$A$10000 &amp; "|" &amp; 'Druge države in ozemlja'!$I$1:$I$10000,INDIRECT("'Druge države in ozemlja'!"&amp;Q117),0)</f>
        <v>0</v>
      </c>
      <c r="AI117" s="52" t="e">
        <f t="shared" ca="1" si="35"/>
        <v>#REF!</v>
      </c>
      <c r="AJ117" s="39">
        <f t="shared" ca="1" si="36"/>
        <v>0</v>
      </c>
      <c r="AK117" s="53" t="e">
        <f t="shared" ca="1" si="37"/>
        <v>#REF!</v>
      </c>
      <c r="AL117" s="54">
        <f>COUNTIFS(RVb!H:H, 2028, RVb!A:A, C117)</f>
        <v>0</v>
      </c>
      <c r="AM117" s="54">
        <f t="shared" si="38"/>
        <v>2025</v>
      </c>
      <c r="AN117" s="54" t="e">
        <f ca="1">IF(G117, TRUE, (E117&lt;&gt;""))</f>
        <v>#REF!</v>
      </c>
      <c r="AO117" s="193" t="str">
        <f>IF(AND(B116="", B117=""), "", IF(OR(J117,K117),"",IFERROR(IF(G117,AJ117,AI117), "Vnesi podatke")))</f>
        <v/>
      </c>
      <c r="AP117" s="194" cm="1">
        <f t="array" ref="AP117">_xlfn.XLOOKUP(C117&amp;"|"&amp;F117&amp;"|"&amp;S117,RVb!A:A&amp;"|"&amp;RVb!F:F&amp;"|"&amp;RVb!H:H,RVb!E:E, 0)</f>
        <v>0</v>
      </c>
      <c r="AQ117" s="195">
        <f>_xlfn.MAXIFS(RVb!E:E, RVb!A:A, C117, RVb!H:H, AM117)</f>
        <v>0</v>
      </c>
      <c r="AR117" s="196" t="str">
        <f>IF(AND(B116="", B117=""), "", IFERROR(IF(G117,AQ117,AP117), "Vnesi podatke"))</f>
        <v/>
      </c>
      <c r="AS117" s="197" t="str">
        <f>IF(AND(B116="", B117=""),"", _xlfn.XLOOKUP(O117, Parametri!A:A,Parametri!B:B, ""))</f>
        <v/>
      </c>
      <c r="AT117" s="197" t="str">
        <f>IF(AND(B116="", B117=""), "", _xlfn.XLOOKUP(O117, Parametri!A:A,Parametri!C:C, ""))</f>
        <v/>
      </c>
      <c r="AU117" s="198" t="str">
        <f t="shared" si="39"/>
        <v/>
      </c>
      <c r="AV117" s="199" t="str">
        <f>IF(AND(B116="",B117=""),"",IFERROR(AU117*$AU$2,0))</f>
        <v/>
      </c>
    </row>
    <row r="118" spans="1:48" s="2" customFormat="1" ht="30" customHeight="1" x14ac:dyDescent="0.3">
      <c r="A118" s="64">
        <v>111</v>
      </c>
      <c r="B118" s="89"/>
      <c r="C118" s="20" t="str">
        <f t="shared" si="24"/>
        <v/>
      </c>
      <c r="D118" s="182" t="str">
        <f>IF(AND(B117="", B118=""), "", IFERROR(_xlfn.XLOOKUP(B118,'Seznam Blaga'!A:A,'Seznam Blaga'!B:B), "To blago ni predmet CBAM"))</f>
        <v/>
      </c>
      <c r="E118" s="183"/>
      <c r="F118" s="43" t="str">
        <f>_xlfn.XLOOKUP(E118, 'Seznami podatkov'!C:C,'Seznami podatkov'!B:B, "Izpolni obvezna polja.")</f>
        <v/>
      </c>
      <c r="G118" s="43" t="e">
        <f t="shared" ca="1" si="28"/>
        <v>#REF!</v>
      </c>
      <c r="H118" s="51" t="str">
        <f>IF(AND(B117="", B118=""),"", IFERROR(IF(G118,IF(_xlfn.XLOOKUP(AE118,'Seznami podatkov'!B:B,'Seznami podatkov'!C:C)&lt;&gt;0,_xlfn.XLOOKUP(AE118,'Seznami podatkov'!B:B,'Seznami podatkov'!C:C),""),E118), "Vnesi podatke"))</f>
        <v/>
      </c>
      <c r="I118" s="94"/>
      <c r="J118" s="95" t="b">
        <f>COUNTIF('Seznami podatkov'!G:G,I118)&gt;0</f>
        <v>0</v>
      </c>
      <c r="K118" s="95" t="b">
        <f>COUNTIF('Seznami podatkov'!H:H,I118)&gt;0</f>
        <v>0</v>
      </c>
      <c r="L118" s="95">
        <f t="shared" ca="1" si="29"/>
        <v>0</v>
      </c>
      <c r="M118" s="95">
        <f t="shared" ca="1" si="30"/>
        <v>0</v>
      </c>
      <c r="N118" s="95">
        <f t="shared" ca="1" si="31"/>
        <v>0</v>
      </c>
      <c r="O118" s="96"/>
      <c r="P118" s="95">
        <f>_xlfn.XLOOKUP(O118, 'Seznami podatkov'!D:D,'Seznami podatkov'!E:E, "")</f>
        <v>0</v>
      </c>
      <c r="Q118" s="95" t="str">
        <f t="shared" si="25"/>
        <v>01:010000</v>
      </c>
      <c r="R118" s="95">
        <f>COUNTIF(RVb!A:A, B118)</f>
        <v>0</v>
      </c>
      <c r="S118" s="95">
        <f t="shared" si="32"/>
        <v>0</v>
      </c>
      <c r="T118" s="117"/>
      <c r="U118" s="52">
        <f ca="1">IFERROR(_xlfn.MAXIFS(INDIRECT("'"&amp;I118&amp;"'!"&amp;P118), INDIRECT("'"&amp;I118&amp;"'!A:A"), C118), 0)</f>
        <v>0</v>
      </c>
      <c r="V118" s="52">
        <f ca="1">IFERROR(_xlfn.MAXIFS(INDIRECT("'"&amp;I118&amp;"'!"&amp;P118), INDIRECT("'"&amp;I118&amp;"'!A:A"), LEFT(C118,7)), 0)</f>
        <v>0</v>
      </c>
      <c r="W118" s="52">
        <f ca="1">IFERROR(_xlfn.MAXIFS(INDIRECT("'"&amp;I118&amp;"'!"&amp;P118), INDIRECT("'"&amp;I118&amp;"'!A:A"), LEFT(C118,4)), 0)</f>
        <v>0</v>
      </c>
      <c r="X118" s="52">
        <f t="shared" ca="1" si="33"/>
        <v>0</v>
      </c>
      <c r="Y118" s="52" t="e" cm="1">
        <f t="array" aca="1" ref="Y118" ca="1">_xlfn.XLOOKUP(X118,INDIRECT("'"&amp;I118&amp;"'!"&amp;P118),INDIRECT("'"&amp;I118&amp;"'!I:I"),"Manjka")</f>
        <v>#REF!</v>
      </c>
      <c r="Z118" s="52">
        <f ca="1">IFERROR(_xlfn.MAXIFS(INDIRECT("'Druge države in ozemlja'!"&amp;P118), 'Druge države in ozemlja'!A:A, C118), 0)</f>
        <v>0</v>
      </c>
      <c r="AA118" s="52">
        <f ca="1">IFERROR(_xlfn.MAXIFS(INDIRECT("'Druge države in ozemlja'!"&amp;P118), 'Druge države in ozemlja'!A:A, LEFT(C118,7)), 0)</f>
        <v>0</v>
      </c>
      <c r="AB118" s="52">
        <f ca="1">IFERROR(_xlfn.MAXIFS(INDIRECT("'Druge države in ozemlja'!"&amp;P118), 'Druge države in ozemlja'!A:A,LEFT(C118,4)), 0)</f>
        <v>0</v>
      </c>
      <c r="AC118" s="52">
        <f t="shared" ca="1" si="34"/>
        <v>0</v>
      </c>
      <c r="AD118" s="52" t="e" cm="1">
        <f t="array" aca="1" ref="AD118" ca="1">_xlfn.XLOOKUP(AC118,INDIRECT("'Druge države in ozemlja'!"&amp;P118),'Druge države in ozemlja'!I:I,"Manjka")</f>
        <v>#REF!</v>
      </c>
      <c r="AE118" s="52" t="e">
        <f t="shared" ca="1" si="26"/>
        <v>#REF!</v>
      </c>
      <c r="AF118" s="52" t="e" cm="1">
        <f t="array" aca="1" ref="AF118" ca="1">_xlfn.XLOOKUP(C118&amp;"|("&amp;F118&amp;")",INDIRECT("'"&amp;I118&amp;"'!A1:A10000") &amp; "|" &amp; INDIRECT("'"&amp;I118&amp;"'!I1:I10000"),INDIRECT("'"&amp;I118&amp;"'!"&amp;Q118),0)</f>
        <v>#REF!</v>
      </c>
      <c r="AG118" s="52" t="e">
        <f t="shared" ca="1" si="27"/>
        <v>#REF!</v>
      </c>
      <c r="AH118" s="52" cm="1">
        <f t="array" aca="1" ref="AH118" ca="1">_xlfn.XLOOKUP(C118&amp;"|("&amp;F118&amp;")",'Druge države in ozemlja'!$A$1:$A$10000 &amp; "|" &amp; 'Druge države in ozemlja'!$I$1:$I$10000,INDIRECT("'Druge države in ozemlja'!"&amp;Q118),0)</f>
        <v>0</v>
      </c>
      <c r="AI118" s="52" t="e">
        <f t="shared" ca="1" si="35"/>
        <v>#REF!</v>
      </c>
      <c r="AJ118" s="39">
        <f t="shared" ca="1" si="36"/>
        <v>0</v>
      </c>
      <c r="AK118" s="53" t="e">
        <f t="shared" ca="1" si="37"/>
        <v>#REF!</v>
      </c>
      <c r="AL118" s="54">
        <f>COUNTIFS(RVb!H:H, 2028, RVb!A:A, C118)</f>
        <v>0</v>
      </c>
      <c r="AM118" s="54">
        <f t="shared" si="38"/>
        <v>2025</v>
      </c>
      <c r="AN118" s="54" t="e">
        <f ca="1">IF(G118, TRUE, (E118&lt;&gt;""))</f>
        <v>#REF!</v>
      </c>
      <c r="AO118" s="193" t="str">
        <f>IF(AND(B117="", B118=""), "", IF(OR(J118,K118),"",IFERROR(IF(G118,AJ118,AI118), "Vnesi podatke")))</f>
        <v/>
      </c>
      <c r="AP118" s="194" cm="1">
        <f t="array" ref="AP118">_xlfn.XLOOKUP(C118&amp;"|"&amp;F118&amp;"|"&amp;S118,RVb!A:A&amp;"|"&amp;RVb!F:F&amp;"|"&amp;RVb!H:H,RVb!E:E, 0)</f>
        <v>0</v>
      </c>
      <c r="AQ118" s="195">
        <f>_xlfn.MAXIFS(RVb!E:E, RVb!A:A, C118, RVb!H:H, AM118)</f>
        <v>0</v>
      </c>
      <c r="AR118" s="196" t="str">
        <f>IF(AND(B117="", B118=""), "", IFERROR(IF(G118,AQ118,AP118), "Vnesi podatke"))</f>
        <v/>
      </c>
      <c r="AS118" s="197" t="str">
        <f>IF(AND(B117="", B118=""),"", _xlfn.XLOOKUP(O118, Parametri!A:A,Parametri!B:B, ""))</f>
        <v/>
      </c>
      <c r="AT118" s="197" t="str">
        <f>IF(AND(B117="", B118=""), "", _xlfn.XLOOKUP(O118, Parametri!A:A,Parametri!C:C, ""))</f>
        <v/>
      </c>
      <c r="AU118" s="198" t="str">
        <f t="shared" si="39"/>
        <v/>
      </c>
      <c r="AV118" s="199" t="str">
        <f>IF(AND(B117="",B118=""),"",IFERROR(AU118*$AU$2,0))</f>
        <v/>
      </c>
    </row>
    <row r="119" spans="1:48" s="2" customFormat="1" ht="30" customHeight="1" x14ac:dyDescent="0.3">
      <c r="A119" s="63">
        <v>112</v>
      </c>
      <c r="B119" s="89"/>
      <c r="C119" s="20" t="str">
        <f t="shared" si="24"/>
        <v/>
      </c>
      <c r="D119" s="182" t="str">
        <f>IF(AND(B118="", B119=""), "", IFERROR(_xlfn.XLOOKUP(B119,'Seznam Blaga'!A:A,'Seznam Blaga'!B:B), "To blago ni predmet CBAM"))</f>
        <v/>
      </c>
      <c r="E119" s="183"/>
      <c r="F119" s="43" t="str">
        <f>_xlfn.XLOOKUP(E119, 'Seznami podatkov'!C:C,'Seznami podatkov'!B:B, "Izpolni obvezna polja.")</f>
        <v/>
      </c>
      <c r="G119" s="43" t="e">
        <f t="shared" ca="1" si="28"/>
        <v>#REF!</v>
      </c>
      <c r="H119" s="51" t="str">
        <f>IF(AND(B118="", B119=""),"", IFERROR(IF(G119,IF(_xlfn.XLOOKUP(AE119,'Seznami podatkov'!B:B,'Seznami podatkov'!C:C)&lt;&gt;0,_xlfn.XLOOKUP(AE119,'Seznami podatkov'!B:B,'Seznami podatkov'!C:C),""),E119), "Vnesi podatke"))</f>
        <v/>
      </c>
      <c r="I119" s="94"/>
      <c r="J119" s="95" t="b">
        <f>COUNTIF('Seznami podatkov'!G:G,I119)&gt;0</f>
        <v>0</v>
      </c>
      <c r="K119" s="95" t="b">
        <f>COUNTIF('Seznami podatkov'!H:H,I119)&gt;0</f>
        <v>0</v>
      </c>
      <c r="L119" s="95">
        <f t="shared" ca="1" si="29"/>
        <v>0</v>
      </c>
      <c r="M119" s="95">
        <f t="shared" ca="1" si="30"/>
        <v>0</v>
      </c>
      <c r="N119" s="95">
        <f t="shared" ca="1" si="31"/>
        <v>0</v>
      </c>
      <c r="O119" s="96"/>
      <c r="P119" s="95">
        <f>_xlfn.XLOOKUP(O119, 'Seznami podatkov'!D:D,'Seznami podatkov'!E:E, "")</f>
        <v>0</v>
      </c>
      <c r="Q119" s="95" t="str">
        <f t="shared" si="25"/>
        <v>01:010000</v>
      </c>
      <c r="R119" s="95">
        <f>COUNTIF(RVb!A:A, B119)</f>
        <v>0</v>
      </c>
      <c r="S119" s="95">
        <f t="shared" si="32"/>
        <v>0</v>
      </c>
      <c r="T119" s="117"/>
      <c r="U119" s="52">
        <f ca="1">IFERROR(_xlfn.MAXIFS(INDIRECT("'"&amp;I119&amp;"'!"&amp;P119), INDIRECT("'"&amp;I119&amp;"'!A:A"), C119), 0)</f>
        <v>0</v>
      </c>
      <c r="V119" s="52">
        <f ca="1">IFERROR(_xlfn.MAXIFS(INDIRECT("'"&amp;I119&amp;"'!"&amp;P119), INDIRECT("'"&amp;I119&amp;"'!A:A"), LEFT(C119,7)), 0)</f>
        <v>0</v>
      </c>
      <c r="W119" s="52">
        <f ca="1">IFERROR(_xlfn.MAXIFS(INDIRECT("'"&amp;I119&amp;"'!"&amp;P119), INDIRECT("'"&amp;I119&amp;"'!A:A"), LEFT(C119,4)), 0)</f>
        <v>0</v>
      </c>
      <c r="X119" s="52">
        <f t="shared" ca="1" si="33"/>
        <v>0</v>
      </c>
      <c r="Y119" s="52" t="e" cm="1">
        <f t="array" aca="1" ref="Y119" ca="1">_xlfn.XLOOKUP(X119,INDIRECT("'"&amp;I119&amp;"'!"&amp;P119),INDIRECT("'"&amp;I119&amp;"'!I:I"),"Manjka")</f>
        <v>#REF!</v>
      </c>
      <c r="Z119" s="52">
        <f ca="1">IFERROR(_xlfn.MAXIFS(INDIRECT("'Druge države in ozemlja'!"&amp;P119), 'Druge države in ozemlja'!A:A, C119), 0)</f>
        <v>0</v>
      </c>
      <c r="AA119" s="52">
        <f ca="1">IFERROR(_xlfn.MAXIFS(INDIRECT("'Druge države in ozemlja'!"&amp;P119), 'Druge države in ozemlja'!A:A, LEFT(C119,7)), 0)</f>
        <v>0</v>
      </c>
      <c r="AB119" s="52">
        <f ca="1">IFERROR(_xlfn.MAXIFS(INDIRECT("'Druge države in ozemlja'!"&amp;P119), 'Druge države in ozemlja'!A:A,LEFT(C119,4)), 0)</f>
        <v>0</v>
      </c>
      <c r="AC119" s="52">
        <f t="shared" ca="1" si="34"/>
        <v>0</v>
      </c>
      <c r="AD119" s="52" t="e" cm="1">
        <f t="array" aca="1" ref="AD119" ca="1">_xlfn.XLOOKUP(AC119,INDIRECT("'Druge države in ozemlja'!"&amp;P119),'Druge države in ozemlja'!I:I,"Manjka")</f>
        <v>#REF!</v>
      </c>
      <c r="AE119" s="52" t="e">
        <f t="shared" ca="1" si="26"/>
        <v>#REF!</v>
      </c>
      <c r="AF119" s="52" t="e" cm="1">
        <f t="array" aca="1" ref="AF119" ca="1">_xlfn.XLOOKUP(C119&amp;"|("&amp;F119&amp;")",INDIRECT("'"&amp;I119&amp;"'!A1:A10000") &amp; "|" &amp; INDIRECT("'"&amp;I119&amp;"'!I1:I10000"),INDIRECT("'"&amp;I119&amp;"'!"&amp;Q119),0)</f>
        <v>#REF!</v>
      </c>
      <c r="AG119" s="52" t="e">
        <f t="shared" ca="1" si="27"/>
        <v>#REF!</v>
      </c>
      <c r="AH119" s="52" cm="1">
        <f t="array" aca="1" ref="AH119" ca="1">_xlfn.XLOOKUP(C119&amp;"|("&amp;F119&amp;")",'Druge države in ozemlja'!$A$1:$A$10000 &amp; "|" &amp; 'Druge države in ozemlja'!$I$1:$I$10000,INDIRECT("'Druge države in ozemlja'!"&amp;Q119),0)</f>
        <v>0</v>
      </c>
      <c r="AI119" s="52" t="e">
        <f t="shared" ca="1" si="35"/>
        <v>#REF!</v>
      </c>
      <c r="AJ119" s="39">
        <f t="shared" ca="1" si="36"/>
        <v>0</v>
      </c>
      <c r="AK119" s="53" t="e">
        <f t="shared" ca="1" si="37"/>
        <v>#REF!</v>
      </c>
      <c r="AL119" s="54">
        <f>COUNTIFS(RVb!H:H, 2028, RVb!A:A, C119)</f>
        <v>0</v>
      </c>
      <c r="AM119" s="54">
        <f t="shared" si="38"/>
        <v>2025</v>
      </c>
      <c r="AN119" s="54" t="e">
        <f ca="1">IF(G119, TRUE, (E119&lt;&gt;""))</f>
        <v>#REF!</v>
      </c>
      <c r="AO119" s="193" t="str">
        <f>IF(AND(B118="", B119=""), "", IF(OR(J119,K119),"",IFERROR(IF(G119,AJ119,AI119), "Vnesi podatke")))</f>
        <v/>
      </c>
      <c r="AP119" s="194" cm="1">
        <f t="array" ref="AP119">_xlfn.XLOOKUP(C119&amp;"|"&amp;F119&amp;"|"&amp;S119,RVb!A:A&amp;"|"&amp;RVb!F:F&amp;"|"&amp;RVb!H:H,RVb!E:E, 0)</f>
        <v>0</v>
      </c>
      <c r="AQ119" s="195">
        <f>_xlfn.MAXIFS(RVb!E:E, RVb!A:A, C119, RVb!H:H, AM119)</f>
        <v>0</v>
      </c>
      <c r="AR119" s="196" t="str">
        <f>IF(AND(B118="", B119=""), "", IFERROR(IF(G119,AQ119,AP119), "Vnesi podatke"))</f>
        <v/>
      </c>
      <c r="AS119" s="197" t="str">
        <f>IF(AND(B118="", B119=""),"", _xlfn.XLOOKUP(O119, Parametri!A:A,Parametri!B:B, ""))</f>
        <v/>
      </c>
      <c r="AT119" s="197" t="str">
        <f>IF(AND(B118="", B119=""), "", _xlfn.XLOOKUP(O119, Parametri!A:A,Parametri!C:C, ""))</f>
        <v/>
      </c>
      <c r="AU119" s="198" t="str">
        <f t="shared" si="39"/>
        <v/>
      </c>
      <c r="AV119" s="199" t="str">
        <f>IF(AND(B118="",B119=""),"",IFERROR(AU119*$AU$2,0))</f>
        <v/>
      </c>
    </row>
    <row r="120" spans="1:48" s="2" customFormat="1" ht="30" customHeight="1" x14ac:dyDescent="0.3">
      <c r="A120" s="64">
        <v>113</v>
      </c>
      <c r="B120" s="89"/>
      <c r="C120" s="20" t="str">
        <f t="shared" si="24"/>
        <v/>
      </c>
      <c r="D120" s="182" t="str">
        <f>IF(AND(B119="", B120=""), "", IFERROR(_xlfn.XLOOKUP(B120,'Seznam Blaga'!A:A,'Seznam Blaga'!B:B), "To blago ni predmet CBAM"))</f>
        <v/>
      </c>
      <c r="E120" s="183"/>
      <c r="F120" s="43" t="str">
        <f>_xlfn.XLOOKUP(E120, 'Seznami podatkov'!C:C,'Seznami podatkov'!B:B, "Izpolni obvezna polja.")</f>
        <v/>
      </c>
      <c r="G120" s="43" t="e">
        <f t="shared" ca="1" si="28"/>
        <v>#REF!</v>
      </c>
      <c r="H120" s="51" t="str">
        <f>IF(AND(B119="", B120=""),"", IFERROR(IF(G120,IF(_xlfn.XLOOKUP(AE120,'Seznami podatkov'!B:B,'Seznami podatkov'!C:C)&lt;&gt;0,_xlfn.XLOOKUP(AE120,'Seznami podatkov'!B:B,'Seznami podatkov'!C:C),""),E120), "Vnesi podatke"))</f>
        <v/>
      </c>
      <c r="I120" s="94"/>
      <c r="J120" s="95" t="b">
        <f>COUNTIF('Seznami podatkov'!G:G,I120)&gt;0</f>
        <v>0</v>
      </c>
      <c r="K120" s="95" t="b">
        <f>COUNTIF('Seznami podatkov'!H:H,I120)&gt;0</f>
        <v>0</v>
      </c>
      <c r="L120" s="95">
        <f t="shared" ca="1" si="29"/>
        <v>0</v>
      </c>
      <c r="M120" s="95">
        <f t="shared" ca="1" si="30"/>
        <v>0</v>
      </c>
      <c r="N120" s="95">
        <f t="shared" ca="1" si="31"/>
        <v>0</v>
      </c>
      <c r="O120" s="96"/>
      <c r="P120" s="95">
        <f>_xlfn.XLOOKUP(O120, 'Seznami podatkov'!D:D,'Seznami podatkov'!E:E, "")</f>
        <v>0</v>
      </c>
      <c r="Q120" s="95" t="str">
        <f t="shared" si="25"/>
        <v>01:010000</v>
      </c>
      <c r="R120" s="95">
        <f>COUNTIF(RVb!A:A, B120)</f>
        <v>0</v>
      </c>
      <c r="S120" s="95">
        <f t="shared" si="32"/>
        <v>0</v>
      </c>
      <c r="T120" s="117"/>
      <c r="U120" s="52">
        <f ca="1">IFERROR(_xlfn.MAXIFS(INDIRECT("'"&amp;I120&amp;"'!"&amp;P120), INDIRECT("'"&amp;I120&amp;"'!A:A"), C120), 0)</f>
        <v>0</v>
      </c>
      <c r="V120" s="52">
        <f ca="1">IFERROR(_xlfn.MAXIFS(INDIRECT("'"&amp;I120&amp;"'!"&amp;P120), INDIRECT("'"&amp;I120&amp;"'!A:A"), LEFT(C120,7)), 0)</f>
        <v>0</v>
      </c>
      <c r="W120" s="52">
        <f ca="1">IFERROR(_xlfn.MAXIFS(INDIRECT("'"&amp;I120&amp;"'!"&amp;P120), INDIRECT("'"&amp;I120&amp;"'!A:A"), LEFT(C120,4)), 0)</f>
        <v>0</v>
      </c>
      <c r="X120" s="52">
        <f t="shared" ca="1" si="33"/>
        <v>0</v>
      </c>
      <c r="Y120" s="52" t="e" cm="1">
        <f t="array" aca="1" ref="Y120" ca="1">_xlfn.XLOOKUP(X120,INDIRECT("'"&amp;I120&amp;"'!"&amp;P120),INDIRECT("'"&amp;I120&amp;"'!I:I"),"Manjka")</f>
        <v>#REF!</v>
      </c>
      <c r="Z120" s="52">
        <f ca="1">IFERROR(_xlfn.MAXIFS(INDIRECT("'Druge države in ozemlja'!"&amp;P120), 'Druge države in ozemlja'!A:A, C120), 0)</f>
        <v>0</v>
      </c>
      <c r="AA120" s="52">
        <f ca="1">IFERROR(_xlfn.MAXIFS(INDIRECT("'Druge države in ozemlja'!"&amp;P120), 'Druge države in ozemlja'!A:A, LEFT(C120,7)), 0)</f>
        <v>0</v>
      </c>
      <c r="AB120" s="52">
        <f ca="1">IFERROR(_xlfn.MAXIFS(INDIRECT("'Druge države in ozemlja'!"&amp;P120), 'Druge države in ozemlja'!A:A,LEFT(C120,4)), 0)</f>
        <v>0</v>
      </c>
      <c r="AC120" s="52">
        <f t="shared" ca="1" si="34"/>
        <v>0</v>
      </c>
      <c r="AD120" s="52" t="e" cm="1">
        <f t="array" aca="1" ref="AD120" ca="1">_xlfn.XLOOKUP(AC120,INDIRECT("'Druge države in ozemlja'!"&amp;P120),'Druge države in ozemlja'!I:I,"Manjka")</f>
        <v>#REF!</v>
      </c>
      <c r="AE120" s="52" t="e">
        <f t="shared" ca="1" si="26"/>
        <v>#REF!</v>
      </c>
      <c r="AF120" s="52" t="e" cm="1">
        <f t="array" aca="1" ref="AF120" ca="1">_xlfn.XLOOKUP(C120&amp;"|("&amp;F120&amp;")",INDIRECT("'"&amp;I120&amp;"'!A1:A10000") &amp; "|" &amp; INDIRECT("'"&amp;I120&amp;"'!I1:I10000"),INDIRECT("'"&amp;I120&amp;"'!"&amp;Q120),0)</f>
        <v>#REF!</v>
      </c>
      <c r="AG120" s="52" t="e">
        <f t="shared" ca="1" si="27"/>
        <v>#REF!</v>
      </c>
      <c r="AH120" s="52" cm="1">
        <f t="array" aca="1" ref="AH120" ca="1">_xlfn.XLOOKUP(C120&amp;"|("&amp;F120&amp;")",'Druge države in ozemlja'!$A$1:$A$10000 &amp; "|" &amp; 'Druge države in ozemlja'!$I$1:$I$10000,INDIRECT("'Druge države in ozemlja'!"&amp;Q120),0)</f>
        <v>0</v>
      </c>
      <c r="AI120" s="52" t="e">
        <f t="shared" ca="1" si="35"/>
        <v>#REF!</v>
      </c>
      <c r="AJ120" s="39">
        <f t="shared" ca="1" si="36"/>
        <v>0</v>
      </c>
      <c r="AK120" s="53" t="e">
        <f t="shared" ca="1" si="37"/>
        <v>#REF!</v>
      </c>
      <c r="AL120" s="54">
        <f>COUNTIFS(RVb!H:H, 2028, RVb!A:A, C120)</f>
        <v>0</v>
      </c>
      <c r="AM120" s="54">
        <f t="shared" si="38"/>
        <v>2025</v>
      </c>
      <c r="AN120" s="54" t="e">
        <f ca="1">IF(G120, TRUE, (E120&lt;&gt;""))</f>
        <v>#REF!</v>
      </c>
      <c r="AO120" s="193" t="str">
        <f>IF(AND(B119="", B120=""), "", IF(OR(J120,K120),"",IFERROR(IF(G120,AJ120,AI120), "Vnesi podatke")))</f>
        <v/>
      </c>
      <c r="AP120" s="194" cm="1">
        <f t="array" ref="AP120">_xlfn.XLOOKUP(C120&amp;"|"&amp;F120&amp;"|"&amp;S120,RVb!A:A&amp;"|"&amp;RVb!F:F&amp;"|"&amp;RVb!H:H,RVb!E:E, 0)</f>
        <v>0</v>
      </c>
      <c r="AQ120" s="195">
        <f>_xlfn.MAXIFS(RVb!E:E, RVb!A:A, C120, RVb!H:H, AM120)</f>
        <v>0</v>
      </c>
      <c r="AR120" s="196" t="str">
        <f>IF(AND(B119="", B120=""), "", IFERROR(IF(G120,AQ120,AP120), "Vnesi podatke"))</f>
        <v/>
      </c>
      <c r="AS120" s="197" t="str">
        <f>IF(AND(B119="", B120=""),"", _xlfn.XLOOKUP(O120, Parametri!A:A,Parametri!B:B, ""))</f>
        <v/>
      </c>
      <c r="AT120" s="197" t="str">
        <f>IF(AND(B119="", B120=""), "", _xlfn.XLOOKUP(O120, Parametri!A:A,Parametri!C:C, ""))</f>
        <v/>
      </c>
      <c r="AU120" s="198" t="str">
        <f t="shared" si="39"/>
        <v/>
      </c>
      <c r="AV120" s="199" t="str">
        <f>IF(AND(B119="",B120=""),"",IFERROR(AU120*$AU$2,0))</f>
        <v/>
      </c>
    </row>
    <row r="121" spans="1:48" s="2" customFormat="1" ht="30" customHeight="1" x14ac:dyDescent="0.3">
      <c r="A121" s="64">
        <v>114</v>
      </c>
      <c r="B121" s="89"/>
      <c r="C121" s="20" t="str">
        <f t="shared" si="24"/>
        <v/>
      </c>
      <c r="D121" s="182" t="str">
        <f>IF(AND(B120="", B121=""), "", IFERROR(_xlfn.XLOOKUP(B121,'Seznam Blaga'!A:A,'Seznam Blaga'!B:B), "To blago ni predmet CBAM"))</f>
        <v/>
      </c>
      <c r="E121" s="183"/>
      <c r="F121" s="43" t="str">
        <f>_xlfn.XLOOKUP(E121, 'Seznami podatkov'!C:C,'Seznami podatkov'!B:B, "Izpolni obvezna polja.")</f>
        <v/>
      </c>
      <c r="G121" s="43" t="e">
        <f t="shared" ca="1" si="28"/>
        <v>#REF!</v>
      </c>
      <c r="H121" s="51" t="str">
        <f>IF(AND(B120="", B121=""),"", IFERROR(IF(G121,IF(_xlfn.XLOOKUP(AE121,'Seznami podatkov'!B:B,'Seznami podatkov'!C:C)&lt;&gt;0,_xlfn.XLOOKUP(AE121,'Seznami podatkov'!B:B,'Seznami podatkov'!C:C),""),E121), "Vnesi podatke"))</f>
        <v/>
      </c>
      <c r="I121" s="94"/>
      <c r="J121" s="95" t="b">
        <f>COUNTIF('Seznami podatkov'!G:G,I121)&gt;0</f>
        <v>0</v>
      </c>
      <c r="K121" s="95" t="b">
        <f>COUNTIF('Seznami podatkov'!H:H,I121)&gt;0</f>
        <v>0</v>
      </c>
      <c r="L121" s="95">
        <f t="shared" ca="1" si="29"/>
        <v>0</v>
      </c>
      <c r="M121" s="95">
        <f t="shared" ca="1" si="30"/>
        <v>0</v>
      </c>
      <c r="N121" s="95">
        <f t="shared" ca="1" si="31"/>
        <v>0</v>
      </c>
      <c r="O121" s="96"/>
      <c r="P121" s="95">
        <f>_xlfn.XLOOKUP(O121, 'Seznami podatkov'!D:D,'Seznami podatkov'!E:E, "")</f>
        <v>0</v>
      </c>
      <c r="Q121" s="95" t="str">
        <f t="shared" si="25"/>
        <v>01:010000</v>
      </c>
      <c r="R121" s="95">
        <f>COUNTIF(RVb!A:A, B121)</f>
        <v>0</v>
      </c>
      <c r="S121" s="95">
        <f t="shared" si="32"/>
        <v>0</v>
      </c>
      <c r="T121" s="117"/>
      <c r="U121" s="52">
        <f ca="1">IFERROR(_xlfn.MAXIFS(INDIRECT("'"&amp;I121&amp;"'!"&amp;P121), INDIRECT("'"&amp;I121&amp;"'!A:A"), C121), 0)</f>
        <v>0</v>
      </c>
      <c r="V121" s="52">
        <f ca="1">IFERROR(_xlfn.MAXIFS(INDIRECT("'"&amp;I121&amp;"'!"&amp;P121), INDIRECT("'"&amp;I121&amp;"'!A:A"), LEFT(C121,7)), 0)</f>
        <v>0</v>
      </c>
      <c r="W121" s="52">
        <f ca="1">IFERROR(_xlfn.MAXIFS(INDIRECT("'"&amp;I121&amp;"'!"&amp;P121), INDIRECT("'"&amp;I121&amp;"'!A:A"), LEFT(C121,4)), 0)</f>
        <v>0</v>
      </c>
      <c r="X121" s="52">
        <f t="shared" ca="1" si="33"/>
        <v>0</v>
      </c>
      <c r="Y121" s="52" t="e" cm="1">
        <f t="array" aca="1" ref="Y121" ca="1">_xlfn.XLOOKUP(X121,INDIRECT("'"&amp;I121&amp;"'!"&amp;P121),INDIRECT("'"&amp;I121&amp;"'!I:I"),"Manjka")</f>
        <v>#REF!</v>
      </c>
      <c r="Z121" s="52">
        <f ca="1">IFERROR(_xlfn.MAXIFS(INDIRECT("'Druge države in ozemlja'!"&amp;P121), 'Druge države in ozemlja'!A:A, C121), 0)</f>
        <v>0</v>
      </c>
      <c r="AA121" s="52">
        <f ca="1">IFERROR(_xlfn.MAXIFS(INDIRECT("'Druge države in ozemlja'!"&amp;P121), 'Druge države in ozemlja'!A:A, LEFT(C121,7)), 0)</f>
        <v>0</v>
      </c>
      <c r="AB121" s="52">
        <f ca="1">IFERROR(_xlfn.MAXIFS(INDIRECT("'Druge države in ozemlja'!"&amp;P121), 'Druge države in ozemlja'!A:A,LEFT(C121,4)), 0)</f>
        <v>0</v>
      </c>
      <c r="AC121" s="52">
        <f t="shared" ca="1" si="34"/>
        <v>0</v>
      </c>
      <c r="AD121" s="52" t="e" cm="1">
        <f t="array" aca="1" ref="AD121" ca="1">_xlfn.XLOOKUP(AC121,INDIRECT("'Druge države in ozemlja'!"&amp;P121),'Druge države in ozemlja'!I:I,"Manjka")</f>
        <v>#REF!</v>
      </c>
      <c r="AE121" s="52" t="e">
        <f t="shared" ca="1" si="26"/>
        <v>#REF!</v>
      </c>
      <c r="AF121" s="52" t="e" cm="1">
        <f t="array" aca="1" ref="AF121" ca="1">_xlfn.XLOOKUP(C121&amp;"|("&amp;F121&amp;")",INDIRECT("'"&amp;I121&amp;"'!A1:A10000") &amp; "|" &amp; INDIRECT("'"&amp;I121&amp;"'!I1:I10000"),INDIRECT("'"&amp;I121&amp;"'!"&amp;Q121),0)</f>
        <v>#REF!</v>
      </c>
      <c r="AG121" s="52" t="e">
        <f t="shared" ca="1" si="27"/>
        <v>#REF!</v>
      </c>
      <c r="AH121" s="52" cm="1">
        <f t="array" aca="1" ref="AH121" ca="1">_xlfn.XLOOKUP(C121&amp;"|("&amp;F121&amp;")",'Druge države in ozemlja'!$A$1:$A$10000 &amp; "|" &amp; 'Druge države in ozemlja'!$I$1:$I$10000,INDIRECT("'Druge države in ozemlja'!"&amp;Q121),0)</f>
        <v>0</v>
      </c>
      <c r="AI121" s="52" t="e">
        <f t="shared" ca="1" si="35"/>
        <v>#REF!</v>
      </c>
      <c r="AJ121" s="39">
        <f t="shared" ca="1" si="36"/>
        <v>0</v>
      </c>
      <c r="AK121" s="53" t="e">
        <f t="shared" ca="1" si="37"/>
        <v>#REF!</v>
      </c>
      <c r="AL121" s="54">
        <f>COUNTIFS(RVb!H:H, 2028, RVb!A:A, C121)</f>
        <v>0</v>
      </c>
      <c r="AM121" s="54">
        <f t="shared" si="38"/>
        <v>2025</v>
      </c>
      <c r="AN121" s="54" t="e">
        <f ca="1">IF(G121, TRUE, (E121&lt;&gt;""))</f>
        <v>#REF!</v>
      </c>
      <c r="AO121" s="193" t="str">
        <f>IF(AND(B120="", B121=""), "", IF(OR(J121,K121),"",IFERROR(IF(G121,AJ121,AI121), "Vnesi podatke")))</f>
        <v/>
      </c>
      <c r="AP121" s="194" cm="1">
        <f t="array" ref="AP121">_xlfn.XLOOKUP(C121&amp;"|"&amp;F121&amp;"|"&amp;S121,RVb!A:A&amp;"|"&amp;RVb!F:F&amp;"|"&amp;RVb!H:H,RVb!E:E, 0)</f>
        <v>0</v>
      </c>
      <c r="AQ121" s="195">
        <f>_xlfn.MAXIFS(RVb!E:E, RVb!A:A, C121, RVb!H:H, AM121)</f>
        <v>0</v>
      </c>
      <c r="AR121" s="196" t="str">
        <f>IF(AND(B120="", B121=""), "", IFERROR(IF(G121,AQ121,AP121), "Vnesi podatke"))</f>
        <v/>
      </c>
      <c r="AS121" s="197" t="str">
        <f>IF(AND(B120="", B121=""),"", _xlfn.XLOOKUP(O121, Parametri!A:A,Parametri!B:B, ""))</f>
        <v/>
      </c>
      <c r="AT121" s="197" t="str">
        <f>IF(AND(B120="", B121=""), "", _xlfn.XLOOKUP(O121, Parametri!A:A,Parametri!C:C, ""))</f>
        <v/>
      </c>
      <c r="AU121" s="198" t="str">
        <f t="shared" si="39"/>
        <v/>
      </c>
      <c r="AV121" s="199" t="str">
        <f>IF(AND(B120="",B121=""),"",IFERROR(AU121*$AU$2,0))</f>
        <v/>
      </c>
    </row>
    <row r="122" spans="1:48" s="2" customFormat="1" ht="30" customHeight="1" x14ac:dyDescent="0.3">
      <c r="A122" s="63">
        <v>115</v>
      </c>
      <c r="B122" s="89"/>
      <c r="C122" s="20" t="str">
        <f t="shared" si="24"/>
        <v/>
      </c>
      <c r="D122" s="182" t="str">
        <f>IF(AND(B121="", B122=""), "", IFERROR(_xlfn.XLOOKUP(B122,'Seznam Blaga'!A:A,'Seznam Blaga'!B:B), "To blago ni predmet CBAM"))</f>
        <v/>
      </c>
      <c r="E122" s="183"/>
      <c r="F122" s="43" t="str">
        <f>_xlfn.XLOOKUP(E122, 'Seznami podatkov'!C:C,'Seznami podatkov'!B:B, "Izpolni obvezna polja.")</f>
        <v/>
      </c>
      <c r="G122" s="43" t="e">
        <f t="shared" ca="1" si="28"/>
        <v>#REF!</v>
      </c>
      <c r="H122" s="51" t="str">
        <f>IF(AND(B121="", B122=""),"", IFERROR(IF(G122,IF(_xlfn.XLOOKUP(AE122,'Seznami podatkov'!B:B,'Seznami podatkov'!C:C)&lt;&gt;0,_xlfn.XLOOKUP(AE122,'Seznami podatkov'!B:B,'Seznami podatkov'!C:C),""),E122), "Vnesi podatke"))</f>
        <v/>
      </c>
      <c r="I122" s="94"/>
      <c r="J122" s="95" t="b">
        <f>COUNTIF('Seznami podatkov'!G:G,I122)&gt;0</f>
        <v>0</v>
      </c>
      <c r="K122" s="95" t="b">
        <f>COUNTIF('Seznami podatkov'!H:H,I122)&gt;0</f>
        <v>0</v>
      </c>
      <c r="L122" s="95">
        <f t="shared" ca="1" si="29"/>
        <v>0</v>
      </c>
      <c r="M122" s="95">
        <f t="shared" ca="1" si="30"/>
        <v>0</v>
      </c>
      <c r="N122" s="95">
        <f t="shared" ca="1" si="31"/>
        <v>0</v>
      </c>
      <c r="O122" s="96"/>
      <c r="P122" s="95">
        <f>_xlfn.XLOOKUP(O122, 'Seznami podatkov'!D:D,'Seznami podatkov'!E:E, "")</f>
        <v>0</v>
      </c>
      <c r="Q122" s="95" t="str">
        <f t="shared" si="25"/>
        <v>01:010000</v>
      </c>
      <c r="R122" s="95">
        <f>COUNTIF(RVb!A:A, B122)</f>
        <v>0</v>
      </c>
      <c r="S122" s="95">
        <f t="shared" si="32"/>
        <v>0</v>
      </c>
      <c r="T122" s="117"/>
      <c r="U122" s="52">
        <f ca="1">IFERROR(_xlfn.MAXIFS(INDIRECT("'"&amp;I122&amp;"'!"&amp;P122), INDIRECT("'"&amp;I122&amp;"'!A:A"), C122), 0)</f>
        <v>0</v>
      </c>
      <c r="V122" s="52">
        <f ca="1">IFERROR(_xlfn.MAXIFS(INDIRECT("'"&amp;I122&amp;"'!"&amp;P122), INDIRECT("'"&amp;I122&amp;"'!A:A"), LEFT(C122,7)), 0)</f>
        <v>0</v>
      </c>
      <c r="W122" s="52">
        <f ca="1">IFERROR(_xlfn.MAXIFS(INDIRECT("'"&amp;I122&amp;"'!"&amp;P122), INDIRECT("'"&amp;I122&amp;"'!A:A"), LEFT(C122,4)), 0)</f>
        <v>0</v>
      </c>
      <c r="X122" s="52">
        <f t="shared" ca="1" si="33"/>
        <v>0</v>
      </c>
      <c r="Y122" s="52" t="e" cm="1">
        <f t="array" aca="1" ref="Y122" ca="1">_xlfn.XLOOKUP(X122,INDIRECT("'"&amp;I122&amp;"'!"&amp;P122),INDIRECT("'"&amp;I122&amp;"'!I:I"),"Manjka")</f>
        <v>#REF!</v>
      </c>
      <c r="Z122" s="52">
        <f ca="1">IFERROR(_xlfn.MAXIFS(INDIRECT("'Druge države in ozemlja'!"&amp;P122), 'Druge države in ozemlja'!A:A, C122), 0)</f>
        <v>0</v>
      </c>
      <c r="AA122" s="52">
        <f ca="1">IFERROR(_xlfn.MAXIFS(INDIRECT("'Druge države in ozemlja'!"&amp;P122), 'Druge države in ozemlja'!A:A, LEFT(C122,7)), 0)</f>
        <v>0</v>
      </c>
      <c r="AB122" s="52">
        <f ca="1">IFERROR(_xlfn.MAXIFS(INDIRECT("'Druge države in ozemlja'!"&amp;P122), 'Druge države in ozemlja'!A:A,LEFT(C122,4)), 0)</f>
        <v>0</v>
      </c>
      <c r="AC122" s="52">
        <f t="shared" ca="1" si="34"/>
        <v>0</v>
      </c>
      <c r="AD122" s="52" t="e" cm="1">
        <f t="array" aca="1" ref="AD122" ca="1">_xlfn.XLOOKUP(AC122,INDIRECT("'Druge države in ozemlja'!"&amp;P122),'Druge države in ozemlja'!I:I,"Manjka")</f>
        <v>#REF!</v>
      </c>
      <c r="AE122" s="52" t="e">
        <f t="shared" ca="1" si="26"/>
        <v>#REF!</v>
      </c>
      <c r="AF122" s="52" t="e" cm="1">
        <f t="array" aca="1" ref="AF122" ca="1">_xlfn.XLOOKUP(C122&amp;"|("&amp;F122&amp;")",INDIRECT("'"&amp;I122&amp;"'!A1:A10000") &amp; "|" &amp; INDIRECT("'"&amp;I122&amp;"'!I1:I10000"),INDIRECT("'"&amp;I122&amp;"'!"&amp;Q122),0)</f>
        <v>#REF!</v>
      </c>
      <c r="AG122" s="52" t="e">
        <f t="shared" ca="1" si="27"/>
        <v>#REF!</v>
      </c>
      <c r="AH122" s="52" cm="1">
        <f t="array" aca="1" ref="AH122" ca="1">_xlfn.XLOOKUP(C122&amp;"|("&amp;F122&amp;")",'Druge države in ozemlja'!$A$1:$A$10000 &amp; "|" &amp; 'Druge države in ozemlja'!$I$1:$I$10000,INDIRECT("'Druge države in ozemlja'!"&amp;Q122),0)</f>
        <v>0</v>
      </c>
      <c r="AI122" s="52" t="e">
        <f t="shared" ca="1" si="35"/>
        <v>#REF!</v>
      </c>
      <c r="AJ122" s="39">
        <f t="shared" ca="1" si="36"/>
        <v>0</v>
      </c>
      <c r="AK122" s="53" t="e">
        <f t="shared" ca="1" si="37"/>
        <v>#REF!</v>
      </c>
      <c r="AL122" s="54">
        <f>COUNTIFS(RVb!H:H, 2028, RVb!A:A, C122)</f>
        <v>0</v>
      </c>
      <c r="AM122" s="54">
        <f t="shared" si="38"/>
        <v>2025</v>
      </c>
      <c r="AN122" s="54" t="e">
        <f ca="1">IF(G122, TRUE, (E122&lt;&gt;""))</f>
        <v>#REF!</v>
      </c>
      <c r="AO122" s="193" t="str">
        <f>IF(AND(B121="", B122=""), "", IF(OR(J122,K122),"",IFERROR(IF(G122,AJ122,AI122), "Vnesi podatke")))</f>
        <v/>
      </c>
      <c r="AP122" s="194" cm="1">
        <f t="array" ref="AP122">_xlfn.XLOOKUP(C122&amp;"|"&amp;F122&amp;"|"&amp;S122,RVb!A:A&amp;"|"&amp;RVb!F:F&amp;"|"&amp;RVb!H:H,RVb!E:E, 0)</f>
        <v>0</v>
      </c>
      <c r="AQ122" s="195">
        <f>_xlfn.MAXIFS(RVb!E:E, RVb!A:A, C122, RVb!H:H, AM122)</f>
        <v>0</v>
      </c>
      <c r="AR122" s="196" t="str">
        <f>IF(AND(B121="", B122=""), "", IFERROR(IF(G122,AQ122,AP122), "Vnesi podatke"))</f>
        <v/>
      </c>
      <c r="AS122" s="197" t="str">
        <f>IF(AND(B121="", B122=""),"", _xlfn.XLOOKUP(O122, Parametri!A:A,Parametri!B:B, ""))</f>
        <v/>
      </c>
      <c r="AT122" s="197" t="str">
        <f>IF(AND(B121="", B122=""), "", _xlfn.XLOOKUP(O122, Parametri!A:A,Parametri!C:C, ""))</f>
        <v/>
      </c>
      <c r="AU122" s="198" t="str">
        <f t="shared" si="39"/>
        <v/>
      </c>
      <c r="AV122" s="199" t="str">
        <f>IF(AND(B121="",B122=""),"",IFERROR(AU122*$AU$2,0))</f>
        <v/>
      </c>
    </row>
    <row r="123" spans="1:48" s="2" customFormat="1" ht="30" customHeight="1" x14ac:dyDescent="0.3">
      <c r="A123" s="64">
        <v>116</v>
      </c>
      <c r="B123" s="89"/>
      <c r="C123" s="20" t="str">
        <f t="shared" si="24"/>
        <v/>
      </c>
      <c r="D123" s="182" t="str">
        <f>IF(AND(B122="", B123=""), "", IFERROR(_xlfn.XLOOKUP(B123,'Seznam Blaga'!A:A,'Seznam Blaga'!B:B), "To blago ni predmet CBAM"))</f>
        <v/>
      </c>
      <c r="E123" s="183"/>
      <c r="F123" s="43" t="str">
        <f>_xlfn.XLOOKUP(E123, 'Seznami podatkov'!C:C,'Seznami podatkov'!B:B, "Izpolni obvezna polja.")</f>
        <v/>
      </c>
      <c r="G123" s="43" t="e">
        <f t="shared" ca="1" si="28"/>
        <v>#REF!</v>
      </c>
      <c r="H123" s="51" t="str">
        <f>IF(AND(B122="", B123=""),"", IFERROR(IF(G123,IF(_xlfn.XLOOKUP(AE123,'Seznami podatkov'!B:B,'Seznami podatkov'!C:C)&lt;&gt;0,_xlfn.XLOOKUP(AE123,'Seznami podatkov'!B:B,'Seznami podatkov'!C:C),""),E123), "Vnesi podatke"))</f>
        <v/>
      </c>
      <c r="I123" s="94"/>
      <c r="J123" s="95" t="b">
        <f>COUNTIF('Seznami podatkov'!G:G,I123)&gt;0</f>
        <v>0</v>
      </c>
      <c r="K123" s="95" t="b">
        <f>COUNTIF('Seznami podatkov'!H:H,I123)&gt;0</f>
        <v>0</v>
      </c>
      <c r="L123" s="95">
        <f t="shared" ca="1" si="29"/>
        <v>0</v>
      </c>
      <c r="M123" s="95">
        <f t="shared" ca="1" si="30"/>
        <v>0</v>
      </c>
      <c r="N123" s="95">
        <f t="shared" ca="1" si="31"/>
        <v>0</v>
      </c>
      <c r="O123" s="96"/>
      <c r="P123" s="95">
        <f>_xlfn.XLOOKUP(O123, 'Seznami podatkov'!D:D,'Seznami podatkov'!E:E, "")</f>
        <v>0</v>
      </c>
      <c r="Q123" s="95" t="str">
        <f t="shared" si="25"/>
        <v>01:010000</v>
      </c>
      <c r="R123" s="95">
        <f>COUNTIF(RVb!A:A, B123)</f>
        <v>0</v>
      </c>
      <c r="S123" s="95">
        <f t="shared" si="32"/>
        <v>0</v>
      </c>
      <c r="T123" s="117"/>
      <c r="U123" s="52">
        <f ca="1">IFERROR(_xlfn.MAXIFS(INDIRECT("'"&amp;I123&amp;"'!"&amp;P123), INDIRECT("'"&amp;I123&amp;"'!A:A"), C123), 0)</f>
        <v>0</v>
      </c>
      <c r="V123" s="52">
        <f ca="1">IFERROR(_xlfn.MAXIFS(INDIRECT("'"&amp;I123&amp;"'!"&amp;P123), INDIRECT("'"&amp;I123&amp;"'!A:A"), LEFT(C123,7)), 0)</f>
        <v>0</v>
      </c>
      <c r="W123" s="52">
        <f ca="1">IFERROR(_xlfn.MAXIFS(INDIRECT("'"&amp;I123&amp;"'!"&amp;P123), INDIRECT("'"&amp;I123&amp;"'!A:A"), LEFT(C123,4)), 0)</f>
        <v>0</v>
      </c>
      <c r="X123" s="52">
        <f t="shared" ca="1" si="33"/>
        <v>0</v>
      </c>
      <c r="Y123" s="52" t="e" cm="1">
        <f t="array" aca="1" ref="Y123" ca="1">_xlfn.XLOOKUP(X123,INDIRECT("'"&amp;I123&amp;"'!"&amp;P123),INDIRECT("'"&amp;I123&amp;"'!I:I"),"Manjka")</f>
        <v>#REF!</v>
      </c>
      <c r="Z123" s="52">
        <f ca="1">IFERROR(_xlfn.MAXIFS(INDIRECT("'Druge države in ozemlja'!"&amp;P123), 'Druge države in ozemlja'!A:A, C123), 0)</f>
        <v>0</v>
      </c>
      <c r="AA123" s="52">
        <f ca="1">IFERROR(_xlfn.MAXIFS(INDIRECT("'Druge države in ozemlja'!"&amp;P123), 'Druge države in ozemlja'!A:A, LEFT(C123,7)), 0)</f>
        <v>0</v>
      </c>
      <c r="AB123" s="52">
        <f ca="1">IFERROR(_xlfn.MAXIFS(INDIRECT("'Druge države in ozemlja'!"&amp;P123), 'Druge države in ozemlja'!A:A,LEFT(C123,4)), 0)</f>
        <v>0</v>
      </c>
      <c r="AC123" s="52">
        <f t="shared" ca="1" si="34"/>
        <v>0</v>
      </c>
      <c r="AD123" s="52" t="e" cm="1">
        <f t="array" aca="1" ref="AD123" ca="1">_xlfn.XLOOKUP(AC123,INDIRECT("'Druge države in ozemlja'!"&amp;P123),'Druge države in ozemlja'!I:I,"Manjka")</f>
        <v>#REF!</v>
      </c>
      <c r="AE123" s="52" t="e">
        <f t="shared" ca="1" si="26"/>
        <v>#REF!</v>
      </c>
      <c r="AF123" s="52" t="e" cm="1">
        <f t="array" aca="1" ref="AF123" ca="1">_xlfn.XLOOKUP(C123&amp;"|("&amp;F123&amp;")",INDIRECT("'"&amp;I123&amp;"'!A1:A10000") &amp; "|" &amp; INDIRECT("'"&amp;I123&amp;"'!I1:I10000"),INDIRECT("'"&amp;I123&amp;"'!"&amp;Q123),0)</f>
        <v>#REF!</v>
      </c>
      <c r="AG123" s="52" t="e">
        <f t="shared" ca="1" si="27"/>
        <v>#REF!</v>
      </c>
      <c r="AH123" s="52" cm="1">
        <f t="array" aca="1" ref="AH123" ca="1">_xlfn.XLOOKUP(C123&amp;"|("&amp;F123&amp;")",'Druge države in ozemlja'!$A$1:$A$10000 &amp; "|" &amp; 'Druge države in ozemlja'!$I$1:$I$10000,INDIRECT("'Druge države in ozemlja'!"&amp;Q123),0)</f>
        <v>0</v>
      </c>
      <c r="AI123" s="52" t="e">
        <f t="shared" ca="1" si="35"/>
        <v>#REF!</v>
      </c>
      <c r="AJ123" s="39">
        <f t="shared" ca="1" si="36"/>
        <v>0</v>
      </c>
      <c r="AK123" s="53" t="e">
        <f t="shared" ca="1" si="37"/>
        <v>#REF!</v>
      </c>
      <c r="AL123" s="54">
        <f>COUNTIFS(RVb!H:H, 2028, RVb!A:A, C123)</f>
        <v>0</v>
      </c>
      <c r="AM123" s="54">
        <f t="shared" si="38"/>
        <v>2025</v>
      </c>
      <c r="AN123" s="54" t="e">
        <f ca="1">IF(G123, TRUE, (E123&lt;&gt;""))</f>
        <v>#REF!</v>
      </c>
      <c r="AO123" s="193" t="str">
        <f>IF(AND(B122="", B123=""), "", IF(OR(J123,K123),"",IFERROR(IF(G123,AJ123,AI123), "Vnesi podatke")))</f>
        <v/>
      </c>
      <c r="AP123" s="194" cm="1">
        <f t="array" ref="AP123">_xlfn.XLOOKUP(C123&amp;"|"&amp;F123&amp;"|"&amp;S123,RVb!A:A&amp;"|"&amp;RVb!F:F&amp;"|"&amp;RVb!H:H,RVb!E:E, 0)</f>
        <v>0</v>
      </c>
      <c r="AQ123" s="195">
        <f>_xlfn.MAXIFS(RVb!E:E, RVb!A:A, C123, RVb!H:H, AM123)</f>
        <v>0</v>
      </c>
      <c r="AR123" s="196" t="str">
        <f>IF(AND(B122="", B123=""), "", IFERROR(IF(G123,AQ123,AP123), "Vnesi podatke"))</f>
        <v/>
      </c>
      <c r="AS123" s="197" t="str">
        <f>IF(AND(B122="", B123=""),"", _xlfn.XLOOKUP(O123, Parametri!A:A,Parametri!B:B, ""))</f>
        <v/>
      </c>
      <c r="AT123" s="197" t="str">
        <f>IF(AND(B122="", B123=""), "", _xlfn.XLOOKUP(O123, Parametri!A:A,Parametri!C:C, ""))</f>
        <v/>
      </c>
      <c r="AU123" s="198" t="str">
        <f t="shared" si="39"/>
        <v/>
      </c>
      <c r="AV123" s="199" t="str">
        <f>IF(AND(B122="",B123=""),"",IFERROR(AU123*$AU$2,0))</f>
        <v/>
      </c>
    </row>
    <row r="124" spans="1:48" s="2" customFormat="1" ht="30" customHeight="1" x14ac:dyDescent="0.3">
      <c r="A124" s="64">
        <v>117</v>
      </c>
      <c r="B124" s="89"/>
      <c r="C124" s="20" t="str">
        <f t="shared" si="24"/>
        <v/>
      </c>
      <c r="D124" s="182" t="str">
        <f>IF(AND(B123="", B124=""), "", IFERROR(_xlfn.XLOOKUP(B124,'Seznam Blaga'!A:A,'Seznam Blaga'!B:B), "To blago ni predmet CBAM"))</f>
        <v/>
      </c>
      <c r="E124" s="183"/>
      <c r="F124" s="43" t="str">
        <f>_xlfn.XLOOKUP(E124, 'Seznami podatkov'!C:C,'Seznami podatkov'!B:B, "Izpolni obvezna polja.")</f>
        <v/>
      </c>
      <c r="G124" s="43" t="e">
        <f t="shared" ca="1" si="28"/>
        <v>#REF!</v>
      </c>
      <c r="H124" s="51" t="str">
        <f>IF(AND(B123="", B124=""),"", IFERROR(IF(G124,IF(_xlfn.XLOOKUP(AE124,'Seznami podatkov'!B:B,'Seznami podatkov'!C:C)&lt;&gt;0,_xlfn.XLOOKUP(AE124,'Seznami podatkov'!B:B,'Seznami podatkov'!C:C),""),E124), "Vnesi podatke"))</f>
        <v/>
      </c>
      <c r="I124" s="94"/>
      <c r="J124" s="95" t="b">
        <f>COUNTIF('Seznami podatkov'!G:G,I124)&gt;0</f>
        <v>0</v>
      </c>
      <c r="K124" s="95" t="b">
        <f>COUNTIF('Seznami podatkov'!H:H,I124)&gt;0</f>
        <v>0</v>
      </c>
      <c r="L124" s="95">
        <f t="shared" ca="1" si="29"/>
        <v>0</v>
      </c>
      <c r="M124" s="95">
        <f t="shared" ca="1" si="30"/>
        <v>0</v>
      </c>
      <c r="N124" s="95">
        <f t="shared" ca="1" si="31"/>
        <v>0</v>
      </c>
      <c r="O124" s="96"/>
      <c r="P124" s="95">
        <f>_xlfn.XLOOKUP(O124, 'Seznami podatkov'!D:D,'Seznami podatkov'!E:E, "")</f>
        <v>0</v>
      </c>
      <c r="Q124" s="95" t="str">
        <f t="shared" si="25"/>
        <v>01:010000</v>
      </c>
      <c r="R124" s="95">
        <f>COUNTIF(RVb!A:A, B124)</f>
        <v>0</v>
      </c>
      <c r="S124" s="95">
        <f t="shared" si="32"/>
        <v>0</v>
      </c>
      <c r="T124" s="117"/>
      <c r="U124" s="52">
        <f ca="1">IFERROR(_xlfn.MAXIFS(INDIRECT("'"&amp;I124&amp;"'!"&amp;P124), INDIRECT("'"&amp;I124&amp;"'!A:A"), C124), 0)</f>
        <v>0</v>
      </c>
      <c r="V124" s="52">
        <f ca="1">IFERROR(_xlfn.MAXIFS(INDIRECT("'"&amp;I124&amp;"'!"&amp;P124), INDIRECT("'"&amp;I124&amp;"'!A:A"), LEFT(C124,7)), 0)</f>
        <v>0</v>
      </c>
      <c r="W124" s="52">
        <f ca="1">IFERROR(_xlfn.MAXIFS(INDIRECT("'"&amp;I124&amp;"'!"&amp;P124), INDIRECT("'"&amp;I124&amp;"'!A:A"), LEFT(C124,4)), 0)</f>
        <v>0</v>
      </c>
      <c r="X124" s="52">
        <f t="shared" ca="1" si="33"/>
        <v>0</v>
      </c>
      <c r="Y124" s="52" t="e" cm="1">
        <f t="array" aca="1" ref="Y124" ca="1">_xlfn.XLOOKUP(X124,INDIRECT("'"&amp;I124&amp;"'!"&amp;P124),INDIRECT("'"&amp;I124&amp;"'!I:I"),"Manjka")</f>
        <v>#REF!</v>
      </c>
      <c r="Z124" s="52">
        <f ca="1">IFERROR(_xlfn.MAXIFS(INDIRECT("'Druge države in ozemlja'!"&amp;P124), 'Druge države in ozemlja'!A:A, C124), 0)</f>
        <v>0</v>
      </c>
      <c r="AA124" s="52">
        <f ca="1">IFERROR(_xlfn.MAXIFS(INDIRECT("'Druge države in ozemlja'!"&amp;P124), 'Druge države in ozemlja'!A:A, LEFT(C124,7)), 0)</f>
        <v>0</v>
      </c>
      <c r="AB124" s="52">
        <f ca="1">IFERROR(_xlfn.MAXIFS(INDIRECT("'Druge države in ozemlja'!"&amp;P124), 'Druge države in ozemlja'!A:A,LEFT(C124,4)), 0)</f>
        <v>0</v>
      </c>
      <c r="AC124" s="52">
        <f t="shared" ca="1" si="34"/>
        <v>0</v>
      </c>
      <c r="AD124" s="52" t="e" cm="1">
        <f t="array" aca="1" ref="AD124" ca="1">_xlfn.XLOOKUP(AC124,INDIRECT("'Druge države in ozemlja'!"&amp;P124),'Druge države in ozemlja'!I:I,"Manjka")</f>
        <v>#REF!</v>
      </c>
      <c r="AE124" s="52" t="e">
        <f t="shared" ca="1" si="26"/>
        <v>#REF!</v>
      </c>
      <c r="AF124" s="52" t="e" cm="1">
        <f t="array" aca="1" ref="AF124" ca="1">_xlfn.XLOOKUP(C124&amp;"|("&amp;F124&amp;")",INDIRECT("'"&amp;I124&amp;"'!A1:A10000") &amp; "|" &amp; INDIRECT("'"&amp;I124&amp;"'!I1:I10000"),INDIRECT("'"&amp;I124&amp;"'!"&amp;Q124),0)</f>
        <v>#REF!</v>
      </c>
      <c r="AG124" s="52" t="e">
        <f t="shared" ca="1" si="27"/>
        <v>#REF!</v>
      </c>
      <c r="AH124" s="52" cm="1">
        <f t="array" aca="1" ref="AH124" ca="1">_xlfn.XLOOKUP(C124&amp;"|("&amp;F124&amp;")",'Druge države in ozemlja'!$A$1:$A$10000 &amp; "|" &amp; 'Druge države in ozemlja'!$I$1:$I$10000,INDIRECT("'Druge države in ozemlja'!"&amp;Q124),0)</f>
        <v>0</v>
      </c>
      <c r="AI124" s="52" t="e">
        <f t="shared" ca="1" si="35"/>
        <v>#REF!</v>
      </c>
      <c r="AJ124" s="39">
        <f t="shared" ca="1" si="36"/>
        <v>0</v>
      </c>
      <c r="AK124" s="53" t="e">
        <f t="shared" ca="1" si="37"/>
        <v>#REF!</v>
      </c>
      <c r="AL124" s="54">
        <f>COUNTIFS(RVb!H:H, 2028, RVb!A:A, C124)</f>
        <v>0</v>
      </c>
      <c r="AM124" s="54">
        <f t="shared" si="38"/>
        <v>2025</v>
      </c>
      <c r="AN124" s="54" t="e">
        <f ca="1">IF(G124, TRUE, (E124&lt;&gt;""))</f>
        <v>#REF!</v>
      </c>
      <c r="AO124" s="193" t="str">
        <f>IF(AND(B123="", B124=""), "", IF(OR(J124,K124),"",IFERROR(IF(G124,AJ124,AI124), "Vnesi podatke")))</f>
        <v/>
      </c>
      <c r="AP124" s="194" cm="1">
        <f t="array" ref="AP124">_xlfn.XLOOKUP(C124&amp;"|"&amp;F124&amp;"|"&amp;S124,RVb!A:A&amp;"|"&amp;RVb!F:F&amp;"|"&amp;RVb!H:H,RVb!E:E, 0)</f>
        <v>0</v>
      </c>
      <c r="AQ124" s="195">
        <f>_xlfn.MAXIFS(RVb!E:E, RVb!A:A, C124, RVb!H:H, AM124)</f>
        <v>0</v>
      </c>
      <c r="AR124" s="196" t="str">
        <f>IF(AND(B123="", B124=""), "", IFERROR(IF(G124,AQ124,AP124), "Vnesi podatke"))</f>
        <v/>
      </c>
      <c r="AS124" s="197" t="str">
        <f>IF(AND(B123="", B124=""),"", _xlfn.XLOOKUP(O124, Parametri!A:A,Parametri!B:B, ""))</f>
        <v/>
      </c>
      <c r="AT124" s="197" t="str">
        <f>IF(AND(B123="", B124=""), "", _xlfn.XLOOKUP(O124, Parametri!A:A,Parametri!C:C, ""))</f>
        <v/>
      </c>
      <c r="AU124" s="198" t="str">
        <f t="shared" si="39"/>
        <v/>
      </c>
      <c r="AV124" s="199" t="str">
        <f>IF(AND(B123="",B124=""),"",IFERROR(AU124*$AU$2,0))</f>
        <v/>
      </c>
    </row>
    <row r="125" spans="1:48" s="2" customFormat="1" ht="30" customHeight="1" x14ac:dyDescent="0.3">
      <c r="A125" s="63">
        <v>118</v>
      </c>
      <c r="B125" s="89"/>
      <c r="C125" s="20" t="str">
        <f t="shared" si="24"/>
        <v/>
      </c>
      <c r="D125" s="182" t="str">
        <f>IF(AND(B124="", B125=""), "", IFERROR(_xlfn.XLOOKUP(B125,'Seznam Blaga'!A:A,'Seznam Blaga'!B:B), "To blago ni predmet CBAM"))</f>
        <v/>
      </c>
      <c r="E125" s="183"/>
      <c r="F125" s="43" t="str">
        <f>_xlfn.XLOOKUP(E125, 'Seznami podatkov'!C:C,'Seznami podatkov'!B:B, "Izpolni obvezna polja.")</f>
        <v/>
      </c>
      <c r="G125" s="43" t="e">
        <f t="shared" ca="1" si="28"/>
        <v>#REF!</v>
      </c>
      <c r="H125" s="51" t="str">
        <f>IF(AND(B124="", B125=""),"", IFERROR(IF(G125,IF(_xlfn.XLOOKUP(AE125,'Seznami podatkov'!B:B,'Seznami podatkov'!C:C)&lt;&gt;0,_xlfn.XLOOKUP(AE125,'Seznami podatkov'!B:B,'Seznami podatkov'!C:C),""),E125), "Vnesi podatke"))</f>
        <v/>
      </c>
      <c r="I125" s="94"/>
      <c r="J125" s="95" t="b">
        <f>COUNTIF('Seznami podatkov'!G:G,I125)&gt;0</f>
        <v>0</v>
      </c>
      <c r="K125" s="95" t="b">
        <f>COUNTIF('Seznami podatkov'!H:H,I125)&gt;0</f>
        <v>0</v>
      </c>
      <c r="L125" s="95">
        <f t="shared" ca="1" si="29"/>
        <v>0</v>
      </c>
      <c r="M125" s="95">
        <f t="shared" ca="1" si="30"/>
        <v>0</v>
      </c>
      <c r="N125" s="95">
        <f t="shared" ca="1" si="31"/>
        <v>0</v>
      </c>
      <c r="O125" s="96"/>
      <c r="P125" s="95">
        <f>_xlfn.XLOOKUP(O125, 'Seznami podatkov'!D:D,'Seznami podatkov'!E:E, "")</f>
        <v>0</v>
      </c>
      <c r="Q125" s="95" t="str">
        <f t="shared" si="25"/>
        <v>01:010000</v>
      </c>
      <c r="R125" s="95">
        <f>COUNTIF(RVb!A:A, B125)</f>
        <v>0</v>
      </c>
      <c r="S125" s="95">
        <f t="shared" si="32"/>
        <v>0</v>
      </c>
      <c r="T125" s="117"/>
      <c r="U125" s="52">
        <f ca="1">IFERROR(_xlfn.MAXIFS(INDIRECT("'"&amp;I125&amp;"'!"&amp;P125), INDIRECT("'"&amp;I125&amp;"'!A:A"), C125), 0)</f>
        <v>0</v>
      </c>
      <c r="V125" s="52">
        <f ca="1">IFERROR(_xlfn.MAXIFS(INDIRECT("'"&amp;I125&amp;"'!"&amp;P125), INDIRECT("'"&amp;I125&amp;"'!A:A"), LEFT(C125,7)), 0)</f>
        <v>0</v>
      </c>
      <c r="W125" s="52">
        <f ca="1">IFERROR(_xlfn.MAXIFS(INDIRECT("'"&amp;I125&amp;"'!"&amp;P125), INDIRECT("'"&amp;I125&amp;"'!A:A"), LEFT(C125,4)), 0)</f>
        <v>0</v>
      </c>
      <c r="X125" s="52">
        <f t="shared" ca="1" si="33"/>
        <v>0</v>
      </c>
      <c r="Y125" s="52" t="e" cm="1">
        <f t="array" aca="1" ref="Y125" ca="1">_xlfn.XLOOKUP(X125,INDIRECT("'"&amp;I125&amp;"'!"&amp;P125),INDIRECT("'"&amp;I125&amp;"'!I:I"),"Manjka")</f>
        <v>#REF!</v>
      </c>
      <c r="Z125" s="52">
        <f ca="1">IFERROR(_xlfn.MAXIFS(INDIRECT("'Druge države in ozemlja'!"&amp;P125), 'Druge države in ozemlja'!A:A, C125), 0)</f>
        <v>0</v>
      </c>
      <c r="AA125" s="52">
        <f ca="1">IFERROR(_xlfn.MAXIFS(INDIRECT("'Druge države in ozemlja'!"&amp;P125), 'Druge države in ozemlja'!A:A, LEFT(C125,7)), 0)</f>
        <v>0</v>
      </c>
      <c r="AB125" s="52">
        <f ca="1">IFERROR(_xlfn.MAXIFS(INDIRECT("'Druge države in ozemlja'!"&amp;P125), 'Druge države in ozemlja'!A:A,LEFT(C125,4)), 0)</f>
        <v>0</v>
      </c>
      <c r="AC125" s="52">
        <f t="shared" ca="1" si="34"/>
        <v>0</v>
      </c>
      <c r="AD125" s="52" t="e" cm="1">
        <f t="array" aca="1" ref="AD125" ca="1">_xlfn.XLOOKUP(AC125,INDIRECT("'Druge države in ozemlja'!"&amp;P125),'Druge države in ozemlja'!I:I,"Manjka")</f>
        <v>#REF!</v>
      </c>
      <c r="AE125" s="52" t="e">
        <f t="shared" ca="1" si="26"/>
        <v>#REF!</v>
      </c>
      <c r="AF125" s="52" t="e" cm="1">
        <f t="array" aca="1" ref="AF125" ca="1">_xlfn.XLOOKUP(C125&amp;"|("&amp;F125&amp;")",INDIRECT("'"&amp;I125&amp;"'!A1:A10000") &amp; "|" &amp; INDIRECT("'"&amp;I125&amp;"'!I1:I10000"),INDIRECT("'"&amp;I125&amp;"'!"&amp;Q125),0)</f>
        <v>#REF!</v>
      </c>
      <c r="AG125" s="52" t="e">
        <f t="shared" ca="1" si="27"/>
        <v>#REF!</v>
      </c>
      <c r="AH125" s="52" cm="1">
        <f t="array" aca="1" ref="AH125" ca="1">_xlfn.XLOOKUP(C125&amp;"|("&amp;F125&amp;")",'Druge države in ozemlja'!$A$1:$A$10000 &amp; "|" &amp; 'Druge države in ozemlja'!$I$1:$I$10000,INDIRECT("'Druge države in ozemlja'!"&amp;Q125),0)</f>
        <v>0</v>
      </c>
      <c r="AI125" s="52" t="e">
        <f t="shared" ca="1" si="35"/>
        <v>#REF!</v>
      </c>
      <c r="AJ125" s="39">
        <f t="shared" ca="1" si="36"/>
        <v>0</v>
      </c>
      <c r="AK125" s="53" t="e">
        <f t="shared" ca="1" si="37"/>
        <v>#REF!</v>
      </c>
      <c r="AL125" s="54">
        <f>COUNTIFS(RVb!H:H, 2028, RVb!A:A, C125)</f>
        <v>0</v>
      </c>
      <c r="AM125" s="54">
        <f t="shared" si="38"/>
        <v>2025</v>
      </c>
      <c r="AN125" s="54" t="e">
        <f ca="1">IF(G125, TRUE, (E125&lt;&gt;""))</f>
        <v>#REF!</v>
      </c>
      <c r="AO125" s="193" t="str">
        <f>IF(AND(B124="", B125=""), "", IF(OR(J125,K125),"",IFERROR(IF(G125,AJ125,AI125), "Vnesi podatke")))</f>
        <v/>
      </c>
      <c r="AP125" s="194" cm="1">
        <f t="array" ref="AP125">_xlfn.XLOOKUP(C125&amp;"|"&amp;F125&amp;"|"&amp;S125,RVb!A:A&amp;"|"&amp;RVb!F:F&amp;"|"&amp;RVb!H:H,RVb!E:E, 0)</f>
        <v>0</v>
      </c>
      <c r="AQ125" s="195">
        <f>_xlfn.MAXIFS(RVb!E:E, RVb!A:A, C125, RVb!H:H, AM125)</f>
        <v>0</v>
      </c>
      <c r="AR125" s="196" t="str">
        <f>IF(AND(B124="", B125=""), "", IFERROR(IF(G125,AQ125,AP125), "Vnesi podatke"))</f>
        <v/>
      </c>
      <c r="AS125" s="197" t="str">
        <f>IF(AND(B124="", B125=""),"", _xlfn.XLOOKUP(O125, Parametri!A:A,Parametri!B:B, ""))</f>
        <v/>
      </c>
      <c r="AT125" s="197" t="str">
        <f>IF(AND(B124="", B125=""), "", _xlfn.XLOOKUP(O125, Parametri!A:A,Parametri!C:C, ""))</f>
        <v/>
      </c>
      <c r="AU125" s="198" t="str">
        <f t="shared" si="39"/>
        <v/>
      </c>
      <c r="AV125" s="199" t="str">
        <f>IF(AND(B124="",B125=""),"",IFERROR(AU125*$AU$2,0))</f>
        <v/>
      </c>
    </row>
    <row r="126" spans="1:48" s="2" customFormat="1" ht="30" customHeight="1" x14ac:dyDescent="0.3">
      <c r="A126" s="64">
        <v>119</v>
      </c>
      <c r="B126" s="89"/>
      <c r="C126" s="20" t="str">
        <f t="shared" si="24"/>
        <v/>
      </c>
      <c r="D126" s="182" t="str">
        <f>IF(AND(B125="", B126=""), "", IFERROR(_xlfn.XLOOKUP(B126,'Seznam Blaga'!A:A,'Seznam Blaga'!B:B), "To blago ni predmet CBAM"))</f>
        <v/>
      </c>
      <c r="E126" s="183"/>
      <c r="F126" s="43" t="str">
        <f>_xlfn.XLOOKUP(E126, 'Seznami podatkov'!C:C,'Seznami podatkov'!B:B, "Izpolni obvezna polja.")</f>
        <v/>
      </c>
      <c r="G126" s="43" t="e">
        <f t="shared" ca="1" si="28"/>
        <v>#REF!</v>
      </c>
      <c r="H126" s="51" t="str">
        <f>IF(AND(B125="", B126=""),"", IFERROR(IF(G126,IF(_xlfn.XLOOKUP(AE126,'Seznami podatkov'!B:B,'Seznami podatkov'!C:C)&lt;&gt;0,_xlfn.XLOOKUP(AE126,'Seznami podatkov'!B:B,'Seznami podatkov'!C:C),""),E126), "Vnesi podatke"))</f>
        <v/>
      </c>
      <c r="I126" s="94"/>
      <c r="J126" s="95" t="b">
        <f>COUNTIF('Seznami podatkov'!G:G,I126)&gt;0</f>
        <v>0</v>
      </c>
      <c r="K126" s="95" t="b">
        <f>COUNTIF('Seznami podatkov'!H:H,I126)&gt;0</f>
        <v>0</v>
      </c>
      <c r="L126" s="95">
        <f t="shared" ca="1" si="29"/>
        <v>0</v>
      </c>
      <c r="M126" s="95">
        <f t="shared" ca="1" si="30"/>
        <v>0</v>
      </c>
      <c r="N126" s="95">
        <f t="shared" ca="1" si="31"/>
        <v>0</v>
      </c>
      <c r="O126" s="96"/>
      <c r="P126" s="95">
        <f>_xlfn.XLOOKUP(O126, 'Seznami podatkov'!D:D,'Seznami podatkov'!E:E, "")</f>
        <v>0</v>
      </c>
      <c r="Q126" s="95" t="str">
        <f t="shared" si="25"/>
        <v>01:010000</v>
      </c>
      <c r="R126" s="95">
        <f>COUNTIF(RVb!A:A, B126)</f>
        <v>0</v>
      </c>
      <c r="S126" s="95">
        <f t="shared" si="32"/>
        <v>0</v>
      </c>
      <c r="T126" s="117"/>
      <c r="U126" s="52">
        <f ca="1">IFERROR(_xlfn.MAXIFS(INDIRECT("'"&amp;I126&amp;"'!"&amp;P126), INDIRECT("'"&amp;I126&amp;"'!A:A"), C126), 0)</f>
        <v>0</v>
      </c>
      <c r="V126" s="52">
        <f ca="1">IFERROR(_xlfn.MAXIFS(INDIRECT("'"&amp;I126&amp;"'!"&amp;P126), INDIRECT("'"&amp;I126&amp;"'!A:A"), LEFT(C126,7)), 0)</f>
        <v>0</v>
      </c>
      <c r="W126" s="52">
        <f ca="1">IFERROR(_xlfn.MAXIFS(INDIRECT("'"&amp;I126&amp;"'!"&amp;P126), INDIRECT("'"&amp;I126&amp;"'!A:A"), LEFT(C126,4)), 0)</f>
        <v>0</v>
      </c>
      <c r="X126" s="52">
        <f t="shared" ca="1" si="33"/>
        <v>0</v>
      </c>
      <c r="Y126" s="52" t="e" cm="1">
        <f t="array" aca="1" ref="Y126" ca="1">_xlfn.XLOOKUP(X126,INDIRECT("'"&amp;I126&amp;"'!"&amp;P126),INDIRECT("'"&amp;I126&amp;"'!I:I"),"Manjka")</f>
        <v>#REF!</v>
      </c>
      <c r="Z126" s="52">
        <f ca="1">IFERROR(_xlfn.MAXIFS(INDIRECT("'Druge države in ozemlja'!"&amp;P126), 'Druge države in ozemlja'!A:A, C126), 0)</f>
        <v>0</v>
      </c>
      <c r="AA126" s="52">
        <f ca="1">IFERROR(_xlfn.MAXIFS(INDIRECT("'Druge države in ozemlja'!"&amp;P126), 'Druge države in ozemlja'!A:A, LEFT(C126,7)), 0)</f>
        <v>0</v>
      </c>
      <c r="AB126" s="52">
        <f ca="1">IFERROR(_xlfn.MAXIFS(INDIRECT("'Druge države in ozemlja'!"&amp;P126), 'Druge države in ozemlja'!A:A,LEFT(C126,4)), 0)</f>
        <v>0</v>
      </c>
      <c r="AC126" s="52">
        <f t="shared" ca="1" si="34"/>
        <v>0</v>
      </c>
      <c r="AD126" s="52" t="e" cm="1">
        <f t="array" aca="1" ref="AD126" ca="1">_xlfn.XLOOKUP(AC126,INDIRECT("'Druge države in ozemlja'!"&amp;P126),'Druge države in ozemlja'!I:I,"Manjka")</f>
        <v>#REF!</v>
      </c>
      <c r="AE126" s="52" t="e">
        <f t="shared" ca="1" si="26"/>
        <v>#REF!</v>
      </c>
      <c r="AF126" s="52" t="e" cm="1">
        <f t="array" aca="1" ref="AF126" ca="1">_xlfn.XLOOKUP(C126&amp;"|("&amp;F126&amp;")",INDIRECT("'"&amp;I126&amp;"'!A1:A10000") &amp; "|" &amp; INDIRECT("'"&amp;I126&amp;"'!I1:I10000"),INDIRECT("'"&amp;I126&amp;"'!"&amp;Q126),0)</f>
        <v>#REF!</v>
      </c>
      <c r="AG126" s="52" t="e">
        <f t="shared" ca="1" si="27"/>
        <v>#REF!</v>
      </c>
      <c r="AH126" s="52" cm="1">
        <f t="array" aca="1" ref="AH126" ca="1">_xlfn.XLOOKUP(C126&amp;"|("&amp;F126&amp;")",'Druge države in ozemlja'!$A$1:$A$10000 &amp; "|" &amp; 'Druge države in ozemlja'!$I$1:$I$10000,INDIRECT("'Druge države in ozemlja'!"&amp;Q126),0)</f>
        <v>0</v>
      </c>
      <c r="AI126" s="52" t="e">
        <f t="shared" ca="1" si="35"/>
        <v>#REF!</v>
      </c>
      <c r="AJ126" s="39">
        <f t="shared" ca="1" si="36"/>
        <v>0</v>
      </c>
      <c r="AK126" s="53" t="e">
        <f t="shared" ca="1" si="37"/>
        <v>#REF!</v>
      </c>
      <c r="AL126" s="54">
        <f>COUNTIFS(RVb!H:H, 2028, RVb!A:A, C126)</f>
        <v>0</v>
      </c>
      <c r="AM126" s="54">
        <f t="shared" si="38"/>
        <v>2025</v>
      </c>
      <c r="AN126" s="54" t="e">
        <f ca="1">IF(G126, TRUE, (E126&lt;&gt;""))</f>
        <v>#REF!</v>
      </c>
      <c r="AO126" s="193" t="str">
        <f>IF(AND(B125="", B126=""), "", IF(OR(J126,K126),"",IFERROR(IF(G126,AJ126,AI126), "Vnesi podatke")))</f>
        <v/>
      </c>
      <c r="AP126" s="194" cm="1">
        <f t="array" ref="AP126">_xlfn.XLOOKUP(C126&amp;"|"&amp;F126&amp;"|"&amp;S126,RVb!A:A&amp;"|"&amp;RVb!F:F&amp;"|"&amp;RVb!H:H,RVb!E:E, 0)</f>
        <v>0</v>
      </c>
      <c r="AQ126" s="195">
        <f>_xlfn.MAXIFS(RVb!E:E, RVb!A:A, C126, RVb!H:H, AM126)</f>
        <v>0</v>
      </c>
      <c r="AR126" s="196" t="str">
        <f>IF(AND(B125="", B126=""), "", IFERROR(IF(G126,AQ126,AP126), "Vnesi podatke"))</f>
        <v/>
      </c>
      <c r="AS126" s="197" t="str">
        <f>IF(AND(B125="", B126=""),"", _xlfn.XLOOKUP(O126, Parametri!A:A,Parametri!B:B, ""))</f>
        <v/>
      </c>
      <c r="AT126" s="197" t="str">
        <f>IF(AND(B125="", B126=""), "", _xlfn.XLOOKUP(O126, Parametri!A:A,Parametri!C:C, ""))</f>
        <v/>
      </c>
      <c r="AU126" s="198" t="str">
        <f t="shared" si="39"/>
        <v/>
      </c>
      <c r="AV126" s="199" t="str">
        <f>IF(AND(B125="",B126=""),"",IFERROR(AU126*$AU$2,0))</f>
        <v/>
      </c>
    </row>
    <row r="127" spans="1:48" s="2" customFormat="1" ht="30" customHeight="1" x14ac:dyDescent="0.3">
      <c r="A127" s="64">
        <v>120</v>
      </c>
      <c r="B127" s="89"/>
      <c r="C127" s="20" t="str">
        <f t="shared" si="24"/>
        <v/>
      </c>
      <c r="D127" s="182" t="str">
        <f>IF(AND(B126="", B127=""), "", IFERROR(_xlfn.XLOOKUP(B127,'Seznam Blaga'!A:A,'Seznam Blaga'!B:B), "To blago ni predmet CBAM"))</f>
        <v/>
      </c>
      <c r="E127" s="183"/>
      <c r="F127" s="43" t="str">
        <f>_xlfn.XLOOKUP(E127, 'Seznami podatkov'!C:C,'Seznami podatkov'!B:B, "Izpolni obvezna polja.")</f>
        <v/>
      </c>
      <c r="G127" s="43" t="e">
        <f t="shared" ca="1" si="28"/>
        <v>#REF!</v>
      </c>
      <c r="H127" s="51" t="str">
        <f>IF(AND(B126="", B127=""),"", IFERROR(IF(G127,IF(_xlfn.XLOOKUP(AE127,'Seznami podatkov'!B:B,'Seznami podatkov'!C:C)&lt;&gt;0,_xlfn.XLOOKUP(AE127,'Seznami podatkov'!B:B,'Seznami podatkov'!C:C),""),E127), "Vnesi podatke"))</f>
        <v/>
      </c>
      <c r="I127" s="94"/>
      <c r="J127" s="95" t="b">
        <f>COUNTIF('Seznami podatkov'!G:G,I127)&gt;0</f>
        <v>0</v>
      </c>
      <c r="K127" s="95" t="b">
        <f>COUNTIF('Seznami podatkov'!H:H,I127)&gt;0</f>
        <v>0</v>
      </c>
      <c r="L127" s="95">
        <f t="shared" ca="1" si="29"/>
        <v>0</v>
      </c>
      <c r="M127" s="95">
        <f t="shared" ca="1" si="30"/>
        <v>0</v>
      </c>
      <c r="N127" s="95">
        <f t="shared" ca="1" si="31"/>
        <v>0</v>
      </c>
      <c r="O127" s="96"/>
      <c r="P127" s="95">
        <f>_xlfn.XLOOKUP(O127, 'Seznami podatkov'!D:D,'Seznami podatkov'!E:E, "")</f>
        <v>0</v>
      </c>
      <c r="Q127" s="95" t="str">
        <f t="shared" si="25"/>
        <v>01:010000</v>
      </c>
      <c r="R127" s="95">
        <f>COUNTIF(RVb!A:A, B127)</f>
        <v>0</v>
      </c>
      <c r="S127" s="95">
        <f t="shared" si="32"/>
        <v>0</v>
      </c>
      <c r="T127" s="117"/>
      <c r="U127" s="52">
        <f ca="1">IFERROR(_xlfn.MAXIFS(INDIRECT("'"&amp;I127&amp;"'!"&amp;P127), INDIRECT("'"&amp;I127&amp;"'!A:A"), C127), 0)</f>
        <v>0</v>
      </c>
      <c r="V127" s="52">
        <f ca="1">IFERROR(_xlfn.MAXIFS(INDIRECT("'"&amp;I127&amp;"'!"&amp;P127), INDIRECT("'"&amp;I127&amp;"'!A:A"), LEFT(C127,7)), 0)</f>
        <v>0</v>
      </c>
      <c r="W127" s="52">
        <f ca="1">IFERROR(_xlfn.MAXIFS(INDIRECT("'"&amp;I127&amp;"'!"&amp;P127), INDIRECT("'"&amp;I127&amp;"'!A:A"), LEFT(C127,4)), 0)</f>
        <v>0</v>
      </c>
      <c r="X127" s="52">
        <f t="shared" ca="1" si="33"/>
        <v>0</v>
      </c>
      <c r="Y127" s="52" t="e" cm="1">
        <f t="array" aca="1" ref="Y127" ca="1">_xlfn.XLOOKUP(X127,INDIRECT("'"&amp;I127&amp;"'!"&amp;P127),INDIRECT("'"&amp;I127&amp;"'!I:I"),"Manjka")</f>
        <v>#REF!</v>
      </c>
      <c r="Z127" s="52">
        <f ca="1">IFERROR(_xlfn.MAXIFS(INDIRECT("'Druge države in ozemlja'!"&amp;P127), 'Druge države in ozemlja'!A:A, C127), 0)</f>
        <v>0</v>
      </c>
      <c r="AA127" s="52">
        <f ca="1">IFERROR(_xlfn.MAXIFS(INDIRECT("'Druge države in ozemlja'!"&amp;P127), 'Druge države in ozemlja'!A:A, LEFT(C127,7)), 0)</f>
        <v>0</v>
      </c>
      <c r="AB127" s="52">
        <f ca="1">IFERROR(_xlfn.MAXIFS(INDIRECT("'Druge države in ozemlja'!"&amp;P127), 'Druge države in ozemlja'!A:A,LEFT(C127,4)), 0)</f>
        <v>0</v>
      </c>
      <c r="AC127" s="52">
        <f t="shared" ca="1" si="34"/>
        <v>0</v>
      </c>
      <c r="AD127" s="52" t="e" cm="1">
        <f t="array" aca="1" ref="AD127" ca="1">_xlfn.XLOOKUP(AC127,INDIRECT("'Druge države in ozemlja'!"&amp;P127),'Druge države in ozemlja'!I:I,"Manjka")</f>
        <v>#REF!</v>
      </c>
      <c r="AE127" s="52" t="e">
        <f t="shared" ca="1" si="26"/>
        <v>#REF!</v>
      </c>
      <c r="AF127" s="52" t="e" cm="1">
        <f t="array" aca="1" ref="AF127" ca="1">_xlfn.XLOOKUP(C127&amp;"|("&amp;F127&amp;")",INDIRECT("'"&amp;I127&amp;"'!A1:A10000") &amp; "|" &amp; INDIRECT("'"&amp;I127&amp;"'!I1:I10000"),INDIRECT("'"&amp;I127&amp;"'!"&amp;Q127),0)</f>
        <v>#REF!</v>
      </c>
      <c r="AG127" s="52" t="e">
        <f t="shared" ca="1" si="27"/>
        <v>#REF!</v>
      </c>
      <c r="AH127" s="52" cm="1">
        <f t="array" aca="1" ref="AH127" ca="1">_xlfn.XLOOKUP(C127&amp;"|("&amp;F127&amp;")",'Druge države in ozemlja'!$A$1:$A$10000 &amp; "|" &amp; 'Druge države in ozemlja'!$I$1:$I$10000,INDIRECT("'Druge države in ozemlja'!"&amp;Q127),0)</f>
        <v>0</v>
      </c>
      <c r="AI127" s="52" t="e">
        <f t="shared" ca="1" si="35"/>
        <v>#REF!</v>
      </c>
      <c r="AJ127" s="39">
        <f t="shared" ca="1" si="36"/>
        <v>0</v>
      </c>
      <c r="AK127" s="53" t="e">
        <f t="shared" ca="1" si="37"/>
        <v>#REF!</v>
      </c>
      <c r="AL127" s="54">
        <f>COUNTIFS(RVb!H:H, 2028, RVb!A:A, C127)</f>
        <v>0</v>
      </c>
      <c r="AM127" s="54">
        <f t="shared" si="38"/>
        <v>2025</v>
      </c>
      <c r="AN127" s="54" t="e">
        <f ca="1">IF(G127, TRUE, (E127&lt;&gt;""))</f>
        <v>#REF!</v>
      </c>
      <c r="AO127" s="193" t="str">
        <f>IF(AND(B126="", B127=""), "", IF(OR(J127,K127),"",IFERROR(IF(G127,AJ127,AI127), "Vnesi podatke")))</f>
        <v/>
      </c>
      <c r="AP127" s="194" cm="1">
        <f t="array" ref="AP127">_xlfn.XLOOKUP(C127&amp;"|"&amp;F127&amp;"|"&amp;S127,RVb!A:A&amp;"|"&amp;RVb!F:F&amp;"|"&amp;RVb!H:H,RVb!E:E, 0)</f>
        <v>0</v>
      </c>
      <c r="AQ127" s="195">
        <f>_xlfn.MAXIFS(RVb!E:E, RVb!A:A, C127, RVb!H:H, AM127)</f>
        <v>0</v>
      </c>
      <c r="AR127" s="196" t="str">
        <f>IF(AND(B126="", B127=""), "", IFERROR(IF(G127,AQ127,AP127), "Vnesi podatke"))</f>
        <v/>
      </c>
      <c r="AS127" s="197" t="str">
        <f>IF(AND(B126="", B127=""),"", _xlfn.XLOOKUP(O127, Parametri!A:A,Parametri!B:B, ""))</f>
        <v/>
      </c>
      <c r="AT127" s="197" t="str">
        <f>IF(AND(B126="", B127=""), "", _xlfn.XLOOKUP(O127, Parametri!A:A,Parametri!C:C, ""))</f>
        <v/>
      </c>
      <c r="AU127" s="198" t="str">
        <f t="shared" si="39"/>
        <v/>
      </c>
      <c r="AV127" s="199" t="str">
        <f>IF(AND(B126="",B127=""),"",IFERROR(AU127*$AU$2,0))</f>
        <v/>
      </c>
    </row>
    <row r="128" spans="1:48" s="2" customFormat="1" ht="30" customHeight="1" x14ac:dyDescent="0.3">
      <c r="A128" s="63">
        <v>121</v>
      </c>
      <c r="B128" s="89"/>
      <c r="C128" s="20" t="str">
        <f t="shared" si="24"/>
        <v/>
      </c>
      <c r="D128" s="182" t="str">
        <f>IF(AND(B127="", B128=""), "", IFERROR(_xlfn.XLOOKUP(B128,'Seznam Blaga'!A:A,'Seznam Blaga'!B:B), "To blago ni predmet CBAM"))</f>
        <v/>
      </c>
      <c r="E128" s="183"/>
      <c r="F128" s="43" t="str">
        <f>_xlfn.XLOOKUP(E128, 'Seznami podatkov'!C:C,'Seznami podatkov'!B:B, "Izpolni obvezna polja.")</f>
        <v/>
      </c>
      <c r="G128" s="43" t="e">
        <f t="shared" ca="1" si="28"/>
        <v>#REF!</v>
      </c>
      <c r="H128" s="51" t="str">
        <f>IF(AND(B127="", B128=""),"", IFERROR(IF(G128,IF(_xlfn.XLOOKUP(AE128,'Seznami podatkov'!B:B,'Seznami podatkov'!C:C)&lt;&gt;0,_xlfn.XLOOKUP(AE128,'Seznami podatkov'!B:B,'Seznami podatkov'!C:C),""),E128), "Vnesi podatke"))</f>
        <v/>
      </c>
      <c r="I128" s="94"/>
      <c r="J128" s="95" t="b">
        <f>COUNTIF('Seznami podatkov'!G:G,I128)&gt;0</f>
        <v>0</v>
      </c>
      <c r="K128" s="95" t="b">
        <f>COUNTIF('Seznami podatkov'!H:H,I128)&gt;0</f>
        <v>0</v>
      </c>
      <c r="L128" s="95">
        <f t="shared" ca="1" si="29"/>
        <v>0</v>
      </c>
      <c r="M128" s="95">
        <f t="shared" ca="1" si="30"/>
        <v>0</v>
      </c>
      <c r="N128" s="95">
        <f t="shared" ca="1" si="31"/>
        <v>0</v>
      </c>
      <c r="O128" s="96"/>
      <c r="P128" s="95">
        <f>_xlfn.XLOOKUP(O128, 'Seznami podatkov'!D:D,'Seznami podatkov'!E:E, "")</f>
        <v>0</v>
      </c>
      <c r="Q128" s="95" t="str">
        <f t="shared" si="25"/>
        <v>01:010000</v>
      </c>
      <c r="R128" s="95">
        <f>COUNTIF(RVb!A:A, B128)</f>
        <v>0</v>
      </c>
      <c r="S128" s="95">
        <f t="shared" si="32"/>
        <v>0</v>
      </c>
      <c r="T128" s="117"/>
      <c r="U128" s="52">
        <f ca="1">IFERROR(_xlfn.MAXIFS(INDIRECT("'"&amp;I128&amp;"'!"&amp;P128), INDIRECT("'"&amp;I128&amp;"'!A:A"), C128), 0)</f>
        <v>0</v>
      </c>
      <c r="V128" s="52">
        <f ca="1">IFERROR(_xlfn.MAXIFS(INDIRECT("'"&amp;I128&amp;"'!"&amp;P128), INDIRECT("'"&amp;I128&amp;"'!A:A"), LEFT(C128,7)), 0)</f>
        <v>0</v>
      </c>
      <c r="W128" s="52">
        <f ca="1">IFERROR(_xlfn.MAXIFS(INDIRECT("'"&amp;I128&amp;"'!"&amp;P128), INDIRECT("'"&amp;I128&amp;"'!A:A"), LEFT(C128,4)), 0)</f>
        <v>0</v>
      </c>
      <c r="X128" s="52">
        <f t="shared" ca="1" si="33"/>
        <v>0</v>
      </c>
      <c r="Y128" s="52" t="e" cm="1">
        <f t="array" aca="1" ref="Y128" ca="1">_xlfn.XLOOKUP(X128,INDIRECT("'"&amp;I128&amp;"'!"&amp;P128),INDIRECT("'"&amp;I128&amp;"'!I:I"),"Manjka")</f>
        <v>#REF!</v>
      </c>
      <c r="Z128" s="52">
        <f ca="1">IFERROR(_xlfn.MAXIFS(INDIRECT("'Druge države in ozemlja'!"&amp;P128), 'Druge države in ozemlja'!A:A, C128), 0)</f>
        <v>0</v>
      </c>
      <c r="AA128" s="52">
        <f ca="1">IFERROR(_xlfn.MAXIFS(INDIRECT("'Druge države in ozemlja'!"&amp;P128), 'Druge države in ozemlja'!A:A, LEFT(C128,7)), 0)</f>
        <v>0</v>
      </c>
      <c r="AB128" s="52">
        <f ca="1">IFERROR(_xlfn.MAXIFS(INDIRECT("'Druge države in ozemlja'!"&amp;P128), 'Druge države in ozemlja'!A:A,LEFT(C128,4)), 0)</f>
        <v>0</v>
      </c>
      <c r="AC128" s="52">
        <f t="shared" ca="1" si="34"/>
        <v>0</v>
      </c>
      <c r="AD128" s="52" t="e" cm="1">
        <f t="array" aca="1" ref="AD128" ca="1">_xlfn.XLOOKUP(AC128,INDIRECT("'Druge države in ozemlja'!"&amp;P128),'Druge države in ozemlja'!I:I,"Manjka")</f>
        <v>#REF!</v>
      </c>
      <c r="AE128" s="52" t="e">
        <f t="shared" ca="1" si="26"/>
        <v>#REF!</v>
      </c>
      <c r="AF128" s="52" t="e" cm="1">
        <f t="array" aca="1" ref="AF128" ca="1">_xlfn.XLOOKUP(C128&amp;"|("&amp;F128&amp;")",INDIRECT("'"&amp;I128&amp;"'!A1:A10000") &amp; "|" &amp; INDIRECT("'"&amp;I128&amp;"'!I1:I10000"),INDIRECT("'"&amp;I128&amp;"'!"&amp;Q128),0)</f>
        <v>#REF!</v>
      </c>
      <c r="AG128" s="52" t="e">
        <f t="shared" ca="1" si="27"/>
        <v>#REF!</v>
      </c>
      <c r="AH128" s="52" cm="1">
        <f t="array" aca="1" ref="AH128" ca="1">_xlfn.XLOOKUP(C128&amp;"|("&amp;F128&amp;")",'Druge države in ozemlja'!$A$1:$A$10000 &amp; "|" &amp; 'Druge države in ozemlja'!$I$1:$I$10000,INDIRECT("'Druge države in ozemlja'!"&amp;Q128),0)</f>
        <v>0</v>
      </c>
      <c r="AI128" s="52" t="e">
        <f t="shared" ca="1" si="35"/>
        <v>#REF!</v>
      </c>
      <c r="AJ128" s="39">
        <f t="shared" ca="1" si="36"/>
        <v>0</v>
      </c>
      <c r="AK128" s="53" t="e">
        <f t="shared" ca="1" si="37"/>
        <v>#REF!</v>
      </c>
      <c r="AL128" s="54">
        <f>COUNTIFS(RVb!H:H, 2028, RVb!A:A, C128)</f>
        <v>0</v>
      </c>
      <c r="AM128" s="54">
        <f t="shared" si="38"/>
        <v>2025</v>
      </c>
      <c r="AN128" s="54" t="e">
        <f ca="1">IF(G128, TRUE, (E128&lt;&gt;""))</f>
        <v>#REF!</v>
      </c>
      <c r="AO128" s="193" t="str">
        <f>IF(AND(B127="", B128=""), "", IF(OR(J128,K128),"",IFERROR(IF(G128,AJ128,AI128), "Vnesi podatke")))</f>
        <v/>
      </c>
      <c r="AP128" s="194" cm="1">
        <f t="array" ref="AP128">_xlfn.XLOOKUP(C128&amp;"|"&amp;F128&amp;"|"&amp;S128,RVb!A:A&amp;"|"&amp;RVb!F:F&amp;"|"&amp;RVb!H:H,RVb!E:E, 0)</f>
        <v>0</v>
      </c>
      <c r="AQ128" s="195">
        <f>_xlfn.MAXIFS(RVb!E:E, RVb!A:A, C128, RVb!H:H, AM128)</f>
        <v>0</v>
      </c>
      <c r="AR128" s="196" t="str">
        <f>IF(AND(B127="", B128=""), "", IFERROR(IF(G128,AQ128,AP128), "Vnesi podatke"))</f>
        <v/>
      </c>
      <c r="AS128" s="197" t="str">
        <f>IF(AND(B127="", B128=""),"", _xlfn.XLOOKUP(O128, Parametri!A:A,Parametri!B:B, ""))</f>
        <v/>
      </c>
      <c r="AT128" s="197" t="str">
        <f>IF(AND(B127="", B128=""), "", _xlfn.XLOOKUP(O128, Parametri!A:A,Parametri!C:C, ""))</f>
        <v/>
      </c>
      <c r="AU128" s="198" t="str">
        <f t="shared" si="39"/>
        <v/>
      </c>
      <c r="AV128" s="199" t="str">
        <f>IF(AND(B127="",B128=""),"",IFERROR(AU128*$AU$2,0))</f>
        <v/>
      </c>
    </row>
    <row r="129" spans="1:48" s="2" customFormat="1" ht="30" customHeight="1" x14ac:dyDescent="0.3">
      <c r="A129" s="64">
        <v>122</v>
      </c>
      <c r="B129" s="89"/>
      <c r="C129" s="20" t="str">
        <f t="shared" si="24"/>
        <v/>
      </c>
      <c r="D129" s="182" t="str">
        <f>IF(AND(B128="", B129=""), "", IFERROR(_xlfn.XLOOKUP(B129,'Seznam Blaga'!A:A,'Seznam Blaga'!B:B), "To blago ni predmet CBAM"))</f>
        <v/>
      </c>
      <c r="E129" s="183"/>
      <c r="F129" s="43" t="str">
        <f>_xlfn.XLOOKUP(E129, 'Seznami podatkov'!C:C,'Seznami podatkov'!B:B, "Izpolni obvezna polja.")</f>
        <v/>
      </c>
      <c r="G129" s="43" t="e">
        <f t="shared" ca="1" si="28"/>
        <v>#REF!</v>
      </c>
      <c r="H129" s="51" t="str">
        <f>IF(AND(B128="", B129=""),"", IFERROR(IF(G129,IF(_xlfn.XLOOKUP(AE129,'Seznami podatkov'!B:B,'Seznami podatkov'!C:C)&lt;&gt;0,_xlfn.XLOOKUP(AE129,'Seznami podatkov'!B:B,'Seznami podatkov'!C:C),""),E129), "Vnesi podatke"))</f>
        <v/>
      </c>
      <c r="I129" s="94"/>
      <c r="J129" s="95" t="b">
        <f>COUNTIF('Seznami podatkov'!G:G,I129)&gt;0</f>
        <v>0</v>
      </c>
      <c r="K129" s="95" t="b">
        <f>COUNTIF('Seznami podatkov'!H:H,I129)&gt;0</f>
        <v>0</v>
      </c>
      <c r="L129" s="95">
        <f t="shared" ca="1" si="29"/>
        <v>0</v>
      </c>
      <c r="M129" s="95">
        <f t="shared" ca="1" si="30"/>
        <v>0</v>
      </c>
      <c r="N129" s="95">
        <f t="shared" ca="1" si="31"/>
        <v>0</v>
      </c>
      <c r="O129" s="96"/>
      <c r="P129" s="95">
        <f>_xlfn.XLOOKUP(O129, 'Seznami podatkov'!D:D,'Seznami podatkov'!E:E, "")</f>
        <v>0</v>
      </c>
      <c r="Q129" s="95" t="str">
        <f t="shared" si="25"/>
        <v>01:010000</v>
      </c>
      <c r="R129" s="95">
        <f>COUNTIF(RVb!A:A, B129)</f>
        <v>0</v>
      </c>
      <c r="S129" s="95">
        <f t="shared" si="32"/>
        <v>0</v>
      </c>
      <c r="T129" s="117"/>
      <c r="U129" s="52">
        <f ca="1">IFERROR(_xlfn.MAXIFS(INDIRECT("'"&amp;I129&amp;"'!"&amp;P129), INDIRECT("'"&amp;I129&amp;"'!A:A"), C129), 0)</f>
        <v>0</v>
      </c>
      <c r="V129" s="52">
        <f ca="1">IFERROR(_xlfn.MAXIFS(INDIRECT("'"&amp;I129&amp;"'!"&amp;P129), INDIRECT("'"&amp;I129&amp;"'!A:A"), LEFT(C129,7)), 0)</f>
        <v>0</v>
      </c>
      <c r="W129" s="52">
        <f ca="1">IFERROR(_xlfn.MAXIFS(INDIRECT("'"&amp;I129&amp;"'!"&amp;P129), INDIRECT("'"&amp;I129&amp;"'!A:A"), LEFT(C129,4)), 0)</f>
        <v>0</v>
      </c>
      <c r="X129" s="52">
        <f t="shared" ca="1" si="33"/>
        <v>0</v>
      </c>
      <c r="Y129" s="52" t="e" cm="1">
        <f t="array" aca="1" ref="Y129" ca="1">_xlfn.XLOOKUP(X129,INDIRECT("'"&amp;I129&amp;"'!"&amp;P129),INDIRECT("'"&amp;I129&amp;"'!I:I"),"Manjka")</f>
        <v>#REF!</v>
      </c>
      <c r="Z129" s="52">
        <f ca="1">IFERROR(_xlfn.MAXIFS(INDIRECT("'Druge države in ozemlja'!"&amp;P129), 'Druge države in ozemlja'!A:A, C129), 0)</f>
        <v>0</v>
      </c>
      <c r="AA129" s="52">
        <f ca="1">IFERROR(_xlfn.MAXIFS(INDIRECT("'Druge države in ozemlja'!"&amp;P129), 'Druge države in ozemlja'!A:A, LEFT(C129,7)), 0)</f>
        <v>0</v>
      </c>
      <c r="AB129" s="52">
        <f ca="1">IFERROR(_xlfn.MAXIFS(INDIRECT("'Druge države in ozemlja'!"&amp;P129), 'Druge države in ozemlja'!A:A,LEFT(C129,4)), 0)</f>
        <v>0</v>
      </c>
      <c r="AC129" s="52">
        <f t="shared" ca="1" si="34"/>
        <v>0</v>
      </c>
      <c r="AD129" s="52" t="e" cm="1">
        <f t="array" aca="1" ref="AD129" ca="1">_xlfn.XLOOKUP(AC129,INDIRECT("'Druge države in ozemlja'!"&amp;P129),'Druge države in ozemlja'!I:I,"Manjka")</f>
        <v>#REF!</v>
      </c>
      <c r="AE129" s="52" t="e">
        <f t="shared" ca="1" si="26"/>
        <v>#REF!</v>
      </c>
      <c r="AF129" s="52" t="e" cm="1">
        <f t="array" aca="1" ref="AF129" ca="1">_xlfn.XLOOKUP(C129&amp;"|("&amp;F129&amp;")",INDIRECT("'"&amp;I129&amp;"'!A1:A10000") &amp; "|" &amp; INDIRECT("'"&amp;I129&amp;"'!I1:I10000"),INDIRECT("'"&amp;I129&amp;"'!"&amp;Q129),0)</f>
        <v>#REF!</v>
      </c>
      <c r="AG129" s="52" t="e">
        <f t="shared" ca="1" si="27"/>
        <v>#REF!</v>
      </c>
      <c r="AH129" s="52" cm="1">
        <f t="array" aca="1" ref="AH129" ca="1">_xlfn.XLOOKUP(C129&amp;"|("&amp;F129&amp;")",'Druge države in ozemlja'!$A$1:$A$10000 &amp; "|" &amp; 'Druge države in ozemlja'!$I$1:$I$10000,INDIRECT("'Druge države in ozemlja'!"&amp;Q129),0)</f>
        <v>0</v>
      </c>
      <c r="AI129" s="52" t="e">
        <f t="shared" ca="1" si="35"/>
        <v>#REF!</v>
      </c>
      <c r="AJ129" s="39">
        <f t="shared" ca="1" si="36"/>
        <v>0</v>
      </c>
      <c r="AK129" s="53" t="e">
        <f t="shared" ca="1" si="37"/>
        <v>#REF!</v>
      </c>
      <c r="AL129" s="54">
        <f>COUNTIFS(RVb!H:H, 2028, RVb!A:A, C129)</f>
        <v>0</v>
      </c>
      <c r="AM129" s="54">
        <f t="shared" si="38"/>
        <v>2025</v>
      </c>
      <c r="AN129" s="54" t="e">
        <f ca="1">IF(G129, TRUE, (E129&lt;&gt;""))</f>
        <v>#REF!</v>
      </c>
      <c r="AO129" s="193" t="str">
        <f>IF(AND(B128="", B129=""), "", IF(OR(J129,K129),"",IFERROR(IF(G129,AJ129,AI129), "Vnesi podatke")))</f>
        <v/>
      </c>
      <c r="AP129" s="194" cm="1">
        <f t="array" ref="AP129">_xlfn.XLOOKUP(C129&amp;"|"&amp;F129&amp;"|"&amp;S129,RVb!A:A&amp;"|"&amp;RVb!F:F&amp;"|"&amp;RVb!H:H,RVb!E:E, 0)</f>
        <v>0</v>
      </c>
      <c r="AQ129" s="195">
        <f>_xlfn.MAXIFS(RVb!E:E, RVb!A:A, C129, RVb!H:H, AM129)</f>
        <v>0</v>
      </c>
      <c r="AR129" s="196" t="str">
        <f>IF(AND(B128="", B129=""), "", IFERROR(IF(G129,AQ129,AP129), "Vnesi podatke"))</f>
        <v/>
      </c>
      <c r="AS129" s="197" t="str">
        <f>IF(AND(B128="", B129=""),"", _xlfn.XLOOKUP(O129, Parametri!A:A,Parametri!B:B, ""))</f>
        <v/>
      </c>
      <c r="AT129" s="197" t="str">
        <f>IF(AND(B128="", B129=""), "", _xlfn.XLOOKUP(O129, Parametri!A:A,Parametri!C:C, ""))</f>
        <v/>
      </c>
      <c r="AU129" s="198" t="str">
        <f t="shared" si="39"/>
        <v/>
      </c>
      <c r="AV129" s="199" t="str">
        <f>IF(AND(B128="",B129=""),"",IFERROR(AU129*$AU$2,0))</f>
        <v/>
      </c>
    </row>
    <row r="130" spans="1:48" s="2" customFormat="1" ht="30" customHeight="1" x14ac:dyDescent="0.3">
      <c r="A130" s="64">
        <v>123</v>
      </c>
      <c r="B130" s="89"/>
      <c r="C130" s="20" t="str">
        <f t="shared" si="24"/>
        <v/>
      </c>
      <c r="D130" s="182" t="str">
        <f>IF(AND(B129="", B130=""), "", IFERROR(_xlfn.XLOOKUP(B130,'Seznam Blaga'!A:A,'Seznam Blaga'!B:B), "To blago ni predmet CBAM"))</f>
        <v/>
      </c>
      <c r="E130" s="183"/>
      <c r="F130" s="43" t="str">
        <f>_xlfn.XLOOKUP(E130, 'Seznami podatkov'!C:C,'Seznami podatkov'!B:B, "Izpolni obvezna polja.")</f>
        <v/>
      </c>
      <c r="G130" s="43" t="e">
        <f t="shared" ca="1" si="28"/>
        <v>#REF!</v>
      </c>
      <c r="H130" s="51" t="str">
        <f>IF(AND(B129="", B130=""),"", IFERROR(IF(G130,IF(_xlfn.XLOOKUP(AE130,'Seznami podatkov'!B:B,'Seznami podatkov'!C:C)&lt;&gt;0,_xlfn.XLOOKUP(AE130,'Seznami podatkov'!B:B,'Seznami podatkov'!C:C),""),E130), "Vnesi podatke"))</f>
        <v/>
      </c>
      <c r="I130" s="94"/>
      <c r="J130" s="95" t="b">
        <f>COUNTIF('Seznami podatkov'!G:G,I130)&gt;0</f>
        <v>0</v>
      </c>
      <c r="K130" s="95" t="b">
        <f>COUNTIF('Seznami podatkov'!H:H,I130)&gt;0</f>
        <v>0</v>
      </c>
      <c r="L130" s="95">
        <f t="shared" ca="1" si="29"/>
        <v>0</v>
      </c>
      <c r="M130" s="95">
        <f t="shared" ca="1" si="30"/>
        <v>0</v>
      </c>
      <c r="N130" s="95">
        <f t="shared" ca="1" si="31"/>
        <v>0</v>
      </c>
      <c r="O130" s="96"/>
      <c r="P130" s="95">
        <f>_xlfn.XLOOKUP(O130, 'Seznami podatkov'!D:D,'Seznami podatkov'!E:E, "")</f>
        <v>0</v>
      </c>
      <c r="Q130" s="95" t="str">
        <f t="shared" si="25"/>
        <v>01:010000</v>
      </c>
      <c r="R130" s="95">
        <f>COUNTIF(RVb!A:A, B130)</f>
        <v>0</v>
      </c>
      <c r="S130" s="95">
        <f t="shared" si="32"/>
        <v>0</v>
      </c>
      <c r="T130" s="117"/>
      <c r="U130" s="52">
        <f ca="1">IFERROR(_xlfn.MAXIFS(INDIRECT("'"&amp;I130&amp;"'!"&amp;P130), INDIRECT("'"&amp;I130&amp;"'!A:A"), C130), 0)</f>
        <v>0</v>
      </c>
      <c r="V130" s="52">
        <f ca="1">IFERROR(_xlfn.MAXIFS(INDIRECT("'"&amp;I130&amp;"'!"&amp;P130), INDIRECT("'"&amp;I130&amp;"'!A:A"), LEFT(C130,7)), 0)</f>
        <v>0</v>
      </c>
      <c r="W130" s="52">
        <f ca="1">IFERROR(_xlfn.MAXIFS(INDIRECT("'"&amp;I130&amp;"'!"&amp;P130), INDIRECT("'"&amp;I130&amp;"'!A:A"), LEFT(C130,4)), 0)</f>
        <v>0</v>
      </c>
      <c r="X130" s="52">
        <f t="shared" ca="1" si="33"/>
        <v>0</v>
      </c>
      <c r="Y130" s="52" t="e" cm="1">
        <f t="array" aca="1" ref="Y130" ca="1">_xlfn.XLOOKUP(X130,INDIRECT("'"&amp;I130&amp;"'!"&amp;P130),INDIRECT("'"&amp;I130&amp;"'!I:I"),"Manjka")</f>
        <v>#REF!</v>
      </c>
      <c r="Z130" s="52">
        <f ca="1">IFERROR(_xlfn.MAXIFS(INDIRECT("'Druge države in ozemlja'!"&amp;P130), 'Druge države in ozemlja'!A:A, C130), 0)</f>
        <v>0</v>
      </c>
      <c r="AA130" s="52">
        <f ca="1">IFERROR(_xlfn.MAXIFS(INDIRECT("'Druge države in ozemlja'!"&amp;P130), 'Druge države in ozemlja'!A:A, LEFT(C130,7)), 0)</f>
        <v>0</v>
      </c>
      <c r="AB130" s="52">
        <f ca="1">IFERROR(_xlfn.MAXIFS(INDIRECT("'Druge države in ozemlja'!"&amp;P130), 'Druge države in ozemlja'!A:A,LEFT(C130,4)), 0)</f>
        <v>0</v>
      </c>
      <c r="AC130" s="52">
        <f t="shared" ca="1" si="34"/>
        <v>0</v>
      </c>
      <c r="AD130" s="52" t="e" cm="1">
        <f t="array" aca="1" ref="AD130" ca="1">_xlfn.XLOOKUP(AC130,INDIRECT("'Druge države in ozemlja'!"&amp;P130),'Druge države in ozemlja'!I:I,"Manjka")</f>
        <v>#REF!</v>
      </c>
      <c r="AE130" s="52" t="e">
        <f t="shared" ca="1" si="26"/>
        <v>#REF!</v>
      </c>
      <c r="AF130" s="52" t="e" cm="1">
        <f t="array" aca="1" ref="AF130" ca="1">_xlfn.XLOOKUP(C130&amp;"|("&amp;F130&amp;")",INDIRECT("'"&amp;I130&amp;"'!A1:A10000") &amp; "|" &amp; INDIRECT("'"&amp;I130&amp;"'!I1:I10000"),INDIRECT("'"&amp;I130&amp;"'!"&amp;Q130),0)</f>
        <v>#REF!</v>
      </c>
      <c r="AG130" s="52" t="e">
        <f t="shared" ca="1" si="27"/>
        <v>#REF!</v>
      </c>
      <c r="AH130" s="52" cm="1">
        <f t="array" aca="1" ref="AH130" ca="1">_xlfn.XLOOKUP(C130&amp;"|("&amp;F130&amp;")",'Druge države in ozemlja'!$A$1:$A$10000 &amp; "|" &amp; 'Druge države in ozemlja'!$I$1:$I$10000,INDIRECT("'Druge države in ozemlja'!"&amp;Q130),0)</f>
        <v>0</v>
      </c>
      <c r="AI130" s="52" t="e">
        <f t="shared" ca="1" si="35"/>
        <v>#REF!</v>
      </c>
      <c r="AJ130" s="39">
        <f t="shared" ca="1" si="36"/>
        <v>0</v>
      </c>
      <c r="AK130" s="53" t="e">
        <f t="shared" ca="1" si="37"/>
        <v>#REF!</v>
      </c>
      <c r="AL130" s="54">
        <f>COUNTIFS(RVb!H:H, 2028, RVb!A:A, C130)</f>
        <v>0</v>
      </c>
      <c r="AM130" s="54">
        <f t="shared" si="38"/>
        <v>2025</v>
      </c>
      <c r="AN130" s="54" t="e">
        <f ca="1">IF(G130, TRUE, (E130&lt;&gt;""))</f>
        <v>#REF!</v>
      </c>
      <c r="AO130" s="193" t="str">
        <f>IF(AND(B129="", B130=""), "", IF(OR(J130,K130),"",IFERROR(IF(G130,AJ130,AI130), "Vnesi podatke")))</f>
        <v/>
      </c>
      <c r="AP130" s="194" cm="1">
        <f t="array" ref="AP130">_xlfn.XLOOKUP(C130&amp;"|"&amp;F130&amp;"|"&amp;S130,RVb!A:A&amp;"|"&amp;RVb!F:F&amp;"|"&amp;RVb!H:H,RVb!E:E, 0)</f>
        <v>0</v>
      </c>
      <c r="AQ130" s="195">
        <f>_xlfn.MAXIFS(RVb!E:E, RVb!A:A, C130, RVb!H:H, AM130)</f>
        <v>0</v>
      </c>
      <c r="AR130" s="196" t="str">
        <f>IF(AND(B129="", B130=""), "", IFERROR(IF(G130,AQ130,AP130), "Vnesi podatke"))</f>
        <v/>
      </c>
      <c r="AS130" s="197" t="str">
        <f>IF(AND(B129="", B130=""),"", _xlfn.XLOOKUP(O130, Parametri!A:A,Parametri!B:B, ""))</f>
        <v/>
      </c>
      <c r="AT130" s="197" t="str">
        <f>IF(AND(B129="", B130=""), "", _xlfn.XLOOKUP(O130, Parametri!A:A,Parametri!C:C, ""))</f>
        <v/>
      </c>
      <c r="AU130" s="198" t="str">
        <f t="shared" si="39"/>
        <v/>
      </c>
      <c r="AV130" s="199" t="str">
        <f>IF(AND(B129="",B130=""),"",IFERROR(AU130*$AU$2,0))</f>
        <v/>
      </c>
    </row>
    <row r="131" spans="1:48" s="2" customFormat="1" ht="30" customHeight="1" x14ac:dyDescent="0.3">
      <c r="A131" s="63">
        <v>124</v>
      </c>
      <c r="B131" s="89"/>
      <c r="C131" s="20" t="str">
        <f t="shared" si="24"/>
        <v/>
      </c>
      <c r="D131" s="182" t="str">
        <f>IF(AND(B130="", B131=""), "", IFERROR(_xlfn.XLOOKUP(B131,'Seznam Blaga'!A:A,'Seznam Blaga'!B:B), "To blago ni predmet CBAM"))</f>
        <v/>
      </c>
      <c r="E131" s="183"/>
      <c r="F131" s="43" t="str">
        <f>_xlfn.XLOOKUP(E131, 'Seznami podatkov'!C:C,'Seznami podatkov'!B:B, "Izpolni obvezna polja.")</f>
        <v/>
      </c>
      <c r="G131" s="43" t="e">
        <f t="shared" ca="1" si="28"/>
        <v>#REF!</v>
      </c>
      <c r="H131" s="51" t="str">
        <f>IF(AND(B130="", B131=""),"", IFERROR(IF(G131,IF(_xlfn.XLOOKUP(AE131,'Seznami podatkov'!B:B,'Seznami podatkov'!C:C)&lt;&gt;0,_xlfn.XLOOKUP(AE131,'Seznami podatkov'!B:B,'Seznami podatkov'!C:C),""),E131), "Vnesi podatke"))</f>
        <v/>
      </c>
      <c r="I131" s="94"/>
      <c r="J131" s="95" t="b">
        <f>COUNTIF('Seznami podatkov'!G:G,I131)&gt;0</f>
        <v>0</v>
      </c>
      <c r="K131" s="95" t="b">
        <f>COUNTIF('Seznami podatkov'!H:H,I131)&gt;0</f>
        <v>0</v>
      </c>
      <c r="L131" s="95">
        <f t="shared" ca="1" si="29"/>
        <v>0</v>
      </c>
      <c r="M131" s="95">
        <f t="shared" ca="1" si="30"/>
        <v>0</v>
      </c>
      <c r="N131" s="95">
        <f t="shared" ca="1" si="31"/>
        <v>0</v>
      </c>
      <c r="O131" s="96"/>
      <c r="P131" s="95">
        <f>_xlfn.XLOOKUP(O131, 'Seznami podatkov'!D:D,'Seznami podatkov'!E:E, "")</f>
        <v>0</v>
      </c>
      <c r="Q131" s="95" t="str">
        <f t="shared" si="25"/>
        <v>01:010000</v>
      </c>
      <c r="R131" s="95">
        <f>COUNTIF(RVb!A:A, B131)</f>
        <v>0</v>
      </c>
      <c r="S131" s="95">
        <f t="shared" si="32"/>
        <v>0</v>
      </c>
      <c r="T131" s="117"/>
      <c r="U131" s="52">
        <f ca="1">IFERROR(_xlfn.MAXIFS(INDIRECT("'"&amp;I131&amp;"'!"&amp;P131), INDIRECT("'"&amp;I131&amp;"'!A:A"), C131), 0)</f>
        <v>0</v>
      </c>
      <c r="V131" s="52">
        <f ca="1">IFERROR(_xlfn.MAXIFS(INDIRECT("'"&amp;I131&amp;"'!"&amp;P131), INDIRECT("'"&amp;I131&amp;"'!A:A"), LEFT(C131,7)), 0)</f>
        <v>0</v>
      </c>
      <c r="W131" s="52">
        <f ca="1">IFERROR(_xlfn.MAXIFS(INDIRECT("'"&amp;I131&amp;"'!"&amp;P131), INDIRECT("'"&amp;I131&amp;"'!A:A"), LEFT(C131,4)), 0)</f>
        <v>0</v>
      </c>
      <c r="X131" s="52">
        <f t="shared" ca="1" si="33"/>
        <v>0</v>
      </c>
      <c r="Y131" s="52" t="e" cm="1">
        <f t="array" aca="1" ref="Y131" ca="1">_xlfn.XLOOKUP(X131,INDIRECT("'"&amp;I131&amp;"'!"&amp;P131),INDIRECT("'"&amp;I131&amp;"'!I:I"),"Manjka")</f>
        <v>#REF!</v>
      </c>
      <c r="Z131" s="52">
        <f ca="1">IFERROR(_xlfn.MAXIFS(INDIRECT("'Druge države in ozemlja'!"&amp;P131), 'Druge države in ozemlja'!A:A, C131), 0)</f>
        <v>0</v>
      </c>
      <c r="AA131" s="52">
        <f ca="1">IFERROR(_xlfn.MAXIFS(INDIRECT("'Druge države in ozemlja'!"&amp;P131), 'Druge države in ozemlja'!A:A, LEFT(C131,7)), 0)</f>
        <v>0</v>
      </c>
      <c r="AB131" s="52">
        <f ca="1">IFERROR(_xlfn.MAXIFS(INDIRECT("'Druge države in ozemlja'!"&amp;P131), 'Druge države in ozemlja'!A:A,LEFT(C131,4)), 0)</f>
        <v>0</v>
      </c>
      <c r="AC131" s="52">
        <f t="shared" ca="1" si="34"/>
        <v>0</v>
      </c>
      <c r="AD131" s="52" t="e" cm="1">
        <f t="array" aca="1" ref="AD131" ca="1">_xlfn.XLOOKUP(AC131,INDIRECT("'Druge države in ozemlja'!"&amp;P131),'Druge države in ozemlja'!I:I,"Manjka")</f>
        <v>#REF!</v>
      </c>
      <c r="AE131" s="52" t="e">
        <f t="shared" ca="1" si="26"/>
        <v>#REF!</v>
      </c>
      <c r="AF131" s="52" t="e" cm="1">
        <f t="array" aca="1" ref="AF131" ca="1">_xlfn.XLOOKUP(C131&amp;"|("&amp;F131&amp;")",INDIRECT("'"&amp;I131&amp;"'!A1:A10000") &amp; "|" &amp; INDIRECT("'"&amp;I131&amp;"'!I1:I10000"),INDIRECT("'"&amp;I131&amp;"'!"&amp;Q131),0)</f>
        <v>#REF!</v>
      </c>
      <c r="AG131" s="52" t="e">
        <f t="shared" ca="1" si="27"/>
        <v>#REF!</v>
      </c>
      <c r="AH131" s="52" cm="1">
        <f t="array" aca="1" ref="AH131" ca="1">_xlfn.XLOOKUP(C131&amp;"|("&amp;F131&amp;")",'Druge države in ozemlja'!$A$1:$A$10000 &amp; "|" &amp; 'Druge države in ozemlja'!$I$1:$I$10000,INDIRECT("'Druge države in ozemlja'!"&amp;Q131),0)</f>
        <v>0</v>
      </c>
      <c r="AI131" s="52" t="e">
        <f t="shared" ca="1" si="35"/>
        <v>#REF!</v>
      </c>
      <c r="AJ131" s="39">
        <f t="shared" ca="1" si="36"/>
        <v>0</v>
      </c>
      <c r="AK131" s="53" t="e">
        <f t="shared" ca="1" si="37"/>
        <v>#REF!</v>
      </c>
      <c r="AL131" s="54">
        <f>COUNTIFS(RVb!H:H, 2028, RVb!A:A, C131)</f>
        <v>0</v>
      </c>
      <c r="AM131" s="54">
        <f t="shared" si="38"/>
        <v>2025</v>
      </c>
      <c r="AN131" s="54" t="e">
        <f ca="1">IF(G131, TRUE, (E131&lt;&gt;""))</f>
        <v>#REF!</v>
      </c>
      <c r="AO131" s="193" t="str">
        <f>IF(AND(B130="", B131=""), "", IF(OR(J131,K131),"",IFERROR(IF(G131,AJ131,AI131), "Vnesi podatke")))</f>
        <v/>
      </c>
      <c r="AP131" s="194" cm="1">
        <f t="array" ref="AP131">_xlfn.XLOOKUP(C131&amp;"|"&amp;F131&amp;"|"&amp;S131,RVb!A:A&amp;"|"&amp;RVb!F:F&amp;"|"&amp;RVb!H:H,RVb!E:E, 0)</f>
        <v>0</v>
      </c>
      <c r="AQ131" s="195">
        <f>_xlfn.MAXIFS(RVb!E:E, RVb!A:A, C131, RVb!H:H, AM131)</f>
        <v>0</v>
      </c>
      <c r="AR131" s="196" t="str">
        <f>IF(AND(B130="", B131=""), "", IFERROR(IF(G131,AQ131,AP131), "Vnesi podatke"))</f>
        <v/>
      </c>
      <c r="AS131" s="197" t="str">
        <f>IF(AND(B130="", B131=""),"", _xlfn.XLOOKUP(O131, Parametri!A:A,Parametri!B:B, ""))</f>
        <v/>
      </c>
      <c r="AT131" s="197" t="str">
        <f>IF(AND(B130="", B131=""), "", _xlfn.XLOOKUP(O131, Parametri!A:A,Parametri!C:C, ""))</f>
        <v/>
      </c>
      <c r="AU131" s="198" t="str">
        <f t="shared" si="39"/>
        <v/>
      </c>
      <c r="AV131" s="199" t="str">
        <f>IF(AND(B130="",B131=""),"",IFERROR(AU131*$AU$2,0))</f>
        <v/>
      </c>
    </row>
    <row r="132" spans="1:48" s="2" customFormat="1" ht="30" customHeight="1" x14ac:dyDescent="0.3">
      <c r="A132" s="64">
        <v>125</v>
      </c>
      <c r="B132" s="89"/>
      <c r="C132" s="20" t="str">
        <f t="shared" si="24"/>
        <v/>
      </c>
      <c r="D132" s="182" t="str">
        <f>IF(AND(B131="", B132=""), "", IFERROR(_xlfn.XLOOKUP(B132,'Seznam Blaga'!A:A,'Seznam Blaga'!B:B), "To blago ni predmet CBAM"))</f>
        <v/>
      </c>
      <c r="E132" s="183"/>
      <c r="F132" s="43" t="str">
        <f>_xlfn.XLOOKUP(E132, 'Seznami podatkov'!C:C,'Seznami podatkov'!B:B, "Izpolni obvezna polja.")</f>
        <v/>
      </c>
      <c r="G132" s="43" t="e">
        <f t="shared" ca="1" si="28"/>
        <v>#REF!</v>
      </c>
      <c r="H132" s="51" t="str">
        <f>IF(AND(B131="", B132=""),"", IFERROR(IF(G132,IF(_xlfn.XLOOKUP(AE132,'Seznami podatkov'!B:B,'Seznami podatkov'!C:C)&lt;&gt;0,_xlfn.XLOOKUP(AE132,'Seznami podatkov'!B:B,'Seznami podatkov'!C:C),""),E132), "Vnesi podatke"))</f>
        <v/>
      </c>
      <c r="I132" s="94"/>
      <c r="J132" s="95" t="b">
        <f>COUNTIF('Seznami podatkov'!G:G,I132)&gt;0</f>
        <v>0</v>
      </c>
      <c r="K132" s="95" t="b">
        <f>COUNTIF('Seznami podatkov'!H:H,I132)&gt;0</f>
        <v>0</v>
      </c>
      <c r="L132" s="95">
        <f t="shared" ca="1" si="29"/>
        <v>0</v>
      </c>
      <c r="M132" s="95">
        <f t="shared" ca="1" si="30"/>
        <v>0</v>
      </c>
      <c r="N132" s="95">
        <f t="shared" ca="1" si="31"/>
        <v>0</v>
      </c>
      <c r="O132" s="96"/>
      <c r="P132" s="95">
        <f>_xlfn.XLOOKUP(O132, 'Seznami podatkov'!D:D,'Seznami podatkov'!E:E, "")</f>
        <v>0</v>
      </c>
      <c r="Q132" s="95" t="str">
        <f t="shared" si="25"/>
        <v>01:010000</v>
      </c>
      <c r="R132" s="95">
        <f>COUNTIF(RVb!A:A, B132)</f>
        <v>0</v>
      </c>
      <c r="S132" s="95">
        <f t="shared" si="32"/>
        <v>0</v>
      </c>
      <c r="T132" s="117"/>
      <c r="U132" s="52">
        <f ca="1">IFERROR(_xlfn.MAXIFS(INDIRECT("'"&amp;I132&amp;"'!"&amp;P132), INDIRECT("'"&amp;I132&amp;"'!A:A"), C132), 0)</f>
        <v>0</v>
      </c>
      <c r="V132" s="52">
        <f ca="1">IFERROR(_xlfn.MAXIFS(INDIRECT("'"&amp;I132&amp;"'!"&amp;P132), INDIRECT("'"&amp;I132&amp;"'!A:A"), LEFT(C132,7)), 0)</f>
        <v>0</v>
      </c>
      <c r="W132" s="52">
        <f ca="1">IFERROR(_xlfn.MAXIFS(INDIRECT("'"&amp;I132&amp;"'!"&amp;P132), INDIRECT("'"&amp;I132&amp;"'!A:A"), LEFT(C132,4)), 0)</f>
        <v>0</v>
      </c>
      <c r="X132" s="52">
        <f t="shared" ca="1" si="33"/>
        <v>0</v>
      </c>
      <c r="Y132" s="52" t="e" cm="1">
        <f t="array" aca="1" ref="Y132" ca="1">_xlfn.XLOOKUP(X132,INDIRECT("'"&amp;I132&amp;"'!"&amp;P132),INDIRECT("'"&amp;I132&amp;"'!I:I"),"Manjka")</f>
        <v>#REF!</v>
      </c>
      <c r="Z132" s="52">
        <f ca="1">IFERROR(_xlfn.MAXIFS(INDIRECT("'Druge države in ozemlja'!"&amp;P132), 'Druge države in ozemlja'!A:A, C132), 0)</f>
        <v>0</v>
      </c>
      <c r="AA132" s="52">
        <f ca="1">IFERROR(_xlfn.MAXIFS(INDIRECT("'Druge države in ozemlja'!"&amp;P132), 'Druge države in ozemlja'!A:A, LEFT(C132,7)), 0)</f>
        <v>0</v>
      </c>
      <c r="AB132" s="52">
        <f ca="1">IFERROR(_xlfn.MAXIFS(INDIRECT("'Druge države in ozemlja'!"&amp;P132), 'Druge države in ozemlja'!A:A,LEFT(C132,4)), 0)</f>
        <v>0</v>
      </c>
      <c r="AC132" s="52">
        <f t="shared" ca="1" si="34"/>
        <v>0</v>
      </c>
      <c r="AD132" s="52" t="e" cm="1">
        <f t="array" aca="1" ref="AD132" ca="1">_xlfn.XLOOKUP(AC132,INDIRECT("'Druge države in ozemlja'!"&amp;P132),'Druge države in ozemlja'!I:I,"Manjka")</f>
        <v>#REF!</v>
      </c>
      <c r="AE132" s="52" t="e">
        <f t="shared" ca="1" si="26"/>
        <v>#REF!</v>
      </c>
      <c r="AF132" s="52" t="e" cm="1">
        <f t="array" aca="1" ref="AF132" ca="1">_xlfn.XLOOKUP(C132&amp;"|("&amp;F132&amp;")",INDIRECT("'"&amp;I132&amp;"'!A1:A10000") &amp; "|" &amp; INDIRECT("'"&amp;I132&amp;"'!I1:I10000"),INDIRECT("'"&amp;I132&amp;"'!"&amp;Q132),0)</f>
        <v>#REF!</v>
      </c>
      <c r="AG132" s="52" t="e">
        <f t="shared" ca="1" si="27"/>
        <v>#REF!</v>
      </c>
      <c r="AH132" s="52" cm="1">
        <f t="array" aca="1" ref="AH132" ca="1">_xlfn.XLOOKUP(C132&amp;"|("&amp;F132&amp;")",'Druge države in ozemlja'!$A$1:$A$10000 &amp; "|" &amp; 'Druge države in ozemlja'!$I$1:$I$10000,INDIRECT("'Druge države in ozemlja'!"&amp;Q132),0)</f>
        <v>0</v>
      </c>
      <c r="AI132" s="52" t="e">
        <f t="shared" ca="1" si="35"/>
        <v>#REF!</v>
      </c>
      <c r="AJ132" s="39">
        <f t="shared" ca="1" si="36"/>
        <v>0</v>
      </c>
      <c r="AK132" s="53" t="e">
        <f t="shared" ca="1" si="37"/>
        <v>#REF!</v>
      </c>
      <c r="AL132" s="54">
        <f>COUNTIFS(RVb!H:H, 2028, RVb!A:A, C132)</f>
        <v>0</v>
      </c>
      <c r="AM132" s="54">
        <f t="shared" si="38"/>
        <v>2025</v>
      </c>
      <c r="AN132" s="54" t="e">
        <f ca="1">IF(G132, TRUE, (E132&lt;&gt;""))</f>
        <v>#REF!</v>
      </c>
      <c r="AO132" s="193" t="str">
        <f>IF(AND(B131="", B132=""), "", IF(OR(J132,K132),"",IFERROR(IF(G132,AJ132,AI132), "Vnesi podatke")))</f>
        <v/>
      </c>
      <c r="AP132" s="194" cm="1">
        <f t="array" ref="AP132">_xlfn.XLOOKUP(C132&amp;"|"&amp;F132&amp;"|"&amp;S132,RVb!A:A&amp;"|"&amp;RVb!F:F&amp;"|"&amp;RVb!H:H,RVb!E:E, 0)</f>
        <v>0</v>
      </c>
      <c r="AQ132" s="195">
        <f>_xlfn.MAXIFS(RVb!E:E, RVb!A:A, C132, RVb!H:H, AM132)</f>
        <v>0</v>
      </c>
      <c r="AR132" s="196" t="str">
        <f>IF(AND(B131="", B132=""), "", IFERROR(IF(G132,AQ132,AP132), "Vnesi podatke"))</f>
        <v/>
      </c>
      <c r="AS132" s="197" t="str">
        <f>IF(AND(B131="", B132=""),"", _xlfn.XLOOKUP(O132, Parametri!A:A,Parametri!B:B, ""))</f>
        <v/>
      </c>
      <c r="AT132" s="197" t="str">
        <f>IF(AND(B131="", B132=""), "", _xlfn.XLOOKUP(O132, Parametri!A:A,Parametri!C:C, ""))</f>
        <v/>
      </c>
      <c r="AU132" s="198" t="str">
        <f t="shared" si="39"/>
        <v/>
      </c>
      <c r="AV132" s="199" t="str">
        <f>IF(AND(B131="",B132=""),"",IFERROR(AU132*$AU$2,0))</f>
        <v/>
      </c>
    </row>
    <row r="133" spans="1:48" s="2" customFormat="1" ht="30" customHeight="1" x14ac:dyDescent="0.3">
      <c r="A133" s="64">
        <v>126</v>
      </c>
      <c r="B133" s="89"/>
      <c r="C133" s="20" t="str">
        <f t="shared" si="24"/>
        <v/>
      </c>
      <c r="D133" s="182" t="str">
        <f>IF(AND(B132="", B133=""), "", IFERROR(_xlfn.XLOOKUP(B133,'Seznam Blaga'!A:A,'Seznam Blaga'!B:B), "To blago ni predmet CBAM"))</f>
        <v/>
      </c>
      <c r="E133" s="183"/>
      <c r="F133" s="43" t="str">
        <f>_xlfn.XLOOKUP(E133, 'Seznami podatkov'!C:C,'Seznami podatkov'!B:B, "Izpolni obvezna polja.")</f>
        <v/>
      </c>
      <c r="G133" s="43" t="e">
        <f t="shared" ca="1" si="28"/>
        <v>#REF!</v>
      </c>
      <c r="H133" s="51" t="str">
        <f>IF(AND(B132="", B133=""),"", IFERROR(IF(G133,IF(_xlfn.XLOOKUP(AE133,'Seznami podatkov'!B:B,'Seznami podatkov'!C:C)&lt;&gt;0,_xlfn.XLOOKUP(AE133,'Seznami podatkov'!B:B,'Seznami podatkov'!C:C),""),E133), "Vnesi podatke"))</f>
        <v/>
      </c>
      <c r="I133" s="94"/>
      <c r="J133" s="95" t="b">
        <f>COUNTIF('Seznami podatkov'!G:G,I133)&gt;0</f>
        <v>0</v>
      </c>
      <c r="K133" s="95" t="b">
        <f>COUNTIF('Seznami podatkov'!H:H,I133)&gt;0</f>
        <v>0</v>
      </c>
      <c r="L133" s="95">
        <f t="shared" ca="1" si="29"/>
        <v>0</v>
      </c>
      <c r="M133" s="95">
        <f t="shared" ca="1" si="30"/>
        <v>0</v>
      </c>
      <c r="N133" s="95">
        <f t="shared" ca="1" si="31"/>
        <v>0</v>
      </c>
      <c r="O133" s="96"/>
      <c r="P133" s="95">
        <f>_xlfn.XLOOKUP(O133, 'Seznami podatkov'!D:D,'Seznami podatkov'!E:E, "")</f>
        <v>0</v>
      </c>
      <c r="Q133" s="95" t="str">
        <f t="shared" si="25"/>
        <v>01:010000</v>
      </c>
      <c r="R133" s="95">
        <f>COUNTIF(RVb!A:A, B133)</f>
        <v>0</v>
      </c>
      <c r="S133" s="95">
        <f t="shared" si="32"/>
        <v>0</v>
      </c>
      <c r="T133" s="117"/>
      <c r="U133" s="52">
        <f ca="1">IFERROR(_xlfn.MAXIFS(INDIRECT("'"&amp;I133&amp;"'!"&amp;P133), INDIRECT("'"&amp;I133&amp;"'!A:A"), C133), 0)</f>
        <v>0</v>
      </c>
      <c r="V133" s="52">
        <f ca="1">IFERROR(_xlfn.MAXIFS(INDIRECT("'"&amp;I133&amp;"'!"&amp;P133), INDIRECT("'"&amp;I133&amp;"'!A:A"), LEFT(C133,7)), 0)</f>
        <v>0</v>
      </c>
      <c r="W133" s="52">
        <f ca="1">IFERROR(_xlfn.MAXIFS(INDIRECT("'"&amp;I133&amp;"'!"&amp;P133), INDIRECT("'"&amp;I133&amp;"'!A:A"), LEFT(C133,4)), 0)</f>
        <v>0</v>
      </c>
      <c r="X133" s="52">
        <f t="shared" ca="1" si="33"/>
        <v>0</v>
      </c>
      <c r="Y133" s="52" t="e" cm="1">
        <f t="array" aca="1" ref="Y133" ca="1">_xlfn.XLOOKUP(X133,INDIRECT("'"&amp;I133&amp;"'!"&amp;P133),INDIRECT("'"&amp;I133&amp;"'!I:I"),"Manjka")</f>
        <v>#REF!</v>
      </c>
      <c r="Z133" s="52">
        <f ca="1">IFERROR(_xlfn.MAXIFS(INDIRECT("'Druge države in ozemlja'!"&amp;P133), 'Druge države in ozemlja'!A:A, C133), 0)</f>
        <v>0</v>
      </c>
      <c r="AA133" s="52">
        <f ca="1">IFERROR(_xlfn.MAXIFS(INDIRECT("'Druge države in ozemlja'!"&amp;P133), 'Druge države in ozemlja'!A:A, LEFT(C133,7)), 0)</f>
        <v>0</v>
      </c>
      <c r="AB133" s="52">
        <f ca="1">IFERROR(_xlfn.MAXIFS(INDIRECT("'Druge države in ozemlja'!"&amp;P133), 'Druge države in ozemlja'!A:A,LEFT(C133,4)), 0)</f>
        <v>0</v>
      </c>
      <c r="AC133" s="52">
        <f t="shared" ca="1" si="34"/>
        <v>0</v>
      </c>
      <c r="AD133" s="52" t="e" cm="1">
        <f t="array" aca="1" ref="AD133" ca="1">_xlfn.XLOOKUP(AC133,INDIRECT("'Druge države in ozemlja'!"&amp;P133),'Druge države in ozemlja'!I:I,"Manjka")</f>
        <v>#REF!</v>
      </c>
      <c r="AE133" s="52" t="e">
        <f t="shared" ca="1" si="26"/>
        <v>#REF!</v>
      </c>
      <c r="AF133" s="52" t="e" cm="1">
        <f t="array" aca="1" ref="AF133" ca="1">_xlfn.XLOOKUP(C133&amp;"|("&amp;F133&amp;")",INDIRECT("'"&amp;I133&amp;"'!A1:A10000") &amp; "|" &amp; INDIRECT("'"&amp;I133&amp;"'!I1:I10000"),INDIRECT("'"&amp;I133&amp;"'!"&amp;Q133),0)</f>
        <v>#REF!</v>
      </c>
      <c r="AG133" s="52" t="e">
        <f t="shared" ca="1" si="27"/>
        <v>#REF!</v>
      </c>
      <c r="AH133" s="52" cm="1">
        <f t="array" aca="1" ref="AH133" ca="1">_xlfn.XLOOKUP(C133&amp;"|("&amp;F133&amp;")",'Druge države in ozemlja'!$A$1:$A$10000 &amp; "|" &amp; 'Druge države in ozemlja'!$I$1:$I$10000,INDIRECT("'Druge države in ozemlja'!"&amp;Q133),0)</f>
        <v>0</v>
      </c>
      <c r="AI133" s="52" t="e">
        <f t="shared" ca="1" si="35"/>
        <v>#REF!</v>
      </c>
      <c r="AJ133" s="39">
        <f t="shared" ca="1" si="36"/>
        <v>0</v>
      </c>
      <c r="AK133" s="53" t="e">
        <f t="shared" ca="1" si="37"/>
        <v>#REF!</v>
      </c>
      <c r="AL133" s="54">
        <f>COUNTIFS(RVb!H:H, 2028, RVb!A:A, C133)</f>
        <v>0</v>
      </c>
      <c r="AM133" s="54">
        <f t="shared" si="38"/>
        <v>2025</v>
      </c>
      <c r="AN133" s="54" t="e">
        <f ca="1">IF(G133, TRUE, (E133&lt;&gt;""))</f>
        <v>#REF!</v>
      </c>
      <c r="AO133" s="193" t="str">
        <f>IF(AND(B132="", B133=""), "", IF(OR(J133,K133),"",IFERROR(IF(G133,AJ133,AI133), "Vnesi podatke")))</f>
        <v/>
      </c>
      <c r="AP133" s="194" cm="1">
        <f t="array" ref="AP133">_xlfn.XLOOKUP(C133&amp;"|"&amp;F133&amp;"|"&amp;S133,RVb!A:A&amp;"|"&amp;RVb!F:F&amp;"|"&amp;RVb!H:H,RVb!E:E, 0)</f>
        <v>0</v>
      </c>
      <c r="AQ133" s="195">
        <f>_xlfn.MAXIFS(RVb!E:E, RVb!A:A, C133, RVb!H:H, AM133)</f>
        <v>0</v>
      </c>
      <c r="AR133" s="196" t="str">
        <f>IF(AND(B132="", B133=""), "", IFERROR(IF(G133,AQ133,AP133), "Vnesi podatke"))</f>
        <v/>
      </c>
      <c r="AS133" s="197" t="str">
        <f>IF(AND(B132="", B133=""),"", _xlfn.XLOOKUP(O133, Parametri!A:A,Parametri!B:B, ""))</f>
        <v/>
      </c>
      <c r="AT133" s="197" t="str">
        <f>IF(AND(B132="", B133=""), "", _xlfn.XLOOKUP(O133, Parametri!A:A,Parametri!C:C, ""))</f>
        <v/>
      </c>
      <c r="AU133" s="198" t="str">
        <f t="shared" si="39"/>
        <v/>
      </c>
      <c r="AV133" s="199" t="str">
        <f>IF(AND(B132="",B133=""),"",IFERROR(AU133*$AU$2,0))</f>
        <v/>
      </c>
    </row>
    <row r="134" spans="1:48" s="2" customFormat="1" ht="30" customHeight="1" x14ac:dyDescent="0.3">
      <c r="A134" s="63">
        <v>127</v>
      </c>
      <c r="B134" s="89"/>
      <c r="C134" s="20" t="str">
        <f t="shared" si="24"/>
        <v/>
      </c>
      <c r="D134" s="182" t="str">
        <f>IF(AND(B133="", B134=""), "", IFERROR(_xlfn.XLOOKUP(B134,'Seznam Blaga'!A:A,'Seznam Blaga'!B:B), "To blago ni predmet CBAM"))</f>
        <v/>
      </c>
      <c r="E134" s="183"/>
      <c r="F134" s="43" t="str">
        <f>_xlfn.XLOOKUP(E134, 'Seznami podatkov'!C:C,'Seznami podatkov'!B:B, "Izpolni obvezna polja.")</f>
        <v/>
      </c>
      <c r="G134" s="43" t="e">
        <f t="shared" ca="1" si="28"/>
        <v>#REF!</v>
      </c>
      <c r="H134" s="51" t="str">
        <f>IF(AND(B133="", B134=""),"", IFERROR(IF(G134,IF(_xlfn.XLOOKUP(AE134,'Seznami podatkov'!B:B,'Seznami podatkov'!C:C)&lt;&gt;0,_xlfn.XLOOKUP(AE134,'Seznami podatkov'!B:B,'Seznami podatkov'!C:C),""),E134), "Vnesi podatke"))</f>
        <v/>
      </c>
      <c r="I134" s="94"/>
      <c r="J134" s="95" t="b">
        <f>COUNTIF('Seznami podatkov'!G:G,I134)&gt;0</f>
        <v>0</v>
      </c>
      <c r="K134" s="95" t="b">
        <f>COUNTIF('Seznami podatkov'!H:H,I134)&gt;0</f>
        <v>0</v>
      </c>
      <c r="L134" s="95">
        <f t="shared" ca="1" si="29"/>
        <v>0</v>
      </c>
      <c r="M134" s="95">
        <f t="shared" ca="1" si="30"/>
        <v>0</v>
      </c>
      <c r="N134" s="95">
        <f t="shared" ca="1" si="31"/>
        <v>0</v>
      </c>
      <c r="O134" s="96"/>
      <c r="P134" s="95">
        <f>_xlfn.XLOOKUP(O134, 'Seznami podatkov'!D:D,'Seznami podatkov'!E:E, "")</f>
        <v>0</v>
      </c>
      <c r="Q134" s="95" t="str">
        <f t="shared" si="25"/>
        <v>01:010000</v>
      </c>
      <c r="R134" s="95">
        <f>COUNTIF(RVb!A:A, B134)</f>
        <v>0</v>
      </c>
      <c r="S134" s="95">
        <f t="shared" si="32"/>
        <v>0</v>
      </c>
      <c r="T134" s="117"/>
      <c r="U134" s="52">
        <f ca="1">IFERROR(_xlfn.MAXIFS(INDIRECT("'"&amp;I134&amp;"'!"&amp;P134), INDIRECT("'"&amp;I134&amp;"'!A:A"), C134), 0)</f>
        <v>0</v>
      </c>
      <c r="V134" s="52">
        <f ca="1">IFERROR(_xlfn.MAXIFS(INDIRECT("'"&amp;I134&amp;"'!"&amp;P134), INDIRECT("'"&amp;I134&amp;"'!A:A"), LEFT(C134,7)), 0)</f>
        <v>0</v>
      </c>
      <c r="W134" s="52">
        <f ca="1">IFERROR(_xlfn.MAXIFS(INDIRECT("'"&amp;I134&amp;"'!"&amp;P134), INDIRECT("'"&amp;I134&amp;"'!A:A"), LEFT(C134,4)), 0)</f>
        <v>0</v>
      </c>
      <c r="X134" s="52">
        <f t="shared" ca="1" si="33"/>
        <v>0</v>
      </c>
      <c r="Y134" s="52" t="e" cm="1">
        <f t="array" aca="1" ref="Y134" ca="1">_xlfn.XLOOKUP(X134,INDIRECT("'"&amp;I134&amp;"'!"&amp;P134),INDIRECT("'"&amp;I134&amp;"'!I:I"),"Manjka")</f>
        <v>#REF!</v>
      </c>
      <c r="Z134" s="52">
        <f ca="1">IFERROR(_xlfn.MAXIFS(INDIRECT("'Druge države in ozemlja'!"&amp;P134), 'Druge države in ozemlja'!A:A, C134), 0)</f>
        <v>0</v>
      </c>
      <c r="AA134" s="52">
        <f ca="1">IFERROR(_xlfn.MAXIFS(INDIRECT("'Druge države in ozemlja'!"&amp;P134), 'Druge države in ozemlja'!A:A, LEFT(C134,7)), 0)</f>
        <v>0</v>
      </c>
      <c r="AB134" s="52">
        <f ca="1">IFERROR(_xlfn.MAXIFS(INDIRECT("'Druge države in ozemlja'!"&amp;P134), 'Druge države in ozemlja'!A:A,LEFT(C134,4)), 0)</f>
        <v>0</v>
      </c>
      <c r="AC134" s="52">
        <f t="shared" ca="1" si="34"/>
        <v>0</v>
      </c>
      <c r="AD134" s="52" t="e" cm="1">
        <f t="array" aca="1" ref="AD134" ca="1">_xlfn.XLOOKUP(AC134,INDIRECT("'Druge države in ozemlja'!"&amp;P134),'Druge države in ozemlja'!I:I,"Manjka")</f>
        <v>#REF!</v>
      </c>
      <c r="AE134" s="52" t="e">
        <f t="shared" ca="1" si="26"/>
        <v>#REF!</v>
      </c>
      <c r="AF134" s="52" t="e" cm="1">
        <f t="array" aca="1" ref="AF134" ca="1">_xlfn.XLOOKUP(C134&amp;"|("&amp;F134&amp;")",INDIRECT("'"&amp;I134&amp;"'!A1:A10000") &amp; "|" &amp; INDIRECT("'"&amp;I134&amp;"'!I1:I10000"),INDIRECT("'"&amp;I134&amp;"'!"&amp;Q134),0)</f>
        <v>#REF!</v>
      </c>
      <c r="AG134" s="52" t="e">
        <f t="shared" ca="1" si="27"/>
        <v>#REF!</v>
      </c>
      <c r="AH134" s="52" cm="1">
        <f t="array" aca="1" ref="AH134" ca="1">_xlfn.XLOOKUP(C134&amp;"|("&amp;F134&amp;")",'Druge države in ozemlja'!$A$1:$A$10000 &amp; "|" &amp; 'Druge države in ozemlja'!$I$1:$I$10000,INDIRECT("'Druge države in ozemlja'!"&amp;Q134),0)</f>
        <v>0</v>
      </c>
      <c r="AI134" s="52" t="e">
        <f t="shared" ca="1" si="35"/>
        <v>#REF!</v>
      </c>
      <c r="AJ134" s="39">
        <f t="shared" ca="1" si="36"/>
        <v>0</v>
      </c>
      <c r="AK134" s="53" t="e">
        <f t="shared" ca="1" si="37"/>
        <v>#REF!</v>
      </c>
      <c r="AL134" s="54">
        <f>COUNTIFS(RVb!H:H, 2028, RVb!A:A, C134)</f>
        <v>0</v>
      </c>
      <c r="AM134" s="54">
        <f t="shared" si="38"/>
        <v>2025</v>
      </c>
      <c r="AN134" s="54" t="e">
        <f ca="1">IF(G134, TRUE, (E134&lt;&gt;""))</f>
        <v>#REF!</v>
      </c>
      <c r="AO134" s="193" t="str">
        <f>IF(AND(B133="", B134=""), "", IF(OR(J134,K134),"",IFERROR(IF(G134,AJ134,AI134), "Vnesi podatke")))</f>
        <v/>
      </c>
      <c r="AP134" s="194" cm="1">
        <f t="array" ref="AP134">_xlfn.XLOOKUP(C134&amp;"|"&amp;F134&amp;"|"&amp;S134,RVb!A:A&amp;"|"&amp;RVb!F:F&amp;"|"&amp;RVb!H:H,RVb!E:E, 0)</f>
        <v>0</v>
      </c>
      <c r="AQ134" s="195">
        <f>_xlfn.MAXIFS(RVb!E:E, RVb!A:A, C134, RVb!H:H, AM134)</f>
        <v>0</v>
      </c>
      <c r="AR134" s="196" t="str">
        <f>IF(AND(B133="", B134=""), "", IFERROR(IF(G134,AQ134,AP134), "Vnesi podatke"))</f>
        <v/>
      </c>
      <c r="AS134" s="197" t="str">
        <f>IF(AND(B133="", B134=""),"", _xlfn.XLOOKUP(O134, Parametri!A:A,Parametri!B:B, ""))</f>
        <v/>
      </c>
      <c r="AT134" s="197" t="str">
        <f>IF(AND(B133="", B134=""), "", _xlfn.XLOOKUP(O134, Parametri!A:A,Parametri!C:C, ""))</f>
        <v/>
      </c>
      <c r="AU134" s="198" t="str">
        <f t="shared" si="39"/>
        <v/>
      </c>
      <c r="AV134" s="199" t="str">
        <f>IF(AND(B133="",B134=""),"",IFERROR(AU134*$AU$2,0))</f>
        <v/>
      </c>
    </row>
    <row r="135" spans="1:48" s="2" customFormat="1" ht="30" customHeight="1" x14ac:dyDescent="0.3">
      <c r="A135" s="64">
        <v>128</v>
      </c>
      <c r="B135" s="89"/>
      <c r="C135" s="20" t="str">
        <f t="shared" si="24"/>
        <v/>
      </c>
      <c r="D135" s="182" t="str">
        <f>IF(AND(B134="", B135=""), "", IFERROR(_xlfn.XLOOKUP(B135,'Seznam Blaga'!A:A,'Seznam Blaga'!B:B), "To blago ni predmet CBAM"))</f>
        <v/>
      </c>
      <c r="E135" s="183"/>
      <c r="F135" s="43" t="str">
        <f>_xlfn.XLOOKUP(E135, 'Seznami podatkov'!C:C,'Seznami podatkov'!B:B, "Izpolni obvezna polja.")</f>
        <v/>
      </c>
      <c r="G135" s="43" t="e">
        <f t="shared" ca="1" si="28"/>
        <v>#REF!</v>
      </c>
      <c r="H135" s="51" t="str">
        <f>IF(AND(B134="", B135=""),"", IFERROR(IF(G135,IF(_xlfn.XLOOKUP(AE135,'Seznami podatkov'!B:B,'Seznami podatkov'!C:C)&lt;&gt;0,_xlfn.XLOOKUP(AE135,'Seznami podatkov'!B:B,'Seznami podatkov'!C:C),""),E135), "Vnesi podatke"))</f>
        <v/>
      </c>
      <c r="I135" s="94"/>
      <c r="J135" s="95" t="b">
        <f>COUNTIF('Seznami podatkov'!G:G,I135)&gt;0</f>
        <v>0</v>
      </c>
      <c r="K135" s="95" t="b">
        <f>COUNTIF('Seznami podatkov'!H:H,I135)&gt;0</f>
        <v>0</v>
      </c>
      <c r="L135" s="95">
        <f t="shared" ca="1" si="29"/>
        <v>0</v>
      </c>
      <c r="M135" s="95">
        <f t="shared" ca="1" si="30"/>
        <v>0</v>
      </c>
      <c r="N135" s="95">
        <f t="shared" ca="1" si="31"/>
        <v>0</v>
      </c>
      <c r="O135" s="96"/>
      <c r="P135" s="95">
        <f>_xlfn.XLOOKUP(O135, 'Seznami podatkov'!D:D,'Seznami podatkov'!E:E, "")</f>
        <v>0</v>
      </c>
      <c r="Q135" s="95" t="str">
        <f t="shared" si="25"/>
        <v>01:010000</v>
      </c>
      <c r="R135" s="95">
        <f>COUNTIF(RVb!A:A, B135)</f>
        <v>0</v>
      </c>
      <c r="S135" s="95">
        <f t="shared" si="32"/>
        <v>0</v>
      </c>
      <c r="T135" s="117"/>
      <c r="U135" s="52">
        <f ca="1">IFERROR(_xlfn.MAXIFS(INDIRECT("'"&amp;I135&amp;"'!"&amp;P135), INDIRECT("'"&amp;I135&amp;"'!A:A"), C135), 0)</f>
        <v>0</v>
      </c>
      <c r="V135" s="52">
        <f ca="1">IFERROR(_xlfn.MAXIFS(INDIRECT("'"&amp;I135&amp;"'!"&amp;P135), INDIRECT("'"&amp;I135&amp;"'!A:A"), LEFT(C135,7)), 0)</f>
        <v>0</v>
      </c>
      <c r="W135" s="52">
        <f ca="1">IFERROR(_xlfn.MAXIFS(INDIRECT("'"&amp;I135&amp;"'!"&amp;P135), INDIRECT("'"&amp;I135&amp;"'!A:A"), LEFT(C135,4)), 0)</f>
        <v>0</v>
      </c>
      <c r="X135" s="52">
        <f t="shared" ca="1" si="33"/>
        <v>0</v>
      </c>
      <c r="Y135" s="52" t="e" cm="1">
        <f t="array" aca="1" ref="Y135" ca="1">_xlfn.XLOOKUP(X135,INDIRECT("'"&amp;I135&amp;"'!"&amp;P135),INDIRECT("'"&amp;I135&amp;"'!I:I"),"Manjka")</f>
        <v>#REF!</v>
      </c>
      <c r="Z135" s="52">
        <f ca="1">IFERROR(_xlfn.MAXIFS(INDIRECT("'Druge države in ozemlja'!"&amp;P135), 'Druge države in ozemlja'!A:A, C135), 0)</f>
        <v>0</v>
      </c>
      <c r="AA135" s="52">
        <f ca="1">IFERROR(_xlfn.MAXIFS(INDIRECT("'Druge države in ozemlja'!"&amp;P135), 'Druge države in ozemlja'!A:A, LEFT(C135,7)), 0)</f>
        <v>0</v>
      </c>
      <c r="AB135" s="52">
        <f ca="1">IFERROR(_xlfn.MAXIFS(INDIRECT("'Druge države in ozemlja'!"&amp;P135), 'Druge države in ozemlja'!A:A,LEFT(C135,4)), 0)</f>
        <v>0</v>
      </c>
      <c r="AC135" s="52">
        <f t="shared" ca="1" si="34"/>
        <v>0</v>
      </c>
      <c r="AD135" s="52" t="e" cm="1">
        <f t="array" aca="1" ref="AD135" ca="1">_xlfn.XLOOKUP(AC135,INDIRECT("'Druge države in ozemlja'!"&amp;P135),'Druge države in ozemlja'!I:I,"Manjka")</f>
        <v>#REF!</v>
      </c>
      <c r="AE135" s="52" t="e">
        <f t="shared" ca="1" si="26"/>
        <v>#REF!</v>
      </c>
      <c r="AF135" s="52" t="e" cm="1">
        <f t="array" aca="1" ref="AF135" ca="1">_xlfn.XLOOKUP(C135&amp;"|("&amp;F135&amp;")",INDIRECT("'"&amp;I135&amp;"'!A1:A10000") &amp; "|" &amp; INDIRECT("'"&amp;I135&amp;"'!I1:I10000"),INDIRECT("'"&amp;I135&amp;"'!"&amp;Q135),0)</f>
        <v>#REF!</v>
      </c>
      <c r="AG135" s="52" t="e">
        <f t="shared" ca="1" si="27"/>
        <v>#REF!</v>
      </c>
      <c r="AH135" s="52" cm="1">
        <f t="array" aca="1" ref="AH135" ca="1">_xlfn.XLOOKUP(C135&amp;"|("&amp;F135&amp;")",'Druge države in ozemlja'!$A$1:$A$10000 &amp; "|" &amp; 'Druge države in ozemlja'!$I$1:$I$10000,INDIRECT("'Druge države in ozemlja'!"&amp;Q135),0)</f>
        <v>0</v>
      </c>
      <c r="AI135" s="52" t="e">
        <f t="shared" ca="1" si="35"/>
        <v>#REF!</v>
      </c>
      <c r="AJ135" s="39">
        <f t="shared" ca="1" si="36"/>
        <v>0</v>
      </c>
      <c r="AK135" s="53" t="e">
        <f t="shared" ca="1" si="37"/>
        <v>#REF!</v>
      </c>
      <c r="AL135" s="54">
        <f>COUNTIFS(RVb!H:H, 2028, RVb!A:A, C135)</f>
        <v>0</v>
      </c>
      <c r="AM135" s="54">
        <f t="shared" si="38"/>
        <v>2025</v>
      </c>
      <c r="AN135" s="54" t="e">
        <f ca="1">IF(G135, TRUE, (E135&lt;&gt;""))</f>
        <v>#REF!</v>
      </c>
      <c r="AO135" s="193" t="str">
        <f>IF(AND(B134="", B135=""), "", IF(OR(J135,K135),"",IFERROR(IF(G135,AJ135,AI135), "Vnesi podatke")))</f>
        <v/>
      </c>
      <c r="AP135" s="194" cm="1">
        <f t="array" ref="AP135">_xlfn.XLOOKUP(C135&amp;"|"&amp;F135&amp;"|"&amp;S135,RVb!A:A&amp;"|"&amp;RVb!F:F&amp;"|"&amp;RVb!H:H,RVb!E:E, 0)</f>
        <v>0</v>
      </c>
      <c r="AQ135" s="195">
        <f>_xlfn.MAXIFS(RVb!E:E, RVb!A:A, C135, RVb!H:H, AM135)</f>
        <v>0</v>
      </c>
      <c r="AR135" s="196" t="str">
        <f>IF(AND(B134="", B135=""), "", IFERROR(IF(G135,AQ135,AP135), "Vnesi podatke"))</f>
        <v/>
      </c>
      <c r="AS135" s="197" t="str">
        <f>IF(AND(B134="", B135=""),"", _xlfn.XLOOKUP(O135, Parametri!A:A,Parametri!B:B, ""))</f>
        <v/>
      </c>
      <c r="AT135" s="197" t="str">
        <f>IF(AND(B134="", B135=""), "", _xlfn.XLOOKUP(O135, Parametri!A:A,Parametri!C:C, ""))</f>
        <v/>
      </c>
      <c r="AU135" s="198" t="str">
        <f t="shared" si="39"/>
        <v/>
      </c>
      <c r="AV135" s="199" t="str">
        <f>IF(AND(B134="",B135=""),"",IFERROR(AU135*$AU$2,0))</f>
        <v/>
      </c>
    </row>
    <row r="136" spans="1:48" s="2" customFormat="1" ht="30" customHeight="1" x14ac:dyDescent="0.3">
      <c r="A136" s="64">
        <v>129</v>
      </c>
      <c r="B136" s="89"/>
      <c r="C136" s="20" t="str">
        <f t="shared" si="24"/>
        <v/>
      </c>
      <c r="D136" s="182" t="str">
        <f>IF(AND(B135="", B136=""), "", IFERROR(_xlfn.XLOOKUP(B136,'Seznam Blaga'!A:A,'Seznam Blaga'!B:B), "To blago ni predmet CBAM"))</f>
        <v/>
      </c>
      <c r="E136" s="183"/>
      <c r="F136" s="43" t="str">
        <f>_xlfn.XLOOKUP(E136, 'Seznami podatkov'!C:C,'Seznami podatkov'!B:B, "Izpolni obvezna polja.")</f>
        <v/>
      </c>
      <c r="G136" s="43" t="e">
        <f t="shared" ca="1" si="28"/>
        <v>#REF!</v>
      </c>
      <c r="H136" s="51" t="str">
        <f>IF(AND(B135="", B136=""),"", IFERROR(IF(G136,IF(_xlfn.XLOOKUP(AE136,'Seznami podatkov'!B:B,'Seznami podatkov'!C:C)&lt;&gt;0,_xlfn.XLOOKUP(AE136,'Seznami podatkov'!B:B,'Seznami podatkov'!C:C),""),E136), "Vnesi podatke"))</f>
        <v/>
      </c>
      <c r="I136" s="94"/>
      <c r="J136" s="95" t="b">
        <f>COUNTIF('Seznami podatkov'!G:G,I136)&gt;0</f>
        <v>0</v>
      </c>
      <c r="K136" s="95" t="b">
        <f>COUNTIF('Seznami podatkov'!H:H,I136)&gt;0</f>
        <v>0</v>
      </c>
      <c r="L136" s="95">
        <f t="shared" ca="1" si="29"/>
        <v>0</v>
      </c>
      <c r="M136" s="95">
        <f t="shared" ca="1" si="30"/>
        <v>0</v>
      </c>
      <c r="N136" s="95">
        <f t="shared" ca="1" si="31"/>
        <v>0</v>
      </c>
      <c r="O136" s="96"/>
      <c r="P136" s="95">
        <f>_xlfn.XLOOKUP(O136, 'Seznami podatkov'!D:D,'Seznami podatkov'!E:E, "")</f>
        <v>0</v>
      </c>
      <c r="Q136" s="95" t="str">
        <f t="shared" si="25"/>
        <v>01:010000</v>
      </c>
      <c r="R136" s="95">
        <f>COUNTIF(RVb!A:A, B136)</f>
        <v>0</v>
      </c>
      <c r="S136" s="95">
        <f t="shared" si="32"/>
        <v>0</v>
      </c>
      <c r="T136" s="117"/>
      <c r="U136" s="52">
        <f ca="1">IFERROR(_xlfn.MAXIFS(INDIRECT("'"&amp;I136&amp;"'!"&amp;P136), INDIRECT("'"&amp;I136&amp;"'!A:A"), C136), 0)</f>
        <v>0</v>
      </c>
      <c r="V136" s="52">
        <f ca="1">IFERROR(_xlfn.MAXIFS(INDIRECT("'"&amp;I136&amp;"'!"&amp;P136), INDIRECT("'"&amp;I136&amp;"'!A:A"), LEFT(C136,7)), 0)</f>
        <v>0</v>
      </c>
      <c r="W136" s="52">
        <f ca="1">IFERROR(_xlfn.MAXIFS(INDIRECT("'"&amp;I136&amp;"'!"&amp;P136), INDIRECT("'"&amp;I136&amp;"'!A:A"), LEFT(C136,4)), 0)</f>
        <v>0</v>
      </c>
      <c r="X136" s="52">
        <f t="shared" ca="1" si="33"/>
        <v>0</v>
      </c>
      <c r="Y136" s="52" t="e" cm="1">
        <f t="array" aca="1" ref="Y136" ca="1">_xlfn.XLOOKUP(X136,INDIRECT("'"&amp;I136&amp;"'!"&amp;P136),INDIRECT("'"&amp;I136&amp;"'!I:I"),"Manjka")</f>
        <v>#REF!</v>
      </c>
      <c r="Z136" s="52">
        <f ca="1">IFERROR(_xlfn.MAXIFS(INDIRECT("'Druge države in ozemlja'!"&amp;P136), 'Druge države in ozemlja'!A:A, C136), 0)</f>
        <v>0</v>
      </c>
      <c r="AA136" s="52">
        <f ca="1">IFERROR(_xlfn.MAXIFS(INDIRECT("'Druge države in ozemlja'!"&amp;P136), 'Druge države in ozemlja'!A:A, LEFT(C136,7)), 0)</f>
        <v>0</v>
      </c>
      <c r="AB136" s="52">
        <f ca="1">IFERROR(_xlfn.MAXIFS(INDIRECT("'Druge države in ozemlja'!"&amp;P136), 'Druge države in ozemlja'!A:A,LEFT(C136,4)), 0)</f>
        <v>0</v>
      </c>
      <c r="AC136" s="52">
        <f t="shared" ca="1" si="34"/>
        <v>0</v>
      </c>
      <c r="AD136" s="52" t="e" cm="1">
        <f t="array" aca="1" ref="AD136" ca="1">_xlfn.XLOOKUP(AC136,INDIRECT("'Druge države in ozemlja'!"&amp;P136),'Druge države in ozemlja'!I:I,"Manjka")</f>
        <v>#REF!</v>
      </c>
      <c r="AE136" s="52" t="e">
        <f t="shared" ca="1" si="26"/>
        <v>#REF!</v>
      </c>
      <c r="AF136" s="52" t="e" cm="1">
        <f t="array" aca="1" ref="AF136" ca="1">_xlfn.XLOOKUP(C136&amp;"|("&amp;F136&amp;")",INDIRECT("'"&amp;I136&amp;"'!A1:A10000") &amp; "|" &amp; INDIRECT("'"&amp;I136&amp;"'!I1:I10000"),INDIRECT("'"&amp;I136&amp;"'!"&amp;Q136),0)</f>
        <v>#REF!</v>
      </c>
      <c r="AG136" s="52" t="e">
        <f t="shared" ca="1" si="27"/>
        <v>#REF!</v>
      </c>
      <c r="AH136" s="52" cm="1">
        <f t="array" aca="1" ref="AH136" ca="1">_xlfn.XLOOKUP(C136&amp;"|("&amp;F136&amp;")",'Druge države in ozemlja'!$A$1:$A$10000 &amp; "|" &amp; 'Druge države in ozemlja'!$I$1:$I$10000,INDIRECT("'Druge države in ozemlja'!"&amp;Q136),0)</f>
        <v>0</v>
      </c>
      <c r="AI136" s="52" t="e">
        <f t="shared" ca="1" si="35"/>
        <v>#REF!</v>
      </c>
      <c r="AJ136" s="39">
        <f t="shared" ca="1" si="36"/>
        <v>0</v>
      </c>
      <c r="AK136" s="53" t="e">
        <f t="shared" ca="1" si="37"/>
        <v>#REF!</v>
      </c>
      <c r="AL136" s="54">
        <f>COUNTIFS(RVb!H:H, 2028, RVb!A:A, C136)</f>
        <v>0</v>
      </c>
      <c r="AM136" s="54">
        <f t="shared" si="38"/>
        <v>2025</v>
      </c>
      <c r="AN136" s="54" t="e">
        <f ca="1">IF(G136, TRUE, (E136&lt;&gt;""))</f>
        <v>#REF!</v>
      </c>
      <c r="AO136" s="193" t="str">
        <f>IF(AND(B135="", B136=""), "", IF(OR(J136,K136),"",IFERROR(IF(G136,AJ136,AI136), "Vnesi podatke")))</f>
        <v/>
      </c>
      <c r="AP136" s="194" cm="1">
        <f t="array" ref="AP136">_xlfn.XLOOKUP(C136&amp;"|"&amp;F136&amp;"|"&amp;S136,RVb!A:A&amp;"|"&amp;RVb!F:F&amp;"|"&amp;RVb!H:H,RVb!E:E, 0)</f>
        <v>0</v>
      </c>
      <c r="AQ136" s="195">
        <f>_xlfn.MAXIFS(RVb!E:E, RVb!A:A, C136, RVb!H:H, AM136)</f>
        <v>0</v>
      </c>
      <c r="AR136" s="196" t="str">
        <f>IF(AND(B135="", B136=""), "", IFERROR(IF(G136,AQ136,AP136), "Vnesi podatke"))</f>
        <v/>
      </c>
      <c r="AS136" s="197" t="str">
        <f>IF(AND(B135="", B136=""),"", _xlfn.XLOOKUP(O136, Parametri!A:A,Parametri!B:B, ""))</f>
        <v/>
      </c>
      <c r="AT136" s="197" t="str">
        <f>IF(AND(B135="", B136=""), "", _xlfn.XLOOKUP(O136, Parametri!A:A,Parametri!C:C, ""))</f>
        <v/>
      </c>
      <c r="AU136" s="198" t="str">
        <f t="shared" si="39"/>
        <v/>
      </c>
      <c r="AV136" s="199" t="str">
        <f>IF(AND(B135="",B136=""),"",IFERROR(AU136*$AU$2,0))</f>
        <v/>
      </c>
    </row>
    <row r="137" spans="1:48" s="2" customFormat="1" ht="30" customHeight="1" x14ac:dyDescent="0.3">
      <c r="A137" s="63">
        <v>130</v>
      </c>
      <c r="B137" s="89"/>
      <c r="C137" s="20" t="str">
        <f t="shared" ref="C137:C200" si="40">SUBSTITUTE(B137," ",CHAR(160))</f>
        <v/>
      </c>
      <c r="D137" s="182" t="str">
        <f>IF(AND(B136="", B137=""), "", IFERROR(_xlfn.XLOOKUP(B137,'Seznam Blaga'!A:A,'Seznam Blaga'!B:B), "To blago ni predmet CBAM"))</f>
        <v/>
      </c>
      <c r="E137" s="183"/>
      <c r="F137" s="43" t="str">
        <f>_xlfn.XLOOKUP(E137, 'Seznami podatkov'!C:C,'Seznami podatkov'!B:B, "Izpolni obvezna polja.")</f>
        <v/>
      </c>
      <c r="G137" s="43" t="e">
        <f t="shared" ca="1" si="28"/>
        <v>#REF!</v>
      </c>
      <c r="H137" s="51" t="str">
        <f>IF(AND(B136="", B137=""),"", IFERROR(IF(G137,IF(_xlfn.XLOOKUP(AE137,'Seznami podatkov'!B:B,'Seznami podatkov'!C:C)&lt;&gt;0,_xlfn.XLOOKUP(AE137,'Seznami podatkov'!B:B,'Seznami podatkov'!C:C),""),E137), "Vnesi podatke"))</f>
        <v/>
      </c>
      <c r="I137" s="94"/>
      <c r="J137" s="95" t="b">
        <f>COUNTIF('Seznami podatkov'!G:G,I137)&gt;0</f>
        <v>0</v>
      </c>
      <c r="K137" s="95" t="b">
        <f>COUNTIF('Seznami podatkov'!H:H,I137)&gt;0</f>
        <v>0</v>
      </c>
      <c r="L137" s="95">
        <f t="shared" ca="1" si="29"/>
        <v>0</v>
      </c>
      <c r="M137" s="95">
        <f t="shared" ca="1" si="30"/>
        <v>0</v>
      </c>
      <c r="N137" s="95">
        <f t="shared" ca="1" si="31"/>
        <v>0</v>
      </c>
      <c r="O137" s="96"/>
      <c r="P137" s="95">
        <f>_xlfn.XLOOKUP(O137, 'Seznami podatkov'!D:D,'Seznami podatkov'!E:E, "")</f>
        <v>0</v>
      </c>
      <c r="Q137" s="95" t="str">
        <f t="shared" ref="Q137:Q200" si="41">LEFT(P137,1)&amp;"1:"&amp;LEFT(P137,1)&amp;"10000"</f>
        <v>01:010000</v>
      </c>
      <c r="R137" s="95">
        <f>COUNTIF(RVb!A:A, B137)</f>
        <v>0</v>
      </c>
      <c r="S137" s="95">
        <f t="shared" si="32"/>
        <v>0</v>
      </c>
      <c r="T137" s="117"/>
      <c r="U137" s="52">
        <f ca="1">IFERROR(_xlfn.MAXIFS(INDIRECT("'"&amp;I137&amp;"'!"&amp;P137), INDIRECT("'"&amp;I137&amp;"'!A:A"), C137), 0)</f>
        <v>0</v>
      </c>
      <c r="V137" s="52">
        <f ca="1">IFERROR(_xlfn.MAXIFS(INDIRECT("'"&amp;I137&amp;"'!"&amp;P137), INDIRECT("'"&amp;I137&amp;"'!A:A"), LEFT(C137,7)), 0)</f>
        <v>0</v>
      </c>
      <c r="W137" s="52">
        <f ca="1">IFERROR(_xlfn.MAXIFS(INDIRECT("'"&amp;I137&amp;"'!"&amp;P137), INDIRECT("'"&amp;I137&amp;"'!A:A"), LEFT(C137,4)), 0)</f>
        <v>0</v>
      </c>
      <c r="X137" s="52">
        <f t="shared" ca="1" si="33"/>
        <v>0</v>
      </c>
      <c r="Y137" s="52" t="e" cm="1">
        <f t="array" aca="1" ref="Y137" ca="1">_xlfn.XLOOKUP(X137,INDIRECT("'"&amp;I137&amp;"'!"&amp;P137),INDIRECT("'"&amp;I137&amp;"'!I:I"),"Manjka")</f>
        <v>#REF!</v>
      </c>
      <c r="Z137" s="52">
        <f ca="1">IFERROR(_xlfn.MAXIFS(INDIRECT("'Druge države in ozemlja'!"&amp;P137), 'Druge države in ozemlja'!A:A, C137), 0)</f>
        <v>0</v>
      </c>
      <c r="AA137" s="52">
        <f ca="1">IFERROR(_xlfn.MAXIFS(INDIRECT("'Druge države in ozemlja'!"&amp;P137), 'Druge države in ozemlja'!A:A, LEFT(C137,7)), 0)</f>
        <v>0</v>
      </c>
      <c r="AB137" s="52">
        <f ca="1">IFERROR(_xlfn.MAXIFS(INDIRECT("'Druge države in ozemlja'!"&amp;P137), 'Druge države in ozemlja'!A:A,LEFT(C137,4)), 0)</f>
        <v>0</v>
      </c>
      <c r="AC137" s="52">
        <f t="shared" ca="1" si="34"/>
        <v>0</v>
      </c>
      <c r="AD137" s="52" t="e" cm="1">
        <f t="array" aca="1" ref="AD137" ca="1">_xlfn.XLOOKUP(AC137,INDIRECT("'Druge države in ozemlja'!"&amp;P137),'Druge države in ozemlja'!I:I,"Manjka")</f>
        <v>#REF!</v>
      </c>
      <c r="AE137" s="52" t="e">
        <f t="shared" ref="AE137:AE200" ca="1" si="42">MID(AD137,2,1)</f>
        <v>#REF!</v>
      </c>
      <c r="AF137" s="52" t="e" cm="1">
        <f t="array" aca="1" ref="AF137" ca="1">_xlfn.XLOOKUP(C137&amp;"|("&amp;F137&amp;")",INDIRECT("'"&amp;I137&amp;"'!A1:A10000") &amp; "|" &amp; INDIRECT("'"&amp;I137&amp;"'!I1:I10000"),INDIRECT("'"&amp;I137&amp;"'!"&amp;Q137),0)</f>
        <v>#REF!</v>
      </c>
      <c r="AG137" s="52" t="e">
        <f t="shared" ref="AG137:AG200" ca="1" si="43">AF137=0</f>
        <v>#REF!</v>
      </c>
      <c r="AH137" s="52" cm="1">
        <f t="array" aca="1" ref="AH137" ca="1">_xlfn.XLOOKUP(C137&amp;"|("&amp;F137&amp;")",'Druge države in ozemlja'!$A$1:$A$10000 &amp; "|" &amp; 'Druge države in ozemlja'!$I$1:$I$10000,INDIRECT("'Druge države in ozemlja'!"&amp;Q137),0)</f>
        <v>0</v>
      </c>
      <c r="AI137" s="52" t="e">
        <f t="shared" ca="1" si="35"/>
        <v>#REF!</v>
      </c>
      <c r="AJ137" s="39">
        <f t="shared" ca="1" si="36"/>
        <v>0</v>
      </c>
      <c r="AK137" s="53" t="e">
        <f t="shared" ca="1" si="37"/>
        <v>#REF!</v>
      </c>
      <c r="AL137" s="54">
        <f>COUNTIFS(RVb!H:H, 2028, RVb!A:A, C137)</f>
        <v>0</v>
      </c>
      <c r="AM137" s="54">
        <f t="shared" si="38"/>
        <v>2025</v>
      </c>
      <c r="AN137" s="54" t="e">
        <f ca="1">IF(G137, TRUE, (E137&lt;&gt;""))</f>
        <v>#REF!</v>
      </c>
      <c r="AO137" s="193" t="str">
        <f>IF(AND(B136="", B137=""), "", IF(OR(J137,K137),"",IFERROR(IF(G137,AJ137,AI137), "Vnesi podatke")))</f>
        <v/>
      </c>
      <c r="AP137" s="194" cm="1">
        <f t="array" ref="AP137">_xlfn.XLOOKUP(C137&amp;"|"&amp;F137&amp;"|"&amp;S137,RVb!A:A&amp;"|"&amp;RVb!F:F&amp;"|"&amp;RVb!H:H,RVb!E:E, 0)</f>
        <v>0</v>
      </c>
      <c r="AQ137" s="195">
        <f>_xlfn.MAXIFS(RVb!E:E, RVb!A:A, C137, RVb!H:H, AM137)</f>
        <v>0</v>
      </c>
      <c r="AR137" s="196" t="str">
        <f>IF(AND(B136="", B137=""), "", IFERROR(IF(G137,AQ137,AP137), "Vnesi podatke"))</f>
        <v/>
      </c>
      <c r="AS137" s="197" t="str">
        <f>IF(AND(B136="", B137=""),"", _xlfn.XLOOKUP(O137, Parametri!A:A,Parametri!B:B, ""))</f>
        <v/>
      </c>
      <c r="AT137" s="197" t="str">
        <f>IF(AND(B136="", B137=""), "", _xlfn.XLOOKUP(O137, Parametri!A:A,Parametri!C:C, ""))</f>
        <v/>
      </c>
      <c r="AU137" s="198" t="str">
        <f t="shared" si="39"/>
        <v/>
      </c>
      <c r="AV137" s="199" t="str">
        <f>IF(AND(B136="",B137=""),"",IFERROR(AU137*$AU$2,0))</f>
        <v/>
      </c>
    </row>
    <row r="138" spans="1:48" s="2" customFormat="1" ht="30" customHeight="1" x14ac:dyDescent="0.3">
      <c r="A138" s="64">
        <v>131</v>
      </c>
      <c r="B138" s="89"/>
      <c r="C138" s="20" t="str">
        <f t="shared" si="40"/>
        <v/>
      </c>
      <c r="D138" s="182" t="str">
        <f>IF(AND(B137="", B138=""), "", IFERROR(_xlfn.XLOOKUP(B138,'Seznam Blaga'!A:A,'Seznam Blaga'!B:B), "To blago ni predmet CBAM"))</f>
        <v/>
      </c>
      <c r="E138" s="183"/>
      <c r="F138" s="43" t="str">
        <f>_xlfn.XLOOKUP(E138, 'Seznami podatkov'!C:C,'Seznami podatkov'!B:B, "Izpolni obvezna polja.")</f>
        <v/>
      </c>
      <c r="G138" s="43" t="e">
        <f t="shared" ref="G138:G201" ca="1" si="44">IF(OR(AK138="(A)", AK138="(B)"), FALSE, TRUE)</f>
        <v>#REF!</v>
      </c>
      <c r="H138" s="51" t="str">
        <f>IF(AND(B137="", B138=""),"", IFERROR(IF(G138,IF(_xlfn.XLOOKUP(AE138,'Seznami podatkov'!B:B,'Seznami podatkov'!C:C)&lt;&gt;0,_xlfn.XLOOKUP(AE138,'Seznami podatkov'!B:B,'Seznami podatkov'!C:C),""),E138), "Vnesi podatke"))</f>
        <v/>
      </c>
      <c r="I138" s="94"/>
      <c r="J138" s="95" t="b">
        <f>COUNTIF('Seznami podatkov'!G:G,I138)&gt;0</f>
        <v>0</v>
      </c>
      <c r="K138" s="95" t="b">
        <f>COUNTIF('Seznami podatkov'!H:H,I138)&gt;0</f>
        <v>0</v>
      </c>
      <c r="L138" s="95">
        <f t="shared" ref="L138:L201" ca="1" si="45">IFERROR(COUNTIF(INDIRECT("'"&amp;I138&amp;"'!A:A"), C138), 0)</f>
        <v>0</v>
      </c>
      <c r="M138" s="95">
        <f t="shared" ref="M138:M201" ca="1" si="46">IFERROR(COUNTIF(INDIRECT("'"&amp;I138&amp;"'!A:A"), LEFT(C138,7)), 0)</f>
        <v>0</v>
      </c>
      <c r="N138" s="95">
        <f t="shared" ref="N138:N201" ca="1" si="47">IFERROR(COUNTIF(INDIRECT("'"&amp;I138&amp;"'!A:A"), LEFT(C138,4)), 0)</f>
        <v>0</v>
      </c>
      <c r="O138" s="96"/>
      <c r="P138" s="95">
        <f>_xlfn.XLOOKUP(O138, 'Seznami podatkov'!D:D,'Seznami podatkov'!E:E, "")</f>
        <v>0</v>
      </c>
      <c r="Q138" s="95" t="str">
        <f t="shared" si="41"/>
        <v>01:010000</v>
      </c>
      <c r="R138" s="95">
        <f>COUNTIF(RVb!A:A, B138)</f>
        <v>0</v>
      </c>
      <c r="S138" s="95">
        <f t="shared" ref="S138:S201" si="48">IF(O138="",0,IF(R138 = 1, 2025, IF(O138&gt;2027,2028,2025)))</f>
        <v>0</v>
      </c>
      <c r="T138" s="117"/>
      <c r="U138" s="52">
        <f ca="1">IFERROR(_xlfn.MAXIFS(INDIRECT("'"&amp;I138&amp;"'!"&amp;P138), INDIRECT("'"&amp;I138&amp;"'!A:A"), C138), 0)</f>
        <v>0</v>
      </c>
      <c r="V138" s="52">
        <f ca="1">IFERROR(_xlfn.MAXIFS(INDIRECT("'"&amp;I138&amp;"'!"&amp;P138), INDIRECT("'"&amp;I138&amp;"'!A:A"), LEFT(C138,7)), 0)</f>
        <v>0</v>
      </c>
      <c r="W138" s="52">
        <f ca="1">IFERROR(_xlfn.MAXIFS(INDIRECT("'"&amp;I138&amp;"'!"&amp;P138), INDIRECT("'"&amp;I138&amp;"'!A:A"), LEFT(C138,4)), 0)</f>
        <v>0</v>
      </c>
      <c r="X138" s="52">
        <f t="shared" ref="X138:X201" ca="1" si="49">MAX(U138:W138)</f>
        <v>0</v>
      </c>
      <c r="Y138" s="52" t="e" cm="1">
        <f t="array" aca="1" ref="Y138" ca="1">_xlfn.XLOOKUP(X138,INDIRECT("'"&amp;I138&amp;"'!"&amp;P138),INDIRECT("'"&amp;I138&amp;"'!I:I"),"Manjka")</f>
        <v>#REF!</v>
      </c>
      <c r="Z138" s="52">
        <f ca="1">IFERROR(_xlfn.MAXIFS(INDIRECT("'Druge države in ozemlja'!"&amp;P138), 'Druge države in ozemlja'!A:A, C138), 0)</f>
        <v>0</v>
      </c>
      <c r="AA138" s="52">
        <f ca="1">IFERROR(_xlfn.MAXIFS(INDIRECT("'Druge države in ozemlja'!"&amp;P138), 'Druge države in ozemlja'!A:A, LEFT(C138,7)), 0)</f>
        <v>0</v>
      </c>
      <c r="AB138" s="52">
        <f ca="1">IFERROR(_xlfn.MAXIFS(INDIRECT("'Druge države in ozemlja'!"&amp;P138), 'Druge države in ozemlja'!A:A,LEFT(C138,4)), 0)</f>
        <v>0</v>
      </c>
      <c r="AC138" s="52">
        <f t="shared" ref="AC138:AC201" ca="1" si="50">MAX(Z138:AB138)</f>
        <v>0</v>
      </c>
      <c r="AD138" s="52" t="e" cm="1">
        <f t="array" aca="1" ref="AD138" ca="1">_xlfn.XLOOKUP(AC138,INDIRECT("'Druge države in ozemlja'!"&amp;P138),'Druge države in ozemlja'!I:I,"Manjka")</f>
        <v>#REF!</v>
      </c>
      <c r="AE138" s="52" t="e">
        <f t="shared" ca="1" si="42"/>
        <v>#REF!</v>
      </c>
      <c r="AF138" s="52" t="e" cm="1">
        <f t="array" aca="1" ref="AF138" ca="1">_xlfn.XLOOKUP(C138&amp;"|("&amp;F138&amp;")",INDIRECT("'"&amp;I138&amp;"'!A1:A10000") &amp; "|" &amp; INDIRECT("'"&amp;I138&amp;"'!I1:I10000"),INDIRECT("'"&amp;I138&amp;"'!"&amp;Q138),0)</f>
        <v>#REF!</v>
      </c>
      <c r="AG138" s="52" t="e">
        <f t="shared" ca="1" si="43"/>
        <v>#REF!</v>
      </c>
      <c r="AH138" s="52" cm="1">
        <f t="array" aca="1" ref="AH138" ca="1">_xlfn.XLOOKUP(C138&amp;"|("&amp;F138&amp;")",'Druge države in ozemlja'!$A$1:$A$10000 &amp; "|" &amp; 'Druge države in ozemlja'!$I$1:$I$10000,INDIRECT("'Druge države in ozemlja'!"&amp;Q138),0)</f>
        <v>0</v>
      </c>
      <c r="AI138" s="52" t="e">
        <f t="shared" ref="AI138:AI201" ca="1" si="51">IF(AG138,AH138,AF138)</f>
        <v>#REF!</v>
      </c>
      <c r="AJ138" s="39">
        <f t="shared" ref="AJ138:AJ201" ca="1" si="52">IF(X138=0,AC138,X138)</f>
        <v>0</v>
      </c>
      <c r="AK138" s="53" t="e">
        <f t="shared" ref="AK138:AK201" ca="1" si="53">IF(AJ138=X138,Y138,AD138)</f>
        <v>#REF!</v>
      </c>
      <c r="AL138" s="54">
        <f>COUNTIFS(RVb!H:H, 2028, RVb!A:A, C138)</f>
        <v>0</v>
      </c>
      <c r="AM138" s="54">
        <f t="shared" ref="AM138:AM201" si="54">IF(AL138=0,2025,S138)</f>
        <v>2025</v>
      </c>
      <c r="AN138" s="54" t="e">
        <f ca="1">IF(G138, TRUE, (E138&lt;&gt;""))</f>
        <v>#REF!</v>
      </c>
      <c r="AO138" s="193" t="str">
        <f>IF(AND(B137="", B138=""), "", IF(OR(J138,K138),"",IFERROR(IF(G138,AJ138,AI138), "Vnesi podatke")))</f>
        <v/>
      </c>
      <c r="AP138" s="194" cm="1">
        <f t="array" ref="AP138">_xlfn.XLOOKUP(C138&amp;"|"&amp;F138&amp;"|"&amp;S138,RVb!A:A&amp;"|"&amp;RVb!F:F&amp;"|"&amp;RVb!H:H,RVb!E:E, 0)</f>
        <v>0</v>
      </c>
      <c r="AQ138" s="195">
        <f>_xlfn.MAXIFS(RVb!E:E, RVb!A:A, C138, RVb!H:H, AM138)</f>
        <v>0</v>
      </c>
      <c r="AR138" s="196" t="str">
        <f>IF(AND(B137="", B138=""), "", IFERROR(IF(G138,AQ138,AP138), "Vnesi podatke"))</f>
        <v/>
      </c>
      <c r="AS138" s="197" t="str">
        <f>IF(AND(B137="", B138=""),"", _xlfn.XLOOKUP(O138, Parametri!A:A,Parametri!B:B, ""))</f>
        <v/>
      </c>
      <c r="AT138" s="197" t="str">
        <f>IF(AND(B137="", B138=""), "", _xlfn.XLOOKUP(O138, Parametri!A:A,Parametri!C:C, ""))</f>
        <v/>
      </c>
      <c r="AU138" s="198" t="str">
        <f t="shared" ref="AU138:AU201" si="55">IF(AND(B137="", B138=""), "", IF(B138="2716 00 00", 0, IFERROR(IF(OR(J138,K138),"Izvzeta Država",(AO138-AR138*AS138*AT138)*ROUND(T138,5)),0)))</f>
        <v/>
      </c>
      <c r="AV138" s="199" t="str">
        <f>IF(AND(B137="",B138=""),"",IFERROR(AU138*$AU$2,0))</f>
        <v/>
      </c>
    </row>
    <row r="139" spans="1:48" s="2" customFormat="1" ht="30" customHeight="1" x14ac:dyDescent="0.3">
      <c r="A139" s="64">
        <v>132</v>
      </c>
      <c r="B139" s="89"/>
      <c r="C139" s="20" t="str">
        <f t="shared" si="40"/>
        <v/>
      </c>
      <c r="D139" s="182" t="str">
        <f>IF(AND(B138="", B139=""), "", IFERROR(_xlfn.XLOOKUP(B139,'Seznam Blaga'!A:A,'Seznam Blaga'!B:B), "To blago ni predmet CBAM"))</f>
        <v/>
      </c>
      <c r="E139" s="183"/>
      <c r="F139" s="43" t="str">
        <f>_xlfn.XLOOKUP(E139, 'Seznami podatkov'!C:C,'Seznami podatkov'!B:B, "Izpolni obvezna polja.")</f>
        <v/>
      </c>
      <c r="G139" s="43" t="e">
        <f t="shared" ca="1" si="44"/>
        <v>#REF!</v>
      </c>
      <c r="H139" s="51" t="str">
        <f>IF(AND(B138="", B139=""),"", IFERROR(IF(G139,IF(_xlfn.XLOOKUP(AE139,'Seznami podatkov'!B:B,'Seznami podatkov'!C:C)&lt;&gt;0,_xlfn.XLOOKUP(AE139,'Seznami podatkov'!B:B,'Seznami podatkov'!C:C),""),E139), "Vnesi podatke"))</f>
        <v/>
      </c>
      <c r="I139" s="94"/>
      <c r="J139" s="95" t="b">
        <f>COUNTIF('Seznami podatkov'!G:G,I139)&gt;0</f>
        <v>0</v>
      </c>
      <c r="K139" s="95" t="b">
        <f>COUNTIF('Seznami podatkov'!H:H,I139)&gt;0</f>
        <v>0</v>
      </c>
      <c r="L139" s="95">
        <f t="shared" ca="1" si="45"/>
        <v>0</v>
      </c>
      <c r="M139" s="95">
        <f t="shared" ca="1" si="46"/>
        <v>0</v>
      </c>
      <c r="N139" s="95">
        <f t="shared" ca="1" si="47"/>
        <v>0</v>
      </c>
      <c r="O139" s="96"/>
      <c r="P139" s="95">
        <f>_xlfn.XLOOKUP(O139, 'Seznami podatkov'!D:D,'Seznami podatkov'!E:E, "")</f>
        <v>0</v>
      </c>
      <c r="Q139" s="95" t="str">
        <f t="shared" si="41"/>
        <v>01:010000</v>
      </c>
      <c r="R139" s="95">
        <f>COUNTIF(RVb!A:A, B139)</f>
        <v>0</v>
      </c>
      <c r="S139" s="95">
        <f t="shared" si="48"/>
        <v>0</v>
      </c>
      <c r="T139" s="117"/>
      <c r="U139" s="52">
        <f ca="1">IFERROR(_xlfn.MAXIFS(INDIRECT("'"&amp;I139&amp;"'!"&amp;P139), INDIRECT("'"&amp;I139&amp;"'!A:A"), C139), 0)</f>
        <v>0</v>
      </c>
      <c r="V139" s="52">
        <f ca="1">IFERROR(_xlfn.MAXIFS(INDIRECT("'"&amp;I139&amp;"'!"&amp;P139), INDIRECT("'"&amp;I139&amp;"'!A:A"), LEFT(C139,7)), 0)</f>
        <v>0</v>
      </c>
      <c r="W139" s="52">
        <f ca="1">IFERROR(_xlfn.MAXIFS(INDIRECT("'"&amp;I139&amp;"'!"&amp;P139), INDIRECT("'"&amp;I139&amp;"'!A:A"), LEFT(C139,4)), 0)</f>
        <v>0</v>
      </c>
      <c r="X139" s="52">
        <f t="shared" ca="1" si="49"/>
        <v>0</v>
      </c>
      <c r="Y139" s="52" t="e" cm="1">
        <f t="array" aca="1" ref="Y139" ca="1">_xlfn.XLOOKUP(X139,INDIRECT("'"&amp;I139&amp;"'!"&amp;P139),INDIRECT("'"&amp;I139&amp;"'!I:I"),"Manjka")</f>
        <v>#REF!</v>
      </c>
      <c r="Z139" s="52">
        <f ca="1">IFERROR(_xlfn.MAXIFS(INDIRECT("'Druge države in ozemlja'!"&amp;P139), 'Druge države in ozemlja'!A:A, C139), 0)</f>
        <v>0</v>
      </c>
      <c r="AA139" s="52">
        <f ca="1">IFERROR(_xlfn.MAXIFS(INDIRECT("'Druge države in ozemlja'!"&amp;P139), 'Druge države in ozemlja'!A:A, LEFT(C139,7)), 0)</f>
        <v>0</v>
      </c>
      <c r="AB139" s="52">
        <f ca="1">IFERROR(_xlfn.MAXIFS(INDIRECT("'Druge države in ozemlja'!"&amp;P139), 'Druge države in ozemlja'!A:A,LEFT(C139,4)), 0)</f>
        <v>0</v>
      </c>
      <c r="AC139" s="52">
        <f t="shared" ca="1" si="50"/>
        <v>0</v>
      </c>
      <c r="AD139" s="52" t="e" cm="1">
        <f t="array" aca="1" ref="AD139" ca="1">_xlfn.XLOOKUP(AC139,INDIRECT("'Druge države in ozemlja'!"&amp;P139),'Druge države in ozemlja'!I:I,"Manjka")</f>
        <v>#REF!</v>
      </c>
      <c r="AE139" s="52" t="e">
        <f t="shared" ca="1" si="42"/>
        <v>#REF!</v>
      </c>
      <c r="AF139" s="52" t="e" cm="1">
        <f t="array" aca="1" ref="AF139" ca="1">_xlfn.XLOOKUP(C139&amp;"|("&amp;F139&amp;")",INDIRECT("'"&amp;I139&amp;"'!A1:A10000") &amp; "|" &amp; INDIRECT("'"&amp;I139&amp;"'!I1:I10000"),INDIRECT("'"&amp;I139&amp;"'!"&amp;Q139),0)</f>
        <v>#REF!</v>
      </c>
      <c r="AG139" s="52" t="e">
        <f t="shared" ca="1" si="43"/>
        <v>#REF!</v>
      </c>
      <c r="AH139" s="52" cm="1">
        <f t="array" aca="1" ref="AH139" ca="1">_xlfn.XLOOKUP(C139&amp;"|("&amp;F139&amp;")",'Druge države in ozemlja'!$A$1:$A$10000 &amp; "|" &amp; 'Druge države in ozemlja'!$I$1:$I$10000,INDIRECT("'Druge države in ozemlja'!"&amp;Q139),0)</f>
        <v>0</v>
      </c>
      <c r="AI139" s="52" t="e">
        <f t="shared" ca="1" si="51"/>
        <v>#REF!</v>
      </c>
      <c r="AJ139" s="39">
        <f t="shared" ca="1" si="52"/>
        <v>0</v>
      </c>
      <c r="AK139" s="53" t="e">
        <f t="shared" ca="1" si="53"/>
        <v>#REF!</v>
      </c>
      <c r="AL139" s="54">
        <f>COUNTIFS(RVb!H:H, 2028, RVb!A:A, C139)</f>
        <v>0</v>
      </c>
      <c r="AM139" s="54">
        <f t="shared" si="54"/>
        <v>2025</v>
      </c>
      <c r="AN139" s="54" t="e">
        <f ca="1">IF(G139, TRUE, (E139&lt;&gt;""))</f>
        <v>#REF!</v>
      </c>
      <c r="AO139" s="193" t="str">
        <f>IF(AND(B138="", B139=""), "", IF(OR(J139,K139),"",IFERROR(IF(G139,AJ139,AI139), "Vnesi podatke")))</f>
        <v/>
      </c>
      <c r="AP139" s="194" cm="1">
        <f t="array" ref="AP139">_xlfn.XLOOKUP(C139&amp;"|"&amp;F139&amp;"|"&amp;S139,RVb!A:A&amp;"|"&amp;RVb!F:F&amp;"|"&amp;RVb!H:H,RVb!E:E, 0)</f>
        <v>0</v>
      </c>
      <c r="AQ139" s="195">
        <f>_xlfn.MAXIFS(RVb!E:E, RVb!A:A, C139, RVb!H:H, AM139)</f>
        <v>0</v>
      </c>
      <c r="AR139" s="196" t="str">
        <f>IF(AND(B138="", B139=""), "", IFERROR(IF(G139,AQ139,AP139), "Vnesi podatke"))</f>
        <v/>
      </c>
      <c r="AS139" s="197" t="str">
        <f>IF(AND(B138="", B139=""),"", _xlfn.XLOOKUP(O139, Parametri!A:A,Parametri!B:B, ""))</f>
        <v/>
      </c>
      <c r="AT139" s="197" t="str">
        <f>IF(AND(B138="", B139=""), "", _xlfn.XLOOKUP(O139, Parametri!A:A,Parametri!C:C, ""))</f>
        <v/>
      </c>
      <c r="AU139" s="198" t="str">
        <f t="shared" si="55"/>
        <v/>
      </c>
      <c r="AV139" s="199" t="str">
        <f>IF(AND(B138="",B139=""),"",IFERROR(AU139*$AU$2,0))</f>
        <v/>
      </c>
    </row>
    <row r="140" spans="1:48" s="2" customFormat="1" ht="30" customHeight="1" x14ac:dyDescent="0.3">
      <c r="A140" s="63">
        <v>133</v>
      </c>
      <c r="B140" s="89"/>
      <c r="C140" s="20" t="str">
        <f t="shared" si="40"/>
        <v/>
      </c>
      <c r="D140" s="182" t="str">
        <f>IF(AND(B139="", B140=""), "", IFERROR(_xlfn.XLOOKUP(B140,'Seznam Blaga'!A:A,'Seznam Blaga'!B:B), "To blago ni predmet CBAM"))</f>
        <v/>
      </c>
      <c r="E140" s="183"/>
      <c r="F140" s="43" t="str">
        <f>_xlfn.XLOOKUP(E140, 'Seznami podatkov'!C:C,'Seznami podatkov'!B:B, "Izpolni obvezna polja.")</f>
        <v/>
      </c>
      <c r="G140" s="43" t="e">
        <f t="shared" ca="1" si="44"/>
        <v>#REF!</v>
      </c>
      <c r="H140" s="51" t="str">
        <f>IF(AND(B139="", B140=""),"", IFERROR(IF(G140,IF(_xlfn.XLOOKUP(AE140,'Seznami podatkov'!B:B,'Seznami podatkov'!C:C)&lt;&gt;0,_xlfn.XLOOKUP(AE140,'Seznami podatkov'!B:B,'Seznami podatkov'!C:C),""),E140), "Vnesi podatke"))</f>
        <v/>
      </c>
      <c r="I140" s="94"/>
      <c r="J140" s="95" t="b">
        <f>COUNTIF('Seznami podatkov'!G:G,I140)&gt;0</f>
        <v>0</v>
      </c>
      <c r="K140" s="95" t="b">
        <f>COUNTIF('Seznami podatkov'!H:H,I140)&gt;0</f>
        <v>0</v>
      </c>
      <c r="L140" s="95">
        <f t="shared" ca="1" si="45"/>
        <v>0</v>
      </c>
      <c r="M140" s="95">
        <f t="shared" ca="1" si="46"/>
        <v>0</v>
      </c>
      <c r="N140" s="95">
        <f t="shared" ca="1" si="47"/>
        <v>0</v>
      </c>
      <c r="O140" s="96"/>
      <c r="P140" s="95">
        <f>_xlfn.XLOOKUP(O140, 'Seznami podatkov'!D:D,'Seznami podatkov'!E:E, "")</f>
        <v>0</v>
      </c>
      <c r="Q140" s="95" t="str">
        <f t="shared" si="41"/>
        <v>01:010000</v>
      </c>
      <c r="R140" s="95">
        <f>COUNTIF(RVb!A:A, B140)</f>
        <v>0</v>
      </c>
      <c r="S140" s="95">
        <f t="shared" si="48"/>
        <v>0</v>
      </c>
      <c r="T140" s="117"/>
      <c r="U140" s="52">
        <f ca="1">IFERROR(_xlfn.MAXIFS(INDIRECT("'"&amp;I140&amp;"'!"&amp;P140), INDIRECT("'"&amp;I140&amp;"'!A:A"), C140), 0)</f>
        <v>0</v>
      </c>
      <c r="V140" s="52">
        <f ca="1">IFERROR(_xlfn.MAXIFS(INDIRECT("'"&amp;I140&amp;"'!"&amp;P140), INDIRECT("'"&amp;I140&amp;"'!A:A"), LEFT(C140,7)), 0)</f>
        <v>0</v>
      </c>
      <c r="W140" s="52">
        <f ca="1">IFERROR(_xlfn.MAXIFS(INDIRECT("'"&amp;I140&amp;"'!"&amp;P140), INDIRECT("'"&amp;I140&amp;"'!A:A"), LEFT(C140,4)), 0)</f>
        <v>0</v>
      </c>
      <c r="X140" s="52">
        <f t="shared" ca="1" si="49"/>
        <v>0</v>
      </c>
      <c r="Y140" s="52" t="e" cm="1">
        <f t="array" aca="1" ref="Y140" ca="1">_xlfn.XLOOKUP(X140,INDIRECT("'"&amp;I140&amp;"'!"&amp;P140),INDIRECT("'"&amp;I140&amp;"'!I:I"),"Manjka")</f>
        <v>#REF!</v>
      </c>
      <c r="Z140" s="52">
        <f ca="1">IFERROR(_xlfn.MAXIFS(INDIRECT("'Druge države in ozemlja'!"&amp;P140), 'Druge države in ozemlja'!A:A, C140), 0)</f>
        <v>0</v>
      </c>
      <c r="AA140" s="52">
        <f ca="1">IFERROR(_xlfn.MAXIFS(INDIRECT("'Druge države in ozemlja'!"&amp;P140), 'Druge države in ozemlja'!A:A, LEFT(C140,7)), 0)</f>
        <v>0</v>
      </c>
      <c r="AB140" s="52">
        <f ca="1">IFERROR(_xlfn.MAXIFS(INDIRECT("'Druge države in ozemlja'!"&amp;P140), 'Druge države in ozemlja'!A:A,LEFT(C140,4)), 0)</f>
        <v>0</v>
      </c>
      <c r="AC140" s="52">
        <f t="shared" ca="1" si="50"/>
        <v>0</v>
      </c>
      <c r="AD140" s="52" t="e" cm="1">
        <f t="array" aca="1" ref="AD140" ca="1">_xlfn.XLOOKUP(AC140,INDIRECT("'Druge države in ozemlja'!"&amp;P140),'Druge države in ozemlja'!I:I,"Manjka")</f>
        <v>#REF!</v>
      </c>
      <c r="AE140" s="52" t="e">
        <f t="shared" ca="1" si="42"/>
        <v>#REF!</v>
      </c>
      <c r="AF140" s="52" t="e" cm="1">
        <f t="array" aca="1" ref="AF140" ca="1">_xlfn.XLOOKUP(C140&amp;"|("&amp;F140&amp;")",INDIRECT("'"&amp;I140&amp;"'!A1:A10000") &amp; "|" &amp; INDIRECT("'"&amp;I140&amp;"'!I1:I10000"),INDIRECT("'"&amp;I140&amp;"'!"&amp;Q140),0)</f>
        <v>#REF!</v>
      </c>
      <c r="AG140" s="52" t="e">
        <f t="shared" ca="1" si="43"/>
        <v>#REF!</v>
      </c>
      <c r="AH140" s="52" cm="1">
        <f t="array" aca="1" ref="AH140" ca="1">_xlfn.XLOOKUP(C140&amp;"|("&amp;F140&amp;")",'Druge države in ozemlja'!$A$1:$A$10000 &amp; "|" &amp; 'Druge države in ozemlja'!$I$1:$I$10000,INDIRECT("'Druge države in ozemlja'!"&amp;Q140),0)</f>
        <v>0</v>
      </c>
      <c r="AI140" s="52" t="e">
        <f t="shared" ca="1" si="51"/>
        <v>#REF!</v>
      </c>
      <c r="AJ140" s="39">
        <f t="shared" ca="1" si="52"/>
        <v>0</v>
      </c>
      <c r="AK140" s="53" t="e">
        <f t="shared" ca="1" si="53"/>
        <v>#REF!</v>
      </c>
      <c r="AL140" s="54">
        <f>COUNTIFS(RVb!H:H, 2028, RVb!A:A, C140)</f>
        <v>0</v>
      </c>
      <c r="AM140" s="54">
        <f t="shared" si="54"/>
        <v>2025</v>
      </c>
      <c r="AN140" s="54" t="e">
        <f ca="1">IF(G140, TRUE, (E140&lt;&gt;""))</f>
        <v>#REF!</v>
      </c>
      <c r="AO140" s="193" t="str">
        <f>IF(AND(B139="", B140=""), "", IF(OR(J140,K140),"",IFERROR(IF(G140,AJ140,AI140), "Vnesi podatke")))</f>
        <v/>
      </c>
      <c r="AP140" s="194" cm="1">
        <f t="array" ref="AP140">_xlfn.XLOOKUP(C140&amp;"|"&amp;F140&amp;"|"&amp;S140,RVb!A:A&amp;"|"&amp;RVb!F:F&amp;"|"&amp;RVb!H:H,RVb!E:E, 0)</f>
        <v>0</v>
      </c>
      <c r="AQ140" s="195">
        <f>_xlfn.MAXIFS(RVb!E:E, RVb!A:A, C140, RVb!H:H, AM140)</f>
        <v>0</v>
      </c>
      <c r="AR140" s="196" t="str">
        <f>IF(AND(B139="", B140=""), "", IFERROR(IF(G140,AQ140,AP140), "Vnesi podatke"))</f>
        <v/>
      </c>
      <c r="AS140" s="197" t="str">
        <f>IF(AND(B139="", B140=""),"", _xlfn.XLOOKUP(O140, Parametri!A:A,Parametri!B:B, ""))</f>
        <v/>
      </c>
      <c r="AT140" s="197" t="str">
        <f>IF(AND(B139="", B140=""), "", _xlfn.XLOOKUP(O140, Parametri!A:A,Parametri!C:C, ""))</f>
        <v/>
      </c>
      <c r="AU140" s="198" t="str">
        <f t="shared" si="55"/>
        <v/>
      </c>
      <c r="AV140" s="199" t="str">
        <f>IF(AND(B139="",B140=""),"",IFERROR(AU140*$AU$2,0))</f>
        <v/>
      </c>
    </row>
    <row r="141" spans="1:48" s="2" customFormat="1" ht="30" customHeight="1" x14ac:dyDescent="0.3">
      <c r="A141" s="64">
        <v>134</v>
      </c>
      <c r="B141" s="89"/>
      <c r="C141" s="20" t="str">
        <f t="shared" si="40"/>
        <v/>
      </c>
      <c r="D141" s="182" t="str">
        <f>IF(AND(B140="", B141=""), "", IFERROR(_xlfn.XLOOKUP(B141,'Seznam Blaga'!A:A,'Seznam Blaga'!B:B), "To blago ni predmet CBAM"))</f>
        <v/>
      </c>
      <c r="E141" s="183"/>
      <c r="F141" s="43" t="str">
        <f>_xlfn.XLOOKUP(E141, 'Seznami podatkov'!C:C,'Seznami podatkov'!B:B, "Izpolni obvezna polja.")</f>
        <v/>
      </c>
      <c r="G141" s="43" t="e">
        <f t="shared" ca="1" si="44"/>
        <v>#REF!</v>
      </c>
      <c r="H141" s="51" t="str">
        <f>IF(AND(B140="", B141=""),"", IFERROR(IF(G141,IF(_xlfn.XLOOKUP(AE141,'Seznami podatkov'!B:B,'Seznami podatkov'!C:C)&lt;&gt;0,_xlfn.XLOOKUP(AE141,'Seznami podatkov'!B:B,'Seznami podatkov'!C:C),""),E141), "Vnesi podatke"))</f>
        <v/>
      </c>
      <c r="I141" s="94"/>
      <c r="J141" s="95" t="b">
        <f>COUNTIF('Seznami podatkov'!G:G,I141)&gt;0</f>
        <v>0</v>
      </c>
      <c r="K141" s="95" t="b">
        <f>COUNTIF('Seznami podatkov'!H:H,I141)&gt;0</f>
        <v>0</v>
      </c>
      <c r="L141" s="95">
        <f t="shared" ca="1" si="45"/>
        <v>0</v>
      </c>
      <c r="M141" s="95">
        <f t="shared" ca="1" si="46"/>
        <v>0</v>
      </c>
      <c r="N141" s="95">
        <f t="shared" ca="1" si="47"/>
        <v>0</v>
      </c>
      <c r="O141" s="96"/>
      <c r="P141" s="95">
        <f>_xlfn.XLOOKUP(O141, 'Seznami podatkov'!D:D,'Seznami podatkov'!E:E, "")</f>
        <v>0</v>
      </c>
      <c r="Q141" s="95" t="str">
        <f t="shared" si="41"/>
        <v>01:010000</v>
      </c>
      <c r="R141" s="95">
        <f>COUNTIF(RVb!A:A, B141)</f>
        <v>0</v>
      </c>
      <c r="S141" s="95">
        <f t="shared" si="48"/>
        <v>0</v>
      </c>
      <c r="T141" s="117"/>
      <c r="U141" s="52">
        <f ca="1">IFERROR(_xlfn.MAXIFS(INDIRECT("'"&amp;I141&amp;"'!"&amp;P141), INDIRECT("'"&amp;I141&amp;"'!A:A"), C141), 0)</f>
        <v>0</v>
      </c>
      <c r="V141" s="52">
        <f ca="1">IFERROR(_xlfn.MAXIFS(INDIRECT("'"&amp;I141&amp;"'!"&amp;P141), INDIRECT("'"&amp;I141&amp;"'!A:A"), LEFT(C141,7)), 0)</f>
        <v>0</v>
      </c>
      <c r="W141" s="52">
        <f ca="1">IFERROR(_xlfn.MAXIFS(INDIRECT("'"&amp;I141&amp;"'!"&amp;P141), INDIRECT("'"&amp;I141&amp;"'!A:A"), LEFT(C141,4)), 0)</f>
        <v>0</v>
      </c>
      <c r="X141" s="52">
        <f t="shared" ca="1" si="49"/>
        <v>0</v>
      </c>
      <c r="Y141" s="52" t="e" cm="1">
        <f t="array" aca="1" ref="Y141" ca="1">_xlfn.XLOOKUP(X141,INDIRECT("'"&amp;I141&amp;"'!"&amp;P141),INDIRECT("'"&amp;I141&amp;"'!I:I"),"Manjka")</f>
        <v>#REF!</v>
      </c>
      <c r="Z141" s="52">
        <f ca="1">IFERROR(_xlfn.MAXIFS(INDIRECT("'Druge države in ozemlja'!"&amp;P141), 'Druge države in ozemlja'!A:A, C141), 0)</f>
        <v>0</v>
      </c>
      <c r="AA141" s="52">
        <f ca="1">IFERROR(_xlfn.MAXIFS(INDIRECT("'Druge države in ozemlja'!"&amp;P141), 'Druge države in ozemlja'!A:A, LEFT(C141,7)), 0)</f>
        <v>0</v>
      </c>
      <c r="AB141" s="52">
        <f ca="1">IFERROR(_xlfn.MAXIFS(INDIRECT("'Druge države in ozemlja'!"&amp;P141), 'Druge države in ozemlja'!A:A,LEFT(C141,4)), 0)</f>
        <v>0</v>
      </c>
      <c r="AC141" s="52">
        <f t="shared" ca="1" si="50"/>
        <v>0</v>
      </c>
      <c r="AD141" s="52" t="e" cm="1">
        <f t="array" aca="1" ref="AD141" ca="1">_xlfn.XLOOKUP(AC141,INDIRECT("'Druge države in ozemlja'!"&amp;P141),'Druge države in ozemlja'!I:I,"Manjka")</f>
        <v>#REF!</v>
      </c>
      <c r="AE141" s="52" t="e">
        <f t="shared" ca="1" si="42"/>
        <v>#REF!</v>
      </c>
      <c r="AF141" s="52" t="e" cm="1">
        <f t="array" aca="1" ref="AF141" ca="1">_xlfn.XLOOKUP(C141&amp;"|("&amp;F141&amp;")",INDIRECT("'"&amp;I141&amp;"'!A1:A10000") &amp; "|" &amp; INDIRECT("'"&amp;I141&amp;"'!I1:I10000"),INDIRECT("'"&amp;I141&amp;"'!"&amp;Q141),0)</f>
        <v>#REF!</v>
      </c>
      <c r="AG141" s="52" t="e">
        <f t="shared" ca="1" si="43"/>
        <v>#REF!</v>
      </c>
      <c r="AH141" s="52" cm="1">
        <f t="array" aca="1" ref="AH141" ca="1">_xlfn.XLOOKUP(C141&amp;"|("&amp;F141&amp;")",'Druge države in ozemlja'!$A$1:$A$10000 &amp; "|" &amp; 'Druge države in ozemlja'!$I$1:$I$10000,INDIRECT("'Druge države in ozemlja'!"&amp;Q141),0)</f>
        <v>0</v>
      </c>
      <c r="AI141" s="52" t="e">
        <f t="shared" ca="1" si="51"/>
        <v>#REF!</v>
      </c>
      <c r="AJ141" s="39">
        <f t="shared" ca="1" si="52"/>
        <v>0</v>
      </c>
      <c r="AK141" s="53" t="e">
        <f t="shared" ca="1" si="53"/>
        <v>#REF!</v>
      </c>
      <c r="AL141" s="54">
        <f>COUNTIFS(RVb!H:H, 2028, RVb!A:A, C141)</f>
        <v>0</v>
      </c>
      <c r="AM141" s="54">
        <f t="shared" si="54"/>
        <v>2025</v>
      </c>
      <c r="AN141" s="54" t="e">
        <f ca="1">IF(G141, TRUE, (E141&lt;&gt;""))</f>
        <v>#REF!</v>
      </c>
      <c r="AO141" s="193" t="str">
        <f>IF(AND(B140="", B141=""), "", IF(OR(J141,K141),"",IFERROR(IF(G141,AJ141,AI141), "Vnesi podatke")))</f>
        <v/>
      </c>
      <c r="AP141" s="194" cm="1">
        <f t="array" ref="AP141">_xlfn.XLOOKUP(C141&amp;"|"&amp;F141&amp;"|"&amp;S141,RVb!A:A&amp;"|"&amp;RVb!F:F&amp;"|"&amp;RVb!H:H,RVb!E:E, 0)</f>
        <v>0</v>
      </c>
      <c r="AQ141" s="195">
        <f>_xlfn.MAXIFS(RVb!E:E, RVb!A:A, C141, RVb!H:H, AM141)</f>
        <v>0</v>
      </c>
      <c r="AR141" s="196" t="str">
        <f>IF(AND(B140="", B141=""), "", IFERROR(IF(G141,AQ141,AP141), "Vnesi podatke"))</f>
        <v/>
      </c>
      <c r="AS141" s="197" t="str">
        <f>IF(AND(B140="", B141=""),"", _xlfn.XLOOKUP(O141, Parametri!A:A,Parametri!B:B, ""))</f>
        <v/>
      </c>
      <c r="AT141" s="197" t="str">
        <f>IF(AND(B140="", B141=""), "", _xlfn.XLOOKUP(O141, Parametri!A:A,Parametri!C:C, ""))</f>
        <v/>
      </c>
      <c r="AU141" s="198" t="str">
        <f t="shared" si="55"/>
        <v/>
      </c>
      <c r="AV141" s="199" t="str">
        <f>IF(AND(B140="",B141=""),"",IFERROR(AU141*$AU$2,0))</f>
        <v/>
      </c>
    </row>
    <row r="142" spans="1:48" s="2" customFormat="1" ht="30" customHeight="1" x14ac:dyDescent="0.3">
      <c r="A142" s="64">
        <v>135</v>
      </c>
      <c r="B142" s="89"/>
      <c r="C142" s="20" t="str">
        <f t="shared" si="40"/>
        <v/>
      </c>
      <c r="D142" s="182" t="str">
        <f>IF(AND(B141="", B142=""), "", IFERROR(_xlfn.XLOOKUP(B142,'Seznam Blaga'!A:A,'Seznam Blaga'!B:B), "To blago ni predmet CBAM"))</f>
        <v/>
      </c>
      <c r="E142" s="183"/>
      <c r="F142" s="43" t="str">
        <f>_xlfn.XLOOKUP(E142, 'Seznami podatkov'!C:C,'Seznami podatkov'!B:B, "Izpolni obvezna polja.")</f>
        <v/>
      </c>
      <c r="G142" s="43" t="e">
        <f t="shared" ca="1" si="44"/>
        <v>#REF!</v>
      </c>
      <c r="H142" s="51" t="str">
        <f>IF(AND(B141="", B142=""),"", IFERROR(IF(G142,IF(_xlfn.XLOOKUP(AE142,'Seznami podatkov'!B:B,'Seznami podatkov'!C:C)&lt;&gt;0,_xlfn.XLOOKUP(AE142,'Seznami podatkov'!B:B,'Seznami podatkov'!C:C),""),E142), "Vnesi podatke"))</f>
        <v/>
      </c>
      <c r="I142" s="94"/>
      <c r="J142" s="95" t="b">
        <f>COUNTIF('Seznami podatkov'!G:G,I142)&gt;0</f>
        <v>0</v>
      </c>
      <c r="K142" s="95" t="b">
        <f>COUNTIF('Seznami podatkov'!H:H,I142)&gt;0</f>
        <v>0</v>
      </c>
      <c r="L142" s="95">
        <f t="shared" ca="1" si="45"/>
        <v>0</v>
      </c>
      <c r="M142" s="95">
        <f t="shared" ca="1" si="46"/>
        <v>0</v>
      </c>
      <c r="N142" s="95">
        <f t="shared" ca="1" si="47"/>
        <v>0</v>
      </c>
      <c r="O142" s="96"/>
      <c r="P142" s="95">
        <f>_xlfn.XLOOKUP(O142, 'Seznami podatkov'!D:D,'Seznami podatkov'!E:E, "")</f>
        <v>0</v>
      </c>
      <c r="Q142" s="95" t="str">
        <f t="shared" si="41"/>
        <v>01:010000</v>
      </c>
      <c r="R142" s="95">
        <f>COUNTIF(RVb!A:A, B142)</f>
        <v>0</v>
      </c>
      <c r="S142" s="95">
        <f t="shared" si="48"/>
        <v>0</v>
      </c>
      <c r="T142" s="117"/>
      <c r="U142" s="52">
        <f ca="1">IFERROR(_xlfn.MAXIFS(INDIRECT("'"&amp;I142&amp;"'!"&amp;P142), INDIRECT("'"&amp;I142&amp;"'!A:A"), C142), 0)</f>
        <v>0</v>
      </c>
      <c r="V142" s="52">
        <f ca="1">IFERROR(_xlfn.MAXIFS(INDIRECT("'"&amp;I142&amp;"'!"&amp;P142), INDIRECT("'"&amp;I142&amp;"'!A:A"), LEFT(C142,7)), 0)</f>
        <v>0</v>
      </c>
      <c r="W142" s="52">
        <f ca="1">IFERROR(_xlfn.MAXIFS(INDIRECT("'"&amp;I142&amp;"'!"&amp;P142), INDIRECT("'"&amp;I142&amp;"'!A:A"), LEFT(C142,4)), 0)</f>
        <v>0</v>
      </c>
      <c r="X142" s="52">
        <f t="shared" ca="1" si="49"/>
        <v>0</v>
      </c>
      <c r="Y142" s="52" t="e" cm="1">
        <f t="array" aca="1" ref="Y142" ca="1">_xlfn.XLOOKUP(X142,INDIRECT("'"&amp;I142&amp;"'!"&amp;P142),INDIRECT("'"&amp;I142&amp;"'!I:I"),"Manjka")</f>
        <v>#REF!</v>
      </c>
      <c r="Z142" s="52">
        <f ca="1">IFERROR(_xlfn.MAXIFS(INDIRECT("'Druge države in ozemlja'!"&amp;P142), 'Druge države in ozemlja'!A:A, C142), 0)</f>
        <v>0</v>
      </c>
      <c r="AA142" s="52">
        <f ca="1">IFERROR(_xlfn.MAXIFS(INDIRECT("'Druge države in ozemlja'!"&amp;P142), 'Druge države in ozemlja'!A:A, LEFT(C142,7)), 0)</f>
        <v>0</v>
      </c>
      <c r="AB142" s="52">
        <f ca="1">IFERROR(_xlfn.MAXIFS(INDIRECT("'Druge države in ozemlja'!"&amp;P142), 'Druge države in ozemlja'!A:A,LEFT(C142,4)), 0)</f>
        <v>0</v>
      </c>
      <c r="AC142" s="52">
        <f t="shared" ca="1" si="50"/>
        <v>0</v>
      </c>
      <c r="AD142" s="52" t="e" cm="1">
        <f t="array" aca="1" ref="AD142" ca="1">_xlfn.XLOOKUP(AC142,INDIRECT("'Druge države in ozemlja'!"&amp;P142),'Druge države in ozemlja'!I:I,"Manjka")</f>
        <v>#REF!</v>
      </c>
      <c r="AE142" s="52" t="e">
        <f t="shared" ca="1" si="42"/>
        <v>#REF!</v>
      </c>
      <c r="AF142" s="52" t="e" cm="1">
        <f t="array" aca="1" ref="AF142" ca="1">_xlfn.XLOOKUP(C142&amp;"|("&amp;F142&amp;")",INDIRECT("'"&amp;I142&amp;"'!A1:A10000") &amp; "|" &amp; INDIRECT("'"&amp;I142&amp;"'!I1:I10000"),INDIRECT("'"&amp;I142&amp;"'!"&amp;Q142),0)</f>
        <v>#REF!</v>
      </c>
      <c r="AG142" s="52" t="e">
        <f t="shared" ca="1" si="43"/>
        <v>#REF!</v>
      </c>
      <c r="AH142" s="52" cm="1">
        <f t="array" aca="1" ref="AH142" ca="1">_xlfn.XLOOKUP(C142&amp;"|("&amp;F142&amp;")",'Druge države in ozemlja'!$A$1:$A$10000 &amp; "|" &amp; 'Druge države in ozemlja'!$I$1:$I$10000,INDIRECT("'Druge države in ozemlja'!"&amp;Q142),0)</f>
        <v>0</v>
      </c>
      <c r="AI142" s="52" t="e">
        <f t="shared" ca="1" si="51"/>
        <v>#REF!</v>
      </c>
      <c r="AJ142" s="39">
        <f t="shared" ca="1" si="52"/>
        <v>0</v>
      </c>
      <c r="AK142" s="53" t="e">
        <f t="shared" ca="1" si="53"/>
        <v>#REF!</v>
      </c>
      <c r="AL142" s="54">
        <f>COUNTIFS(RVb!H:H, 2028, RVb!A:A, C142)</f>
        <v>0</v>
      </c>
      <c r="AM142" s="54">
        <f t="shared" si="54"/>
        <v>2025</v>
      </c>
      <c r="AN142" s="54" t="e">
        <f ca="1">IF(G142, TRUE, (E142&lt;&gt;""))</f>
        <v>#REF!</v>
      </c>
      <c r="AO142" s="193" t="str">
        <f>IF(AND(B141="", B142=""), "", IF(OR(J142,K142),"",IFERROR(IF(G142,AJ142,AI142), "Vnesi podatke")))</f>
        <v/>
      </c>
      <c r="AP142" s="194" cm="1">
        <f t="array" ref="AP142">_xlfn.XLOOKUP(C142&amp;"|"&amp;F142&amp;"|"&amp;S142,RVb!A:A&amp;"|"&amp;RVb!F:F&amp;"|"&amp;RVb!H:H,RVb!E:E, 0)</f>
        <v>0</v>
      </c>
      <c r="AQ142" s="195">
        <f>_xlfn.MAXIFS(RVb!E:E, RVb!A:A, C142, RVb!H:H, AM142)</f>
        <v>0</v>
      </c>
      <c r="AR142" s="196" t="str">
        <f>IF(AND(B141="", B142=""), "", IFERROR(IF(G142,AQ142,AP142), "Vnesi podatke"))</f>
        <v/>
      </c>
      <c r="AS142" s="197" t="str">
        <f>IF(AND(B141="", B142=""),"", _xlfn.XLOOKUP(O142, Parametri!A:A,Parametri!B:B, ""))</f>
        <v/>
      </c>
      <c r="AT142" s="197" t="str">
        <f>IF(AND(B141="", B142=""), "", _xlfn.XLOOKUP(O142, Parametri!A:A,Parametri!C:C, ""))</f>
        <v/>
      </c>
      <c r="AU142" s="198" t="str">
        <f t="shared" si="55"/>
        <v/>
      </c>
      <c r="AV142" s="199" t="str">
        <f>IF(AND(B141="",B142=""),"",IFERROR(AU142*$AU$2,0))</f>
        <v/>
      </c>
    </row>
    <row r="143" spans="1:48" s="2" customFormat="1" ht="30" customHeight="1" x14ac:dyDescent="0.3">
      <c r="A143" s="63">
        <v>136</v>
      </c>
      <c r="B143" s="89"/>
      <c r="C143" s="20" t="str">
        <f t="shared" si="40"/>
        <v/>
      </c>
      <c r="D143" s="182" t="str">
        <f>IF(AND(B142="", B143=""), "", IFERROR(_xlfn.XLOOKUP(B143,'Seznam Blaga'!A:A,'Seznam Blaga'!B:B), "To blago ni predmet CBAM"))</f>
        <v/>
      </c>
      <c r="E143" s="183"/>
      <c r="F143" s="43" t="str">
        <f>_xlfn.XLOOKUP(E143, 'Seznami podatkov'!C:C,'Seznami podatkov'!B:B, "Izpolni obvezna polja.")</f>
        <v/>
      </c>
      <c r="G143" s="43" t="e">
        <f t="shared" ca="1" si="44"/>
        <v>#REF!</v>
      </c>
      <c r="H143" s="51" t="str">
        <f>IF(AND(B142="", B143=""),"", IFERROR(IF(G143,IF(_xlfn.XLOOKUP(AE143,'Seznami podatkov'!B:B,'Seznami podatkov'!C:C)&lt;&gt;0,_xlfn.XLOOKUP(AE143,'Seznami podatkov'!B:B,'Seznami podatkov'!C:C),""),E143), "Vnesi podatke"))</f>
        <v/>
      </c>
      <c r="I143" s="94"/>
      <c r="J143" s="95" t="b">
        <f>COUNTIF('Seznami podatkov'!G:G,I143)&gt;0</f>
        <v>0</v>
      </c>
      <c r="K143" s="95" t="b">
        <f>COUNTIF('Seznami podatkov'!H:H,I143)&gt;0</f>
        <v>0</v>
      </c>
      <c r="L143" s="95">
        <f t="shared" ca="1" si="45"/>
        <v>0</v>
      </c>
      <c r="M143" s="95">
        <f t="shared" ca="1" si="46"/>
        <v>0</v>
      </c>
      <c r="N143" s="95">
        <f t="shared" ca="1" si="47"/>
        <v>0</v>
      </c>
      <c r="O143" s="96"/>
      <c r="P143" s="95">
        <f>_xlfn.XLOOKUP(O143, 'Seznami podatkov'!D:D,'Seznami podatkov'!E:E, "")</f>
        <v>0</v>
      </c>
      <c r="Q143" s="95" t="str">
        <f t="shared" si="41"/>
        <v>01:010000</v>
      </c>
      <c r="R143" s="95">
        <f>COUNTIF(RVb!A:A, B143)</f>
        <v>0</v>
      </c>
      <c r="S143" s="95">
        <f t="shared" si="48"/>
        <v>0</v>
      </c>
      <c r="T143" s="117"/>
      <c r="U143" s="52">
        <f ca="1">IFERROR(_xlfn.MAXIFS(INDIRECT("'"&amp;I143&amp;"'!"&amp;P143), INDIRECT("'"&amp;I143&amp;"'!A:A"), C143), 0)</f>
        <v>0</v>
      </c>
      <c r="V143" s="52">
        <f ca="1">IFERROR(_xlfn.MAXIFS(INDIRECT("'"&amp;I143&amp;"'!"&amp;P143), INDIRECT("'"&amp;I143&amp;"'!A:A"), LEFT(C143,7)), 0)</f>
        <v>0</v>
      </c>
      <c r="W143" s="52">
        <f ca="1">IFERROR(_xlfn.MAXIFS(INDIRECT("'"&amp;I143&amp;"'!"&amp;P143), INDIRECT("'"&amp;I143&amp;"'!A:A"), LEFT(C143,4)), 0)</f>
        <v>0</v>
      </c>
      <c r="X143" s="52">
        <f t="shared" ca="1" si="49"/>
        <v>0</v>
      </c>
      <c r="Y143" s="52" t="e" cm="1">
        <f t="array" aca="1" ref="Y143" ca="1">_xlfn.XLOOKUP(X143,INDIRECT("'"&amp;I143&amp;"'!"&amp;P143),INDIRECT("'"&amp;I143&amp;"'!I:I"),"Manjka")</f>
        <v>#REF!</v>
      </c>
      <c r="Z143" s="52">
        <f ca="1">IFERROR(_xlfn.MAXIFS(INDIRECT("'Druge države in ozemlja'!"&amp;P143), 'Druge države in ozemlja'!A:A, C143), 0)</f>
        <v>0</v>
      </c>
      <c r="AA143" s="52">
        <f ca="1">IFERROR(_xlfn.MAXIFS(INDIRECT("'Druge države in ozemlja'!"&amp;P143), 'Druge države in ozemlja'!A:A, LEFT(C143,7)), 0)</f>
        <v>0</v>
      </c>
      <c r="AB143" s="52">
        <f ca="1">IFERROR(_xlfn.MAXIFS(INDIRECT("'Druge države in ozemlja'!"&amp;P143), 'Druge države in ozemlja'!A:A,LEFT(C143,4)), 0)</f>
        <v>0</v>
      </c>
      <c r="AC143" s="52">
        <f t="shared" ca="1" si="50"/>
        <v>0</v>
      </c>
      <c r="AD143" s="52" t="e" cm="1">
        <f t="array" aca="1" ref="AD143" ca="1">_xlfn.XLOOKUP(AC143,INDIRECT("'Druge države in ozemlja'!"&amp;P143),'Druge države in ozemlja'!I:I,"Manjka")</f>
        <v>#REF!</v>
      </c>
      <c r="AE143" s="52" t="e">
        <f t="shared" ca="1" si="42"/>
        <v>#REF!</v>
      </c>
      <c r="AF143" s="52" t="e" cm="1">
        <f t="array" aca="1" ref="AF143" ca="1">_xlfn.XLOOKUP(C143&amp;"|("&amp;F143&amp;")",INDIRECT("'"&amp;I143&amp;"'!A1:A10000") &amp; "|" &amp; INDIRECT("'"&amp;I143&amp;"'!I1:I10000"),INDIRECT("'"&amp;I143&amp;"'!"&amp;Q143),0)</f>
        <v>#REF!</v>
      </c>
      <c r="AG143" s="52" t="e">
        <f t="shared" ca="1" si="43"/>
        <v>#REF!</v>
      </c>
      <c r="AH143" s="52" cm="1">
        <f t="array" aca="1" ref="AH143" ca="1">_xlfn.XLOOKUP(C143&amp;"|("&amp;F143&amp;")",'Druge države in ozemlja'!$A$1:$A$10000 &amp; "|" &amp; 'Druge države in ozemlja'!$I$1:$I$10000,INDIRECT("'Druge države in ozemlja'!"&amp;Q143),0)</f>
        <v>0</v>
      </c>
      <c r="AI143" s="52" t="e">
        <f t="shared" ca="1" si="51"/>
        <v>#REF!</v>
      </c>
      <c r="AJ143" s="39">
        <f t="shared" ca="1" si="52"/>
        <v>0</v>
      </c>
      <c r="AK143" s="53" t="e">
        <f t="shared" ca="1" si="53"/>
        <v>#REF!</v>
      </c>
      <c r="AL143" s="54">
        <f>COUNTIFS(RVb!H:H, 2028, RVb!A:A, C143)</f>
        <v>0</v>
      </c>
      <c r="AM143" s="54">
        <f t="shared" si="54"/>
        <v>2025</v>
      </c>
      <c r="AN143" s="54" t="e">
        <f ca="1">IF(G143, TRUE, (E143&lt;&gt;""))</f>
        <v>#REF!</v>
      </c>
      <c r="AO143" s="193" t="str">
        <f>IF(AND(B142="", B143=""), "", IF(OR(J143,K143),"",IFERROR(IF(G143,AJ143,AI143), "Vnesi podatke")))</f>
        <v/>
      </c>
      <c r="AP143" s="194" cm="1">
        <f t="array" ref="AP143">_xlfn.XLOOKUP(C143&amp;"|"&amp;F143&amp;"|"&amp;S143,RVb!A:A&amp;"|"&amp;RVb!F:F&amp;"|"&amp;RVb!H:H,RVb!E:E, 0)</f>
        <v>0</v>
      </c>
      <c r="AQ143" s="195">
        <f>_xlfn.MAXIFS(RVb!E:E, RVb!A:A, C143, RVb!H:H, AM143)</f>
        <v>0</v>
      </c>
      <c r="AR143" s="196" t="str">
        <f>IF(AND(B142="", B143=""), "", IFERROR(IF(G143,AQ143,AP143), "Vnesi podatke"))</f>
        <v/>
      </c>
      <c r="AS143" s="197" t="str">
        <f>IF(AND(B142="", B143=""),"", _xlfn.XLOOKUP(O143, Parametri!A:A,Parametri!B:B, ""))</f>
        <v/>
      </c>
      <c r="AT143" s="197" t="str">
        <f>IF(AND(B142="", B143=""), "", _xlfn.XLOOKUP(O143, Parametri!A:A,Parametri!C:C, ""))</f>
        <v/>
      </c>
      <c r="AU143" s="198" t="str">
        <f t="shared" si="55"/>
        <v/>
      </c>
      <c r="AV143" s="199" t="str">
        <f>IF(AND(B142="",B143=""),"",IFERROR(AU143*$AU$2,0))</f>
        <v/>
      </c>
    </row>
    <row r="144" spans="1:48" s="2" customFormat="1" ht="30" customHeight="1" x14ac:dyDescent="0.3">
      <c r="A144" s="64">
        <v>137</v>
      </c>
      <c r="B144" s="89"/>
      <c r="C144" s="20" t="str">
        <f t="shared" si="40"/>
        <v/>
      </c>
      <c r="D144" s="182" t="str">
        <f>IF(AND(B143="", B144=""), "", IFERROR(_xlfn.XLOOKUP(B144,'Seznam Blaga'!A:A,'Seznam Blaga'!B:B), "To blago ni predmet CBAM"))</f>
        <v/>
      </c>
      <c r="E144" s="183"/>
      <c r="F144" s="43" t="str">
        <f>_xlfn.XLOOKUP(E144, 'Seznami podatkov'!C:C,'Seznami podatkov'!B:B, "Izpolni obvezna polja.")</f>
        <v/>
      </c>
      <c r="G144" s="43" t="e">
        <f t="shared" ca="1" si="44"/>
        <v>#REF!</v>
      </c>
      <c r="H144" s="51" t="str">
        <f>IF(AND(B143="", B144=""),"", IFERROR(IF(G144,IF(_xlfn.XLOOKUP(AE144,'Seznami podatkov'!B:B,'Seznami podatkov'!C:C)&lt;&gt;0,_xlfn.XLOOKUP(AE144,'Seznami podatkov'!B:B,'Seznami podatkov'!C:C),""),E144), "Vnesi podatke"))</f>
        <v/>
      </c>
      <c r="I144" s="94"/>
      <c r="J144" s="95" t="b">
        <f>COUNTIF('Seznami podatkov'!G:G,I144)&gt;0</f>
        <v>0</v>
      </c>
      <c r="K144" s="95" t="b">
        <f>COUNTIF('Seznami podatkov'!H:H,I144)&gt;0</f>
        <v>0</v>
      </c>
      <c r="L144" s="95">
        <f t="shared" ca="1" si="45"/>
        <v>0</v>
      </c>
      <c r="M144" s="95">
        <f t="shared" ca="1" si="46"/>
        <v>0</v>
      </c>
      <c r="N144" s="95">
        <f t="shared" ca="1" si="47"/>
        <v>0</v>
      </c>
      <c r="O144" s="96"/>
      <c r="P144" s="95">
        <f>_xlfn.XLOOKUP(O144, 'Seznami podatkov'!D:D,'Seznami podatkov'!E:E, "")</f>
        <v>0</v>
      </c>
      <c r="Q144" s="95" t="str">
        <f t="shared" si="41"/>
        <v>01:010000</v>
      </c>
      <c r="R144" s="95">
        <f>COUNTIF(RVb!A:A, B144)</f>
        <v>0</v>
      </c>
      <c r="S144" s="95">
        <f t="shared" si="48"/>
        <v>0</v>
      </c>
      <c r="T144" s="117"/>
      <c r="U144" s="52">
        <f ca="1">IFERROR(_xlfn.MAXIFS(INDIRECT("'"&amp;I144&amp;"'!"&amp;P144), INDIRECT("'"&amp;I144&amp;"'!A:A"), C144), 0)</f>
        <v>0</v>
      </c>
      <c r="V144" s="52">
        <f ca="1">IFERROR(_xlfn.MAXIFS(INDIRECT("'"&amp;I144&amp;"'!"&amp;P144), INDIRECT("'"&amp;I144&amp;"'!A:A"), LEFT(C144,7)), 0)</f>
        <v>0</v>
      </c>
      <c r="W144" s="52">
        <f ca="1">IFERROR(_xlfn.MAXIFS(INDIRECT("'"&amp;I144&amp;"'!"&amp;P144), INDIRECT("'"&amp;I144&amp;"'!A:A"), LEFT(C144,4)), 0)</f>
        <v>0</v>
      </c>
      <c r="X144" s="52">
        <f t="shared" ca="1" si="49"/>
        <v>0</v>
      </c>
      <c r="Y144" s="52" t="e" cm="1">
        <f t="array" aca="1" ref="Y144" ca="1">_xlfn.XLOOKUP(X144,INDIRECT("'"&amp;I144&amp;"'!"&amp;P144),INDIRECT("'"&amp;I144&amp;"'!I:I"),"Manjka")</f>
        <v>#REF!</v>
      </c>
      <c r="Z144" s="52">
        <f ca="1">IFERROR(_xlfn.MAXIFS(INDIRECT("'Druge države in ozemlja'!"&amp;P144), 'Druge države in ozemlja'!A:A, C144), 0)</f>
        <v>0</v>
      </c>
      <c r="AA144" s="52">
        <f ca="1">IFERROR(_xlfn.MAXIFS(INDIRECT("'Druge države in ozemlja'!"&amp;P144), 'Druge države in ozemlja'!A:A, LEFT(C144,7)), 0)</f>
        <v>0</v>
      </c>
      <c r="AB144" s="52">
        <f ca="1">IFERROR(_xlfn.MAXIFS(INDIRECT("'Druge države in ozemlja'!"&amp;P144), 'Druge države in ozemlja'!A:A,LEFT(C144,4)), 0)</f>
        <v>0</v>
      </c>
      <c r="AC144" s="52">
        <f t="shared" ca="1" si="50"/>
        <v>0</v>
      </c>
      <c r="AD144" s="52" t="e" cm="1">
        <f t="array" aca="1" ref="AD144" ca="1">_xlfn.XLOOKUP(AC144,INDIRECT("'Druge države in ozemlja'!"&amp;P144),'Druge države in ozemlja'!I:I,"Manjka")</f>
        <v>#REF!</v>
      </c>
      <c r="AE144" s="52" t="e">
        <f t="shared" ca="1" si="42"/>
        <v>#REF!</v>
      </c>
      <c r="AF144" s="52" t="e" cm="1">
        <f t="array" aca="1" ref="AF144" ca="1">_xlfn.XLOOKUP(C144&amp;"|("&amp;F144&amp;")",INDIRECT("'"&amp;I144&amp;"'!A1:A10000") &amp; "|" &amp; INDIRECT("'"&amp;I144&amp;"'!I1:I10000"),INDIRECT("'"&amp;I144&amp;"'!"&amp;Q144),0)</f>
        <v>#REF!</v>
      </c>
      <c r="AG144" s="52" t="e">
        <f t="shared" ca="1" si="43"/>
        <v>#REF!</v>
      </c>
      <c r="AH144" s="52" cm="1">
        <f t="array" aca="1" ref="AH144" ca="1">_xlfn.XLOOKUP(C144&amp;"|("&amp;F144&amp;")",'Druge države in ozemlja'!$A$1:$A$10000 &amp; "|" &amp; 'Druge države in ozemlja'!$I$1:$I$10000,INDIRECT("'Druge države in ozemlja'!"&amp;Q144),0)</f>
        <v>0</v>
      </c>
      <c r="AI144" s="52" t="e">
        <f t="shared" ca="1" si="51"/>
        <v>#REF!</v>
      </c>
      <c r="AJ144" s="39">
        <f t="shared" ca="1" si="52"/>
        <v>0</v>
      </c>
      <c r="AK144" s="53" t="e">
        <f t="shared" ca="1" si="53"/>
        <v>#REF!</v>
      </c>
      <c r="AL144" s="54">
        <f>COUNTIFS(RVb!H:H, 2028, RVb!A:A, C144)</f>
        <v>0</v>
      </c>
      <c r="AM144" s="54">
        <f t="shared" si="54"/>
        <v>2025</v>
      </c>
      <c r="AN144" s="54" t="e">
        <f ca="1">IF(G144, TRUE, (E144&lt;&gt;""))</f>
        <v>#REF!</v>
      </c>
      <c r="AO144" s="193" t="str">
        <f>IF(AND(B143="", B144=""), "", IF(OR(J144,K144),"",IFERROR(IF(G144,AJ144,AI144), "Vnesi podatke")))</f>
        <v/>
      </c>
      <c r="AP144" s="194" cm="1">
        <f t="array" ref="AP144">_xlfn.XLOOKUP(C144&amp;"|"&amp;F144&amp;"|"&amp;S144,RVb!A:A&amp;"|"&amp;RVb!F:F&amp;"|"&amp;RVb!H:H,RVb!E:E, 0)</f>
        <v>0</v>
      </c>
      <c r="AQ144" s="195">
        <f>_xlfn.MAXIFS(RVb!E:E, RVb!A:A, C144, RVb!H:H, AM144)</f>
        <v>0</v>
      </c>
      <c r="AR144" s="196" t="str">
        <f>IF(AND(B143="", B144=""), "", IFERROR(IF(G144,AQ144,AP144), "Vnesi podatke"))</f>
        <v/>
      </c>
      <c r="AS144" s="197" t="str">
        <f>IF(AND(B143="", B144=""),"", _xlfn.XLOOKUP(O144, Parametri!A:A,Parametri!B:B, ""))</f>
        <v/>
      </c>
      <c r="AT144" s="197" t="str">
        <f>IF(AND(B143="", B144=""), "", _xlfn.XLOOKUP(O144, Parametri!A:A,Parametri!C:C, ""))</f>
        <v/>
      </c>
      <c r="AU144" s="198" t="str">
        <f t="shared" si="55"/>
        <v/>
      </c>
      <c r="AV144" s="199" t="str">
        <f>IF(AND(B143="",B144=""),"",IFERROR(AU144*$AU$2,0))</f>
        <v/>
      </c>
    </row>
    <row r="145" spans="1:48" s="2" customFormat="1" ht="30" customHeight="1" x14ac:dyDescent="0.3">
      <c r="A145" s="64">
        <v>138</v>
      </c>
      <c r="B145" s="89"/>
      <c r="C145" s="20" t="str">
        <f t="shared" si="40"/>
        <v/>
      </c>
      <c r="D145" s="182" t="str">
        <f>IF(AND(B144="", B145=""), "", IFERROR(_xlfn.XLOOKUP(B145,'Seznam Blaga'!A:A,'Seznam Blaga'!B:B), "To blago ni predmet CBAM"))</f>
        <v/>
      </c>
      <c r="E145" s="183"/>
      <c r="F145" s="43" t="str">
        <f>_xlfn.XLOOKUP(E145, 'Seznami podatkov'!C:C,'Seznami podatkov'!B:B, "Izpolni obvezna polja.")</f>
        <v/>
      </c>
      <c r="G145" s="43" t="e">
        <f t="shared" ca="1" si="44"/>
        <v>#REF!</v>
      </c>
      <c r="H145" s="51" t="str">
        <f>IF(AND(B144="", B145=""),"", IFERROR(IF(G145,IF(_xlfn.XLOOKUP(AE145,'Seznami podatkov'!B:B,'Seznami podatkov'!C:C)&lt;&gt;0,_xlfn.XLOOKUP(AE145,'Seznami podatkov'!B:B,'Seznami podatkov'!C:C),""),E145), "Vnesi podatke"))</f>
        <v/>
      </c>
      <c r="I145" s="94"/>
      <c r="J145" s="95" t="b">
        <f>COUNTIF('Seznami podatkov'!G:G,I145)&gt;0</f>
        <v>0</v>
      </c>
      <c r="K145" s="95" t="b">
        <f>COUNTIF('Seznami podatkov'!H:H,I145)&gt;0</f>
        <v>0</v>
      </c>
      <c r="L145" s="95">
        <f t="shared" ca="1" si="45"/>
        <v>0</v>
      </c>
      <c r="M145" s="95">
        <f t="shared" ca="1" si="46"/>
        <v>0</v>
      </c>
      <c r="N145" s="95">
        <f t="shared" ca="1" si="47"/>
        <v>0</v>
      </c>
      <c r="O145" s="96"/>
      <c r="P145" s="95">
        <f>_xlfn.XLOOKUP(O145, 'Seznami podatkov'!D:D,'Seznami podatkov'!E:E, "")</f>
        <v>0</v>
      </c>
      <c r="Q145" s="95" t="str">
        <f t="shared" si="41"/>
        <v>01:010000</v>
      </c>
      <c r="R145" s="95">
        <f>COUNTIF(RVb!A:A, B145)</f>
        <v>0</v>
      </c>
      <c r="S145" s="95">
        <f t="shared" si="48"/>
        <v>0</v>
      </c>
      <c r="T145" s="117"/>
      <c r="U145" s="52">
        <f ca="1">IFERROR(_xlfn.MAXIFS(INDIRECT("'"&amp;I145&amp;"'!"&amp;P145), INDIRECT("'"&amp;I145&amp;"'!A:A"), C145), 0)</f>
        <v>0</v>
      </c>
      <c r="V145" s="52">
        <f ca="1">IFERROR(_xlfn.MAXIFS(INDIRECT("'"&amp;I145&amp;"'!"&amp;P145), INDIRECT("'"&amp;I145&amp;"'!A:A"), LEFT(C145,7)), 0)</f>
        <v>0</v>
      </c>
      <c r="W145" s="52">
        <f ca="1">IFERROR(_xlfn.MAXIFS(INDIRECT("'"&amp;I145&amp;"'!"&amp;P145), INDIRECT("'"&amp;I145&amp;"'!A:A"), LEFT(C145,4)), 0)</f>
        <v>0</v>
      </c>
      <c r="X145" s="52">
        <f t="shared" ca="1" si="49"/>
        <v>0</v>
      </c>
      <c r="Y145" s="52" t="e" cm="1">
        <f t="array" aca="1" ref="Y145" ca="1">_xlfn.XLOOKUP(X145,INDIRECT("'"&amp;I145&amp;"'!"&amp;P145),INDIRECT("'"&amp;I145&amp;"'!I:I"),"Manjka")</f>
        <v>#REF!</v>
      </c>
      <c r="Z145" s="52">
        <f ca="1">IFERROR(_xlfn.MAXIFS(INDIRECT("'Druge države in ozemlja'!"&amp;P145), 'Druge države in ozemlja'!A:A, C145), 0)</f>
        <v>0</v>
      </c>
      <c r="AA145" s="52">
        <f ca="1">IFERROR(_xlfn.MAXIFS(INDIRECT("'Druge države in ozemlja'!"&amp;P145), 'Druge države in ozemlja'!A:A, LEFT(C145,7)), 0)</f>
        <v>0</v>
      </c>
      <c r="AB145" s="52">
        <f ca="1">IFERROR(_xlfn.MAXIFS(INDIRECT("'Druge države in ozemlja'!"&amp;P145), 'Druge države in ozemlja'!A:A,LEFT(C145,4)), 0)</f>
        <v>0</v>
      </c>
      <c r="AC145" s="52">
        <f t="shared" ca="1" si="50"/>
        <v>0</v>
      </c>
      <c r="AD145" s="52" t="e" cm="1">
        <f t="array" aca="1" ref="AD145" ca="1">_xlfn.XLOOKUP(AC145,INDIRECT("'Druge države in ozemlja'!"&amp;P145),'Druge države in ozemlja'!I:I,"Manjka")</f>
        <v>#REF!</v>
      </c>
      <c r="AE145" s="52" t="e">
        <f t="shared" ca="1" si="42"/>
        <v>#REF!</v>
      </c>
      <c r="AF145" s="52" t="e" cm="1">
        <f t="array" aca="1" ref="AF145" ca="1">_xlfn.XLOOKUP(C145&amp;"|("&amp;F145&amp;")",INDIRECT("'"&amp;I145&amp;"'!A1:A10000") &amp; "|" &amp; INDIRECT("'"&amp;I145&amp;"'!I1:I10000"),INDIRECT("'"&amp;I145&amp;"'!"&amp;Q145),0)</f>
        <v>#REF!</v>
      </c>
      <c r="AG145" s="52" t="e">
        <f t="shared" ca="1" si="43"/>
        <v>#REF!</v>
      </c>
      <c r="AH145" s="52" cm="1">
        <f t="array" aca="1" ref="AH145" ca="1">_xlfn.XLOOKUP(C145&amp;"|("&amp;F145&amp;")",'Druge države in ozemlja'!$A$1:$A$10000 &amp; "|" &amp; 'Druge države in ozemlja'!$I$1:$I$10000,INDIRECT("'Druge države in ozemlja'!"&amp;Q145),0)</f>
        <v>0</v>
      </c>
      <c r="AI145" s="52" t="e">
        <f t="shared" ca="1" si="51"/>
        <v>#REF!</v>
      </c>
      <c r="AJ145" s="39">
        <f t="shared" ca="1" si="52"/>
        <v>0</v>
      </c>
      <c r="AK145" s="53" t="e">
        <f t="shared" ca="1" si="53"/>
        <v>#REF!</v>
      </c>
      <c r="AL145" s="54">
        <f>COUNTIFS(RVb!H:H, 2028, RVb!A:A, C145)</f>
        <v>0</v>
      </c>
      <c r="AM145" s="54">
        <f t="shared" si="54"/>
        <v>2025</v>
      </c>
      <c r="AN145" s="54" t="e">
        <f ca="1">IF(G145, TRUE, (E145&lt;&gt;""))</f>
        <v>#REF!</v>
      </c>
      <c r="AO145" s="193" t="str">
        <f>IF(AND(B144="", B145=""), "", IF(OR(J145,K145),"",IFERROR(IF(G145,AJ145,AI145), "Vnesi podatke")))</f>
        <v/>
      </c>
      <c r="AP145" s="194" cm="1">
        <f t="array" ref="AP145">_xlfn.XLOOKUP(C145&amp;"|"&amp;F145&amp;"|"&amp;S145,RVb!A:A&amp;"|"&amp;RVb!F:F&amp;"|"&amp;RVb!H:H,RVb!E:E, 0)</f>
        <v>0</v>
      </c>
      <c r="AQ145" s="195">
        <f>_xlfn.MAXIFS(RVb!E:E, RVb!A:A, C145, RVb!H:H, AM145)</f>
        <v>0</v>
      </c>
      <c r="AR145" s="196" t="str">
        <f>IF(AND(B144="", B145=""), "", IFERROR(IF(G145,AQ145,AP145), "Vnesi podatke"))</f>
        <v/>
      </c>
      <c r="AS145" s="197" t="str">
        <f>IF(AND(B144="", B145=""),"", _xlfn.XLOOKUP(O145, Parametri!A:A,Parametri!B:B, ""))</f>
        <v/>
      </c>
      <c r="AT145" s="197" t="str">
        <f>IF(AND(B144="", B145=""), "", _xlfn.XLOOKUP(O145, Parametri!A:A,Parametri!C:C, ""))</f>
        <v/>
      </c>
      <c r="AU145" s="198" t="str">
        <f t="shared" si="55"/>
        <v/>
      </c>
      <c r="AV145" s="199" t="str">
        <f>IF(AND(B144="",B145=""),"",IFERROR(AU145*$AU$2,0))</f>
        <v/>
      </c>
    </row>
    <row r="146" spans="1:48" s="2" customFormat="1" ht="30" customHeight="1" x14ac:dyDescent="0.3">
      <c r="A146" s="63">
        <v>139</v>
      </c>
      <c r="B146" s="89"/>
      <c r="C146" s="20" t="str">
        <f t="shared" si="40"/>
        <v/>
      </c>
      <c r="D146" s="182" t="str">
        <f>IF(AND(B145="", B146=""), "", IFERROR(_xlfn.XLOOKUP(B146,'Seznam Blaga'!A:A,'Seznam Blaga'!B:B), "To blago ni predmet CBAM"))</f>
        <v/>
      </c>
      <c r="E146" s="183"/>
      <c r="F146" s="43" t="str">
        <f>_xlfn.XLOOKUP(E146, 'Seznami podatkov'!C:C,'Seznami podatkov'!B:B, "Izpolni obvezna polja.")</f>
        <v/>
      </c>
      <c r="G146" s="43" t="e">
        <f t="shared" ca="1" si="44"/>
        <v>#REF!</v>
      </c>
      <c r="H146" s="51" t="str">
        <f>IF(AND(B145="", B146=""),"", IFERROR(IF(G146,IF(_xlfn.XLOOKUP(AE146,'Seznami podatkov'!B:B,'Seznami podatkov'!C:C)&lt;&gt;0,_xlfn.XLOOKUP(AE146,'Seznami podatkov'!B:B,'Seznami podatkov'!C:C),""),E146), "Vnesi podatke"))</f>
        <v/>
      </c>
      <c r="I146" s="94"/>
      <c r="J146" s="95" t="b">
        <f>COUNTIF('Seznami podatkov'!G:G,I146)&gt;0</f>
        <v>0</v>
      </c>
      <c r="K146" s="95" t="b">
        <f>COUNTIF('Seznami podatkov'!H:H,I146)&gt;0</f>
        <v>0</v>
      </c>
      <c r="L146" s="95">
        <f t="shared" ca="1" si="45"/>
        <v>0</v>
      </c>
      <c r="M146" s="95">
        <f t="shared" ca="1" si="46"/>
        <v>0</v>
      </c>
      <c r="N146" s="95">
        <f t="shared" ca="1" si="47"/>
        <v>0</v>
      </c>
      <c r="O146" s="96"/>
      <c r="P146" s="95">
        <f>_xlfn.XLOOKUP(O146, 'Seznami podatkov'!D:D,'Seznami podatkov'!E:E, "")</f>
        <v>0</v>
      </c>
      <c r="Q146" s="95" t="str">
        <f t="shared" si="41"/>
        <v>01:010000</v>
      </c>
      <c r="R146" s="95">
        <f>COUNTIF(RVb!A:A, B146)</f>
        <v>0</v>
      </c>
      <c r="S146" s="95">
        <f t="shared" si="48"/>
        <v>0</v>
      </c>
      <c r="T146" s="117"/>
      <c r="U146" s="52">
        <f ca="1">IFERROR(_xlfn.MAXIFS(INDIRECT("'"&amp;I146&amp;"'!"&amp;P146), INDIRECT("'"&amp;I146&amp;"'!A:A"), C146), 0)</f>
        <v>0</v>
      </c>
      <c r="V146" s="52">
        <f ca="1">IFERROR(_xlfn.MAXIFS(INDIRECT("'"&amp;I146&amp;"'!"&amp;P146), INDIRECT("'"&amp;I146&amp;"'!A:A"), LEFT(C146,7)), 0)</f>
        <v>0</v>
      </c>
      <c r="W146" s="52">
        <f ca="1">IFERROR(_xlfn.MAXIFS(INDIRECT("'"&amp;I146&amp;"'!"&amp;P146), INDIRECT("'"&amp;I146&amp;"'!A:A"), LEFT(C146,4)), 0)</f>
        <v>0</v>
      </c>
      <c r="X146" s="52">
        <f t="shared" ca="1" si="49"/>
        <v>0</v>
      </c>
      <c r="Y146" s="52" t="e" cm="1">
        <f t="array" aca="1" ref="Y146" ca="1">_xlfn.XLOOKUP(X146,INDIRECT("'"&amp;I146&amp;"'!"&amp;P146),INDIRECT("'"&amp;I146&amp;"'!I:I"),"Manjka")</f>
        <v>#REF!</v>
      </c>
      <c r="Z146" s="52">
        <f ca="1">IFERROR(_xlfn.MAXIFS(INDIRECT("'Druge države in ozemlja'!"&amp;P146), 'Druge države in ozemlja'!A:A, C146), 0)</f>
        <v>0</v>
      </c>
      <c r="AA146" s="52">
        <f ca="1">IFERROR(_xlfn.MAXIFS(INDIRECT("'Druge države in ozemlja'!"&amp;P146), 'Druge države in ozemlja'!A:A, LEFT(C146,7)), 0)</f>
        <v>0</v>
      </c>
      <c r="AB146" s="52">
        <f ca="1">IFERROR(_xlfn.MAXIFS(INDIRECT("'Druge države in ozemlja'!"&amp;P146), 'Druge države in ozemlja'!A:A,LEFT(C146,4)), 0)</f>
        <v>0</v>
      </c>
      <c r="AC146" s="52">
        <f t="shared" ca="1" si="50"/>
        <v>0</v>
      </c>
      <c r="AD146" s="52" t="e" cm="1">
        <f t="array" aca="1" ref="AD146" ca="1">_xlfn.XLOOKUP(AC146,INDIRECT("'Druge države in ozemlja'!"&amp;P146),'Druge države in ozemlja'!I:I,"Manjka")</f>
        <v>#REF!</v>
      </c>
      <c r="AE146" s="52" t="e">
        <f t="shared" ca="1" si="42"/>
        <v>#REF!</v>
      </c>
      <c r="AF146" s="52" t="e" cm="1">
        <f t="array" aca="1" ref="AF146" ca="1">_xlfn.XLOOKUP(C146&amp;"|("&amp;F146&amp;")",INDIRECT("'"&amp;I146&amp;"'!A1:A10000") &amp; "|" &amp; INDIRECT("'"&amp;I146&amp;"'!I1:I10000"),INDIRECT("'"&amp;I146&amp;"'!"&amp;Q146),0)</f>
        <v>#REF!</v>
      </c>
      <c r="AG146" s="52" t="e">
        <f t="shared" ca="1" si="43"/>
        <v>#REF!</v>
      </c>
      <c r="AH146" s="52" cm="1">
        <f t="array" aca="1" ref="AH146" ca="1">_xlfn.XLOOKUP(C146&amp;"|("&amp;F146&amp;")",'Druge države in ozemlja'!$A$1:$A$10000 &amp; "|" &amp; 'Druge države in ozemlja'!$I$1:$I$10000,INDIRECT("'Druge države in ozemlja'!"&amp;Q146),0)</f>
        <v>0</v>
      </c>
      <c r="AI146" s="52" t="e">
        <f t="shared" ca="1" si="51"/>
        <v>#REF!</v>
      </c>
      <c r="AJ146" s="39">
        <f t="shared" ca="1" si="52"/>
        <v>0</v>
      </c>
      <c r="AK146" s="53" t="e">
        <f t="shared" ca="1" si="53"/>
        <v>#REF!</v>
      </c>
      <c r="AL146" s="54">
        <f>COUNTIFS(RVb!H:H, 2028, RVb!A:A, C146)</f>
        <v>0</v>
      </c>
      <c r="AM146" s="54">
        <f t="shared" si="54"/>
        <v>2025</v>
      </c>
      <c r="AN146" s="54" t="e">
        <f ca="1">IF(G146, TRUE, (E146&lt;&gt;""))</f>
        <v>#REF!</v>
      </c>
      <c r="AO146" s="193" t="str">
        <f>IF(AND(B145="", B146=""), "", IF(OR(J146,K146),"",IFERROR(IF(G146,AJ146,AI146), "Vnesi podatke")))</f>
        <v/>
      </c>
      <c r="AP146" s="194" cm="1">
        <f t="array" ref="AP146">_xlfn.XLOOKUP(C146&amp;"|"&amp;F146&amp;"|"&amp;S146,RVb!A:A&amp;"|"&amp;RVb!F:F&amp;"|"&amp;RVb!H:H,RVb!E:E, 0)</f>
        <v>0</v>
      </c>
      <c r="AQ146" s="195">
        <f>_xlfn.MAXIFS(RVb!E:E, RVb!A:A, C146, RVb!H:H, AM146)</f>
        <v>0</v>
      </c>
      <c r="AR146" s="196" t="str">
        <f>IF(AND(B145="", B146=""), "", IFERROR(IF(G146,AQ146,AP146), "Vnesi podatke"))</f>
        <v/>
      </c>
      <c r="AS146" s="197" t="str">
        <f>IF(AND(B145="", B146=""),"", _xlfn.XLOOKUP(O146, Parametri!A:A,Parametri!B:B, ""))</f>
        <v/>
      </c>
      <c r="AT146" s="197" t="str">
        <f>IF(AND(B145="", B146=""), "", _xlfn.XLOOKUP(O146, Parametri!A:A,Parametri!C:C, ""))</f>
        <v/>
      </c>
      <c r="AU146" s="198" t="str">
        <f t="shared" si="55"/>
        <v/>
      </c>
      <c r="AV146" s="199" t="str">
        <f>IF(AND(B145="",B146=""),"",IFERROR(AU146*$AU$2,0))</f>
        <v/>
      </c>
    </row>
    <row r="147" spans="1:48" s="2" customFormat="1" ht="30" customHeight="1" x14ac:dyDescent="0.3">
      <c r="A147" s="64">
        <v>140</v>
      </c>
      <c r="B147" s="89"/>
      <c r="C147" s="20" t="str">
        <f t="shared" si="40"/>
        <v/>
      </c>
      <c r="D147" s="182" t="str">
        <f>IF(AND(B146="", B147=""), "", IFERROR(_xlfn.XLOOKUP(B147,'Seznam Blaga'!A:A,'Seznam Blaga'!B:B), "To blago ni predmet CBAM"))</f>
        <v/>
      </c>
      <c r="E147" s="183"/>
      <c r="F147" s="43" t="str">
        <f>_xlfn.XLOOKUP(E147, 'Seznami podatkov'!C:C,'Seznami podatkov'!B:B, "Izpolni obvezna polja.")</f>
        <v/>
      </c>
      <c r="G147" s="43" t="e">
        <f t="shared" ca="1" si="44"/>
        <v>#REF!</v>
      </c>
      <c r="H147" s="51" t="str">
        <f>IF(AND(B146="", B147=""),"", IFERROR(IF(G147,IF(_xlfn.XLOOKUP(AE147,'Seznami podatkov'!B:B,'Seznami podatkov'!C:C)&lt;&gt;0,_xlfn.XLOOKUP(AE147,'Seznami podatkov'!B:B,'Seznami podatkov'!C:C),""),E147), "Vnesi podatke"))</f>
        <v/>
      </c>
      <c r="I147" s="94"/>
      <c r="J147" s="95" t="b">
        <f>COUNTIF('Seznami podatkov'!G:G,I147)&gt;0</f>
        <v>0</v>
      </c>
      <c r="K147" s="95" t="b">
        <f>COUNTIF('Seznami podatkov'!H:H,I147)&gt;0</f>
        <v>0</v>
      </c>
      <c r="L147" s="95">
        <f t="shared" ca="1" si="45"/>
        <v>0</v>
      </c>
      <c r="M147" s="95">
        <f t="shared" ca="1" si="46"/>
        <v>0</v>
      </c>
      <c r="N147" s="95">
        <f t="shared" ca="1" si="47"/>
        <v>0</v>
      </c>
      <c r="O147" s="96"/>
      <c r="P147" s="95">
        <f>_xlfn.XLOOKUP(O147, 'Seznami podatkov'!D:D,'Seznami podatkov'!E:E, "")</f>
        <v>0</v>
      </c>
      <c r="Q147" s="95" t="str">
        <f t="shared" si="41"/>
        <v>01:010000</v>
      </c>
      <c r="R147" s="95">
        <f>COUNTIF(RVb!A:A, B147)</f>
        <v>0</v>
      </c>
      <c r="S147" s="95">
        <f t="shared" si="48"/>
        <v>0</v>
      </c>
      <c r="T147" s="117"/>
      <c r="U147" s="52">
        <f ca="1">IFERROR(_xlfn.MAXIFS(INDIRECT("'"&amp;I147&amp;"'!"&amp;P147), INDIRECT("'"&amp;I147&amp;"'!A:A"), C147), 0)</f>
        <v>0</v>
      </c>
      <c r="V147" s="52">
        <f ca="1">IFERROR(_xlfn.MAXIFS(INDIRECT("'"&amp;I147&amp;"'!"&amp;P147), INDIRECT("'"&amp;I147&amp;"'!A:A"), LEFT(C147,7)), 0)</f>
        <v>0</v>
      </c>
      <c r="W147" s="52">
        <f ca="1">IFERROR(_xlfn.MAXIFS(INDIRECT("'"&amp;I147&amp;"'!"&amp;P147), INDIRECT("'"&amp;I147&amp;"'!A:A"), LEFT(C147,4)), 0)</f>
        <v>0</v>
      </c>
      <c r="X147" s="52">
        <f t="shared" ca="1" si="49"/>
        <v>0</v>
      </c>
      <c r="Y147" s="52" t="e" cm="1">
        <f t="array" aca="1" ref="Y147" ca="1">_xlfn.XLOOKUP(X147,INDIRECT("'"&amp;I147&amp;"'!"&amp;P147),INDIRECT("'"&amp;I147&amp;"'!I:I"),"Manjka")</f>
        <v>#REF!</v>
      </c>
      <c r="Z147" s="52">
        <f ca="1">IFERROR(_xlfn.MAXIFS(INDIRECT("'Druge države in ozemlja'!"&amp;P147), 'Druge države in ozemlja'!A:A, C147), 0)</f>
        <v>0</v>
      </c>
      <c r="AA147" s="52">
        <f ca="1">IFERROR(_xlfn.MAXIFS(INDIRECT("'Druge države in ozemlja'!"&amp;P147), 'Druge države in ozemlja'!A:A, LEFT(C147,7)), 0)</f>
        <v>0</v>
      </c>
      <c r="AB147" s="52">
        <f ca="1">IFERROR(_xlfn.MAXIFS(INDIRECT("'Druge države in ozemlja'!"&amp;P147), 'Druge države in ozemlja'!A:A,LEFT(C147,4)), 0)</f>
        <v>0</v>
      </c>
      <c r="AC147" s="52">
        <f t="shared" ca="1" si="50"/>
        <v>0</v>
      </c>
      <c r="AD147" s="52" t="e" cm="1">
        <f t="array" aca="1" ref="AD147" ca="1">_xlfn.XLOOKUP(AC147,INDIRECT("'Druge države in ozemlja'!"&amp;P147),'Druge države in ozemlja'!I:I,"Manjka")</f>
        <v>#REF!</v>
      </c>
      <c r="AE147" s="52" t="e">
        <f t="shared" ca="1" si="42"/>
        <v>#REF!</v>
      </c>
      <c r="AF147" s="52" t="e" cm="1">
        <f t="array" aca="1" ref="AF147" ca="1">_xlfn.XLOOKUP(C147&amp;"|("&amp;F147&amp;")",INDIRECT("'"&amp;I147&amp;"'!A1:A10000") &amp; "|" &amp; INDIRECT("'"&amp;I147&amp;"'!I1:I10000"),INDIRECT("'"&amp;I147&amp;"'!"&amp;Q147),0)</f>
        <v>#REF!</v>
      </c>
      <c r="AG147" s="52" t="e">
        <f t="shared" ca="1" si="43"/>
        <v>#REF!</v>
      </c>
      <c r="AH147" s="52" cm="1">
        <f t="array" aca="1" ref="AH147" ca="1">_xlfn.XLOOKUP(C147&amp;"|("&amp;F147&amp;")",'Druge države in ozemlja'!$A$1:$A$10000 &amp; "|" &amp; 'Druge države in ozemlja'!$I$1:$I$10000,INDIRECT("'Druge države in ozemlja'!"&amp;Q147),0)</f>
        <v>0</v>
      </c>
      <c r="AI147" s="52" t="e">
        <f t="shared" ca="1" si="51"/>
        <v>#REF!</v>
      </c>
      <c r="AJ147" s="39">
        <f t="shared" ca="1" si="52"/>
        <v>0</v>
      </c>
      <c r="AK147" s="53" t="e">
        <f t="shared" ca="1" si="53"/>
        <v>#REF!</v>
      </c>
      <c r="AL147" s="54">
        <f>COUNTIFS(RVb!H:H, 2028, RVb!A:A, C147)</f>
        <v>0</v>
      </c>
      <c r="AM147" s="54">
        <f t="shared" si="54"/>
        <v>2025</v>
      </c>
      <c r="AN147" s="54" t="e">
        <f ca="1">IF(G147, TRUE, (E147&lt;&gt;""))</f>
        <v>#REF!</v>
      </c>
      <c r="AO147" s="193" t="str">
        <f>IF(AND(B146="", B147=""), "", IF(OR(J147,K147),"",IFERROR(IF(G147,AJ147,AI147), "Vnesi podatke")))</f>
        <v/>
      </c>
      <c r="AP147" s="194" cm="1">
        <f t="array" ref="AP147">_xlfn.XLOOKUP(C147&amp;"|"&amp;F147&amp;"|"&amp;S147,RVb!A:A&amp;"|"&amp;RVb!F:F&amp;"|"&amp;RVb!H:H,RVb!E:E, 0)</f>
        <v>0</v>
      </c>
      <c r="AQ147" s="195">
        <f>_xlfn.MAXIFS(RVb!E:E, RVb!A:A, C147, RVb!H:H, AM147)</f>
        <v>0</v>
      </c>
      <c r="AR147" s="196" t="str">
        <f>IF(AND(B146="", B147=""), "", IFERROR(IF(G147,AQ147,AP147), "Vnesi podatke"))</f>
        <v/>
      </c>
      <c r="AS147" s="197" t="str">
        <f>IF(AND(B146="", B147=""),"", _xlfn.XLOOKUP(O147, Parametri!A:A,Parametri!B:B, ""))</f>
        <v/>
      </c>
      <c r="AT147" s="197" t="str">
        <f>IF(AND(B146="", B147=""), "", _xlfn.XLOOKUP(O147, Parametri!A:A,Parametri!C:C, ""))</f>
        <v/>
      </c>
      <c r="AU147" s="198" t="str">
        <f t="shared" si="55"/>
        <v/>
      </c>
      <c r="AV147" s="199" t="str">
        <f>IF(AND(B146="",B147=""),"",IFERROR(AU147*$AU$2,0))</f>
        <v/>
      </c>
    </row>
    <row r="148" spans="1:48" s="2" customFormat="1" ht="30" customHeight="1" x14ac:dyDescent="0.3">
      <c r="A148" s="64">
        <v>141</v>
      </c>
      <c r="B148" s="89"/>
      <c r="C148" s="20" t="str">
        <f t="shared" si="40"/>
        <v/>
      </c>
      <c r="D148" s="182" t="str">
        <f>IF(AND(B147="", B148=""), "", IFERROR(_xlfn.XLOOKUP(B148,'Seznam Blaga'!A:A,'Seznam Blaga'!B:B), "To blago ni predmet CBAM"))</f>
        <v/>
      </c>
      <c r="E148" s="183"/>
      <c r="F148" s="43" t="str">
        <f>_xlfn.XLOOKUP(E148, 'Seznami podatkov'!C:C,'Seznami podatkov'!B:B, "Izpolni obvezna polja.")</f>
        <v/>
      </c>
      <c r="G148" s="43" t="e">
        <f t="shared" ca="1" si="44"/>
        <v>#REF!</v>
      </c>
      <c r="H148" s="51" t="str">
        <f>IF(AND(B147="", B148=""),"", IFERROR(IF(G148,IF(_xlfn.XLOOKUP(AE148,'Seznami podatkov'!B:B,'Seznami podatkov'!C:C)&lt;&gt;0,_xlfn.XLOOKUP(AE148,'Seznami podatkov'!B:B,'Seznami podatkov'!C:C),""),E148), "Vnesi podatke"))</f>
        <v/>
      </c>
      <c r="I148" s="94"/>
      <c r="J148" s="95" t="b">
        <f>COUNTIF('Seznami podatkov'!G:G,I148)&gt;0</f>
        <v>0</v>
      </c>
      <c r="K148" s="95" t="b">
        <f>COUNTIF('Seznami podatkov'!H:H,I148)&gt;0</f>
        <v>0</v>
      </c>
      <c r="L148" s="95">
        <f t="shared" ca="1" si="45"/>
        <v>0</v>
      </c>
      <c r="M148" s="95">
        <f t="shared" ca="1" si="46"/>
        <v>0</v>
      </c>
      <c r="N148" s="95">
        <f t="shared" ca="1" si="47"/>
        <v>0</v>
      </c>
      <c r="O148" s="96"/>
      <c r="P148" s="95">
        <f>_xlfn.XLOOKUP(O148, 'Seznami podatkov'!D:D,'Seznami podatkov'!E:E, "")</f>
        <v>0</v>
      </c>
      <c r="Q148" s="95" t="str">
        <f t="shared" si="41"/>
        <v>01:010000</v>
      </c>
      <c r="R148" s="95">
        <f>COUNTIF(RVb!A:A, B148)</f>
        <v>0</v>
      </c>
      <c r="S148" s="95">
        <f t="shared" si="48"/>
        <v>0</v>
      </c>
      <c r="T148" s="117"/>
      <c r="U148" s="52">
        <f ca="1">IFERROR(_xlfn.MAXIFS(INDIRECT("'"&amp;I148&amp;"'!"&amp;P148), INDIRECT("'"&amp;I148&amp;"'!A:A"), C148), 0)</f>
        <v>0</v>
      </c>
      <c r="V148" s="52">
        <f ca="1">IFERROR(_xlfn.MAXIFS(INDIRECT("'"&amp;I148&amp;"'!"&amp;P148), INDIRECT("'"&amp;I148&amp;"'!A:A"), LEFT(C148,7)), 0)</f>
        <v>0</v>
      </c>
      <c r="W148" s="52">
        <f ca="1">IFERROR(_xlfn.MAXIFS(INDIRECT("'"&amp;I148&amp;"'!"&amp;P148), INDIRECT("'"&amp;I148&amp;"'!A:A"), LEFT(C148,4)), 0)</f>
        <v>0</v>
      </c>
      <c r="X148" s="52">
        <f t="shared" ca="1" si="49"/>
        <v>0</v>
      </c>
      <c r="Y148" s="52" t="e" cm="1">
        <f t="array" aca="1" ref="Y148" ca="1">_xlfn.XLOOKUP(X148,INDIRECT("'"&amp;I148&amp;"'!"&amp;P148),INDIRECT("'"&amp;I148&amp;"'!I:I"),"Manjka")</f>
        <v>#REF!</v>
      </c>
      <c r="Z148" s="52">
        <f ca="1">IFERROR(_xlfn.MAXIFS(INDIRECT("'Druge države in ozemlja'!"&amp;P148), 'Druge države in ozemlja'!A:A, C148), 0)</f>
        <v>0</v>
      </c>
      <c r="AA148" s="52">
        <f ca="1">IFERROR(_xlfn.MAXIFS(INDIRECT("'Druge države in ozemlja'!"&amp;P148), 'Druge države in ozemlja'!A:A, LEFT(C148,7)), 0)</f>
        <v>0</v>
      </c>
      <c r="AB148" s="52">
        <f ca="1">IFERROR(_xlfn.MAXIFS(INDIRECT("'Druge države in ozemlja'!"&amp;P148), 'Druge države in ozemlja'!A:A,LEFT(C148,4)), 0)</f>
        <v>0</v>
      </c>
      <c r="AC148" s="52">
        <f t="shared" ca="1" si="50"/>
        <v>0</v>
      </c>
      <c r="AD148" s="52" t="e" cm="1">
        <f t="array" aca="1" ref="AD148" ca="1">_xlfn.XLOOKUP(AC148,INDIRECT("'Druge države in ozemlja'!"&amp;P148),'Druge države in ozemlja'!I:I,"Manjka")</f>
        <v>#REF!</v>
      </c>
      <c r="AE148" s="52" t="e">
        <f t="shared" ca="1" si="42"/>
        <v>#REF!</v>
      </c>
      <c r="AF148" s="52" t="e" cm="1">
        <f t="array" aca="1" ref="AF148" ca="1">_xlfn.XLOOKUP(C148&amp;"|("&amp;F148&amp;")",INDIRECT("'"&amp;I148&amp;"'!A1:A10000") &amp; "|" &amp; INDIRECT("'"&amp;I148&amp;"'!I1:I10000"),INDIRECT("'"&amp;I148&amp;"'!"&amp;Q148),0)</f>
        <v>#REF!</v>
      </c>
      <c r="AG148" s="52" t="e">
        <f t="shared" ca="1" si="43"/>
        <v>#REF!</v>
      </c>
      <c r="AH148" s="52" cm="1">
        <f t="array" aca="1" ref="AH148" ca="1">_xlfn.XLOOKUP(C148&amp;"|("&amp;F148&amp;")",'Druge države in ozemlja'!$A$1:$A$10000 &amp; "|" &amp; 'Druge države in ozemlja'!$I$1:$I$10000,INDIRECT("'Druge države in ozemlja'!"&amp;Q148),0)</f>
        <v>0</v>
      </c>
      <c r="AI148" s="52" t="e">
        <f t="shared" ca="1" si="51"/>
        <v>#REF!</v>
      </c>
      <c r="AJ148" s="39">
        <f t="shared" ca="1" si="52"/>
        <v>0</v>
      </c>
      <c r="AK148" s="53" t="e">
        <f t="shared" ca="1" si="53"/>
        <v>#REF!</v>
      </c>
      <c r="AL148" s="54">
        <f>COUNTIFS(RVb!H:H, 2028, RVb!A:A, C148)</f>
        <v>0</v>
      </c>
      <c r="AM148" s="54">
        <f t="shared" si="54"/>
        <v>2025</v>
      </c>
      <c r="AN148" s="54" t="e">
        <f ca="1">IF(G148, TRUE, (E148&lt;&gt;""))</f>
        <v>#REF!</v>
      </c>
      <c r="AO148" s="193" t="str">
        <f>IF(AND(B147="", B148=""), "", IF(OR(J148,K148),"",IFERROR(IF(G148,AJ148,AI148), "Vnesi podatke")))</f>
        <v/>
      </c>
      <c r="AP148" s="194" cm="1">
        <f t="array" ref="AP148">_xlfn.XLOOKUP(C148&amp;"|"&amp;F148&amp;"|"&amp;S148,RVb!A:A&amp;"|"&amp;RVb!F:F&amp;"|"&amp;RVb!H:H,RVb!E:E, 0)</f>
        <v>0</v>
      </c>
      <c r="AQ148" s="195">
        <f>_xlfn.MAXIFS(RVb!E:E, RVb!A:A, C148, RVb!H:H, AM148)</f>
        <v>0</v>
      </c>
      <c r="AR148" s="196" t="str">
        <f>IF(AND(B147="", B148=""), "", IFERROR(IF(G148,AQ148,AP148), "Vnesi podatke"))</f>
        <v/>
      </c>
      <c r="AS148" s="197" t="str">
        <f>IF(AND(B147="", B148=""),"", _xlfn.XLOOKUP(O148, Parametri!A:A,Parametri!B:B, ""))</f>
        <v/>
      </c>
      <c r="AT148" s="197" t="str">
        <f>IF(AND(B147="", B148=""), "", _xlfn.XLOOKUP(O148, Parametri!A:A,Parametri!C:C, ""))</f>
        <v/>
      </c>
      <c r="AU148" s="198" t="str">
        <f t="shared" si="55"/>
        <v/>
      </c>
      <c r="AV148" s="199" t="str">
        <f>IF(AND(B147="",B148=""),"",IFERROR(AU148*$AU$2,0))</f>
        <v/>
      </c>
    </row>
    <row r="149" spans="1:48" s="2" customFormat="1" ht="30" customHeight="1" x14ac:dyDescent="0.3">
      <c r="A149" s="63">
        <v>142</v>
      </c>
      <c r="B149" s="89"/>
      <c r="C149" s="20" t="str">
        <f t="shared" si="40"/>
        <v/>
      </c>
      <c r="D149" s="182" t="str">
        <f>IF(AND(B148="", B149=""), "", IFERROR(_xlfn.XLOOKUP(B149,'Seznam Blaga'!A:A,'Seznam Blaga'!B:B), "To blago ni predmet CBAM"))</f>
        <v/>
      </c>
      <c r="E149" s="183"/>
      <c r="F149" s="43" t="str">
        <f>_xlfn.XLOOKUP(E149, 'Seznami podatkov'!C:C,'Seznami podatkov'!B:B, "Izpolni obvezna polja.")</f>
        <v/>
      </c>
      <c r="G149" s="43" t="e">
        <f t="shared" ca="1" si="44"/>
        <v>#REF!</v>
      </c>
      <c r="H149" s="51" t="str">
        <f>IF(AND(B148="", B149=""),"", IFERROR(IF(G149,IF(_xlfn.XLOOKUP(AE149,'Seznami podatkov'!B:B,'Seznami podatkov'!C:C)&lt;&gt;0,_xlfn.XLOOKUP(AE149,'Seznami podatkov'!B:B,'Seznami podatkov'!C:C),""),E149), "Vnesi podatke"))</f>
        <v/>
      </c>
      <c r="I149" s="94"/>
      <c r="J149" s="95" t="b">
        <f>COUNTIF('Seznami podatkov'!G:G,I149)&gt;0</f>
        <v>0</v>
      </c>
      <c r="K149" s="95" t="b">
        <f>COUNTIF('Seznami podatkov'!H:H,I149)&gt;0</f>
        <v>0</v>
      </c>
      <c r="L149" s="95">
        <f t="shared" ca="1" si="45"/>
        <v>0</v>
      </c>
      <c r="M149" s="95">
        <f t="shared" ca="1" si="46"/>
        <v>0</v>
      </c>
      <c r="N149" s="95">
        <f t="shared" ca="1" si="47"/>
        <v>0</v>
      </c>
      <c r="O149" s="96"/>
      <c r="P149" s="95">
        <f>_xlfn.XLOOKUP(O149, 'Seznami podatkov'!D:D,'Seznami podatkov'!E:E, "")</f>
        <v>0</v>
      </c>
      <c r="Q149" s="95" t="str">
        <f t="shared" si="41"/>
        <v>01:010000</v>
      </c>
      <c r="R149" s="95">
        <f>COUNTIF(RVb!A:A, B149)</f>
        <v>0</v>
      </c>
      <c r="S149" s="95">
        <f t="shared" si="48"/>
        <v>0</v>
      </c>
      <c r="T149" s="117"/>
      <c r="U149" s="52">
        <f ca="1">IFERROR(_xlfn.MAXIFS(INDIRECT("'"&amp;I149&amp;"'!"&amp;P149), INDIRECT("'"&amp;I149&amp;"'!A:A"), C149), 0)</f>
        <v>0</v>
      </c>
      <c r="V149" s="52">
        <f ca="1">IFERROR(_xlfn.MAXIFS(INDIRECT("'"&amp;I149&amp;"'!"&amp;P149), INDIRECT("'"&amp;I149&amp;"'!A:A"), LEFT(C149,7)), 0)</f>
        <v>0</v>
      </c>
      <c r="W149" s="52">
        <f ca="1">IFERROR(_xlfn.MAXIFS(INDIRECT("'"&amp;I149&amp;"'!"&amp;P149), INDIRECT("'"&amp;I149&amp;"'!A:A"), LEFT(C149,4)), 0)</f>
        <v>0</v>
      </c>
      <c r="X149" s="52">
        <f t="shared" ca="1" si="49"/>
        <v>0</v>
      </c>
      <c r="Y149" s="52" t="e" cm="1">
        <f t="array" aca="1" ref="Y149" ca="1">_xlfn.XLOOKUP(X149,INDIRECT("'"&amp;I149&amp;"'!"&amp;P149),INDIRECT("'"&amp;I149&amp;"'!I:I"),"Manjka")</f>
        <v>#REF!</v>
      </c>
      <c r="Z149" s="52">
        <f ca="1">IFERROR(_xlfn.MAXIFS(INDIRECT("'Druge države in ozemlja'!"&amp;P149), 'Druge države in ozemlja'!A:A, C149), 0)</f>
        <v>0</v>
      </c>
      <c r="AA149" s="52">
        <f ca="1">IFERROR(_xlfn.MAXIFS(INDIRECT("'Druge države in ozemlja'!"&amp;P149), 'Druge države in ozemlja'!A:A, LEFT(C149,7)), 0)</f>
        <v>0</v>
      </c>
      <c r="AB149" s="52">
        <f ca="1">IFERROR(_xlfn.MAXIFS(INDIRECT("'Druge države in ozemlja'!"&amp;P149), 'Druge države in ozemlja'!A:A,LEFT(C149,4)), 0)</f>
        <v>0</v>
      </c>
      <c r="AC149" s="52">
        <f t="shared" ca="1" si="50"/>
        <v>0</v>
      </c>
      <c r="AD149" s="52" t="e" cm="1">
        <f t="array" aca="1" ref="AD149" ca="1">_xlfn.XLOOKUP(AC149,INDIRECT("'Druge države in ozemlja'!"&amp;P149),'Druge države in ozemlja'!I:I,"Manjka")</f>
        <v>#REF!</v>
      </c>
      <c r="AE149" s="52" t="e">
        <f t="shared" ca="1" si="42"/>
        <v>#REF!</v>
      </c>
      <c r="AF149" s="52" t="e" cm="1">
        <f t="array" aca="1" ref="AF149" ca="1">_xlfn.XLOOKUP(C149&amp;"|("&amp;F149&amp;")",INDIRECT("'"&amp;I149&amp;"'!A1:A10000") &amp; "|" &amp; INDIRECT("'"&amp;I149&amp;"'!I1:I10000"),INDIRECT("'"&amp;I149&amp;"'!"&amp;Q149),0)</f>
        <v>#REF!</v>
      </c>
      <c r="AG149" s="52" t="e">
        <f t="shared" ca="1" si="43"/>
        <v>#REF!</v>
      </c>
      <c r="AH149" s="52" cm="1">
        <f t="array" aca="1" ref="AH149" ca="1">_xlfn.XLOOKUP(C149&amp;"|("&amp;F149&amp;")",'Druge države in ozemlja'!$A$1:$A$10000 &amp; "|" &amp; 'Druge države in ozemlja'!$I$1:$I$10000,INDIRECT("'Druge države in ozemlja'!"&amp;Q149),0)</f>
        <v>0</v>
      </c>
      <c r="AI149" s="52" t="e">
        <f t="shared" ca="1" si="51"/>
        <v>#REF!</v>
      </c>
      <c r="AJ149" s="39">
        <f t="shared" ca="1" si="52"/>
        <v>0</v>
      </c>
      <c r="AK149" s="53" t="e">
        <f t="shared" ca="1" si="53"/>
        <v>#REF!</v>
      </c>
      <c r="AL149" s="54">
        <f>COUNTIFS(RVb!H:H, 2028, RVb!A:A, C149)</f>
        <v>0</v>
      </c>
      <c r="AM149" s="54">
        <f t="shared" si="54"/>
        <v>2025</v>
      </c>
      <c r="AN149" s="54" t="e">
        <f ca="1">IF(G149, TRUE, (E149&lt;&gt;""))</f>
        <v>#REF!</v>
      </c>
      <c r="AO149" s="193" t="str">
        <f>IF(AND(B148="", B149=""), "", IF(OR(J149,K149),"",IFERROR(IF(G149,AJ149,AI149), "Vnesi podatke")))</f>
        <v/>
      </c>
      <c r="AP149" s="194" cm="1">
        <f t="array" ref="AP149">_xlfn.XLOOKUP(C149&amp;"|"&amp;F149&amp;"|"&amp;S149,RVb!A:A&amp;"|"&amp;RVb!F:F&amp;"|"&amp;RVb!H:H,RVb!E:E, 0)</f>
        <v>0</v>
      </c>
      <c r="AQ149" s="195">
        <f>_xlfn.MAXIFS(RVb!E:E, RVb!A:A, C149, RVb!H:H, AM149)</f>
        <v>0</v>
      </c>
      <c r="AR149" s="196" t="str">
        <f>IF(AND(B148="", B149=""), "", IFERROR(IF(G149,AQ149,AP149), "Vnesi podatke"))</f>
        <v/>
      </c>
      <c r="AS149" s="197" t="str">
        <f>IF(AND(B148="", B149=""),"", _xlfn.XLOOKUP(O149, Parametri!A:A,Parametri!B:B, ""))</f>
        <v/>
      </c>
      <c r="AT149" s="197" t="str">
        <f>IF(AND(B148="", B149=""), "", _xlfn.XLOOKUP(O149, Parametri!A:A,Parametri!C:C, ""))</f>
        <v/>
      </c>
      <c r="AU149" s="198" t="str">
        <f t="shared" si="55"/>
        <v/>
      </c>
      <c r="AV149" s="199" t="str">
        <f>IF(AND(B148="",B149=""),"",IFERROR(AU149*$AU$2,0))</f>
        <v/>
      </c>
    </row>
    <row r="150" spans="1:48" s="2" customFormat="1" ht="30" customHeight="1" x14ac:dyDescent="0.3">
      <c r="A150" s="64">
        <v>143</v>
      </c>
      <c r="B150" s="89"/>
      <c r="C150" s="20" t="str">
        <f t="shared" si="40"/>
        <v/>
      </c>
      <c r="D150" s="182" t="str">
        <f>IF(AND(B149="", B150=""), "", IFERROR(_xlfn.XLOOKUP(B150,'Seznam Blaga'!A:A,'Seznam Blaga'!B:B), "To blago ni predmet CBAM"))</f>
        <v/>
      </c>
      <c r="E150" s="183"/>
      <c r="F150" s="43" t="str">
        <f>_xlfn.XLOOKUP(E150, 'Seznami podatkov'!C:C,'Seznami podatkov'!B:B, "Izpolni obvezna polja.")</f>
        <v/>
      </c>
      <c r="G150" s="43" t="e">
        <f t="shared" ca="1" si="44"/>
        <v>#REF!</v>
      </c>
      <c r="H150" s="51" t="str">
        <f>IF(AND(B149="", B150=""),"", IFERROR(IF(G150,IF(_xlfn.XLOOKUP(AE150,'Seznami podatkov'!B:B,'Seznami podatkov'!C:C)&lt;&gt;0,_xlfn.XLOOKUP(AE150,'Seznami podatkov'!B:B,'Seznami podatkov'!C:C),""),E150), "Vnesi podatke"))</f>
        <v/>
      </c>
      <c r="I150" s="94"/>
      <c r="J150" s="95" t="b">
        <f>COUNTIF('Seznami podatkov'!G:G,I150)&gt;0</f>
        <v>0</v>
      </c>
      <c r="K150" s="95" t="b">
        <f>COUNTIF('Seznami podatkov'!H:H,I150)&gt;0</f>
        <v>0</v>
      </c>
      <c r="L150" s="95">
        <f t="shared" ca="1" si="45"/>
        <v>0</v>
      </c>
      <c r="M150" s="95">
        <f t="shared" ca="1" si="46"/>
        <v>0</v>
      </c>
      <c r="N150" s="95">
        <f t="shared" ca="1" si="47"/>
        <v>0</v>
      </c>
      <c r="O150" s="96"/>
      <c r="P150" s="95">
        <f>_xlfn.XLOOKUP(O150, 'Seznami podatkov'!D:D,'Seznami podatkov'!E:E, "")</f>
        <v>0</v>
      </c>
      <c r="Q150" s="95" t="str">
        <f t="shared" si="41"/>
        <v>01:010000</v>
      </c>
      <c r="R150" s="95">
        <f>COUNTIF(RVb!A:A, B150)</f>
        <v>0</v>
      </c>
      <c r="S150" s="95">
        <f t="shared" si="48"/>
        <v>0</v>
      </c>
      <c r="T150" s="117"/>
      <c r="U150" s="52">
        <f ca="1">IFERROR(_xlfn.MAXIFS(INDIRECT("'"&amp;I150&amp;"'!"&amp;P150), INDIRECT("'"&amp;I150&amp;"'!A:A"), C150), 0)</f>
        <v>0</v>
      </c>
      <c r="V150" s="52">
        <f ca="1">IFERROR(_xlfn.MAXIFS(INDIRECT("'"&amp;I150&amp;"'!"&amp;P150), INDIRECT("'"&amp;I150&amp;"'!A:A"), LEFT(C150,7)), 0)</f>
        <v>0</v>
      </c>
      <c r="W150" s="52">
        <f ca="1">IFERROR(_xlfn.MAXIFS(INDIRECT("'"&amp;I150&amp;"'!"&amp;P150), INDIRECT("'"&amp;I150&amp;"'!A:A"), LEFT(C150,4)), 0)</f>
        <v>0</v>
      </c>
      <c r="X150" s="52">
        <f t="shared" ca="1" si="49"/>
        <v>0</v>
      </c>
      <c r="Y150" s="52" t="e" cm="1">
        <f t="array" aca="1" ref="Y150" ca="1">_xlfn.XLOOKUP(X150,INDIRECT("'"&amp;I150&amp;"'!"&amp;P150),INDIRECT("'"&amp;I150&amp;"'!I:I"),"Manjka")</f>
        <v>#REF!</v>
      </c>
      <c r="Z150" s="52">
        <f ca="1">IFERROR(_xlfn.MAXIFS(INDIRECT("'Druge države in ozemlja'!"&amp;P150), 'Druge države in ozemlja'!A:A, C150), 0)</f>
        <v>0</v>
      </c>
      <c r="AA150" s="52">
        <f ca="1">IFERROR(_xlfn.MAXIFS(INDIRECT("'Druge države in ozemlja'!"&amp;P150), 'Druge države in ozemlja'!A:A, LEFT(C150,7)), 0)</f>
        <v>0</v>
      </c>
      <c r="AB150" s="52">
        <f ca="1">IFERROR(_xlfn.MAXIFS(INDIRECT("'Druge države in ozemlja'!"&amp;P150), 'Druge države in ozemlja'!A:A,LEFT(C150,4)), 0)</f>
        <v>0</v>
      </c>
      <c r="AC150" s="52">
        <f t="shared" ca="1" si="50"/>
        <v>0</v>
      </c>
      <c r="AD150" s="52" t="e" cm="1">
        <f t="array" aca="1" ref="AD150" ca="1">_xlfn.XLOOKUP(AC150,INDIRECT("'Druge države in ozemlja'!"&amp;P150),'Druge države in ozemlja'!I:I,"Manjka")</f>
        <v>#REF!</v>
      </c>
      <c r="AE150" s="52" t="e">
        <f t="shared" ca="1" si="42"/>
        <v>#REF!</v>
      </c>
      <c r="AF150" s="52" t="e" cm="1">
        <f t="array" aca="1" ref="AF150" ca="1">_xlfn.XLOOKUP(C150&amp;"|("&amp;F150&amp;")",INDIRECT("'"&amp;I150&amp;"'!A1:A10000") &amp; "|" &amp; INDIRECT("'"&amp;I150&amp;"'!I1:I10000"),INDIRECT("'"&amp;I150&amp;"'!"&amp;Q150),0)</f>
        <v>#REF!</v>
      </c>
      <c r="AG150" s="52" t="e">
        <f t="shared" ca="1" si="43"/>
        <v>#REF!</v>
      </c>
      <c r="AH150" s="52" cm="1">
        <f t="array" aca="1" ref="AH150" ca="1">_xlfn.XLOOKUP(C150&amp;"|("&amp;F150&amp;")",'Druge države in ozemlja'!$A$1:$A$10000 &amp; "|" &amp; 'Druge države in ozemlja'!$I$1:$I$10000,INDIRECT("'Druge države in ozemlja'!"&amp;Q150),0)</f>
        <v>0</v>
      </c>
      <c r="AI150" s="52" t="e">
        <f t="shared" ca="1" si="51"/>
        <v>#REF!</v>
      </c>
      <c r="AJ150" s="39">
        <f t="shared" ca="1" si="52"/>
        <v>0</v>
      </c>
      <c r="AK150" s="53" t="e">
        <f t="shared" ca="1" si="53"/>
        <v>#REF!</v>
      </c>
      <c r="AL150" s="54">
        <f>COUNTIFS(RVb!H:H, 2028, RVb!A:A, C150)</f>
        <v>0</v>
      </c>
      <c r="AM150" s="54">
        <f t="shared" si="54"/>
        <v>2025</v>
      </c>
      <c r="AN150" s="54" t="e">
        <f ca="1">IF(G150, TRUE, (E150&lt;&gt;""))</f>
        <v>#REF!</v>
      </c>
      <c r="AO150" s="193" t="str">
        <f>IF(AND(B149="", B150=""), "", IF(OR(J150,K150),"",IFERROR(IF(G150,AJ150,AI150), "Vnesi podatke")))</f>
        <v/>
      </c>
      <c r="AP150" s="194" cm="1">
        <f t="array" ref="AP150">_xlfn.XLOOKUP(C150&amp;"|"&amp;F150&amp;"|"&amp;S150,RVb!A:A&amp;"|"&amp;RVb!F:F&amp;"|"&amp;RVb!H:H,RVb!E:E, 0)</f>
        <v>0</v>
      </c>
      <c r="AQ150" s="195">
        <f>_xlfn.MAXIFS(RVb!E:E, RVb!A:A, C150, RVb!H:H, AM150)</f>
        <v>0</v>
      </c>
      <c r="AR150" s="196" t="str">
        <f>IF(AND(B149="", B150=""), "", IFERROR(IF(G150,AQ150,AP150), "Vnesi podatke"))</f>
        <v/>
      </c>
      <c r="AS150" s="197" t="str">
        <f>IF(AND(B149="", B150=""),"", _xlfn.XLOOKUP(O150, Parametri!A:A,Parametri!B:B, ""))</f>
        <v/>
      </c>
      <c r="AT150" s="197" t="str">
        <f>IF(AND(B149="", B150=""), "", _xlfn.XLOOKUP(O150, Parametri!A:A,Parametri!C:C, ""))</f>
        <v/>
      </c>
      <c r="AU150" s="198" t="str">
        <f t="shared" si="55"/>
        <v/>
      </c>
      <c r="AV150" s="199" t="str">
        <f>IF(AND(B149="",B150=""),"",IFERROR(AU150*$AU$2,0))</f>
        <v/>
      </c>
    </row>
    <row r="151" spans="1:48" s="2" customFormat="1" ht="30" customHeight="1" x14ac:dyDescent="0.3">
      <c r="A151" s="64">
        <v>144</v>
      </c>
      <c r="B151" s="89"/>
      <c r="C151" s="20" t="str">
        <f t="shared" si="40"/>
        <v/>
      </c>
      <c r="D151" s="182" t="str">
        <f>IF(AND(B150="", B151=""), "", IFERROR(_xlfn.XLOOKUP(B151,'Seznam Blaga'!A:A,'Seznam Blaga'!B:B), "To blago ni predmet CBAM"))</f>
        <v/>
      </c>
      <c r="E151" s="183"/>
      <c r="F151" s="43" t="str">
        <f>_xlfn.XLOOKUP(E151, 'Seznami podatkov'!C:C,'Seznami podatkov'!B:B, "Izpolni obvezna polja.")</f>
        <v/>
      </c>
      <c r="G151" s="43" t="e">
        <f t="shared" ca="1" si="44"/>
        <v>#REF!</v>
      </c>
      <c r="H151" s="51" t="str">
        <f>IF(AND(B150="", B151=""),"", IFERROR(IF(G151,IF(_xlfn.XLOOKUP(AE151,'Seznami podatkov'!B:B,'Seznami podatkov'!C:C)&lt;&gt;0,_xlfn.XLOOKUP(AE151,'Seznami podatkov'!B:B,'Seznami podatkov'!C:C),""),E151), "Vnesi podatke"))</f>
        <v/>
      </c>
      <c r="I151" s="94"/>
      <c r="J151" s="95" t="b">
        <f>COUNTIF('Seznami podatkov'!G:G,I151)&gt;0</f>
        <v>0</v>
      </c>
      <c r="K151" s="95" t="b">
        <f>COUNTIF('Seznami podatkov'!H:H,I151)&gt;0</f>
        <v>0</v>
      </c>
      <c r="L151" s="95">
        <f t="shared" ca="1" si="45"/>
        <v>0</v>
      </c>
      <c r="M151" s="95">
        <f t="shared" ca="1" si="46"/>
        <v>0</v>
      </c>
      <c r="N151" s="95">
        <f t="shared" ca="1" si="47"/>
        <v>0</v>
      </c>
      <c r="O151" s="96"/>
      <c r="P151" s="95">
        <f>_xlfn.XLOOKUP(O151, 'Seznami podatkov'!D:D,'Seznami podatkov'!E:E, "")</f>
        <v>0</v>
      </c>
      <c r="Q151" s="95" t="str">
        <f t="shared" si="41"/>
        <v>01:010000</v>
      </c>
      <c r="R151" s="95">
        <f>COUNTIF(RVb!A:A, B151)</f>
        <v>0</v>
      </c>
      <c r="S151" s="95">
        <f t="shared" si="48"/>
        <v>0</v>
      </c>
      <c r="T151" s="117"/>
      <c r="U151" s="52">
        <f ca="1">IFERROR(_xlfn.MAXIFS(INDIRECT("'"&amp;I151&amp;"'!"&amp;P151), INDIRECT("'"&amp;I151&amp;"'!A:A"), C151), 0)</f>
        <v>0</v>
      </c>
      <c r="V151" s="52">
        <f ca="1">IFERROR(_xlfn.MAXIFS(INDIRECT("'"&amp;I151&amp;"'!"&amp;P151), INDIRECT("'"&amp;I151&amp;"'!A:A"), LEFT(C151,7)), 0)</f>
        <v>0</v>
      </c>
      <c r="W151" s="52">
        <f ca="1">IFERROR(_xlfn.MAXIFS(INDIRECT("'"&amp;I151&amp;"'!"&amp;P151), INDIRECT("'"&amp;I151&amp;"'!A:A"), LEFT(C151,4)), 0)</f>
        <v>0</v>
      </c>
      <c r="X151" s="52">
        <f t="shared" ca="1" si="49"/>
        <v>0</v>
      </c>
      <c r="Y151" s="52" t="e" cm="1">
        <f t="array" aca="1" ref="Y151" ca="1">_xlfn.XLOOKUP(X151,INDIRECT("'"&amp;I151&amp;"'!"&amp;P151),INDIRECT("'"&amp;I151&amp;"'!I:I"),"Manjka")</f>
        <v>#REF!</v>
      </c>
      <c r="Z151" s="52">
        <f ca="1">IFERROR(_xlfn.MAXIFS(INDIRECT("'Druge države in ozemlja'!"&amp;P151), 'Druge države in ozemlja'!A:A, C151), 0)</f>
        <v>0</v>
      </c>
      <c r="AA151" s="52">
        <f ca="1">IFERROR(_xlfn.MAXIFS(INDIRECT("'Druge države in ozemlja'!"&amp;P151), 'Druge države in ozemlja'!A:A, LEFT(C151,7)), 0)</f>
        <v>0</v>
      </c>
      <c r="AB151" s="52">
        <f ca="1">IFERROR(_xlfn.MAXIFS(INDIRECT("'Druge države in ozemlja'!"&amp;P151), 'Druge države in ozemlja'!A:A,LEFT(C151,4)), 0)</f>
        <v>0</v>
      </c>
      <c r="AC151" s="52">
        <f t="shared" ca="1" si="50"/>
        <v>0</v>
      </c>
      <c r="AD151" s="52" t="e" cm="1">
        <f t="array" aca="1" ref="AD151" ca="1">_xlfn.XLOOKUP(AC151,INDIRECT("'Druge države in ozemlja'!"&amp;P151),'Druge države in ozemlja'!I:I,"Manjka")</f>
        <v>#REF!</v>
      </c>
      <c r="AE151" s="52" t="e">
        <f t="shared" ca="1" si="42"/>
        <v>#REF!</v>
      </c>
      <c r="AF151" s="52" t="e" cm="1">
        <f t="array" aca="1" ref="AF151" ca="1">_xlfn.XLOOKUP(C151&amp;"|("&amp;F151&amp;")",INDIRECT("'"&amp;I151&amp;"'!A1:A10000") &amp; "|" &amp; INDIRECT("'"&amp;I151&amp;"'!I1:I10000"),INDIRECT("'"&amp;I151&amp;"'!"&amp;Q151),0)</f>
        <v>#REF!</v>
      </c>
      <c r="AG151" s="52" t="e">
        <f t="shared" ca="1" si="43"/>
        <v>#REF!</v>
      </c>
      <c r="AH151" s="52" cm="1">
        <f t="array" aca="1" ref="AH151" ca="1">_xlfn.XLOOKUP(C151&amp;"|("&amp;F151&amp;")",'Druge države in ozemlja'!$A$1:$A$10000 &amp; "|" &amp; 'Druge države in ozemlja'!$I$1:$I$10000,INDIRECT("'Druge države in ozemlja'!"&amp;Q151),0)</f>
        <v>0</v>
      </c>
      <c r="AI151" s="52" t="e">
        <f t="shared" ca="1" si="51"/>
        <v>#REF!</v>
      </c>
      <c r="AJ151" s="39">
        <f t="shared" ca="1" si="52"/>
        <v>0</v>
      </c>
      <c r="AK151" s="53" t="e">
        <f t="shared" ca="1" si="53"/>
        <v>#REF!</v>
      </c>
      <c r="AL151" s="54">
        <f>COUNTIFS(RVb!H:H, 2028, RVb!A:A, C151)</f>
        <v>0</v>
      </c>
      <c r="AM151" s="54">
        <f t="shared" si="54"/>
        <v>2025</v>
      </c>
      <c r="AN151" s="54" t="e">
        <f ca="1">IF(G151, TRUE, (E151&lt;&gt;""))</f>
        <v>#REF!</v>
      </c>
      <c r="AO151" s="193" t="str">
        <f>IF(AND(B150="", B151=""), "", IF(OR(J151,K151),"",IFERROR(IF(G151,AJ151,AI151), "Vnesi podatke")))</f>
        <v/>
      </c>
      <c r="AP151" s="194" cm="1">
        <f t="array" ref="AP151">_xlfn.XLOOKUP(C151&amp;"|"&amp;F151&amp;"|"&amp;S151,RVb!A:A&amp;"|"&amp;RVb!F:F&amp;"|"&amp;RVb!H:H,RVb!E:E, 0)</f>
        <v>0</v>
      </c>
      <c r="AQ151" s="195">
        <f>_xlfn.MAXIFS(RVb!E:E, RVb!A:A, C151, RVb!H:H, AM151)</f>
        <v>0</v>
      </c>
      <c r="AR151" s="196" t="str">
        <f>IF(AND(B150="", B151=""), "", IFERROR(IF(G151,AQ151,AP151), "Vnesi podatke"))</f>
        <v/>
      </c>
      <c r="AS151" s="197" t="str">
        <f>IF(AND(B150="", B151=""),"", _xlfn.XLOOKUP(O151, Parametri!A:A,Parametri!B:B, ""))</f>
        <v/>
      </c>
      <c r="AT151" s="197" t="str">
        <f>IF(AND(B150="", B151=""), "", _xlfn.XLOOKUP(O151, Parametri!A:A,Parametri!C:C, ""))</f>
        <v/>
      </c>
      <c r="AU151" s="198" t="str">
        <f t="shared" si="55"/>
        <v/>
      </c>
      <c r="AV151" s="199" t="str">
        <f>IF(AND(B150="",B151=""),"",IFERROR(AU151*$AU$2,0))</f>
        <v/>
      </c>
    </row>
    <row r="152" spans="1:48" s="2" customFormat="1" ht="30" customHeight="1" x14ac:dyDescent="0.3">
      <c r="A152" s="63">
        <v>145</v>
      </c>
      <c r="B152" s="89"/>
      <c r="C152" s="20" t="str">
        <f t="shared" si="40"/>
        <v/>
      </c>
      <c r="D152" s="182" t="str">
        <f>IF(AND(B151="", B152=""), "", IFERROR(_xlfn.XLOOKUP(B152,'Seznam Blaga'!A:A,'Seznam Blaga'!B:B), "To blago ni predmet CBAM"))</f>
        <v/>
      </c>
      <c r="E152" s="183"/>
      <c r="F152" s="43" t="str">
        <f>_xlfn.XLOOKUP(E152, 'Seznami podatkov'!C:C,'Seznami podatkov'!B:B, "Izpolni obvezna polja.")</f>
        <v/>
      </c>
      <c r="G152" s="43" t="e">
        <f t="shared" ca="1" si="44"/>
        <v>#REF!</v>
      </c>
      <c r="H152" s="51" t="str">
        <f>IF(AND(B151="", B152=""),"", IFERROR(IF(G152,IF(_xlfn.XLOOKUP(AE152,'Seznami podatkov'!B:B,'Seznami podatkov'!C:C)&lt;&gt;0,_xlfn.XLOOKUP(AE152,'Seznami podatkov'!B:B,'Seznami podatkov'!C:C),""),E152), "Vnesi podatke"))</f>
        <v/>
      </c>
      <c r="I152" s="94"/>
      <c r="J152" s="95" t="b">
        <f>COUNTIF('Seznami podatkov'!G:G,I152)&gt;0</f>
        <v>0</v>
      </c>
      <c r="K152" s="95" t="b">
        <f>COUNTIF('Seznami podatkov'!H:H,I152)&gt;0</f>
        <v>0</v>
      </c>
      <c r="L152" s="95">
        <f t="shared" ca="1" si="45"/>
        <v>0</v>
      </c>
      <c r="M152" s="95">
        <f t="shared" ca="1" si="46"/>
        <v>0</v>
      </c>
      <c r="N152" s="95">
        <f t="shared" ca="1" si="47"/>
        <v>0</v>
      </c>
      <c r="O152" s="96"/>
      <c r="P152" s="95">
        <f>_xlfn.XLOOKUP(O152, 'Seznami podatkov'!D:D,'Seznami podatkov'!E:E, "")</f>
        <v>0</v>
      </c>
      <c r="Q152" s="95" t="str">
        <f t="shared" si="41"/>
        <v>01:010000</v>
      </c>
      <c r="R152" s="95">
        <f>COUNTIF(RVb!A:A, B152)</f>
        <v>0</v>
      </c>
      <c r="S152" s="95">
        <f t="shared" si="48"/>
        <v>0</v>
      </c>
      <c r="T152" s="117"/>
      <c r="U152" s="52">
        <f ca="1">IFERROR(_xlfn.MAXIFS(INDIRECT("'"&amp;I152&amp;"'!"&amp;P152), INDIRECT("'"&amp;I152&amp;"'!A:A"), C152), 0)</f>
        <v>0</v>
      </c>
      <c r="V152" s="52">
        <f ca="1">IFERROR(_xlfn.MAXIFS(INDIRECT("'"&amp;I152&amp;"'!"&amp;P152), INDIRECT("'"&amp;I152&amp;"'!A:A"), LEFT(C152,7)), 0)</f>
        <v>0</v>
      </c>
      <c r="W152" s="52">
        <f ca="1">IFERROR(_xlfn.MAXIFS(INDIRECT("'"&amp;I152&amp;"'!"&amp;P152), INDIRECT("'"&amp;I152&amp;"'!A:A"), LEFT(C152,4)), 0)</f>
        <v>0</v>
      </c>
      <c r="X152" s="52">
        <f t="shared" ca="1" si="49"/>
        <v>0</v>
      </c>
      <c r="Y152" s="52" t="e" cm="1">
        <f t="array" aca="1" ref="Y152" ca="1">_xlfn.XLOOKUP(X152,INDIRECT("'"&amp;I152&amp;"'!"&amp;P152),INDIRECT("'"&amp;I152&amp;"'!I:I"),"Manjka")</f>
        <v>#REF!</v>
      </c>
      <c r="Z152" s="52">
        <f ca="1">IFERROR(_xlfn.MAXIFS(INDIRECT("'Druge države in ozemlja'!"&amp;P152), 'Druge države in ozemlja'!A:A, C152), 0)</f>
        <v>0</v>
      </c>
      <c r="AA152" s="52">
        <f ca="1">IFERROR(_xlfn.MAXIFS(INDIRECT("'Druge države in ozemlja'!"&amp;P152), 'Druge države in ozemlja'!A:A, LEFT(C152,7)), 0)</f>
        <v>0</v>
      </c>
      <c r="AB152" s="52">
        <f ca="1">IFERROR(_xlfn.MAXIFS(INDIRECT("'Druge države in ozemlja'!"&amp;P152), 'Druge države in ozemlja'!A:A,LEFT(C152,4)), 0)</f>
        <v>0</v>
      </c>
      <c r="AC152" s="52">
        <f t="shared" ca="1" si="50"/>
        <v>0</v>
      </c>
      <c r="AD152" s="52" t="e" cm="1">
        <f t="array" aca="1" ref="AD152" ca="1">_xlfn.XLOOKUP(AC152,INDIRECT("'Druge države in ozemlja'!"&amp;P152),'Druge države in ozemlja'!I:I,"Manjka")</f>
        <v>#REF!</v>
      </c>
      <c r="AE152" s="52" t="e">
        <f t="shared" ca="1" si="42"/>
        <v>#REF!</v>
      </c>
      <c r="AF152" s="52" t="e" cm="1">
        <f t="array" aca="1" ref="AF152" ca="1">_xlfn.XLOOKUP(C152&amp;"|("&amp;F152&amp;")",INDIRECT("'"&amp;I152&amp;"'!A1:A10000") &amp; "|" &amp; INDIRECT("'"&amp;I152&amp;"'!I1:I10000"),INDIRECT("'"&amp;I152&amp;"'!"&amp;Q152),0)</f>
        <v>#REF!</v>
      </c>
      <c r="AG152" s="52" t="e">
        <f t="shared" ca="1" si="43"/>
        <v>#REF!</v>
      </c>
      <c r="AH152" s="52" cm="1">
        <f t="array" aca="1" ref="AH152" ca="1">_xlfn.XLOOKUP(C152&amp;"|("&amp;F152&amp;")",'Druge države in ozemlja'!$A$1:$A$10000 &amp; "|" &amp; 'Druge države in ozemlja'!$I$1:$I$10000,INDIRECT("'Druge države in ozemlja'!"&amp;Q152),0)</f>
        <v>0</v>
      </c>
      <c r="AI152" s="52" t="e">
        <f t="shared" ca="1" si="51"/>
        <v>#REF!</v>
      </c>
      <c r="AJ152" s="39">
        <f t="shared" ca="1" si="52"/>
        <v>0</v>
      </c>
      <c r="AK152" s="53" t="e">
        <f t="shared" ca="1" si="53"/>
        <v>#REF!</v>
      </c>
      <c r="AL152" s="54">
        <f>COUNTIFS(RVb!H:H, 2028, RVb!A:A, C152)</f>
        <v>0</v>
      </c>
      <c r="AM152" s="54">
        <f t="shared" si="54"/>
        <v>2025</v>
      </c>
      <c r="AN152" s="54" t="e">
        <f ca="1">IF(G152, TRUE, (E152&lt;&gt;""))</f>
        <v>#REF!</v>
      </c>
      <c r="AO152" s="193" t="str">
        <f>IF(AND(B151="", B152=""), "", IF(OR(J152,K152),"",IFERROR(IF(G152,AJ152,AI152), "Vnesi podatke")))</f>
        <v/>
      </c>
      <c r="AP152" s="194" cm="1">
        <f t="array" ref="AP152">_xlfn.XLOOKUP(C152&amp;"|"&amp;F152&amp;"|"&amp;S152,RVb!A:A&amp;"|"&amp;RVb!F:F&amp;"|"&amp;RVb!H:H,RVb!E:E, 0)</f>
        <v>0</v>
      </c>
      <c r="AQ152" s="195">
        <f>_xlfn.MAXIFS(RVb!E:E, RVb!A:A, C152, RVb!H:H, AM152)</f>
        <v>0</v>
      </c>
      <c r="AR152" s="196" t="str">
        <f>IF(AND(B151="", B152=""), "", IFERROR(IF(G152,AQ152,AP152), "Vnesi podatke"))</f>
        <v/>
      </c>
      <c r="AS152" s="197" t="str">
        <f>IF(AND(B151="", B152=""),"", _xlfn.XLOOKUP(O152, Parametri!A:A,Parametri!B:B, ""))</f>
        <v/>
      </c>
      <c r="AT152" s="197" t="str">
        <f>IF(AND(B151="", B152=""), "", _xlfn.XLOOKUP(O152, Parametri!A:A,Parametri!C:C, ""))</f>
        <v/>
      </c>
      <c r="AU152" s="198" t="str">
        <f t="shared" si="55"/>
        <v/>
      </c>
      <c r="AV152" s="199" t="str">
        <f>IF(AND(B151="",B152=""),"",IFERROR(AU152*$AU$2,0))</f>
        <v/>
      </c>
    </row>
    <row r="153" spans="1:48" s="2" customFormat="1" ht="30" customHeight="1" x14ac:dyDescent="0.3">
      <c r="A153" s="64">
        <v>146</v>
      </c>
      <c r="B153" s="89"/>
      <c r="C153" s="20" t="str">
        <f t="shared" si="40"/>
        <v/>
      </c>
      <c r="D153" s="182" t="str">
        <f>IF(AND(B152="", B153=""), "", IFERROR(_xlfn.XLOOKUP(B153,'Seznam Blaga'!A:A,'Seznam Blaga'!B:B), "To blago ni predmet CBAM"))</f>
        <v/>
      </c>
      <c r="E153" s="183"/>
      <c r="F153" s="43" t="str">
        <f>_xlfn.XLOOKUP(E153, 'Seznami podatkov'!C:C,'Seznami podatkov'!B:B, "Izpolni obvezna polja.")</f>
        <v/>
      </c>
      <c r="G153" s="43" t="e">
        <f t="shared" ca="1" si="44"/>
        <v>#REF!</v>
      </c>
      <c r="H153" s="51" t="str">
        <f>IF(AND(B152="", B153=""),"", IFERROR(IF(G153,IF(_xlfn.XLOOKUP(AE153,'Seznami podatkov'!B:B,'Seznami podatkov'!C:C)&lt;&gt;0,_xlfn.XLOOKUP(AE153,'Seznami podatkov'!B:B,'Seznami podatkov'!C:C),""),E153), "Vnesi podatke"))</f>
        <v/>
      </c>
      <c r="I153" s="94"/>
      <c r="J153" s="95" t="b">
        <f>COUNTIF('Seznami podatkov'!G:G,I153)&gt;0</f>
        <v>0</v>
      </c>
      <c r="K153" s="95" t="b">
        <f>COUNTIF('Seznami podatkov'!H:H,I153)&gt;0</f>
        <v>0</v>
      </c>
      <c r="L153" s="95">
        <f t="shared" ca="1" si="45"/>
        <v>0</v>
      </c>
      <c r="M153" s="95">
        <f t="shared" ca="1" si="46"/>
        <v>0</v>
      </c>
      <c r="N153" s="95">
        <f t="shared" ca="1" si="47"/>
        <v>0</v>
      </c>
      <c r="O153" s="96"/>
      <c r="P153" s="95">
        <f>_xlfn.XLOOKUP(O153, 'Seznami podatkov'!D:D,'Seznami podatkov'!E:E, "")</f>
        <v>0</v>
      </c>
      <c r="Q153" s="95" t="str">
        <f t="shared" si="41"/>
        <v>01:010000</v>
      </c>
      <c r="R153" s="95">
        <f>COUNTIF(RVb!A:A, B153)</f>
        <v>0</v>
      </c>
      <c r="S153" s="95">
        <f t="shared" si="48"/>
        <v>0</v>
      </c>
      <c r="T153" s="117"/>
      <c r="U153" s="52">
        <f ca="1">IFERROR(_xlfn.MAXIFS(INDIRECT("'"&amp;I153&amp;"'!"&amp;P153), INDIRECT("'"&amp;I153&amp;"'!A:A"), C153), 0)</f>
        <v>0</v>
      </c>
      <c r="V153" s="52">
        <f ca="1">IFERROR(_xlfn.MAXIFS(INDIRECT("'"&amp;I153&amp;"'!"&amp;P153), INDIRECT("'"&amp;I153&amp;"'!A:A"), LEFT(C153,7)), 0)</f>
        <v>0</v>
      </c>
      <c r="W153" s="52">
        <f ca="1">IFERROR(_xlfn.MAXIFS(INDIRECT("'"&amp;I153&amp;"'!"&amp;P153), INDIRECT("'"&amp;I153&amp;"'!A:A"), LEFT(C153,4)), 0)</f>
        <v>0</v>
      </c>
      <c r="X153" s="52">
        <f t="shared" ca="1" si="49"/>
        <v>0</v>
      </c>
      <c r="Y153" s="52" t="e" cm="1">
        <f t="array" aca="1" ref="Y153" ca="1">_xlfn.XLOOKUP(X153,INDIRECT("'"&amp;I153&amp;"'!"&amp;P153),INDIRECT("'"&amp;I153&amp;"'!I:I"),"Manjka")</f>
        <v>#REF!</v>
      </c>
      <c r="Z153" s="52">
        <f ca="1">IFERROR(_xlfn.MAXIFS(INDIRECT("'Druge države in ozemlja'!"&amp;P153), 'Druge države in ozemlja'!A:A, C153), 0)</f>
        <v>0</v>
      </c>
      <c r="AA153" s="52">
        <f ca="1">IFERROR(_xlfn.MAXIFS(INDIRECT("'Druge države in ozemlja'!"&amp;P153), 'Druge države in ozemlja'!A:A, LEFT(C153,7)), 0)</f>
        <v>0</v>
      </c>
      <c r="AB153" s="52">
        <f ca="1">IFERROR(_xlfn.MAXIFS(INDIRECT("'Druge države in ozemlja'!"&amp;P153), 'Druge države in ozemlja'!A:A,LEFT(C153,4)), 0)</f>
        <v>0</v>
      </c>
      <c r="AC153" s="52">
        <f t="shared" ca="1" si="50"/>
        <v>0</v>
      </c>
      <c r="AD153" s="52" t="e" cm="1">
        <f t="array" aca="1" ref="AD153" ca="1">_xlfn.XLOOKUP(AC153,INDIRECT("'Druge države in ozemlja'!"&amp;P153),'Druge države in ozemlja'!I:I,"Manjka")</f>
        <v>#REF!</v>
      </c>
      <c r="AE153" s="52" t="e">
        <f t="shared" ca="1" si="42"/>
        <v>#REF!</v>
      </c>
      <c r="AF153" s="52" t="e" cm="1">
        <f t="array" aca="1" ref="AF153" ca="1">_xlfn.XLOOKUP(C153&amp;"|("&amp;F153&amp;")",INDIRECT("'"&amp;I153&amp;"'!A1:A10000") &amp; "|" &amp; INDIRECT("'"&amp;I153&amp;"'!I1:I10000"),INDIRECT("'"&amp;I153&amp;"'!"&amp;Q153),0)</f>
        <v>#REF!</v>
      </c>
      <c r="AG153" s="52" t="e">
        <f t="shared" ca="1" si="43"/>
        <v>#REF!</v>
      </c>
      <c r="AH153" s="52" cm="1">
        <f t="array" aca="1" ref="AH153" ca="1">_xlfn.XLOOKUP(C153&amp;"|("&amp;F153&amp;")",'Druge države in ozemlja'!$A$1:$A$10000 &amp; "|" &amp; 'Druge države in ozemlja'!$I$1:$I$10000,INDIRECT("'Druge države in ozemlja'!"&amp;Q153),0)</f>
        <v>0</v>
      </c>
      <c r="AI153" s="52" t="e">
        <f t="shared" ca="1" si="51"/>
        <v>#REF!</v>
      </c>
      <c r="AJ153" s="39">
        <f t="shared" ca="1" si="52"/>
        <v>0</v>
      </c>
      <c r="AK153" s="53" t="e">
        <f t="shared" ca="1" si="53"/>
        <v>#REF!</v>
      </c>
      <c r="AL153" s="54">
        <f>COUNTIFS(RVb!H:H, 2028, RVb!A:A, C153)</f>
        <v>0</v>
      </c>
      <c r="AM153" s="54">
        <f t="shared" si="54"/>
        <v>2025</v>
      </c>
      <c r="AN153" s="54" t="e">
        <f ca="1">IF(G153, TRUE, (E153&lt;&gt;""))</f>
        <v>#REF!</v>
      </c>
      <c r="AO153" s="193" t="str">
        <f>IF(AND(B152="", B153=""), "", IF(OR(J153,K153),"",IFERROR(IF(G153,AJ153,AI153), "Vnesi podatke")))</f>
        <v/>
      </c>
      <c r="AP153" s="194" cm="1">
        <f t="array" ref="AP153">_xlfn.XLOOKUP(C153&amp;"|"&amp;F153&amp;"|"&amp;S153,RVb!A:A&amp;"|"&amp;RVb!F:F&amp;"|"&amp;RVb!H:H,RVb!E:E, 0)</f>
        <v>0</v>
      </c>
      <c r="AQ153" s="195">
        <f>_xlfn.MAXIFS(RVb!E:E, RVb!A:A, C153, RVb!H:H, AM153)</f>
        <v>0</v>
      </c>
      <c r="AR153" s="196" t="str">
        <f>IF(AND(B152="", B153=""), "", IFERROR(IF(G153,AQ153,AP153), "Vnesi podatke"))</f>
        <v/>
      </c>
      <c r="AS153" s="197" t="str">
        <f>IF(AND(B152="", B153=""),"", _xlfn.XLOOKUP(O153, Parametri!A:A,Parametri!B:B, ""))</f>
        <v/>
      </c>
      <c r="AT153" s="197" t="str">
        <f>IF(AND(B152="", B153=""), "", _xlfn.XLOOKUP(O153, Parametri!A:A,Parametri!C:C, ""))</f>
        <v/>
      </c>
      <c r="AU153" s="198" t="str">
        <f t="shared" si="55"/>
        <v/>
      </c>
      <c r="AV153" s="199" t="str">
        <f>IF(AND(B152="",B153=""),"",IFERROR(AU153*$AU$2,0))</f>
        <v/>
      </c>
    </row>
    <row r="154" spans="1:48" s="2" customFormat="1" ht="30" customHeight="1" x14ac:dyDescent="0.3">
      <c r="A154" s="64">
        <v>147</v>
      </c>
      <c r="B154" s="89"/>
      <c r="C154" s="20" t="str">
        <f t="shared" si="40"/>
        <v/>
      </c>
      <c r="D154" s="182" t="str">
        <f>IF(AND(B153="", B154=""), "", IFERROR(_xlfn.XLOOKUP(B154,'Seznam Blaga'!A:A,'Seznam Blaga'!B:B), "To blago ni predmet CBAM"))</f>
        <v/>
      </c>
      <c r="E154" s="183"/>
      <c r="F154" s="43" t="str">
        <f>_xlfn.XLOOKUP(E154, 'Seznami podatkov'!C:C,'Seznami podatkov'!B:B, "Izpolni obvezna polja.")</f>
        <v/>
      </c>
      <c r="G154" s="43" t="e">
        <f t="shared" ca="1" si="44"/>
        <v>#REF!</v>
      </c>
      <c r="H154" s="51" t="str">
        <f>IF(AND(B153="", B154=""),"", IFERROR(IF(G154,IF(_xlfn.XLOOKUP(AE154,'Seznami podatkov'!B:B,'Seznami podatkov'!C:C)&lt;&gt;0,_xlfn.XLOOKUP(AE154,'Seznami podatkov'!B:B,'Seznami podatkov'!C:C),""),E154), "Vnesi podatke"))</f>
        <v/>
      </c>
      <c r="I154" s="94"/>
      <c r="J154" s="95" t="b">
        <f>COUNTIF('Seznami podatkov'!G:G,I154)&gt;0</f>
        <v>0</v>
      </c>
      <c r="K154" s="95" t="b">
        <f>COUNTIF('Seznami podatkov'!H:H,I154)&gt;0</f>
        <v>0</v>
      </c>
      <c r="L154" s="95">
        <f t="shared" ca="1" si="45"/>
        <v>0</v>
      </c>
      <c r="M154" s="95">
        <f t="shared" ca="1" si="46"/>
        <v>0</v>
      </c>
      <c r="N154" s="95">
        <f t="shared" ca="1" si="47"/>
        <v>0</v>
      </c>
      <c r="O154" s="96"/>
      <c r="P154" s="95">
        <f>_xlfn.XLOOKUP(O154, 'Seznami podatkov'!D:D,'Seznami podatkov'!E:E, "")</f>
        <v>0</v>
      </c>
      <c r="Q154" s="95" t="str">
        <f t="shared" si="41"/>
        <v>01:010000</v>
      </c>
      <c r="R154" s="95">
        <f>COUNTIF(RVb!A:A, B154)</f>
        <v>0</v>
      </c>
      <c r="S154" s="95">
        <f t="shared" si="48"/>
        <v>0</v>
      </c>
      <c r="T154" s="117"/>
      <c r="U154" s="52">
        <f ca="1">IFERROR(_xlfn.MAXIFS(INDIRECT("'"&amp;I154&amp;"'!"&amp;P154), INDIRECT("'"&amp;I154&amp;"'!A:A"), C154), 0)</f>
        <v>0</v>
      </c>
      <c r="V154" s="52">
        <f ca="1">IFERROR(_xlfn.MAXIFS(INDIRECT("'"&amp;I154&amp;"'!"&amp;P154), INDIRECT("'"&amp;I154&amp;"'!A:A"), LEFT(C154,7)), 0)</f>
        <v>0</v>
      </c>
      <c r="W154" s="52">
        <f ca="1">IFERROR(_xlfn.MAXIFS(INDIRECT("'"&amp;I154&amp;"'!"&amp;P154), INDIRECT("'"&amp;I154&amp;"'!A:A"), LEFT(C154,4)), 0)</f>
        <v>0</v>
      </c>
      <c r="X154" s="52">
        <f t="shared" ca="1" si="49"/>
        <v>0</v>
      </c>
      <c r="Y154" s="52" t="e" cm="1">
        <f t="array" aca="1" ref="Y154" ca="1">_xlfn.XLOOKUP(X154,INDIRECT("'"&amp;I154&amp;"'!"&amp;P154),INDIRECT("'"&amp;I154&amp;"'!I:I"),"Manjka")</f>
        <v>#REF!</v>
      </c>
      <c r="Z154" s="52">
        <f ca="1">IFERROR(_xlfn.MAXIFS(INDIRECT("'Druge države in ozemlja'!"&amp;P154), 'Druge države in ozemlja'!A:A, C154), 0)</f>
        <v>0</v>
      </c>
      <c r="AA154" s="52">
        <f ca="1">IFERROR(_xlfn.MAXIFS(INDIRECT("'Druge države in ozemlja'!"&amp;P154), 'Druge države in ozemlja'!A:A, LEFT(C154,7)), 0)</f>
        <v>0</v>
      </c>
      <c r="AB154" s="52">
        <f ca="1">IFERROR(_xlfn.MAXIFS(INDIRECT("'Druge države in ozemlja'!"&amp;P154), 'Druge države in ozemlja'!A:A,LEFT(C154,4)), 0)</f>
        <v>0</v>
      </c>
      <c r="AC154" s="52">
        <f t="shared" ca="1" si="50"/>
        <v>0</v>
      </c>
      <c r="AD154" s="52" t="e" cm="1">
        <f t="array" aca="1" ref="AD154" ca="1">_xlfn.XLOOKUP(AC154,INDIRECT("'Druge države in ozemlja'!"&amp;P154),'Druge države in ozemlja'!I:I,"Manjka")</f>
        <v>#REF!</v>
      </c>
      <c r="AE154" s="52" t="e">
        <f t="shared" ca="1" si="42"/>
        <v>#REF!</v>
      </c>
      <c r="AF154" s="52" t="e" cm="1">
        <f t="array" aca="1" ref="AF154" ca="1">_xlfn.XLOOKUP(C154&amp;"|("&amp;F154&amp;")",INDIRECT("'"&amp;I154&amp;"'!A1:A10000") &amp; "|" &amp; INDIRECT("'"&amp;I154&amp;"'!I1:I10000"),INDIRECT("'"&amp;I154&amp;"'!"&amp;Q154),0)</f>
        <v>#REF!</v>
      </c>
      <c r="AG154" s="52" t="e">
        <f t="shared" ca="1" si="43"/>
        <v>#REF!</v>
      </c>
      <c r="AH154" s="52" cm="1">
        <f t="array" aca="1" ref="AH154" ca="1">_xlfn.XLOOKUP(C154&amp;"|("&amp;F154&amp;")",'Druge države in ozemlja'!$A$1:$A$10000 &amp; "|" &amp; 'Druge države in ozemlja'!$I$1:$I$10000,INDIRECT("'Druge države in ozemlja'!"&amp;Q154),0)</f>
        <v>0</v>
      </c>
      <c r="AI154" s="52" t="e">
        <f t="shared" ca="1" si="51"/>
        <v>#REF!</v>
      </c>
      <c r="AJ154" s="39">
        <f t="shared" ca="1" si="52"/>
        <v>0</v>
      </c>
      <c r="AK154" s="53" t="e">
        <f t="shared" ca="1" si="53"/>
        <v>#REF!</v>
      </c>
      <c r="AL154" s="54">
        <f>COUNTIFS(RVb!H:H, 2028, RVb!A:A, C154)</f>
        <v>0</v>
      </c>
      <c r="AM154" s="54">
        <f t="shared" si="54"/>
        <v>2025</v>
      </c>
      <c r="AN154" s="54" t="e">
        <f ca="1">IF(G154, TRUE, (E154&lt;&gt;""))</f>
        <v>#REF!</v>
      </c>
      <c r="AO154" s="193" t="str">
        <f>IF(AND(B153="", B154=""), "", IF(OR(J154,K154),"",IFERROR(IF(G154,AJ154,AI154), "Vnesi podatke")))</f>
        <v/>
      </c>
      <c r="AP154" s="194" cm="1">
        <f t="array" ref="AP154">_xlfn.XLOOKUP(C154&amp;"|"&amp;F154&amp;"|"&amp;S154,RVb!A:A&amp;"|"&amp;RVb!F:F&amp;"|"&amp;RVb!H:H,RVb!E:E, 0)</f>
        <v>0</v>
      </c>
      <c r="AQ154" s="195">
        <f>_xlfn.MAXIFS(RVb!E:E, RVb!A:A, C154, RVb!H:H, AM154)</f>
        <v>0</v>
      </c>
      <c r="AR154" s="196" t="str">
        <f>IF(AND(B153="", B154=""), "", IFERROR(IF(G154,AQ154,AP154), "Vnesi podatke"))</f>
        <v/>
      </c>
      <c r="AS154" s="197" t="str">
        <f>IF(AND(B153="", B154=""),"", _xlfn.XLOOKUP(O154, Parametri!A:A,Parametri!B:B, ""))</f>
        <v/>
      </c>
      <c r="AT154" s="197" t="str">
        <f>IF(AND(B153="", B154=""), "", _xlfn.XLOOKUP(O154, Parametri!A:A,Parametri!C:C, ""))</f>
        <v/>
      </c>
      <c r="AU154" s="198" t="str">
        <f t="shared" si="55"/>
        <v/>
      </c>
      <c r="AV154" s="199" t="str">
        <f>IF(AND(B153="",B154=""),"",IFERROR(AU154*$AU$2,0))</f>
        <v/>
      </c>
    </row>
    <row r="155" spans="1:48" s="2" customFormat="1" ht="30" customHeight="1" x14ac:dyDescent="0.3">
      <c r="A155" s="63">
        <v>148</v>
      </c>
      <c r="B155" s="89"/>
      <c r="C155" s="20" t="str">
        <f t="shared" si="40"/>
        <v/>
      </c>
      <c r="D155" s="182" t="str">
        <f>IF(AND(B154="", B155=""), "", IFERROR(_xlfn.XLOOKUP(B155,'Seznam Blaga'!A:A,'Seznam Blaga'!B:B), "To blago ni predmet CBAM"))</f>
        <v/>
      </c>
      <c r="E155" s="183"/>
      <c r="F155" s="43" t="str">
        <f>_xlfn.XLOOKUP(E155, 'Seznami podatkov'!C:C,'Seznami podatkov'!B:B, "Izpolni obvezna polja.")</f>
        <v/>
      </c>
      <c r="G155" s="43" t="e">
        <f t="shared" ca="1" si="44"/>
        <v>#REF!</v>
      </c>
      <c r="H155" s="51" t="str">
        <f>IF(AND(B154="", B155=""),"", IFERROR(IF(G155,IF(_xlfn.XLOOKUP(AE155,'Seznami podatkov'!B:B,'Seznami podatkov'!C:C)&lt;&gt;0,_xlfn.XLOOKUP(AE155,'Seznami podatkov'!B:B,'Seznami podatkov'!C:C),""),E155), "Vnesi podatke"))</f>
        <v/>
      </c>
      <c r="I155" s="94"/>
      <c r="J155" s="95" t="b">
        <f>COUNTIF('Seznami podatkov'!G:G,I155)&gt;0</f>
        <v>0</v>
      </c>
      <c r="K155" s="95" t="b">
        <f>COUNTIF('Seznami podatkov'!H:H,I155)&gt;0</f>
        <v>0</v>
      </c>
      <c r="L155" s="95">
        <f t="shared" ca="1" si="45"/>
        <v>0</v>
      </c>
      <c r="M155" s="95">
        <f t="shared" ca="1" si="46"/>
        <v>0</v>
      </c>
      <c r="N155" s="95">
        <f t="shared" ca="1" si="47"/>
        <v>0</v>
      </c>
      <c r="O155" s="96"/>
      <c r="P155" s="95">
        <f>_xlfn.XLOOKUP(O155, 'Seznami podatkov'!D:D,'Seznami podatkov'!E:E, "")</f>
        <v>0</v>
      </c>
      <c r="Q155" s="95" t="str">
        <f t="shared" si="41"/>
        <v>01:010000</v>
      </c>
      <c r="R155" s="95">
        <f>COUNTIF(RVb!A:A, B155)</f>
        <v>0</v>
      </c>
      <c r="S155" s="95">
        <f t="shared" si="48"/>
        <v>0</v>
      </c>
      <c r="T155" s="117"/>
      <c r="U155" s="52">
        <f ca="1">IFERROR(_xlfn.MAXIFS(INDIRECT("'"&amp;I155&amp;"'!"&amp;P155), INDIRECT("'"&amp;I155&amp;"'!A:A"), C155), 0)</f>
        <v>0</v>
      </c>
      <c r="V155" s="52">
        <f ca="1">IFERROR(_xlfn.MAXIFS(INDIRECT("'"&amp;I155&amp;"'!"&amp;P155), INDIRECT("'"&amp;I155&amp;"'!A:A"), LEFT(C155,7)), 0)</f>
        <v>0</v>
      </c>
      <c r="W155" s="52">
        <f ca="1">IFERROR(_xlfn.MAXIFS(INDIRECT("'"&amp;I155&amp;"'!"&amp;P155), INDIRECT("'"&amp;I155&amp;"'!A:A"), LEFT(C155,4)), 0)</f>
        <v>0</v>
      </c>
      <c r="X155" s="52">
        <f t="shared" ca="1" si="49"/>
        <v>0</v>
      </c>
      <c r="Y155" s="52" t="e" cm="1">
        <f t="array" aca="1" ref="Y155" ca="1">_xlfn.XLOOKUP(X155,INDIRECT("'"&amp;I155&amp;"'!"&amp;P155),INDIRECT("'"&amp;I155&amp;"'!I:I"),"Manjka")</f>
        <v>#REF!</v>
      </c>
      <c r="Z155" s="52">
        <f ca="1">IFERROR(_xlfn.MAXIFS(INDIRECT("'Druge države in ozemlja'!"&amp;P155), 'Druge države in ozemlja'!A:A, C155), 0)</f>
        <v>0</v>
      </c>
      <c r="AA155" s="52">
        <f ca="1">IFERROR(_xlfn.MAXIFS(INDIRECT("'Druge države in ozemlja'!"&amp;P155), 'Druge države in ozemlja'!A:A, LEFT(C155,7)), 0)</f>
        <v>0</v>
      </c>
      <c r="AB155" s="52">
        <f ca="1">IFERROR(_xlfn.MAXIFS(INDIRECT("'Druge države in ozemlja'!"&amp;P155), 'Druge države in ozemlja'!A:A,LEFT(C155,4)), 0)</f>
        <v>0</v>
      </c>
      <c r="AC155" s="52">
        <f t="shared" ca="1" si="50"/>
        <v>0</v>
      </c>
      <c r="AD155" s="52" t="e" cm="1">
        <f t="array" aca="1" ref="AD155" ca="1">_xlfn.XLOOKUP(AC155,INDIRECT("'Druge države in ozemlja'!"&amp;P155),'Druge države in ozemlja'!I:I,"Manjka")</f>
        <v>#REF!</v>
      </c>
      <c r="AE155" s="52" t="e">
        <f t="shared" ca="1" si="42"/>
        <v>#REF!</v>
      </c>
      <c r="AF155" s="52" t="e" cm="1">
        <f t="array" aca="1" ref="AF155" ca="1">_xlfn.XLOOKUP(C155&amp;"|("&amp;F155&amp;")",INDIRECT("'"&amp;I155&amp;"'!A1:A10000") &amp; "|" &amp; INDIRECT("'"&amp;I155&amp;"'!I1:I10000"),INDIRECT("'"&amp;I155&amp;"'!"&amp;Q155),0)</f>
        <v>#REF!</v>
      </c>
      <c r="AG155" s="52" t="e">
        <f t="shared" ca="1" si="43"/>
        <v>#REF!</v>
      </c>
      <c r="AH155" s="52" cm="1">
        <f t="array" aca="1" ref="AH155" ca="1">_xlfn.XLOOKUP(C155&amp;"|("&amp;F155&amp;")",'Druge države in ozemlja'!$A$1:$A$10000 &amp; "|" &amp; 'Druge države in ozemlja'!$I$1:$I$10000,INDIRECT("'Druge države in ozemlja'!"&amp;Q155),0)</f>
        <v>0</v>
      </c>
      <c r="AI155" s="52" t="e">
        <f t="shared" ca="1" si="51"/>
        <v>#REF!</v>
      </c>
      <c r="AJ155" s="39">
        <f t="shared" ca="1" si="52"/>
        <v>0</v>
      </c>
      <c r="AK155" s="53" t="e">
        <f t="shared" ca="1" si="53"/>
        <v>#REF!</v>
      </c>
      <c r="AL155" s="54">
        <f>COUNTIFS(RVb!H:H, 2028, RVb!A:A, C155)</f>
        <v>0</v>
      </c>
      <c r="AM155" s="54">
        <f t="shared" si="54"/>
        <v>2025</v>
      </c>
      <c r="AN155" s="54" t="e">
        <f ca="1">IF(G155, TRUE, (E155&lt;&gt;""))</f>
        <v>#REF!</v>
      </c>
      <c r="AO155" s="193" t="str">
        <f>IF(AND(B154="", B155=""), "", IF(OR(J155,K155),"",IFERROR(IF(G155,AJ155,AI155), "Vnesi podatke")))</f>
        <v/>
      </c>
      <c r="AP155" s="194" cm="1">
        <f t="array" ref="AP155">_xlfn.XLOOKUP(C155&amp;"|"&amp;F155&amp;"|"&amp;S155,RVb!A:A&amp;"|"&amp;RVb!F:F&amp;"|"&amp;RVb!H:H,RVb!E:E, 0)</f>
        <v>0</v>
      </c>
      <c r="AQ155" s="195">
        <f>_xlfn.MAXIFS(RVb!E:E, RVb!A:A, C155, RVb!H:H, AM155)</f>
        <v>0</v>
      </c>
      <c r="AR155" s="196" t="str">
        <f>IF(AND(B154="", B155=""), "", IFERROR(IF(G155,AQ155,AP155), "Vnesi podatke"))</f>
        <v/>
      </c>
      <c r="AS155" s="197" t="str">
        <f>IF(AND(B154="", B155=""),"", _xlfn.XLOOKUP(O155, Parametri!A:A,Parametri!B:B, ""))</f>
        <v/>
      </c>
      <c r="AT155" s="197" t="str">
        <f>IF(AND(B154="", B155=""), "", _xlfn.XLOOKUP(O155, Parametri!A:A,Parametri!C:C, ""))</f>
        <v/>
      </c>
      <c r="AU155" s="198" t="str">
        <f t="shared" si="55"/>
        <v/>
      </c>
      <c r="AV155" s="199" t="str">
        <f>IF(AND(B154="",B155=""),"",IFERROR(AU155*$AU$2,0))</f>
        <v/>
      </c>
    </row>
    <row r="156" spans="1:48" s="2" customFormat="1" ht="30" customHeight="1" x14ac:dyDescent="0.3">
      <c r="A156" s="64">
        <v>149</v>
      </c>
      <c r="B156" s="89"/>
      <c r="C156" s="20" t="str">
        <f t="shared" si="40"/>
        <v/>
      </c>
      <c r="D156" s="182" t="str">
        <f>IF(AND(B155="", B156=""), "", IFERROR(_xlfn.XLOOKUP(B156,'Seznam Blaga'!A:A,'Seznam Blaga'!B:B), "To blago ni predmet CBAM"))</f>
        <v/>
      </c>
      <c r="E156" s="183"/>
      <c r="F156" s="43" t="str">
        <f>_xlfn.XLOOKUP(E156, 'Seznami podatkov'!C:C,'Seznami podatkov'!B:B, "Izpolni obvezna polja.")</f>
        <v/>
      </c>
      <c r="G156" s="43" t="e">
        <f t="shared" ca="1" si="44"/>
        <v>#REF!</v>
      </c>
      <c r="H156" s="51" t="str">
        <f>IF(AND(B155="", B156=""),"", IFERROR(IF(G156,IF(_xlfn.XLOOKUP(AE156,'Seznami podatkov'!B:B,'Seznami podatkov'!C:C)&lt;&gt;0,_xlfn.XLOOKUP(AE156,'Seznami podatkov'!B:B,'Seznami podatkov'!C:C),""),E156), "Vnesi podatke"))</f>
        <v/>
      </c>
      <c r="I156" s="94"/>
      <c r="J156" s="95" t="b">
        <f>COUNTIF('Seznami podatkov'!G:G,I156)&gt;0</f>
        <v>0</v>
      </c>
      <c r="K156" s="95" t="b">
        <f>COUNTIF('Seznami podatkov'!H:H,I156)&gt;0</f>
        <v>0</v>
      </c>
      <c r="L156" s="95">
        <f t="shared" ca="1" si="45"/>
        <v>0</v>
      </c>
      <c r="M156" s="95">
        <f t="shared" ca="1" si="46"/>
        <v>0</v>
      </c>
      <c r="N156" s="95">
        <f t="shared" ca="1" si="47"/>
        <v>0</v>
      </c>
      <c r="O156" s="96"/>
      <c r="P156" s="95">
        <f>_xlfn.XLOOKUP(O156, 'Seznami podatkov'!D:D,'Seznami podatkov'!E:E, "")</f>
        <v>0</v>
      </c>
      <c r="Q156" s="95" t="str">
        <f t="shared" si="41"/>
        <v>01:010000</v>
      </c>
      <c r="R156" s="95">
        <f>COUNTIF(RVb!A:A, B156)</f>
        <v>0</v>
      </c>
      <c r="S156" s="95">
        <f t="shared" si="48"/>
        <v>0</v>
      </c>
      <c r="T156" s="117"/>
      <c r="U156" s="52">
        <f ca="1">IFERROR(_xlfn.MAXIFS(INDIRECT("'"&amp;I156&amp;"'!"&amp;P156), INDIRECT("'"&amp;I156&amp;"'!A:A"), C156), 0)</f>
        <v>0</v>
      </c>
      <c r="V156" s="52">
        <f ca="1">IFERROR(_xlfn.MAXIFS(INDIRECT("'"&amp;I156&amp;"'!"&amp;P156), INDIRECT("'"&amp;I156&amp;"'!A:A"), LEFT(C156,7)), 0)</f>
        <v>0</v>
      </c>
      <c r="W156" s="52">
        <f ca="1">IFERROR(_xlfn.MAXIFS(INDIRECT("'"&amp;I156&amp;"'!"&amp;P156), INDIRECT("'"&amp;I156&amp;"'!A:A"), LEFT(C156,4)), 0)</f>
        <v>0</v>
      </c>
      <c r="X156" s="52">
        <f t="shared" ca="1" si="49"/>
        <v>0</v>
      </c>
      <c r="Y156" s="52" t="e" cm="1">
        <f t="array" aca="1" ref="Y156" ca="1">_xlfn.XLOOKUP(X156,INDIRECT("'"&amp;I156&amp;"'!"&amp;P156),INDIRECT("'"&amp;I156&amp;"'!I:I"),"Manjka")</f>
        <v>#REF!</v>
      </c>
      <c r="Z156" s="52">
        <f ca="1">IFERROR(_xlfn.MAXIFS(INDIRECT("'Druge države in ozemlja'!"&amp;P156), 'Druge države in ozemlja'!A:A, C156), 0)</f>
        <v>0</v>
      </c>
      <c r="AA156" s="52">
        <f ca="1">IFERROR(_xlfn.MAXIFS(INDIRECT("'Druge države in ozemlja'!"&amp;P156), 'Druge države in ozemlja'!A:A, LEFT(C156,7)), 0)</f>
        <v>0</v>
      </c>
      <c r="AB156" s="52">
        <f ca="1">IFERROR(_xlfn.MAXIFS(INDIRECT("'Druge države in ozemlja'!"&amp;P156), 'Druge države in ozemlja'!A:A,LEFT(C156,4)), 0)</f>
        <v>0</v>
      </c>
      <c r="AC156" s="52">
        <f t="shared" ca="1" si="50"/>
        <v>0</v>
      </c>
      <c r="AD156" s="52" t="e" cm="1">
        <f t="array" aca="1" ref="AD156" ca="1">_xlfn.XLOOKUP(AC156,INDIRECT("'Druge države in ozemlja'!"&amp;P156),'Druge države in ozemlja'!I:I,"Manjka")</f>
        <v>#REF!</v>
      </c>
      <c r="AE156" s="52" t="e">
        <f t="shared" ca="1" si="42"/>
        <v>#REF!</v>
      </c>
      <c r="AF156" s="52" t="e" cm="1">
        <f t="array" aca="1" ref="AF156" ca="1">_xlfn.XLOOKUP(C156&amp;"|("&amp;F156&amp;")",INDIRECT("'"&amp;I156&amp;"'!A1:A10000") &amp; "|" &amp; INDIRECT("'"&amp;I156&amp;"'!I1:I10000"),INDIRECT("'"&amp;I156&amp;"'!"&amp;Q156),0)</f>
        <v>#REF!</v>
      </c>
      <c r="AG156" s="52" t="e">
        <f t="shared" ca="1" si="43"/>
        <v>#REF!</v>
      </c>
      <c r="AH156" s="52" cm="1">
        <f t="array" aca="1" ref="AH156" ca="1">_xlfn.XLOOKUP(C156&amp;"|("&amp;F156&amp;")",'Druge države in ozemlja'!$A$1:$A$10000 &amp; "|" &amp; 'Druge države in ozemlja'!$I$1:$I$10000,INDIRECT("'Druge države in ozemlja'!"&amp;Q156),0)</f>
        <v>0</v>
      </c>
      <c r="AI156" s="52" t="e">
        <f t="shared" ca="1" si="51"/>
        <v>#REF!</v>
      </c>
      <c r="AJ156" s="39">
        <f t="shared" ca="1" si="52"/>
        <v>0</v>
      </c>
      <c r="AK156" s="53" t="e">
        <f t="shared" ca="1" si="53"/>
        <v>#REF!</v>
      </c>
      <c r="AL156" s="54">
        <f>COUNTIFS(RVb!H:H, 2028, RVb!A:A, C156)</f>
        <v>0</v>
      </c>
      <c r="AM156" s="54">
        <f t="shared" si="54"/>
        <v>2025</v>
      </c>
      <c r="AN156" s="54" t="e">
        <f ca="1">IF(G156, TRUE, (E156&lt;&gt;""))</f>
        <v>#REF!</v>
      </c>
      <c r="AO156" s="193" t="str">
        <f>IF(AND(B155="", B156=""), "", IF(OR(J156,K156),"",IFERROR(IF(G156,AJ156,AI156), "Vnesi podatke")))</f>
        <v/>
      </c>
      <c r="AP156" s="194" cm="1">
        <f t="array" ref="AP156">_xlfn.XLOOKUP(C156&amp;"|"&amp;F156&amp;"|"&amp;S156,RVb!A:A&amp;"|"&amp;RVb!F:F&amp;"|"&amp;RVb!H:H,RVb!E:E, 0)</f>
        <v>0</v>
      </c>
      <c r="AQ156" s="195">
        <f>_xlfn.MAXIFS(RVb!E:E, RVb!A:A, C156, RVb!H:H, AM156)</f>
        <v>0</v>
      </c>
      <c r="AR156" s="196" t="str">
        <f>IF(AND(B155="", B156=""), "", IFERROR(IF(G156,AQ156,AP156), "Vnesi podatke"))</f>
        <v/>
      </c>
      <c r="AS156" s="197" t="str">
        <f>IF(AND(B155="", B156=""),"", _xlfn.XLOOKUP(O156, Parametri!A:A,Parametri!B:B, ""))</f>
        <v/>
      </c>
      <c r="AT156" s="197" t="str">
        <f>IF(AND(B155="", B156=""), "", _xlfn.XLOOKUP(O156, Parametri!A:A,Parametri!C:C, ""))</f>
        <v/>
      </c>
      <c r="AU156" s="198" t="str">
        <f t="shared" si="55"/>
        <v/>
      </c>
      <c r="AV156" s="199" t="str">
        <f>IF(AND(B155="",B156=""),"",IFERROR(AU156*$AU$2,0))</f>
        <v/>
      </c>
    </row>
    <row r="157" spans="1:48" s="2" customFormat="1" ht="30" customHeight="1" x14ac:dyDescent="0.3">
      <c r="A157" s="64">
        <v>150</v>
      </c>
      <c r="B157" s="89"/>
      <c r="C157" s="20" t="str">
        <f t="shared" si="40"/>
        <v/>
      </c>
      <c r="D157" s="182" t="str">
        <f>IF(AND(B156="", B157=""), "", IFERROR(_xlfn.XLOOKUP(B157,'Seznam Blaga'!A:A,'Seznam Blaga'!B:B), "To blago ni predmet CBAM"))</f>
        <v/>
      </c>
      <c r="E157" s="183"/>
      <c r="F157" s="43" t="str">
        <f>_xlfn.XLOOKUP(E157, 'Seznami podatkov'!C:C,'Seznami podatkov'!B:B, "Izpolni obvezna polja.")</f>
        <v/>
      </c>
      <c r="G157" s="43" t="e">
        <f t="shared" ca="1" si="44"/>
        <v>#REF!</v>
      </c>
      <c r="H157" s="51" t="str">
        <f>IF(AND(B156="", B157=""),"", IFERROR(IF(G157,IF(_xlfn.XLOOKUP(AE157,'Seznami podatkov'!B:B,'Seznami podatkov'!C:C)&lt;&gt;0,_xlfn.XLOOKUP(AE157,'Seznami podatkov'!B:B,'Seznami podatkov'!C:C),""),E157), "Vnesi podatke"))</f>
        <v/>
      </c>
      <c r="I157" s="94"/>
      <c r="J157" s="95" t="b">
        <f>COUNTIF('Seznami podatkov'!G:G,I157)&gt;0</f>
        <v>0</v>
      </c>
      <c r="K157" s="95" t="b">
        <f>COUNTIF('Seznami podatkov'!H:H,I157)&gt;0</f>
        <v>0</v>
      </c>
      <c r="L157" s="95">
        <f t="shared" ca="1" si="45"/>
        <v>0</v>
      </c>
      <c r="M157" s="95">
        <f t="shared" ca="1" si="46"/>
        <v>0</v>
      </c>
      <c r="N157" s="95">
        <f t="shared" ca="1" si="47"/>
        <v>0</v>
      </c>
      <c r="O157" s="96"/>
      <c r="P157" s="95">
        <f>_xlfn.XLOOKUP(O157, 'Seznami podatkov'!D:D,'Seznami podatkov'!E:E, "")</f>
        <v>0</v>
      </c>
      <c r="Q157" s="95" t="str">
        <f t="shared" si="41"/>
        <v>01:010000</v>
      </c>
      <c r="R157" s="95">
        <f>COUNTIF(RVb!A:A, B157)</f>
        <v>0</v>
      </c>
      <c r="S157" s="95">
        <f t="shared" si="48"/>
        <v>0</v>
      </c>
      <c r="T157" s="117"/>
      <c r="U157" s="52">
        <f ca="1">IFERROR(_xlfn.MAXIFS(INDIRECT("'"&amp;I157&amp;"'!"&amp;P157), INDIRECT("'"&amp;I157&amp;"'!A:A"), C157), 0)</f>
        <v>0</v>
      </c>
      <c r="V157" s="52">
        <f ca="1">IFERROR(_xlfn.MAXIFS(INDIRECT("'"&amp;I157&amp;"'!"&amp;P157), INDIRECT("'"&amp;I157&amp;"'!A:A"), LEFT(C157,7)), 0)</f>
        <v>0</v>
      </c>
      <c r="W157" s="52">
        <f ca="1">IFERROR(_xlfn.MAXIFS(INDIRECT("'"&amp;I157&amp;"'!"&amp;P157), INDIRECT("'"&amp;I157&amp;"'!A:A"), LEFT(C157,4)), 0)</f>
        <v>0</v>
      </c>
      <c r="X157" s="52">
        <f t="shared" ca="1" si="49"/>
        <v>0</v>
      </c>
      <c r="Y157" s="52" t="e" cm="1">
        <f t="array" aca="1" ref="Y157" ca="1">_xlfn.XLOOKUP(X157,INDIRECT("'"&amp;I157&amp;"'!"&amp;P157),INDIRECT("'"&amp;I157&amp;"'!I:I"),"Manjka")</f>
        <v>#REF!</v>
      </c>
      <c r="Z157" s="52">
        <f ca="1">IFERROR(_xlfn.MAXIFS(INDIRECT("'Druge države in ozemlja'!"&amp;P157), 'Druge države in ozemlja'!A:A, C157), 0)</f>
        <v>0</v>
      </c>
      <c r="AA157" s="52">
        <f ca="1">IFERROR(_xlfn.MAXIFS(INDIRECT("'Druge države in ozemlja'!"&amp;P157), 'Druge države in ozemlja'!A:A, LEFT(C157,7)), 0)</f>
        <v>0</v>
      </c>
      <c r="AB157" s="52">
        <f ca="1">IFERROR(_xlfn.MAXIFS(INDIRECT("'Druge države in ozemlja'!"&amp;P157), 'Druge države in ozemlja'!A:A,LEFT(C157,4)), 0)</f>
        <v>0</v>
      </c>
      <c r="AC157" s="52">
        <f t="shared" ca="1" si="50"/>
        <v>0</v>
      </c>
      <c r="AD157" s="52" t="e" cm="1">
        <f t="array" aca="1" ref="AD157" ca="1">_xlfn.XLOOKUP(AC157,INDIRECT("'Druge države in ozemlja'!"&amp;P157),'Druge države in ozemlja'!I:I,"Manjka")</f>
        <v>#REF!</v>
      </c>
      <c r="AE157" s="52" t="e">
        <f t="shared" ca="1" si="42"/>
        <v>#REF!</v>
      </c>
      <c r="AF157" s="52" t="e" cm="1">
        <f t="array" aca="1" ref="AF157" ca="1">_xlfn.XLOOKUP(C157&amp;"|("&amp;F157&amp;")",INDIRECT("'"&amp;I157&amp;"'!A1:A10000") &amp; "|" &amp; INDIRECT("'"&amp;I157&amp;"'!I1:I10000"),INDIRECT("'"&amp;I157&amp;"'!"&amp;Q157),0)</f>
        <v>#REF!</v>
      </c>
      <c r="AG157" s="52" t="e">
        <f t="shared" ca="1" si="43"/>
        <v>#REF!</v>
      </c>
      <c r="AH157" s="52" cm="1">
        <f t="array" aca="1" ref="AH157" ca="1">_xlfn.XLOOKUP(C157&amp;"|("&amp;F157&amp;")",'Druge države in ozemlja'!$A$1:$A$10000 &amp; "|" &amp; 'Druge države in ozemlja'!$I$1:$I$10000,INDIRECT("'Druge države in ozemlja'!"&amp;Q157),0)</f>
        <v>0</v>
      </c>
      <c r="AI157" s="52" t="e">
        <f t="shared" ca="1" si="51"/>
        <v>#REF!</v>
      </c>
      <c r="AJ157" s="39">
        <f t="shared" ca="1" si="52"/>
        <v>0</v>
      </c>
      <c r="AK157" s="53" t="e">
        <f t="shared" ca="1" si="53"/>
        <v>#REF!</v>
      </c>
      <c r="AL157" s="54">
        <f>COUNTIFS(RVb!H:H, 2028, RVb!A:A, C157)</f>
        <v>0</v>
      </c>
      <c r="AM157" s="54">
        <f t="shared" si="54"/>
        <v>2025</v>
      </c>
      <c r="AN157" s="54" t="e">
        <f ca="1">IF(G157, TRUE, (E157&lt;&gt;""))</f>
        <v>#REF!</v>
      </c>
      <c r="AO157" s="193" t="str">
        <f>IF(AND(B156="", B157=""), "", IF(OR(J157,K157),"",IFERROR(IF(G157,AJ157,AI157), "Vnesi podatke")))</f>
        <v/>
      </c>
      <c r="AP157" s="194" cm="1">
        <f t="array" ref="AP157">_xlfn.XLOOKUP(C157&amp;"|"&amp;F157&amp;"|"&amp;S157,RVb!A:A&amp;"|"&amp;RVb!F:F&amp;"|"&amp;RVb!H:H,RVb!E:E, 0)</f>
        <v>0</v>
      </c>
      <c r="AQ157" s="195">
        <f>_xlfn.MAXIFS(RVb!E:E, RVb!A:A, C157, RVb!H:H, AM157)</f>
        <v>0</v>
      </c>
      <c r="AR157" s="196" t="str">
        <f>IF(AND(B156="", B157=""), "", IFERROR(IF(G157,AQ157,AP157), "Vnesi podatke"))</f>
        <v/>
      </c>
      <c r="AS157" s="197" t="str">
        <f>IF(AND(B156="", B157=""),"", _xlfn.XLOOKUP(O157, Parametri!A:A,Parametri!B:B, ""))</f>
        <v/>
      </c>
      <c r="AT157" s="197" t="str">
        <f>IF(AND(B156="", B157=""), "", _xlfn.XLOOKUP(O157, Parametri!A:A,Parametri!C:C, ""))</f>
        <v/>
      </c>
      <c r="AU157" s="198" t="str">
        <f t="shared" si="55"/>
        <v/>
      </c>
      <c r="AV157" s="199" t="str">
        <f>IF(AND(B156="",B157=""),"",IFERROR(AU157*$AU$2,0))</f>
        <v/>
      </c>
    </row>
    <row r="158" spans="1:48" s="2" customFormat="1" ht="30" customHeight="1" x14ac:dyDescent="0.3">
      <c r="A158" s="63">
        <v>151</v>
      </c>
      <c r="B158" s="89"/>
      <c r="C158" s="20" t="str">
        <f t="shared" si="40"/>
        <v/>
      </c>
      <c r="D158" s="182" t="str">
        <f>IF(AND(B157="", B158=""), "", IFERROR(_xlfn.XLOOKUP(B158,'Seznam Blaga'!A:A,'Seznam Blaga'!B:B), "To blago ni predmet CBAM"))</f>
        <v/>
      </c>
      <c r="E158" s="183"/>
      <c r="F158" s="43" t="str">
        <f>_xlfn.XLOOKUP(E158, 'Seznami podatkov'!C:C,'Seznami podatkov'!B:B, "Izpolni obvezna polja.")</f>
        <v/>
      </c>
      <c r="G158" s="43" t="e">
        <f t="shared" ca="1" si="44"/>
        <v>#REF!</v>
      </c>
      <c r="H158" s="51" t="str">
        <f>IF(AND(B157="", B158=""),"", IFERROR(IF(G158,IF(_xlfn.XLOOKUP(AE158,'Seznami podatkov'!B:B,'Seznami podatkov'!C:C)&lt;&gt;0,_xlfn.XLOOKUP(AE158,'Seznami podatkov'!B:B,'Seznami podatkov'!C:C),""),E158), "Vnesi podatke"))</f>
        <v/>
      </c>
      <c r="I158" s="94"/>
      <c r="J158" s="95" t="b">
        <f>COUNTIF('Seznami podatkov'!G:G,I158)&gt;0</f>
        <v>0</v>
      </c>
      <c r="K158" s="95" t="b">
        <f>COUNTIF('Seznami podatkov'!H:H,I158)&gt;0</f>
        <v>0</v>
      </c>
      <c r="L158" s="95">
        <f t="shared" ca="1" si="45"/>
        <v>0</v>
      </c>
      <c r="M158" s="95">
        <f t="shared" ca="1" si="46"/>
        <v>0</v>
      </c>
      <c r="N158" s="95">
        <f t="shared" ca="1" si="47"/>
        <v>0</v>
      </c>
      <c r="O158" s="96"/>
      <c r="P158" s="95">
        <f>_xlfn.XLOOKUP(O158, 'Seznami podatkov'!D:D,'Seznami podatkov'!E:E, "")</f>
        <v>0</v>
      </c>
      <c r="Q158" s="95" t="str">
        <f t="shared" si="41"/>
        <v>01:010000</v>
      </c>
      <c r="R158" s="95">
        <f>COUNTIF(RVb!A:A, B158)</f>
        <v>0</v>
      </c>
      <c r="S158" s="95">
        <f t="shared" si="48"/>
        <v>0</v>
      </c>
      <c r="T158" s="117"/>
      <c r="U158" s="52">
        <f ca="1">IFERROR(_xlfn.MAXIFS(INDIRECT("'"&amp;I158&amp;"'!"&amp;P158), INDIRECT("'"&amp;I158&amp;"'!A:A"), C158), 0)</f>
        <v>0</v>
      </c>
      <c r="V158" s="52">
        <f ca="1">IFERROR(_xlfn.MAXIFS(INDIRECT("'"&amp;I158&amp;"'!"&amp;P158), INDIRECT("'"&amp;I158&amp;"'!A:A"), LEFT(C158,7)), 0)</f>
        <v>0</v>
      </c>
      <c r="W158" s="52">
        <f ca="1">IFERROR(_xlfn.MAXIFS(INDIRECT("'"&amp;I158&amp;"'!"&amp;P158), INDIRECT("'"&amp;I158&amp;"'!A:A"), LEFT(C158,4)), 0)</f>
        <v>0</v>
      </c>
      <c r="X158" s="52">
        <f t="shared" ca="1" si="49"/>
        <v>0</v>
      </c>
      <c r="Y158" s="52" t="e" cm="1">
        <f t="array" aca="1" ref="Y158" ca="1">_xlfn.XLOOKUP(X158,INDIRECT("'"&amp;I158&amp;"'!"&amp;P158),INDIRECT("'"&amp;I158&amp;"'!I:I"),"Manjka")</f>
        <v>#REF!</v>
      </c>
      <c r="Z158" s="52">
        <f ca="1">IFERROR(_xlfn.MAXIFS(INDIRECT("'Druge države in ozemlja'!"&amp;P158), 'Druge države in ozemlja'!A:A, C158), 0)</f>
        <v>0</v>
      </c>
      <c r="AA158" s="52">
        <f ca="1">IFERROR(_xlfn.MAXIFS(INDIRECT("'Druge države in ozemlja'!"&amp;P158), 'Druge države in ozemlja'!A:A, LEFT(C158,7)), 0)</f>
        <v>0</v>
      </c>
      <c r="AB158" s="52">
        <f ca="1">IFERROR(_xlfn.MAXIFS(INDIRECT("'Druge države in ozemlja'!"&amp;P158), 'Druge države in ozemlja'!A:A,LEFT(C158,4)), 0)</f>
        <v>0</v>
      </c>
      <c r="AC158" s="52">
        <f t="shared" ca="1" si="50"/>
        <v>0</v>
      </c>
      <c r="AD158" s="52" t="e" cm="1">
        <f t="array" aca="1" ref="AD158" ca="1">_xlfn.XLOOKUP(AC158,INDIRECT("'Druge države in ozemlja'!"&amp;P158),'Druge države in ozemlja'!I:I,"Manjka")</f>
        <v>#REF!</v>
      </c>
      <c r="AE158" s="52" t="e">
        <f t="shared" ca="1" si="42"/>
        <v>#REF!</v>
      </c>
      <c r="AF158" s="52" t="e" cm="1">
        <f t="array" aca="1" ref="AF158" ca="1">_xlfn.XLOOKUP(C158&amp;"|("&amp;F158&amp;")",INDIRECT("'"&amp;I158&amp;"'!A1:A10000") &amp; "|" &amp; INDIRECT("'"&amp;I158&amp;"'!I1:I10000"),INDIRECT("'"&amp;I158&amp;"'!"&amp;Q158),0)</f>
        <v>#REF!</v>
      </c>
      <c r="AG158" s="52" t="e">
        <f t="shared" ca="1" si="43"/>
        <v>#REF!</v>
      </c>
      <c r="AH158" s="52" cm="1">
        <f t="array" aca="1" ref="AH158" ca="1">_xlfn.XLOOKUP(C158&amp;"|("&amp;F158&amp;")",'Druge države in ozemlja'!$A$1:$A$10000 &amp; "|" &amp; 'Druge države in ozemlja'!$I$1:$I$10000,INDIRECT("'Druge države in ozemlja'!"&amp;Q158),0)</f>
        <v>0</v>
      </c>
      <c r="AI158" s="52" t="e">
        <f t="shared" ca="1" si="51"/>
        <v>#REF!</v>
      </c>
      <c r="AJ158" s="39">
        <f t="shared" ca="1" si="52"/>
        <v>0</v>
      </c>
      <c r="AK158" s="53" t="e">
        <f t="shared" ca="1" si="53"/>
        <v>#REF!</v>
      </c>
      <c r="AL158" s="54">
        <f>COUNTIFS(RVb!H:H, 2028, RVb!A:A, C158)</f>
        <v>0</v>
      </c>
      <c r="AM158" s="54">
        <f t="shared" si="54"/>
        <v>2025</v>
      </c>
      <c r="AN158" s="54" t="e">
        <f ca="1">IF(G158, TRUE, (E158&lt;&gt;""))</f>
        <v>#REF!</v>
      </c>
      <c r="AO158" s="193" t="str">
        <f>IF(AND(B157="", B158=""), "", IF(OR(J158,K158),"",IFERROR(IF(G158,AJ158,AI158), "Vnesi podatke")))</f>
        <v/>
      </c>
      <c r="AP158" s="194" cm="1">
        <f t="array" ref="AP158">_xlfn.XLOOKUP(C158&amp;"|"&amp;F158&amp;"|"&amp;S158,RVb!A:A&amp;"|"&amp;RVb!F:F&amp;"|"&amp;RVb!H:H,RVb!E:E, 0)</f>
        <v>0</v>
      </c>
      <c r="AQ158" s="195">
        <f>_xlfn.MAXIFS(RVb!E:E, RVb!A:A, C158, RVb!H:H, AM158)</f>
        <v>0</v>
      </c>
      <c r="AR158" s="196" t="str">
        <f>IF(AND(B157="", B158=""), "", IFERROR(IF(G158,AQ158,AP158), "Vnesi podatke"))</f>
        <v/>
      </c>
      <c r="AS158" s="197" t="str">
        <f>IF(AND(B157="", B158=""),"", _xlfn.XLOOKUP(O158, Parametri!A:A,Parametri!B:B, ""))</f>
        <v/>
      </c>
      <c r="AT158" s="197" t="str">
        <f>IF(AND(B157="", B158=""), "", _xlfn.XLOOKUP(O158, Parametri!A:A,Parametri!C:C, ""))</f>
        <v/>
      </c>
      <c r="AU158" s="198" t="str">
        <f t="shared" si="55"/>
        <v/>
      </c>
      <c r="AV158" s="199" t="str">
        <f>IF(AND(B157="",B158=""),"",IFERROR(AU158*$AU$2,0))</f>
        <v/>
      </c>
    </row>
    <row r="159" spans="1:48" s="2" customFormat="1" ht="30" customHeight="1" x14ac:dyDescent="0.3">
      <c r="A159" s="64">
        <v>152</v>
      </c>
      <c r="B159" s="89"/>
      <c r="C159" s="20" t="str">
        <f t="shared" si="40"/>
        <v/>
      </c>
      <c r="D159" s="182" t="str">
        <f>IF(AND(B158="", B159=""), "", IFERROR(_xlfn.XLOOKUP(B159,'Seznam Blaga'!A:A,'Seznam Blaga'!B:B), "To blago ni predmet CBAM"))</f>
        <v/>
      </c>
      <c r="E159" s="183"/>
      <c r="F159" s="43" t="str">
        <f>_xlfn.XLOOKUP(E159, 'Seznami podatkov'!C:C,'Seznami podatkov'!B:B, "Izpolni obvezna polja.")</f>
        <v/>
      </c>
      <c r="G159" s="43" t="e">
        <f t="shared" ca="1" si="44"/>
        <v>#REF!</v>
      </c>
      <c r="H159" s="51" t="str">
        <f>IF(AND(B158="", B159=""),"", IFERROR(IF(G159,IF(_xlfn.XLOOKUP(AE159,'Seznami podatkov'!B:B,'Seznami podatkov'!C:C)&lt;&gt;0,_xlfn.XLOOKUP(AE159,'Seznami podatkov'!B:B,'Seznami podatkov'!C:C),""),E159), "Vnesi podatke"))</f>
        <v/>
      </c>
      <c r="I159" s="94"/>
      <c r="J159" s="95" t="b">
        <f>COUNTIF('Seznami podatkov'!G:G,I159)&gt;0</f>
        <v>0</v>
      </c>
      <c r="K159" s="95" t="b">
        <f>COUNTIF('Seznami podatkov'!H:H,I159)&gt;0</f>
        <v>0</v>
      </c>
      <c r="L159" s="95">
        <f t="shared" ca="1" si="45"/>
        <v>0</v>
      </c>
      <c r="M159" s="95">
        <f t="shared" ca="1" si="46"/>
        <v>0</v>
      </c>
      <c r="N159" s="95">
        <f t="shared" ca="1" si="47"/>
        <v>0</v>
      </c>
      <c r="O159" s="96"/>
      <c r="P159" s="95">
        <f>_xlfn.XLOOKUP(O159, 'Seznami podatkov'!D:D,'Seznami podatkov'!E:E, "")</f>
        <v>0</v>
      </c>
      <c r="Q159" s="95" t="str">
        <f t="shared" si="41"/>
        <v>01:010000</v>
      </c>
      <c r="R159" s="95">
        <f>COUNTIF(RVb!A:A, B159)</f>
        <v>0</v>
      </c>
      <c r="S159" s="95">
        <f t="shared" si="48"/>
        <v>0</v>
      </c>
      <c r="T159" s="117"/>
      <c r="U159" s="52">
        <f ca="1">IFERROR(_xlfn.MAXIFS(INDIRECT("'"&amp;I159&amp;"'!"&amp;P159), INDIRECT("'"&amp;I159&amp;"'!A:A"), C159), 0)</f>
        <v>0</v>
      </c>
      <c r="V159" s="52">
        <f ca="1">IFERROR(_xlfn.MAXIFS(INDIRECT("'"&amp;I159&amp;"'!"&amp;P159), INDIRECT("'"&amp;I159&amp;"'!A:A"), LEFT(C159,7)), 0)</f>
        <v>0</v>
      </c>
      <c r="W159" s="52">
        <f ca="1">IFERROR(_xlfn.MAXIFS(INDIRECT("'"&amp;I159&amp;"'!"&amp;P159), INDIRECT("'"&amp;I159&amp;"'!A:A"), LEFT(C159,4)), 0)</f>
        <v>0</v>
      </c>
      <c r="X159" s="52">
        <f t="shared" ca="1" si="49"/>
        <v>0</v>
      </c>
      <c r="Y159" s="52" t="e" cm="1">
        <f t="array" aca="1" ref="Y159" ca="1">_xlfn.XLOOKUP(X159,INDIRECT("'"&amp;I159&amp;"'!"&amp;P159),INDIRECT("'"&amp;I159&amp;"'!I:I"),"Manjka")</f>
        <v>#REF!</v>
      </c>
      <c r="Z159" s="52">
        <f ca="1">IFERROR(_xlfn.MAXIFS(INDIRECT("'Druge države in ozemlja'!"&amp;P159), 'Druge države in ozemlja'!A:A, C159), 0)</f>
        <v>0</v>
      </c>
      <c r="AA159" s="52">
        <f ca="1">IFERROR(_xlfn.MAXIFS(INDIRECT("'Druge države in ozemlja'!"&amp;P159), 'Druge države in ozemlja'!A:A, LEFT(C159,7)), 0)</f>
        <v>0</v>
      </c>
      <c r="AB159" s="52">
        <f ca="1">IFERROR(_xlfn.MAXIFS(INDIRECT("'Druge države in ozemlja'!"&amp;P159), 'Druge države in ozemlja'!A:A,LEFT(C159,4)), 0)</f>
        <v>0</v>
      </c>
      <c r="AC159" s="52">
        <f t="shared" ca="1" si="50"/>
        <v>0</v>
      </c>
      <c r="AD159" s="52" t="e" cm="1">
        <f t="array" aca="1" ref="AD159" ca="1">_xlfn.XLOOKUP(AC159,INDIRECT("'Druge države in ozemlja'!"&amp;P159),'Druge države in ozemlja'!I:I,"Manjka")</f>
        <v>#REF!</v>
      </c>
      <c r="AE159" s="52" t="e">
        <f t="shared" ca="1" si="42"/>
        <v>#REF!</v>
      </c>
      <c r="AF159" s="52" t="e" cm="1">
        <f t="array" aca="1" ref="AF159" ca="1">_xlfn.XLOOKUP(C159&amp;"|("&amp;F159&amp;")",INDIRECT("'"&amp;I159&amp;"'!A1:A10000") &amp; "|" &amp; INDIRECT("'"&amp;I159&amp;"'!I1:I10000"),INDIRECT("'"&amp;I159&amp;"'!"&amp;Q159),0)</f>
        <v>#REF!</v>
      </c>
      <c r="AG159" s="52" t="e">
        <f t="shared" ca="1" si="43"/>
        <v>#REF!</v>
      </c>
      <c r="AH159" s="52" cm="1">
        <f t="array" aca="1" ref="AH159" ca="1">_xlfn.XLOOKUP(C159&amp;"|("&amp;F159&amp;")",'Druge države in ozemlja'!$A$1:$A$10000 &amp; "|" &amp; 'Druge države in ozemlja'!$I$1:$I$10000,INDIRECT("'Druge države in ozemlja'!"&amp;Q159),0)</f>
        <v>0</v>
      </c>
      <c r="AI159" s="52" t="e">
        <f t="shared" ca="1" si="51"/>
        <v>#REF!</v>
      </c>
      <c r="AJ159" s="39">
        <f t="shared" ca="1" si="52"/>
        <v>0</v>
      </c>
      <c r="AK159" s="53" t="e">
        <f t="shared" ca="1" si="53"/>
        <v>#REF!</v>
      </c>
      <c r="AL159" s="54">
        <f>COUNTIFS(RVb!H:H, 2028, RVb!A:A, C159)</f>
        <v>0</v>
      </c>
      <c r="AM159" s="54">
        <f t="shared" si="54"/>
        <v>2025</v>
      </c>
      <c r="AN159" s="54" t="e">
        <f ca="1">IF(G159, TRUE, (E159&lt;&gt;""))</f>
        <v>#REF!</v>
      </c>
      <c r="AO159" s="193" t="str">
        <f>IF(AND(B158="", B159=""), "", IF(OR(J159,K159),"",IFERROR(IF(G159,AJ159,AI159), "Vnesi podatke")))</f>
        <v/>
      </c>
      <c r="AP159" s="194" cm="1">
        <f t="array" ref="AP159">_xlfn.XLOOKUP(C159&amp;"|"&amp;F159&amp;"|"&amp;S159,RVb!A:A&amp;"|"&amp;RVb!F:F&amp;"|"&amp;RVb!H:H,RVb!E:E, 0)</f>
        <v>0</v>
      </c>
      <c r="AQ159" s="195">
        <f>_xlfn.MAXIFS(RVb!E:E, RVb!A:A, C159, RVb!H:H, AM159)</f>
        <v>0</v>
      </c>
      <c r="AR159" s="196" t="str">
        <f>IF(AND(B158="", B159=""), "", IFERROR(IF(G159,AQ159,AP159), "Vnesi podatke"))</f>
        <v/>
      </c>
      <c r="AS159" s="197" t="str">
        <f>IF(AND(B158="", B159=""),"", _xlfn.XLOOKUP(O159, Parametri!A:A,Parametri!B:B, ""))</f>
        <v/>
      </c>
      <c r="AT159" s="197" t="str">
        <f>IF(AND(B158="", B159=""), "", _xlfn.XLOOKUP(O159, Parametri!A:A,Parametri!C:C, ""))</f>
        <v/>
      </c>
      <c r="AU159" s="198" t="str">
        <f t="shared" si="55"/>
        <v/>
      </c>
      <c r="AV159" s="199" t="str">
        <f>IF(AND(B158="",B159=""),"",IFERROR(AU159*$AU$2,0))</f>
        <v/>
      </c>
    </row>
    <row r="160" spans="1:48" s="2" customFormat="1" ht="30" customHeight="1" x14ac:dyDescent="0.3">
      <c r="A160" s="64">
        <v>153</v>
      </c>
      <c r="B160" s="89"/>
      <c r="C160" s="20" t="str">
        <f t="shared" si="40"/>
        <v/>
      </c>
      <c r="D160" s="182" t="str">
        <f>IF(AND(B159="", B160=""), "", IFERROR(_xlfn.XLOOKUP(B160,'Seznam Blaga'!A:A,'Seznam Blaga'!B:B), "To blago ni predmet CBAM"))</f>
        <v/>
      </c>
      <c r="E160" s="183"/>
      <c r="F160" s="43" t="str">
        <f>_xlfn.XLOOKUP(E160, 'Seznami podatkov'!C:C,'Seznami podatkov'!B:B, "Izpolni obvezna polja.")</f>
        <v/>
      </c>
      <c r="G160" s="43" t="e">
        <f t="shared" ca="1" si="44"/>
        <v>#REF!</v>
      </c>
      <c r="H160" s="51" t="str">
        <f>IF(AND(B159="", B160=""),"", IFERROR(IF(G160,IF(_xlfn.XLOOKUP(AE160,'Seznami podatkov'!B:B,'Seznami podatkov'!C:C)&lt;&gt;0,_xlfn.XLOOKUP(AE160,'Seznami podatkov'!B:B,'Seznami podatkov'!C:C),""),E160), "Vnesi podatke"))</f>
        <v/>
      </c>
      <c r="I160" s="94"/>
      <c r="J160" s="95" t="b">
        <f>COUNTIF('Seznami podatkov'!G:G,I160)&gt;0</f>
        <v>0</v>
      </c>
      <c r="K160" s="95" t="b">
        <f>COUNTIF('Seznami podatkov'!H:H,I160)&gt;0</f>
        <v>0</v>
      </c>
      <c r="L160" s="95">
        <f t="shared" ca="1" si="45"/>
        <v>0</v>
      </c>
      <c r="M160" s="95">
        <f t="shared" ca="1" si="46"/>
        <v>0</v>
      </c>
      <c r="N160" s="95">
        <f t="shared" ca="1" si="47"/>
        <v>0</v>
      </c>
      <c r="O160" s="96"/>
      <c r="P160" s="95">
        <f>_xlfn.XLOOKUP(O160, 'Seznami podatkov'!D:D,'Seznami podatkov'!E:E, "")</f>
        <v>0</v>
      </c>
      <c r="Q160" s="95" t="str">
        <f t="shared" si="41"/>
        <v>01:010000</v>
      </c>
      <c r="R160" s="95">
        <f>COUNTIF(RVb!A:A, B160)</f>
        <v>0</v>
      </c>
      <c r="S160" s="95">
        <f t="shared" si="48"/>
        <v>0</v>
      </c>
      <c r="T160" s="117"/>
      <c r="U160" s="52">
        <f ca="1">IFERROR(_xlfn.MAXIFS(INDIRECT("'"&amp;I160&amp;"'!"&amp;P160), INDIRECT("'"&amp;I160&amp;"'!A:A"), C160), 0)</f>
        <v>0</v>
      </c>
      <c r="V160" s="52">
        <f ca="1">IFERROR(_xlfn.MAXIFS(INDIRECT("'"&amp;I160&amp;"'!"&amp;P160), INDIRECT("'"&amp;I160&amp;"'!A:A"), LEFT(C160,7)), 0)</f>
        <v>0</v>
      </c>
      <c r="W160" s="52">
        <f ca="1">IFERROR(_xlfn.MAXIFS(INDIRECT("'"&amp;I160&amp;"'!"&amp;P160), INDIRECT("'"&amp;I160&amp;"'!A:A"), LEFT(C160,4)), 0)</f>
        <v>0</v>
      </c>
      <c r="X160" s="52">
        <f t="shared" ca="1" si="49"/>
        <v>0</v>
      </c>
      <c r="Y160" s="52" t="e" cm="1">
        <f t="array" aca="1" ref="Y160" ca="1">_xlfn.XLOOKUP(X160,INDIRECT("'"&amp;I160&amp;"'!"&amp;P160),INDIRECT("'"&amp;I160&amp;"'!I:I"),"Manjka")</f>
        <v>#REF!</v>
      </c>
      <c r="Z160" s="52">
        <f ca="1">IFERROR(_xlfn.MAXIFS(INDIRECT("'Druge države in ozemlja'!"&amp;P160), 'Druge države in ozemlja'!A:A, C160), 0)</f>
        <v>0</v>
      </c>
      <c r="AA160" s="52">
        <f ca="1">IFERROR(_xlfn.MAXIFS(INDIRECT("'Druge države in ozemlja'!"&amp;P160), 'Druge države in ozemlja'!A:A, LEFT(C160,7)), 0)</f>
        <v>0</v>
      </c>
      <c r="AB160" s="52">
        <f ca="1">IFERROR(_xlfn.MAXIFS(INDIRECT("'Druge države in ozemlja'!"&amp;P160), 'Druge države in ozemlja'!A:A,LEFT(C160,4)), 0)</f>
        <v>0</v>
      </c>
      <c r="AC160" s="52">
        <f t="shared" ca="1" si="50"/>
        <v>0</v>
      </c>
      <c r="AD160" s="52" t="e" cm="1">
        <f t="array" aca="1" ref="AD160" ca="1">_xlfn.XLOOKUP(AC160,INDIRECT("'Druge države in ozemlja'!"&amp;P160),'Druge države in ozemlja'!I:I,"Manjka")</f>
        <v>#REF!</v>
      </c>
      <c r="AE160" s="52" t="e">
        <f t="shared" ca="1" si="42"/>
        <v>#REF!</v>
      </c>
      <c r="AF160" s="52" t="e" cm="1">
        <f t="array" aca="1" ref="AF160" ca="1">_xlfn.XLOOKUP(C160&amp;"|("&amp;F160&amp;")",INDIRECT("'"&amp;I160&amp;"'!A1:A10000") &amp; "|" &amp; INDIRECT("'"&amp;I160&amp;"'!I1:I10000"),INDIRECT("'"&amp;I160&amp;"'!"&amp;Q160),0)</f>
        <v>#REF!</v>
      </c>
      <c r="AG160" s="52" t="e">
        <f t="shared" ca="1" si="43"/>
        <v>#REF!</v>
      </c>
      <c r="AH160" s="52" cm="1">
        <f t="array" aca="1" ref="AH160" ca="1">_xlfn.XLOOKUP(C160&amp;"|("&amp;F160&amp;")",'Druge države in ozemlja'!$A$1:$A$10000 &amp; "|" &amp; 'Druge države in ozemlja'!$I$1:$I$10000,INDIRECT("'Druge države in ozemlja'!"&amp;Q160),0)</f>
        <v>0</v>
      </c>
      <c r="AI160" s="52" t="e">
        <f t="shared" ca="1" si="51"/>
        <v>#REF!</v>
      </c>
      <c r="AJ160" s="39">
        <f t="shared" ca="1" si="52"/>
        <v>0</v>
      </c>
      <c r="AK160" s="53" t="e">
        <f t="shared" ca="1" si="53"/>
        <v>#REF!</v>
      </c>
      <c r="AL160" s="54">
        <f>COUNTIFS(RVb!H:H, 2028, RVb!A:A, C160)</f>
        <v>0</v>
      </c>
      <c r="AM160" s="54">
        <f t="shared" si="54"/>
        <v>2025</v>
      </c>
      <c r="AN160" s="54" t="e">
        <f ca="1">IF(G160, TRUE, (E160&lt;&gt;""))</f>
        <v>#REF!</v>
      </c>
      <c r="AO160" s="193" t="str">
        <f>IF(AND(B159="", B160=""), "", IF(OR(J160,K160),"",IFERROR(IF(G160,AJ160,AI160), "Vnesi podatke")))</f>
        <v/>
      </c>
      <c r="AP160" s="194" cm="1">
        <f t="array" ref="AP160">_xlfn.XLOOKUP(C160&amp;"|"&amp;F160&amp;"|"&amp;S160,RVb!A:A&amp;"|"&amp;RVb!F:F&amp;"|"&amp;RVb!H:H,RVb!E:E, 0)</f>
        <v>0</v>
      </c>
      <c r="AQ160" s="195">
        <f>_xlfn.MAXIFS(RVb!E:E, RVb!A:A, C160, RVb!H:H, AM160)</f>
        <v>0</v>
      </c>
      <c r="AR160" s="196" t="str">
        <f>IF(AND(B159="", B160=""), "", IFERROR(IF(G160,AQ160,AP160), "Vnesi podatke"))</f>
        <v/>
      </c>
      <c r="AS160" s="197" t="str">
        <f>IF(AND(B159="", B160=""),"", _xlfn.XLOOKUP(O160, Parametri!A:A,Parametri!B:B, ""))</f>
        <v/>
      </c>
      <c r="AT160" s="197" t="str">
        <f>IF(AND(B159="", B160=""), "", _xlfn.XLOOKUP(O160, Parametri!A:A,Parametri!C:C, ""))</f>
        <v/>
      </c>
      <c r="AU160" s="198" t="str">
        <f t="shared" si="55"/>
        <v/>
      </c>
      <c r="AV160" s="199" t="str">
        <f>IF(AND(B159="",B160=""),"",IFERROR(AU160*$AU$2,0))</f>
        <v/>
      </c>
    </row>
    <row r="161" spans="1:48" s="2" customFormat="1" ht="30" customHeight="1" x14ac:dyDescent="0.3">
      <c r="A161" s="63">
        <v>154</v>
      </c>
      <c r="B161" s="89"/>
      <c r="C161" s="20" t="str">
        <f t="shared" si="40"/>
        <v/>
      </c>
      <c r="D161" s="182" t="str">
        <f>IF(AND(B160="", B161=""), "", IFERROR(_xlfn.XLOOKUP(B161,'Seznam Blaga'!A:A,'Seznam Blaga'!B:B), "To blago ni predmet CBAM"))</f>
        <v/>
      </c>
      <c r="E161" s="183"/>
      <c r="F161" s="43" t="str">
        <f>_xlfn.XLOOKUP(E161, 'Seznami podatkov'!C:C,'Seznami podatkov'!B:B, "Izpolni obvezna polja.")</f>
        <v/>
      </c>
      <c r="G161" s="43" t="e">
        <f t="shared" ca="1" si="44"/>
        <v>#REF!</v>
      </c>
      <c r="H161" s="51" t="str">
        <f>IF(AND(B160="", B161=""),"", IFERROR(IF(G161,IF(_xlfn.XLOOKUP(AE161,'Seznami podatkov'!B:B,'Seznami podatkov'!C:C)&lt;&gt;0,_xlfn.XLOOKUP(AE161,'Seznami podatkov'!B:B,'Seznami podatkov'!C:C),""),E161), "Vnesi podatke"))</f>
        <v/>
      </c>
      <c r="I161" s="94"/>
      <c r="J161" s="95" t="b">
        <f>COUNTIF('Seznami podatkov'!G:G,I161)&gt;0</f>
        <v>0</v>
      </c>
      <c r="K161" s="95" t="b">
        <f>COUNTIF('Seznami podatkov'!H:H,I161)&gt;0</f>
        <v>0</v>
      </c>
      <c r="L161" s="95">
        <f t="shared" ca="1" si="45"/>
        <v>0</v>
      </c>
      <c r="M161" s="95">
        <f t="shared" ca="1" si="46"/>
        <v>0</v>
      </c>
      <c r="N161" s="95">
        <f t="shared" ca="1" si="47"/>
        <v>0</v>
      </c>
      <c r="O161" s="96"/>
      <c r="P161" s="95">
        <f>_xlfn.XLOOKUP(O161, 'Seznami podatkov'!D:D,'Seznami podatkov'!E:E, "")</f>
        <v>0</v>
      </c>
      <c r="Q161" s="95" t="str">
        <f t="shared" si="41"/>
        <v>01:010000</v>
      </c>
      <c r="R161" s="95">
        <f>COUNTIF(RVb!A:A, B161)</f>
        <v>0</v>
      </c>
      <c r="S161" s="95">
        <f t="shared" si="48"/>
        <v>0</v>
      </c>
      <c r="T161" s="117"/>
      <c r="U161" s="52">
        <f ca="1">IFERROR(_xlfn.MAXIFS(INDIRECT("'"&amp;I161&amp;"'!"&amp;P161), INDIRECT("'"&amp;I161&amp;"'!A:A"), C161), 0)</f>
        <v>0</v>
      </c>
      <c r="V161" s="52">
        <f ca="1">IFERROR(_xlfn.MAXIFS(INDIRECT("'"&amp;I161&amp;"'!"&amp;P161), INDIRECT("'"&amp;I161&amp;"'!A:A"), LEFT(C161,7)), 0)</f>
        <v>0</v>
      </c>
      <c r="W161" s="52">
        <f ca="1">IFERROR(_xlfn.MAXIFS(INDIRECT("'"&amp;I161&amp;"'!"&amp;P161), INDIRECT("'"&amp;I161&amp;"'!A:A"), LEFT(C161,4)), 0)</f>
        <v>0</v>
      </c>
      <c r="X161" s="52">
        <f t="shared" ca="1" si="49"/>
        <v>0</v>
      </c>
      <c r="Y161" s="52" t="e" cm="1">
        <f t="array" aca="1" ref="Y161" ca="1">_xlfn.XLOOKUP(X161,INDIRECT("'"&amp;I161&amp;"'!"&amp;P161),INDIRECT("'"&amp;I161&amp;"'!I:I"),"Manjka")</f>
        <v>#REF!</v>
      </c>
      <c r="Z161" s="52">
        <f ca="1">IFERROR(_xlfn.MAXIFS(INDIRECT("'Druge države in ozemlja'!"&amp;P161), 'Druge države in ozemlja'!A:A, C161), 0)</f>
        <v>0</v>
      </c>
      <c r="AA161" s="52">
        <f ca="1">IFERROR(_xlfn.MAXIFS(INDIRECT("'Druge države in ozemlja'!"&amp;P161), 'Druge države in ozemlja'!A:A, LEFT(C161,7)), 0)</f>
        <v>0</v>
      </c>
      <c r="AB161" s="52">
        <f ca="1">IFERROR(_xlfn.MAXIFS(INDIRECT("'Druge države in ozemlja'!"&amp;P161), 'Druge države in ozemlja'!A:A,LEFT(C161,4)), 0)</f>
        <v>0</v>
      </c>
      <c r="AC161" s="52">
        <f t="shared" ca="1" si="50"/>
        <v>0</v>
      </c>
      <c r="AD161" s="52" t="e" cm="1">
        <f t="array" aca="1" ref="AD161" ca="1">_xlfn.XLOOKUP(AC161,INDIRECT("'Druge države in ozemlja'!"&amp;P161),'Druge države in ozemlja'!I:I,"Manjka")</f>
        <v>#REF!</v>
      </c>
      <c r="AE161" s="52" t="e">
        <f t="shared" ca="1" si="42"/>
        <v>#REF!</v>
      </c>
      <c r="AF161" s="52" t="e" cm="1">
        <f t="array" aca="1" ref="AF161" ca="1">_xlfn.XLOOKUP(C161&amp;"|("&amp;F161&amp;")",INDIRECT("'"&amp;I161&amp;"'!A1:A10000") &amp; "|" &amp; INDIRECT("'"&amp;I161&amp;"'!I1:I10000"),INDIRECT("'"&amp;I161&amp;"'!"&amp;Q161),0)</f>
        <v>#REF!</v>
      </c>
      <c r="AG161" s="52" t="e">
        <f t="shared" ca="1" si="43"/>
        <v>#REF!</v>
      </c>
      <c r="AH161" s="52" cm="1">
        <f t="array" aca="1" ref="AH161" ca="1">_xlfn.XLOOKUP(C161&amp;"|("&amp;F161&amp;")",'Druge države in ozemlja'!$A$1:$A$10000 &amp; "|" &amp; 'Druge države in ozemlja'!$I$1:$I$10000,INDIRECT("'Druge države in ozemlja'!"&amp;Q161),0)</f>
        <v>0</v>
      </c>
      <c r="AI161" s="52" t="e">
        <f t="shared" ca="1" si="51"/>
        <v>#REF!</v>
      </c>
      <c r="AJ161" s="39">
        <f t="shared" ca="1" si="52"/>
        <v>0</v>
      </c>
      <c r="AK161" s="53" t="e">
        <f t="shared" ca="1" si="53"/>
        <v>#REF!</v>
      </c>
      <c r="AL161" s="54">
        <f>COUNTIFS(RVb!H:H, 2028, RVb!A:A, C161)</f>
        <v>0</v>
      </c>
      <c r="AM161" s="54">
        <f t="shared" si="54"/>
        <v>2025</v>
      </c>
      <c r="AN161" s="54" t="e">
        <f ca="1">IF(G161, TRUE, (E161&lt;&gt;""))</f>
        <v>#REF!</v>
      </c>
      <c r="AO161" s="193" t="str">
        <f>IF(AND(B160="", B161=""), "", IF(OR(J161,K161),"",IFERROR(IF(G161,AJ161,AI161), "Vnesi podatke")))</f>
        <v/>
      </c>
      <c r="AP161" s="194" cm="1">
        <f t="array" ref="AP161">_xlfn.XLOOKUP(C161&amp;"|"&amp;F161&amp;"|"&amp;S161,RVb!A:A&amp;"|"&amp;RVb!F:F&amp;"|"&amp;RVb!H:H,RVb!E:E, 0)</f>
        <v>0</v>
      </c>
      <c r="AQ161" s="195">
        <f>_xlfn.MAXIFS(RVb!E:E, RVb!A:A, C161, RVb!H:H, AM161)</f>
        <v>0</v>
      </c>
      <c r="AR161" s="196" t="str">
        <f>IF(AND(B160="", B161=""), "", IFERROR(IF(G161,AQ161,AP161), "Vnesi podatke"))</f>
        <v/>
      </c>
      <c r="AS161" s="197" t="str">
        <f>IF(AND(B160="", B161=""),"", _xlfn.XLOOKUP(O161, Parametri!A:A,Parametri!B:B, ""))</f>
        <v/>
      </c>
      <c r="AT161" s="197" t="str">
        <f>IF(AND(B160="", B161=""), "", _xlfn.XLOOKUP(O161, Parametri!A:A,Parametri!C:C, ""))</f>
        <v/>
      </c>
      <c r="AU161" s="198" t="str">
        <f t="shared" si="55"/>
        <v/>
      </c>
      <c r="AV161" s="199" t="str">
        <f>IF(AND(B160="",B161=""),"",IFERROR(AU161*$AU$2,0))</f>
        <v/>
      </c>
    </row>
    <row r="162" spans="1:48" s="2" customFormat="1" ht="30" customHeight="1" x14ac:dyDescent="0.3">
      <c r="A162" s="64">
        <v>155</v>
      </c>
      <c r="B162" s="89"/>
      <c r="C162" s="20" t="str">
        <f t="shared" si="40"/>
        <v/>
      </c>
      <c r="D162" s="182" t="str">
        <f>IF(AND(B161="", B162=""), "", IFERROR(_xlfn.XLOOKUP(B162,'Seznam Blaga'!A:A,'Seznam Blaga'!B:B), "To blago ni predmet CBAM"))</f>
        <v/>
      </c>
      <c r="E162" s="183"/>
      <c r="F162" s="43" t="str">
        <f>_xlfn.XLOOKUP(E162, 'Seznami podatkov'!C:C,'Seznami podatkov'!B:B, "Izpolni obvezna polja.")</f>
        <v/>
      </c>
      <c r="G162" s="43" t="e">
        <f t="shared" ca="1" si="44"/>
        <v>#REF!</v>
      </c>
      <c r="H162" s="51" t="str">
        <f>IF(AND(B161="", B162=""),"", IFERROR(IF(G162,IF(_xlfn.XLOOKUP(AE162,'Seznami podatkov'!B:B,'Seznami podatkov'!C:C)&lt;&gt;0,_xlfn.XLOOKUP(AE162,'Seznami podatkov'!B:B,'Seznami podatkov'!C:C),""),E162), "Vnesi podatke"))</f>
        <v/>
      </c>
      <c r="I162" s="94"/>
      <c r="J162" s="95" t="b">
        <f>COUNTIF('Seznami podatkov'!G:G,I162)&gt;0</f>
        <v>0</v>
      </c>
      <c r="K162" s="95" t="b">
        <f>COUNTIF('Seznami podatkov'!H:H,I162)&gt;0</f>
        <v>0</v>
      </c>
      <c r="L162" s="95">
        <f t="shared" ca="1" si="45"/>
        <v>0</v>
      </c>
      <c r="M162" s="95">
        <f t="shared" ca="1" si="46"/>
        <v>0</v>
      </c>
      <c r="N162" s="95">
        <f t="shared" ca="1" si="47"/>
        <v>0</v>
      </c>
      <c r="O162" s="96"/>
      <c r="P162" s="95">
        <f>_xlfn.XLOOKUP(O162, 'Seznami podatkov'!D:D,'Seznami podatkov'!E:E, "")</f>
        <v>0</v>
      </c>
      <c r="Q162" s="95" t="str">
        <f t="shared" si="41"/>
        <v>01:010000</v>
      </c>
      <c r="R162" s="95">
        <f>COUNTIF(RVb!A:A, B162)</f>
        <v>0</v>
      </c>
      <c r="S162" s="95">
        <f t="shared" si="48"/>
        <v>0</v>
      </c>
      <c r="T162" s="117"/>
      <c r="U162" s="52">
        <f ca="1">IFERROR(_xlfn.MAXIFS(INDIRECT("'"&amp;I162&amp;"'!"&amp;P162), INDIRECT("'"&amp;I162&amp;"'!A:A"), C162), 0)</f>
        <v>0</v>
      </c>
      <c r="V162" s="52">
        <f ca="1">IFERROR(_xlfn.MAXIFS(INDIRECT("'"&amp;I162&amp;"'!"&amp;P162), INDIRECT("'"&amp;I162&amp;"'!A:A"), LEFT(C162,7)), 0)</f>
        <v>0</v>
      </c>
      <c r="W162" s="52">
        <f ca="1">IFERROR(_xlfn.MAXIFS(INDIRECT("'"&amp;I162&amp;"'!"&amp;P162), INDIRECT("'"&amp;I162&amp;"'!A:A"), LEFT(C162,4)), 0)</f>
        <v>0</v>
      </c>
      <c r="X162" s="52">
        <f t="shared" ca="1" si="49"/>
        <v>0</v>
      </c>
      <c r="Y162" s="52" t="e" cm="1">
        <f t="array" aca="1" ref="Y162" ca="1">_xlfn.XLOOKUP(X162,INDIRECT("'"&amp;I162&amp;"'!"&amp;P162),INDIRECT("'"&amp;I162&amp;"'!I:I"),"Manjka")</f>
        <v>#REF!</v>
      </c>
      <c r="Z162" s="52">
        <f ca="1">IFERROR(_xlfn.MAXIFS(INDIRECT("'Druge države in ozemlja'!"&amp;P162), 'Druge države in ozemlja'!A:A, C162), 0)</f>
        <v>0</v>
      </c>
      <c r="AA162" s="52">
        <f ca="1">IFERROR(_xlfn.MAXIFS(INDIRECT("'Druge države in ozemlja'!"&amp;P162), 'Druge države in ozemlja'!A:A, LEFT(C162,7)), 0)</f>
        <v>0</v>
      </c>
      <c r="AB162" s="52">
        <f ca="1">IFERROR(_xlfn.MAXIFS(INDIRECT("'Druge države in ozemlja'!"&amp;P162), 'Druge države in ozemlja'!A:A,LEFT(C162,4)), 0)</f>
        <v>0</v>
      </c>
      <c r="AC162" s="52">
        <f t="shared" ca="1" si="50"/>
        <v>0</v>
      </c>
      <c r="AD162" s="52" t="e" cm="1">
        <f t="array" aca="1" ref="AD162" ca="1">_xlfn.XLOOKUP(AC162,INDIRECT("'Druge države in ozemlja'!"&amp;P162),'Druge države in ozemlja'!I:I,"Manjka")</f>
        <v>#REF!</v>
      </c>
      <c r="AE162" s="52" t="e">
        <f t="shared" ca="1" si="42"/>
        <v>#REF!</v>
      </c>
      <c r="AF162" s="52" t="e" cm="1">
        <f t="array" aca="1" ref="AF162" ca="1">_xlfn.XLOOKUP(C162&amp;"|("&amp;F162&amp;")",INDIRECT("'"&amp;I162&amp;"'!A1:A10000") &amp; "|" &amp; INDIRECT("'"&amp;I162&amp;"'!I1:I10000"),INDIRECT("'"&amp;I162&amp;"'!"&amp;Q162),0)</f>
        <v>#REF!</v>
      </c>
      <c r="AG162" s="52" t="e">
        <f t="shared" ca="1" si="43"/>
        <v>#REF!</v>
      </c>
      <c r="AH162" s="52" cm="1">
        <f t="array" aca="1" ref="AH162" ca="1">_xlfn.XLOOKUP(C162&amp;"|("&amp;F162&amp;")",'Druge države in ozemlja'!$A$1:$A$10000 &amp; "|" &amp; 'Druge države in ozemlja'!$I$1:$I$10000,INDIRECT("'Druge države in ozemlja'!"&amp;Q162),0)</f>
        <v>0</v>
      </c>
      <c r="AI162" s="52" t="e">
        <f t="shared" ca="1" si="51"/>
        <v>#REF!</v>
      </c>
      <c r="AJ162" s="39">
        <f t="shared" ca="1" si="52"/>
        <v>0</v>
      </c>
      <c r="AK162" s="53" t="e">
        <f t="shared" ca="1" si="53"/>
        <v>#REF!</v>
      </c>
      <c r="AL162" s="54">
        <f>COUNTIFS(RVb!H:H, 2028, RVb!A:A, C162)</f>
        <v>0</v>
      </c>
      <c r="AM162" s="54">
        <f t="shared" si="54"/>
        <v>2025</v>
      </c>
      <c r="AN162" s="54" t="e">
        <f ca="1">IF(G162, TRUE, (E162&lt;&gt;""))</f>
        <v>#REF!</v>
      </c>
      <c r="AO162" s="193" t="str">
        <f>IF(AND(B161="", B162=""), "", IF(OR(J162,K162),"",IFERROR(IF(G162,AJ162,AI162), "Vnesi podatke")))</f>
        <v/>
      </c>
      <c r="AP162" s="194" cm="1">
        <f t="array" ref="AP162">_xlfn.XLOOKUP(C162&amp;"|"&amp;F162&amp;"|"&amp;S162,RVb!A:A&amp;"|"&amp;RVb!F:F&amp;"|"&amp;RVb!H:H,RVb!E:E, 0)</f>
        <v>0</v>
      </c>
      <c r="AQ162" s="195">
        <f>_xlfn.MAXIFS(RVb!E:E, RVb!A:A, C162, RVb!H:H, AM162)</f>
        <v>0</v>
      </c>
      <c r="AR162" s="196" t="str">
        <f>IF(AND(B161="", B162=""), "", IFERROR(IF(G162,AQ162,AP162), "Vnesi podatke"))</f>
        <v/>
      </c>
      <c r="AS162" s="197" t="str">
        <f>IF(AND(B161="", B162=""),"", _xlfn.XLOOKUP(O162, Parametri!A:A,Parametri!B:B, ""))</f>
        <v/>
      </c>
      <c r="AT162" s="197" t="str">
        <f>IF(AND(B161="", B162=""), "", _xlfn.XLOOKUP(O162, Parametri!A:A,Parametri!C:C, ""))</f>
        <v/>
      </c>
      <c r="AU162" s="198" t="str">
        <f t="shared" si="55"/>
        <v/>
      </c>
      <c r="AV162" s="199" t="str">
        <f>IF(AND(B161="",B162=""),"",IFERROR(AU162*$AU$2,0))</f>
        <v/>
      </c>
    </row>
    <row r="163" spans="1:48" s="2" customFormat="1" ht="30" customHeight="1" x14ac:dyDescent="0.3">
      <c r="A163" s="64">
        <v>156</v>
      </c>
      <c r="B163" s="89"/>
      <c r="C163" s="20" t="str">
        <f t="shared" si="40"/>
        <v/>
      </c>
      <c r="D163" s="182" t="str">
        <f>IF(AND(B162="", B163=""), "", IFERROR(_xlfn.XLOOKUP(B163,'Seznam Blaga'!A:A,'Seznam Blaga'!B:B), "To blago ni predmet CBAM"))</f>
        <v/>
      </c>
      <c r="E163" s="183"/>
      <c r="F163" s="43" t="str">
        <f>_xlfn.XLOOKUP(E163, 'Seznami podatkov'!C:C,'Seznami podatkov'!B:B, "Izpolni obvezna polja.")</f>
        <v/>
      </c>
      <c r="G163" s="43" t="e">
        <f t="shared" ca="1" si="44"/>
        <v>#REF!</v>
      </c>
      <c r="H163" s="51" t="str">
        <f>IF(AND(B162="", B163=""),"", IFERROR(IF(G163,IF(_xlfn.XLOOKUP(AE163,'Seznami podatkov'!B:B,'Seznami podatkov'!C:C)&lt;&gt;0,_xlfn.XLOOKUP(AE163,'Seznami podatkov'!B:B,'Seznami podatkov'!C:C),""),E163), "Vnesi podatke"))</f>
        <v/>
      </c>
      <c r="I163" s="94"/>
      <c r="J163" s="95" t="b">
        <f>COUNTIF('Seznami podatkov'!G:G,I163)&gt;0</f>
        <v>0</v>
      </c>
      <c r="K163" s="95" t="b">
        <f>COUNTIF('Seznami podatkov'!H:H,I163)&gt;0</f>
        <v>0</v>
      </c>
      <c r="L163" s="95">
        <f t="shared" ca="1" si="45"/>
        <v>0</v>
      </c>
      <c r="M163" s="95">
        <f t="shared" ca="1" si="46"/>
        <v>0</v>
      </c>
      <c r="N163" s="95">
        <f t="shared" ca="1" si="47"/>
        <v>0</v>
      </c>
      <c r="O163" s="96"/>
      <c r="P163" s="95">
        <f>_xlfn.XLOOKUP(O163, 'Seznami podatkov'!D:D,'Seznami podatkov'!E:E, "")</f>
        <v>0</v>
      </c>
      <c r="Q163" s="95" t="str">
        <f t="shared" si="41"/>
        <v>01:010000</v>
      </c>
      <c r="R163" s="95">
        <f>COUNTIF(RVb!A:A, B163)</f>
        <v>0</v>
      </c>
      <c r="S163" s="95">
        <f t="shared" si="48"/>
        <v>0</v>
      </c>
      <c r="T163" s="117"/>
      <c r="U163" s="52">
        <f ca="1">IFERROR(_xlfn.MAXIFS(INDIRECT("'"&amp;I163&amp;"'!"&amp;P163), INDIRECT("'"&amp;I163&amp;"'!A:A"), C163), 0)</f>
        <v>0</v>
      </c>
      <c r="V163" s="52">
        <f ca="1">IFERROR(_xlfn.MAXIFS(INDIRECT("'"&amp;I163&amp;"'!"&amp;P163), INDIRECT("'"&amp;I163&amp;"'!A:A"), LEFT(C163,7)), 0)</f>
        <v>0</v>
      </c>
      <c r="W163" s="52">
        <f ca="1">IFERROR(_xlfn.MAXIFS(INDIRECT("'"&amp;I163&amp;"'!"&amp;P163), INDIRECT("'"&amp;I163&amp;"'!A:A"), LEFT(C163,4)), 0)</f>
        <v>0</v>
      </c>
      <c r="X163" s="52">
        <f t="shared" ca="1" si="49"/>
        <v>0</v>
      </c>
      <c r="Y163" s="52" t="e" cm="1">
        <f t="array" aca="1" ref="Y163" ca="1">_xlfn.XLOOKUP(X163,INDIRECT("'"&amp;I163&amp;"'!"&amp;P163),INDIRECT("'"&amp;I163&amp;"'!I:I"),"Manjka")</f>
        <v>#REF!</v>
      </c>
      <c r="Z163" s="52">
        <f ca="1">IFERROR(_xlfn.MAXIFS(INDIRECT("'Druge države in ozemlja'!"&amp;P163), 'Druge države in ozemlja'!A:A, C163), 0)</f>
        <v>0</v>
      </c>
      <c r="AA163" s="52">
        <f ca="1">IFERROR(_xlfn.MAXIFS(INDIRECT("'Druge države in ozemlja'!"&amp;P163), 'Druge države in ozemlja'!A:A, LEFT(C163,7)), 0)</f>
        <v>0</v>
      </c>
      <c r="AB163" s="52">
        <f ca="1">IFERROR(_xlfn.MAXIFS(INDIRECT("'Druge države in ozemlja'!"&amp;P163), 'Druge države in ozemlja'!A:A,LEFT(C163,4)), 0)</f>
        <v>0</v>
      </c>
      <c r="AC163" s="52">
        <f t="shared" ca="1" si="50"/>
        <v>0</v>
      </c>
      <c r="AD163" s="52" t="e" cm="1">
        <f t="array" aca="1" ref="AD163" ca="1">_xlfn.XLOOKUP(AC163,INDIRECT("'Druge države in ozemlja'!"&amp;P163),'Druge države in ozemlja'!I:I,"Manjka")</f>
        <v>#REF!</v>
      </c>
      <c r="AE163" s="52" t="e">
        <f t="shared" ca="1" si="42"/>
        <v>#REF!</v>
      </c>
      <c r="AF163" s="52" t="e" cm="1">
        <f t="array" aca="1" ref="AF163" ca="1">_xlfn.XLOOKUP(C163&amp;"|("&amp;F163&amp;")",INDIRECT("'"&amp;I163&amp;"'!A1:A10000") &amp; "|" &amp; INDIRECT("'"&amp;I163&amp;"'!I1:I10000"),INDIRECT("'"&amp;I163&amp;"'!"&amp;Q163),0)</f>
        <v>#REF!</v>
      </c>
      <c r="AG163" s="52" t="e">
        <f t="shared" ca="1" si="43"/>
        <v>#REF!</v>
      </c>
      <c r="AH163" s="52" cm="1">
        <f t="array" aca="1" ref="AH163" ca="1">_xlfn.XLOOKUP(C163&amp;"|("&amp;F163&amp;")",'Druge države in ozemlja'!$A$1:$A$10000 &amp; "|" &amp; 'Druge države in ozemlja'!$I$1:$I$10000,INDIRECT("'Druge države in ozemlja'!"&amp;Q163),0)</f>
        <v>0</v>
      </c>
      <c r="AI163" s="52" t="e">
        <f t="shared" ca="1" si="51"/>
        <v>#REF!</v>
      </c>
      <c r="AJ163" s="39">
        <f t="shared" ca="1" si="52"/>
        <v>0</v>
      </c>
      <c r="AK163" s="53" t="e">
        <f t="shared" ca="1" si="53"/>
        <v>#REF!</v>
      </c>
      <c r="AL163" s="54">
        <f>COUNTIFS(RVb!H:H, 2028, RVb!A:A, C163)</f>
        <v>0</v>
      </c>
      <c r="AM163" s="54">
        <f t="shared" si="54"/>
        <v>2025</v>
      </c>
      <c r="AN163" s="54" t="e">
        <f ca="1">IF(G163, TRUE, (E163&lt;&gt;""))</f>
        <v>#REF!</v>
      </c>
      <c r="AO163" s="193" t="str">
        <f>IF(AND(B162="", B163=""), "", IF(OR(J163,K163),"",IFERROR(IF(G163,AJ163,AI163), "Vnesi podatke")))</f>
        <v/>
      </c>
      <c r="AP163" s="194" cm="1">
        <f t="array" ref="AP163">_xlfn.XLOOKUP(C163&amp;"|"&amp;F163&amp;"|"&amp;S163,RVb!A:A&amp;"|"&amp;RVb!F:F&amp;"|"&amp;RVb!H:H,RVb!E:E, 0)</f>
        <v>0</v>
      </c>
      <c r="AQ163" s="195">
        <f>_xlfn.MAXIFS(RVb!E:E, RVb!A:A, C163, RVb!H:H, AM163)</f>
        <v>0</v>
      </c>
      <c r="AR163" s="196" t="str">
        <f>IF(AND(B162="", B163=""), "", IFERROR(IF(G163,AQ163,AP163), "Vnesi podatke"))</f>
        <v/>
      </c>
      <c r="AS163" s="197" t="str">
        <f>IF(AND(B162="", B163=""),"", _xlfn.XLOOKUP(O163, Parametri!A:A,Parametri!B:B, ""))</f>
        <v/>
      </c>
      <c r="AT163" s="197" t="str">
        <f>IF(AND(B162="", B163=""), "", _xlfn.XLOOKUP(O163, Parametri!A:A,Parametri!C:C, ""))</f>
        <v/>
      </c>
      <c r="AU163" s="198" t="str">
        <f t="shared" si="55"/>
        <v/>
      </c>
      <c r="AV163" s="199" t="str">
        <f>IF(AND(B162="",B163=""),"",IFERROR(AU163*$AU$2,0))</f>
        <v/>
      </c>
    </row>
    <row r="164" spans="1:48" s="2" customFormat="1" ht="30" customHeight="1" x14ac:dyDescent="0.3">
      <c r="A164" s="63">
        <v>157</v>
      </c>
      <c r="B164" s="89"/>
      <c r="C164" s="20" t="str">
        <f t="shared" si="40"/>
        <v/>
      </c>
      <c r="D164" s="182" t="str">
        <f>IF(AND(B163="", B164=""), "", IFERROR(_xlfn.XLOOKUP(B164,'Seznam Blaga'!A:A,'Seznam Blaga'!B:B), "To blago ni predmet CBAM"))</f>
        <v/>
      </c>
      <c r="E164" s="183"/>
      <c r="F164" s="43" t="str">
        <f>_xlfn.XLOOKUP(E164, 'Seznami podatkov'!C:C,'Seznami podatkov'!B:B, "Izpolni obvezna polja.")</f>
        <v/>
      </c>
      <c r="G164" s="43" t="e">
        <f t="shared" ca="1" si="44"/>
        <v>#REF!</v>
      </c>
      <c r="H164" s="51" t="str">
        <f>IF(AND(B163="", B164=""),"", IFERROR(IF(G164,IF(_xlfn.XLOOKUP(AE164,'Seznami podatkov'!B:B,'Seznami podatkov'!C:C)&lt;&gt;0,_xlfn.XLOOKUP(AE164,'Seznami podatkov'!B:B,'Seznami podatkov'!C:C),""),E164), "Vnesi podatke"))</f>
        <v/>
      </c>
      <c r="I164" s="94"/>
      <c r="J164" s="95" t="b">
        <f>COUNTIF('Seznami podatkov'!G:G,I164)&gt;0</f>
        <v>0</v>
      </c>
      <c r="K164" s="95" t="b">
        <f>COUNTIF('Seznami podatkov'!H:H,I164)&gt;0</f>
        <v>0</v>
      </c>
      <c r="L164" s="95">
        <f t="shared" ca="1" si="45"/>
        <v>0</v>
      </c>
      <c r="M164" s="95">
        <f t="shared" ca="1" si="46"/>
        <v>0</v>
      </c>
      <c r="N164" s="95">
        <f t="shared" ca="1" si="47"/>
        <v>0</v>
      </c>
      <c r="O164" s="96"/>
      <c r="P164" s="95">
        <f>_xlfn.XLOOKUP(O164, 'Seznami podatkov'!D:D,'Seznami podatkov'!E:E, "")</f>
        <v>0</v>
      </c>
      <c r="Q164" s="95" t="str">
        <f t="shared" si="41"/>
        <v>01:010000</v>
      </c>
      <c r="R164" s="95">
        <f>COUNTIF(RVb!A:A, B164)</f>
        <v>0</v>
      </c>
      <c r="S164" s="95">
        <f t="shared" si="48"/>
        <v>0</v>
      </c>
      <c r="T164" s="117"/>
      <c r="U164" s="52">
        <f ca="1">IFERROR(_xlfn.MAXIFS(INDIRECT("'"&amp;I164&amp;"'!"&amp;P164), INDIRECT("'"&amp;I164&amp;"'!A:A"), C164), 0)</f>
        <v>0</v>
      </c>
      <c r="V164" s="52">
        <f ca="1">IFERROR(_xlfn.MAXIFS(INDIRECT("'"&amp;I164&amp;"'!"&amp;P164), INDIRECT("'"&amp;I164&amp;"'!A:A"), LEFT(C164,7)), 0)</f>
        <v>0</v>
      </c>
      <c r="W164" s="52">
        <f ca="1">IFERROR(_xlfn.MAXIFS(INDIRECT("'"&amp;I164&amp;"'!"&amp;P164), INDIRECT("'"&amp;I164&amp;"'!A:A"), LEFT(C164,4)), 0)</f>
        <v>0</v>
      </c>
      <c r="X164" s="52">
        <f t="shared" ca="1" si="49"/>
        <v>0</v>
      </c>
      <c r="Y164" s="52" t="e" cm="1">
        <f t="array" aca="1" ref="Y164" ca="1">_xlfn.XLOOKUP(X164,INDIRECT("'"&amp;I164&amp;"'!"&amp;P164),INDIRECT("'"&amp;I164&amp;"'!I:I"),"Manjka")</f>
        <v>#REF!</v>
      </c>
      <c r="Z164" s="52">
        <f ca="1">IFERROR(_xlfn.MAXIFS(INDIRECT("'Druge države in ozemlja'!"&amp;P164), 'Druge države in ozemlja'!A:A, C164), 0)</f>
        <v>0</v>
      </c>
      <c r="AA164" s="52">
        <f ca="1">IFERROR(_xlfn.MAXIFS(INDIRECT("'Druge države in ozemlja'!"&amp;P164), 'Druge države in ozemlja'!A:A, LEFT(C164,7)), 0)</f>
        <v>0</v>
      </c>
      <c r="AB164" s="52">
        <f ca="1">IFERROR(_xlfn.MAXIFS(INDIRECT("'Druge države in ozemlja'!"&amp;P164), 'Druge države in ozemlja'!A:A,LEFT(C164,4)), 0)</f>
        <v>0</v>
      </c>
      <c r="AC164" s="52">
        <f t="shared" ca="1" si="50"/>
        <v>0</v>
      </c>
      <c r="AD164" s="52" t="e" cm="1">
        <f t="array" aca="1" ref="AD164" ca="1">_xlfn.XLOOKUP(AC164,INDIRECT("'Druge države in ozemlja'!"&amp;P164),'Druge države in ozemlja'!I:I,"Manjka")</f>
        <v>#REF!</v>
      </c>
      <c r="AE164" s="52" t="e">
        <f t="shared" ca="1" si="42"/>
        <v>#REF!</v>
      </c>
      <c r="AF164" s="52" t="e" cm="1">
        <f t="array" aca="1" ref="AF164" ca="1">_xlfn.XLOOKUP(C164&amp;"|("&amp;F164&amp;")",INDIRECT("'"&amp;I164&amp;"'!A1:A10000") &amp; "|" &amp; INDIRECT("'"&amp;I164&amp;"'!I1:I10000"),INDIRECT("'"&amp;I164&amp;"'!"&amp;Q164),0)</f>
        <v>#REF!</v>
      </c>
      <c r="AG164" s="52" t="e">
        <f t="shared" ca="1" si="43"/>
        <v>#REF!</v>
      </c>
      <c r="AH164" s="52" cm="1">
        <f t="array" aca="1" ref="AH164" ca="1">_xlfn.XLOOKUP(C164&amp;"|("&amp;F164&amp;")",'Druge države in ozemlja'!$A$1:$A$10000 &amp; "|" &amp; 'Druge države in ozemlja'!$I$1:$I$10000,INDIRECT("'Druge države in ozemlja'!"&amp;Q164),0)</f>
        <v>0</v>
      </c>
      <c r="AI164" s="52" t="e">
        <f t="shared" ca="1" si="51"/>
        <v>#REF!</v>
      </c>
      <c r="AJ164" s="39">
        <f t="shared" ca="1" si="52"/>
        <v>0</v>
      </c>
      <c r="AK164" s="53" t="e">
        <f t="shared" ca="1" si="53"/>
        <v>#REF!</v>
      </c>
      <c r="AL164" s="54">
        <f>COUNTIFS(RVb!H:H, 2028, RVb!A:A, C164)</f>
        <v>0</v>
      </c>
      <c r="AM164" s="54">
        <f t="shared" si="54"/>
        <v>2025</v>
      </c>
      <c r="AN164" s="54" t="e">
        <f ca="1">IF(G164, TRUE, (E164&lt;&gt;""))</f>
        <v>#REF!</v>
      </c>
      <c r="AO164" s="193" t="str">
        <f>IF(AND(B163="", B164=""), "", IF(OR(J164,K164),"",IFERROR(IF(G164,AJ164,AI164), "Vnesi podatke")))</f>
        <v/>
      </c>
      <c r="AP164" s="194" cm="1">
        <f t="array" ref="AP164">_xlfn.XLOOKUP(C164&amp;"|"&amp;F164&amp;"|"&amp;S164,RVb!A:A&amp;"|"&amp;RVb!F:F&amp;"|"&amp;RVb!H:H,RVb!E:E, 0)</f>
        <v>0</v>
      </c>
      <c r="AQ164" s="195">
        <f>_xlfn.MAXIFS(RVb!E:E, RVb!A:A, C164, RVb!H:H, AM164)</f>
        <v>0</v>
      </c>
      <c r="AR164" s="196" t="str">
        <f>IF(AND(B163="", B164=""), "", IFERROR(IF(G164,AQ164,AP164), "Vnesi podatke"))</f>
        <v/>
      </c>
      <c r="AS164" s="197" t="str">
        <f>IF(AND(B163="", B164=""),"", _xlfn.XLOOKUP(O164, Parametri!A:A,Parametri!B:B, ""))</f>
        <v/>
      </c>
      <c r="AT164" s="197" t="str">
        <f>IF(AND(B163="", B164=""), "", _xlfn.XLOOKUP(O164, Parametri!A:A,Parametri!C:C, ""))</f>
        <v/>
      </c>
      <c r="AU164" s="198" t="str">
        <f t="shared" si="55"/>
        <v/>
      </c>
      <c r="AV164" s="199" t="str">
        <f>IF(AND(B163="",B164=""),"",IFERROR(AU164*$AU$2,0))</f>
        <v/>
      </c>
    </row>
    <row r="165" spans="1:48" s="2" customFormat="1" ht="30" customHeight="1" x14ac:dyDescent="0.3">
      <c r="A165" s="64">
        <v>158</v>
      </c>
      <c r="B165" s="89"/>
      <c r="C165" s="20" t="str">
        <f t="shared" si="40"/>
        <v/>
      </c>
      <c r="D165" s="182" t="str">
        <f>IF(AND(B164="", B165=""), "", IFERROR(_xlfn.XLOOKUP(B165,'Seznam Blaga'!A:A,'Seznam Blaga'!B:B), "To blago ni predmet CBAM"))</f>
        <v/>
      </c>
      <c r="E165" s="183"/>
      <c r="F165" s="43" t="str">
        <f>_xlfn.XLOOKUP(E165, 'Seznami podatkov'!C:C,'Seznami podatkov'!B:B, "Izpolni obvezna polja.")</f>
        <v/>
      </c>
      <c r="G165" s="43" t="e">
        <f t="shared" ca="1" si="44"/>
        <v>#REF!</v>
      </c>
      <c r="H165" s="51" t="str">
        <f>IF(AND(B164="", B165=""),"", IFERROR(IF(G165,IF(_xlfn.XLOOKUP(AE165,'Seznami podatkov'!B:B,'Seznami podatkov'!C:C)&lt;&gt;0,_xlfn.XLOOKUP(AE165,'Seznami podatkov'!B:B,'Seznami podatkov'!C:C),""),E165), "Vnesi podatke"))</f>
        <v/>
      </c>
      <c r="I165" s="94"/>
      <c r="J165" s="95" t="b">
        <f>COUNTIF('Seznami podatkov'!G:G,I165)&gt;0</f>
        <v>0</v>
      </c>
      <c r="K165" s="95" t="b">
        <f>COUNTIF('Seznami podatkov'!H:H,I165)&gt;0</f>
        <v>0</v>
      </c>
      <c r="L165" s="95">
        <f t="shared" ca="1" si="45"/>
        <v>0</v>
      </c>
      <c r="M165" s="95">
        <f t="shared" ca="1" si="46"/>
        <v>0</v>
      </c>
      <c r="N165" s="95">
        <f t="shared" ca="1" si="47"/>
        <v>0</v>
      </c>
      <c r="O165" s="96"/>
      <c r="P165" s="95">
        <f>_xlfn.XLOOKUP(O165, 'Seznami podatkov'!D:D,'Seznami podatkov'!E:E, "")</f>
        <v>0</v>
      </c>
      <c r="Q165" s="95" t="str">
        <f t="shared" si="41"/>
        <v>01:010000</v>
      </c>
      <c r="R165" s="95">
        <f>COUNTIF(RVb!A:A, B165)</f>
        <v>0</v>
      </c>
      <c r="S165" s="95">
        <f t="shared" si="48"/>
        <v>0</v>
      </c>
      <c r="T165" s="117"/>
      <c r="U165" s="52">
        <f ca="1">IFERROR(_xlfn.MAXIFS(INDIRECT("'"&amp;I165&amp;"'!"&amp;P165), INDIRECT("'"&amp;I165&amp;"'!A:A"), C165), 0)</f>
        <v>0</v>
      </c>
      <c r="V165" s="52">
        <f ca="1">IFERROR(_xlfn.MAXIFS(INDIRECT("'"&amp;I165&amp;"'!"&amp;P165), INDIRECT("'"&amp;I165&amp;"'!A:A"), LEFT(C165,7)), 0)</f>
        <v>0</v>
      </c>
      <c r="W165" s="52">
        <f ca="1">IFERROR(_xlfn.MAXIFS(INDIRECT("'"&amp;I165&amp;"'!"&amp;P165), INDIRECT("'"&amp;I165&amp;"'!A:A"), LEFT(C165,4)), 0)</f>
        <v>0</v>
      </c>
      <c r="X165" s="52">
        <f t="shared" ca="1" si="49"/>
        <v>0</v>
      </c>
      <c r="Y165" s="52" t="e" cm="1">
        <f t="array" aca="1" ref="Y165" ca="1">_xlfn.XLOOKUP(X165,INDIRECT("'"&amp;I165&amp;"'!"&amp;P165),INDIRECT("'"&amp;I165&amp;"'!I:I"),"Manjka")</f>
        <v>#REF!</v>
      </c>
      <c r="Z165" s="52">
        <f ca="1">IFERROR(_xlfn.MAXIFS(INDIRECT("'Druge države in ozemlja'!"&amp;P165), 'Druge države in ozemlja'!A:A, C165), 0)</f>
        <v>0</v>
      </c>
      <c r="AA165" s="52">
        <f ca="1">IFERROR(_xlfn.MAXIFS(INDIRECT("'Druge države in ozemlja'!"&amp;P165), 'Druge države in ozemlja'!A:A, LEFT(C165,7)), 0)</f>
        <v>0</v>
      </c>
      <c r="AB165" s="52">
        <f ca="1">IFERROR(_xlfn.MAXIFS(INDIRECT("'Druge države in ozemlja'!"&amp;P165), 'Druge države in ozemlja'!A:A,LEFT(C165,4)), 0)</f>
        <v>0</v>
      </c>
      <c r="AC165" s="52">
        <f t="shared" ca="1" si="50"/>
        <v>0</v>
      </c>
      <c r="AD165" s="52" t="e" cm="1">
        <f t="array" aca="1" ref="AD165" ca="1">_xlfn.XLOOKUP(AC165,INDIRECT("'Druge države in ozemlja'!"&amp;P165),'Druge države in ozemlja'!I:I,"Manjka")</f>
        <v>#REF!</v>
      </c>
      <c r="AE165" s="52" t="e">
        <f t="shared" ca="1" si="42"/>
        <v>#REF!</v>
      </c>
      <c r="AF165" s="52" t="e" cm="1">
        <f t="array" aca="1" ref="AF165" ca="1">_xlfn.XLOOKUP(C165&amp;"|("&amp;F165&amp;")",INDIRECT("'"&amp;I165&amp;"'!A1:A10000") &amp; "|" &amp; INDIRECT("'"&amp;I165&amp;"'!I1:I10000"),INDIRECT("'"&amp;I165&amp;"'!"&amp;Q165),0)</f>
        <v>#REF!</v>
      </c>
      <c r="AG165" s="52" t="e">
        <f t="shared" ca="1" si="43"/>
        <v>#REF!</v>
      </c>
      <c r="AH165" s="52" cm="1">
        <f t="array" aca="1" ref="AH165" ca="1">_xlfn.XLOOKUP(C165&amp;"|("&amp;F165&amp;")",'Druge države in ozemlja'!$A$1:$A$10000 &amp; "|" &amp; 'Druge države in ozemlja'!$I$1:$I$10000,INDIRECT("'Druge države in ozemlja'!"&amp;Q165),0)</f>
        <v>0</v>
      </c>
      <c r="AI165" s="52" t="e">
        <f t="shared" ca="1" si="51"/>
        <v>#REF!</v>
      </c>
      <c r="AJ165" s="39">
        <f t="shared" ca="1" si="52"/>
        <v>0</v>
      </c>
      <c r="AK165" s="53" t="e">
        <f t="shared" ca="1" si="53"/>
        <v>#REF!</v>
      </c>
      <c r="AL165" s="54">
        <f>COUNTIFS(RVb!H:H, 2028, RVb!A:A, C165)</f>
        <v>0</v>
      </c>
      <c r="AM165" s="54">
        <f t="shared" si="54"/>
        <v>2025</v>
      </c>
      <c r="AN165" s="54" t="e">
        <f ca="1">IF(G165, TRUE, (E165&lt;&gt;""))</f>
        <v>#REF!</v>
      </c>
      <c r="AO165" s="193" t="str">
        <f>IF(AND(B164="", B165=""), "", IF(OR(J165,K165),"",IFERROR(IF(G165,AJ165,AI165), "Vnesi podatke")))</f>
        <v/>
      </c>
      <c r="AP165" s="194" cm="1">
        <f t="array" ref="AP165">_xlfn.XLOOKUP(C165&amp;"|"&amp;F165&amp;"|"&amp;S165,RVb!A:A&amp;"|"&amp;RVb!F:F&amp;"|"&amp;RVb!H:H,RVb!E:E, 0)</f>
        <v>0</v>
      </c>
      <c r="AQ165" s="195">
        <f>_xlfn.MAXIFS(RVb!E:E, RVb!A:A, C165, RVb!H:H, AM165)</f>
        <v>0</v>
      </c>
      <c r="AR165" s="196" t="str">
        <f>IF(AND(B164="", B165=""), "", IFERROR(IF(G165,AQ165,AP165), "Vnesi podatke"))</f>
        <v/>
      </c>
      <c r="AS165" s="197" t="str">
        <f>IF(AND(B164="", B165=""),"", _xlfn.XLOOKUP(O165, Parametri!A:A,Parametri!B:B, ""))</f>
        <v/>
      </c>
      <c r="AT165" s="197" t="str">
        <f>IF(AND(B164="", B165=""), "", _xlfn.XLOOKUP(O165, Parametri!A:A,Parametri!C:C, ""))</f>
        <v/>
      </c>
      <c r="AU165" s="198" t="str">
        <f t="shared" si="55"/>
        <v/>
      </c>
      <c r="AV165" s="199" t="str">
        <f>IF(AND(B164="",B165=""),"",IFERROR(AU165*$AU$2,0))</f>
        <v/>
      </c>
    </row>
    <row r="166" spans="1:48" s="2" customFormat="1" ht="30" customHeight="1" x14ac:dyDescent="0.3">
      <c r="A166" s="64">
        <v>159</v>
      </c>
      <c r="B166" s="89"/>
      <c r="C166" s="20" t="str">
        <f t="shared" si="40"/>
        <v/>
      </c>
      <c r="D166" s="182" t="str">
        <f>IF(AND(B165="", B166=""), "", IFERROR(_xlfn.XLOOKUP(B166,'Seznam Blaga'!A:A,'Seznam Blaga'!B:B), "To blago ni predmet CBAM"))</f>
        <v/>
      </c>
      <c r="E166" s="183"/>
      <c r="F166" s="43" t="str">
        <f>_xlfn.XLOOKUP(E166, 'Seznami podatkov'!C:C,'Seznami podatkov'!B:B, "Izpolni obvezna polja.")</f>
        <v/>
      </c>
      <c r="G166" s="43" t="e">
        <f t="shared" ca="1" si="44"/>
        <v>#REF!</v>
      </c>
      <c r="H166" s="51" t="str">
        <f>IF(AND(B165="", B166=""),"", IFERROR(IF(G166,IF(_xlfn.XLOOKUP(AE166,'Seznami podatkov'!B:B,'Seznami podatkov'!C:C)&lt;&gt;0,_xlfn.XLOOKUP(AE166,'Seznami podatkov'!B:B,'Seznami podatkov'!C:C),""),E166), "Vnesi podatke"))</f>
        <v/>
      </c>
      <c r="I166" s="94"/>
      <c r="J166" s="95" t="b">
        <f>COUNTIF('Seznami podatkov'!G:G,I166)&gt;0</f>
        <v>0</v>
      </c>
      <c r="K166" s="95" t="b">
        <f>COUNTIF('Seznami podatkov'!H:H,I166)&gt;0</f>
        <v>0</v>
      </c>
      <c r="L166" s="95">
        <f t="shared" ca="1" si="45"/>
        <v>0</v>
      </c>
      <c r="M166" s="95">
        <f t="shared" ca="1" si="46"/>
        <v>0</v>
      </c>
      <c r="N166" s="95">
        <f t="shared" ca="1" si="47"/>
        <v>0</v>
      </c>
      <c r="O166" s="96"/>
      <c r="P166" s="95">
        <f>_xlfn.XLOOKUP(O166, 'Seznami podatkov'!D:D,'Seznami podatkov'!E:E, "")</f>
        <v>0</v>
      </c>
      <c r="Q166" s="95" t="str">
        <f t="shared" si="41"/>
        <v>01:010000</v>
      </c>
      <c r="R166" s="95">
        <f>COUNTIF(RVb!A:A, B166)</f>
        <v>0</v>
      </c>
      <c r="S166" s="95">
        <f t="shared" si="48"/>
        <v>0</v>
      </c>
      <c r="T166" s="117"/>
      <c r="U166" s="52">
        <f ca="1">IFERROR(_xlfn.MAXIFS(INDIRECT("'"&amp;I166&amp;"'!"&amp;P166), INDIRECT("'"&amp;I166&amp;"'!A:A"), C166), 0)</f>
        <v>0</v>
      </c>
      <c r="V166" s="52">
        <f ca="1">IFERROR(_xlfn.MAXIFS(INDIRECT("'"&amp;I166&amp;"'!"&amp;P166), INDIRECT("'"&amp;I166&amp;"'!A:A"), LEFT(C166,7)), 0)</f>
        <v>0</v>
      </c>
      <c r="W166" s="52">
        <f ca="1">IFERROR(_xlfn.MAXIFS(INDIRECT("'"&amp;I166&amp;"'!"&amp;P166), INDIRECT("'"&amp;I166&amp;"'!A:A"), LEFT(C166,4)), 0)</f>
        <v>0</v>
      </c>
      <c r="X166" s="52">
        <f t="shared" ca="1" si="49"/>
        <v>0</v>
      </c>
      <c r="Y166" s="52" t="e" cm="1">
        <f t="array" aca="1" ref="Y166" ca="1">_xlfn.XLOOKUP(X166,INDIRECT("'"&amp;I166&amp;"'!"&amp;P166),INDIRECT("'"&amp;I166&amp;"'!I:I"),"Manjka")</f>
        <v>#REF!</v>
      </c>
      <c r="Z166" s="52">
        <f ca="1">IFERROR(_xlfn.MAXIFS(INDIRECT("'Druge države in ozemlja'!"&amp;P166), 'Druge države in ozemlja'!A:A, C166), 0)</f>
        <v>0</v>
      </c>
      <c r="AA166" s="52">
        <f ca="1">IFERROR(_xlfn.MAXIFS(INDIRECT("'Druge države in ozemlja'!"&amp;P166), 'Druge države in ozemlja'!A:A, LEFT(C166,7)), 0)</f>
        <v>0</v>
      </c>
      <c r="AB166" s="52">
        <f ca="1">IFERROR(_xlfn.MAXIFS(INDIRECT("'Druge države in ozemlja'!"&amp;P166), 'Druge države in ozemlja'!A:A,LEFT(C166,4)), 0)</f>
        <v>0</v>
      </c>
      <c r="AC166" s="52">
        <f t="shared" ca="1" si="50"/>
        <v>0</v>
      </c>
      <c r="AD166" s="52" t="e" cm="1">
        <f t="array" aca="1" ref="AD166" ca="1">_xlfn.XLOOKUP(AC166,INDIRECT("'Druge države in ozemlja'!"&amp;P166),'Druge države in ozemlja'!I:I,"Manjka")</f>
        <v>#REF!</v>
      </c>
      <c r="AE166" s="52" t="e">
        <f t="shared" ca="1" si="42"/>
        <v>#REF!</v>
      </c>
      <c r="AF166" s="52" t="e" cm="1">
        <f t="array" aca="1" ref="AF166" ca="1">_xlfn.XLOOKUP(C166&amp;"|("&amp;F166&amp;")",INDIRECT("'"&amp;I166&amp;"'!A1:A10000") &amp; "|" &amp; INDIRECT("'"&amp;I166&amp;"'!I1:I10000"),INDIRECT("'"&amp;I166&amp;"'!"&amp;Q166),0)</f>
        <v>#REF!</v>
      </c>
      <c r="AG166" s="52" t="e">
        <f t="shared" ca="1" si="43"/>
        <v>#REF!</v>
      </c>
      <c r="AH166" s="52" cm="1">
        <f t="array" aca="1" ref="AH166" ca="1">_xlfn.XLOOKUP(C166&amp;"|("&amp;F166&amp;")",'Druge države in ozemlja'!$A$1:$A$10000 &amp; "|" &amp; 'Druge države in ozemlja'!$I$1:$I$10000,INDIRECT("'Druge države in ozemlja'!"&amp;Q166),0)</f>
        <v>0</v>
      </c>
      <c r="AI166" s="52" t="e">
        <f t="shared" ca="1" si="51"/>
        <v>#REF!</v>
      </c>
      <c r="AJ166" s="39">
        <f t="shared" ca="1" si="52"/>
        <v>0</v>
      </c>
      <c r="AK166" s="53" t="e">
        <f t="shared" ca="1" si="53"/>
        <v>#REF!</v>
      </c>
      <c r="AL166" s="54">
        <f>COUNTIFS(RVb!H:H, 2028, RVb!A:A, C166)</f>
        <v>0</v>
      </c>
      <c r="AM166" s="54">
        <f t="shared" si="54"/>
        <v>2025</v>
      </c>
      <c r="AN166" s="54" t="e">
        <f ca="1">IF(G166, TRUE, (E166&lt;&gt;""))</f>
        <v>#REF!</v>
      </c>
      <c r="AO166" s="193" t="str">
        <f>IF(AND(B165="", B166=""), "", IF(OR(J166,K166),"",IFERROR(IF(G166,AJ166,AI166), "Vnesi podatke")))</f>
        <v/>
      </c>
      <c r="AP166" s="194" cm="1">
        <f t="array" ref="AP166">_xlfn.XLOOKUP(C166&amp;"|"&amp;F166&amp;"|"&amp;S166,RVb!A:A&amp;"|"&amp;RVb!F:F&amp;"|"&amp;RVb!H:H,RVb!E:E, 0)</f>
        <v>0</v>
      </c>
      <c r="AQ166" s="195">
        <f>_xlfn.MAXIFS(RVb!E:E, RVb!A:A, C166, RVb!H:H, AM166)</f>
        <v>0</v>
      </c>
      <c r="AR166" s="196" t="str">
        <f>IF(AND(B165="", B166=""), "", IFERROR(IF(G166,AQ166,AP166), "Vnesi podatke"))</f>
        <v/>
      </c>
      <c r="AS166" s="197" t="str">
        <f>IF(AND(B165="", B166=""),"", _xlfn.XLOOKUP(O166, Parametri!A:A,Parametri!B:B, ""))</f>
        <v/>
      </c>
      <c r="AT166" s="197" t="str">
        <f>IF(AND(B165="", B166=""), "", _xlfn.XLOOKUP(O166, Parametri!A:A,Parametri!C:C, ""))</f>
        <v/>
      </c>
      <c r="AU166" s="198" t="str">
        <f t="shared" si="55"/>
        <v/>
      </c>
      <c r="AV166" s="199" t="str">
        <f>IF(AND(B165="",B166=""),"",IFERROR(AU166*$AU$2,0))</f>
        <v/>
      </c>
    </row>
    <row r="167" spans="1:48" s="2" customFormat="1" ht="30" customHeight="1" x14ac:dyDescent="0.3">
      <c r="A167" s="63">
        <v>160</v>
      </c>
      <c r="B167" s="89"/>
      <c r="C167" s="20" t="str">
        <f t="shared" si="40"/>
        <v/>
      </c>
      <c r="D167" s="182" t="str">
        <f>IF(AND(B166="", B167=""), "", IFERROR(_xlfn.XLOOKUP(B167,'Seznam Blaga'!A:A,'Seznam Blaga'!B:B), "To blago ni predmet CBAM"))</f>
        <v/>
      </c>
      <c r="E167" s="183"/>
      <c r="F167" s="43" t="str">
        <f>_xlfn.XLOOKUP(E167, 'Seznami podatkov'!C:C,'Seznami podatkov'!B:B, "Izpolni obvezna polja.")</f>
        <v/>
      </c>
      <c r="G167" s="43" t="e">
        <f t="shared" ca="1" si="44"/>
        <v>#REF!</v>
      </c>
      <c r="H167" s="51" t="str">
        <f>IF(AND(B166="", B167=""),"", IFERROR(IF(G167,IF(_xlfn.XLOOKUP(AE167,'Seznami podatkov'!B:B,'Seznami podatkov'!C:C)&lt;&gt;0,_xlfn.XLOOKUP(AE167,'Seznami podatkov'!B:B,'Seznami podatkov'!C:C),""),E167), "Vnesi podatke"))</f>
        <v/>
      </c>
      <c r="I167" s="94"/>
      <c r="J167" s="95" t="b">
        <f>COUNTIF('Seznami podatkov'!G:G,I167)&gt;0</f>
        <v>0</v>
      </c>
      <c r="K167" s="95" t="b">
        <f>COUNTIF('Seznami podatkov'!H:H,I167)&gt;0</f>
        <v>0</v>
      </c>
      <c r="L167" s="95">
        <f t="shared" ca="1" si="45"/>
        <v>0</v>
      </c>
      <c r="M167" s="95">
        <f t="shared" ca="1" si="46"/>
        <v>0</v>
      </c>
      <c r="N167" s="95">
        <f t="shared" ca="1" si="47"/>
        <v>0</v>
      </c>
      <c r="O167" s="96"/>
      <c r="P167" s="95">
        <f>_xlfn.XLOOKUP(O167, 'Seznami podatkov'!D:D,'Seznami podatkov'!E:E, "")</f>
        <v>0</v>
      </c>
      <c r="Q167" s="95" t="str">
        <f t="shared" si="41"/>
        <v>01:010000</v>
      </c>
      <c r="R167" s="95">
        <f>COUNTIF(RVb!A:A, B167)</f>
        <v>0</v>
      </c>
      <c r="S167" s="95">
        <f t="shared" si="48"/>
        <v>0</v>
      </c>
      <c r="T167" s="117"/>
      <c r="U167" s="52">
        <f ca="1">IFERROR(_xlfn.MAXIFS(INDIRECT("'"&amp;I167&amp;"'!"&amp;P167), INDIRECT("'"&amp;I167&amp;"'!A:A"), C167), 0)</f>
        <v>0</v>
      </c>
      <c r="V167" s="52">
        <f ca="1">IFERROR(_xlfn.MAXIFS(INDIRECT("'"&amp;I167&amp;"'!"&amp;P167), INDIRECT("'"&amp;I167&amp;"'!A:A"), LEFT(C167,7)), 0)</f>
        <v>0</v>
      </c>
      <c r="W167" s="52">
        <f ca="1">IFERROR(_xlfn.MAXIFS(INDIRECT("'"&amp;I167&amp;"'!"&amp;P167), INDIRECT("'"&amp;I167&amp;"'!A:A"), LEFT(C167,4)), 0)</f>
        <v>0</v>
      </c>
      <c r="X167" s="52">
        <f t="shared" ca="1" si="49"/>
        <v>0</v>
      </c>
      <c r="Y167" s="52" t="e" cm="1">
        <f t="array" aca="1" ref="Y167" ca="1">_xlfn.XLOOKUP(X167,INDIRECT("'"&amp;I167&amp;"'!"&amp;P167),INDIRECT("'"&amp;I167&amp;"'!I:I"),"Manjka")</f>
        <v>#REF!</v>
      </c>
      <c r="Z167" s="52">
        <f ca="1">IFERROR(_xlfn.MAXIFS(INDIRECT("'Druge države in ozemlja'!"&amp;P167), 'Druge države in ozemlja'!A:A, C167), 0)</f>
        <v>0</v>
      </c>
      <c r="AA167" s="52">
        <f ca="1">IFERROR(_xlfn.MAXIFS(INDIRECT("'Druge države in ozemlja'!"&amp;P167), 'Druge države in ozemlja'!A:A, LEFT(C167,7)), 0)</f>
        <v>0</v>
      </c>
      <c r="AB167" s="52">
        <f ca="1">IFERROR(_xlfn.MAXIFS(INDIRECT("'Druge države in ozemlja'!"&amp;P167), 'Druge države in ozemlja'!A:A,LEFT(C167,4)), 0)</f>
        <v>0</v>
      </c>
      <c r="AC167" s="52">
        <f t="shared" ca="1" si="50"/>
        <v>0</v>
      </c>
      <c r="AD167" s="52" t="e" cm="1">
        <f t="array" aca="1" ref="AD167" ca="1">_xlfn.XLOOKUP(AC167,INDIRECT("'Druge države in ozemlja'!"&amp;P167),'Druge države in ozemlja'!I:I,"Manjka")</f>
        <v>#REF!</v>
      </c>
      <c r="AE167" s="52" t="e">
        <f t="shared" ca="1" si="42"/>
        <v>#REF!</v>
      </c>
      <c r="AF167" s="52" t="e" cm="1">
        <f t="array" aca="1" ref="AF167" ca="1">_xlfn.XLOOKUP(C167&amp;"|("&amp;F167&amp;")",INDIRECT("'"&amp;I167&amp;"'!A1:A10000") &amp; "|" &amp; INDIRECT("'"&amp;I167&amp;"'!I1:I10000"),INDIRECT("'"&amp;I167&amp;"'!"&amp;Q167),0)</f>
        <v>#REF!</v>
      </c>
      <c r="AG167" s="52" t="e">
        <f t="shared" ca="1" si="43"/>
        <v>#REF!</v>
      </c>
      <c r="AH167" s="52" cm="1">
        <f t="array" aca="1" ref="AH167" ca="1">_xlfn.XLOOKUP(C167&amp;"|("&amp;F167&amp;")",'Druge države in ozemlja'!$A$1:$A$10000 &amp; "|" &amp; 'Druge države in ozemlja'!$I$1:$I$10000,INDIRECT("'Druge države in ozemlja'!"&amp;Q167),0)</f>
        <v>0</v>
      </c>
      <c r="AI167" s="52" t="e">
        <f t="shared" ca="1" si="51"/>
        <v>#REF!</v>
      </c>
      <c r="AJ167" s="39">
        <f t="shared" ca="1" si="52"/>
        <v>0</v>
      </c>
      <c r="AK167" s="53" t="e">
        <f t="shared" ca="1" si="53"/>
        <v>#REF!</v>
      </c>
      <c r="AL167" s="54">
        <f>COUNTIFS(RVb!H:H, 2028, RVb!A:A, C167)</f>
        <v>0</v>
      </c>
      <c r="AM167" s="54">
        <f t="shared" si="54"/>
        <v>2025</v>
      </c>
      <c r="AN167" s="54" t="e">
        <f ca="1">IF(G167, TRUE, (E167&lt;&gt;""))</f>
        <v>#REF!</v>
      </c>
      <c r="AO167" s="193" t="str">
        <f>IF(AND(B166="", B167=""), "", IF(OR(J167,K167),"",IFERROR(IF(G167,AJ167,AI167), "Vnesi podatke")))</f>
        <v/>
      </c>
      <c r="AP167" s="194" cm="1">
        <f t="array" ref="AP167">_xlfn.XLOOKUP(C167&amp;"|"&amp;F167&amp;"|"&amp;S167,RVb!A:A&amp;"|"&amp;RVb!F:F&amp;"|"&amp;RVb!H:H,RVb!E:E, 0)</f>
        <v>0</v>
      </c>
      <c r="AQ167" s="195">
        <f>_xlfn.MAXIFS(RVb!E:E, RVb!A:A, C167, RVb!H:H, AM167)</f>
        <v>0</v>
      </c>
      <c r="AR167" s="196" t="str">
        <f>IF(AND(B166="", B167=""), "", IFERROR(IF(G167,AQ167,AP167), "Vnesi podatke"))</f>
        <v/>
      </c>
      <c r="AS167" s="197" t="str">
        <f>IF(AND(B166="", B167=""),"", _xlfn.XLOOKUP(O167, Parametri!A:A,Parametri!B:B, ""))</f>
        <v/>
      </c>
      <c r="AT167" s="197" t="str">
        <f>IF(AND(B166="", B167=""), "", _xlfn.XLOOKUP(O167, Parametri!A:A,Parametri!C:C, ""))</f>
        <v/>
      </c>
      <c r="AU167" s="198" t="str">
        <f t="shared" si="55"/>
        <v/>
      </c>
      <c r="AV167" s="199" t="str">
        <f>IF(AND(B166="",B167=""),"",IFERROR(AU167*$AU$2,0))</f>
        <v/>
      </c>
    </row>
    <row r="168" spans="1:48" s="2" customFormat="1" ht="30" customHeight="1" x14ac:dyDescent="0.3">
      <c r="A168" s="64">
        <v>161</v>
      </c>
      <c r="B168" s="89"/>
      <c r="C168" s="20" t="str">
        <f t="shared" si="40"/>
        <v/>
      </c>
      <c r="D168" s="182" t="str">
        <f>IF(AND(B167="", B168=""), "", IFERROR(_xlfn.XLOOKUP(B168,'Seznam Blaga'!A:A,'Seznam Blaga'!B:B), "To blago ni predmet CBAM"))</f>
        <v/>
      </c>
      <c r="E168" s="183"/>
      <c r="F168" s="43" t="str">
        <f>_xlfn.XLOOKUP(E168, 'Seznami podatkov'!C:C,'Seznami podatkov'!B:B, "Izpolni obvezna polja.")</f>
        <v/>
      </c>
      <c r="G168" s="43" t="e">
        <f t="shared" ca="1" si="44"/>
        <v>#REF!</v>
      </c>
      <c r="H168" s="51" t="str">
        <f>IF(AND(B167="", B168=""),"", IFERROR(IF(G168,IF(_xlfn.XLOOKUP(AE168,'Seznami podatkov'!B:B,'Seznami podatkov'!C:C)&lt;&gt;0,_xlfn.XLOOKUP(AE168,'Seznami podatkov'!B:B,'Seznami podatkov'!C:C),""),E168), "Vnesi podatke"))</f>
        <v/>
      </c>
      <c r="I168" s="94"/>
      <c r="J168" s="95" t="b">
        <f>COUNTIF('Seznami podatkov'!G:G,I168)&gt;0</f>
        <v>0</v>
      </c>
      <c r="K168" s="95" t="b">
        <f>COUNTIF('Seznami podatkov'!H:H,I168)&gt;0</f>
        <v>0</v>
      </c>
      <c r="L168" s="95">
        <f t="shared" ca="1" si="45"/>
        <v>0</v>
      </c>
      <c r="M168" s="95">
        <f t="shared" ca="1" si="46"/>
        <v>0</v>
      </c>
      <c r="N168" s="95">
        <f t="shared" ca="1" si="47"/>
        <v>0</v>
      </c>
      <c r="O168" s="96"/>
      <c r="P168" s="95">
        <f>_xlfn.XLOOKUP(O168, 'Seznami podatkov'!D:D,'Seznami podatkov'!E:E, "")</f>
        <v>0</v>
      </c>
      <c r="Q168" s="95" t="str">
        <f t="shared" si="41"/>
        <v>01:010000</v>
      </c>
      <c r="R168" s="95">
        <f>COUNTIF(RVb!A:A, B168)</f>
        <v>0</v>
      </c>
      <c r="S168" s="95">
        <f t="shared" si="48"/>
        <v>0</v>
      </c>
      <c r="T168" s="117"/>
      <c r="U168" s="52">
        <f ca="1">IFERROR(_xlfn.MAXIFS(INDIRECT("'"&amp;I168&amp;"'!"&amp;P168), INDIRECT("'"&amp;I168&amp;"'!A:A"), C168), 0)</f>
        <v>0</v>
      </c>
      <c r="V168" s="52">
        <f ca="1">IFERROR(_xlfn.MAXIFS(INDIRECT("'"&amp;I168&amp;"'!"&amp;P168), INDIRECT("'"&amp;I168&amp;"'!A:A"), LEFT(C168,7)), 0)</f>
        <v>0</v>
      </c>
      <c r="W168" s="52">
        <f ca="1">IFERROR(_xlfn.MAXIFS(INDIRECT("'"&amp;I168&amp;"'!"&amp;P168), INDIRECT("'"&amp;I168&amp;"'!A:A"), LEFT(C168,4)), 0)</f>
        <v>0</v>
      </c>
      <c r="X168" s="52">
        <f t="shared" ca="1" si="49"/>
        <v>0</v>
      </c>
      <c r="Y168" s="52" t="e" cm="1">
        <f t="array" aca="1" ref="Y168" ca="1">_xlfn.XLOOKUP(X168,INDIRECT("'"&amp;I168&amp;"'!"&amp;P168),INDIRECT("'"&amp;I168&amp;"'!I:I"),"Manjka")</f>
        <v>#REF!</v>
      </c>
      <c r="Z168" s="52">
        <f ca="1">IFERROR(_xlfn.MAXIFS(INDIRECT("'Druge države in ozemlja'!"&amp;P168), 'Druge države in ozemlja'!A:A, C168), 0)</f>
        <v>0</v>
      </c>
      <c r="AA168" s="52">
        <f ca="1">IFERROR(_xlfn.MAXIFS(INDIRECT("'Druge države in ozemlja'!"&amp;P168), 'Druge države in ozemlja'!A:A, LEFT(C168,7)), 0)</f>
        <v>0</v>
      </c>
      <c r="AB168" s="52">
        <f ca="1">IFERROR(_xlfn.MAXIFS(INDIRECT("'Druge države in ozemlja'!"&amp;P168), 'Druge države in ozemlja'!A:A,LEFT(C168,4)), 0)</f>
        <v>0</v>
      </c>
      <c r="AC168" s="52">
        <f t="shared" ca="1" si="50"/>
        <v>0</v>
      </c>
      <c r="AD168" s="52" t="e" cm="1">
        <f t="array" aca="1" ref="AD168" ca="1">_xlfn.XLOOKUP(AC168,INDIRECT("'Druge države in ozemlja'!"&amp;P168),'Druge države in ozemlja'!I:I,"Manjka")</f>
        <v>#REF!</v>
      </c>
      <c r="AE168" s="52" t="e">
        <f t="shared" ca="1" si="42"/>
        <v>#REF!</v>
      </c>
      <c r="AF168" s="52" t="e" cm="1">
        <f t="array" aca="1" ref="AF168" ca="1">_xlfn.XLOOKUP(C168&amp;"|("&amp;F168&amp;")",INDIRECT("'"&amp;I168&amp;"'!A1:A10000") &amp; "|" &amp; INDIRECT("'"&amp;I168&amp;"'!I1:I10000"),INDIRECT("'"&amp;I168&amp;"'!"&amp;Q168),0)</f>
        <v>#REF!</v>
      </c>
      <c r="AG168" s="52" t="e">
        <f t="shared" ca="1" si="43"/>
        <v>#REF!</v>
      </c>
      <c r="AH168" s="52" cm="1">
        <f t="array" aca="1" ref="AH168" ca="1">_xlfn.XLOOKUP(C168&amp;"|("&amp;F168&amp;")",'Druge države in ozemlja'!$A$1:$A$10000 &amp; "|" &amp; 'Druge države in ozemlja'!$I$1:$I$10000,INDIRECT("'Druge države in ozemlja'!"&amp;Q168),0)</f>
        <v>0</v>
      </c>
      <c r="AI168" s="52" t="e">
        <f t="shared" ca="1" si="51"/>
        <v>#REF!</v>
      </c>
      <c r="AJ168" s="39">
        <f t="shared" ca="1" si="52"/>
        <v>0</v>
      </c>
      <c r="AK168" s="53" t="e">
        <f t="shared" ca="1" si="53"/>
        <v>#REF!</v>
      </c>
      <c r="AL168" s="54">
        <f>COUNTIFS(RVb!H:H, 2028, RVb!A:A, C168)</f>
        <v>0</v>
      </c>
      <c r="AM168" s="54">
        <f t="shared" si="54"/>
        <v>2025</v>
      </c>
      <c r="AN168" s="54" t="e">
        <f ca="1">IF(G168, TRUE, (E168&lt;&gt;""))</f>
        <v>#REF!</v>
      </c>
      <c r="AO168" s="193" t="str">
        <f>IF(AND(B167="", B168=""), "", IF(OR(J168,K168),"",IFERROR(IF(G168,AJ168,AI168), "Vnesi podatke")))</f>
        <v/>
      </c>
      <c r="AP168" s="194" cm="1">
        <f t="array" ref="AP168">_xlfn.XLOOKUP(C168&amp;"|"&amp;F168&amp;"|"&amp;S168,RVb!A:A&amp;"|"&amp;RVb!F:F&amp;"|"&amp;RVb!H:H,RVb!E:E, 0)</f>
        <v>0</v>
      </c>
      <c r="AQ168" s="195">
        <f>_xlfn.MAXIFS(RVb!E:E, RVb!A:A, C168, RVb!H:H, AM168)</f>
        <v>0</v>
      </c>
      <c r="AR168" s="196" t="str">
        <f>IF(AND(B167="", B168=""), "", IFERROR(IF(G168,AQ168,AP168), "Vnesi podatke"))</f>
        <v/>
      </c>
      <c r="AS168" s="197" t="str">
        <f>IF(AND(B167="", B168=""),"", _xlfn.XLOOKUP(O168, Parametri!A:A,Parametri!B:B, ""))</f>
        <v/>
      </c>
      <c r="AT168" s="197" t="str">
        <f>IF(AND(B167="", B168=""), "", _xlfn.XLOOKUP(O168, Parametri!A:A,Parametri!C:C, ""))</f>
        <v/>
      </c>
      <c r="AU168" s="198" t="str">
        <f t="shared" si="55"/>
        <v/>
      </c>
      <c r="AV168" s="199" t="str">
        <f>IF(AND(B167="",B168=""),"",IFERROR(AU168*$AU$2,0))</f>
        <v/>
      </c>
    </row>
    <row r="169" spans="1:48" s="2" customFormat="1" ht="30" customHeight="1" x14ac:dyDescent="0.3">
      <c r="A169" s="64">
        <v>162</v>
      </c>
      <c r="B169" s="89"/>
      <c r="C169" s="20" t="str">
        <f t="shared" si="40"/>
        <v/>
      </c>
      <c r="D169" s="182" t="str">
        <f>IF(AND(B168="", B169=""), "", IFERROR(_xlfn.XLOOKUP(B169,'Seznam Blaga'!A:A,'Seznam Blaga'!B:B), "To blago ni predmet CBAM"))</f>
        <v/>
      </c>
      <c r="E169" s="183"/>
      <c r="F169" s="43" t="str">
        <f>_xlfn.XLOOKUP(E169, 'Seznami podatkov'!C:C,'Seznami podatkov'!B:B, "Izpolni obvezna polja.")</f>
        <v/>
      </c>
      <c r="G169" s="43" t="e">
        <f t="shared" ca="1" si="44"/>
        <v>#REF!</v>
      </c>
      <c r="H169" s="51" t="str">
        <f>IF(AND(B168="", B169=""),"", IFERROR(IF(G169,IF(_xlfn.XLOOKUP(AE169,'Seznami podatkov'!B:B,'Seznami podatkov'!C:C)&lt;&gt;0,_xlfn.XLOOKUP(AE169,'Seznami podatkov'!B:B,'Seznami podatkov'!C:C),""),E169), "Vnesi podatke"))</f>
        <v/>
      </c>
      <c r="I169" s="94"/>
      <c r="J169" s="95" t="b">
        <f>COUNTIF('Seznami podatkov'!G:G,I169)&gt;0</f>
        <v>0</v>
      </c>
      <c r="K169" s="95" t="b">
        <f>COUNTIF('Seznami podatkov'!H:H,I169)&gt;0</f>
        <v>0</v>
      </c>
      <c r="L169" s="95">
        <f t="shared" ca="1" si="45"/>
        <v>0</v>
      </c>
      <c r="M169" s="95">
        <f t="shared" ca="1" si="46"/>
        <v>0</v>
      </c>
      <c r="N169" s="95">
        <f t="shared" ca="1" si="47"/>
        <v>0</v>
      </c>
      <c r="O169" s="96"/>
      <c r="P169" s="95">
        <f>_xlfn.XLOOKUP(O169, 'Seznami podatkov'!D:D,'Seznami podatkov'!E:E, "")</f>
        <v>0</v>
      </c>
      <c r="Q169" s="95" t="str">
        <f t="shared" si="41"/>
        <v>01:010000</v>
      </c>
      <c r="R169" s="95">
        <f>COUNTIF(RVb!A:A, B169)</f>
        <v>0</v>
      </c>
      <c r="S169" s="95">
        <f t="shared" si="48"/>
        <v>0</v>
      </c>
      <c r="T169" s="117"/>
      <c r="U169" s="52">
        <f ca="1">IFERROR(_xlfn.MAXIFS(INDIRECT("'"&amp;I169&amp;"'!"&amp;P169), INDIRECT("'"&amp;I169&amp;"'!A:A"), C169), 0)</f>
        <v>0</v>
      </c>
      <c r="V169" s="52">
        <f ca="1">IFERROR(_xlfn.MAXIFS(INDIRECT("'"&amp;I169&amp;"'!"&amp;P169), INDIRECT("'"&amp;I169&amp;"'!A:A"), LEFT(C169,7)), 0)</f>
        <v>0</v>
      </c>
      <c r="W169" s="52">
        <f ca="1">IFERROR(_xlfn.MAXIFS(INDIRECT("'"&amp;I169&amp;"'!"&amp;P169), INDIRECT("'"&amp;I169&amp;"'!A:A"), LEFT(C169,4)), 0)</f>
        <v>0</v>
      </c>
      <c r="X169" s="52">
        <f t="shared" ca="1" si="49"/>
        <v>0</v>
      </c>
      <c r="Y169" s="52" t="e" cm="1">
        <f t="array" aca="1" ref="Y169" ca="1">_xlfn.XLOOKUP(X169,INDIRECT("'"&amp;I169&amp;"'!"&amp;P169),INDIRECT("'"&amp;I169&amp;"'!I:I"),"Manjka")</f>
        <v>#REF!</v>
      </c>
      <c r="Z169" s="52">
        <f ca="1">IFERROR(_xlfn.MAXIFS(INDIRECT("'Druge države in ozemlja'!"&amp;P169), 'Druge države in ozemlja'!A:A, C169), 0)</f>
        <v>0</v>
      </c>
      <c r="AA169" s="52">
        <f ca="1">IFERROR(_xlfn.MAXIFS(INDIRECT("'Druge države in ozemlja'!"&amp;P169), 'Druge države in ozemlja'!A:A, LEFT(C169,7)), 0)</f>
        <v>0</v>
      </c>
      <c r="AB169" s="52">
        <f ca="1">IFERROR(_xlfn.MAXIFS(INDIRECT("'Druge države in ozemlja'!"&amp;P169), 'Druge države in ozemlja'!A:A,LEFT(C169,4)), 0)</f>
        <v>0</v>
      </c>
      <c r="AC169" s="52">
        <f t="shared" ca="1" si="50"/>
        <v>0</v>
      </c>
      <c r="AD169" s="52" t="e" cm="1">
        <f t="array" aca="1" ref="AD169" ca="1">_xlfn.XLOOKUP(AC169,INDIRECT("'Druge države in ozemlja'!"&amp;P169),'Druge države in ozemlja'!I:I,"Manjka")</f>
        <v>#REF!</v>
      </c>
      <c r="AE169" s="52" t="e">
        <f t="shared" ca="1" si="42"/>
        <v>#REF!</v>
      </c>
      <c r="AF169" s="52" t="e" cm="1">
        <f t="array" aca="1" ref="AF169" ca="1">_xlfn.XLOOKUP(C169&amp;"|("&amp;F169&amp;")",INDIRECT("'"&amp;I169&amp;"'!A1:A10000") &amp; "|" &amp; INDIRECT("'"&amp;I169&amp;"'!I1:I10000"),INDIRECT("'"&amp;I169&amp;"'!"&amp;Q169),0)</f>
        <v>#REF!</v>
      </c>
      <c r="AG169" s="52" t="e">
        <f t="shared" ca="1" si="43"/>
        <v>#REF!</v>
      </c>
      <c r="AH169" s="52" cm="1">
        <f t="array" aca="1" ref="AH169" ca="1">_xlfn.XLOOKUP(C169&amp;"|("&amp;F169&amp;")",'Druge države in ozemlja'!$A$1:$A$10000 &amp; "|" &amp; 'Druge države in ozemlja'!$I$1:$I$10000,INDIRECT("'Druge države in ozemlja'!"&amp;Q169),0)</f>
        <v>0</v>
      </c>
      <c r="AI169" s="52" t="e">
        <f t="shared" ca="1" si="51"/>
        <v>#REF!</v>
      </c>
      <c r="AJ169" s="39">
        <f t="shared" ca="1" si="52"/>
        <v>0</v>
      </c>
      <c r="AK169" s="53" t="e">
        <f t="shared" ca="1" si="53"/>
        <v>#REF!</v>
      </c>
      <c r="AL169" s="54">
        <f>COUNTIFS(RVb!H:H, 2028, RVb!A:A, C169)</f>
        <v>0</v>
      </c>
      <c r="AM169" s="54">
        <f t="shared" si="54"/>
        <v>2025</v>
      </c>
      <c r="AN169" s="54" t="e">
        <f ca="1">IF(G169, TRUE, (E169&lt;&gt;""))</f>
        <v>#REF!</v>
      </c>
      <c r="AO169" s="193" t="str">
        <f>IF(AND(B168="", B169=""), "", IF(OR(J169,K169),"",IFERROR(IF(G169,AJ169,AI169), "Vnesi podatke")))</f>
        <v/>
      </c>
      <c r="AP169" s="194" cm="1">
        <f t="array" ref="AP169">_xlfn.XLOOKUP(C169&amp;"|"&amp;F169&amp;"|"&amp;S169,RVb!A:A&amp;"|"&amp;RVb!F:F&amp;"|"&amp;RVb!H:H,RVb!E:E, 0)</f>
        <v>0</v>
      </c>
      <c r="AQ169" s="195">
        <f>_xlfn.MAXIFS(RVb!E:E, RVb!A:A, C169, RVb!H:H, AM169)</f>
        <v>0</v>
      </c>
      <c r="AR169" s="196" t="str">
        <f>IF(AND(B168="", B169=""), "", IFERROR(IF(G169,AQ169,AP169), "Vnesi podatke"))</f>
        <v/>
      </c>
      <c r="AS169" s="197" t="str">
        <f>IF(AND(B168="", B169=""),"", _xlfn.XLOOKUP(O169, Parametri!A:A,Parametri!B:B, ""))</f>
        <v/>
      </c>
      <c r="AT169" s="197" t="str">
        <f>IF(AND(B168="", B169=""), "", _xlfn.XLOOKUP(O169, Parametri!A:A,Parametri!C:C, ""))</f>
        <v/>
      </c>
      <c r="AU169" s="198" t="str">
        <f t="shared" si="55"/>
        <v/>
      </c>
      <c r="AV169" s="199" t="str">
        <f>IF(AND(B168="",B169=""),"",IFERROR(AU169*$AU$2,0))</f>
        <v/>
      </c>
    </row>
    <row r="170" spans="1:48" s="2" customFormat="1" ht="30" customHeight="1" x14ac:dyDescent="0.3">
      <c r="A170" s="63">
        <v>163</v>
      </c>
      <c r="B170" s="89"/>
      <c r="C170" s="20" t="str">
        <f t="shared" si="40"/>
        <v/>
      </c>
      <c r="D170" s="182" t="str">
        <f>IF(AND(B169="", B170=""), "", IFERROR(_xlfn.XLOOKUP(B170,'Seznam Blaga'!A:A,'Seznam Blaga'!B:B), "To blago ni predmet CBAM"))</f>
        <v/>
      </c>
      <c r="E170" s="183"/>
      <c r="F170" s="43" t="str">
        <f>_xlfn.XLOOKUP(E170, 'Seznami podatkov'!C:C,'Seznami podatkov'!B:B, "Izpolni obvezna polja.")</f>
        <v/>
      </c>
      <c r="G170" s="43" t="e">
        <f t="shared" ca="1" si="44"/>
        <v>#REF!</v>
      </c>
      <c r="H170" s="51" t="str">
        <f>IF(AND(B169="", B170=""),"", IFERROR(IF(G170,IF(_xlfn.XLOOKUP(AE170,'Seznami podatkov'!B:B,'Seznami podatkov'!C:C)&lt;&gt;0,_xlfn.XLOOKUP(AE170,'Seznami podatkov'!B:B,'Seznami podatkov'!C:C),""),E170), "Vnesi podatke"))</f>
        <v/>
      </c>
      <c r="I170" s="94"/>
      <c r="J170" s="95" t="b">
        <f>COUNTIF('Seznami podatkov'!G:G,I170)&gt;0</f>
        <v>0</v>
      </c>
      <c r="K170" s="95" t="b">
        <f>COUNTIF('Seznami podatkov'!H:H,I170)&gt;0</f>
        <v>0</v>
      </c>
      <c r="L170" s="95">
        <f t="shared" ca="1" si="45"/>
        <v>0</v>
      </c>
      <c r="M170" s="95">
        <f t="shared" ca="1" si="46"/>
        <v>0</v>
      </c>
      <c r="N170" s="95">
        <f t="shared" ca="1" si="47"/>
        <v>0</v>
      </c>
      <c r="O170" s="96"/>
      <c r="P170" s="95">
        <f>_xlfn.XLOOKUP(O170, 'Seznami podatkov'!D:D,'Seznami podatkov'!E:E, "")</f>
        <v>0</v>
      </c>
      <c r="Q170" s="95" t="str">
        <f t="shared" si="41"/>
        <v>01:010000</v>
      </c>
      <c r="R170" s="95">
        <f>COUNTIF(RVb!A:A, B170)</f>
        <v>0</v>
      </c>
      <c r="S170" s="95">
        <f t="shared" si="48"/>
        <v>0</v>
      </c>
      <c r="T170" s="117"/>
      <c r="U170" s="52">
        <f ca="1">IFERROR(_xlfn.MAXIFS(INDIRECT("'"&amp;I170&amp;"'!"&amp;P170), INDIRECT("'"&amp;I170&amp;"'!A:A"), C170), 0)</f>
        <v>0</v>
      </c>
      <c r="V170" s="52">
        <f ca="1">IFERROR(_xlfn.MAXIFS(INDIRECT("'"&amp;I170&amp;"'!"&amp;P170), INDIRECT("'"&amp;I170&amp;"'!A:A"), LEFT(C170,7)), 0)</f>
        <v>0</v>
      </c>
      <c r="W170" s="52">
        <f ca="1">IFERROR(_xlfn.MAXIFS(INDIRECT("'"&amp;I170&amp;"'!"&amp;P170), INDIRECT("'"&amp;I170&amp;"'!A:A"), LEFT(C170,4)), 0)</f>
        <v>0</v>
      </c>
      <c r="X170" s="52">
        <f t="shared" ca="1" si="49"/>
        <v>0</v>
      </c>
      <c r="Y170" s="52" t="e" cm="1">
        <f t="array" aca="1" ref="Y170" ca="1">_xlfn.XLOOKUP(X170,INDIRECT("'"&amp;I170&amp;"'!"&amp;P170),INDIRECT("'"&amp;I170&amp;"'!I:I"),"Manjka")</f>
        <v>#REF!</v>
      </c>
      <c r="Z170" s="52">
        <f ca="1">IFERROR(_xlfn.MAXIFS(INDIRECT("'Druge države in ozemlja'!"&amp;P170), 'Druge države in ozemlja'!A:A, C170), 0)</f>
        <v>0</v>
      </c>
      <c r="AA170" s="52">
        <f ca="1">IFERROR(_xlfn.MAXIFS(INDIRECT("'Druge države in ozemlja'!"&amp;P170), 'Druge države in ozemlja'!A:A, LEFT(C170,7)), 0)</f>
        <v>0</v>
      </c>
      <c r="AB170" s="52">
        <f ca="1">IFERROR(_xlfn.MAXIFS(INDIRECT("'Druge države in ozemlja'!"&amp;P170), 'Druge države in ozemlja'!A:A,LEFT(C170,4)), 0)</f>
        <v>0</v>
      </c>
      <c r="AC170" s="52">
        <f t="shared" ca="1" si="50"/>
        <v>0</v>
      </c>
      <c r="AD170" s="52" t="e" cm="1">
        <f t="array" aca="1" ref="AD170" ca="1">_xlfn.XLOOKUP(AC170,INDIRECT("'Druge države in ozemlja'!"&amp;P170),'Druge države in ozemlja'!I:I,"Manjka")</f>
        <v>#REF!</v>
      </c>
      <c r="AE170" s="52" t="e">
        <f t="shared" ca="1" si="42"/>
        <v>#REF!</v>
      </c>
      <c r="AF170" s="52" t="e" cm="1">
        <f t="array" aca="1" ref="AF170" ca="1">_xlfn.XLOOKUP(C170&amp;"|("&amp;F170&amp;")",INDIRECT("'"&amp;I170&amp;"'!A1:A10000") &amp; "|" &amp; INDIRECT("'"&amp;I170&amp;"'!I1:I10000"),INDIRECT("'"&amp;I170&amp;"'!"&amp;Q170),0)</f>
        <v>#REF!</v>
      </c>
      <c r="AG170" s="52" t="e">
        <f t="shared" ca="1" si="43"/>
        <v>#REF!</v>
      </c>
      <c r="AH170" s="52" cm="1">
        <f t="array" aca="1" ref="AH170" ca="1">_xlfn.XLOOKUP(C170&amp;"|("&amp;F170&amp;")",'Druge države in ozemlja'!$A$1:$A$10000 &amp; "|" &amp; 'Druge države in ozemlja'!$I$1:$I$10000,INDIRECT("'Druge države in ozemlja'!"&amp;Q170),0)</f>
        <v>0</v>
      </c>
      <c r="AI170" s="52" t="e">
        <f t="shared" ca="1" si="51"/>
        <v>#REF!</v>
      </c>
      <c r="AJ170" s="39">
        <f t="shared" ca="1" si="52"/>
        <v>0</v>
      </c>
      <c r="AK170" s="53" t="e">
        <f t="shared" ca="1" si="53"/>
        <v>#REF!</v>
      </c>
      <c r="AL170" s="54">
        <f>COUNTIFS(RVb!H:H, 2028, RVb!A:A, C170)</f>
        <v>0</v>
      </c>
      <c r="AM170" s="54">
        <f t="shared" si="54"/>
        <v>2025</v>
      </c>
      <c r="AN170" s="54" t="e">
        <f ca="1">IF(G170, TRUE, (E170&lt;&gt;""))</f>
        <v>#REF!</v>
      </c>
      <c r="AO170" s="193" t="str">
        <f>IF(AND(B169="", B170=""), "", IF(OR(J170,K170),"",IFERROR(IF(G170,AJ170,AI170), "Vnesi podatke")))</f>
        <v/>
      </c>
      <c r="AP170" s="194" cm="1">
        <f t="array" ref="AP170">_xlfn.XLOOKUP(C170&amp;"|"&amp;F170&amp;"|"&amp;S170,RVb!A:A&amp;"|"&amp;RVb!F:F&amp;"|"&amp;RVb!H:H,RVb!E:E, 0)</f>
        <v>0</v>
      </c>
      <c r="AQ170" s="195">
        <f>_xlfn.MAXIFS(RVb!E:E, RVb!A:A, C170, RVb!H:H, AM170)</f>
        <v>0</v>
      </c>
      <c r="AR170" s="196" t="str">
        <f>IF(AND(B169="", B170=""), "", IFERROR(IF(G170,AQ170,AP170), "Vnesi podatke"))</f>
        <v/>
      </c>
      <c r="AS170" s="197" t="str">
        <f>IF(AND(B169="", B170=""),"", _xlfn.XLOOKUP(O170, Parametri!A:A,Parametri!B:B, ""))</f>
        <v/>
      </c>
      <c r="AT170" s="197" t="str">
        <f>IF(AND(B169="", B170=""), "", _xlfn.XLOOKUP(O170, Parametri!A:A,Parametri!C:C, ""))</f>
        <v/>
      </c>
      <c r="AU170" s="198" t="str">
        <f t="shared" si="55"/>
        <v/>
      </c>
      <c r="AV170" s="199" t="str">
        <f>IF(AND(B169="",B170=""),"",IFERROR(AU170*$AU$2,0))</f>
        <v/>
      </c>
    </row>
    <row r="171" spans="1:48" s="2" customFormat="1" ht="30" customHeight="1" x14ac:dyDescent="0.3">
      <c r="A171" s="64">
        <v>164</v>
      </c>
      <c r="B171" s="89"/>
      <c r="C171" s="20" t="str">
        <f t="shared" si="40"/>
        <v/>
      </c>
      <c r="D171" s="182" t="str">
        <f>IF(AND(B170="", B171=""), "", IFERROR(_xlfn.XLOOKUP(B171,'Seznam Blaga'!A:A,'Seznam Blaga'!B:B), "To blago ni predmet CBAM"))</f>
        <v/>
      </c>
      <c r="E171" s="183"/>
      <c r="F171" s="43" t="str">
        <f>_xlfn.XLOOKUP(E171, 'Seznami podatkov'!C:C,'Seznami podatkov'!B:B, "Izpolni obvezna polja.")</f>
        <v/>
      </c>
      <c r="G171" s="43" t="e">
        <f t="shared" ca="1" si="44"/>
        <v>#REF!</v>
      </c>
      <c r="H171" s="51" t="str">
        <f>IF(AND(B170="", B171=""),"", IFERROR(IF(G171,IF(_xlfn.XLOOKUP(AE171,'Seznami podatkov'!B:B,'Seznami podatkov'!C:C)&lt;&gt;0,_xlfn.XLOOKUP(AE171,'Seznami podatkov'!B:B,'Seznami podatkov'!C:C),""),E171), "Vnesi podatke"))</f>
        <v/>
      </c>
      <c r="I171" s="94"/>
      <c r="J171" s="95" t="b">
        <f>COUNTIF('Seznami podatkov'!G:G,I171)&gt;0</f>
        <v>0</v>
      </c>
      <c r="K171" s="95" t="b">
        <f>COUNTIF('Seznami podatkov'!H:H,I171)&gt;0</f>
        <v>0</v>
      </c>
      <c r="L171" s="95">
        <f t="shared" ca="1" si="45"/>
        <v>0</v>
      </c>
      <c r="M171" s="95">
        <f t="shared" ca="1" si="46"/>
        <v>0</v>
      </c>
      <c r="N171" s="95">
        <f t="shared" ca="1" si="47"/>
        <v>0</v>
      </c>
      <c r="O171" s="96"/>
      <c r="P171" s="95">
        <f>_xlfn.XLOOKUP(O171, 'Seznami podatkov'!D:D,'Seznami podatkov'!E:E, "")</f>
        <v>0</v>
      </c>
      <c r="Q171" s="95" t="str">
        <f t="shared" si="41"/>
        <v>01:010000</v>
      </c>
      <c r="R171" s="95">
        <f>COUNTIF(RVb!A:A, B171)</f>
        <v>0</v>
      </c>
      <c r="S171" s="95">
        <f t="shared" si="48"/>
        <v>0</v>
      </c>
      <c r="T171" s="117"/>
      <c r="U171" s="52">
        <f ca="1">IFERROR(_xlfn.MAXIFS(INDIRECT("'"&amp;I171&amp;"'!"&amp;P171), INDIRECT("'"&amp;I171&amp;"'!A:A"), C171), 0)</f>
        <v>0</v>
      </c>
      <c r="V171" s="52">
        <f ca="1">IFERROR(_xlfn.MAXIFS(INDIRECT("'"&amp;I171&amp;"'!"&amp;P171), INDIRECT("'"&amp;I171&amp;"'!A:A"), LEFT(C171,7)), 0)</f>
        <v>0</v>
      </c>
      <c r="W171" s="52">
        <f ca="1">IFERROR(_xlfn.MAXIFS(INDIRECT("'"&amp;I171&amp;"'!"&amp;P171), INDIRECT("'"&amp;I171&amp;"'!A:A"), LEFT(C171,4)), 0)</f>
        <v>0</v>
      </c>
      <c r="X171" s="52">
        <f t="shared" ca="1" si="49"/>
        <v>0</v>
      </c>
      <c r="Y171" s="52" t="e" cm="1">
        <f t="array" aca="1" ref="Y171" ca="1">_xlfn.XLOOKUP(X171,INDIRECT("'"&amp;I171&amp;"'!"&amp;P171),INDIRECT("'"&amp;I171&amp;"'!I:I"),"Manjka")</f>
        <v>#REF!</v>
      </c>
      <c r="Z171" s="52">
        <f ca="1">IFERROR(_xlfn.MAXIFS(INDIRECT("'Druge države in ozemlja'!"&amp;P171), 'Druge države in ozemlja'!A:A, C171), 0)</f>
        <v>0</v>
      </c>
      <c r="AA171" s="52">
        <f ca="1">IFERROR(_xlfn.MAXIFS(INDIRECT("'Druge države in ozemlja'!"&amp;P171), 'Druge države in ozemlja'!A:A, LEFT(C171,7)), 0)</f>
        <v>0</v>
      </c>
      <c r="AB171" s="52">
        <f ca="1">IFERROR(_xlfn.MAXIFS(INDIRECT("'Druge države in ozemlja'!"&amp;P171), 'Druge države in ozemlja'!A:A,LEFT(C171,4)), 0)</f>
        <v>0</v>
      </c>
      <c r="AC171" s="52">
        <f t="shared" ca="1" si="50"/>
        <v>0</v>
      </c>
      <c r="AD171" s="52" t="e" cm="1">
        <f t="array" aca="1" ref="AD171" ca="1">_xlfn.XLOOKUP(AC171,INDIRECT("'Druge države in ozemlja'!"&amp;P171),'Druge države in ozemlja'!I:I,"Manjka")</f>
        <v>#REF!</v>
      </c>
      <c r="AE171" s="52" t="e">
        <f t="shared" ca="1" si="42"/>
        <v>#REF!</v>
      </c>
      <c r="AF171" s="52" t="e" cm="1">
        <f t="array" aca="1" ref="AF171" ca="1">_xlfn.XLOOKUP(C171&amp;"|("&amp;F171&amp;")",INDIRECT("'"&amp;I171&amp;"'!A1:A10000") &amp; "|" &amp; INDIRECT("'"&amp;I171&amp;"'!I1:I10000"),INDIRECT("'"&amp;I171&amp;"'!"&amp;Q171),0)</f>
        <v>#REF!</v>
      </c>
      <c r="AG171" s="52" t="e">
        <f t="shared" ca="1" si="43"/>
        <v>#REF!</v>
      </c>
      <c r="AH171" s="52" cm="1">
        <f t="array" aca="1" ref="AH171" ca="1">_xlfn.XLOOKUP(C171&amp;"|("&amp;F171&amp;")",'Druge države in ozemlja'!$A$1:$A$10000 &amp; "|" &amp; 'Druge države in ozemlja'!$I$1:$I$10000,INDIRECT("'Druge države in ozemlja'!"&amp;Q171),0)</f>
        <v>0</v>
      </c>
      <c r="AI171" s="52" t="e">
        <f t="shared" ca="1" si="51"/>
        <v>#REF!</v>
      </c>
      <c r="AJ171" s="39">
        <f t="shared" ca="1" si="52"/>
        <v>0</v>
      </c>
      <c r="AK171" s="53" t="e">
        <f t="shared" ca="1" si="53"/>
        <v>#REF!</v>
      </c>
      <c r="AL171" s="54">
        <f>COUNTIFS(RVb!H:H, 2028, RVb!A:A, C171)</f>
        <v>0</v>
      </c>
      <c r="AM171" s="54">
        <f t="shared" si="54"/>
        <v>2025</v>
      </c>
      <c r="AN171" s="54" t="e">
        <f ca="1">IF(G171, TRUE, (E171&lt;&gt;""))</f>
        <v>#REF!</v>
      </c>
      <c r="AO171" s="193" t="str">
        <f>IF(AND(B170="", B171=""), "", IF(OR(J171,K171),"",IFERROR(IF(G171,AJ171,AI171), "Vnesi podatke")))</f>
        <v/>
      </c>
      <c r="AP171" s="194" cm="1">
        <f t="array" ref="AP171">_xlfn.XLOOKUP(C171&amp;"|"&amp;F171&amp;"|"&amp;S171,RVb!A:A&amp;"|"&amp;RVb!F:F&amp;"|"&amp;RVb!H:H,RVb!E:E, 0)</f>
        <v>0</v>
      </c>
      <c r="AQ171" s="195">
        <f>_xlfn.MAXIFS(RVb!E:E, RVb!A:A, C171, RVb!H:H, AM171)</f>
        <v>0</v>
      </c>
      <c r="AR171" s="196" t="str">
        <f>IF(AND(B170="", B171=""), "", IFERROR(IF(G171,AQ171,AP171), "Vnesi podatke"))</f>
        <v/>
      </c>
      <c r="AS171" s="197" t="str">
        <f>IF(AND(B170="", B171=""),"", _xlfn.XLOOKUP(O171, Parametri!A:A,Parametri!B:B, ""))</f>
        <v/>
      </c>
      <c r="AT171" s="197" t="str">
        <f>IF(AND(B170="", B171=""), "", _xlfn.XLOOKUP(O171, Parametri!A:A,Parametri!C:C, ""))</f>
        <v/>
      </c>
      <c r="AU171" s="198" t="str">
        <f t="shared" si="55"/>
        <v/>
      </c>
      <c r="AV171" s="199" t="str">
        <f>IF(AND(B170="",B171=""),"",IFERROR(AU171*$AU$2,0))</f>
        <v/>
      </c>
    </row>
    <row r="172" spans="1:48" s="2" customFormat="1" ht="30" customHeight="1" x14ac:dyDescent="0.3">
      <c r="A172" s="64">
        <v>165</v>
      </c>
      <c r="B172" s="89"/>
      <c r="C172" s="20" t="str">
        <f t="shared" si="40"/>
        <v/>
      </c>
      <c r="D172" s="182" t="str">
        <f>IF(AND(B171="", B172=""), "", IFERROR(_xlfn.XLOOKUP(B172,'Seznam Blaga'!A:A,'Seznam Blaga'!B:B), "To blago ni predmet CBAM"))</f>
        <v/>
      </c>
      <c r="E172" s="183"/>
      <c r="F172" s="43" t="str">
        <f>_xlfn.XLOOKUP(E172, 'Seznami podatkov'!C:C,'Seznami podatkov'!B:B, "Izpolni obvezna polja.")</f>
        <v/>
      </c>
      <c r="G172" s="43" t="e">
        <f t="shared" ca="1" si="44"/>
        <v>#REF!</v>
      </c>
      <c r="H172" s="51" t="str">
        <f>IF(AND(B171="", B172=""),"", IFERROR(IF(G172,IF(_xlfn.XLOOKUP(AE172,'Seznami podatkov'!B:B,'Seznami podatkov'!C:C)&lt;&gt;0,_xlfn.XLOOKUP(AE172,'Seznami podatkov'!B:B,'Seznami podatkov'!C:C),""),E172), "Vnesi podatke"))</f>
        <v/>
      </c>
      <c r="I172" s="94"/>
      <c r="J172" s="95" t="b">
        <f>COUNTIF('Seznami podatkov'!G:G,I172)&gt;0</f>
        <v>0</v>
      </c>
      <c r="K172" s="95" t="b">
        <f>COUNTIF('Seznami podatkov'!H:H,I172)&gt;0</f>
        <v>0</v>
      </c>
      <c r="L172" s="95">
        <f t="shared" ca="1" si="45"/>
        <v>0</v>
      </c>
      <c r="M172" s="95">
        <f t="shared" ca="1" si="46"/>
        <v>0</v>
      </c>
      <c r="N172" s="95">
        <f t="shared" ca="1" si="47"/>
        <v>0</v>
      </c>
      <c r="O172" s="96"/>
      <c r="P172" s="95">
        <f>_xlfn.XLOOKUP(O172, 'Seznami podatkov'!D:D,'Seznami podatkov'!E:E, "")</f>
        <v>0</v>
      </c>
      <c r="Q172" s="95" t="str">
        <f t="shared" si="41"/>
        <v>01:010000</v>
      </c>
      <c r="R172" s="95">
        <f>COUNTIF(RVb!A:A, B172)</f>
        <v>0</v>
      </c>
      <c r="S172" s="95">
        <f t="shared" si="48"/>
        <v>0</v>
      </c>
      <c r="T172" s="117"/>
      <c r="U172" s="52">
        <f ca="1">IFERROR(_xlfn.MAXIFS(INDIRECT("'"&amp;I172&amp;"'!"&amp;P172), INDIRECT("'"&amp;I172&amp;"'!A:A"), C172), 0)</f>
        <v>0</v>
      </c>
      <c r="V172" s="52">
        <f ca="1">IFERROR(_xlfn.MAXIFS(INDIRECT("'"&amp;I172&amp;"'!"&amp;P172), INDIRECT("'"&amp;I172&amp;"'!A:A"), LEFT(C172,7)), 0)</f>
        <v>0</v>
      </c>
      <c r="W172" s="52">
        <f ca="1">IFERROR(_xlfn.MAXIFS(INDIRECT("'"&amp;I172&amp;"'!"&amp;P172), INDIRECT("'"&amp;I172&amp;"'!A:A"), LEFT(C172,4)), 0)</f>
        <v>0</v>
      </c>
      <c r="X172" s="52">
        <f t="shared" ca="1" si="49"/>
        <v>0</v>
      </c>
      <c r="Y172" s="52" t="e" cm="1">
        <f t="array" aca="1" ref="Y172" ca="1">_xlfn.XLOOKUP(X172,INDIRECT("'"&amp;I172&amp;"'!"&amp;P172),INDIRECT("'"&amp;I172&amp;"'!I:I"),"Manjka")</f>
        <v>#REF!</v>
      </c>
      <c r="Z172" s="52">
        <f ca="1">IFERROR(_xlfn.MAXIFS(INDIRECT("'Druge države in ozemlja'!"&amp;P172), 'Druge države in ozemlja'!A:A, C172), 0)</f>
        <v>0</v>
      </c>
      <c r="AA172" s="52">
        <f ca="1">IFERROR(_xlfn.MAXIFS(INDIRECT("'Druge države in ozemlja'!"&amp;P172), 'Druge države in ozemlja'!A:A, LEFT(C172,7)), 0)</f>
        <v>0</v>
      </c>
      <c r="AB172" s="52">
        <f ca="1">IFERROR(_xlfn.MAXIFS(INDIRECT("'Druge države in ozemlja'!"&amp;P172), 'Druge države in ozemlja'!A:A,LEFT(C172,4)), 0)</f>
        <v>0</v>
      </c>
      <c r="AC172" s="52">
        <f t="shared" ca="1" si="50"/>
        <v>0</v>
      </c>
      <c r="AD172" s="52" t="e" cm="1">
        <f t="array" aca="1" ref="AD172" ca="1">_xlfn.XLOOKUP(AC172,INDIRECT("'Druge države in ozemlja'!"&amp;P172),'Druge države in ozemlja'!I:I,"Manjka")</f>
        <v>#REF!</v>
      </c>
      <c r="AE172" s="52" t="e">
        <f t="shared" ca="1" si="42"/>
        <v>#REF!</v>
      </c>
      <c r="AF172" s="52" t="e" cm="1">
        <f t="array" aca="1" ref="AF172" ca="1">_xlfn.XLOOKUP(C172&amp;"|("&amp;F172&amp;")",INDIRECT("'"&amp;I172&amp;"'!A1:A10000") &amp; "|" &amp; INDIRECT("'"&amp;I172&amp;"'!I1:I10000"),INDIRECT("'"&amp;I172&amp;"'!"&amp;Q172),0)</f>
        <v>#REF!</v>
      </c>
      <c r="AG172" s="52" t="e">
        <f t="shared" ca="1" si="43"/>
        <v>#REF!</v>
      </c>
      <c r="AH172" s="52" cm="1">
        <f t="array" aca="1" ref="AH172" ca="1">_xlfn.XLOOKUP(C172&amp;"|("&amp;F172&amp;")",'Druge države in ozemlja'!$A$1:$A$10000 &amp; "|" &amp; 'Druge države in ozemlja'!$I$1:$I$10000,INDIRECT("'Druge države in ozemlja'!"&amp;Q172),0)</f>
        <v>0</v>
      </c>
      <c r="AI172" s="52" t="e">
        <f t="shared" ca="1" si="51"/>
        <v>#REF!</v>
      </c>
      <c r="AJ172" s="39">
        <f t="shared" ca="1" si="52"/>
        <v>0</v>
      </c>
      <c r="AK172" s="53" t="e">
        <f t="shared" ca="1" si="53"/>
        <v>#REF!</v>
      </c>
      <c r="AL172" s="54">
        <f>COUNTIFS(RVb!H:H, 2028, RVb!A:A, C172)</f>
        <v>0</v>
      </c>
      <c r="AM172" s="54">
        <f t="shared" si="54"/>
        <v>2025</v>
      </c>
      <c r="AN172" s="54" t="e">
        <f ca="1">IF(G172, TRUE, (E172&lt;&gt;""))</f>
        <v>#REF!</v>
      </c>
      <c r="AO172" s="193" t="str">
        <f>IF(AND(B171="", B172=""), "", IF(OR(J172,K172),"",IFERROR(IF(G172,AJ172,AI172), "Vnesi podatke")))</f>
        <v/>
      </c>
      <c r="AP172" s="194" cm="1">
        <f t="array" ref="AP172">_xlfn.XLOOKUP(C172&amp;"|"&amp;F172&amp;"|"&amp;S172,RVb!A:A&amp;"|"&amp;RVb!F:F&amp;"|"&amp;RVb!H:H,RVb!E:E, 0)</f>
        <v>0</v>
      </c>
      <c r="AQ172" s="195">
        <f>_xlfn.MAXIFS(RVb!E:E, RVb!A:A, C172, RVb!H:H, AM172)</f>
        <v>0</v>
      </c>
      <c r="AR172" s="196" t="str">
        <f>IF(AND(B171="", B172=""), "", IFERROR(IF(G172,AQ172,AP172), "Vnesi podatke"))</f>
        <v/>
      </c>
      <c r="AS172" s="197" t="str">
        <f>IF(AND(B171="", B172=""),"", _xlfn.XLOOKUP(O172, Parametri!A:A,Parametri!B:B, ""))</f>
        <v/>
      </c>
      <c r="AT172" s="197" t="str">
        <f>IF(AND(B171="", B172=""), "", _xlfn.XLOOKUP(O172, Parametri!A:A,Parametri!C:C, ""))</f>
        <v/>
      </c>
      <c r="AU172" s="198" t="str">
        <f t="shared" si="55"/>
        <v/>
      </c>
      <c r="AV172" s="199" t="str">
        <f>IF(AND(B171="",B172=""),"",IFERROR(AU172*$AU$2,0))</f>
        <v/>
      </c>
    </row>
    <row r="173" spans="1:48" s="2" customFormat="1" ht="30" customHeight="1" x14ac:dyDescent="0.3">
      <c r="A173" s="63">
        <v>166</v>
      </c>
      <c r="B173" s="89"/>
      <c r="C173" s="20" t="str">
        <f t="shared" si="40"/>
        <v/>
      </c>
      <c r="D173" s="182" t="str">
        <f>IF(AND(B172="", B173=""), "", IFERROR(_xlfn.XLOOKUP(B173,'Seznam Blaga'!A:A,'Seznam Blaga'!B:B), "To blago ni predmet CBAM"))</f>
        <v/>
      </c>
      <c r="E173" s="183"/>
      <c r="F173" s="43" t="str">
        <f>_xlfn.XLOOKUP(E173, 'Seznami podatkov'!C:C,'Seznami podatkov'!B:B, "Izpolni obvezna polja.")</f>
        <v/>
      </c>
      <c r="G173" s="43" t="e">
        <f t="shared" ca="1" si="44"/>
        <v>#REF!</v>
      </c>
      <c r="H173" s="51" t="str">
        <f>IF(AND(B172="", B173=""),"", IFERROR(IF(G173,IF(_xlfn.XLOOKUP(AE173,'Seznami podatkov'!B:B,'Seznami podatkov'!C:C)&lt;&gt;0,_xlfn.XLOOKUP(AE173,'Seznami podatkov'!B:B,'Seznami podatkov'!C:C),""),E173), "Vnesi podatke"))</f>
        <v/>
      </c>
      <c r="I173" s="94"/>
      <c r="J173" s="95" t="b">
        <f>COUNTIF('Seznami podatkov'!G:G,I173)&gt;0</f>
        <v>0</v>
      </c>
      <c r="K173" s="95" t="b">
        <f>COUNTIF('Seznami podatkov'!H:H,I173)&gt;0</f>
        <v>0</v>
      </c>
      <c r="L173" s="95">
        <f t="shared" ca="1" si="45"/>
        <v>0</v>
      </c>
      <c r="M173" s="95">
        <f t="shared" ca="1" si="46"/>
        <v>0</v>
      </c>
      <c r="N173" s="95">
        <f t="shared" ca="1" si="47"/>
        <v>0</v>
      </c>
      <c r="O173" s="96"/>
      <c r="P173" s="95">
        <f>_xlfn.XLOOKUP(O173, 'Seznami podatkov'!D:D,'Seznami podatkov'!E:E, "")</f>
        <v>0</v>
      </c>
      <c r="Q173" s="95" t="str">
        <f t="shared" si="41"/>
        <v>01:010000</v>
      </c>
      <c r="R173" s="95">
        <f>COUNTIF(RVb!A:A, B173)</f>
        <v>0</v>
      </c>
      <c r="S173" s="95">
        <f t="shared" si="48"/>
        <v>0</v>
      </c>
      <c r="T173" s="117"/>
      <c r="U173" s="52">
        <f ca="1">IFERROR(_xlfn.MAXIFS(INDIRECT("'"&amp;I173&amp;"'!"&amp;P173), INDIRECT("'"&amp;I173&amp;"'!A:A"), C173), 0)</f>
        <v>0</v>
      </c>
      <c r="V173" s="52">
        <f ca="1">IFERROR(_xlfn.MAXIFS(INDIRECT("'"&amp;I173&amp;"'!"&amp;P173), INDIRECT("'"&amp;I173&amp;"'!A:A"), LEFT(C173,7)), 0)</f>
        <v>0</v>
      </c>
      <c r="W173" s="52">
        <f ca="1">IFERROR(_xlfn.MAXIFS(INDIRECT("'"&amp;I173&amp;"'!"&amp;P173), INDIRECT("'"&amp;I173&amp;"'!A:A"), LEFT(C173,4)), 0)</f>
        <v>0</v>
      </c>
      <c r="X173" s="52">
        <f t="shared" ca="1" si="49"/>
        <v>0</v>
      </c>
      <c r="Y173" s="52" t="e" cm="1">
        <f t="array" aca="1" ref="Y173" ca="1">_xlfn.XLOOKUP(X173,INDIRECT("'"&amp;I173&amp;"'!"&amp;P173),INDIRECT("'"&amp;I173&amp;"'!I:I"),"Manjka")</f>
        <v>#REF!</v>
      </c>
      <c r="Z173" s="52">
        <f ca="1">IFERROR(_xlfn.MAXIFS(INDIRECT("'Druge države in ozemlja'!"&amp;P173), 'Druge države in ozemlja'!A:A, C173), 0)</f>
        <v>0</v>
      </c>
      <c r="AA173" s="52">
        <f ca="1">IFERROR(_xlfn.MAXIFS(INDIRECT("'Druge države in ozemlja'!"&amp;P173), 'Druge države in ozemlja'!A:A, LEFT(C173,7)), 0)</f>
        <v>0</v>
      </c>
      <c r="AB173" s="52">
        <f ca="1">IFERROR(_xlfn.MAXIFS(INDIRECT("'Druge države in ozemlja'!"&amp;P173), 'Druge države in ozemlja'!A:A,LEFT(C173,4)), 0)</f>
        <v>0</v>
      </c>
      <c r="AC173" s="52">
        <f t="shared" ca="1" si="50"/>
        <v>0</v>
      </c>
      <c r="AD173" s="52" t="e" cm="1">
        <f t="array" aca="1" ref="AD173" ca="1">_xlfn.XLOOKUP(AC173,INDIRECT("'Druge države in ozemlja'!"&amp;P173),'Druge države in ozemlja'!I:I,"Manjka")</f>
        <v>#REF!</v>
      </c>
      <c r="AE173" s="52" t="e">
        <f t="shared" ca="1" si="42"/>
        <v>#REF!</v>
      </c>
      <c r="AF173" s="52" t="e" cm="1">
        <f t="array" aca="1" ref="AF173" ca="1">_xlfn.XLOOKUP(C173&amp;"|("&amp;F173&amp;")",INDIRECT("'"&amp;I173&amp;"'!A1:A10000") &amp; "|" &amp; INDIRECT("'"&amp;I173&amp;"'!I1:I10000"),INDIRECT("'"&amp;I173&amp;"'!"&amp;Q173),0)</f>
        <v>#REF!</v>
      </c>
      <c r="AG173" s="52" t="e">
        <f t="shared" ca="1" si="43"/>
        <v>#REF!</v>
      </c>
      <c r="AH173" s="52" cm="1">
        <f t="array" aca="1" ref="AH173" ca="1">_xlfn.XLOOKUP(C173&amp;"|("&amp;F173&amp;")",'Druge države in ozemlja'!$A$1:$A$10000 &amp; "|" &amp; 'Druge države in ozemlja'!$I$1:$I$10000,INDIRECT("'Druge države in ozemlja'!"&amp;Q173),0)</f>
        <v>0</v>
      </c>
      <c r="AI173" s="52" t="e">
        <f t="shared" ca="1" si="51"/>
        <v>#REF!</v>
      </c>
      <c r="AJ173" s="39">
        <f t="shared" ca="1" si="52"/>
        <v>0</v>
      </c>
      <c r="AK173" s="53" t="e">
        <f t="shared" ca="1" si="53"/>
        <v>#REF!</v>
      </c>
      <c r="AL173" s="54">
        <f>COUNTIFS(RVb!H:H, 2028, RVb!A:A, C173)</f>
        <v>0</v>
      </c>
      <c r="AM173" s="54">
        <f t="shared" si="54"/>
        <v>2025</v>
      </c>
      <c r="AN173" s="54" t="e">
        <f ca="1">IF(G173, TRUE, (E173&lt;&gt;""))</f>
        <v>#REF!</v>
      </c>
      <c r="AO173" s="193" t="str">
        <f>IF(AND(B172="", B173=""), "", IF(OR(J173,K173),"",IFERROR(IF(G173,AJ173,AI173), "Vnesi podatke")))</f>
        <v/>
      </c>
      <c r="AP173" s="194" cm="1">
        <f t="array" ref="AP173">_xlfn.XLOOKUP(C173&amp;"|"&amp;F173&amp;"|"&amp;S173,RVb!A:A&amp;"|"&amp;RVb!F:F&amp;"|"&amp;RVb!H:H,RVb!E:E, 0)</f>
        <v>0</v>
      </c>
      <c r="AQ173" s="195">
        <f>_xlfn.MAXIFS(RVb!E:E, RVb!A:A, C173, RVb!H:H, AM173)</f>
        <v>0</v>
      </c>
      <c r="AR173" s="196" t="str">
        <f>IF(AND(B172="", B173=""), "", IFERROR(IF(G173,AQ173,AP173), "Vnesi podatke"))</f>
        <v/>
      </c>
      <c r="AS173" s="197" t="str">
        <f>IF(AND(B172="", B173=""),"", _xlfn.XLOOKUP(O173, Parametri!A:A,Parametri!B:B, ""))</f>
        <v/>
      </c>
      <c r="AT173" s="197" t="str">
        <f>IF(AND(B172="", B173=""), "", _xlfn.XLOOKUP(O173, Parametri!A:A,Parametri!C:C, ""))</f>
        <v/>
      </c>
      <c r="AU173" s="198" t="str">
        <f t="shared" si="55"/>
        <v/>
      </c>
      <c r="AV173" s="199" t="str">
        <f>IF(AND(B172="",B173=""),"",IFERROR(AU173*$AU$2,0))</f>
        <v/>
      </c>
    </row>
    <row r="174" spans="1:48" s="2" customFormat="1" ht="30" customHeight="1" x14ac:dyDescent="0.3">
      <c r="A174" s="64">
        <v>167</v>
      </c>
      <c r="B174" s="89"/>
      <c r="C174" s="20" t="str">
        <f t="shared" si="40"/>
        <v/>
      </c>
      <c r="D174" s="182" t="str">
        <f>IF(AND(B173="", B174=""), "", IFERROR(_xlfn.XLOOKUP(B174,'Seznam Blaga'!A:A,'Seznam Blaga'!B:B), "To blago ni predmet CBAM"))</f>
        <v/>
      </c>
      <c r="E174" s="183"/>
      <c r="F174" s="43" t="str">
        <f>_xlfn.XLOOKUP(E174, 'Seznami podatkov'!C:C,'Seznami podatkov'!B:B, "Izpolni obvezna polja.")</f>
        <v/>
      </c>
      <c r="G174" s="43" t="e">
        <f t="shared" ca="1" si="44"/>
        <v>#REF!</v>
      </c>
      <c r="H174" s="51" t="str">
        <f>IF(AND(B173="", B174=""),"", IFERROR(IF(G174,IF(_xlfn.XLOOKUP(AE174,'Seznami podatkov'!B:B,'Seznami podatkov'!C:C)&lt;&gt;0,_xlfn.XLOOKUP(AE174,'Seznami podatkov'!B:B,'Seznami podatkov'!C:C),""),E174), "Vnesi podatke"))</f>
        <v/>
      </c>
      <c r="I174" s="94"/>
      <c r="J174" s="95" t="b">
        <f>COUNTIF('Seznami podatkov'!G:G,I174)&gt;0</f>
        <v>0</v>
      </c>
      <c r="K174" s="95" t="b">
        <f>COUNTIF('Seznami podatkov'!H:H,I174)&gt;0</f>
        <v>0</v>
      </c>
      <c r="L174" s="95">
        <f t="shared" ca="1" si="45"/>
        <v>0</v>
      </c>
      <c r="M174" s="95">
        <f t="shared" ca="1" si="46"/>
        <v>0</v>
      </c>
      <c r="N174" s="95">
        <f t="shared" ca="1" si="47"/>
        <v>0</v>
      </c>
      <c r="O174" s="96"/>
      <c r="P174" s="95">
        <f>_xlfn.XLOOKUP(O174, 'Seznami podatkov'!D:D,'Seznami podatkov'!E:E, "")</f>
        <v>0</v>
      </c>
      <c r="Q174" s="95" t="str">
        <f t="shared" si="41"/>
        <v>01:010000</v>
      </c>
      <c r="R174" s="95">
        <f>COUNTIF(RVb!A:A, B174)</f>
        <v>0</v>
      </c>
      <c r="S174" s="95">
        <f t="shared" si="48"/>
        <v>0</v>
      </c>
      <c r="T174" s="117"/>
      <c r="U174" s="52">
        <f ca="1">IFERROR(_xlfn.MAXIFS(INDIRECT("'"&amp;I174&amp;"'!"&amp;P174), INDIRECT("'"&amp;I174&amp;"'!A:A"), C174), 0)</f>
        <v>0</v>
      </c>
      <c r="V174" s="52">
        <f ca="1">IFERROR(_xlfn.MAXIFS(INDIRECT("'"&amp;I174&amp;"'!"&amp;P174), INDIRECT("'"&amp;I174&amp;"'!A:A"), LEFT(C174,7)), 0)</f>
        <v>0</v>
      </c>
      <c r="W174" s="52">
        <f ca="1">IFERROR(_xlfn.MAXIFS(INDIRECT("'"&amp;I174&amp;"'!"&amp;P174), INDIRECT("'"&amp;I174&amp;"'!A:A"), LEFT(C174,4)), 0)</f>
        <v>0</v>
      </c>
      <c r="X174" s="52">
        <f t="shared" ca="1" si="49"/>
        <v>0</v>
      </c>
      <c r="Y174" s="52" t="e" cm="1">
        <f t="array" aca="1" ref="Y174" ca="1">_xlfn.XLOOKUP(X174,INDIRECT("'"&amp;I174&amp;"'!"&amp;P174),INDIRECT("'"&amp;I174&amp;"'!I:I"),"Manjka")</f>
        <v>#REF!</v>
      </c>
      <c r="Z174" s="52">
        <f ca="1">IFERROR(_xlfn.MAXIFS(INDIRECT("'Druge države in ozemlja'!"&amp;P174), 'Druge države in ozemlja'!A:A, C174), 0)</f>
        <v>0</v>
      </c>
      <c r="AA174" s="52">
        <f ca="1">IFERROR(_xlfn.MAXIFS(INDIRECT("'Druge države in ozemlja'!"&amp;P174), 'Druge države in ozemlja'!A:A, LEFT(C174,7)), 0)</f>
        <v>0</v>
      </c>
      <c r="AB174" s="52">
        <f ca="1">IFERROR(_xlfn.MAXIFS(INDIRECT("'Druge države in ozemlja'!"&amp;P174), 'Druge države in ozemlja'!A:A,LEFT(C174,4)), 0)</f>
        <v>0</v>
      </c>
      <c r="AC174" s="52">
        <f t="shared" ca="1" si="50"/>
        <v>0</v>
      </c>
      <c r="AD174" s="52" t="e" cm="1">
        <f t="array" aca="1" ref="AD174" ca="1">_xlfn.XLOOKUP(AC174,INDIRECT("'Druge države in ozemlja'!"&amp;P174),'Druge države in ozemlja'!I:I,"Manjka")</f>
        <v>#REF!</v>
      </c>
      <c r="AE174" s="52" t="e">
        <f t="shared" ca="1" si="42"/>
        <v>#REF!</v>
      </c>
      <c r="AF174" s="52" t="e" cm="1">
        <f t="array" aca="1" ref="AF174" ca="1">_xlfn.XLOOKUP(C174&amp;"|("&amp;F174&amp;")",INDIRECT("'"&amp;I174&amp;"'!A1:A10000") &amp; "|" &amp; INDIRECT("'"&amp;I174&amp;"'!I1:I10000"),INDIRECT("'"&amp;I174&amp;"'!"&amp;Q174),0)</f>
        <v>#REF!</v>
      </c>
      <c r="AG174" s="52" t="e">
        <f t="shared" ca="1" si="43"/>
        <v>#REF!</v>
      </c>
      <c r="AH174" s="52" cm="1">
        <f t="array" aca="1" ref="AH174" ca="1">_xlfn.XLOOKUP(C174&amp;"|("&amp;F174&amp;")",'Druge države in ozemlja'!$A$1:$A$10000 &amp; "|" &amp; 'Druge države in ozemlja'!$I$1:$I$10000,INDIRECT("'Druge države in ozemlja'!"&amp;Q174),0)</f>
        <v>0</v>
      </c>
      <c r="AI174" s="52" t="e">
        <f t="shared" ca="1" si="51"/>
        <v>#REF!</v>
      </c>
      <c r="AJ174" s="39">
        <f t="shared" ca="1" si="52"/>
        <v>0</v>
      </c>
      <c r="AK174" s="53" t="e">
        <f t="shared" ca="1" si="53"/>
        <v>#REF!</v>
      </c>
      <c r="AL174" s="54">
        <f>COUNTIFS(RVb!H:H, 2028, RVb!A:A, C174)</f>
        <v>0</v>
      </c>
      <c r="AM174" s="54">
        <f t="shared" si="54"/>
        <v>2025</v>
      </c>
      <c r="AN174" s="54" t="e">
        <f ca="1">IF(G174, TRUE, (E174&lt;&gt;""))</f>
        <v>#REF!</v>
      </c>
      <c r="AO174" s="193" t="str">
        <f>IF(AND(B173="", B174=""), "", IF(OR(J174,K174),"",IFERROR(IF(G174,AJ174,AI174), "Vnesi podatke")))</f>
        <v/>
      </c>
      <c r="AP174" s="194" cm="1">
        <f t="array" ref="AP174">_xlfn.XLOOKUP(C174&amp;"|"&amp;F174&amp;"|"&amp;S174,RVb!A:A&amp;"|"&amp;RVb!F:F&amp;"|"&amp;RVb!H:H,RVb!E:E, 0)</f>
        <v>0</v>
      </c>
      <c r="AQ174" s="195">
        <f>_xlfn.MAXIFS(RVb!E:E, RVb!A:A, C174, RVb!H:H, AM174)</f>
        <v>0</v>
      </c>
      <c r="AR174" s="196" t="str">
        <f>IF(AND(B173="", B174=""), "", IFERROR(IF(G174,AQ174,AP174), "Vnesi podatke"))</f>
        <v/>
      </c>
      <c r="AS174" s="197" t="str">
        <f>IF(AND(B173="", B174=""),"", _xlfn.XLOOKUP(O174, Parametri!A:A,Parametri!B:B, ""))</f>
        <v/>
      </c>
      <c r="AT174" s="197" t="str">
        <f>IF(AND(B173="", B174=""), "", _xlfn.XLOOKUP(O174, Parametri!A:A,Parametri!C:C, ""))</f>
        <v/>
      </c>
      <c r="AU174" s="198" t="str">
        <f t="shared" si="55"/>
        <v/>
      </c>
      <c r="AV174" s="199" t="str">
        <f>IF(AND(B173="",B174=""),"",IFERROR(AU174*$AU$2,0))</f>
        <v/>
      </c>
    </row>
    <row r="175" spans="1:48" s="2" customFormat="1" ht="30" customHeight="1" x14ac:dyDescent="0.3">
      <c r="A175" s="64">
        <v>168</v>
      </c>
      <c r="B175" s="89"/>
      <c r="C175" s="20" t="str">
        <f t="shared" si="40"/>
        <v/>
      </c>
      <c r="D175" s="182" t="str">
        <f>IF(AND(B174="", B175=""), "", IFERROR(_xlfn.XLOOKUP(B175,'Seznam Blaga'!A:A,'Seznam Blaga'!B:B), "To blago ni predmet CBAM"))</f>
        <v/>
      </c>
      <c r="E175" s="183"/>
      <c r="F175" s="43" t="str">
        <f>_xlfn.XLOOKUP(E175, 'Seznami podatkov'!C:C,'Seznami podatkov'!B:B, "Izpolni obvezna polja.")</f>
        <v/>
      </c>
      <c r="G175" s="43" t="e">
        <f t="shared" ca="1" si="44"/>
        <v>#REF!</v>
      </c>
      <c r="H175" s="51" t="str">
        <f>IF(AND(B174="", B175=""),"", IFERROR(IF(G175,IF(_xlfn.XLOOKUP(AE175,'Seznami podatkov'!B:B,'Seznami podatkov'!C:C)&lt;&gt;0,_xlfn.XLOOKUP(AE175,'Seznami podatkov'!B:B,'Seznami podatkov'!C:C),""),E175), "Vnesi podatke"))</f>
        <v/>
      </c>
      <c r="I175" s="94"/>
      <c r="J175" s="95" t="b">
        <f>COUNTIF('Seznami podatkov'!G:G,I175)&gt;0</f>
        <v>0</v>
      </c>
      <c r="K175" s="95" t="b">
        <f>COUNTIF('Seznami podatkov'!H:H,I175)&gt;0</f>
        <v>0</v>
      </c>
      <c r="L175" s="95">
        <f t="shared" ca="1" si="45"/>
        <v>0</v>
      </c>
      <c r="M175" s="95">
        <f t="shared" ca="1" si="46"/>
        <v>0</v>
      </c>
      <c r="N175" s="95">
        <f t="shared" ca="1" si="47"/>
        <v>0</v>
      </c>
      <c r="O175" s="96"/>
      <c r="P175" s="95">
        <f>_xlfn.XLOOKUP(O175, 'Seznami podatkov'!D:D,'Seznami podatkov'!E:E, "")</f>
        <v>0</v>
      </c>
      <c r="Q175" s="95" t="str">
        <f t="shared" si="41"/>
        <v>01:010000</v>
      </c>
      <c r="R175" s="95">
        <f>COUNTIF(RVb!A:A, B175)</f>
        <v>0</v>
      </c>
      <c r="S175" s="95">
        <f t="shared" si="48"/>
        <v>0</v>
      </c>
      <c r="T175" s="117"/>
      <c r="U175" s="52">
        <f ca="1">IFERROR(_xlfn.MAXIFS(INDIRECT("'"&amp;I175&amp;"'!"&amp;P175), INDIRECT("'"&amp;I175&amp;"'!A:A"), C175), 0)</f>
        <v>0</v>
      </c>
      <c r="V175" s="52">
        <f ca="1">IFERROR(_xlfn.MAXIFS(INDIRECT("'"&amp;I175&amp;"'!"&amp;P175), INDIRECT("'"&amp;I175&amp;"'!A:A"), LEFT(C175,7)), 0)</f>
        <v>0</v>
      </c>
      <c r="W175" s="52">
        <f ca="1">IFERROR(_xlfn.MAXIFS(INDIRECT("'"&amp;I175&amp;"'!"&amp;P175), INDIRECT("'"&amp;I175&amp;"'!A:A"), LEFT(C175,4)), 0)</f>
        <v>0</v>
      </c>
      <c r="X175" s="52">
        <f t="shared" ca="1" si="49"/>
        <v>0</v>
      </c>
      <c r="Y175" s="52" t="e" cm="1">
        <f t="array" aca="1" ref="Y175" ca="1">_xlfn.XLOOKUP(X175,INDIRECT("'"&amp;I175&amp;"'!"&amp;P175),INDIRECT("'"&amp;I175&amp;"'!I:I"),"Manjka")</f>
        <v>#REF!</v>
      </c>
      <c r="Z175" s="52">
        <f ca="1">IFERROR(_xlfn.MAXIFS(INDIRECT("'Druge države in ozemlja'!"&amp;P175), 'Druge države in ozemlja'!A:A, C175), 0)</f>
        <v>0</v>
      </c>
      <c r="AA175" s="52">
        <f ca="1">IFERROR(_xlfn.MAXIFS(INDIRECT("'Druge države in ozemlja'!"&amp;P175), 'Druge države in ozemlja'!A:A, LEFT(C175,7)), 0)</f>
        <v>0</v>
      </c>
      <c r="AB175" s="52">
        <f ca="1">IFERROR(_xlfn.MAXIFS(INDIRECT("'Druge države in ozemlja'!"&amp;P175), 'Druge države in ozemlja'!A:A,LEFT(C175,4)), 0)</f>
        <v>0</v>
      </c>
      <c r="AC175" s="52">
        <f t="shared" ca="1" si="50"/>
        <v>0</v>
      </c>
      <c r="AD175" s="52" t="e" cm="1">
        <f t="array" aca="1" ref="AD175" ca="1">_xlfn.XLOOKUP(AC175,INDIRECT("'Druge države in ozemlja'!"&amp;P175),'Druge države in ozemlja'!I:I,"Manjka")</f>
        <v>#REF!</v>
      </c>
      <c r="AE175" s="52" t="e">
        <f t="shared" ca="1" si="42"/>
        <v>#REF!</v>
      </c>
      <c r="AF175" s="52" t="e" cm="1">
        <f t="array" aca="1" ref="AF175" ca="1">_xlfn.XLOOKUP(C175&amp;"|("&amp;F175&amp;")",INDIRECT("'"&amp;I175&amp;"'!A1:A10000") &amp; "|" &amp; INDIRECT("'"&amp;I175&amp;"'!I1:I10000"),INDIRECT("'"&amp;I175&amp;"'!"&amp;Q175),0)</f>
        <v>#REF!</v>
      </c>
      <c r="AG175" s="52" t="e">
        <f t="shared" ca="1" si="43"/>
        <v>#REF!</v>
      </c>
      <c r="AH175" s="52" cm="1">
        <f t="array" aca="1" ref="AH175" ca="1">_xlfn.XLOOKUP(C175&amp;"|("&amp;F175&amp;")",'Druge države in ozemlja'!$A$1:$A$10000 &amp; "|" &amp; 'Druge države in ozemlja'!$I$1:$I$10000,INDIRECT("'Druge države in ozemlja'!"&amp;Q175),0)</f>
        <v>0</v>
      </c>
      <c r="AI175" s="52" t="e">
        <f t="shared" ca="1" si="51"/>
        <v>#REF!</v>
      </c>
      <c r="AJ175" s="39">
        <f t="shared" ca="1" si="52"/>
        <v>0</v>
      </c>
      <c r="AK175" s="53" t="e">
        <f t="shared" ca="1" si="53"/>
        <v>#REF!</v>
      </c>
      <c r="AL175" s="54">
        <f>COUNTIFS(RVb!H:H, 2028, RVb!A:A, C175)</f>
        <v>0</v>
      </c>
      <c r="AM175" s="54">
        <f t="shared" si="54"/>
        <v>2025</v>
      </c>
      <c r="AN175" s="54" t="e">
        <f ca="1">IF(G175, TRUE, (E175&lt;&gt;""))</f>
        <v>#REF!</v>
      </c>
      <c r="AO175" s="193" t="str">
        <f>IF(AND(B174="", B175=""), "", IF(OR(J175,K175),"",IFERROR(IF(G175,AJ175,AI175), "Vnesi podatke")))</f>
        <v/>
      </c>
      <c r="AP175" s="194" cm="1">
        <f t="array" ref="AP175">_xlfn.XLOOKUP(C175&amp;"|"&amp;F175&amp;"|"&amp;S175,RVb!A:A&amp;"|"&amp;RVb!F:F&amp;"|"&amp;RVb!H:H,RVb!E:E, 0)</f>
        <v>0</v>
      </c>
      <c r="AQ175" s="195">
        <f>_xlfn.MAXIFS(RVb!E:E, RVb!A:A, C175, RVb!H:H, AM175)</f>
        <v>0</v>
      </c>
      <c r="AR175" s="196" t="str">
        <f>IF(AND(B174="", B175=""), "", IFERROR(IF(G175,AQ175,AP175), "Vnesi podatke"))</f>
        <v/>
      </c>
      <c r="AS175" s="197" t="str">
        <f>IF(AND(B174="", B175=""),"", _xlfn.XLOOKUP(O175, Parametri!A:A,Parametri!B:B, ""))</f>
        <v/>
      </c>
      <c r="AT175" s="197" t="str">
        <f>IF(AND(B174="", B175=""), "", _xlfn.XLOOKUP(O175, Parametri!A:A,Parametri!C:C, ""))</f>
        <v/>
      </c>
      <c r="AU175" s="198" t="str">
        <f t="shared" si="55"/>
        <v/>
      </c>
      <c r="AV175" s="199" t="str">
        <f>IF(AND(B174="",B175=""),"",IFERROR(AU175*$AU$2,0))</f>
        <v/>
      </c>
    </row>
    <row r="176" spans="1:48" s="2" customFormat="1" ht="30" customHeight="1" x14ac:dyDescent="0.3">
      <c r="A176" s="63">
        <v>169</v>
      </c>
      <c r="B176" s="89"/>
      <c r="C176" s="20" t="str">
        <f t="shared" si="40"/>
        <v/>
      </c>
      <c r="D176" s="182" t="str">
        <f>IF(AND(B175="", B176=""), "", IFERROR(_xlfn.XLOOKUP(B176,'Seznam Blaga'!A:A,'Seznam Blaga'!B:B), "To blago ni predmet CBAM"))</f>
        <v/>
      </c>
      <c r="E176" s="183"/>
      <c r="F176" s="43" t="str">
        <f>_xlfn.XLOOKUP(E176, 'Seznami podatkov'!C:C,'Seznami podatkov'!B:B, "Izpolni obvezna polja.")</f>
        <v/>
      </c>
      <c r="G176" s="43" t="e">
        <f t="shared" ca="1" si="44"/>
        <v>#REF!</v>
      </c>
      <c r="H176" s="51" t="str">
        <f>IF(AND(B175="", B176=""),"", IFERROR(IF(G176,IF(_xlfn.XLOOKUP(AE176,'Seznami podatkov'!B:B,'Seznami podatkov'!C:C)&lt;&gt;0,_xlfn.XLOOKUP(AE176,'Seznami podatkov'!B:B,'Seznami podatkov'!C:C),""),E176), "Vnesi podatke"))</f>
        <v/>
      </c>
      <c r="I176" s="94"/>
      <c r="J176" s="95" t="b">
        <f>COUNTIF('Seznami podatkov'!G:G,I176)&gt;0</f>
        <v>0</v>
      </c>
      <c r="K176" s="95" t="b">
        <f>COUNTIF('Seznami podatkov'!H:H,I176)&gt;0</f>
        <v>0</v>
      </c>
      <c r="L176" s="95">
        <f t="shared" ca="1" si="45"/>
        <v>0</v>
      </c>
      <c r="M176" s="95">
        <f t="shared" ca="1" si="46"/>
        <v>0</v>
      </c>
      <c r="N176" s="95">
        <f t="shared" ca="1" si="47"/>
        <v>0</v>
      </c>
      <c r="O176" s="96"/>
      <c r="P176" s="95">
        <f>_xlfn.XLOOKUP(O176, 'Seznami podatkov'!D:D,'Seznami podatkov'!E:E, "")</f>
        <v>0</v>
      </c>
      <c r="Q176" s="95" t="str">
        <f t="shared" si="41"/>
        <v>01:010000</v>
      </c>
      <c r="R176" s="95">
        <f>COUNTIF(RVb!A:A, B176)</f>
        <v>0</v>
      </c>
      <c r="S176" s="95">
        <f t="shared" si="48"/>
        <v>0</v>
      </c>
      <c r="T176" s="117"/>
      <c r="U176" s="52">
        <f ca="1">IFERROR(_xlfn.MAXIFS(INDIRECT("'"&amp;I176&amp;"'!"&amp;P176), INDIRECT("'"&amp;I176&amp;"'!A:A"), C176), 0)</f>
        <v>0</v>
      </c>
      <c r="V176" s="52">
        <f ca="1">IFERROR(_xlfn.MAXIFS(INDIRECT("'"&amp;I176&amp;"'!"&amp;P176), INDIRECT("'"&amp;I176&amp;"'!A:A"), LEFT(C176,7)), 0)</f>
        <v>0</v>
      </c>
      <c r="W176" s="52">
        <f ca="1">IFERROR(_xlfn.MAXIFS(INDIRECT("'"&amp;I176&amp;"'!"&amp;P176), INDIRECT("'"&amp;I176&amp;"'!A:A"), LEFT(C176,4)), 0)</f>
        <v>0</v>
      </c>
      <c r="X176" s="52">
        <f t="shared" ca="1" si="49"/>
        <v>0</v>
      </c>
      <c r="Y176" s="52" t="e" cm="1">
        <f t="array" aca="1" ref="Y176" ca="1">_xlfn.XLOOKUP(X176,INDIRECT("'"&amp;I176&amp;"'!"&amp;P176),INDIRECT("'"&amp;I176&amp;"'!I:I"),"Manjka")</f>
        <v>#REF!</v>
      </c>
      <c r="Z176" s="52">
        <f ca="1">IFERROR(_xlfn.MAXIFS(INDIRECT("'Druge države in ozemlja'!"&amp;P176), 'Druge države in ozemlja'!A:A, C176), 0)</f>
        <v>0</v>
      </c>
      <c r="AA176" s="52">
        <f ca="1">IFERROR(_xlfn.MAXIFS(INDIRECT("'Druge države in ozemlja'!"&amp;P176), 'Druge države in ozemlja'!A:A, LEFT(C176,7)), 0)</f>
        <v>0</v>
      </c>
      <c r="AB176" s="52">
        <f ca="1">IFERROR(_xlfn.MAXIFS(INDIRECT("'Druge države in ozemlja'!"&amp;P176), 'Druge države in ozemlja'!A:A,LEFT(C176,4)), 0)</f>
        <v>0</v>
      </c>
      <c r="AC176" s="52">
        <f t="shared" ca="1" si="50"/>
        <v>0</v>
      </c>
      <c r="AD176" s="52" t="e" cm="1">
        <f t="array" aca="1" ref="AD176" ca="1">_xlfn.XLOOKUP(AC176,INDIRECT("'Druge države in ozemlja'!"&amp;P176),'Druge države in ozemlja'!I:I,"Manjka")</f>
        <v>#REF!</v>
      </c>
      <c r="AE176" s="52" t="e">
        <f t="shared" ca="1" si="42"/>
        <v>#REF!</v>
      </c>
      <c r="AF176" s="52" t="e" cm="1">
        <f t="array" aca="1" ref="AF176" ca="1">_xlfn.XLOOKUP(C176&amp;"|("&amp;F176&amp;")",INDIRECT("'"&amp;I176&amp;"'!A1:A10000") &amp; "|" &amp; INDIRECT("'"&amp;I176&amp;"'!I1:I10000"),INDIRECT("'"&amp;I176&amp;"'!"&amp;Q176),0)</f>
        <v>#REF!</v>
      </c>
      <c r="AG176" s="52" t="e">
        <f t="shared" ca="1" si="43"/>
        <v>#REF!</v>
      </c>
      <c r="AH176" s="52" cm="1">
        <f t="array" aca="1" ref="AH176" ca="1">_xlfn.XLOOKUP(C176&amp;"|("&amp;F176&amp;")",'Druge države in ozemlja'!$A$1:$A$10000 &amp; "|" &amp; 'Druge države in ozemlja'!$I$1:$I$10000,INDIRECT("'Druge države in ozemlja'!"&amp;Q176),0)</f>
        <v>0</v>
      </c>
      <c r="AI176" s="52" t="e">
        <f t="shared" ca="1" si="51"/>
        <v>#REF!</v>
      </c>
      <c r="AJ176" s="39">
        <f t="shared" ca="1" si="52"/>
        <v>0</v>
      </c>
      <c r="AK176" s="53" t="e">
        <f t="shared" ca="1" si="53"/>
        <v>#REF!</v>
      </c>
      <c r="AL176" s="54">
        <f>COUNTIFS(RVb!H:H, 2028, RVb!A:A, C176)</f>
        <v>0</v>
      </c>
      <c r="AM176" s="54">
        <f t="shared" si="54"/>
        <v>2025</v>
      </c>
      <c r="AN176" s="54" t="e">
        <f ca="1">IF(G176, TRUE, (E176&lt;&gt;""))</f>
        <v>#REF!</v>
      </c>
      <c r="AO176" s="193" t="str">
        <f>IF(AND(B175="", B176=""), "", IF(OR(J176,K176),"",IFERROR(IF(G176,AJ176,AI176), "Vnesi podatke")))</f>
        <v/>
      </c>
      <c r="AP176" s="194" cm="1">
        <f t="array" ref="AP176">_xlfn.XLOOKUP(C176&amp;"|"&amp;F176&amp;"|"&amp;S176,RVb!A:A&amp;"|"&amp;RVb!F:F&amp;"|"&amp;RVb!H:H,RVb!E:E, 0)</f>
        <v>0</v>
      </c>
      <c r="AQ176" s="195">
        <f>_xlfn.MAXIFS(RVb!E:E, RVb!A:A, C176, RVb!H:H, AM176)</f>
        <v>0</v>
      </c>
      <c r="AR176" s="196" t="str">
        <f>IF(AND(B175="", B176=""), "", IFERROR(IF(G176,AQ176,AP176), "Vnesi podatke"))</f>
        <v/>
      </c>
      <c r="AS176" s="197" t="str">
        <f>IF(AND(B175="", B176=""),"", _xlfn.XLOOKUP(O176, Parametri!A:A,Parametri!B:B, ""))</f>
        <v/>
      </c>
      <c r="AT176" s="197" t="str">
        <f>IF(AND(B175="", B176=""), "", _xlfn.XLOOKUP(O176, Parametri!A:A,Parametri!C:C, ""))</f>
        <v/>
      </c>
      <c r="AU176" s="198" t="str">
        <f t="shared" si="55"/>
        <v/>
      </c>
      <c r="AV176" s="199" t="str">
        <f>IF(AND(B175="",B176=""),"",IFERROR(AU176*$AU$2,0))</f>
        <v/>
      </c>
    </row>
    <row r="177" spans="1:48" s="2" customFormat="1" ht="30" customHeight="1" x14ac:dyDescent="0.3">
      <c r="A177" s="64">
        <v>170</v>
      </c>
      <c r="B177" s="89"/>
      <c r="C177" s="20" t="str">
        <f t="shared" si="40"/>
        <v/>
      </c>
      <c r="D177" s="182" t="str">
        <f>IF(AND(B176="", B177=""), "", IFERROR(_xlfn.XLOOKUP(B177,'Seznam Blaga'!A:A,'Seznam Blaga'!B:B), "To blago ni predmet CBAM"))</f>
        <v/>
      </c>
      <c r="E177" s="183"/>
      <c r="F177" s="43" t="str">
        <f>_xlfn.XLOOKUP(E177, 'Seznami podatkov'!C:C,'Seznami podatkov'!B:B, "Izpolni obvezna polja.")</f>
        <v/>
      </c>
      <c r="G177" s="43" t="e">
        <f t="shared" ca="1" si="44"/>
        <v>#REF!</v>
      </c>
      <c r="H177" s="51" t="str">
        <f>IF(AND(B176="", B177=""),"", IFERROR(IF(G177,IF(_xlfn.XLOOKUP(AE177,'Seznami podatkov'!B:B,'Seznami podatkov'!C:C)&lt;&gt;0,_xlfn.XLOOKUP(AE177,'Seznami podatkov'!B:B,'Seznami podatkov'!C:C),""),E177), "Vnesi podatke"))</f>
        <v/>
      </c>
      <c r="I177" s="94"/>
      <c r="J177" s="95" t="b">
        <f>COUNTIF('Seznami podatkov'!G:G,I177)&gt;0</f>
        <v>0</v>
      </c>
      <c r="K177" s="95" t="b">
        <f>COUNTIF('Seznami podatkov'!H:H,I177)&gt;0</f>
        <v>0</v>
      </c>
      <c r="L177" s="95">
        <f t="shared" ca="1" si="45"/>
        <v>0</v>
      </c>
      <c r="M177" s="95">
        <f t="shared" ca="1" si="46"/>
        <v>0</v>
      </c>
      <c r="N177" s="95">
        <f t="shared" ca="1" si="47"/>
        <v>0</v>
      </c>
      <c r="O177" s="96"/>
      <c r="P177" s="95">
        <f>_xlfn.XLOOKUP(O177, 'Seznami podatkov'!D:D,'Seznami podatkov'!E:E, "")</f>
        <v>0</v>
      </c>
      <c r="Q177" s="95" t="str">
        <f t="shared" si="41"/>
        <v>01:010000</v>
      </c>
      <c r="R177" s="95">
        <f>COUNTIF(RVb!A:A, B177)</f>
        <v>0</v>
      </c>
      <c r="S177" s="95">
        <f t="shared" si="48"/>
        <v>0</v>
      </c>
      <c r="T177" s="117"/>
      <c r="U177" s="52">
        <f ca="1">IFERROR(_xlfn.MAXIFS(INDIRECT("'"&amp;I177&amp;"'!"&amp;P177), INDIRECT("'"&amp;I177&amp;"'!A:A"), C177), 0)</f>
        <v>0</v>
      </c>
      <c r="V177" s="52">
        <f ca="1">IFERROR(_xlfn.MAXIFS(INDIRECT("'"&amp;I177&amp;"'!"&amp;P177), INDIRECT("'"&amp;I177&amp;"'!A:A"), LEFT(C177,7)), 0)</f>
        <v>0</v>
      </c>
      <c r="W177" s="52">
        <f ca="1">IFERROR(_xlfn.MAXIFS(INDIRECT("'"&amp;I177&amp;"'!"&amp;P177), INDIRECT("'"&amp;I177&amp;"'!A:A"), LEFT(C177,4)), 0)</f>
        <v>0</v>
      </c>
      <c r="X177" s="52">
        <f t="shared" ca="1" si="49"/>
        <v>0</v>
      </c>
      <c r="Y177" s="52" t="e" cm="1">
        <f t="array" aca="1" ref="Y177" ca="1">_xlfn.XLOOKUP(X177,INDIRECT("'"&amp;I177&amp;"'!"&amp;P177),INDIRECT("'"&amp;I177&amp;"'!I:I"),"Manjka")</f>
        <v>#REF!</v>
      </c>
      <c r="Z177" s="52">
        <f ca="1">IFERROR(_xlfn.MAXIFS(INDIRECT("'Druge države in ozemlja'!"&amp;P177), 'Druge države in ozemlja'!A:A, C177), 0)</f>
        <v>0</v>
      </c>
      <c r="AA177" s="52">
        <f ca="1">IFERROR(_xlfn.MAXIFS(INDIRECT("'Druge države in ozemlja'!"&amp;P177), 'Druge države in ozemlja'!A:A, LEFT(C177,7)), 0)</f>
        <v>0</v>
      </c>
      <c r="AB177" s="52">
        <f ca="1">IFERROR(_xlfn.MAXIFS(INDIRECT("'Druge države in ozemlja'!"&amp;P177), 'Druge države in ozemlja'!A:A,LEFT(C177,4)), 0)</f>
        <v>0</v>
      </c>
      <c r="AC177" s="52">
        <f t="shared" ca="1" si="50"/>
        <v>0</v>
      </c>
      <c r="AD177" s="52" t="e" cm="1">
        <f t="array" aca="1" ref="AD177" ca="1">_xlfn.XLOOKUP(AC177,INDIRECT("'Druge države in ozemlja'!"&amp;P177),'Druge države in ozemlja'!I:I,"Manjka")</f>
        <v>#REF!</v>
      </c>
      <c r="AE177" s="52" t="e">
        <f t="shared" ca="1" si="42"/>
        <v>#REF!</v>
      </c>
      <c r="AF177" s="52" t="e" cm="1">
        <f t="array" aca="1" ref="AF177" ca="1">_xlfn.XLOOKUP(C177&amp;"|("&amp;F177&amp;")",INDIRECT("'"&amp;I177&amp;"'!A1:A10000") &amp; "|" &amp; INDIRECT("'"&amp;I177&amp;"'!I1:I10000"),INDIRECT("'"&amp;I177&amp;"'!"&amp;Q177),0)</f>
        <v>#REF!</v>
      </c>
      <c r="AG177" s="52" t="e">
        <f t="shared" ca="1" si="43"/>
        <v>#REF!</v>
      </c>
      <c r="AH177" s="52" cm="1">
        <f t="array" aca="1" ref="AH177" ca="1">_xlfn.XLOOKUP(C177&amp;"|("&amp;F177&amp;")",'Druge države in ozemlja'!$A$1:$A$10000 &amp; "|" &amp; 'Druge države in ozemlja'!$I$1:$I$10000,INDIRECT("'Druge države in ozemlja'!"&amp;Q177),0)</f>
        <v>0</v>
      </c>
      <c r="AI177" s="52" t="e">
        <f t="shared" ca="1" si="51"/>
        <v>#REF!</v>
      </c>
      <c r="AJ177" s="39">
        <f t="shared" ca="1" si="52"/>
        <v>0</v>
      </c>
      <c r="AK177" s="53" t="e">
        <f t="shared" ca="1" si="53"/>
        <v>#REF!</v>
      </c>
      <c r="AL177" s="54">
        <f>COUNTIFS(RVb!H:H, 2028, RVb!A:A, C177)</f>
        <v>0</v>
      </c>
      <c r="AM177" s="54">
        <f t="shared" si="54"/>
        <v>2025</v>
      </c>
      <c r="AN177" s="54" t="e">
        <f ca="1">IF(G177, TRUE, (E177&lt;&gt;""))</f>
        <v>#REF!</v>
      </c>
      <c r="AO177" s="193" t="str">
        <f>IF(AND(B176="", B177=""), "", IF(OR(J177,K177),"",IFERROR(IF(G177,AJ177,AI177), "Vnesi podatke")))</f>
        <v/>
      </c>
      <c r="AP177" s="194" cm="1">
        <f t="array" ref="AP177">_xlfn.XLOOKUP(C177&amp;"|"&amp;F177&amp;"|"&amp;S177,RVb!A:A&amp;"|"&amp;RVb!F:F&amp;"|"&amp;RVb!H:H,RVb!E:E, 0)</f>
        <v>0</v>
      </c>
      <c r="AQ177" s="195">
        <f>_xlfn.MAXIFS(RVb!E:E, RVb!A:A, C177, RVb!H:H, AM177)</f>
        <v>0</v>
      </c>
      <c r="AR177" s="196" t="str">
        <f>IF(AND(B176="", B177=""), "", IFERROR(IF(G177,AQ177,AP177), "Vnesi podatke"))</f>
        <v/>
      </c>
      <c r="AS177" s="197" t="str">
        <f>IF(AND(B176="", B177=""),"", _xlfn.XLOOKUP(O177, Parametri!A:A,Parametri!B:B, ""))</f>
        <v/>
      </c>
      <c r="AT177" s="197" t="str">
        <f>IF(AND(B176="", B177=""), "", _xlfn.XLOOKUP(O177, Parametri!A:A,Parametri!C:C, ""))</f>
        <v/>
      </c>
      <c r="AU177" s="198" t="str">
        <f t="shared" si="55"/>
        <v/>
      </c>
      <c r="AV177" s="199" t="str">
        <f>IF(AND(B176="",B177=""),"",IFERROR(AU177*$AU$2,0))</f>
        <v/>
      </c>
    </row>
    <row r="178" spans="1:48" s="2" customFormat="1" ht="30" customHeight="1" x14ac:dyDescent="0.3">
      <c r="A178" s="64">
        <v>171</v>
      </c>
      <c r="B178" s="89"/>
      <c r="C178" s="20" t="str">
        <f t="shared" si="40"/>
        <v/>
      </c>
      <c r="D178" s="182" t="str">
        <f>IF(AND(B177="", B178=""), "", IFERROR(_xlfn.XLOOKUP(B178,'Seznam Blaga'!A:A,'Seznam Blaga'!B:B), "To blago ni predmet CBAM"))</f>
        <v/>
      </c>
      <c r="E178" s="183"/>
      <c r="F178" s="43" t="str">
        <f>_xlfn.XLOOKUP(E178, 'Seznami podatkov'!C:C,'Seznami podatkov'!B:B, "Izpolni obvezna polja.")</f>
        <v/>
      </c>
      <c r="G178" s="43" t="e">
        <f t="shared" ca="1" si="44"/>
        <v>#REF!</v>
      </c>
      <c r="H178" s="51" t="str">
        <f>IF(AND(B177="", B178=""),"", IFERROR(IF(G178,IF(_xlfn.XLOOKUP(AE178,'Seznami podatkov'!B:B,'Seznami podatkov'!C:C)&lt;&gt;0,_xlfn.XLOOKUP(AE178,'Seznami podatkov'!B:B,'Seznami podatkov'!C:C),""),E178), "Vnesi podatke"))</f>
        <v/>
      </c>
      <c r="I178" s="94"/>
      <c r="J178" s="95" t="b">
        <f>COUNTIF('Seznami podatkov'!G:G,I178)&gt;0</f>
        <v>0</v>
      </c>
      <c r="K178" s="95" t="b">
        <f>COUNTIF('Seznami podatkov'!H:H,I178)&gt;0</f>
        <v>0</v>
      </c>
      <c r="L178" s="95">
        <f t="shared" ca="1" si="45"/>
        <v>0</v>
      </c>
      <c r="M178" s="95">
        <f t="shared" ca="1" si="46"/>
        <v>0</v>
      </c>
      <c r="N178" s="95">
        <f t="shared" ca="1" si="47"/>
        <v>0</v>
      </c>
      <c r="O178" s="96"/>
      <c r="P178" s="95">
        <f>_xlfn.XLOOKUP(O178, 'Seznami podatkov'!D:D,'Seznami podatkov'!E:E, "")</f>
        <v>0</v>
      </c>
      <c r="Q178" s="95" t="str">
        <f t="shared" si="41"/>
        <v>01:010000</v>
      </c>
      <c r="R178" s="95">
        <f>COUNTIF(RVb!A:A, B178)</f>
        <v>0</v>
      </c>
      <c r="S178" s="95">
        <f t="shared" si="48"/>
        <v>0</v>
      </c>
      <c r="T178" s="117"/>
      <c r="U178" s="52">
        <f ca="1">IFERROR(_xlfn.MAXIFS(INDIRECT("'"&amp;I178&amp;"'!"&amp;P178), INDIRECT("'"&amp;I178&amp;"'!A:A"), C178), 0)</f>
        <v>0</v>
      </c>
      <c r="V178" s="52">
        <f ca="1">IFERROR(_xlfn.MAXIFS(INDIRECT("'"&amp;I178&amp;"'!"&amp;P178), INDIRECT("'"&amp;I178&amp;"'!A:A"), LEFT(C178,7)), 0)</f>
        <v>0</v>
      </c>
      <c r="W178" s="52">
        <f ca="1">IFERROR(_xlfn.MAXIFS(INDIRECT("'"&amp;I178&amp;"'!"&amp;P178), INDIRECT("'"&amp;I178&amp;"'!A:A"), LEFT(C178,4)), 0)</f>
        <v>0</v>
      </c>
      <c r="X178" s="52">
        <f t="shared" ca="1" si="49"/>
        <v>0</v>
      </c>
      <c r="Y178" s="52" t="e" cm="1">
        <f t="array" aca="1" ref="Y178" ca="1">_xlfn.XLOOKUP(X178,INDIRECT("'"&amp;I178&amp;"'!"&amp;P178),INDIRECT("'"&amp;I178&amp;"'!I:I"),"Manjka")</f>
        <v>#REF!</v>
      </c>
      <c r="Z178" s="52">
        <f ca="1">IFERROR(_xlfn.MAXIFS(INDIRECT("'Druge države in ozemlja'!"&amp;P178), 'Druge države in ozemlja'!A:A, C178), 0)</f>
        <v>0</v>
      </c>
      <c r="AA178" s="52">
        <f ca="1">IFERROR(_xlfn.MAXIFS(INDIRECT("'Druge države in ozemlja'!"&amp;P178), 'Druge države in ozemlja'!A:A, LEFT(C178,7)), 0)</f>
        <v>0</v>
      </c>
      <c r="AB178" s="52">
        <f ca="1">IFERROR(_xlfn.MAXIFS(INDIRECT("'Druge države in ozemlja'!"&amp;P178), 'Druge države in ozemlja'!A:A,LEFT(C178,4)), 0)</f>
        <v>0</v>
      </c>
      <c r="AC178" s="52">
        <f t="shared" ca="1" si="50"/>
        <v>0</v>
      </c>
      <c r="AD178" s="52" t="e" cm="1">
        <f t="array" aca="1" ref="AD178" ca="1">_xlfn.XLOOKUP(AC178,INDIRECT("'Druge države in ozemlja'!"&amp;P178),'Druge države in ozemlja'!I:I,"Manjka")</f>
        <v>#REF!</v>
      </c>
      <c r="AE178" s="52" t="e">
        <f t="shared" ca="1" si="42"/>
        <v>#REF!</v>
      </c>
      <c r="AF178" s="52" t="e" cm="1">
        <f t="array" aca="1" ref="AF178" ca="1">_xlfn.XLOOKUP(C178&amp;"|("&amp;F178&amp;")",INDIRECT("'"&amp;I178&amp;"'!A1:A10000") &amp; "|" &amp; INDIRECT("'"&amp;I178&amp;"'!I1:I10000"),INDIRECT("'"&amp;I178&amp;"'!"&amp;Q178),0)</f>
        <v>#REF!</v>
      </c>
      <c r="AG178" s="52" t="e">
        <f t="shared" ca="1" si="43"/>
        <v>#REF!</v>
      </c>
      <c r="AH178" s="52" cm="1">
        <f t="array" aca="1" ref="AH178" ca="1">_xlfn.XLOOKUP(C178&amp;"|("&amp;F178&amp;")",'Druge države in ozemlja'!$A$1:$A$10000 &amp; "|" &amp; 'Druge države in ozemlja'!$I$1:$I$10000,INDIRECT("'Druge države in ozemlja'!"&amp;Q178),0)</f>
        <v>0</v>
      </c>
      <c r="AI178" s="52" t="e">
        <f t="shared" ca="1" si="51"/>
        <v>#REF!</v>
      </c>
      <c r="AJ178" s="39">
        <f t="shared" ca="1" si="52"/>
        <v>0</v>
      </c>
      <c r="AK178" s="53" t="e">
        <f t="shared" ca="1" si="53"/>
        <v>#REF!</v>
      </c>
      <c r="AL178" s="54">
        <f>COUNTIFS(RVb!H:H, 2028, RVb!A:A, C178)</f>
        <v>0</v>
      </c>
      <c r="AM178" s="54">
        <f t="shared" si="54"/>
        <v>2025</v>
      </c>
      <c r="AN178" s="54" t="e">
        <f ca="1">IF(G178, TRUE, (E178&lt;&gt;""))</f>
        <v>#REF!</v>
      </c>
      <c r="AO178" s="193" t="str">
        <f>IF(AND(B177="", B178=""), "", IF(OR(J178,K178),"",IFERROR(IF(G178,AJ178,AI178), "Vnesi podatke")))</f>
        <v/>
      </c>
      <c r="AP178" s="194" cm="1">
        <f t="array" ref="AP178">_xlfn.XLOOKUP(C178&amp;"|"&amp;F178&amp;"|"&amp;S178,RVb!A:A&amp;"|"&amp;RVb!F:F&amp;"|"&amp;RVb!H:H,RVb!E:E, 0)</f>
        <v>0</v>
      </c>
      <c r="AQ178" s="195">
        <f>_xlfn.MAXIFS(RVb!E:E, RVb!A:A, C178, RVb!H:H, AM178)</f>
        <v>0</v>
      </c>
      <c r="AR178" s="196" t="str">
        <f>IF(AND(B177="", B178=""), "", IFERROR(IF(G178,AQ178,AP178), "Vnesi podatke"))</f>
        <v/>
      </c>
      <c r="AS178" s="197" t="str">
        <f>IF(AND(B177="", B178=""),"", _xlfn.XLOOKUP(O178, Parametri!A:A,Parametri!B:B, ""))</f>
        <v/>
      </c>
      <c r="AT178" s="197" t="str">
        <f>IF(AND(B177="", B178=""), "", _xlfn.XLOOKUP(O178, Parametri!A:A,Parametri!C:C, ""))</f>
        <v/>
      </c>
      <c r="AU178" s="198" t="str">
        <f t="shared" si="55"/>
        <v/>
      </c>
      <c r="AV178" s="199" t="str">
        <f>IF(AND(B177="",B178=""),"",IFERROR(AU178*$AU$2,0))</f>
        <v/>
      </c>
    </row>
    <row r="179" spans="1:48" s="2" customFormat="1" ht="30" customHeight="1" x14ac:dyDescent="0.3">
      <c r="A179" s="63">
        <v>172</v>
      </c>
      <c r="B179" s="89"/>
      <c r="C179" s="20" t="str">
        <f t="shared" si="40"/>
        <v/>
      </c>
      <c r="D179" s="182" t="str">
        <f>IF(AND(B178="", B179=""), "", IFERROR(_xlfn.XLOOKUP(B179,'Seznam Blaga'!A:A,'Seznam Blaga'!B:B), "To blago ni predmet CBAM"))</f>
        <v/>
      </c>
      <c r="E179" s="183"/>
      <c r="F179" s="43" t="str">
        <f>_xlfn.XLOOKUP(E179, 'Seznami podatkov'!C:C,'Seznami podatkov'!B:B, "Izpolni obvezna polja.")</f>
        <v/>
      </c>
      <c r="G179" s="43" t="e">
        <f t="shared" ca="1" si="44"/>
        <v>#REF!</v>
      </c>
      <c r="H179" s="51" t="str">
        <f>IF(AND(B178="", B179=""),"", IFERROR(IF(G179,IF(_xlfn.XLOOKUP(AE179,'Seznami podatkov'!B:B,'Seznami podatkov'!C:C)&lt;&gt;0,_xlfn.XLOOKUP(AE179,'Seznami podatkov'!B:B,'Seznami podatkov'!C:C),""),E179), "Vnesi podatke"))</f>
        <v/>
      </c>
      <c r="I179" s="94"/>
      <c r="J179" s="95" t="b">
        <f>COUNTIF('Seznami podatkov'!G:G,I179)&gt;0</f>
        <v>0</v>
      </c>
      <c r="K179" s="95" t="b">
        <f>COUNTIF('Seznami podatkov'!H:H,I179)&gt;0</f>
        <v>0</v>
      </c>
      <c r="L179" s="95">
        <f t="shared" ca="1" si="45"/>
        <v>0</v>
      </c>
      <c r="M179" s="95">
        <f t="shared" ca="1" si="46"/>
        <v>0</v>
      </c>
      <c r="N179" s="95">
        <f t="shared" ca="1" si="47"/>
        <v>0</v>
      </c>
      <c r="O179" s="96"/>
      <c r="P179" s="95">
        <f>_xlfn.XLOOKUP(O179, 'Seznami podatkov'!D:D,'Seznami podatkov'!E:E, "")</f>
        <v>0</v>
      </c>
      <c r="Q179" s="95" t="str">
        <f t="shared" si="41"/>
        <v>01:010000</v>
      </c>
      <c r="R179" s="95">
        <f>COUNTIF(RVb!A:A, B179)</f>
        <v>0</v>
      </c>
      <c r="S179" s="95">
        <f t="shared" si="48"/>
        <v>0</v>
      </c>
      <c r="T179" s="117"/>
      <c r="U179" s="52">
        <f ca="1">IFERROR(_xlfn.MAXIFS(INDIRECT("'"&amp;I179&amp;"'!"&amp;P179), INDIRECT("'"&amp;I179&amp;"'!A:A"), C179), 0)</f>
        <v>0</v>
      </c>
      <c r="V179" s="52">
        <f ca="1">IFERROR(_xlfn.MAXIFS(INDIRECT("'"&amp;I179&amp;"'!"&amp;P179), INDIRECT("'"&amp;I179&amp;"'!A:A"), LEFT(C179,7)), 0)</f>
        <v>0</v>
      </c>
      <c r="W179" s="52">
        <f ca="1">IFERROR(_xlfn.MAXIFS(INDIRECT("'"&amp;I179&amp;"'!"&amp;P179), INDIRECT("'"&amp;I179&amp;"'!A:A"), LEFT(C179,4)), 0)</f>
        <v>0</v>
      </c>
      <c r="X179" s="52">
        <f t="shared" ca="1" si="49"/>
        <v>0</v>
      </c>
      <c r="Y179" s="52" t="e" cm="1">
        <f t="array" aca="1" ref="Y179" ca="1">_xlfn.XLOOKUP(X179,INDIRECT("'"&amp;I179&amp;"'!"&amp;P179),INDIRECT("'"&amp;I179&amp;"'!I:I"),"Manjka")</f>
        <v>#REF!</v>
      </c>
      <c r="Z179" s="52">
        <f ca="1">IFERROR(_xlfn.MAXIFS(INDIRECT("'Druge države in ozemlja'!"&amp;P179), 'Druge države in ozemlja'!A:A, C179), 0)</f>
        <v>0</v>
      </c>
      <c r="AA179" s="52">
        <f ca="1">IFERROR(_xlfn.MAXIFS(INDIRECT("'Druge države in ozemlja'!"&amp;P179), 'Druge države in ozemlja'!A:A, LEFT(C179,7)), 0)</f>
        <v>0</v>
      </c>
      <c r="AB179" s="52">
        <f ca="1">IFERROR(_xlfn.MAXIFS(INDIRECT("'Druge države in ozemlja'!"&amp;P179), 'Druge države in ozemlja'!A:A,LEFT(C179,4)), 0)</f>
        <v>0</v>
      </c>
      <c r="AC179" s="52">
        <f t="shared" ca="1" si="50"/>
        <v>0</v>
      </c>
      <c r="AD179" s="52" t="e" cm="1">
        <f t="array" aca="1" ref="AD179" ca="1">_xlfn.XLOOKUP(AC179,INDIRECT("'Druge države in ozemlja'!"&amp;P179),'Druge države in ozemlja'!I:I,"Manjka")</f>
        <v>#REF!</v>
      </c>
      <c r="AE179" s="52" t="e">
        <f t="shared" ca="1" si="42"/>
        <v>#REF!</v>
      </c>
      <c r="AF179" s="52" t="e" cm="1">
        <f t="array" aca="1" ref="AF179" ca="1">_xlfn.XLOOKUP(C179&amp;"|("&amp;F179&amp;")",INDIRECT("'"&amp;I179&amp;"'!A1:A10000") &amp; "|" &amp; INDIRECT("'"&amp;I179&amp;"'!I1:I10000"),INDIRECT("'"&amp;I179&amp;"'!"&amp;Q179),0)</f>
        <v>#REF!</v>
      </c>
      <c r="AG179" s="52" t="e">
        <f t="shared" ca="1" si="43"/>
        <v>#REF!</v>
      </c>
      <c r="AH179" s="52" cm="1">
        <f t="array" aca="1" ref="AH179" ca="1">_xlfn.XLOOKUP(C179&amp;"|("&amp;F179&amp;")",'Druge države in ozemlja'!$A$1:$A$10000 &amp; "|" &amp; 'Druge države in ozemlja'!$I$1:$I$10000,INDIRECT("'Druge države in ozemlja'!"&amp;Q179),0)</f>
        <v>0</v>
      </c>
      <c r="AI179" s="52" t="e">
        <f t="shared" ca="1" si="51"/>
        <v>#REF!</v>
      </c>
      <c r="AJ179" s="39">
        <f t="shared" ca="1" si="52"/>
        <v>0</v>
      </c>
      <c r="AK179" s="53" t="e">
        <f t="shared" ca="1" si="53"/>
        <v>#REF!</v>
      </c>
      <c r="AL179" s="54">
        <f>COUNTIFS(RVb!H:H, 2028, RVb!A:A, C179)</f>
        <v>0</v>
      </c>
      <c r="AM179" s="54">
        <f t="shared" si="54"/>
        <v>2025</v>
      </c>
      <c r="AN179" s="54" t="e">
        <f ca="1">IF(G179, TRUE, (E179&lt;&gt;""))</f>
        <v>#REF!</v>
      </c>
      <c r="AO179" s="193" t="str">
        <f>IF(AND(B178="", B179=""), "", IF(OR(J179,K179),"",IFERROR(IF(G179,AJ179,AI179), "Vnesi podatke")))</f>
        <v/>
      </c>
      <c r="AP179" s="194" cm="1">
        <f t="array" ref="AP179">_xlfn.XLOOKUP(C179&amp;"|"&amp;F179&amp;"|"&amp;S179,RVb!A:A&amp;"|"&amp;RVb!F:F&amp;"|"&amp;RVb!H:H,RVb!E:E, 0)</f>
        <v>0</v>
      </c>
      <c r="AQ179" s="195">
        <f>_xlfn.MAXIFS(RVb!E:E, RVb!A:A, C179, RVb!H:H, AM179)</f>
        <v>0</v>
      </c>
      <c r="AR179" s="196" t="str">
        <f>IF(AND(B178="", B179=""), "", IFERROR(IF(G179,AQ179,AP179), "Vnesi podatke"))</f>
        <v/>
      </c>
      <c r="AS179" s="197" t="str">
        <f>IF(AND(B178="", B179=""),"", _xlfn.XLOOKUP(O179, Parametri!A:A,Parametri!B:B, ""))</f>
        <v/>
      </c>
      <c r="AT179" s="197" t="str">
        <f>IF(AND(B178="", B179=""), "", _xlfn.XLOOKUP(O179, Parametri!A:A,Parametri!C:C, ""))</f>
        <v/>
      </c>
      <c r="AU179" s="198" t="str">
        <f t="shared" si="55"/>
        <v/>
      </c>
      <c r="AV179" s="199" t="str">
        <f>IF(AND(B178="",B179=""),"",IFERROR(AU179*$AU$2,0))</f>
        <v/>
      </c>
    </row>
    <row r="180" spans="1:48" s="2" customFormat="1" ht="30" customHeight="1" x14ac:dyDescent="0.3">
      <c r="A180" s="64">
        <v>173</v>
      </c>
      <c r="B180" s="89"/>
      <c r="C180" s="20" t="str">
        <f t="shared" si="40"/>
        <v/>
      </c>
      <c r="D180" s="182" t="str">
        <f>IF(AND(B179="", B180=""), "", IFERROR(_xlfn.XLOOKUP(B180,'Seznam Blaga'!A:A,'Seznam Blaga'!B:B), "To blago ni predmet CBAM"))</f>
        <v/>
      </c>
      <c r="E180" s="183"/>
      <c r="F180" s="43" t="str">
        <f>_xlfn.XLOOKUP(E180, 'Seznami podatkov'!C:C,'Seznami podatkov'!B:B, "Izpolni obvezna polja.")</f>
        <v/>
      </c>
      <c r="G180" s="43" t="e">
        <f t="shared" ca="1" si="44"/>
        <v>#REF!</v>
      </c>
      <c r="H180" s="51" t="str">
        <f>IF(AND(B179="", B180=""),"", IFERROR(IF(G180,IF(_xlfn.XLOOKUP(AE180,'Seznami podatkov'!B:B,'Seznami podatkov'!C:C)&lt;&gt;0,_xlfn.XLOOKUP(AE180,'Seznami podatkov'!B:B,'Seznami podatkov'!C:C),""),E180), "Vnesi podatke"))</f>
        <v/>
      </c>
      <c r="I180" s="94"/>
      <c r="J180" s="95" t="b">
        <f>COUNTIF('Seznami podatkov'!G:G,I180)&gt;0</f>
        <v>0</v>
      </c>
      <c r="K180" s="95" t="b">
        <f>COUNTIF('Seznami podatkov'!H:H,I180)&gt;0</f>
        <v>0</v>
      </c>
      <c r="L180" s="95">
        <f t="shared" ca="1" si="45"/>
        <v>0</v>
      </c>
      <c r="M180" s="95">
        <f t="shared" ca="1" si="46"/>
        <v>0</v>
      </c>
      <c r="N180" s="95">
        <f t="shared" ca="1" si="47"/>
        <v>0</v>
      </c>
      <c r="O180" s="96"/>
      <c r="P180" s="95">
        <f>_xlfn.XLOOKUP(O180, 'Seznami podatkov'!D:D,'Seznami podatkov'!E:E, "")</f>
        <v>0</v>
      </c>
      <c r="Q180" s="95" t="str">
        <f t="shared" si="41"/>
        <v>01:010000</v>
      </c>
      <c r="R180" s="95">
        <f>COUNTIF(RVb!A:A, B180)</f>
        <v>0</v>
      </c>
      <c r="S180" s="95">
        <f t="shared" si="48"/>
        <v>0</v>
      </c>
      <c r="T180" s="117"/>
      <c r="U180" s="52">
        <f ca="1">IFERROR(_xlfn.MAXIFS(INDIRECT("'"&amp;I180&amp;"'!"&amp;P180), INDIRECT("'"&amp;I180&amp;"'!A:A"), C180), 0)</f>
        <v>0</v>
      </c>
      <c r="V180" s="52">
        <f ca="1">IFERROR(_xlfn.MAXIFS(INDIRECT("'"&amp;I180&amp;"'!"&amp;P180), INDIRECT("'"&amp;I180&amp;"'!A:A"), LEFT(C180,7)), 0)</f>
        <v>0</v>
      </c>
      <c r="W180" s="52">
        <f ca="1">IFERROR(_xlfn.MAXIFS(INDIRECT("'"&amp;I180&amp;"'!"&amp;P180), INDIRECT("'"&amp;I180&amp;"'!A:A"), LEFT(C180,4)), 0)</f>
        <v>0</v>
      </c>
      <c r="X180" s="52">
        <f t="shared" ca="1" si="49"/>
        <v>0</v>
      </c>
      <c r="Y180" s="52" t="e" cm="1">
        <f t="array" aca="1" ref="Y180" ca="1">_xlfn.XLOOKUP(X180,INDIRECT("'"&amp;I180&amp;"'!"&amp;P180),INDIRECT("'"&amp;I180&amp;"'!I:I"),"Manjka")</f>
        <v>#REF!</v>
      </c>
      <c r="Z180" s="52">
        <f ca="1">IFERROR(_xlfn.MAXIFS(INDIRECT("'Druge države in ozemlja'!"&amp;P180), 'Druge države in ozemlja'!A:A, C180), 0)</f>
        <v>0</v>
      </c>
      <c r="AA180" s="52">
        <f ca="1">IFERROR(_xlfn.MAXIFS(INDIRECT("'Druge države in ozemlja'!"&amp;P180), 'Druge države in ozemlja'!A:A, LEFT(C180,7)), 0)</f>
        <v>0</v>
      </c>
      <c r="AB180" s="52">
        <f ca="1">IFERROR(_xlfn.MAXIFS(INDIRECT("'Druge države in ozemlja'!"&amp;P180), 'Druge države in ozemlja'!A:A,LEFT(C180,4)), 0)</f>
        <v>0</v>
      </c>
      <c r="AC180" s="52">
        <f t="shared" ca="1" si="50"/>
        <v>0</v>
      </c>
      <c r="AD180" s="52" t="e" cm="1">
        <f t="array" aca="1" ref="AD180" ca="1">_xlfn.XLOOKUP(AC180,INDIRECT("'Druge države in ozemlja'!"&amp;P180),'Druge države in ozemlja'!I:I,"Manjka")</f>
        <v>#REF!</v>
      </c>
      <c r="AE180" s="52" t="e">
        <f t="shared" ca="1" si="42"/>
        <v>#REF!</v>
      </c>
      <c r="AF180" s="52" t="e" cm="1">
        <f t="array" aca="1" ref="AF180" ca="1">_xlfn.XLOOKUP(C180&amp;"|("&amp;F180&amp;")",INDIRECT("'"&amp;I180&amp;"'!A1:A10000") &amp; "|" &amp; INDIRECT("'"&amp;I180&amp;"'!I1:I10000"),INDIRECT("'"&amp;I180&amp;"'!"&amp;Q180),0)</f>
        <v>#REF!</v>
      </c>
      <c r="AG180" s="52" t="e">
        <f t="shared" ca="1" si="43"/>
        <v>#REF!</v>
      </c>
      <c r="AH180" s="52" cm="1">
        <f t="array" aca="1" ref="AH180" ca="1">_xlfn.XLOOKUP(C180&amp;"|("&amp;F180&amp;")",'Druge države in ozemlja'!$A$1:$A$10000 &amp; "|" &amp; 'Druge države in ozemlja'!$I$1:$I$10000,INDIRECT("'Druge države in ozemlja'!"&amp;Q180),0)</f>
        <v>0</v>
      </c>
      <c r="AI180" s="52" t="e">
        <f t="shared" ca="1" si="51"/>
        <v>#REF!</v>
      </c>
      <c r="AJ180" s="39">
        <f t="shared" ca="1" si="52"/>
        <v>0</v>
      </c>
      <c r="AK180" s="53" t="e">
        <f t="shared" ca="1" si="53"/>
        <v>#REF!</v>
      </c>
      <c r="AL180" s="54">
        <f>COUNTIFS(RVb!H:H, 2028, RVb!A:A, C180)</f>
        <v>0</v>
      </c>
      <c r="AM180" s="54">
        <f t="shared" si="54"/>
        <v>2025</v>
      </c>
      <c r="AN180" s="54" t="e">
        <f ca="1">IF(G180, TRUE, (E180&lt;&gt;""))</f>
        <v>#REF!</v>
      </c>
      <c r="AO180" s="193" t="str">
        <f>IF(AND(B179="", B180=""), "", IF(OR(J180,K180),"",IFERROR(IF(G180,AJ180,AI180), "Vnesi podatke")))</f>
        <v/>
      </c>
      <c r="AP180" s="194" cm="1">
        <f t="array" ref="AP180">_xlfn.XLOOKUP(C180&amp;"|"&amp;F180&amp;"|"&amp;S180,RVb!A:A&amp;"|"&amp;RVb!F:F&amp;"|"&amp;RVb!H:H,RVb!E:E, 0)</f>
        <v>0</v>
      </c>
      <c r="AQ180" s="195">
        <f>_xlfn.MAXIFS(RVb!E:E, RVb!A:A, C180, RVb!H:H, AM180)</f>
        <v>0</v>
      </c>
      <c r="AR180" s="196" t="str">
        <f>IF(AND(B179="", B180=""), "", IFERROR(IF(G180,AQ180,AP180), "Vnesi podatke"))</f>
        <v/>
      </c>
      <c r="AS180" s="197" t="str">
        <f>IF(AND(B179="", B180=""),"", _xlfn.XLOOKUP(O180, Parametri!A:A,Parametri!B:B, ""))</f>
        <v/>
      </c>
      <c r="AT180" s="197" t="str">
        <f>IF(AND(B179="", B180=""), "", _xlfn.XLOOKUP(O180, Parametri!A:A,Parametri!C:C, ""))</f>
        <v/>
      </c>
      <c r="AU180" s="198" t="str">
        <f t="shared" si="55"/>
        <v/>
      </c>
      <c r="AV180" s="199" t="str">
        <f>IF(AND(B179="",B180=""),"",IFERROR(AU180*$AU$2,0))</f>
        <v/>
      </c>
    </row>
    <row r="181" spans="1:48" s="2" customFormat="1" ht="30" customHeight="1" x14ac:dyDescent="0.3">
      <c r="A181" s="64">
        <v>174</v>
      </c>
      <c r="B181" s="89"/>
      <c r="C181" s="20" t="str">
        <f t="shared" si="40"/>
        <v/>
      </c>
      <c r="D181" s="182" t="str">
        <f>IF(AND(B180="", B181=""), "", IFERROR(_xlfn.XLOOKUP(B181,'Seznam Blaga'!A:A,'Seznam Blaga'!B:B), "To blago ni predmet CBAM"))</f>
        <v/>
      </c>
      <c r="E181" s="183"/>
      <c r="F181" s="43" t="str">
        <f>_xlfn.XLOOKUP(E181, 'Seznami podatkov'!C:C,'Seznami podatkov'!B:B, "Izpolni obvezna polja.")</f>
        <v/>
      </c>
      <c r="G181" s="43" t="e">
        <f t="shared" ca="1" si="44"/>
        <v>#REF!</v>
      </c>
      <c r="H181" s="51" t="str">
        <f>IF(AND(B180="", B181=""),"", IFERROR(IF(G181,IF(_xlfn.XLOOKUP(AE181,'Seznami podatkov'!B:B,'Seznami podatkov'!C:C)&lt;&gt;0,_xlfn.XLOOKUP(AE181,'Seznami podatkov'!B:B,'Seznami podatkov'!C:C),""),E181), "Vnesi podatke"))</f>
        <v/>
      </c>
      <c r="I181" s="94"/>
      <c r="J181" s="95" t="b">
        <f>COUNTIF('Seznami podatkov'!G:G,I181)&gt;0</f>
        <v>0</v>
      </c>
      <c r="K181" s="95" t="b">
        <f>COUNTIF('Seznami podatkov'!H:H,I181)&gt;0</f>
        <v>0</v>
      </c>
      <c r="L181" s="95">
        <f t="shared" ca="1" si="45"/>
        <v>0</v>
      </c>
      <c r="M181" s="95">
        <f t="shared" ca="1" si="46"/>
        <v>0</v>
      </c>
      <c r="N181" s="95">
        <f t="shared" ca="1" si="47"/>
        <v>0</v>
      </c>
      <c r="O181" s="96"/>
      <c r="P181" s="95">
        <f>_xlfn.XLOOKUP(O181, 'Seznami podatkov'!D:D,'Seznami podatkov'!E:E, "")</f>
        <v>0</v>
      </c>
      <c r="Q181" s="95" t="str">
        <f t="shared" si="41"/>
        <v>01:010000</v>
      </c>
      <c r="R181" s="95">
        <f>COUNTIF(RVb!A:A, B181)</f>
        <v>0</v>
      </c>
      <c r="S181" s="95">
        <f t="shared" si="48"/>
        <v>0</v>
      </c>
      <c r="T181" s="117"/>
      <c r="U181" s="52">
        <f ca="1">IFERROR(_xlfn.MAXIFS(INDIRECT("'"&amp;I181&amp;"'!"&amp;P181), INDIRECT("'"&amp;I181&amp;"'!A:A"), C181), 0)</f>
        <v>0</v>
      </c>
      <c r="V181" s="52">
        <f ca="1">IFERROR(_xlfn.MAXIFS(INDIRECT("'"&amp;I181&amp;"'!"&amp;P181), INDIRECT("'"&amp;I181&amp;"'!A:A"), LEFT(C181,7)), 0)</f>
        <v>0</v>
      </c>
      <c r="W181" s="52">
        <f ca="1">IFERROR(_xlfn.MAXIFS(INDIRECT("'"&amp;I181&amp;"'!"&amp;P181), INDIRECT("'"&amp;I181&amp;"'!A:A"), LEFT(C181,4)), 0)</f>
        <v>0</v>
      </c>
      <c r="X181" s="52">
        <f t="shared" ca="1" si="49"/>
        <v>0</v>
      </c>
      <c r="Y181" s="52" t="e" cm="1">
        <f t="array" aca="1" ref="Y181" ca="1">_xlfn.XLOOKUP(X181,INDIRECT("'"&amp;I181&amp;"'!"&amp;P181),INDIRECT("'"&amp;I181&amp;"'!I:I"),"Manjka")</f>
        <v>#REF!</v>
      </c>
      <c r="Z181" s="52">
        <f ca="1">IFERROR(_xlfn.MAXIFS(INDIRECT("'Druge države in ozemlja'!"&amp;P181), 'Druge države in ozemlja'!A:A, C181), 0)</f>
        <v>0</v>
      </c>
      <c r="AA181" s="52">
        <f ca="1">IFERROR(_xlfn.MAXIFS(INDIRECT("'Druge države in ozemlja'!"&amp;P181), 'Druge države in ozemlja'!A:A, LEFT(C181,7)), 0)</f>
        <v>0</v>
      </c>
      <c r="AB181" s="52">
        <f ca="1">IFERROR(_xlfn.MAXIFS(INDIRECT("'Druge države in ozemlja'!"&amp;P181), 'Druge države in ozemlja'!A:A,LEFT(C181,4)), 0)</f>
        <v>0</v>
      </c>
      <c r="AC181" s="52">
        <f t="shared" ca="1" si="50"/>
        <v>0</v>
      </c>
      <c r="AD181" s="52" t="e" cm="1">
        <f t="array" aca="1" ref="AD181" ca="1">_xlfn.XLOOKUP(AC181,INDIRECT("'Druge države in ozemlja'!"&amp;P181),'Druge države in ozemlja'!I:I,"Manjka")</f>
        <v>#REF!</v>
      </c>
      <c r="AE181" s="52" t="e">
        <f t="shared" ca="1" si="42"/>
        <v>#REF!</v>
      </c>
      <c r="AF181" s="52" t="e" cm="1">
        <f t="array" aca="1" ref="AF181" ca="1">_xlfn.XLOOKUP(C181&amp;"|("&amp;F181&amp;")",INDIRECT("'"&amp;I181&amp;"'!A1:A10000") &amp; "|" &amp; INDIRECT("'"&amp;I181&amp;"'!I1:I10000"),INDIRECT("'"&amp;I181&amp;"'!"&amp;Q181),0)</f>
        <v>#REF!</v>
      </c>
      <c r="AG181" s="52" t="e">
        <f t="shared" ca="1" si="43"/>
        <v>#REF!</v>
      </c>
      <c r="AH181" s="52" cm="1">
        <f t="array" aca="1" ref="AH181" ca="1">_xlfn.XLOOKUP(C181&amp;"|("&amp;F181&amp;")",'Druge države in ozemlja'!$A$1:$A$10000 &amp; "|" &amp; 'Druge države in ozemlja'!$I$1:$I$10000,INDIRECT("'Druge države in ozemlja'!"&amp;Q181),0)</f>
        <v>0</v>
      </c>
      <c r="AI181" s="52" t="e">
        <f t="shared" ca="1" si="51"/>
        <v>#REF!</v>
      </c>
      <c r="AJ181" s="39">
        <f t="shared" ca="1" si="52"/>
        <v>0</v>
      </c>
      <c r="AK181" s="53" t="e">
        <f t="shared" ca="1" si="53"/>
        <v>#REF!</v>
      </c>
      <c r="AL181" s="54">
        <f>COUNTIFS(RVb!H:H, 2028, RVb!A:A, C181)</f>
        <v>0</v>
      </c>
      <c r="AM181" s="54">
        <f t="shared" si="54"/>
        <v>2025</v>
      </c>
      <c r="AN181" s="54" t="e">
        <f ca="1">IF(G181, TRUE, (E181&lt;&gt;""))</f>
        <v>#REF!</v>
      </c>
      <c r="AO181" s="193" t="str">
        <f>IF(AND(B180="", B181=""), "", IF(OR(J181,K181),"",IFERROR(IF(G181,AJ181,AI181), "Vnesi podatke")))</f>
        <v/>
      </c>
      <c r="AP181" s="194" cm="1">
        <f t="array" ref="AP181">_xlfn.XLOOKUP(C181&amp;"|"&amp;F181&amp;"|"&amp;S181,RVb!A:A&amp;"|"&amp;RVb!F:F&amp;"|"&amp;RVb!H:H,RVb!E:E, 0)</f>
        <v>0</v>
      </c>
      <c r="AQ181" s="195">
        <f>_xlfn.MAXIFS(RVb!E:E, RVb!A:A, C181, RVb!H:H, AM181)</f>
        <v>0</v>
      </c>
      <c r="AR181" s="196" t="str">
        <f>IF(AND(B180="", B181=""), "", IFERROR(IF(G181,AQ181,AP181), "Vnesi podatke"))</f>
        <v/>
      </c>
      <c r="AS181" s="197" t="str">
        <f>IF(AND(B180="", B181=""),"", _xlfn.XLOOKUP(O181, Parametri!A:A,Parametri!B:B, ""))</f>
        <v/>
      </c>
      <c r="AT181" s="197" t="str">
        <f>IF(AND(B180="", B181=""), "", _xlfn.XLOOKUP(O181, Parametri!A:A,Parametri!C:C, ""))</f>
        <v/>
      </c>
      <c r="AU181" s="198" t="str">
        <f t="shared" si="55"/>
        <v/>
      </c>
      <c r="AV181" s="199" t="str">
        <f>IF(AND(B180="",B181=""),"",IFERROR(AU181*$AU$2,0))</f>
        <v/>
      </c>
    </row>
    <row r="182" spans="1:48" s="2" customFormat="1" ht="30" customHeight="1" x14ac:dyDescent="0.3">
      <c r="A182" s="63">
        <v>175</v>
      </c>
      <c r="B182" s="89"/>
      <c r="C182" s="20" t="str">
        <f t="shared" si="40"/>
        <v/>
      </c>
      <c r="D182" s="182" t="str">
        <f>IF(AND(B181="", B182=""), "", IFERROR(_xlfn.XLOOKUP(B182,'Seznam Blaga'!A:A,'Seznam Blaga'!B:B), "To blago ni predmet CBAM"))</f>
        <v/>
      </c>
      <c r="E182" s="183"/>
      <c r="F182" s="43" t="str">
        <f>_xlfn.XLOOKUP(E182, 'Seznami podatkov'!C:C,'Seznami podatkov'!B:B, "Izpolni obvezna polja.")</f>
        <v/>
      </c>
      <c r="G182" s="43" t="e">
        <f t="shared" ca="1" si="44"/>
        <v>#REF!</v>
      </c>
      <c r="H182" s="51" t="str">
        <f>IF(AND(B181="", B182=""),"", IFERROR(IF(G182,IF(_xlfn.XLOOKUP(AE182,'Seznami podatkov'!B:B,'Seznami podatkov'!C:C)&lt;&gt;0,_xlfn.XLOOKUP(AE182,'Seznami podatkov'!B:B,'Seznami podatkov'!C:C),""),E182), "Vnesi podatke"))</f>
        <v/>
      </c>
      <c r="I182" s="94"/>
      <c r="J182" s="95" t="b">
        <f>COUNTIF('Seznami podatkov'!G:G,I182)&gt;0</f>
        <v>0</v>
      </c>
      <c r="K182" s="95" t="b">
        <f>COUNTIF('Seznami podatkov'!H:H,I182)&gt;0</f>
        <v>0</v>
      </c>
      <c r="L182" s="95">
        <f t="shared" ca="1" si="45"/>
        <v>0</v>
      </c>
      <c r="M182" s="95">
        <f t="shared" ca="1" si="46"/>
        <v>0</v>
      </c>
      <c r="N182" s="95">
        <f t="shared" ca="1" si="47"/>
        <v>0</v>
      </c>
      <c r="O182" s="96"/>
      <c r="P182" s="95">
        <f>_xlfn.XLOOKUP(O182, 'Seznami podatkov'!D:D,'Seznami podatkov'!E:E, "")</f>
        <v>0</v>
      </c>
      <c r="Q182" s="95" t="str">
        <f t="shared" si="41"/>
        <v>01:010000</v>
      </c>
      <c r="R182" s="95">
        <f>COUNTIF(RVb!A:A, B182)</f>
        <v>0</v>
      </c>
      <c r="S182" s="95">
        <f t="shared" si="48"/>
        <v>0</v>
      </c>
      <c r="T182" s="117"/>
      <c r="U182" s="52">
        <f ca="1">IFERROR(_xlfn.MAXIFS(INDIRECT("'"&amp;I182&amp;"'!"&amp;P182), INDIRECT("'"&amp;I182&amp;"'!A:A"), C182), 0)</f>
        <v>0</v>
      </c>
      <c r="V182" s="52">
        <f ca="1">IFERROR(_xlfn.MAXIFS(INDIRECT("'"&amp;I182&amp;"'!"&amp;P182), INDIRECT("'"&amp;I182&amp;"'!A:A"), LEFT(C182,7)), 0)</f>
        <v>0</v>
      </c>
      <c r="W182" s="52">
        <f ca="1">IFERROR(_xlfn.MAXIFS(INDIRECT("'"&amp;I182&amp;"'!"&amp;P182), INDIRECT("'"&amp;I182&amp;"'!A:A"), LEFT(C182,4)), 0)</f>
        <v>0</v>
      </c>
      <c r="X182" s="52">
        <f t="shared" ca="1" si="49"/>
        <v>0</v>
      </c>
      <c r="Y182" s="52" t="e" cm="1">
        <f t="array" aca="1" ref="Y182" ca="1">_xlfn.XLOOKUP(X182,INDIRECT("'"&amp;I182&amp;"'!"&amp;P182),INDIRECT("'"&amp;I182&amp;"'!I:I"),"Manjka")</f>
        <v>#REF!</v>
      </c>
      <c r="Z182" s="52">
        <f ca="1">IFERROR(_xlfn.MAXIFS(INDIRECT("'Druge države in ozemlja'!"&amp;P182), 'Druge države in ozemlja'!A:A, C182), 0)</f>
        <v>0</v>
      </c>
      <c r="AA182" s="52">
        <f ca="1">IFERROR(_xlfn.MAXIFS(INDIRECT("'Druge države in ozemlja'!"&amp;P182), 'Druge države in ozemlja'!A:A, LEFT(C182,7)), 0)</f>
        <v>0</v>
      </c>
      <c r="AB182" s="52">
        <f ca="1">IFERROR(_xlfn.MAXIFS(INDIRECT("'Druge države in ozemlja'!"&amp;P182), 'Druge države in ozemlja'!A:A,LEFT(C182,4)), 0)</f>
        <v>0</v>
      </c>
      <c r="AC182" s="52">
        <f t="shared" ca="1" si="50"/>
        <v>0</v>
      </c>
      <c r="AD182" s="52" t="e" cm="1">
        <f t="array" aca="1" ref="AD182" ca="1">_xlfn.XLOOKUP(AC182,INDIRECT("'Druge države in ozemlja'!"&amp;P182),'Druge države in ozemlja'!I:I,"Manjka")</f>
        <v>#REF!</v>
      </c>
      <c r="AE182" s="52" t="e">
        <f t="shared" ca="1" si="42"/>
        <v>#REF!</v>
      </c>
      <c r="AF182" s="52" t="e" cm="1">
        <f t="array" aca="1" ref="AF182" ca="1">_xlfn.XLOOKUP(C182&amp;"|("&amp;F182&amp;")",INDIRECT("'"&amp;I182&amp;"'!A1:A10000") &amp; "|" &amp; INDIRECT("'"&amp;I182&amp;"'!I1:I10000"),INDIRECT("'"&amp;I182&amp;"'!"&amp;Q182),0)</f>
        <v>#REF!</v>
      </c>
      <c r="AG182" s="52" t="e">
        <f t="shared" ca="1" si="43"/>
        <v>#REF!</v>
      </c>
      <c r="AH182" s="52" cm="1">
        <f t="array" aca="1" ref="AH182" ca="1">_xlfn.XLOOKUP(C182&amp;"|("&amp;F182&amp;")",'Druge države in ozemlja'!$A$1:$A$10000 &amp; "|" &amp; 'Druge države in ozemlja'!$I$1:$I$10000,INDIRECT("'Druge države in ozemlja'!"&amp;Q182),0)</f>
        <v>0</v>
      </c>
      <c r="AI182" s="52" t="e">
        <f t="shared" ca="1" si="51"/>
        <v>#REF!</v>
      </c>
      <c r="AJ182" s="39">
        <f t="shared" ca="1" si="52"/>
        <v>0</v>
      </c>
      <c r="AK182" s="53" t="e">
        <f t="shared" ca="1" si="53"/>
        <v>#REF!</v>
      </c>
      <c r="AL182" s="54">
        <f>COUNTIFS(RVb!H:H, 2028, RVb!A:A, C182)</f>
        <v>0</v>
      </c>
      <c r="AM182" s="54">
        <f t="shared" si="54"/>
        <v>2025</v>
      </c>
      <c r="AN182" s="54" t="e">
        <f ca="1">IF(G182, TRUE, (E182&lt;&gt;""))</f>
        <v>#REF!</v>
      </c>
      <c r="AO182" s="193" t="str">
        <f>IF(AND(B181="", B182=""), "", IF(OR(J182,K182),"",IFERROR(IF(G182,AJ182,AI182), "Vnesi podatke")))</f>
        <v/>
      </c>
      <c r="AP182" s="194" cm="1">
        <f t="array" ref="AP182">_xlfn.XLOOKUP(C182&amp;"|"&amp;F182&amp;"|"&amp;S182,RVb!A:A&amp;"|"&amp;RVb!F:F&amp;"|"&amp;RVb!H:H,RVb!E:E, 0)</f>
        <v>0</v>
      </c>
      <c r="AQ182" s="195">
        <f>_xlfn.MAXIFS(RVb!E:E, RVb!A:A, C182, RVb!H:H, AM182)</f>
        <v>0</v>
      </c>
      <c r="AR182" s="196" t="str">
        <f>IF(AND(B181="", B182=""), "", IFERROR(IF(G182,AQ182,AP182), "Vnesi podatke"))</f>
        <v/>
      </c>
      <c r="AS182" s="197" t="str">
        <f>IF(AND(B181="", B182=""),"", _xlfn.XLOOKUP(O182, Parametri!A:A,Parametri!B:B, ""))</f>
        <v/>
      </c>
      <c r="AT182" s="197" t="str">
        <f>IF(AND(B181="", B182=""), "", _xlfn.XLOOKUP(O182, Parametri!A:A,Parametri!C:C, ""))</f>
        <v/>
      </c>
      <c r="AU182" s="198" t="str">
        <f t="shared" si="55"/>
        <v/>
      </c>
      <c r="AV182" s="199" t="str">
        <f>IF(AND(B181="",B182=""),"",IFERROR(AU182*$AU$2,0))</f>
        <v/>
      </c>
    </row>
    <row r="183" spans="1:48" s="2" customFormat="1" ht="30" customHeight="1" x14ac:dyDescent="0.3">
      <c r="A183" s="64">
        <v>176</v>
      </c>
      <c r="B183" s="89"/>
      <c r="C183" s="20" t="str">
        <f t="shared" si="40"/>
        <v/>
      </c>
      <c r="D183" s="182" t="str">
        <f>IF(AND(B182="", B183=""), "", IFERROR(_xlfn.XLOOKUP(B183,'Seznam Blaga'!A:A,'Seznam Blaga'!B:B), "To blago ni predmet CBAM"))</f>
        <v/>
      </c>
      <c r="E183" s="183"/>
      <c r="F183" s="43" t="str">
        <f>_xlfn.XLOOKUP(E183, 'Seznami podatkov'!C:C,'Seznami podatkov'!B:B, "Izpolni obvezna polja.")</f>
        <v/>
      </c>
      <c r="G183" s="43" t="e">
        <f t="shared" ca="1" si="44"/>
        <v>#REF!</v>
      </c>
      <c r="H183" s="51" t="str">
        <f>IF(AND(B182="", B183=""),"", IFERROR(IF(G183,IF(_xlfn.XLOOKUP(AE183,'Seznami podatkov'!B:B,'Seznami podatkov'!C:C)&lt;&gt;0,_xlfn.XLOOKUP(AE183,'Seznami podatkov'!B:B,'Seznami podatkov'!C:C),""),E183), "Vnesi podatke"))</f>
        <v/>
      </c>
      <c r="I183" s="94"/>
      <c r="J183" s="95" t="b">
        <f>COUNTIF('Seznami podatkov'!G:G,I183)&gt;0</f>
        <v>0</v>
      </c>
      <c r="K183" s="95" t="b">
        <f>COUNTIF('Seznami podatkov'!H:H,I183)&gt;0</f>
        <v>0</v>
      </c>
      <c r="L183" s="95">
        <f t="shared" ca="1" si="45"/>
        <v>0</v>
      </c>
      <c r="M183" s="95">
        <f t="shared" ca="1" si="46"/>
        <v>0</v>
      </c>
      <c r="N183" s="95">
        <f t="shared" ca="1" si="47"/>
        <v>0</v>
      </c>
      <c r="O183" s="96"/>
      <c r="P183" s="95">
        <f>_xlfn.XLOOKUP(O183, 'Seznami podatkov'!D:D,'Seznami podatkov'!E:E, "")</f>
        <v>0</v>
      </c>
      <c r="Q183" s="95" t="str">
        <f t="shared" si="41"/>
        <v>01:010000</v>
      </c>
      <c r="R183" s="95">
        <f>COUNTIF(RVb!A:A, B183)</f>
        <v>0</v>
      </c>
      <c r="S183" s="95">
        <f t="shared" si="48"/>
        <v>0</v>
      </c>
      <c r="T183" s="117"/>
      <c r="U183" s="52">
        <f ca="1">IFERROR(_xlfn.MAXIFS(INDIRECT("'"&amp;I183&amp;"'!"&amp;P183), INDIRECT("'"&amp;I183&amp;"'!A:A"), C183), 0)</f>
        <v>0</v>
      </c>
      <c r="V183" s="52">
        <f ca="1">IFERROR(_xlfn.MAXIFS(INDIRECT("'"&amp;I183&amp;"'!"&amp;P183), INDIRECT("'"&amp;I183&amp;"'!A:A"), LEFT(C183,7)), 0)</f>
        <v>0</v>
      </c>
      <c r="W183" s="52">
        <f ca="1">IFERROR(_xlfn.MAXIFS(INDIRECT("'"&amp;I183&amp;"'!"&amp;P183), INDIRECT("'"&amp;I183&amp;"'!A:A"), LEFT(C183,4)), 0)</f>
        <v>0</v>
      </c>
      <c r="X183" s="52">
        <f t="shared" ca="1" si="49"/>
        <v>0</v>
      </c>
      <c r="Y183" s="52" t="e" cm="1">
        <f t="array" aca="1" ref="Y183" ca="1">_xlfn.XLOOKUP(X183,INDIRECT("'"&amp;I183&amp;"'!"&amp;P183),INDIRECT("'"&amp;I183&amp;"'!I:I"),"Manjka")</f>
        <v>#REF!</v>
      </c>
      <c r="Z183" s="52">
        <f ca="1">IFERROR(_xlfn.MAXIFS(INDIRECT("'Druge države in ozemlja'!"&amp;P183), 'Druge države in ozemlja'!A:A, C183), 0)</f>
        <v>0</v>
      </c>
      <c r="AA183" s="52">
        <f ca="1">IFERROR(_xlfn.MAXIFS(INDIRECT("'Druge države in ozemlja'!"&amp;P183), 'Druge države in ozemlja'!A:A, LEFT(C183,7)), 0)</f>
        <v>0</v>
      </c>
      <c r="AB183" s="52">
        <f ca="1">IFERROR(_xlfn.MAXIFS(INDIRECT("'Druge države in ozemlja'!"&amp;P183), 'Druge države in ozemlja'!A:A,LEFT(C183,4)), 0)</f>
        <v>0</v>
      </c>
      <c r="AC183" s="52">
        <f t="shared" ca="1" si="50"/>
        <v>0</v>
      </c>
      <c r="AD183" s="52" t="e" cm="1">
        <f t="array" aca="1" ref="AD183" ca="1">_xlfn.XLOOKUP(AC183,INDIRECT("'Druge države in ozemlja'!"&amp;P183),'Druge države in ozemlja'!I:I,"Manjka")</f>
        <v>#REF!</v>
      </c>
      <c r="AE183" s="52" t="e">
        <f t="shared" ca="1" si="42"/>
        <v>#REF!</v>
      </c>
      <c r="AF183" s="52" t="e" cm="1">
        <f t="array" aca="1" ref="AF183" ca="1">_xlfn.XLOOKUP(C183&amp;"|("&amp;F183&amp;")",INDIRECT("'"&amp;I183&amp;"'!A1:A10000") &amp; "|" &amp; INDIRECT("'"&amp;I183&amp;"'!I1:I10000"),INDIRECT("'"&amp;I183&amp;"'!"&amp;Q183),0)</f>
        <v>#REF!</v>
      </c>
      <c r="AG183" s="52" t="e">
        <f t="shared" ca="1" si="43"/>
        <v>#REF!</v>
      </c>
      <c r="AH183" s="52" cm="1">
        <f t="array" aca="1" ref="AH183" ca="1">_xlfn.XLOOKUP(C183&amp;"|("&amp;F183&amp;")",'Druge države in ozemlja'!$A$1:$A$10000 &amp; "|" &amp; 'Druge države in ozemlja'!$I$1:$I$10000,INDIRECT("'Druge države in ozemlja'!"&amp;Q183),0)</f>
        <v>0</v>
      </c>
      <c r="AI183" s="52" t="e">
        <f t="shared" ca="1" si="51"/>
        <v>#REF!</v>
      </c>
      <c r="AJ183" s="39">
        <f t="shared" ca="1" si="52"/>
        <v>0</v>
      </c>
      <c r="AK183" s="53" t="e">
        <f t="shared" ca="1" si="53"/>
        <v>#REF!</v>
      </c>
      <c r="AL183" s="54">
        <f>COUNTIFS(RVb!H:H, 2028, RVb!A:A, C183)</f>
        <v>0</v>
      </c>
      <c r="AM183" s="54">
        <f t="shared" si="54"/>
        <v>2025</v>
      </c>
      <c r="AN183" s="54" t="e">
        <f ca="1">IF(G183, TRUE, (E183&lt;&gt;""))</f>
        <v>#REF!</v>
      </c>
      <c r="AO183" s="193" t="str">
        <f>IF(AND(B182="", B183=""), "", IF(OR(J183,K183),"",IFERROR(IF(G183,AJ183,AI183), "Vnesi podatke")))</f>
        <v/>
      </c>
      <c r="AP183" s="194" cm="1">
        <f t="array" ref="AP183">_xlfn.XLOOKUP(C183&amp;"|"&amp;F183&amp;"|"&amp;S183,RVb!A:A&amp;"|"&amp;RVb!F:F&amp;"|"&amp;RVb!H:H,RVb!E:E, 0)</f>
        <v>0</v>
      </c>
      <c r="AQ183" s="195">
        <f>_xlfn.MAXIFS(RVb!E:E, RVb!A:A, C183, RVb!H:H, AM183)</f>
        <v>0</v>
      </c>
      <c r="AR183" s="196" t="str">
        <f>IF(AND(B182="", B183=""), "", IFERROR(IF(G183,AQ183,AP183), "Vnesi podatke"))</f>
        <v/>
      </c>
      <c r="AS183" s="197" t="str">
        <f>IF(AND(B182="", B183=""),"", _xlfn.XLOOKUP(O183, Parametri!A:A,Parametri!B:B, ""))</f>
        <v/>
      </c>
      <c r="AT183" s="197" t="str">
        <f>IF(AND(B182="", B183=""), "", _xlfn.XLOOKUP(O183, Parametri!A:A,Parametri!C:C, ""))</f>
        <v/>
      </c>
      <c r="AU183" s="198" t="str">
        <f t="shared" si="55"/>
        <v/>
      </c>
      <c r="AV183" s="199" t="str">
        <f>IF(AND(B182="",B183=""),"",IFERROR(AU183*$AU$2,0))</f>
        <v/>
      </c>
    </row>
    <row r="184" spans="1:48" s="2" customFormat="1" ht="30" customHeight="1" x14ac:dyDescent="0.3">
      <c r="A184" s="64">
        <v>177</v>
      </c>
      <c r="B184" s="89"/>
      <c r="C184" s="20" t="str">
        <f t="shared" si="40"/>
        <v/>
      </c>
      <c r="D184" s="182" t="str">
        <f>IF(AND(B183="", B184=""), "", IFERROR(_xlfn.XLOOKUP(B184,'Seznam Blaga'!A:A,'Seznam Blaga'!B:B), "To blago ni predmet CBAM"))</f>
        <v/>
      </c>
      <c r="E184" s="183"/>
      <c r="F184" s="43" t="str">
        <f>_xlfn.XLOOKUP(E184, 'Seznami podatkov'!C:C,'Seznami podatkov'!B:B, "Izpolni obvezna polja.")</f>
        <v/>
      </c>
      <c r="G184" s="43" t="e">
        <f t="shared" ca="1" si="44"/>
        <v>#REF!</v>
      </c>
      <c r="H184" s="51" t="str">
        <f>IF(AND(B183="", B184=""),"", IFERROR(IF(G184,IF(_xlfn.XLOOKUP(AE184,'Seznami podatkov'!B:B,'Seznami podatkov'!C:C)&lt;&gt;0,_xlfn.XLOOKUP(AE184,'Seznami podatkov'!B:B,'Seznami podatkov'!C:C),""),E184), "Vnesi podatke"))</f>
        <v/>
      </c>
      <c r="I184" s="94"/>
      <c r="J184" s="95" t="b">
        <f>COUNTIF('Seznami podatkov'!G:G,I184)&gt;0</f>
        <v>0</v>
      </c>
      <c r="K184" s="95" t="b">
        <f>COUNTIF('Seznami podatkov'!H:H,I184)&gt;0</f>
        <v>0</v>
      </c>
      <c r="L184" s="95">
        <f t="shared" ca="1" si="45"/>
        <v>0</v>
      </c>
      <c r="M184" s="95">
        <f t="shared" ca="1" si="46"/>
        <v>0</v>
      </c>
      <c r="N184" s="95">
        <f t="shared" ca="1" si="47"/>
        <v>0</v>
      </c>
      <c r="O184" s="96"/>
      <c r="P184" s="95">
        <f>_xlfn.XLOOKUP(O184, 'Seznami podatkov'!D:D,'Seznami podatkov'!E:E, "")</f>
        <v>0</v>
      </c>
      <c r="Q184" s="95" t="str">
        <f t="shared" si="41"/>
        <v>01:010000</v>
      </c>
      <c r="R184" s="95">
        <f>COUNTIF(RVb!A:A, B184)</f>
        <v>0</v>
      </c>
      <c r="S184" s="95">
        <f t="shared" si="48"/>
        <v>0</v>
      </c>
      <c r="T184" s="117"/>
      <c r="U184" s="52">
        <f ca="1">IFERROR(_xlfn.MAXIFS(INDIRECT("'"&amp;I184&amp;"'!"&amp;P184), INDIRECT("'"&amp;I184&amp;"'!A:A"), C184), 0)</f>
        <v>0</v>
      </c>
      <c r="V184" s="52">
        <f ca="1">IFERROR(_xlfn.MAXIFS(INDIRECT("'"&amp;I184&amp;"'!"&amp;P184), INDIRECT("'"&amp;I184&amp;"'!A:A"), LEFT(C184,7)), 0)</f>
        <v>0</v>
      </c>
      <c r="W184" s="52">
        <f ca="1">IFERROR(_xlfn.MAXIFS(INDIRECT("'"&amp;I184&amp;"'!"&amp;P184), INDIRECT("'"&amp;I184&amp;"'!A:A"), LEFT(C184,4)), 0)</f>
        <v>0</v>
      </c>
      <c r="X184" s="52">
        <f t="shared" ca="1" si="49"/>
        <v>0</v>
      </c>
      <c r="Y184" s="52" t="e" cm="1">
        <f t="array" aca="1" ref="Y184" ca="1">_xlfn.XLOOKUP(X184,INDIRECT("'"&amp;I184&amp;"'!"&amp;P184),INDIRECT("'"&amp;I184&amp;"'!I:I"),"Manjka")</f>
        <v>#REF!</v>
      </c>
      <c r="Z184" s="52">
        <f ca="1">IFERROR(_xlfn.MAXIFS(INDIRECT("'Druge države in ozemlja'!"&amp;P184), 'Druge države in ozemlja'!A:A, C184), 0)</f>
        <v>0</v>
      </c>
      <c r="AA184" s="52">
        <f ca="1">IFERROR(_xlfn.MAXIFS(INDIRECT("'Druge države in ozemlja'!"&amp;P184), 'Druge države in ozemlja'!A:A, LEFT(C184,7)), 0)</f>
        <v>0</v>
      </c>
      <c r="AB184" s="52">
        <f ca="1">IFERROR(_xlfn.MAXIFS(INDIRECT("'Druge države in ozemlja'!"&amp;P184), 'Druge države in ozemlja'!A:A,LEFT(C184,4)), 0)</f>
        <v>0</v>
      </c>
      <c r="AC184" s="52">
        <f t="shared" ca="1" si="50"/>
        <v>0</v>
      </c>
      <c r="AD184" s="52" t="e" cm="1">
        <f t="array" aca="1" ref="AD184" ca="1">_xlfn.XLOOKUP(AC184,INDIRECT("'Druge države in ozemlja'!"&amp;P184),'Druge države in ozemlja'!I:I,"Manjka")</f>
        <v>#REF!</v>
      </c>
      <c r="AE184" s="52" t="e">
        <f t="shared" ca="1" si="42"/>
        <v>#REF!</v>
      </c>
      <c r="AF184" s="52" t="e" cm="1">
        <f t="array" aca="1" ref="AF184" ca="1">_xlfn.XLOOKUP(C184&amp;"|("&amp;F184&amp;")",INDIRECT("'"&amp;I184&amp;"'!A1:A10000") &amp; "|" &amp; INDIRECT("'"&amp;I184&amp;"'!I1:I10000"),INDIRECT("'"&amp;I184&amp;"'!"&amp;Q184),0)</f>
        <v>#REF!</v>
      </c>
      <c r="AG184" s="52" t="e">
        <f t="shared" ca="1" si="43"/>
        <v>#REF!</v>
      </c>
      <c r="AH184" s="52" cm="1">
        <f t="array" aca="1" ref="AH184" ca="1">_xlfn.XLOOKUP(C184&amp;"|("&amp;F184&amp;")",'Druge države in ozemlja'!$A$1:$A$10000 &amp; "|" &amp; 'Druge države in ozemlja'!$I$1:$I$10000,INDIRECT("'Druge države in ozemlja'!"&amp;Q184),0)</f>
        <v>0</v>
      </c>
      <c r="AI184" s="52" t="e">
        <f t="shared" ca="1" si="51"/>
        <v>#REF!</v>
      </c>
      <c r="AJ184" s="39">
        <f t="shared" ca="1" si="52"/>
        <v>0</v>
      </c>
      <c r="AK184" s="53" t="e">
        <f t="shared" ca="1" si="53"/>
        <v>#REF!</v>
      </c>
      <c r="AL184" s="54">
        <f>COUNTIFS(RVb!H:H, 2028, RVb!A:A, C184)</f>
        <v>0</v>
      </c>
      <c r="AM184" s="54">
        <f t="shared" si="54"/>
        <v>2025</v>
      </c>
      <c r="AN184" s="54" t="e">
        <f ca="1">IF(G184, TRUE, (E184&lt;&gt;""))</f>
        <v>#REF!</v>
      </c>
      <c r="AO184" s="193" t="str">
        <f>IF(AND(B183="", B184=""), "", IF(OR(J184,K184),"",IFERROR(IF(G184,AJ184,AI184), "Vnesi podatke")))</f>
        <v/>
      </c>
      <c r="AP184" s="194" cm="1">
        <f t="array" ref="AP184">_xlfn.XLOOKUP(C184&amp;"|"&amp;F184&amp;"|"&amp;S184,RVb!A:A&amp;"|"&amp;RVb!F:F&amp;"|"&amp;RVb!H:H,RVb!E:E, 0)</f>
        <v>0</v>
      </c>
      <c r="AQ184" s="195">
        <f>_xlfn.MAXIFS(RVb!E:E, RVb!A:A, C184, RVb!H:H, AM184)</f>
        <v>0</v>
      </c>
      <c r="AR184" s="196" t="str">
        <f>IF(AND(B183="", B184=""), "", IFERROR(IF(G184,AQ184,AP184), "Vnesi podatke"))</f>
        <v/>
      </c>
      <c r="AS184" s="197" t="str">
        <f>IF(AND(B183="", B184=""),"", _xlfn.XLOOKUP(O184, Parametri!A:A,Parametri!B:B, ""))</f>
        <v/>
      </c>
      <c r="AT184" s="197" t="str">
        <f>IF(AND(B183="", B184=""), "", _xlfn.XLOOKUP(O184, Parametri!A:A,Parametri!C:C, ""))</f>
        <v/>
      </c>
      <c r="AU184" s="198" t="str">
        <f t="shared" si="55"/>
        <v/>
      </c>
      <c r="AV184" s="199" t="str">
        <f>IF(AND(B183="",B184=""),"",IFERROR(AU184*$AU$2,0))</f>
        <v/>
      </c>
    </row>
    <row r="185" spans="1:48" s="2" customFormat="1" ht="30" customHeight="1" x14ac:dyDescent="0.3">
      <c r="A185" s="63">
        <v>178</v>
      </c>
      <c r="B185" s="89"/>
      <c r="C185" s="20" t="str">
        <f t="shared" si="40"/>
        <v/>
      </c>
      <c r="D185" s="182" t="str">
        <f>IF(AND(B184="", B185=""), "", IFERROR(_xlfn.XLOOKUP(B185,'Seznam Blaga'!A:A,'Seznam Blaga'!B:B), "To blago ni predmet CBAM"))</f>
        <v/>
      </c>
      <c r="E185" s="183"/>
      <c r="F185" s="43" t="str">
        <f>_xlfn.XLOOKUP(E185, 'Seznami podatkov'!C:C,'Seznami podatkov'!B:B, "Izpolni obvezna polja.")</f>
        <v/>
      </c>
      <c r="G185" s="43" t="e">
        <f t="shared" ca="1" si="44"/>
        <v>#REF!</v>
      </c>
      <c r="H185" s="51" t="str">
        <f>IF(AND(B184="", B185=""),"", IFERROR(IF(G185,IF(_xlfn.XLOOKUP(AE185,'Seznami podatkov'!B:B,'Seznami podatkov'!C:C)&lt;&gt;0,_xlfn.XLOOKUP(AE185,'Seznami podatkov'!B:B,'Seznami podatkov'!C:C),""),E185), "Vnesi podatke"))</f>
        <v/>
      </c>
      <c r="I185" s="94"/>
      <c r="J185" s="95" t="b">
        <f>COUNTIF('Seznami podatkov'!G:G,I185)&gt;0</f>
        <v>0</v>
      </c>
      <c r="K185" s="95" t="b">
        <f>COUNTIF('Seznami podatkov'!H:H,I185)&gt;0</f>
        <v>0</v>
      </c>
      <c r="L185" s="95">
        <f t="shared" ca="1" si="45"/>
        <v>0</v>
      </c>
      <c r="M185" s="95">
        <f t="shared" ca="1" si="46"/>
        <v>0</v>
      </c>
      <c r="N185" s="95">
        <f t="shared" ca="1" si="47"/>
        <v>0</v>
      </c>
      <c r="O185" s="96"/>
      <c r="P185" s="95">
        <f>_xlfn.XLOOKUP(O185, 'Seznami podatkov'!D:D,'Seznami podatkov'!E:E, "")</f>
        <v>0</v>
      </c>
      <c r="Q185" s="95" t="str">
        <f t="shared" si="41"/>
        <v>01:010000</v>
      </c>
      <c r="R185" s="95">
        <f>COUNTIF(RVb!A:A, B185)</f>
        <v>0</v>
      </c>
      <c r="S185" s="95">
        <f t="shared" si="48"/>
        <v>0</v>
      </c>
      <c r="T185" s="117"/>
      <c r="U185" s="52">
        <f ca="1">IFERROR(_xlfn.MAXIFS(INDIRECT("'"&amp;I185&amp;"'!"&amp;P185), INDIRECT("'"&amp;I185&amp;"'!A:A"), C185), 0)</f>
        <v>0</v>
      </c>
      <c r="V185" s="52">
        <f ca="1">IFERROR(_xlfn.MAXIFS(INDIRECT("'"&amp;I185&amp;"'!"&amp;P185), INDIRECT("'"&amp;I185&amp;"'!A:A"), LEFT(C185,7)), 0)</f>
        <v>0</v>
      </c>
      <c r="W185" s="52">
        <f ca="1">IFERROR(_xlfn.MAXIFS(INDIRECT("'"&amp;I185&amp;"'!"&amp;P185), INDIRECT("'"&amp;I185&amp;"'!A:A"), LEFT(C185,4)), 0)</f>
        <v>0</v>
      </c>
      <c r="X185" s="52">
        <f t="shared" ca="1" si="49"/>
        <v>0</v>
      </c>
      <c r="Y185" s="52" t="e" cm="1">
        <f t="array" aca="1" ref="Y185" ca="1">_xlfn.XLOOKUP(X185,INDIRECT("'"&amp;I185&amp;"'!"&amp;P185),INDIRECT("'"&amp;I185&amp;"'!I:I"),"Manjka")</f>
        <v>#REF!</v>
      </c>
      <c r="Z185" s="52">
        <f ca="1">IFERROR(_xlfn.MAXIFS(INDIRECT("'Druge države in ozemlja'!"&amp;P185), 'Druge države in ozemlja'!A:A, C185), 0)</f>
        <v>0</v>
      </c>
      <c r="AA185" s="52">
        <f ca="1">IFERROR(_xlfn.MAXIFS(INDIRECT("'Druge države in ozemlja'!"&amp;P185), 'Druge države in ozemlja'!A:A, LEFT(C185,7)), 0)</f>
        <v>0</v>
      </c>
      <c r="AB185" s="52">
        <f ca="1">IFERROR(_xlfn.MAXIFS(INDIRECT("'Druge države in ozemlja'!"&amp;P185), 'Druge države in ozemlja'!A:A,LEFT(C185,4)), 0)</f>
        <v>0</v>
      </c>
      <c r="AC185" s="52">
        <f t="shared" ca="1" si="50"/>
        <v>0</v>
      </c>
      <c r="AD185" s="52" t="e" cm="1">
        <f t="array" aca="1" ref="AD185" ca="1">_xlfn.XLOOKUP(AC185,INDIRECT("'Druge države in ozemlja'!"&amp;P185),'Druge države in ozemlja'!I:I,"Manjka")</f>
        <v>#REF!</v>
      </c>
      <c r="AE185" s="52" t="e">
        <f t="shared" ca="1" si="42"/>
        <v>#REF!</v>
      </c>
      <c r="AF185" s="52" t="e" cm="1">
        <f t="array" aca="1" ref="AF185" ca="1">_xlfn.XLOOKUP(C185&amp;"|("&amp;F185&amp;")",INDIRECT("'"&amp;I185&amp;"'!A1:A10000") &amp; "|" &amp; INDIRECT("'"&amp;I185&amp;"'!I1:I10000"),INDIRECT("'"&amp;I185&amp;"'!"&amp;Q185),0)</f>
        <v>#REF!</v>
      </c>
      <c r="AG185" s="52" t="e">
        <f t="shared" ca="1" si="43"/>
        <v>#REF!</v>
      </c>
      <c r="AH185" s="52" cm="1">
        <f t="array" aca="1" ref="AH185" ca="1">_xlfn.XLOOKUP(C185&amp;"|("&amp;F185&amp;")",'Druge države in ozemlja'!$A$1:$A$10000 &amp; "|" &amp; 'Druge države in ozemlja'!$I$1:$I$10000,INDIRECT("'Druge države in ozemlja'!"&amp;Q185),0)</f>
        <v>0</v>
      </c>
      <c r="AI185" s="52" t="e">
        <f t="shared" ca="1" si="51"/>
        <v>#REF!</v>
      </c>
      <c r="AJ185" s="39">
        <f t="shared" ca="1" si="52"/>
        <v>0</v>
      </c>
      <c r="AK185" s="53" t="e">
        <f t="shared" ca="1" si="53"/>
        <v>#REF!</v>
      </c>
      <c r="AL185" s="54">
        <f>COUNTIFS(RVb!H:H, 2028, RVb!A:A, C185)</f>
        <v>0</v>
      </c>
      <c r="AM185" s="54">
        <f t="shared" si="54"/>
        <v>2025</v>
      </c>
      <c r="AN185" s="54" t="e">
        <f ca="1">IF(G185, TRUE, (E185&lt;&gt;""))</f>
        <v>#REF!</v>
      </c>
      <c r="AO185" s="193" t="str">
        <f>IF(AND(B184="", B185=""), "", IF(OR(J185,K185),"",IFERROR(IF(G185,AJ185,AI185), "Vnesi podatke")))</f>
        <v/>
      </c>
      <c r="AP185" s="194" cm="1">
        <f t="array" ref="AP185">_xlfn.XLOOKUP(C185&amp;"|"&amp;F185&amp;"|"&amp;S185,RVb!A:A&amp;"|"&amp;RVb!F:F&amp;"|"&amp;RVb!H:H,RVb!E:E, 0)</f>
        <v>0</v>
      </c>
      <c r="AQ185" s="195">
        <f>_xlfn.MAXIFS(RVb!E:E, RVb!A:A, C185, RVb!H:H, AM185)</f>
        <v>0</v>
      </c>
      <c r="AR185" s="196" t="str">
        <f>IF(AND(B184="", B185=""), "", IFERROR(IF(G185,AQ185,AP185), "Vnesi podatke"))</f>
        <v/>
      </c>
      <c r="AS185" s="197" t="str">
        <f>IF(AND(B184="", B185=""),"", _xlfn.XLOOKUP(O185, Parametri!A:A,Parametri!B:B, ""))</f>
        <v/>
      </c>
      <c r="AT185" s="197" t="str">
        <f>IF(AND(B184="", B185=""), "", _xlfn.XLOOKUP(O185, Parametri!A:A,Parametri!C:C, ""))</f>
        <v/>
      </c>
      <c r="AU185" s="198" t="str">
        <f t="shared" si="55"/>
        <v/>
      </c>
      <c r="AV185" s="199" t="str">
        <f>IF(AND(B184="",B185=""),"",IFERROR(AU185*$AU$2,0))</f>
        <v/>
      </c>
    </row>
    <row r="186" spans="1:48" s="2" customFormat="1" ht="30" customHeight="1" x14ac:dyDescent="0.3">
      <c r="A186" s="64">
        <v>179</v>
      </c>
      <c r="B186" s="89"/>
      <c r="C186" s="20" t="str">
        <f t="shared" si="40"/>
        <v/>
      </c>
      <c r="D186" s="182" t="str">
        <f>IF(AND(B185="", B186=""), "", IFERROR(_xlfn.XLOOKUP(B186,'Seznam Blaga'!A:A,'Seznam Blaga'!B:B), "To blago ni predmet CBAM"))</f>
        <v/>
      </c>
      <c r="E186" s="183"/>
      <c r="F186" s="43" t="str">
        <f>_xlfn.XLOOKUP(E186, 'Seznami podatkov'!C:C,'Seznami podatkov'!B:B, "Izpolni obvezna polja.")</f>
        <v/>
      </c>
      <c r="G186" s="43" t="e">
        <f t="shared" ca="1" si="44"/>
        <v>#REF!</v>
      </c>
      <c r="H186" s="51" t="str">
        <f>IF(AND(B185="", B186=""),"", IFERROR(IF(G186,IF(_xlfn.XLOOKUP(AE186,'Seznami podatkov'!B:B,'Seznami podatkov'!C:C)&lt;&gt;0,_xlfn.XLOOKUP(AE186,'Seznami podatkov'!B:B,'Seznami podatkov'!C:C),""),E186), "Vnesi podatke"))</f>
        <v/>
      </c>
      <c r="I186" s="94"/>
      <c r="J186" s="95" t="b">
        <f>COUNTIF('Seznami podatkov'!G:G,I186)&gt;0</f>
        <v>0</v>
      </c>
      <c r="K186" s="95" t="b">
        <f>COUNTIF('Seznami podatkov'!H:H,I186)&gt;0</f>
        <v>0</v>
      </c>
      <c r="L186" s="95">
        <f t="shared" ca="1" si="45"/>
        <v>0</v>
      </c>
      <c r="M186" s="95">
        <f t="shared" ca="1" si="46"/>
        <v>0</v>
      </c>
      <c r="N186" s="95">
        <f t="shared" ca="1" si="47"/>
        <v>0</v>
      </c>
      <c r="O186" s="96"/>
      <c r="P186" s="95">
        <f>_xlfn.XLOOKUP(O186, 'Seznami podatkov'!D:D,'Seznami podatkov'!E:E, "")</f>
        <v>0</v>
      </c>
      <c r="Q186" s="95" t="str">
        <f t="shared" si="41"/>
        <v>01:010000</v>
      </c>
      <c r="R186" s="95">
        <f>COUNTIF(RVb!A:A, B186)</f>
        <v>0</v>
      </c>
      <c r="S186" s="95">
        <f t="shared" si="48"/>
        <v>0</v>
      </c>
      <c r="T186" s="117"/>
      <c r="U186" s="52">
        <f ca="1">IFERROR(_xlfn.MAXIFS(INDIRECT("'"&amp;I186&amp;"'!"&amp;P186), INDIRECT("'"&amp;I186&amp;"'!A:A"), C186), 0)</f>
        <v>0</v>
      </c>
      <c r="V186" s="52">
        <f ca="1">IFERROR(_xlfn.MAXIFS(INDIRECT("'"&amp;I186&amp;"'!"&amp;P186), INDIRECT("'"&amp;I186&amp;"'!A:A"), LEFT(C186,7)), 0)</f>
        <v>0</v>
      </c>
      <c r="W186" s="52">
        <f ca="1">IFERROR(_xlfn.MAXIFS(INDIRECT("'"&amp;I186&amp;"'!"&amp;P186), INDIRECT("'"&amp;I186&amp;"'!A:A"), LEFT(C186,4)), 0)</f>
        <v>0</v>
      </c>
      <c r="X186" s="52">
        <f t="shared" ca="1" si="49"/>
        <v>0</v>
      </c>
      <c r="Y186" s="52" t="e" cm="1">
        <f t="array" aca="1" ref="Y186" ca="1">_xlfn.XLOOKUP(X186,INDIRECT("'"&amp;I186&amp;"'!"&amp;P186),INDIRECT("'"&amp;I186&amp;"'!I:I"),"Manjka")</f>
        <v>#REF!</v>
      </c>
      <c r="Z186" s="52">
        <f ca="1">IFERROR(_xlfn.MAXIFS(INDIRECT("'Druge države in ozemlja'!"&amp;P186), 'Druge države in ozemlja'!A:A, C186), 0)</f>
        <v>0</v>
      </c>
      <c r="AA186" s="52">
        <f ca="1">IFERROR(_xlfn.MAXIFS(INDIRECT("'Druge države in ozemlja'!"&amp;P186), 'Druge države in ozemlja'!A:A, LEFT(C186,7)), 0)</f>
        <v>0</v>
      </c>
      <c r="AB186" s="52">
        <f ca="1">IFERROR(_xlfn.MAXIFS(INDIRECT("'Druge države in ozemlja'!"&amp;P186), 'Druge države in ozemlja'!A:A,LEFT(C186,4)), 0)</f>
        <v>0</v>
      </c>
      <c r="AC186" s="52">
        <f t="shared" ca="1" si="50"/>
        <v>0</v>
      </c>
      <c r="AD186" s="52" t="e" cm="1">
        <f t="array" aca="1" ref="AD186" ca="1">_xlfn.XLOOKUP(AC186,INDIRECT("'Druge države in ozemlja'!"&amp;P186),'Druge države in ozemlja'!I:I,"Manjka")</f>
        <v>#REF!</v>
      </c>
      <c r="AE186" s="52" t="e">
        <f t="shared" ca="1" si="42"/>
        <v>#REF!</v>
      </c>
      <c r="AF186" s="52" t="e" cm="1">
        <f t="array" aca="1" ref="AF186" ca="1">_xlfn.XLOOKUP(C186&amp;"|("&amp;F186&amp;")",INDIRECT("'"&amp;I186&amp;"'!A1:A10000") &amp; "|" &amp; INDIRECT("'"&amp;I186&amp;"'!I1:I10000"),INDIRECT("'"&amp;I186&amp;"'!"&amp;Q186),0)</f>
        <v>#REF!</v>
      </c>
      <c r="AG186" s="52" t="e">
        <f t="shared" ca="1" si="43"/>
        <v>#REF!</v>
      </c>
      <c r="AH186" s="52" cm="1">
        <f t="array" aca="1" ref="AH186" ca="1">_xlfn.XLOOKUP(C186&amp;"|("&amp;F186&amp;")",'Druge države in ozemlja'!$A$1:$A$10000 &amp; "|" &amp; 'Druge države in ozemlja'!$I$1:$I$10000,INDIRECT("'Druge države in ozemlja'!"&amp;Q186),0)</f>
        <v>0</v>
      </c>
      <c r="AI186" s="52" t="e">
        <f t="shared" ca="1" si="51"/>
        <v>#REF!</v>
      </c>
      <c r="AJ186" s="39">
        <f t="shared" ca="1" si="52"/>
        <v>0</v>
      </c>
      <c r="AK186" s="53" t="e">
        <f t="shared" ca="1" si="53"/>
        <v>#REF!</v>
      </c>
      <c r="AL186" s="54">
        <f>COUNTIFS(RVb!H:H, 2028, RVb!A:A, C186)</f>
        <v>0</v>
      </c>
      <c r="AM186" s="54">
        <f t="shared" si="54"/>
        <v>2025</v>
      </c>
      <c r="AN186" s="54" t="e">
        <f ca="1">IF(G186, TRUE, (E186&lt;&gt;""))</f>
        <v>#REF!</v>
      </c>
      <c r="AO186" s="193" t="str">
        <f>IF(AND(B185="", B186=""), "", IF(OR(J186,K186),"",IFERROR(IF(G186,AJ186,AI186), "Vnesi podatke")))</f>
        <v/>
      </c>
      <c r="AP186" s="194" cm="1">
        <f t="array" ref="AP186">_xlfn.XLOOKUP(C186&amp;"|"&amp;F186&amp;"|"&amp;S186,RVb!A:A&amp;"|"&amp;RVb!F:F&amp;"|"&amp;RVb!H:H,RVb!E:E, 0)</f>
        <v>0</v>
      </c>
      <c r="AQ186" s="195">
        <f>_xlfn.MAXIFS(RVb!E:E, RVb!A:A, C186, RVb!H:H, AM186)</f>
        <v>0</v>
      </c>
      <c r="AR186" s="196" t="str">
        <f>IF(AND(B185="", B186=""), "", IFERROR(IF(G186,AQ186,AP186), "Vnesi podatke"))</f>
        <v/>
      </c>
      <c r="AS186" s="197" t="str">
        <f>IF(AND(B185="", B186=""),"", _xlfn.XLOOKUP(O186, Parametri!A:A,Parametri!B:B, ""))</f>
        <v/>
      </c>
      <c r="AT186" s="197" t="str">
        <f>IF(AND(B185="", B186=""), "", _xlfn.XLOOKUP(O186, Parametri!A:A,Parametri!C:C, ""))</f>
        <v/>
      </c>
      <c r="AU186" s="198" t="str">
        <f t="shared" si="55"/>
        <v/>
      </c>
      <c r="AV186" s="199" t="str">
        <f>IF(AND(B185="",B186=""),"",IFERROR(AU186*$AU$2,0))</f>
        <v/>
      </c>
    </row>
    <row r="187" spans="1:48" s="2" customFormat="1" ht="30" customHeight="1" x14ac:dyDescent="0.3">
      <c r="A187" s="64">
        <v>180</v>
      </c>
      <c r="B187" s="89"/>
      <c r="C187" s="20" t="str">
        <f t="shared" si="40"/>
        <v/>
      </c>
      <c r="D187" s="182" t="str">
        <f>IF(AND(B186="", B187=""), "", IFERROR(_xlfn.XLOOKUP(B187,'Seznam Blaga'!A:A,'Seznam Blaga'!B:B), "To blago ni predmet CBAM"))</f>
        <v/>
      </c>
      <c r="E187" s="183"/>
      <c r="F187" s="43" t="str">
        <f>_xlfn.XLOOKUP(E187, 'Seznami podatkov'!C:C,'Seznami podatkov'!B:B, "Izpolni obvezna polja.")</f>
        <v/>
      </c>
      <c r="G187" s="43" t="e">
        <f t="shared" ca="1" si="44"/>
        <v>#REF!</v>
      </c>
      <c r="H187" s="51" t="str">
        <f>IF(AND(B186="", B187=""),"", IFERROR(IF(G187,IF(_xlfn.XLOOKUP(AE187,'Seznami podatkov'!B:B,'Seznami podatkov'!C:C)&lt;&gt;0,_xlfn.XLOOKUP(AE187,'Seznami podatkov'!B:B,'Seznami podatkov'!C:C),""),E187), "Vnesi podatke"))</f>
        <v/>
      </c>
      <c r="I187" s="94"/>
      <c r="J187" s="95" t="b">
        <f>COUNTIF('Seznami podatkov'!G:G,I187)&gt;0</f>
        <v>0</v>
      </c>
      <c r="K187" s="95" t="b">
        <f>COUNTIF('Seznami podatkov'!H:H,I187)&gt;0</f>
        <v>0</v>
      </c>
      <c r="L187" s="95">
        <f t="shared" ca="1" si="45"/>
        <v>0</v>
      </c>
      <c r="M187" s="95">
        <f t="shared" ca="1" si="46"/>
        <v>0</v>
      </c>
      <c r="N187" s="95">
        <f t="shared" ca="1" si="47"/>
        <v>0</v>
      </c>
      <c r="O187" s="96"/>
      <c r="P187" s="95">
        <f>_xlfn.XLOOKUP(O187, 'Seznami podatkov'!D:D,'Seznami podatkov'!E:E, "")</f>
        <v>0</v>
      </c>
      <c r="Q187" s="95" t="str">
        <f t="shared" si="41"/>
        <v>01:010000</v>
      </c>
      <c r="R187" s="95">
        <f>COUNTIF(RVb!A:A, B187)</f>
        <v>0</v>
      </c>
      <c r="S187" s="95">
        <f t="shared" si="48"/>
        <v>0</v>
      </c>
      <c r="T187" s="117"/>
      <c r="U187" s="52">
        <f ca="1">IFERROR(_xlfn.MAXIFS(INDIRECT("'"&amp;I187&amp;"'!"&amp;P187), INDIRECT("'"&amp;I187&amp;"'!A:A"), C187), 0)</f>
        <v>0</v>
      </c>
      <c r="V187" s="52">
        <f ca="1">IFERROR(_xlfn.MAXIFS(INDIRECT("'"&amp;I187&amp;"'!"&amp;P187), INDIRECT("'"&amp;I187&amp;"'!A:A"), LEFT(C187,7)), 0)</f>
        <v>0</v>
      </c>
      <c r="W187" s="52">
        <f ca="1">IFERROR(_xlfn.MAXIFS(INDIRECT("'"&amp;I187&amp;"'!"&amp;P187), INDIRECT("'"&amp;I187&amp;"'!A:A"), LEFT(C187,4)), 0)</f>
        <v>0</v>
      </c>
      <c r="X187" s="52">
        <f t="shared" ca="1" si="49"/>
        <v>0</v>
      </c>
      <c r="Y187" s="52" t="e" cm="1">
        <f t="array" aca="1" ref="Y187" ca="1">_xlfn.XLOOKUP(X187,INDIRECT("'"&amp;I187&amp;"'!"&amp;P187),INDIRECT("'"&amp;I187&amp;"'!I:I"),"Manjka")</f>
        <v>#REF!</v>
      </c>
      <c r="Z187" s="52">
        <f ca="1">IFERROR(_xlfn.MAXIFS(INDIRECT("'Druge države in ozemlja'!"&amp;P187), 'Druge države in ozemlja'!A:A, C187), 0)</f>
        <v>0</v>
      </c>
      <c r="AA187" s="52">
        <f ca="1">IFERROR(_xlfn.MAXIFS(INDIRECT("'Druge države in ozemlja'!"&amp;P187), 'Druge države in ozemlja'!A:A, LEFT(C187,7)), 0)</f>
        <v>0</v>
      </c>
      <c r="AB187" s="52">
        <f ca="1">IFERROR(_xlfn.MAXIFS(INDIRECT("'Druge države in ozemlja'!"&amp;P187), 'Druge države in ozemlja'!A:A,LEFT(C187,4)), 0)</f>
        <v>0</v>
      </c>
      <c r="AC187" s="52">
        <f t="shared" ca="1" si="50"/>
        <v>0</v>
      </c>
      <c r="AD187" s="52" t="e" cm="1">
        <f t="array" aca="1" ref="AD187" ca="1">_xlfn.XLOOKUP(AC187,INDIRECT("'Druge države in ozemlja'!"&amp;P187),'Druge države in ozemlja'!I:I,"Manjka")</f>
        <v>#REF!</v>
      </c>
      <c r="AE187" s="52" t="e">
        <f t="shared" ca="1" si="42"/>
        <v>#REF!</v>
      </c>
      <c r="AF187" s="52" t="e" cm="1">
        <f t="array" aca="1" ref="AF187" ca="1">_xlfn.XLOOKUP(C187&amp;"|("&amp;F187&amp;")",INDIRECT("'"&amp;I187&amp;"'!A1:A10000") &amp; "|" &amp; INDIRECT("'"&amp;I187&amp;"'!I1:I10000"),INDIRECT("'"&amp;I187&amp;"'!"&amp;Q187),0)</f>
        <v>#REF!</v>
      </c>
      <c r="AG187" s="52" t="e">
        <f t="shared" ca="1" si="43"/>
        <v>#REF!</v>
      </c>
      <c r="AH187" s="52" cm="1">
        <f t="array" aca="1" ref="AH187" ca="1">_xlfn.XLOOKUP(C187&amp;"|("&amp;F187&amp;")",'Druge države in ozemlja'!$A$1:$A$10000 &amp; "|" &amp; 'Druge države in ozemlja'!$I$1:$I$10000,INDIRECT("'Druge države in ozemlja'!"&amp;Q187),0)</f>
        <v>0</v>
      </c>
      <c r="AI187" s="52" t="e">
        <f t="shared" ca="1" si="51"/>
        <v>#REF!</v>
      </c>
      <c r="AJ187" s="39">
        <f t="shared" ca="1" si="52"/>
        <v>0</v>
      </c>
      <c r="AK187" s="53" t="e">
        <f t="shared" ca="1" si="53"/>
        <v>#REF!</v>
      </c>
      <c r="AL187" s="54">
        <f>COUNTIFS(RVb!H:H, 2028, RVb!A:A, C187)</f>
        <v>0</v>
      </c>
      <c r="AM187" s="54">
        <f t="shared" si="54"/>
        <v>2025</v>
      </c>
      <c r="AN187" s="54" t="e">
        <f ca="1">IF(G187, TRUE, (E187&lt;&gt;""))</f>
        <v>#REF!</v>
      </c>
      <c r="AO187" s="193" t="str">
        <f>IF(AND(B186="", B187=""), "", IF(OR(J187,K187),"",IFERROR(IF(G187,AJ187,AI187), "Vnesi podatke")))</f>
        <v/>
      </c>
      <c r="AP187" s="194" cm="1">
        <f t="array" ref="AP187">_xlfn.XLOOKUP(C187&amp;"|"&amp;F187&amp;"|"&amp;S187,RVb!A:A&amp;"|"&amp;RVb!F:F&amp;"|"&amp;RVb!H:H,RVb!E:E, 0)</f>
        <v>0</v>
      </c>
      <c r="AQ187" s="195">
        <f>_xlfn.MAXIFS(RVb!E:E, RVb!A:A, C187, RVb!H:H, AM187)</f>
        <v>0</v>
      </c>
      <c r="AR187" s="196" t="str">
        <f>IF(AND(B186="", B187=""), "", IFERROR(IF(G187,AQ187,AP187), "Vnesi podatke"))</f>
        <v/>
      </c>
      <c r="AS187" s="197" t="str">
        <f>IF(AND(B186="", B187=""),"", _xlfn.XLOOKUP(O187, Parametri!A:A,Parametri!B:B, ""))</f>
        <v/>
      </c>
      <c r="AT187" s="197" t="str">
        <f>IF(AND(B186="", B187=""), "", _xlfn.XLOOKUP(O187, Parametri!A:A,Parametri!C:C, ""))</f>
        <v/>
      </c>
      <c r="AU187" s="198" t="str">
        <f t="shared" si="55"/>
        <v/>
      </c>
      <c r="AV187" s="199" t="str">
        <f>IF(AND(B186="",B187=""),"",IFERROR(AU187*$AU$2,0))</f>
        <v/>
      </c>
    </row>
    <row r="188" spans="1:48" s="2" customFormat="1" ht="30" customHeight="1" x14ac:dyDescent="0.3">
      <c r="A188" s="63">
        <v>181</v>
      </c>
      <c r="B188" s="89"/>
      <c r="C188" s="20" t="str">
        <f t="shared" si="40"/>
        <v/>
      </c>
      <c r="D188" s="182" t="str">
        <f>IF(AND(B187="", B188=""), "", IFERROR(_xlfn.XLOOKUP(B188,'Seznam Blaga'!A:A,'Seznam Blaga'!B:B), "To blago ni predmet CBAM"))</f>
        <v/>
      </c>
      <c r="E188" s="183"/>
      <c r="F188" s="43" t="str">
        <f>_xlfn.XLOOKUP(E188, 'Seznami podatkov'!C:C,'Seznami podatkov'!B:B, "Izpolni obvezna polja.")</f>
        <v/>
      </c>
      <c r="G188" s="43" t="e">
        <f t="shared" ca="1" si="44"/>
        <v>#REF!</v>
      </c>
      <c r="H188" s="51" t="str">
        <f>IF(AND(B187="", B188=""),"", IFERROR(IF(G188,IF(_xlfn.XLOOKUP(AE188,'Seznami podatkov'!B:B,'Seznami podatkov'!C:C)&lt;&gt;0,_xlfn.XLOOKUP(AE188,'Seznami podatkov'!B:B,'Seznami podatkov'!C:C),""),E188), "Vnesi podatke"))</f>
        <v/>
      </c>
      <c r="I188" s="94"/>
      <c r="J188" s="95" t="b">
        <f>COUNTIF('Seznami podatkov'!G:G,I188)&gt;0</f>
        <v>0</v>
      </c>
      <c r="K188" s="95" t="b">
        <f>COUNTIF('Seznami podatkov'!H:H,I188)&gt;0</f>
        <v>0</v>
      </c>
      <c r="L188" s="95">
        <f t="shared" ca="1" si="45"/>
        <v>0</v>
      </c>
      <c r="M188" s="95">
        <f t="shared" ca="1" si="46"/>
        <v>0</v>
      </c>
      <c r="N188" s="95">
        <f t="shared" ca="1" si="47"/>
        <v>0</v>
      </c>
      <c r="O188" s="96"/>
      <c r="P188" s="95">
        <f>_xlfn.XLOOKUP(O188, 'Seznami podatkov'!D:D,'Seznami podatkov'!E:E, "")</f>
        <v>0</v>
      </c>
      <c r="Q188" s="95" t="str">
        <f t="shared" si="41"/>
        <v>01:010000</v>
      </c>
      <c r="R188" s="95">
        <f>COUNTIF(RVb!A:A, B188)</f>
        <v>0</v>
      </c>
      <c r="S188" s="95">
        <f t="shared" si="48"/>
        <v>0</v>
      </c>
      <c r="T188" s="117"/>
      <c r="U188" s="52">
        <f ca="1">IFERROR(_xlfn.MAXIFS(INDIRECT("'"&amp;I188&amp;"'!"&amp;P188), INDIRECT("'"&amp;I188&amp;"'!A:A"), C188), 0)</f>
        <v>0</v>
      </c>
      <c r="V188" s="52">
        <f ca="1">IFERROR(_xlfn.MAXIFS(INDIRECT("'"&amp;I188&amp;"'!"&amp;P188), INDIRECT("'"&amp;I188&amp;"'!A:A"), LEFT(C188,7)), 0)</f>
        <v>0</v>
      </c>
      <c r="W188" s="52">
        <f ca="1">IFERROR(_xlfn.MAXIFS(INDIRECT("'"&amp;I188&amp;"'!"&amp;P188), INDIRECT("'"&amp;I188&amp;"'!A:A"), LEFT(C188,4)), 0)</f>
        <v>0</v>
      </c>
      <c r="X188" s="52">
        <f t="shared" ca="1" si="49"/>
        <v>0</v>
      </c>
      <c r="Y188" s="52" t="e" cm="1">
        <f t="array" aca="1" ref="Y188" ca="1">_xlfn.XLOOKUP(X188,INDIRECT("'"&amp;I188&amp;"'!"&amp;P188),INDIRECT("'"&amp;I188&amp;"'!I:I"),"Manjka")</f>
        <v>#REF!</v>
      </c>
      <c r="Z188" s="52">
        <f ca="1">IFERROR(_xlfn.MAXIFS(INDIRECT("'Druge države in ozemlja'!"&amp;P188), 'Druge države in ozemlja'!A:A, C188), 0)</f>
        <v>0</v>
      </c>
      <c r="AA188" s="52">
        <f ca="1">IFERROR(_xlfn.MAXIFS(INDIRECT("'Druge države in ozemlja'!"&amp;P188), 'Druge države in ozemlja'!A:A, LEFT(C188,7)), 0)</f>
        <v>0</v>
      </c>
      <c r="AB188" s="52">
        <f ca="1">IFERROR(_xlfn.MAXIFS(INDIRECT("'Druge države in ozemlja'!"&amp;P188), 'Druge države in ozemlja'!A:A,LEFT(C188,4)), 0)</f>
        <v>0</v>
      </c>
      <c r="AC188" s="52">
        <f t="shared" ca="1" si="50"/>
        <v>0</v>
      </c>
      <c r="AD188" s="52" t="e" cm="1">
        <f t="array" aca="1" ref="AD188" ca="1">_xlfn.XLOOKUP(AC188,INDIRECT("'Druge države in ozemlja'!"&amp;P188),'Druge države in ozemlja'!I:I,"Manjka")</f>
        <v>#REF!</v>
      </c>
      <c r="AE188" s="52" t="e">
        <f t="shared" ca="1" si="42"/>
        <v>#REF!</v>
      </c>
      <c r="AF188" s="52" t="e" cm="1">
        <f t="array" aca="1" ref="AF188" ca="1">_xlfn.XLOOKUP(C188&amp;"|("&amp;F188&amp;")",INDIRECT("'"&amp;I188&amp;"'!A1:A10000") &amp; "|" &amp; INDIRECT("'"&amp;I188&amp;"'!I1:I10000"),INDIRECT("'"&amp;I188&amp;"'!"&amp;Q188),0)</f>
        <v>#REF!</v>
      </c>
      <c r="AG188" s="52" t="e">
        <f t="shared" ca="1" si="43"/>
        <v>#REF!</v>
      </c>
      <c r="AH188" s="52" cm="1">
        <f t="array" aca="1" ref="AH188" ca="1">_xlfn.XLOOKUP(C188&amp;"|("&amp;F188&amp;")",'Druge države in ozemlja'!$A$1:$A$10000 &amp; "|" &amp; 'Druge države in ozemlja'!$I$1:$I$10000,INDIRECT("'Druge države in ozemlja'!"&amp;Q188),0)</f>
        <v>0</v>
      </c>
      <c r="AI188" s="52" t="e">
        <f t="shared" ca="1" si="51"/>
        <v>#REF!</v>
      </c>
      <c r="AJ188" s="39">
        <f t="shared" ca="1" si="52"/>
        <v>0</v>
      </c>
      <c r="AK188" s="53" t="e">
        <f t="shared" ca="1" si="53"/>
        <v>#REF!</v>
      </c>
      <c r="AL188" s="54">
        <f>COUNTIFS(RVb!H:H, 2028, RVb!A:A, C188)</f>
        <v>0</v>
      </c>
      <c r="AM188" s="54">
        <f t="shared" si="54"/>
        <v>2025</v>
      </c>
      <c r="AN188" s="54" t="e">
        <f ca="1">IF(G188, TRUE, (E188&lt;&gt;""))</f>
        <v>#REF!</v>
      </c>
      <c r="AO188" s="193" t="str">
        <f>IF(AND(B187="", B188=""), "", IF(OR(J188,K188),"",IFERROR(IF(G188,AJ188,AI188), "Vnesi podatke")))</f>
        <v/>
      </c>
      <c r="AP188" s="194" cm="1">
        <f t="array" ref="AP188">_xlfn.XLOOKUP(C188&amp;"|"&amp;F188&amp;"|"&amp;S188,RVb!A:A&amp;"|"&amp;RVb!F:F&amp;"|"&amp;RVb!H:H,RVb!E:E, 0)</f>
        <v>0</v>
      </c>
      <c r="AQ188" s="195">
        <f>_xlfn.MAXIFS(RVb!E:E, RVb!A:A, C188, RVb!H:H, AM188)</f>
        <v>0</v>
      </c>
      <c r="AR188" s="196" t="str">
        <f>IF(AND(B187="", B188=""), "", IFERROR(IF(G188,AQ188,AP188), "Vnesi podatke"))</f>
        <v/>
      </c>
      <c r="AS188" s="197" t="str">
        <f>IF(AND(B187="", B188=""),"", _xlfn.XLOOKUP(O188, Parametri!A:A,Parametri!B:B, ""))</f>
        <v/>
      </c>
      <c r="AT188" s="197" t="str">
        <f>IF(AND(B187="", B188=""), "", _xlfn.XLOOKUP(O188, Parametri!A:A,Parametri!C:C, ""))</f>
        <v/>
      </c>
      <c r="AU188" s="198" t="str">
        <f t="shared" si="55"/>
        <v/>
      </c>
      <c r="AV188" s="199" t="str">
        <f>IF(AND(B187="",B188=""),"",IFERROR(AU188*$AU$2,0))</f>
        <v/>
      </c>
    </row>
    <row r="189" spans="1:48" s="2" customFormat="1" ht="30" customHeight="1" x14ac:dyDescent="0.3">
      <c r="A189" s="64">
        <v>182</v>
      </c>
      <c r="B189" s="89"/>
      <c r="C189" s="20" t="str">
        <f t="shared" si="40"/>
        <v/>
      </c>
      <c r="D189" s="182" t="str">
        <f>IF(AND(B188="", B189=""), "", IFERROR(_xlfn.XLOOKUP(B189,'Seznam Blaga'!A:A,'Seznam Blaga'!B:B), "To blago ni predmet CBAM"))</f>
        <v/>
      </c>
      <c r="E189" s="183"/>
      <c r="F189" s="43" t="str">
        <f>_xlfn.XLOOKUP(E189, 'Seznami podatkov'!C:C,'Seznami podatkov'!B:B, "Izpolni obvezna polja.")</f>
        <v/>
      </c>
      <c r="G189" s="43" t="e">
        <f t="shared" ca="1" si="44"/>
        <v>#REF!</v>
      </c>
      <c r="H189" s="51" t="str">
        <f>IF(AND(B188="", B189=""),"", IFERROR(IF(G189,IF(_xlfn.XLOOKUP(AE189,'Seznami podatkov'!B:B,'Seznami podatkov'!C:C)&lt;&gt;0,_xlfn.XLOOKUP(AE189,'Seznami podatkov'!B:B,'Seznami podatkov'!C:C),""),E189), "Vnesi podatke"))</f>
        <v/>
      </c>
      <c r="I189" s="94"/>
      <c r="J189" s="95" t="b">
        <f>COUNTIF('Seznami podatkov'!G:G,I189)&gt;0</f>
        <v>0</v>
      </c>
      <c r="K189" s="95" t="b">
        <f>COUNTIF('Seznami podatkov'!H:H,I189)&gt;0</f>
        <v>0</v>
      </c>
      <c r="L189" s="95">
        <f t="shared" ca="1" si="45"/>
        <v>0</v>
      </c>
      <c r="M189" s="95">
        <f t="shared" ca="1" si="46"/>
        <v>0</v>
      </c>
      <c r="N189" s="95">
        <f t="shared" ca="1" si="47"/>
        <v>0</v>
      </c>
      <c r="O189" s="96"/>
      <c r="P189" s="95">
        <f>_xlfn.XLOOKUP(O189, 'Seznami podatkov'!D:D,'Seznami podatkov'!E:E, "")</f>
        <v>0</v>
      </c>
      <c r="Q189" s="95" t="str">
        <f t="shared" si="41"/>
        <v>01:010000</v>
      </c>
      <c r="R189" s="95">
        <f>COUNTIF(RVb!A:A, B189)</f>
        <v>0</v>
      </c>
      <c r="S189" s="95">
        <f t="shared" si="48"/>
        <v>0</v>
      </c>
      <c r="T189" s="117"/>
      <c r="U189" s="52">
        <f ca="1">IFERROR(_xlfn.MAXIFS(INDIRECT("'"&amp;I189&amp;"'!"&amp;P189), INDIRECT("'"&amp;I189&amp;"'!A:A"), C189), 0)</f>
        <v>0</v>
      </c>
      <c r="V189" s="52">
        <f ca="1">IFERROR(_xlfn.MAXIFS(INDIRECT("'"&amp;I189&amp;"'!"&amp;P189), INDIRECT("'"&amp;I189&amp;"'!A:A"), LEFT(C189,7)), 0)</f>
        <v>0</v>
      </c>
      <c r="W189" s="52">
        <f ca="1">IFERROR(_xlfn.MAXIFS(INDIRECT("'"&amp;I189&amp;"'!"&amp;P189), INDIRECT("'"&amp;I189&amp;"'!A:A"), LEFT(C189,4)), 0)</f>
        <v>0</v>
      </c>
      <c r="X189" s="52">
        <f t="shared" ca="1" si="49"/>
        <v>0</v>
      </c>
      <c r="Y189" s="52" t="e" cm="1">
        <f t="array" aca="1" ref="Y189" ca="1">_xlfn.XLOOKUP(X189,INDIRECT("'"&amp;I189&amp;"'!"&amp;P189),INDIRECT("'"&amp;I189&amp;"'!I:I"),"Manjka")</f>
        <v>#REF!</v>
      </c>
      <c r="Z189" s="52">
        <f ca="1">IFERROR(_xlfn.MAXIFS(INDIRECT("'Druge države in ozemlja'!"&amp;P189), 'Druge države in ozemlja'!A:A, C189), 0)</f>
        <v>0</v>
      </c>
      <c r="AA189" s="52">
        <f ca="1">IFERROR(_xlfn.MAXIFS(INDIRECT("'Druge države in ozemlja'!"&amp;P189), 'Druge države in ozemlja'!A:A, LEFT(C189,7)), 0)</f>
        <v>0</v>
      </c>
      <c r="AB189" s="52">
        <f ca="1">IFERROR(_xlfn.MAXIFS(INDIRECT("'Druge države in ozemlja'!"&amp;P189), 'Druge države in ozemlja'!A:A,LEFT(C189,4)), 0)</f>
        <v>0</v>
      </c>
      <c r="AC189" s="52">
        <f t="shared" ca="1" si="50"/>
        <v>0</v>
      </c>
      <c r="AD189" s="52" t="e" cm="1">
        <f t="array" aca="1" ref="AD189" ca="1">_xlfn.XLOOKUP(AC189,INDIRECT("'Druge države in ozemlja'!"&amp;P189),'Druge države in ozemlja'!I:I,"Manjka")</f>
        <v>#REF!</v>
      </c>
      <c r="AE189" s="52" t="e">
        <f t="shared" ca="1" si="42"/>
        <v>#REF!</v>
      </c>
      <c r="AF189" s="52" t="e" cm="1">
        <f t="array" aca="1" ref="AF189" ca="1">_xlfn.XLOOKUP(C189&amp;"|("&amp;F189&amp;")",INDIRECT("'"&amp;I189&amp;"'!A1:A10000") &amp; "|" &amp; INDIRECT("'"&amp;I189&amp;"'!I1:I10000"),INDIRECT("'"&amp;I189&amp;"'!"&amp;Q189),0)</f>
        <v>#REF!</v>
      </c>
      <c r="AG189" s="52" t="e">
        <f t="shared" ca="1" si="43"/>
        <v>#REF!</v>
      </c>
      <c r="AH189" s="52" cm="1">
        <f t="array" aca="1" ref="AH189" ca="1">_xlfn.XLOOKUP(C189&amp;"|("&amp;F189&amp;")",'Druge države in ozemlja'!$A$1:$A$10000 &amp; "|" &amp; 'Druge države in ozemlja'!$I$1:$I$10000,INDIRECT("'Druge države in ozemlja'!"&amp;Q189),0)</f>
        <v>0</v>
      </c>
      <c r="AI189" s="52" t="e">
        <f t="shared" ca="1" si="51"/>
        <v>#REF!</v>
      </c>
      <c r="AJ189" s="39">
        <f t="shared" ca="1" si="52"/>
        <v>0</v>
      </c>
      <c r="AK189" s="53" t="e">
        <f t="shared" ca="1" si="53"/>
        <v>#REF!</v>
      </c>
      <c r="AL189" s="54">
        <f>COUNTIFS(RVb!H:H, 2028, RVb!A:A, C189)</f>
        <v>0</v>
      </c>
      <c r="AM189" s="54">
        <f t="shared" si="54"/>
        <v>2025</v>
      </c>
      <c r="AN189" s="54" t="e">
        <f ca="1">IF(G189, TRUE, (E189&lt;&gt;""))</f>
        <v>#REF!</v>
      </c>
      <c r="AO189" s="193" t="str">
        <f>IF(AND(B188="", B189=""), "", IF(OR(J189,K189),"",IFERROR(IF(G189,AJ189,AI189), "Vnesi podatke")))</f>
        <v/>
      </c>
      <c r="AP189" s="194" cm="1">
        <f t="array" ref="AP189">_xlfn.XLOOKUP(C189&amp;"|"&amp;F189&amp;"|"&amp;S189,RVb!A:A&amp;"|"&amp;RVb!F:F&amp;"|"&amp;RVb!H:H,RVb!E:E, 0)</f>
        <v>0</v>
      </c>
      <c r="AQ189" s="195">
        <f>_xlfn.MAXIFS(RVb!E:E, RVb!A:A, C189, RVb!H:H, AM189)</f>
        <v>0</v>
      </c>
      <c r="AR189" s="196" t="str">
        <f>IF(AND(B188="", B189=""), "", IFERROR(IF(G189,AQ189,AP189), "Vnesi podatke"))</f>
        <v/>
      </c>
      <c r="AS189" s="197" t="str">
        <f>IF(AND(B188="", B189=""),"", _xlfn.XLOOKUP(O189, Parametri!A:A,Parametri!B:B, ""))</f>
        <v/>
      </c>
      <c r="AT189" s="197" t="str">
        <f>IF(AND(B188="", B189=""), "", _xlfn.XLOOKUP(O189, Parametri!A:A,Parametri!C:C, ""))</f>
        <v/>
      </c>
      <c r="AU189" s="198" t="str">
        <f t="shared" si="55"/>
        <v/>
      </c>
      <c r="AV189" s="199" t="str">
        <f>IF(AND(B188="",B189=""),"",IFERROR(AU189*$AU$2,0))</f>
        <v/>
      </c>
    </row>
    <row r="190" spans="1:48" s="2" customFormat="1" ht="30" customHeight="1" x14ac:dyDescent="0.3">
      <c r="A190" s="64">
        <v>183</v>
      </c>
      <c r="B190" s="89"/>
      <c r="C190" s="20" t="str">
        <f t="shared" si="40"/>
        <v/>
      </c>
      <c r="D190" s="182" t="str">
        <f>IF(AND(B189="", B190=""), "", IFERROR(_xlfn.XLOOKUP(B190,'Seznam Blaga'!A:A,'Seznam Blaga'!B:B), "To blago ni predmet CBAM"))</f>
        <v/>
      </c>
      <c r="E190" s="183"/>
      <c r="F190" s="43" t="str">
        <f>_xlfn.XLOOKUP(E190, 'Seznami podatkov'!C:C,'Seznami podatkov'!B:B, "Izpolni obvezna polja.")</f>
        <v/>
      </c>
      <c r="G190" s="43" t="e">
        <f t="shared" ca="1" si="44"/>
        <v>#REF!</v>
      </c>
      <c r="H190" s="51" t="str">
        <f>IF(AND(B189="", B190=""),"", IFERROR(IF(G190,IF(_xlfn.XLOOKUP(AE190,'Seznami podatkov'!B:B,'Seznami podatkov'!C:C)&lt;&gt;0,_xlfn.XLOOKUP(AE190,'Seznami podatkov'!B:B,'Seznami podatkov'!C:C),""),E190), "Vnesi podatke"))</f>
        <v/>
      </c>
      <c r="I190" s="94"/>
      <c r="J190" s="95" t="b">
        <f>COUNTIF('Seznami podatkov'!G:G,I190)&gt;0</f>
        <v>0</v>
      </c>
      <c r="K190" s="95" t="b">
        <f>COUNTIF('Seznami podatkov'!H:H,I190)&gt;0</f>
        <v>0</v>
      </c>
      <c r="L190" s="95">
        <f t="shared" ca="1" si="45"/>
        <v>0</v>
      </c>
      <c r="M190" s="95">
        <f t="shared" ca="1" si="46"/>
        <v>0</v>
      </c>
      <c r="N190" s="95">
        <f t="shared" ca="1" si="47"/>
        <v>0</v>
      </c>
      <c r="O190" s="96"/>
      <c r="P190" s="95">
        <f>_xlfn.XLOOKUP(O190, 'Seznami podatkov'!D:D,'Seznami podatkov'!E:E, "")</f>
        <v>0</v>
      </c>
      <c r="Q190" s="95" t="str">
        <f t="shared" si="41"/>
        <v>01:010000</v>
      </c>
      <c r="R190" s="95">
        <f>COUNTIF(RVb!A:A, B190)</f>
        <v>0</v>
      </c>
      <c r="S190" s="95">
        <f t="shared" si="48"/>
        <v>0</v>
      </c>
      <c r="T190" s="117"/>
      <c r="U190" s="52">
        <f ca="1">IFERROR(_xlfn.MAXIFS(INDIRECT("'"&amp;I190&amp;"'!"&amp;P190), INDIRECT("'"&amp;I190&amp;"'!A:A"), C190), 0)</f>
        <v>0</v>
      </c>
      <c r="V190" s="52">
        <f ca="1">IFERROR(_xlfn.MAXIFS(INDIRECT("'"&amp;I190&amp;"'!"&amp;P190), INDIRECT("'"&amp;I190&amp;"'!A:A"), LEFT(C190,7)), 0)</f>
        <v>0</v>
      </c>
      <c r="W190" s="52">
        <f ca="1">IFERROR(_xlfn.MAXIFS(INDIRECT("'"&amp;I190&amp;"'!"&amp;P190), INDIRECT("'"&amp;I190&amp;"'!A:A"), LEFT(C190,4)), 0)</f>
        <v>0</v>
      </c>
      <c r="X190" s="52">
        <f t="shared" ca="1" si="49"/>
        <v>0</v>
      </c>
      <c r="Y190" s="52" t="e" cm="1">
        <f t="array" aca="1" ref="Y190" ca="1">_xlfn.XLOOKUP(X190,INDIRECT("'"&amp;I190&amp;"'!"&amp;P190),INDIRECT("'"&amp;I190&amp;"'!I:I"),"Manjka")</f>
        <v>#REF!</v>
      </c>
      <c r="Z190" s="52">
        <f ca="1">IFERROR(_xlfn.MAXIFS(INDIRECT("'Druge države in ozemlja'!"&amp;P190), 'Druge države in ozemlja'!A:A, C190), 0)</f>
        <v>0</v>
      </c>
      <c r="AA190" s="52">
        <f ca="1">IFERROR(_xlfn.MAXIFS(INDIRECT("'Druge države in ozemlja'!"&amp;P190), 'Druge države in ozemlja'!A:A, LEFT(C190,7)), 0)</f>
        <v>0</v>
      </c>
      <c r="AB190" s="52">
        <f ca="1">IFERROR(_xlfn.MAXIFS(INDIRECT("'Druge države in ozemlja'!"&amp;P190), 'Druge države in ozemlja'!A:A,LEFT(C190,4)), 0)</f>
        <v>0</v>
      </c>
      <c r="AC190" s="52">
        <f t="shared" ca="1" si="50"/>
        <v>0</v>
      </c>
      <c r="AD190" s="52" t="e" cm="1">
        <f t="array" aca="1" ref="AD190" ca="1">_xlfn.XLOOKUP(AC190,INDIRECT("'Druge države in ozemlja'!"&amp;P190),'Druge države in ozemlja'!I:I,"Manjka")</f>
        <v>#REF!</v>
      </c>
      <c r="AE190" s="52" t="e">
        <f t="shared" ca="1" si="42"/>
        <v>#REF!</v>
      </c>
      <c r="AF190" s="52" t="e" cm="1">
        <f t="array" aca="1" ref="AF190" ca="1">_xlfn.XLOOKUP(C190&amp;"|("&amp;F190&amp;")",INDIRECT("'"&amp;I190&amp;"'!A1:A10000") &amp; "|" &amp; INDIRECT("'"&amp;I190&amp;"'!I1:I10000"),INDIRECT("'"&amp;I190&amp;"'!"&amp;Q190),0)</f>
        <v>#REF!</v>
      </c>
      <c r="AG190" s="52" t="e">
        <f t="shared" ca="1" si="43"/>
        <v>#REF!</v>
      </c>
      <c r="AH190" s="52" cm="1">
        <f t="array" aca="1" ref="AH190" ca="1">_xlfn.XLOOKUP(C190&amp;"|("&amp;F190&amp;")",'Druge države in ozemlja'!$A$1:$A$10000 &amp; "|" &amp; 'Druge države in ozemlja'!$I$1:$I$10000,INDIRECT("'Druge države in ozemlja'!"&amp;Q190),0)</f>
        <v>0</v>
      </c>
      <c r="AI190" s="52" t="e">
        <f t="shared" ca="1" si="51"/>
        <v>#REF!</v>
      </c>
      <c r="AJ190" s="39">
        <f t="shared" ca="1" si="52"/>
        <v>0</v>
      </c>
      <c r="AK190" s="53" t="e">
        <f t="shared" ca="1" si="53"/>
        <v>#REF!</v>
      </c>
      <c r="AL190" s="54">
        <f>COUNTIFS(RVb!H:H, 2028, RVb!A:A, C190)</f>
        <v>0</v>
      </c>
      <c r="AM190" s="54">
        <f t="shared" si="54"/>
        <v>2025</v>
      </c>
      <c r="AN190" s="54" t="e">
        <f ca="1">IF(G190, TRUE, (E190&lt;&gt;""))</f>
        <v>#REF!</v>
      </c>
      <c r="AO190" s="193" t="str">
        <f>IF(AND(B189="", B190=""), "", IF(OR(J190,K190),"",IFERROR(IF(G190,AJ190,AI190), "Vnesi podatke")))</f>
        <v/>
      </c>
      <c r="AP190" s="194" cm="1">
        <f t="array" ref="AP190">_xlfn.XLOOKUP(C190&amp;"|"&amp;F190&amp;"|"&amp;S190,RVb!A:A&amp;"|"&amp;RVb!F:F&amp;"|"&amp;RVb!H:H,RVb!E:E, 0)</f>
        <v>0</v>
      </c>
      <c r="AQ190" s="195">
        <f>_xlfn.MAXIFS(RVb!E:E, RVb!A:A, C190, RVb!H:H, AM190)</f>
        <v>0</v>
      </c>
      <c r="AR190" s="196" t="str">
        <f>IF(AND(B189="", B190=""), "", IFERROR(IF(G190,AQ190,AP190), "Vnesi podatke"))</f>
        <v/>
      </c>
      <c r="AS190" s="197" t="str">
        <f>IF(AND(B189="", B190=""),"", _xlfn.XLOOKUP(O190, Parametri!A:A,Parametri!B:B, ""))</f>
        <v/>
      </c>
      <c r="AT190" s="197" t="str">
        <f>IF(AND(B189="", B190=""), "", _xlfn.XLOOKUP(O190, Parametri!A:A,Parametri!C:C, ""))</f>
        <v/>
      </c>
      <c r="AU190" s="198" t="str">
        <f t="shared" si="55"/>
        <v/>
      </c>
      <c r="AV190" s="199" t="str">
        <f>IF(AND(B189="",B190=""),"",IFERROR(AU190*$AU$2,0))</f>
        <v/>
      </c>
    </row>
    <row r="191" spans="1:48" s="2" customFormat="1" ht="30" customHeight="1" x14ac:dyDescent="0.3">
      <c r="A191" s="63">
        <v>184</v>
      </c>
      <c r="B191" s="89"/>
      <c r="C191" s="20" t="str">
        <f t="shared" si="40"/>
        <v/>
      </c>
      <c r="D191" s="182" t="str">
        <f>IF(AND(B190="", B191=""), "", IFERROR(_xlfn.XLOOKUP(B191,'Seznam Blaga'!A:A,'Seznam Blaga'!B:B), "To blago ni predmet CBAM"))</f>
        <v/>
      </c>
      <c r="E191" s="183"/>
      <c r="F191" s="43" t="str">
        <f>_xlfn.XLOOKUP(E191, 'Seznami podatkov'!C:C,'Seznami podatkov'!B:B, "Izpolni obvezna polja.")</f>
        <v/>
      </c>
      <c r="G191" s="43" t="e">
        <f t="shared" ca="1" si="44"/>
        <v>#REF!</v>
      </c>
      <c r="H191" s="51" t="str">
        <f>IF(AND(B190="", B191=""),"", IFERROR(IF(G191,IF(_xlfn.XLOOKUP(AE191,'Seznami podatkov'!B:B,'Seznami podatkov'!C:C)&lt;&gt;0,_xlfn.XLOOKUP(AE191,'Seznami podatkov'!B:B,'Seznami podatkov'!C:C),""),E191), "Vnesi podatke"))</f>
        <v/>
      </c>
      <c r="I191" s="94"/>
      <c r="J191" s="95" t="b">
        <f>COUNTIF('Seznami podatkov'!G:G,I191)&gt;0</f>
        <v>0</v>
      </c>
      <c r="K191" s="95" t="b">
        <f>COUNTIF('Seznami podatkov'!H:H,I191)&gt;0</f>
        <v>0</v>
      </c>
      <c r="L191" s="95">
        <f t="shared" ca="1" si="45"/>
        <v>0</v>
      </c>
      <c r="M191" s="95">
        <f t="shared" ca="1" si="46"/>
        <v>0</v>
      </c>
      <c r="N191" s="95">
        <f t="shared" ca="1" si="47"/>
        <v>0</v>
      </c>
      <c r="O191" s="96"/>
      <c r="P191" s="95">
        <f>_xlfn.XLOOKUP(O191, 'Seznami podatkov'!D:D,'Seznami podatkov'!E:E, "")</f>
        <v>0</v>
      </c>
      <c r="Q191" s="95" t="str">
        <f t="shared" si="41"/>
        <v>01:010000</v>
      </c>
      <c r="R191" s="95">
        <f>COUNTIF(RVb!A:A, B191)</f>
        <v>0</v>
      </c>
      <c r="S191" s="95">
        <f t="shared" si="48"/>
        <v>0</v>
      </c>
      <c r="T191" s="117"/>
      <c r="U191" s="52">
        <f ca="1">IFERROR(_xlfn.MAXIFS(INDIRECT("'"&amp;I191&amp;"'!"&amp;P191), INDIRECT("'"&amp;I191&amp;"'!A:A"), C191), 0)</f>
        <v>0</v>
      </c>
      <c r="V191" s="52">
        <f ca="1">IFERROR(_xlfn.MAXIFS(INDIRECT("'"&amp;I191&amp;"'!"&amp;P191), INDIRECT("'"&amp;I191&amp;"'!A:A"), LEFT(C191,7)), 0)</f>
        <v>0</v>
      </c>
      <c r="W191" s="52">
        <f ca="1">IFERROR(_xlfn.MAXIFS(INDIRECT("'"&amp;I191&amp;"'!"&amp;P191), INDIRECT("'"&amp;I191&amp;"'!A:A"), LEFT(C191,4)), 0)</f>
        <v>0</v>
      </c>
      <c r="X191" s="52">
        <f t="shared" ca="1" si="49"/>
        <v>0</v>
      </c>
      <c r="Y191" s="52" t="e" cm="1">
        <f t="array" aca="1" ref="Y191" ca="1">_xlfn.XLOOKUP(X191,INDIRECT("'"&amp;I191&amp;"'!"&amp;P191),INDIRECT("'"&amp;I191&amp;"'!I:I"),"Manjka")</f>
        <v>#REF!</v>
      </c>
      <c r="Z191" s="52">
        <f ca="1">IFERROR(_xlfn.MAXIFS(INDIRECT("'Druge države in ozemlja'!"&amp;P191), 'Druge države in ozemlja'!A:A, C191), 0)</f>
        <v>0</v>
      </c>
      <c r="AA191" s="52">
        <f ca="1">IFERROR(_xlfn.MAXIFS(INDIRECT("'Druge države in ozemlja'!"&amp;P191), 'Druge države in ozemlja'!A:A, LEFT(C191,7)), 0)</f>
        <v>0</v>
      </c>
      <c r="AB191" s="52">
        <f ca="1">IFERROR(_xlfn.MAXIFS(INDIRECT("'Druge države in ozemlja'!"&amp;P191), 'Druge države in ozemlja'!A:A,LEFT(C191,4)), 0)</f>
        <v>0</v>
      </c>
      <c r="AC191" s="52">
        <f t="shared" ca="1" si="50"/>
        <v>0</v>
      </c>
      <c r="AD191" s="52" t="e" cm="1">
        <f t="array" aca="1" ref="AD191" ca="1">_xlfn.XLOOKUP(AC191,INDIRECT("'Druge države in ozemlja'!"&amp;P191),'Druge države in ozemlja'!I:I,"Manjka")</f>
        <v>#REF!</v>
      </c>
      <c r="AE191" s="52" t="e">
        <f t="shared" ca="1" si="42"/>
        <v>#REF!</v>
      </c>
      <c r="AF191" s="52" t="e" cm="1">
        <f t="array" aca="1" ref="AF191" ca="1">_xlfn.XLOOKUP(C191&amp;"|("&amp;F191&amp;")",INDIRECT("'"&amp;I191&amp;"'!A1:A10000") &amp; "|" &amp; INDIRECT("'"&amp;I191&amp;"'!I1:I10000"),INDIRECT("'"&amp;I191&amp;"'!"&amp;Q191),0)</f>
        <v>#REF!</v>
      </c>
      <c r="AG191" s="52" t="e">
        <f t="shared" ca="1" si="43"/>
        <v>#REF!</v>
      </c>
      <c r="AH191" s="52" cm="1">
        <f t="array" aca="1" ref="AH191" ca="1">_xlfn.XLOOKUP(C191&amp;"|("&amp;F191&amp;")",'Druge države in ozemlja'!$A$1:$A$10000 &amp; "|" &amp; 'Druge države in ozemlja'!$I$1:$I$10000,INDIRECT("'Druge države in ozemlja'!"&amp;Q191),0)</f>
        <v>0</v>
      </c>
      <c r="AI191" s="52" t="e">
        <f t="shared" ca="1" si="51"/>
        <v>#REF!</v>
      </c>
      <c r="AJ191" s="39">
        <f t="shared" ca="1" si="52"/>
        <v>0</v>
      </c>
      <c r="AK191" s="53" t="e">
        <f t="shared" ca="1" si="53"/>
        <v>#REF!</v>
      </c>
      <c r="AL191" s="54">
        <f>COUNTIFS(RVb!H:H, 2028, RVb!A:A, C191)</f>
        <v>0</v>
      </c>
      <c r="AM191" s="54">
        <f t="shared" si="54"/>
        <v>2025</v>
      </c>
      <c r="AN191" s="54" t="e">
        <f ca="1">IF(G191, TRUE, (E191&lt;&gt;""))</f>
        <v>#REF!</v>
      </c>
      <c r="AO191" s="193" t="str">
        <f>IF(AND(B190="", B191=""), "", IF(OR(J191,K191),"",IFERROR(IF(G191,AJ191,AI191), "Vnesi podatke")))</f>
        <v/>
      </c>
      <c r="AP191" s="194" cm="1">
        <f t="array" ref="AP191">_xlfn.XLOOKUP(C191&amp;"|"&amp;F191&amp;"|"&amp;S191,RVb!A:A&amp;"|"&amp;RVb!F:F&amp;"|"&amp;RVb!H:H,RVb!E:E, 0)</f>
        <v>0</v>
      </c>
      <c r="AQ191" s="195">
        <f>_xlfn.MAXIFS(RVb!E:E, RVb!A:A, C191, RVb!H:H, AM191)</f>
        <v>0</v>
      </c>
      <c r="AR191" s="196" t="str">
        <f>IF(AND(B190="", B191=""), "", IFERROR(IF(G191,AQ191,AP191), "Vnesi podatke"))</f>
        <v/>
      </c>
      <c r="AS191" s="197" t="str">
        <f>IF(AND(B190="", B191=""),"", _xlfn.XLOOKUP(O191, Parametri!A:A,Parametri!B:B, ""))</f>
        <v/>
      </c>
      <c r="AT191" s="197" t="str">
        <f>IF(AND(B190="", B191=""), "", _xlfn.XLOOKUP(O191, Parametri!A:A,Parametri!C:C, ""))</f>
        <v/>
      </c>
      <c r="AU191" s="198" t="str">
        <f t="shared" si="55"/>
        <v/>
      </c>
      <c r="AV191" s="199" t="str">
        <f>IF(AND(B190="",B191=""),"",IFERROR(AU191*$AU$2,0))</f>
        <v/>
      </c>
    </row>
    <row r="192" spans="1:48" s="2" customFormat="1" ht="30" customHeight="1" x14ac:dyDescent="0.3">
      <c r="A192" s="64">
        <v>185</v>
      </c>
      <c r="B192" s="89"/>
      <c r="C192" s="20" t="str">
        <f t="shared" si="40"/>
        <v/>
      </c>
      <c r="D192" s="182" t="str">
        <f>IF(AND(B191="", B192=""), "", IFERROR(_xlfn.XLOOKUP(B192,'Seznam Blaga'!A:A,'Seznam Blaga'!B:B), "To blago ni predmet CBAM"))</f>
        <v/>
      </c>
      <c r="E192" s="183"/>
      <c r="F192" s="43" t="str">
        <f>_xlfn.XLOOKUP(E192, 'Seznami podatkov'!C:C,'Seznami podatkov'!B:B, "Izpolni obvezna polja.")</f>
        <v/>
      </c>
      <c r="G192" s="43" t="e">
        <f t="shared" ca="1" si="44"/>
        <v>#REF!</v>
      </c>
      <c r="H192" s="51" t="str">
        <f>IF(AND(B191="", B192=""),"", IFERROR(IF(G192,IF(_xlfn.XLOOKUP(AE192,'Seznami podatkov'!B:B,'Seznami podatkov'!C:C)&lt;&gt;0,_xlfn.XLOOKUP(AE192,'Seznami podatkov'!B:B,'Seznami podatkov'!C:C),""),E192), "Vnesi podatke"))</f>
        <v/>
      </c>
      <c r="I192" s="94"/>
      <c r="J192" s="95" t="b">
        <f>COUNTIF('Seznami podatkov'!G:G,I192)&gt;0</f>
        <v>0</v>
      </c>
      <c r="K192" s="95" t="b">
        <f>COUNTIF('Seznami podatkov'!H:H,I192)&gt;0</f>
        <v>0</v>
      </c>
      <c r="L192" s="95">
        <f t="shared" ca="1" si="45"/>
        <v>0</v>
      </c>
      <c r="M192" s="95">
        <f t="shared" ca="1" si="46"/>
        <v>0</v>
      </c>
      <c r="N192" s="95">
        <f t="shared" ca="1" si="47"/>
        <v>0</v>
      </c>
      <c r="O192" s="96"/>
      <c r="P192" s="95">
        <f>_xlfn.XLOOKUP(O192, 'Seznami podatkov'!D:D,'Seznami podatkov'!E:E, "")</f>
        <v>0</v>
      </c>
      <c r="Q192" s="95" t="str">
        <f t="shared" si="41"/>
        <v>01:010000</v>
      </c>
      <c r="R192" s="95">
        <f>COUNTIF(RVb!A:A, B192)</f>
        <v>0</v>
      </c>
      <c r="S192" s="95">
        <f t="shared" si="48"/>
        <v>0</v>
      </c>
      <c r="T192" s="117"/>
      <c r="U192" s="52">
        <f ca="1">IFERROR(_xlfn.MAXIFS(INDIRECT("'"&amp;I192&amp;"'!"&amp;P192), INDIRECT("'"&amp;I192&amp;"'!A:A"), C192), 0)</f>
        <v>0</v>
      </c>
      <c r="V192" s="52">
        <f ca="1">IFERROR(_xlfn.MAXIFS(INDIRECT("'"&amp;I192&amp;"'!"&amp;P192), INDIRECT("'"&amp;I192&amp;"'!A:A"), LEFT(C192,7)), 0)</f>
        <v>0</v>
      </c>
      <c r="W192" s="52">
        <f ca="1">IFERROR(_xlfn.MAXIFS(INDIRECT("'"&amp;I192&amp;"'!"&amp;P192), INDIRECT("'"&amp;I192&amp;"'!A:A"), LEFT(C192,4)), 0)</f>
        <v>0</v>
      </c>
      <c r="X192" s="52">
        <f t="shared" ca="1" si="49"/>
        <v>0</v>
      </c>
      <c r="Y192" s="52" t="e" cm="1">
        <f t="array" aca="1" ref="Y192" ca="1">_xlfn.XLOOKUP(X192,INDIRECT("'"&amp;I192&amp;"'!"&amp;P192),INDIRECT("'"&amp;I192&amp;"'!I:I"),"Manjka")</f>
        <v>#REF!</v>
      </c>
      <c r="Z192" s="52">
        <f ca="1">IFERROR(_xlfn.MAXIFS(INDIRECT("'Druge države in ozemlja'!"&amp;P192), 'Druge države in ozemlja'!A:A, C192), 0)</f>
        <v>0</v>
      </c>
      <c r="AA192" s="52">
        <f ca="1">IFERROR(_xlfn.MAXIFS(INDIRECT("'Druge države in ozemlja'!"&amp;P192), 'Druge države in ozemlja'!A:A, LEFT(C192,7)), 0)</f>
        <v>0</v>
      </c>
      <c r="AB192" s="52">
        <f ca="1">IFERROR(_xlfn.MAXIFS(INDIRECT("'Druge države in ozemlja'!"&amp;P192), 'Druge države in ozemlja'!A:A,LEFT(C192,4)), 0)</f>
        <v>0</v>
      </c>
      <c r="AC192" s="52">
        <f t="shared" ca="1" si="50"/>
        <v>0</v>
      </c>
      <c r="AD192" s="52" t="e" cm="1">
        <f t="array" aca="1" ref="AD192" ca="1">_xlfn.XLOOKUP(AC192,INDIRECT("'Druge države in ozemlja'!"&amp;P192),'Druge države in ozemlja'!I:I,"Manjka")</f>
        <v>#REF!</v>
      </c>
      <c r="AE192" s="52" t="e">
        <f t="shared" ca="1" si="42"/>
        <v>#REF!</v>
      </c>
      <c r="AF192" s="52" t="e" cm="1">
        <f t="array" aca="1" ref="AF192" ca="1">_xlfn.XLOOKUP(C192&amp;"|("&amp;F192&amp;")",INDIRECT("'"&amp;I192&amp;"'!A1:A10000") &amp; "|" &amp; INDIRECT("'"&amp;I192&amp;"'!I1:I10000"),INDIRECT("'"&amp;I192&amp;"'!"&amp;Q192),0)</f>
        <v>#REF!</v>
      </c>
      <c r="AG192" s="52" t="e">
        <f t="shared" ca="1" si="43"/>
        <v>#REF!</v>
      </c>
      <c r="AH192" s="52" cm="1">
        <f t="array" aca="1" ref="AH192" ca="1">_xlfn.XLOOKUP(C192&amp;"|("&amp;F192&amp;")",'Druge države in ozemlja'!$A$1:$A$10000 &amp; "|" &amp; 'Druge države in ozemlja'!$I$1:$I$10000,INDIRECT("'Druge države in ozemlja'!"&amp;Q192),0)</f>
        <v>0</v>
      </c>
      <c r="AI192" s="52" t="e">
        <f t="shared" ca="1" si="51"/>
        <v>#REF!</v>
      </c>
      <c r="AJ192" s="39">
        <f t="shared" ca="1" si="52"/>
        <v>0</v>
      </c>
      <c r="AK192" s="53" t="e">
        <f t="shared" ca="1" si="53"/>
        <v>#REF!</v>
      </c>
      <c r="AL192" s="54">
        <f>COUNTIFS(RVb!H:H, 2028, RVb!A:A, C192)</f>
        <v>0</v>
      </c>
      <c r="AM192" s="54">
        <f t="shared" si="54"/>
        <v>2025</v>
      </c>
      <c r="AN192" s="54" t="e">
        <f ca="1">IF(G192, TRUE, (E192&lt;&gt;""))</f>
        <v>#REF!</v>
      </c>
      <c r="AO192" s="193" t="str">
        <f>IF(AND(B191="", B192=""), "", IF(OR(J192,K192),"",IFERROR(IF(G192,AJ192,AI192), "Vnesi podatke")))</f>
        <v/>
      </c>
      <c r="AP192" s="194" cm="1">
        <f t="array" ref="AP192">_xlfn.XLOOKUP(C192&amp;"|"&amp;F192&amp;"|"&amp;S192,RVb!A:A&amp;"|"&amp;RVb!F:F&amp;"|"&amp;RVb!H:H,RVb!E:E, 0)</f>
        <v>0</v>
      </c>
      <c r="AQ192" s="195">
        <f>_xlfn.MAXIFS(RVb!E:E, RVb!A:A, C192, RVb!H:H, AM192)</f>
        <v>0</v>
      </c>
      <c r="AR192" s="196" t="str">
        <f>IF(AND(B191="", B192=""), "", IFERROR(IF(G192,AQ192,AP192), "Vnesi podatke"))</f>
        <v/>
      </c>
      <c r="AS192" s="197" t="str">
        <f>IF(AND(B191="", B192=""),"", _xlfn.XLOOKUP(O192, Parametri!A:A,Parametri!B:B, ""))</f>
        <v/>
      </c>
      <c r="AT192" s="197" t="str">
        <f>IF(AND(B191="", B192=""), "", _xlfn.XLOOKUP(O192, Parametri!A:A,Parametri!C:C, ""))</f>
        <v/>
      </c>
      <c r="AU192" s="198" t="str">
        <f t="shared" si="55"/>
        <v/>
      </c>
      <c r="AV192" s="199" t="str">
        <f>IF(AND(B191="",B192=""),"",IFERROR(AU192*$AU$2,0))</f>
        <v/>
      </c>
    </row>
    <row r="193" spans="1:48" s="2" customFormat="1" ht="30" customHeight="1" x14ac:dyDescent="0.3">
      <c r="A193" s="64">
        <v>186</v>
      </c>
      <c r="B193" s="89"/>
      <c r="C193" s="20" t="str">
        <f t="shared" si="40"/>
        <v/>
      </c>
      <c r="D193" s="182" t="str">
        <f>IF(AND(B192="", B193=""), "", IFERROR(_xlfn.XLOOKUP(B193,'Seznam Blaga'!A:A,'Seznam Blaga'!B:B), "To blago ni predmet CBAM"))</f>
        <v/>
      </c>
      <c r="E193" s="183"/>
      <c r="F193" s="43" t="str">
        <f>_xlfn.XLOOKUP(E193, 'Seznami podatkov'!C:C,'Seznami podatkov'!B:B, "Izpolni obvezna polja.")</f>
        <v/>
      </c>
      <c r="G193" s="43" t="e">
        <f t="shared" ca="1" si="44"/>
        <v>#REF!</v>
      </c>
      <c r="H193" s="51" t="str">
        <f>IF(AND(B192="", B193=""),"", IFERROR(IF(G193,IF(_xlfn.XLOOKUP(AE193,'Seznami podatkov'!B:B,'Seznami podatkov'!C:C)&lt;&gt;0,_xlfn.XLOOKUP(AE193,'Seznami podatkov'!B:B,'Seznami podatkov'!C:C),""),E193), "Vnesi podatke"))</f>
        <v/>
      </c>
      <c r="I193" s="94"/>
      <c r="J193" s="95" t="b">
        <f>COUNTIF('Seznami podatkov'!G:G,I193)&gt;0</f>
        <v>0</v>
      </c>
      <c r="K193" s="95" t="b">
        <f>COUNTIF('Seznami podatkov'!H:H,I193)&gt;0</f>
        <v>0</v>
      </c>
      <c r="L193" s="95">
        <f t="shared" ca="1" si="45"/>
        <v>0</v>
      </c>
      <c r="M193" s="95">
        <f t="shared" ca="1" si="46"/>
        <v>0</v>
      </c>
      <c r="N193" s="95">
        <f t="shared" ca="1" si="47"/>
        <v>0</v>
      </c>
      <c r="O193" s="96"/>
      <c r="P193" s="95">
        <f>_xlfn.XLOOKUP(O193, 'Seznami podatkov'!D:D,'Seznami podatkov'!E:E, "")</f>
        <v>0</v>
      </c>
      <c r="Q193" s="95" t="str">
        <f t="shared" si="41"/>
        <v>01:010000</v>
      </c>
      <c r="R193" s="95">
        <f>COUNTIF(RVb!A:A, B193)</f>
        <v>0</v>
      </c>
      <c r="S193" s="95">
        <f t="shared" si="48"/>
        <v>0</v>
      </c>
      <c r="T193" s="117"/>
      <c r="U193" s="52">
        <f ca="1">IFERROR(_xlfn.MAXIFS(INDIRECT("'"&amp;I193&amp;"'!"&amp;P193), INDIRECT("'"&amp;I193&amp;"'!A:A"), C193), 0)</f>
        <v>0</v>
      </c>
      <c r="V193" s="52">
        <f ca="1">IFERROR(_xlfn.MAXIFS(INDIRECT("'"&amp;I193&amp;"'!"&amp;P193), INDIRECT("'"&amp;I193&amp;"'!A:A"), LEFT(C193,7)), 0)</f>
        <v>0</v>
      </c>
      <c r="W193" s="52">
        <f ca="1">IFERROR(_xlfn.MAXIFS(INDIRECT("'"&amp;I193&amp;"'!"&amp;P193), INDIRECT("'"&amp;I193&amp;"'!A:A"), LEFT(C193,4)), 0)</f>
        <v>0</v>
      </c>
      <c r="X193" s="52">
        <f t="shared" ca="1" si="49"/>
        <v>0</v>
      </c>
      <c r="Y193" s="52" t="e" cm="1">
        <f t="array" aca="1" ref="Y193" ca="1">_xlfn.XLOOKUP(X193,INDIRECT("'"&amp;I193&amp;"'!"&amp;P193),INDIRECT("'"&amp;I193&amp;"'!I:I"),"Manjka")</f>
        <v>#REF!</v>
      </c>
      <c r="Z193" s="52">
        <f ca="1">IFERROR(_xlfn.MAXIFS(INDIRECT("'Druge države in ozemlja'!"&amp;P193), 'Druge države in ozemlja'!A:A, C193), 0)</f>
        <v>0</v>
      </c>
      <c r="AA193" s="52">
        <f ca="1">IFERROR(_xlfn.MAXIFS(INDIRECT("'Druge države in ozemlja'!"&amp;P193), 'Druge države in ozemlja'!A:A, LEFT(C193,7)), 0)</f>
        <v>0</v>
      </c>
      <c r="AB193" s="52">
        <f ca="1">IFERROR(_xlfn.MAXIFS(INDIRECT("'Druge države in ozemlja'!"&amp;P193), 'Druge države in ozemlja'!A:A,LEFT(C193,4)), 0)</f>
        <v>0</v>
      </c>
      <c r="AC193" s="52">
        <f t="shared" ca="1" si="50"/>
        <v>0</v>
      </c>
      <c r="AD193" s="52" t="e" cm="1">
        <f t="array" aca="1" ref="AD193" ca="1">_xlfn.XLOOKUP(AC193,INDIRECT("'Druge države in ozemlja'!"&amp;P193),'Druge države in ozemlja'!I:I,"Manjka")</f>
        <v>#REF!</v>
      </c>
      <c r="AE193" s="52" t="e">
        <f t="shared" ca="1" si="42"/>
        <v>#REF!</v>
      </c>
      <c r="AF193" s="52" t="e" cm="1">
        <f t="array" aca="1" ref="AF193" ca="1">_xlfn.XLOOKUP(C193&amp;"|("&amp;F193&amp;")",INDIRECT("'"&amp;I193&amp;"'!A1:A10000") &amp; "|" &amp; INDIRECT("'"&amp;I193&amp;"'!I1:I10000"),INDIRECT("'"&amp;I193&amp;"'!"&amp;Q193),0)</f>
        <v>#REF!</v>
      </c>
      <c r="AG193" s="52" t="e">
        <f t="shared" ca="1" si="43"/>
        <v>#REF!</v>
      </c>
      <c r="AH193" s="52" cm="1">
        <f t="array" aca="1" ref="AH193" ca="1">_xlfn.XLOOKUP(C193&amp;"|("&amp;F193&amp;")",'Druge države in ozemlja'!$A$1:$A$10000 &amp; "|" &amp; 'Druge države in ozemlja'!$I$1:$I$10000,INDIRECT("'Druge države in ozemlja'!"&amp;Q193),0)</f>
        <v>0</v>
      </c>
      <c r="AI193" s="52" t="e">
        <f t="shared" ca="1" si="51"/>
        <v>#REF!</v>
      </c>
      <c r="AJ193" s="39">
        <f t="shared" ca="1" si="52"/>
        <v>0</v>
      </c>
      <c r="AK193" s="53" t="e">
        <f t="shared" ca="1" si="53"/>
        <v>#REF!</v>
      </c>
      <c r="AL193" s="54">
        <f>COUNTIFS(RVb!H:H, 2028, RVb!A:A, C193)</f>
        <v>0</v>
      </c>
      <c r="AM193" s="54">
        <f t="shared" si="54"/>
        <v>2025</v>
      </c>
      <c r="AN193" s="54" t="e">
        <f ca="1">IF(G193, TRUE, (E193&lt;&gt;""))</f>
        <v>#REF!</v>
      </c>
      <c r="AO193" s="193" t="str">
        <f>IF(AND(B192="", B193=""), "", IF(OR(J193,K193),"",IFERROR(IF(G193,AJ193,AI193), "Vnesi podatke")))</f>
        <v/>
      </c>
      <c r="AP193" s="194" cm="1">
        <f t="array" ref="AP193">_xlfn.XLOOKUP(C193&amp;"|"&amp;F193&amp;"|"&amp;S193,RVb!A:A&amp;"|"&amp;RVb!F:F&amp;"|"&amp;RVb!H:H,RVb!E:E, 0)</f>
        <v>0</v>
      </c>
      <c r="AQ193" s="195">
        <f>_xlfn.MAXIFS(RVb!E:E, RVb!A:A, C193, RVb!H:H, AM193)</f>
        <v>0</v>
      </c>
      <c r="AR193" s="196" t="str">
        <f>IF(AND(B192="", B193=""), "", IFERROR(IF(G193,AQ193,AP193), "Vnesi podatke"))</f>
        <v/>
      </c>
      <c r="AS193" s="197" t="str">
        <f>IF(AND(B192="", B193=""),"", _xlfn.XLOOKUP(O193, Parametri!A:A,Parametri!B:B, ""))</f>
        <v/>
      </c>
      <c r="AT193" s="197" t="str">
        <f>IF(AND(B192="", B193=""), "", _xlfn.XLOOKUP(O193, Parametri!A:A,Parametri!C:C, ""))</f>
        <v/>
      </c>
      <c r="AU193" s="198" t="str">
        <f t="shared" si="55"/>
        <v/>
      </c>
      <c r="AV193" s="199" t="str">
        <f>IF(AND(B192="",B193=""),"",IFERROR(AU193*$AU$2,0))</f>
        <v/>
      </c>
    </row>
    <row r="194" spans="1:48" s="2" customFormat="1" ht="30" customHeight="1" x14ac:dyDescent="0.3">
      <c r="A194" s="63">
        <v>187</v>
      </c>
      <c r="B194" s="89"/>
      <c r="C194" s="20" t="str">
        <f t="shared" si="40"/>
        <v/>
      </c>
      <c r="D194" s="182" t="str">
        <f>IF(AND(B193="", B194=""), "", IFERROR(_xlfn.XLOOKUP(B194,'Seznam Blaga'!A:A,'Seznam Blaga'!B:B), "To blago ni predmet CBAM"))</f>
        <v/>
      </c>
      <c r="E194" s="183"/>
      <c r="F194" s="43" t="str">
        <f>_xlfn.XLOOKUP(E194, 'Seznami podatkov'!C:C,'Seznami podatkov'!B:B, "Izpolni obvezna polja.")</f>
        <v/>
      </c>
      <c r="G194" s="43" t="e">
        <f t="shared" ca="1" si="44"/>
        <v>#REF!</v>
      </c>
      <c r="H194" s="51" t="str">
        <f>IF(AND(B193="", B194=""),"", IFERROR(IF(G194,IF(_xlfn.XLOOKUP(AE194,'Seznami podatkov'!B:B,'Seznami podatkov'!C:C)&lt;&gt;0,_xlfn.XLOOKUP(AE194,'Seznami podatkov'!B:B,'Seznami podatkov'!C:C),""),E194), "Vnesi podatke"))</f>
        <v/>
      </c>
      <c r="I194" s="94"/>
      <c r="J194" s="95" t="b">
        <f>COUNTIF('Seznami podatkov'!G:G,I194)&gt;0</f>
        <v>0</v>
      </c>
      <c r="K194" s="95" t="b">
        <f>COUNTIF('Seznami podatkov'!H:H,I194)&gt;0</f>
        <v>0</v>
      </c>
      <c r="L194" s="95">
        <f t="shared" ca="1" si="45"/>
        <v>0</v>
      </c>
      <c r="M194" s="95">
        <f t="shared" ca="1" si="46"/>
        <v>0</v>
      </c>
      <c r="N194" s="95">
        <f t="shared" ca="1" si="47"/>
        <v>0</v>
      </c>
      <c r="O194" s="96"/>
      <c r="P194" s="95">
        <f>_xlfn.XLOOKUP(O194, 'Seznami podatkov'!D:D,'Seznami podatkov'!E:E, "")</f>
        <v>0</v>
      </c>
      <c r="Q194" s="95" t="str">
        <f t="shared" si="41"/>
        <v>01:010000</v>
      </c>
      <c r="R194" s="95">
        <f>COUNTIF(RVb!A:A, B194)</f>
        <v>0</v>
      </c>
      <c r="S194" s="95">
        <f t="shared" si="48"/>
        <v>0</v>
      </c>
      <c r="T194" s="117"/>
      <c r="U194" s="52">
        <f ca="1">IFERROR(_xlfn.MAXIFS(INDIRECT("'"&amp;I194&amp;"'!"&amp;P194), INDIRECT("'"&amp;I194&amp;"'!A:A"), C194), 0)</f>
        <v>0</v>
      </c>
      <c r="V194" s="52">
        <f ca="1">IFERROR(_xlfn.MAXIFS(INDIRECT("'"&amp;I194&amp;"'!"&amp;P194), INDIRECT("'"&amp;I194&amp;"'!A:A"), LEFT(C194,7)), 0)</f>
        <v>0</v>
      </c>
      <c r="W194" s="52">
        <f ca="1">IFERROR(_xlfn.MAXIFS(INDIRECT("'"&amp;I194&amp;"'!"&amp;P194), INDIRECT("'"&amp;I194&amp;"'!A:A"), LEFT(C194,4)), 0)</f>
        <v>0</v>
      </c>
      <c r="X194" s="52">
        <f t="shared" ca="1" si="49"/>
        <v>0</v>
      </c>
      <c r="Y194" s="52" t="e" cm="1">
        <f t="array" aca="1" ref="Y194" ca="1">_xlfn.XLOOKUP(X194,INDIRECT("'"&amp;I194&amp;"'!"&amp;P194),INDIRECT("'"&amp;I194&amp;"'!I:I"),"Manjka")</f>
        <v>#REF!</v>
      </c>
      <c r="Z194" s="52">
        <f ca="1">IFERROR(_xlfn.MAXIFS(INDIRECT("'Druge države in ozemlja'!"&amp;P194), 'Druge države in ozemlja'!A:A, C194), 0)</f>
        <v>0</v>
      </c>
      <c r="AA194" s="52">
        <f ca="1">IFERROR(_xlfn.MAXIFS(INDIRECT("'Druge države in ozemlja'!"&amp;P194), 'Druge države in ozemlja'!A:A, LEFT(C194,7)), 0)</f>
        <v>0</v>
      </c>
      <c r="AB194" s="52">
        <f ca="1">IFERROR(_xlfn.MAXIFS(INDIRECT("'Druge države in ozemlja'!"&amp;P194), 'Druge države in ozemlja'!A:A,LEFT(C194,4)), 0)</f>
        <v>0</v>
      </c>
      <c r="AC194" s="52">
        <f t="shared" ca="1" si="50"/>
        <v>0</v>
      </c>
      <c r="AD194" s="52" t="e" cm="1">
        <f t="array" aca="1" ref="AD194" ca="1">_xlfn.XLOOKUP(AC194,INDIRECT("'Druge države in ozemlja'!"&amp;P194),'Druge države in ozemlja'!I:I,"Manjka")</f>
        <v>#REF!</v>
      </c>
      <c r="AE194" s="52" t="e">
        <f t="shared" ca="1" si="42"/>
        <v>#REF!</v>
      </c>
      <c r="AF194" s="52" t="e" cm="1">
        <f t="array" aca="1" ref="AF194" ca="1">_xlfn.XLOOKUP(C194&amp;"|("&amp;F194&amp;")",INDIRECT("'"&amp;I194&amp;"'!A1:A10000") &amp; "|" &amp; INDIRECT("'"&amp;I194&amp;"'!I1:I10000"),INDIRECT("'"&amp;I194&amp;"'!"&amp;Q194),0)</f>
        <v>#REF!</v>
      </c>
      <c r="AG194" s="52" t="e">
        <f t="shared" ca="1" si="43"/>
        <v>#REF!</v>
      </c>
      <c r="AH194" s="52" cm="1">
        <f t="array" aca="1" ref="AH194" ca="1">_xlfn.XLOOKUP(C194&amp;"|("&amp;F194&amp;")",'Druge države in ozemlja'!$A$1:$A$10000 &amp; "|" &amp; 'Druge države in ozemlja'!$I$1:$I$10000,INDIRECT("'Druge države in ozemlja'!"&amp;Q194),0)</f>
        <v>0</v>
      </c>
      <c r="AI194" s="52" t="e">
        <f t="shared" ca="1" si="51"/>
        <v>#REF!</v>
      </c>
      <c r="AJ194" s="39">
        <f t="shared" ca="1" si="52"/>
        <v>0</v>
      </c>
      <c r="AK194" s="53" t="e">
        <f t="shared" ca="1" si="53"/>
        <v>#REF!</v>
      </c>
      <c r="AL194" s="54">
        <f>COUNTIFS(RVb!H:H, 2028, RVb!A:A, C194)</f>
        <v>0</v>
      </c>
      <c r="AM194" s="54">
        <f t="shared" si="54"/>
        <v>2025</v>
      </c>
      <c r="AN194" s="54" t="e">
        <f ca="1">IF(G194, TRUE, (E194&lt;&gt;""))</f>
        <v>#REF!</v>
      </c>
      <c r="AO194" s="193" t="str">
        <f>IF(AND(B193="", B194=""), "", IF(OR(J194,K194),"",IFERROR(IF(G194,AJ194,AI194), "Vnesi podatke")))</f>
        <v/>
      </c>
      <c r="AP194" s="194" cm="1">
        <f t="array" ref="AP194">_xlfn.XLOOKUP(C194&amp;"|"&amp;F194&amp;"|"&amp;S194,RVb!A:A&amp;"|"&amp;RVb!F:F&amp;"|"&amp;RVb!H:H,RVb!E:E, 0)</f>
        <v>0</v>
      </c>
      <c r="AQ194" s="195">
        <f>_xlfn.MAXIFS(RVb!E:E, RVb!A:A, C194, RVb!H:H, AM194)</f>
        <v>0</v>
      </c>
      <c r="AR194" s="196" t="str">
        <f>IF(AND(B193="", B194=""), "", IFERROR(IF(G194,AQ194,AP194), "Vnesi podatke"))</f>
        <v/>
      </c>
      <c r="AS194" s="197" t="str">
        <f>IF(AND(B193="", B194=""),"", _xlfn.XLOOKUP(O194, Parametri!A:A,Parametri!B:B, ""))</f>
        <v/>
      </c>
      <c r="AT194" s="197" t="str">
        <f>IF(AND(B193="", B194=""), "", _xlfn.XLOOKUP(O194, Parametri!A:A,Parametri!C:C, ""))</f>
        <v/>
      </c>
      <c r="AU194" s="198" t="str">
        <f t="shared" si="55"/>
        <v/>
      </c>
      <c r="AV194" s="199" t="str">
        <f>IF(AND(B193="",B194=""),"",IFERROR(AU194*$AU$2,0))</f>
        <v/>
      </c>
    </row>
    <row r="195" spans="1:48" s="2" customFormat="1" ht="30" customHeight="1" x14ac:dyDescent="0.3">
      <c r="A195" s="64">
        <v>188</v>
      </c>
      <c r="B195" s="89"/>
      <c r="C195" s="20" t="str">
        <f t="shared" si="40"/>
        <v/>
      </c>
      <c r="D195" s="182" t="str">
        <f>IF(AND(B194="", B195=""), "", IFERROR(_xlfn.XLOOKUP(B195,'Seznam Blaga'!A:A,'Seznam Blaga'!B:B), "To blago ni predmet CBAM"))</f>
        <v/>
      </c>
      <c r="E195" s="183"/>
      <c r="F195" s="43" t="str">
        <f>_xlfn.XLOOKUP(E195, 'Seznami podatkov'!C:C,'Seznami podatkov'!B:B, "Izpolni obvezna polja.")</f>
        <v/>
      </c>
      <c r="G195" s="43" t="e">
        <f t="shared" ca="1" si="44"/>
        <v>#REF!</v>
      </c>
      <c r="H195" s="51" t="str">
        <f>IF(AND(B194="", B195=""),"", IFERROR(IF(G195,IF(_xlfn.XLOOKUP(AE195,'Seznami podatkov'!B:B,'Seznami podatkov'!C:C)&lt;&gt;0,_xlfn.XLOOKUP(AE195,'Seznami podatkov'!B:B,'Seznami podatkov'!C:C),""),E195), "Vnesi podatke"))</f>
        <v/>
      </c>
      <c r="I195" s="94"/>
      <c r="J195" s="95" t="b">
        <f>COUNTIF('Seznami podatkov'!G:G,I195)&gt;0</f>
        <v>0</v>
      </c>
      <c r="K195" s="95" t="b">
        <f>COUNTIF('Seznami podatkov'!H:H,I195)&gt;0</f>
        <v>0</v>
      </c>
      <c r="L195" s="95">
        <f t="shared" ca="1" si="45"/>
        <v>0</v>
      </c>
      <c r="M195" s="95">
        <f t="shared" ca="1" si="46"/>
        <v>0</v>
      </c>
      <c r="N195" s="95">
        <f t="shared" ca="1" si="47"/>
        <v>0</v>
      </c>
      <c r="O195" s="96"/>
      <c r="P195" s="95">
        <f>_xlfn.XLOOKUP(O195, 'Seznami podatkov'!D:D,'Seznami podatkov'!E:E, "")</f>
        <v>0</v>
      </c>
      <c r="Q195" s="95" t="str">
        <f t="shared" si="41"/>
        <v>01:010000</v>
      </c>
      <c r="R195" s="95">
        <f>COUNTIF(RVb!A:A, B195)</f>
        <v>0</v>
      </c>
      <c r="S195" s="95">
        <f t="shared" si="48"/>
        <v>0</v>
      </c>
      <c r="T195" s="117"/>
      <c r="U195" s="52">
        <f ca="1">IFERROR(_xlfn.MAXIFS(INDIRECT("'"&amp;I195&amp;"'!"&amp;P195), INDIRECT("'"&amp;I195&amp;"'!A:A"), C195), 0)</f>
        <v>0</v>
      </c>
      <c r="V195" s="52">
        <f ca="1">IFERROR(_xlfn.MAXIFS(INDIRECT("'"&amp;I195&amp;"'!"&amp;P195), INDIRECT("'"&amp;I195&amp;"'!A:A"), LEFT(C195,7)), 0)</f>
        <v>0</v>
      </c>
      <c r="W195" s="52">
        <f ca="1">IFERROR(_xlfn.MAXIFS(INDIRECT("'"&amp;I195&amp;"'!"&amp;P195), INDIRECT("'"&amp;I195&amp;"'!A:A"), LEFT(C195,4)), 0)</f>
        <v>0</v>
      </c>
      <c r="X195" s="52">
        <f t="shared" ca="1" si="49"/>
        <v>0</v>
      </c>
      <c r="Y195" s="52" t="e" cm="1">
        <f t="array" aca="1" ref="Y195" ca="1">_xlfn.XLOOKUP(X195,INDIRECT("'"&amp;I195&amp;"'!"&amp;P195),INDIRECT("'"&amp;I195&amp;"'!I:I"),"Manjka")</f>
        <v>#REF!</v>
      </c>
      <c r="Z195" s="52">
        <f ca="1">IFERROR(_xlfn.MAXIFS(INDIRECT("'Druge države in ozemlja'!"&amp;P195), 'Druge države in ozemlja'!A:A, C195), 0)</f>
        <v>0</v>
      </c>
      <c r="AA195" s="52">
        <f ca="1">IFERROR(_xlfn.MAXIFS(INDIRECT("'Druge države in ozemlja'!"&amp;P195), 'Druge države in ozemlja'!A:A, LEFT(C195,7)), 0)</f>
        <v>0</v>
      </c>
      <c r="AB195" s="52">
        <f ca="1">IFERROR(_xlfn.MAXIFS(INDIRECT("'Druge države in ozemlja'!"&amp;P195), 'Druge države in ozemlja'!A:A,LEFT(C195,4)), 0)</f>
        <v>0</v>
      </c>
      <c r="AC195" s="52">
        <f t="shared" ca="1" si="50"/>
        <v>0</v>
      </c>
      <c r="AD195" s="52" t="e" cm="1">
        <f t="array" aca="1" ref="AD195" ca="1">_xlfn.XLOOKUP(AC195,INDIRECT("'Druge države in ozemlja'!"&amp;P195),'Druge države in ozemlja'!I:I,"Manjka")</f>
        <v>#REF!</v>
      </c>
      <c r="AE195" s="52" t="e">
        <f t="shared" ca="1" si="42"/>
        <v>#REF!</v>
      </c>
      <c r="AF195" s="52" t="e" cm="1">
        <f t="array" aca="1" ref="AF195" ca="1">_xlfn.XLOOKUP(C195&amp;"|("&amp;F195&amp;")",INDIRECT("'"&amp;I195&amp;"'!A1:A10000") &amp; "|" &amp; INDIRECT("'"&amp;I195&amp;"'!I1:I10000"),INDIRECT("'"&amp;I195&amp;"'!"&amp;Q195),0)</f>
        <v>#REF!</v>
      </c>
      <c r="AG195" s="52" t="e">
        <f t="shared" ca="1" si="43"/>
        <v>#REF!</v>
      </c>
      <c r="AH195" s="52" cm="1">
        <f t="array" aca="1" ref="AH195" ca="1">_xlfn.XLOOKUP(C195&amp;"|("&amp;F195&amp;")",'Druge države in ozemlja'!$A$1:$A$10000 &amp; "|" &amp; 'Druge države in ozemlja'!$I$1:$I$10000,INDIRECT("'Druge države in ozemlja'!"&amp;Q195),0)</f>
        <v>0</v>
      </c>
      <c r="AI195" s="52" t="e">
        <f t="shared" ca="1" si="51"/>
        <v>#REF!</v>
      </c>
      <c r="AJ195" s="39">
        <f t="shared" ca="1" si="52"/>
        <v>0</v>
      </c>
      <c r="AK195" s="53" t="e">
        <f t="shared" ca="1" si="53"/>
        <v>#REF!</v>
      </c>
      <c r="AL195" s="54">
        <f>COUNTIFS(RVb!H:H, 2028, RVb!A:A, C195)</f>
        <v>0</v>
      </c>
      <c r="AM195" s="54">
        <f t="shared" si="54"/>
        <v>2025</v>
      </c>
      <c r="AN195" s="54" t="e">
        <f ca="1">IF(G195, TRUE, (E195&lt;&gt;""))</f>
        <v>#REF!</v>
      </c>
      <c r="AO195" s="193" t="str">
        <f>IF(AND(B194="", B195=""), "", IF(OR(J195,K195),"",IFERROR(IF(G195,AJ195,AI195), "Vnesi podatke")))</f>
        <v/>
      </c>
      <c r="AP195" s="194" cm="1">
        <f t="array" ref="AP195">_xlfn.XLOOKUP(C195&amp;"|"&amp;F195&amp;"|"&amp;S195,RVb!A:A&amp;"|"&amp;RVb!F:F&amp;"|"&amp;RVb!H:H,RVb!E:E, 0)</f>
        <v>0</v>
      </c>
      <c r="AQ195" s="195">
        <f>_xlfn.MAXIFS(RVb!E:E, RVb!A:A, C195, RVb!H:H, AM195)</f>
        <v>0</v>
      </c>
      <c r="AR195" s="196" t="str">
        <f>IF(AND(B194="", B195=""), "", IFERROR(IF(G195,AQ195,AP195), "Vnesi podatke"))</f>
        <v/>
      </c>
      <c r="AS195" s="197" t="str">
        <f>IF(AND(B194="", B195=""),"", _xlfn.XLOOKUP(O195, Parametri!A:A,Parametri!B:B, ""))</f>
        <v/>
      </c>
      <c r="AT195" s="197" t="str">
        <f>IF(AND(B194="", B195=""), "", _xlfn.XLOOKUP(O195, Parametri!A:A,Parametri!C:C, ""))</f>
        <v/>
      </c>
      <c r="AU195" s="198" t="str">
        <f t="shared" si="55"/>
        <v/>
      </c>
      <c r="AV195" s="199" t="str">
        <f>IF(AND(B194="",B195=""),"",IFERROR(AU195*$AU$2,0))</f>
        <v/>
      </c>
    </row>
    <row r="196" spans="1:48" s="2" customFormat="1" ht="30" customHeight="1" x14ac:dyDescent="0.3">
      <c r="A196" s="64">
        <v>189</v>
      </c>
      <c r="B196" s="89"/>
      <c r="C196" s="20" t="str">
        <f t="shared" si="40"/>
        <v/>
      </c>
      <c r="D196" s="182" t="str">
        <f>IF(AND(B195="", B196=""), "", IFERROR(_xlfn.XLOOKUP(B196,'Seznam Blaga'!A:A,'Seznam Blaga'!B:B), "To blago ni predmet CBAM"))</f>
        <v/>
      </c>
      <c r="E196" s="183"/>
      <c r="F196" s="43" t="str">
        <f>_xlfn.XLOOKUP(E196, 'Seznami podatkov'!C:C,'Seznami podatkov'!B:B, "Izpolni obvezna polja.")</f>
        <v/>
      </c>
      <c r="G196" s="43" t="e">
        <f t="shared" ca="1" si="44"/>
        <v>#REF!</v>
      </c>
      <c r="H196" s="51" t="str">
        <f>IF(AND(B195="", B196=""),"", IFERROR(IF(G196,IF(_xlfn.XLOOKUP(AE196,'Seznami podatkov'!B:B,'Seznami podatkov'!C:C)&lt;&gt;0,_xlfn.XLOOKUP(AE196,'Seznami podatkov'!B:B,'Seznami podatkov'!C:C),""),E196), "Vnesi podatke"))</f>
        <v/>
      </c>
      <c r="I196" s="94"/>
      <c r="J196" s="95" t="b">
        <f>COUNTIF('Seznami podatkov'!G:G,I196)&gt;0</f>
        <v>0</v>
      </c>
      <c r="K196" s="95" t="b">
        <f>COUNTIF('Seznami podatkov'!H:H,I196)&gt;0</f>
        <v>0</v>
      </c>
      <c r="L196" s="95">
        <f t="shared" ca="1" si="45"/>
        <v>0</v>
      </c>
      <c r="M196" s="95">
        <f t="shared" ca="1" si="46"/>
        <v>0</v>
      </c>
      <c r="N196" s="95">
        <f t="shared" ca="1" si="47"/>
        <v>0</v>
      </c>
      <c r="O196" s="96"/>
      <c r="P196" s="95">
        <f>_xlfn.XLOOKUP(O196, 'Seznami podatkov'!D:D,'Seznami podatkov'!E:E, "")</f>
        <v>0</v>
      </c>
      <c r="Q196" s="95" t="str">
        <f t="shared" si="41"/>
        <v>01:010000</v>
      </c>
      <c r="R196" s="95">
        <f>COUNTIF(RVb!A:A, B196)</f>
        <v>0</v>
      </c>
      <c r="S196" s="95">
        <f t="shared" si="48"/>
        <v>0</v>
      </c>
      <c r="T196" s="117"/>
      <c r="U196" s="52">
        <f ca="1">IFERROR(_xlfn.MAXIFS(INDIRECT("'"&amp;I196&amp;"'!"&amp;P196), INDIRECT("'"&amp;I196&amp;"'!A:A"), C196), 0)</f>
        <v>0</v>
      </c>
      <c r="V196" s="52">
        <f ca="1">IFERROR(_xlfn.MAXIFS(INDIRECT("'"&amp;I196&amp;"'!"&amp;P196), INDIRECT("'"&amp;I196&amp;"'!A:A"), LEFT(C196,7)), 0)</f>
        <v>0</v>
      </c>
      <c r="W196" s="52">
        <f ca="1">IFERROR(_xlfn.MAXIFS(INDIRECT("'"&amp;I196&amp;"'!"&amp;P196), INDIRECT("'"&amp;I196&amp;"'!A:A"), LEFT(C196,4)), 0)</f>
        <v>0</v>
      </c>
      <c r="X196" s="52">
        <f t="shared" ca="1" si="49"/>
        <v>0</v>
      </c>
      <c r="Y196" s="52" t="e" cm="1">
        <f t="array" aca="1" ref="Y196" ca="1">_xlfn.XLOOKUP(X196,INDIRECT("'"&amp;I196&amp;"'!"&amp;P196),INDIRECT("'"&amp;I196&amp;"'!I:I"),"Manjka")</f>
        <v>#REF!</v>
      </c>
      <c r="Z196" s="52">
        <f ca="1">IFERROR(_xlfn.MAXIFS(INDIRECT("'Druge države in ozemlja'!"&amp;P196), 'Druge države in ozemlja'!A:A, C196), 0)</f>
        <v>0</v>
      </c>
      <c r="AA196" s="52">
        <f ca="1">IFERROR(_xlfn.MAXIFS(INDIRECT("'Druge države in ozemlja'!"&amp;P196), 'Druge države in ozemlja'!A:A, LEFT(C196,7)), 0)</f>
        <v>0</v>
      </c>
      <c r="AB196" s="52">
        <f ca="1">IFERROR(_xlfn.MAXIFS(INDIRECT("'Druge države in ozemlja'!"&amp;P196), 'Druge države in ozemlja'!A:A,LEFT(C196,4)), 0)</f>
        <v>0</v>
      </c>
      <c r="AC196" s="52">
        <f t="shared" ca="1" si="50"/>
        <v>0</v>
      </c>
      <c r="AD196" s="52" t="e" cm="1">
        <f t="array" aca="1" ref="AD196" ca="1">_xlfn.XLOOKUP(AC196,INDIRECT("'Druge države in ozemlja'!"&amp;P196),'Druge države in ozemlja'!I:I,"Manjka")</f>
        <v>#REF!</v>
      </c>
      <c r="AE196" s="52" t="e">
        <f t="shared" ca="1" si="42"/>
        <v>#REF!</v>
      </c>
      <c r="AF196" s="52" t="e" cm="1">
        <f t="array" aca="1" ref="AF196" ca="1">_xlfn.XLOOKUP(C196&amp;"|("&amp;F196&amp;")",INDIRECT("'"&amp;I196&amp;"'!A1:A10000") &amp; "|" &amp; INDIRECT("'"&amp;I196&amp;"'!I1:I10000"),INDIRECT("'"&amp;I196&amp;"'!"&amp;Q196),0)</f>
        <v>#REF!</v>
      </c>
      <c r="AG196" s="52" t="e">
        <f t="shared" ca="1" si="43"/>
        <v>#REF!</v>
      </c>
      <c r="AH196" s="52" cm="1">
        <f t="array" aca="1" ref="AH196" ca="1">_xlfn.XLOOKUP(C196&amp;"|("&amp;F196&amp;")",'Druge države in ozemlja'!$A$1:$A$10000 &amp; "|" &amp; 'Druge države in ozemlja'!$I$1:$I$10000,INDIRECT("'Druge države in ozemlja'!"&amp;Q196),0)</f>
        <v>0</v>
      </c>
      <c r="AI196" s="52" t="e">
        <f t="shared" ca="1" si="51"/>
        <v>#REF!</v>
      </c>
      <c r="AJ196" s="39">
        <f t="shared" ca="1" si="52"/>
        <v>0</v>
      </c>
      <c r="AK196" s="53" t="e">
        <f t="shared" ca="1" si="53"/>
        <v>#REF!</v>
      </c>
      <c r="AL196" s="54">
        <f>COUNTIFS(RVb!H:H, 2028, RVb!A:A, C196)</f>
        <v>0</v>
      </c>
      <c r="AM196" s="54">
        <f t="shared" si="54"/>
        <v>2025</v>
      </c>
      <c r="AN196" s="54" t="e">
        <f ca="1">IF(G196, TRUE, (E196&lt;&gt;""))</f>
        <v>#REF!</v>
      </c>
      <c r="AO196" s="193" t="str">
        <f>IF(AND(B195="", B196=""), "", IF(OR(J196,K196),"",IFERROR(IF(G196,AJ196,AI196), "Vnesi podatke")))</f>
        <v/>
      </c>
      <c r="AP196" s="194" cm="1">
        <f t="array" ref="AP196">_xlfn.XLOOKUP(C196&amp;"|"&amp;F196&amp;"|"&amp;S196,RVb!A:A&amp;"|"&amp;RVb!F:F&amp;"|"&amp;RVb!H:H,RVb!E:E, 0)</f>
        <v>0</v>
      </c>
      <c r="AQ196" s="195">
        <f>_xlfn.MAXIFS(RVb!E:E, RVb!A:A, C196, RVb!H:H, AM196)</f>
        <v>0</v>
      </c>
      <c r="AR196" s="196" t="str">
        <f>IF(AND(B195="", B196=""), "", IFERROR(IF(G196,AQ196,AP196), "Vnesi podatke"))</f>
        <v/>
      </c>
      <c r="AS196" s="197" t="str">
        <f>IF(AND(B195="", B196=""),"", _xlfn.XLOOKUP(O196, Parametri!A:A,Parametri!B:B, ""))</f>
        <v/>
      </c>
      <c r="AT196" s="197" t="str">
        <f>IF(AND(B195="", B196=""), "", _xlfn.XLOOKUP(O196, Parametri!A:A,Parametri!C:C, ""))</f>
        <v/>
      </c>
      <c r="AU196" s="198" t="str">
        <f t="shared" si="55"/>
        <v/>
      </c>
      <c r="AV196" s="199" t="str">
        <f>IF(AND(B195="",B196=""),"",IFERROR(AU196*$AU$2,0))</f>
        <v/>
      </c>
    </row>
    <row r="197" spans="1:48" s="2" customFormat="1" ht="30" customHeight="1" x14ac:dyDescent="0.3">
      <c r="A197" s="63">
        <v>190</v>
      </c>
      <c r="B197" s="89"/>
      <c r="C197" s="20" t="str">
        <f t="shared" si="40"/>
        <v/>
      </c>
      <c r="D197" s="182" t="str">
        <f>IF(AND(B196="", B197=""), "", IFERROR(_xlfn.XLOOKUP(B197,'Seznam Blaga'!A:A,'Seznam Blaga'!B:B), "To blago ni predmet CBAM"))</f>
        <v/>
      </c>
      <c r="E197" s="183"/>
      <c r="F197" s="43" t="str">
        <f>_xlfn.XLOOKUP(E197, 'Seznami podatkov'!C:C,'Seznami podatkov'!B:B, "Izpolni obvezna polja.")</f>
        <v/>
      </c>
      <c r="G197" s="43" t="e">
        <f t="shared" ca="1" si="44"/>
        <v>#REF!</v>
      </c>
      <c r="H197" s="51" t="str">
        <f>IF(AND(B196="", B197=""),"", IFERROR(IF(G197,IF(_xlfn.XLOOKUP(AE197,'Seznami podatkov'!B:B,'Seznami podatkov'!C:C)&lt;&gt;0,_xlfn.XLOOKUP(AE197,'Seznami podatkov'!B:B,'Seznami podatkov'!C:C),""),E197), "Vnesi podatke"))</f>
        <v/>
      </c>
      <c r="I197" s="94"/>
      <c r="J197" s="95" t="b">
        <f>COUNTIF('Seznami podatkov'!G:G,I197)&gt;0</f>
        <v>0</v>
      </c>
      <c r="K197" s="95" t="b">
        <f>COUNTIF('Seznami podatkov'!H:H,I197)&gt;0</f>
        <v>0</v>
      </c>
      <c r="L197" s="95">
        <f t="shared" ca="1" si="45"/>
        <v>0</v>
      </c>
      <c r="M197" s="95">
        <f t="shared" ca="1" si="46"/>
        <v>0</v>
      </c>
      <c r="N197" s="95">
        <f t="shared" ca="1" si="47"/>
        <v>0</v>
      </c>
      <c r="O197" s="96"/>
      <c r="P197" s="95">
        <f>_xlfn.XLOOKUP(O197, 'Seznami podatkov'!D:D,'Seznami podatkov'!E:E, "")</f>
        <v>0</v>
      </c>
      <c r="Q197" s="95" t="str">
        <f t="shared" si="41"/>
        <v>01:010000</v>
      </c>
      <c r="R197" s="95">
        <f>COUNTIF(RVb!A:A, B197)</f>
        <v>0</v>
      </c>
      <c r="S197" s="95">
        <f t="shared" si="48"/>
        <v>0</v>
      </c>
      <c r="T197" s="117"/>
      <c r="U197" s="52">
        <f ca="1">IFERROR(_xlfn.MAXIFS(INDIRECT("'"&amp;I197&amp;"'!"&amp;P197), INDIRECT("'"&amp;I197&amp;"'!A:A"), C197), 0)</f>
        <v>0</v>
      </c>
      <c r="V197" s="52">
        <f ca="1">IFERROR(_xlfn.MAXIFS(INDIRECT("'"&amp;I197&amp;"'!"&amp;P197), INDIRECT("'"&amp;I197&amp;"'!A:A"), LEFT(C197,7)), 0)</f>
        <v>0</v>
      </c>
      <c r="W197" s="52">
        <f ca="1">IFERROR(_xlfn.MAXIFS(INDIRECT("'"&amp;I197&amp;"'!"&amp;P197), INDIRECT("'"&amp;I197&amp;"'!A:A"), LEFT(C197,4)), 0)</f>
        <v>0</v>
      </c>
      <c r="X197" s="52">
        <f t="shared" ca="1" si="49"/>
        <v>0</v>
      </c>
      <c r="Y197" s="52" t="e" cm="1">
        <f t="array" aca="1" ref="Y197" ca="1">_xlfn.XLOOKUP(X197,INDIRECT("'"&amp;I197&amp;"'!"&amp;P197),INDIRECT("'"&amp;I197&amp;"'!I:I"),"Manjka")</f>
        <v>#REF!</v>
      </c>
      <c r="Z197" s="52">
        <f ca="1">IFERROR(_xlfn.MAXIFS(INDIRECT("'Druge države in ozemlja'!"&amp;P197), 'Druge države in ozemlja'!A:A, C197), 0)</f>
        <v>0</v>
      </c>
      <c r="AA197" s="52">
        <f ca="1">IFERROR(_xlfn.MAXIFS(INDIRECT("'Druge države in ozemlja'!"&amp;P197), 'Druge države in ozemlja'!A:A, LEFT(C197,7)), 0)</f>
        <v>0</v>
      </c>
      <c r="AB197" s="52">
        <f ca="1">IFERROR(_xlfn.MAXIFS(INDIRECT("'Druge države in ozemlja'!"&amp;P197), 'Druge države in ozemlja'!A:A,LEFT(C197,4)), 0)</f>
        <v>0</v>
      </c>
      <c r="AC197" s="52">
        <f t="shared" ca="1" si="50"/>
        <v>0</v>
      </c>
      <c r="AD197" s="52" t="e" cm="1">
        <f t="array" aca="1" ref="AD197" ca="1">_xlfn.XLOOKUP(AC197,INDIRECT("'Druge države in ozemlja'!"&amp;P197),'Druge države in ozemlja'!I:I,"Manjka")</f>
        <v>#REF!</v>
      </c>
      <c r="AE197" s="52" t="e">
        <f t="shared" ca="1" si="42"/>
        <v>#REF!</v>
      </c>
      <c r="AF197" s="52" t="e" cm="1">
        <f t="array" aca="1" ref="AF197" ca="1">_xlfn.XLOOKUP(C197&amp;"|("&amp;F197&amp;")",INDIRECT("'"&amp;I197&amp;"'!A1:A10000") &amp; "|" &amp; INDIRECT("'"&amp;I197&amp;"'!I1:I10000"),INDIRECT("'"&amp;I197&amp;"'!"&amp;Q197),0)</f>
        <v>#REF!</v>
      </c>
      <c r="AG197" s="52" t="e">
        <f t="shared" ca="1" si="43"/>
        <v>#REF!</v>
      </c>
      <c r="AH197" s="52" cm="1">
        <f t="array" aca="1" ref="AH197" ca="1">_xlfn.XLOOKUP(C197&amp;"|("&amp;F197&amp;")",'Druge države in ozemlja'!$A$1:$A$10000 &amp; "|" &amp; 'Druge države in ozemlja'!$I$1:$I$10000,INDIRECT("'Druge države in ozemlja'!"&amp;Q197),0)</f>
        <v>0</v>
      </c>
      <c r="AI197" s="52" t="e">
        <f t="shared" ca="1" si="51"/>
        <v>#REF!</v>
      </c>
      <c r="AJ197" s="39">
        <f t="shared" ca="1" si="52"/>
        <v>0</v>
      </c>
      <c r="AK197" s="53" t="e">
        <f t="shared" ca="1" si="53"/>
        <v>#REF!</v>
      </c>
      <c r="AL197" s="54">
        <f>COUNTIFS(RVb!H:H, 2028, RVb!A:A, C197)</f>
        <v>0</v>
      </c>
      <c r="AM197" s="54">
        <f t="shared" si="54"/>
        <v>2025</v>
      </c>
      <c r="AN197" s="54" t="e">
        <f ca="1">IF(G197, TRUE, (E197&lt;&gt;""))</f>
        <v>#REF!</v>
      </c>
      <c r="AO197" s="193" t="str">
        <f>IF(AND(B196="", B197=""), "", IF(OR(J197,K197),"",IFERROR(IF(G197,AJ197,AI197), "Vnesi podatke")))</f>
        <v/>
      </c>
      <c r="AP197" s="194" cm="1">
        <f t="array" ref="AP197">_xlfn.XLOOKUP(C197&amp;"|"&amp;F197&amp;"|"&amp;S197,RVb!A:A&amp;"|"&amp;RVb!F:F&amp;"|"&amp;RVb!H:H,RVb!E:E, 0)</f>
        <v>0</v>
      </c>
      <c r="AQ197" s="195">
        <f>_xlfn.MAXIFS(RVb!E:E, RVb!A:A, C197, RVb!H:H, AM197)</f>
        <v>0</v>
      </c>
      <c r="AR197" s="196" t="str">
        <f>IF(AND(B196="", B197=""), "", IFERROR(IF(G197,AQ197,AP197), "Vnesi podatke"))</f>
        <v/>
      </c>
      <c r="AS197" s="197" t="str">
        <f>IF(AND(B196="", B197=""),"", _xlfn.XLOOKUP(O197, Parametri!A:A,Parametri!B:B, ""))</f>
        <v/>
      </c>
      <c r="AT197" s="197" t="str">
        <f>IF(AND(B196="", B197=""), "", _xlfn.XLOOKUP(O197, Parametri!A:A,Parametri!C:C, ""))</f>
        <v/>
      </c>
      <c r="AU197" s="198" t="str">
        <f t="shared" si="55"/>
        <v/>
      </c>
      <c r="AV197" s="199" t="str">
        <f>IF(AND(B196="",B197=""),"",IFERROR(AU197*$AU$2,0))</f>
        <v/>
      </c>
    </row>
    <row r="198" spans="1:48" s="2" customFormat="1" ht="30" customHeight="1" x14ac:dyDescent="0.3">
      <c r="A198" s="64">
        <v>191</v>
      </c>
      <c r="B198" s="89"/>
      <c r="C198" s="20" t="str">
        <f t="shared" si="40"/>
        <v/>
      </c>
      <c r="D198" s="182" t="str">
        <f>IF(AND(B197="", B198=""), "", IFERROR(_xlfn.XLOOKUP(B198,'Seznam Blaga'!A:A,'Seznam Blaga'!B:B), "To blago ni predmet CBAM"))</f>
        <v/>
      </c>
      <c r="E198" s="183"/>
      <c r="F198" s="43" t="str">
        <f>_xlfn.XLOOKUP(E198, 'Seznami podatkov'!C:C,'Seznami podatkov'!B:B, "Izpolni obvezna polja.")</f>
        <v/>
      </c>
      <c r="G198" s="43" t="e">
        <f t="shared" ca="1" si="44"/>
        <v>#REF!</v>
      </c>
      <c r="H198" s="51" t="str">
        <f>IF(AND(B197="", B198=""),"", IFERROR(IF(G198,IF(_xlfn.XLOOKUP(AE198,'Seznami podatkov'!B:B,'Seznami podatkov'!C:C)&lt;&gt;0,_xlfn.XLOOKUP(AE198,'Seznami podatkov'!B:B,'Seznami podatkov'!C:C),""),E198), "Vnesi podatke"))</f>
        <v/>
      </c>
      <c r="I198" s="94"/>
      <c r="J198" s="95" t="b">
        <f>COUNTIF('Seznami podatkov'!G:G,I198)&gt;0</f>
        <v>0</v>
      </c>
      <c r="K198" s="95" t="b">
        <f>COUNTIF('Seznami podatkov'!H:H,I198)&gt;0</f>
        <v>0</v>
      </c>
      <c r="L198" s="95">
        <f t="shared" ca="1" si="45"/>
        <v>0</v>
      </c>
      <c r="M198" s="95">
        <f t="shared" ca="1" si="46"/>
        <v>0</v>
      </c>
      <c r="N198" s="95">
        <f t="shared" ca="1" si="47"/>
        <v>0</v>
      </c>
      <c r="O198" s="96"/>
      <c r="P198" s="95">
        <f>_xlfn.XLOOKUP(O198, 'Seznami podatkov'!D:D,'Seznami podatkov'!E:E, "")</f>
        <v>0</v>
      </c>
      <c r="Q198" s="95" t="str">
        <f t="shared" si="41"/>
        <v>01:010000</v>
      </c>
      <c r="R198" s="95">
        <f>COUNTIF(RVb!A:A, B198)</f>
        <v>0</v>
      </c>
      <c r="S198" s="95">
        <f t="shared" si="48"/>
        <v>0</v>
      </c>
      <c r="T198" s="117"/>
      <c r="U198" s="52">
        <f ca="1">IFERROR(_xlfn.MAXIFS(INDIRECT("'"&amp;I198&amp;"'!"&amp;P198), INDIRECT("'"&amp;I198&amp;"'!A:A"), C198), 0)</f>
        <v>0</v>
      </c>
      <c r="V198" s="52">
        <f ca="1">IFERROR(_xlfn.MAXIFS(INDIRECT("'"&amp;I198&amp;"'!"&amp;P198), INDIRECT("'"&amp;I198&amp;"'!A:A"), LEFT(C198,7)), 0)</f>
        <v>0</v>
      </c>
      <c r="W198" s="52">
        <f ca="1">IFERROR(_xlfn.MAXIFS(INDIRECT("'"&amp;I198&amp;"'!"&amp;P198), INDIRECT("'"&amp;I198&amp;"'!A:A"), LEFT(C198,4)), 0)</f>
        <v>0</v>
      </c>
      <c r="X198" s="52">
        <f t="shared" ca="1" si="49"/>
        <v>0</v>
      </c>
      <c r="Y198" s="52" t="e" cm="1">
        <f t="array" aca="1" ref="Y198" ca="1">_xlfn.XLOOKUP(X198,INDIRECT("'"&amp;I198&amp;"'!"&amp;P198),INDIRECT("'"&amp;I198&amp;"'!I:I"),"Manjka")</f>
        <v>#REF!</v>
      </c>
      <c r="Z198" s="52">
        <f ca="1">IFERROR(_xlfn.MAXIFS(INDIRECT("'Druge države in ozemlja'!"&amp;P198), 'Druge države in ozemlja'!A:A, C198), 0)</f>
        <v>0</v>
      </c>
      <c r="AA198" s="52">
        <f ca="1">IFERROR(_xlfn.MAXIFS(INDIRECT("'Druge države in ozemlja'!"&amp;P198), 'Druge države in ozemlja'!A:A, LEFT(C198,7)), 0)</f>
        <v>0</v>
      </c>
      <c r="AB198" s="52">
        <f ca="1">IFERROR(_xlfn.MAXIFS(INDIRECT("'Druge države in ozemlja'!"&amp;P198), 'Druge države in ozemlja'!A:A,LEFT(C198,4)), 0)</f>
        <v>0</v>
      </c>
      <c r="AC198" s="52">
        <f t="shared" ca="1" si="50"/>
        <v>0</v>
      </c>
      <c r="AD198" s="52" t="e" cm="1">
        <f t="array" aca="1" ref="AD198" ca="1">_xlfn.XLOOKUP(AC198,INDIRECT("'Druge države in ozemlja'!"&amp;P198),'Druge države in ozemlja'!I:I,"Manjka")</f>
        <v>#REF!</v>
      </c>
      <c r="AE198" s="52" t="e">
        <f t="shared" ca="1" si="42"/>
        <v>#REF!</v>
      </c>
      <c r="AF198" s="52" t="e" cm="1">
        <f t="array" aca="1" ref="AF198" ca="1">_xlfn.XLOOKUP(C198&amp;"|("&amp;F198&amp;")",INDIRECT("'"&amp;I198&amp;"'!A1:A10000") &amp; "|" &amp; INDIRECT("'"&amp;I198&amp;"'!I1:I10000"),INDIRECT("'"&amp;I198&amp;"'!"&amp;Q198),0)</f>
        <v>#REF!</v>
      </c>
      <c r="AG198" s="52" t="e">
        <f t="shared" ca="1" si="43"/>
        <v>#REF!</v>
      </c>
      <c r="AH198" s="52" cm="1">
        <f t="array" aca="1" ref="AH198" ca="1">_xlfn.XLOOKUP(C198&amp;"|("&amp;F198&amp;")",'Druge države in ozemlja'!$A$1:$A$10000 &amp; "|" &amp; 'Druge države in ozemlja'!$I$1:$I$10000,INDIRECT("'Druge države in ozemlja'!"&amp;Q198),0)</f>
        <v>0</v>
      </c>
      <c r="AI198" s="52" t="e">
        <f t="shared" ca="1" si="51"/>
        <v>#REF!</v>
      </c>
      <c r="AJ198" s="39">
        <f t="shared" ca="1" si="52"/>
        <v>0</v>
      </c>
      <c r="AK198" s="53" t="e">
        <f t="shared" ca="1" si="53"/>
        <v>#REF!</v>
      </c>
      <c r="AL198" s="54">
        <f>COUNTIFS(RVb!H:H, 2028, RVb!A:A, C198)</f>
        <v>0</v>
      </c>
      <c r="AM198" s="54">
        <f t="shared" si="54"/>
        <v>2025</v>
      </c>
      <c r="AN198" s="54" t="e">
        <f ca="1">IF(G198, TRUE, (E198&lt;&gt;""))</f>
        <v>#REF!</v>
      </c>
      <c r="AO198" s="193" t="str">
        <f>IF(AND(B197="", B198=""), "", IF(OR(J198,K198),"",IFERROR(IF(G198,AJ198,AI198), "Vnesi podatke")))</f>
        <v/>
      </c>
      <c r="AP198" s="194" cm="1">
        <f t="array" ref="AP198">_xlfn.XLOOKUP(C198&amp;"|"&amp;F198&amp;"|"&amp;S198,RVb!A:A&amp;"|"&amp;RVb!F:F&amp;"|"&amp;RVb!H:H,RVb!E:E, 0)</f>
        <v>0</v>
      </c>
      <c r="AQ198" s="195">
        <f>_xlfn.MAXIFS(RVb!E:E, RVb!A:A, C198, RVb!H:H, AM198)</f>
        <v>0</v>
      </c>
      <c r="AR198" s="196" t="str">
        <f>IF(AND(B197="", B198=""), "", IFERROR(IF(G198,AQ198,AP198), "Vnesi podatke"))</f>
        <v/>
      </c>
      <c r="AS198" s="197" t="str">
        <f>IF(AND(B197="", B198=""),"", _xlfn.XLOOKUP(O198, Parametri!A:A,Parametri!B:B, ""))</f>
        <v/>
      </c>
      <c r="AT198" s="197" t="str">
        <f>IF(AND(B197="", B198=""), "", _xlfn.XLOOKUP(O198, Parametri!A:A,Parametri!C:C, ""))</f>
        <v/>
      </c>
      <c r="AU198" s="198" t="str">
        <f t="shared" si="55"/>
        <v/>
      </c>
      <c r="AV198" s="199" t="str">
        <f>IF(AND(B197="",B198=""),"",IFERROR(AU198*$AU$2,0))</f>
        <v/>
      </c>
    </row>
    <row r="199" spans="1:48" s="2" customFormat="1" ht="30" customHeight="1" x14ac:dyDescent="0.3">
      <c r="A199" s="64">
        <v>192</v>
      </c>
      <c r="B199" s="89"/>
      <c r="C199" s="20" t="str">
        <f t="shared" si="40"/>
        <v/>
      </c>
      <c r="D199" s="182" t="str">
        <f>IF(AND(B198="", B199=""), "", IFERROR(_xlfn.XLOOKUP(B199,'Seznam Blaga'!A:A,'Seznam Blaga'!B:B), "To blago ni predmet CBAM"))</f>
        <v/>
      </c>
      <c r="E199" s="183"/>
      <c r="F199" s="43" t="str">
        <f>_xlfn.XLOOKUP(E199, 'Seznami podatkov'!C:C,'Seznami podatkov'!B:B, "Izpolni obvezna polja.")</f>
        <v/>
      </c>
      <c r="G199" s="43" t="e">
        <f t="shared" ca="1" si="44"/>
        <v>#REF!</v>
      </c>
      <c r="H199" s="51" t="str">
        <f>IF(AND(B198="", B199=""),"", IFERROR(IF(G199,IF(_xlfn.XLOOKUP(AE199,'Seznami podatkov'!B:B,'Seznami podatkov'!C:C)&lt;&gt;0,_xlfn.XLOOKUP(AE199,'Seznami podatkov'!B:B,'Seznami podatkov'!C:C),""),E199), "Vnesi podatke"))</f>
        <v/>
      </c>
      <c r="I199" s="94"/>
      <c r="J199" s="95" t="b">
        <f>COUNTIF('Seznami podatkov'!G:G,I199)&gt;0</f>
        <v>0</v>
      </c>
      <c r="K199" s="95" t="b">
        <f>COUNTIF('Seznami podatkov'!H:H,I199)&gt;0</f>
        <v>0</v>
      </c>
      <c r="L199" s="95">
        <f t="shared" ca="1" si="45"/>
        <v>0</v>
      </c>
      <c r="M199" s="95">
        <f t="shared" ca="1" si="46"/>
        <v>0</v>
      </c>
      <c r="N199" s="95">
        <f t="shared" ca="1" si="47"/>
        <v>0</v>
      </c>
      <c r="O199" s="96"/>
      <c r="P199" s="95">
        <f>_xlfn.XLOOKUP(O199, 'Seznami podatkov'!D:D,'Seznami podatkov'!E:E, "")</f>
        <v>0</v>
      </c>
      <c r="Q199" s="95" t="str">
        <f t="shared" si="41"/>
        <v>01:010000</v>
      </c>
      <c r="R199" s="95">
        <f>COUNTIF(RVb!A:A, B199)</f>
        <v>0</v>
      </c>
      <c r="S199" s="95">
        <f t="shared" si="48"/>
        <v>0</v>
      </c>
      <c r="T199" s="117"/>
      <c r="U199" s="52">
        <f ca="1">IFERROR(_xlfn.MAXIFS(INDIRECT("'"&amp;I199&amp;"'!"&amp;P199), INDIRECT("'"&amp;I199&amp;"'!A:A"), C199), 0)</f>
        <v>0</v>
      </c>
      <c r="V199" s="52">
        <f ca="1">IFERROR(_xlfn.MAXIFS(INDIRECT("'"&amp;I199&amp;"'!"&amp;P199), INDIRECT("'"&amp;I199&amp;"'!A:A"), LEFT(C199,7)), 0)</f>
        <v>0</v>
      </c>
      <c r="W199" s="52">
        <f ca="1">IFERROR(_xlfn.MAXIFS(INDIRECT("'"&amp;I199&amp;"'!"&amp;P199), INDIRECT("'"&amp;I199&amp;"'!A:A"), LEFT(C199,4)), 0)</f>
        <v>0</v>
      </c>
      <c r="X199" s="52">
        <f t="shared" ca="1" si="49"/>
        <v>0</v>
      </c>
      <c r="Y199" s="52" t="e" cm="1">
        <f t="array" aca="1" ref="Y199" ca="1">_xlfn.XLOOKUP(X199,INDIRECT("'"&amp;I199&amp;"'!"&amp;P199),INDIRECT("'"&amp;I199&amp;"'!I:I"),"Manjka")</f>
        <v>#REF!</v>
      </c>
      <c r="Z199" s="52">
        <f ca="1">IFERROR(_xlfn.MAXIFS(INDIRECT("'Druge države in ozemlja'!"&amp;P199), 'Druge države in ozemlja'!A:A, C199), 0)</f>
        <v>0</v>
      </c>
      <c r="AA199" s="52">
        <f ca="1">IFERROR(_xlfn.MAXIFS(INDIRECT("'Druge države in ozemlja'!"&amp;P199), 'Druge države in ozemlja'!A:A, LEFT(C199,7)), 0)</f>
        <v>0</v>
      </c>
      <c r="AB199" s="52">
        <f ca="1">IFERROR(_xlfn.MAXIFS(INDIRECT("'Druge države in ozemlja'!"&amp;P199), 'Druge države in ozemlja'!A:A,LEFT(C199,4)), 0)</f>
        <v>0</v>
      </c>
      <c r="AC199" s="52">
        <f t="shared" ca="1" si="50"/>
        <v>0</v>
      </c>
      <c r="AD199" s="52" t="e" cm="1">
        <f t="array" aca="1" ref="AD199" ca="1">_xlfn.XLOOKUP(AC199,INDIRECT("'Druge države in ozemlja'!"&amp;P199),'Druge države in ozemlja'!I:I,"Manjka")</f>
        <v>#REF!</v>
      </c>
      <c r="AE199" s="52" t="e">
        <f t="shared" ca="1" si="42"/>
        <v>#REF!</v>
      </c>
      <c r="AF199" s="52" t="e" cm="1">
        <f t="array" aca="1" ref="AF199" ca="1">_xlfn.XLOOKUP(C199&amp;"|("&amp;F199&amp;")",INDIRECT("'"&amp;I199&amp;"'!A1:A10000") &amp; "|" &amp; INDIRECT("'"&amp;I199&amp;"'!I1:I10000"),INDIRECT("'"&amp;I199&amp;"'!"&amp;Q199),0)</f>
        <v>#REF!</v>
      </c>
      <c r="AG199" s="52" t="e">
        <f t="shared" ca="1" si="43"/>
        <v>#REF!</v>
      </c>
      <c r="AH199" s="52" cm="1">
        <f t="array" aca="1" ref="AH199" ca="1">_xlfn.XLOOKUP(C199&amp;"|("&amp;F199&amp;")",'Druge države in ozemlja'!$A$1:$A$10000 &amp; "|" &amp; 'Druge države in ozemlja'!$I$1:$I$10000,INDIRECT("'Druge države in ozemlja'!"&amp;Q199),0)</f>
        <v>0</v>
      </c>
      <c r="AI199" s="52" t="e">
        <f t="shared" ca="1" si="51"/>
        <v>#REF!</v>
      </c>
      <c r="AJ199" s="39">
        <f t="shared" ca="1" si="52"/>
        <v>0</v>
      </c>
      <c r="AK199" s="53" t="e">
        <f t="shared" ca="1" si="53"/>
        <v>#REF!</v>
      </c>
      <c r="AL199" s="54">
        <f>COUNTIFS(RVb!H:H, 2028, RVb!A:A, C199)</f>
        <v>0</v>
      </c>
      <c r="AM199" s="54">
        <f t="shared" si="54"/>
        <v>2025</v>
      </c>
      <c r="AN199" s="54" t="e">
        <f ca="1">IF(G199, TRUE, (E199&lt;&gt;""))</f>
        <v>#REF!</v>
      </c>
      <c r="AO199" s="193" t="str">
        <f>IF(AND(B198="", B199=""), "", IF(OR(J199,K199),"",IFERROR(IF(G199,AJ199,AI199), "Vnesi podatke")))</f>
        <v/>
      </c>
      <c r="AP199" s="194" cm="1">
        <f t="array" ref="AP199">_xlfn.XLOOKUP(C199&amp;"|"&amp;F199&amp;"|"&amp;S199,RVb!A:A&amp;"|"&amp;RVb!F:F&amp;"|"&amp;RVb!H:H,RVb!E:E, 0)</f>
        <v>0</v>
      </c>
      <c r="AQ199" s="195">
        <f>_xlfn.MAXIFS(RVb!E:E, RVb!A:A, C199, RVb!H:H, AM199)</f>
        <v>0</v>
      </c>
      <c r="AR199" s="196" t="str">
        <f>IF(AND(B198="", B199=""), "", IFERROR(IF(G199,AQ199,AP199), "Vnesi podatke"))</f>
        <v/>
      </c>
      <c r="AS199" s="197" t="str">
        <f>IF(AND(B198="", B199=""),"", _xlfn.XLOOKUP(O199, Parametri!A:A,Parametri!B:B, ""))</f>
        <v/>
      </c>
      <c r="AT199" s="197" t="str">
        <f>IF(AND(B198="", B199=""), "", _xlfn.XLOOKUP(O199, Parametri!A:A,Parametri!C:C, ""))</f>
        <v/>
      </c>
      <c r="AU199" s="198" t="str">
        <f t="shared" si="55"/>
        <v/>
      </c>
      <c r="AV199" s="199" t="str">
        <f>IF(AND(B198="",B199=""),"",IFERROR(AU199*$AU$2,0))</f>
        <v/>
      </c>
    </row>
    <row r="200" spans="1:48" s="2" customFormat="1" ht="30" customHeight="1" x14ac:dyDescent="0.3">
      <c r="A200" s="63">
        <v>193</v>
      </c>
      <c r="B200" s="89"/>
      <c r="C200" s="20" t="str">
        <f t="shared" si="40"/>
        <v/>
      </c>
      <c r="D200" s="182" t="str">
        <f>IF(AND(B199="", B200=""), "", IFERROR(_xlfn.XLOOKUP(B200,'Seznam Blaga'!A:A,'Seznam Blaga'!B:B), "To blago ni predmet CBAM"))</f>
        <v/>
      </c>
      <c r="E200" s="183"/>
      <c r="F200" s="43" t="str">
        <f>_xlfn.XLOOKUP(E200, 'Seznami podatkov'!C:C,'Seznami podatkov'!B:B, "Izpolni obvezna polja.")</f>
        <v/>
      </c>
      <c r="G200" s="43" t="e">
        <f t="shared" ca="1" si="44"/>
        <v>#REF!</v>
      </c>
      <c r="H200" s="51" t="str">
        <f>IF(AND(B199="", B200=""),"", IFERROR(IF(G200,IF(_xlfn.XLOOKUP(AE200,'Seznami podatkov'!B:B,'Seznami podatkov'!C:C)&lt;&gt;0,_xlfn.XLOOKUP(AE200,'Seznami podatkov'!B:B,'Seznami podatkov'!C:C),""),E200), "Vnesi podatke"))</f>
        <v/>
      </c>
      <c r="I200" s="94"/>
      <c r="J200" s="95" t="b">
        <f>COUNTIF('Seznami podatkov'!G:G,I200)&gt;0</f>
        <v>0</v>
      </c>
      <c r="K200" s="95" t="b">
        <f>COUNTIF('Seznami podatkov'!H:H,I200)&gt;0</f>
        <v>0</v>
      </c>
      <c r="L200" s="95">
        <f t="shared" ca="1" si="45"/>
        <v>0</v>
      </c>
      <c r="M200" s="95">
        <f t="shared" ca="1" si="46"/>
        <v>0</v>
      </c>
      <c r="N200" s="95">
        <f t="shared" ca="1" si="47"/>
        <v>0</v>
      </c>
      <c r="O200" s="96"/>
      <c r="P200" s="95">
        <f>_xlfn.XLOOKUP(O200, 'Seznami podatkov'!D:D,'Seznami podatkov'!E:E, "")</f>
        <v>0</v>
      </c>
      <c r="Q200" s="95" t="str">
        <f t="shared" si="41"/>
        <v>01:010000</v>
      </c>
      <c r="R200" s="95">
        <f>COUNTIF(RVb!A:A, B200)</f>
        <v>0</v>
      </c>
      <c r="S200" s="95">
        <f t="shared" si="48"/>
        <v>0</v>
      </c>
      <c r="T200" s="117"/>
      <c r="U200" s="52">
        <f ca="1">IFERROR(_xlfn.MAXIFS(INDIRECT("'"&amp;I200&amp;"'!"&amp;P200), INDIRECT("'"&amp;I200&amp;"'!A:A"), C200), 0)</f>
        <v>0</v>
      </c>
      <c r="V200" s="52">
        <f ca="1">IFERROR(_xlfn.MAXIFS(INDIRECT("'"&amp;I200&amp;"'!"&amp;P200), INDIRECT("'"&amp;I200&amp;"'!A:A"), LEFT(C200,7)), 0)</f>
        <v>0</v>
      </c>
      <c r="W200" s="52">
        <f ca="1">IFERROR(_xlfn.MAXIFS(INDIRECT("'"&amp;I200&amp;"'!"&amp;P200), INDIRECT("'"&amp;I200&amp;"'!A:A"), LEFT(C200,4)), 0)</f>
        <v>0</v>
      </c>
      <c r="X200" s="52">
        <f t="shared" ca="1" si="49"/>
        <v>0</v>
      </c>
      <c r="Y200" s="52" t="e" cm="1">
        <f t="array" aca="1" ref="Y200" ca="1">_xlfn.XLOOKUP(X200,INDIRECT("'"&amp;I200&amp;"'!"&amp;P200),INDIRECT("'"&amp;I200&amp;"'!I:I"),"Manjka")</f>
        <v>#REF!</v>
      </c>
      <c r="Z200" s="52">
        <f ca="1">IFERROR(_xlfn.MAXIFS(INDIRECT("'Druge države in ozemlja'!"&amp;P200), 'Druge države in ozemlja'!A:A, C200), 0)</f>
        <v>0</v>
      </c>
      <c r="AA200" s="52">
        <f ca="1">IFERROR(_xlfn.MAXIFS(INDIRECT("'Druge države in ozemlja'!"&amp;P200), 'Druge države in ozemlja'!A:A, LEFT(C200,7)), 0)</f>
        <v>0</v>
      </c>
      <c r="AB200" s="52">
        <f ca="1">IFERROR(_xlfn.MAXIFS(INDIRECT("'Druge države in ozemlja'!"&amp;P200), 'Druge države in ozemlja'!A:A,LEFT(C200,4)), 0)</f>
        <v>0</v>
      </c>
      <c r="AC200" s="52">
        <f t="shared" ca="1" si="50"/>
        <v>0</v>
      </c>
      <c r="AD200" s="52" t="e" cm="1">
        <f t="array" aca="1" ref="AD200" ca="1">_xlfn.XLOOKUP(AC200,INDIRECT("'Druge države in ozemlja'!"&amp;P200),'Druge države in ozemlja'!I:I,"Manjka")</f>
        <v>#REF!</v>
      </c>
      <c r="AE200" s="52" t="e">
        <f t="shared" ca="1" si="42"/>
        <v>#REF!</v>
      </c>
      <c r="AF200" s="52" t="e" cm="1">
        <f t="array" aca="1" ref="AF200" ca="1">_xlfn.XLOOKUP(C200&amp;"|("&amp;F200&amp;")",INDIRECT("'"&amp;I200&amp;"'!A1:A10000") &amp; "|" &amp; INDIRECT("'"&amp;I200&amp;"'!I1:I10000"),INDIRECT("'"&amp;I200&amp;"'!"&amp;Q200),0)</f>
        <v>#REF!</v>
      </c>
      <c r="AG200" s="52" t="e">
        <f t="shared" ca="1" si="43"/>
        <v>#REF!</v>
      </c>
      <c r="AH200" s="52" cm="1">
        <f t="array" aca="1" ref="AH200" ca="1">_xlfn.XLOOKUP(C200&amp;"|("&amp;F200&amp;")",'Druge države in ozemlja'!$A$1:$A$10000 &amp; "|" &amp; 'Druge države in ozemlja'!$I$1:$I$10000,INDIRECT("'Druge države in ozemlja'!"&amp;Q200),0)</f>
        <v>0</v>
      </c>
      <c r="AI200" s="52" t="e">
        <f t="shared" ca="1" si="51"/>
        <v>#REF!</v>
      </c>
      <c r="AJ200" s="39">
        <f t="shared" ca="1" si="52"/>
        <v>0</v>
      </c>
      <c r="AK200" s="53" t="e">
        <f t="shared" ca="1" si="53"/>
        <v>#REF!</v>
      </c>
      <c r="AL200" s="54">
        <f>COUNTIFS(RVb!H:H, 2028, RVb!A:A, C200)</f>
        <v>0</v>
      </c>
      <c r="AM200" s="54">
        <f t="shared" si="54"/>
        <v>2025</v>
      </c>
      <c r="AN200" s="54" t="e">
        <f ca="1">IF(G200, TRUE, (E200&lt;&gt;""))</f>
        <v>#REF!</v>
      </c>
      <c r="AO200" s="193" t="str">
        <f>IF(AND(B199="", B200=""), "", IF(OR(J200,K200),"",IFERROR(IF(G200,AJ200,AI200), "Vnesi podatke")))</f>
        <v/>
      </c>
      <c r="AP200" s="194" cm="1">
        <f t="array" ref="AP200">_xlfn.XLOOKUP(C200&amp;"|"&amp;F200&amp;"|"&amp;S200,RVb!A:A&amp;"|"&amp;RVb!F:F&amp;"|"&amp;RVb!H:H,RVb!E:E, 0)</f>
        <v>0</v>
      </c>
      <c r="AQ200" s="195">
        <f>_xlfn.MAXIFS(RVb!E:E, RVb!A:A, C200, RVb!H:H, AM200)</f>
        <v>0</v>
      </c>
      <c r="AR200" s="196" t="str">
        <f>IF(AND(B199="", B200=""), "", IFERROR(IF(G200,AQ200,AP200), "Vnesi podatke"))</f>
        <v/>
      </c>
      <c r="AS200" s="197" t="str">
        <f>IF(AND(B199="", B200=""),"", _xlfn.XLOOKUP(O200, Parametri!A:A,Parametri!B:B, ""))</f>
        <v/>
      </c>
      <c r="AT200" s="197" t="str">
        <f>IF(AND(B199="", B200=""), "", _xlfn.XLOOKUP(O200, Parametri!A:A,Parametri!C:C, ""))</f>
        <v/>
      </c>
      <c r="AU200" s="198" t="str">
        <f t="shared" si="55"/>
        <v/>
      </c>
      <c r="AV200" s="199" t="str">
        <f>IF(AND(B199="",B200=""),"",IFERROR(AU200*$AU$2,0))</f>
        <v/>
      </c>
    </row>
    <row r="201" spans="1:48" s="2" customFormat="1" ht="30" customHeight="1" x14ac:dyDescent="0.3">
      <c r="A201" s="64">
        <v>194</v>
      </c>
      <c r="B201" s="89"/>
      <c r="C201" s="20" t="str">
        <f t="shared" ref="C201:C207" si="56">SUBSTITUTE(B201," ",CHAR(160))</f>
        <v/>
      </c>
      <c r="D201" s="182" t="str">
        <f>IF(AND(B200="", B201=""), "", IFERROR(_xlfn.XLOOKUP(B201,'Seznam Blaga'!A:A,'Seznam Blaga'!B:B), "To blago ni predmet CBAM"))</f>
        <v/>
      </c>
      <c r="E201" s="183"/>
      <c r="F201" s="43" t="str">
        <f>_xlfn.XLOOKUP(E201, 'Seznami podatkov'!C:C,'Seznami podatkov'!B:B, "Izpolni obvezna polja.")</f>
        <v/>
      </c>
      <c r="G201" s="43" t="e">
        <f t="shared" ca="1" si="44"/>
        <v>#REF!</v>
      </c>
      <c r="H201" s="51" t="str">
        <f>IF(AND(B200="", B201=""),"", IFERROR(IF(G201,IF(_xlfn.XLOOKUP(AE201,'Seznami podatkov'!B:B,'Seznami podatkov'!C:C)&lt;&gt;0,_xlfn.XLOOKUP(AE201,'Seznami podatkov'!B:B,'Seznami podatkov'!C:C),""),E201), "Vnesi podatke"))</f>
        <v/>
      </c>
      <c r="I201" s="94"/>
      <c r="J201" s="95" t="b">
        <f>COUNTIF('Seznami podatkov'!G:G,I201)&gt;0</f>
        <v>0</v>
      </c>
      <c r="K201" s="95" t="b">
        <f>COUNTIF('Seznami podatkov'!H:H,I201)&gt;0</f>
        <v>0</v>
      </c>
      <c r="L201" s="95">
        <f t="shared" ca="1" si="45"/>
        <v>0</v>
      </c>
      <c r="M201" s="95">
        <f t="shared" ca="1" si="46"/>
        <v>0</v>
      </c>
      <c r="N201" s="95">
        <f t="shared" ca="1" si="47"/>
        <v>0</v>
      </c>
      <c r="O201" s="96"/>
      <c r="P201" s="95">
        <f>_xlfn.XLOOKUP(O201, 'Seznami podatkov'!D:D,'Seznami podatkov'!E:E, "")</f>
        <v>0</v>
      </c>
      <c r="Q201" s="95" t="str">
        <f t="shared" ref="Q201:Q207" si="57">LEFT(P201,1)&amp;"1:"&amp;LEFT(P201,1)&amp;"10000"</f>
        <v>01:010000</v>
      </c>
      <c r="R201" s="95">
        <f>COUNTIF(RVb!A:A, B201)</f>
        <v>0</v>
      </c>
      <c r="S201" s="95">
        <f t="shared" si="48"/>
        <v>0</v>
      </c>
      <c r="T201" s="117"/>
      <c r="U201" s="52">
        <f ca="1">IFERROR(_xlfn.MAXIFS(INDIRECT("'"&amp;I201&amp;"'!"&amp;P201), INDIRECT("'"&amp;I201&amp;"'!A:A"), C201), 0)</f>
        <v>0</v>
      </c>
      <c r="V201" s="52">
        <f ca="1">IFERROR(_xlfn.MAXIFS(INDIRECT("'"&amp;I201&amp;"'!"&amp;P201), INDIRECT("'"&amp;I201&amp;"'!A:A"), LEFT(C201,7)), 0)</f>
        <v>0</v>
      </c>
      <c r="W201" s="52">
        <f ca="1">IFERROR(_xlfn.MAXIFS(INDIRECT("'"&amp;I201&amp;"'!"&amp;P201), INDIRECT("'"&amp;I201&amp;"'!A:A"), LEFT(C201,4)), 0)</f>
        <v>0</v>
      </c>
      <c r="X201" s="52">
        <f t="shared" ca="1" si="49"/>
        <v>0</v>
      </c>
      <c r="Y201" s="52" t="e" cm="1">
        <f t="array" aca="1" ref="Y201" ca="1">_xlfn.XLOOKUP(X201,INDIRECT("'"&amp;I201&amp;"'!"&amp;P201),INDIRECT("'"&amp;I201&amp;"'!I:I"),"Manjka")</f>
        <v>#REF!</v>
      </c>
      <c r="Z201" s="52">
        <f ca="1">IFERROR(_xlfn.MAXIFS(INDIRECT("'Druge države in ozemlja'!"&amp;P201), 'Druge države in ozemlja'!A:A, C201), 0)</f>
        <v>0</v>
      </c>
      <c r="AA201" s="52">
        <f ca="1">IFERROR(_xlfn.MAXIFS(INDIRECT("'Druge države in ozemlja'!"&amp;P201), 'Druge države in ozemlja'!A:A, LEFT(C201,7)), 0)</f>
        <v>0</v>
      </c>
      <c r="AB201" s="52">
        <f ca="1">IFERROR(_xlfn.MAXIFS(INDIRECT("'Druge države in ozemlja'!"&amp;P201), 'Druge države in ozemlja'!A:A,LEFT(C201,4)), 0)</f>
        <v>0</v>
      </c>
      <c r="AC201" s="52">
        <f t="shared" ca="1" si="50"/>
        <v>0</v>
      </c>
      <c r="AD201" s="52" t="e" cm="1">
        <f t="array" aca="1" ref="AD201" ca="1">_xlfn.XLOOKUP(AC201,INDIRECT("'Druge države in ozemlja'!"&amp;P201),'Druge države in ozemlja'!I:I,"Manjka")</f>
        <v>#REF!</v>
      </c>
      <c r="AE201" s="52" t="e">
        <f t="shared" ref="AE201:AE207" ca="1" si="58">MID(AD201,2,1)</f>
        <v>#REF!</v>
      </c>
      <c r="AF201" s="52" t="e" cm="1">
        <f t="array" aca="1" ref="AF201" ca="1">_xlfn.XLOOKUP(C201&amp;"|("&amp;F201&amp;")",INDIRECT("'"&amp;I201&amp;"'!A1:A10000") &amp; "|" &amp; INDIRECT("'"&amp;I201&amp;"'!I1:I10000"),INDIRECT("'"&amp;I201&amp;"'!"&amp;Q201),0)</f>
        <v>#REF!</v>
      </c>
      <c r="AG201" s="52" t="e">
        <f t="shared" ref="AG201:AG207" ca="1" si="59">AF201=0</f>
        <v>#REF!</v>
      </c>
      <c r="AH201" s="52" cm="1">
        <f t="array" aca="1" ref="AH201" ca="1">_xlfn.XLOOKUP(C201&amp;"|("&amp;F201&amp;")",'Druge države in ozemlja'!$A$1:$A$10000 &amp; "|" &amp; 'Druge države in ozemlja'!$I$1:$I$10000,INDIRECT("'Druge države in ozemlja'!"&amp;Q201),0)</f>
        <v>0</v>
      </c>
      <c r="AI201" s="52" t="e">
        <f t="shared" ca="1" si="51"/>
        <v>#REF!</v>
      </c>
      <c r="AJ201" s="39">
        <f t="shared" ca="1" si="52"/>
        <v>0</v>
      </c>
      <c r="AK201" s="53" t="e">
        <f t="shared" ca="1" si="53"/>
        <v>#REF!</v>
      </c>
      <c r="AL201" s="54">
        <f>COUNTIFS(RVb!H:H, 2028, RVb!A:A, C201)</f>
        <v>0</v>
      </c>
      <c r="AM201" s="54">
        <f t="shared" si="54"/>
        <v>2025</v>
      </c>
      <c r="AN201" s="54" t="e">
        <f ca="1">IF(G201, TRUE, (E201&lt;&gt;""))</f>
        <v>#REF!</v>
      </c>
      <c r="AO201" s="193" t="str">
        <f>IF(AND(B200="", B201=""), "", IF(OR(J201,K201),"",IFERROR(IF(G201,AJ201,AI201), "Vnesi podatke")))</f>
        <v/>
      </c>
      <c r="AP201" s="194" cm="1">
        <f t="array" ref="AP201">_xlfn.XLOOKUP(C201&amp;"|"&amp;F201&amp;"|"&amp;S201,RVb!A:A&amp;"|"&amp;RVb!F:F&amp;"|"&amp;RVb!H:H,RVb!E:E, 0)</f>
        <v>0</v>
      </c>
      <c r="AQ201" s="195">
        <f>_xlfn.MAXIFS(RVb!E:E, RVb!A:A, C201, RVb!H:H, AM201)</f>
        <v>0</v>
      </c>
      <c r="AR201" s="196" t="str">
        <f>IF(AND(B200="", B201=""), "", IFERROR(IF(G201,AQ201,AP201), "Vnesi podatke"))</f>
        <v/>
      </c>
      <c r="AS201" s="197" t="str">
        <f>IF(AND(B200="", B201=""),"", _xlfn.XLOOKUP(O201, Parametri!A:A,Parametri!B:B, ""))</f>
        <v/>
      </c>
      <c r="AT201" s="197" t="str">
        <f>IF(AND(B200="", B201=""), "", _xlfn.XLOOKUP(O201, Parametri!A:A,Parametri!C:C, ""))</f>
        <v/>
      </c>
      <c r="AU201" s="198" t="str">
        <f t="shared" si="55"/>
        <v/>
      </c>
      <c r="AV201" s="199" t="str">
        <f>IF(AND(B200="",B201=""),"",IFERROR(AU201*$AU$2,0))</f>
        <v/>
      </c>
    </row>
    <row r="202" spans="1:48" s="2" customFormat="1" ht="30" customHeight="1" x14ac:dyDescent="0.3">
      <c r="A202" s="64">
        <v>195</v>
      </c>
      <c r="B202" s="89"/>
      <c r="C202" s="20" t="str">
        <f t="shared" si="56"/>
        <v/>
      </c>
      <c r="D202" s="182" t="str">
        <f>IF(AND(B201="", B202=""), "", IFERROR(_xlfn.XLOOKUP(B202,'Seznam Blaga'!A:A,'Seznam Blaga'!B:B), "To blago ni predmet CBAM"))</f>
        <v/>
      </c>
      <c r="E202" s="183"/>
      <c r="F202" s="43" t="str">
        <f>_xlfn.XLOOKUP(E202, 'Seznami podatkov'!C:C,'Seznami podatkov'!B:B, "Izpolni obvezna polja.")</f>
        <v/>
      </c>
      <c r="G202" s="43" t="e">
        <f t="shared" ref="G202:G207" ca="1" si="60">IF(OR(AK202="(A)", AK202="(B)"), FALSE, TRUE)</f>
        <v>#REF!</v>
      </c>
      <c r="H202" s="51" t="str">
        <f>IF(AND(B201="", B202=""),"", IFERROR(IF(G202,IF(_xlfn.XLOOKUP(AE202,'Seznami podatkov'!B:B,'Seznami podatkov'!C:C)&lt;&gt;0,_xlfn.XLOOKUP(AE202,'Seznami podatkov'!B:B,'Seznami podatkov'!C:C),""),E202), "Vnesi podatke"))</f>
        <v/>
      </c>
      <c r="I202" s="94"/>
      <c r="J202" s="95" t="b">
        <f>COUNTIF('Seznami podatkov'!G:G,I202)&gt;0</f>
        <v>0</v>
      </c>
      <c r="K202" s="95" t="b">
        <f>COUNTIF('Seznami podatkov'!H:H,I202)&gt;0</f>
        <v>0</v>
      </c>
      <c r="L202" s="95">
        <f t="shared" ref="L202:L207" ca="1" si="61">IFERROR(COUNTIF(INDIRECT("'"&amp;I202&amp;"'!A:A"), C202), 0)</f>
        <v>0</v>
      </c>
      <c r="M202" s="95">
        <f t="shared" ref="M202:M207" ca="1" si="62">IFERROR(COUNTIF(INDIRECT("'"&amp;I202&amp;"'!A:A"), LEFT(C202,7)), 0)</f>
        <v>0</v>
      </c>
      <c r="N202" s="95">
        <f t="shared" ref="N202:N207" ca="1" si="63">IFERROR(COUNTIF(INDIRECT("'"&amp;I202&amp;"'!A:A"), LEFT(C202,4)), 0)</f>
        <v>0</v>
      </c>
      <c r="O202" s="96"/>
      <c r="P202" s="95">
        <f>_xlfn.XLOOKUP(O202, 'Seznami podatkov'!D:D,'Seznami podatkov'!E:E, "")</f>
        <v>0</v>
      </c>
      <c r="Q202" s="95" t="str">
        <f t="shared" si="57"/>
        <v>01:010000</v>
      </c>
      <c r="R202" s="95">
        <f>COUNTIF(RVb!A:A, B202)</f>
        <v>0</v>
      </c>
      <c r="S202" s="95">
        <f t="shared" ref="S202:S207" si="64">IF(O202="",0,IF(R202 = 1, 2025, IF(O202&gt;2027,2028,2025)))</f>
        <v>0</v>
      </c>
      <c r="T202" s="117"/>
      <c r="U202" s="52">
        <f ca="1">IFERROR(_xlfn.MAXIFS(INDIRECT("'"&amp;I202&amp;"'!"&amp;P202), INDIRECT("'"&amp;I202&amp;"'!A:A"), C202), 0)</f>
        <v>0</v>
      </c>
      <c r="V202" s="52">
        <f ca="1">IFERROR(_xlfn.MAXIFS(INDIRECT("'"&amp;I202&amp;"'!"&amp;P202), INDIRECT("'"&amp;I202&amp;"'!A:A"), LEFT(C202,7)), 0)</f>
        <v>0</v>
      </c>
      <c r="W202" s="52">
        <f ca="1">IFERROR(_xlfn.MAXIFS(INDIRECT("'"&amp;I202&amp;"'!"&amp;P202), INDIRECT("'"&amp;I202&amp;"'!A:A"), LEFT(C202,4)), 0)</f>
        <v>0</v>
      </c>
      <c r="X202" s="52">
        <f t="shared" ref="X202:X207" ca="1" si="65">MAX(U202:W202)</f>
        <v>0</v>
      </c>
      <c r="Y202" s="52" t="e" cm="1">
        <f t="array" aca="1" ref="Y202" ca="1">_xlfn.XLOOKUP(X202,INDIRECT("'"&amp;I202&amp;"'!"&amp;P202),INDIRECT("'"&amp;I202&amp;"'!I:I"),"Manjka")</f>
        <v>#REF!</v>
      </c>
      <c r="Z202" s="52">
        <f ca="1">IFERROR(_xlfn.MAXIFS(INDIRECT("'Druge države in ozemlja'!"&amp;P202), 'Druge države in ozemlja'!A:A, C202), 0)</f>
        <v>0</v>
      </c>
      <c r="AA202" s="52">
        <f ca="1">IFERROR(_xlfn.MAXIFS(INDIRECT("'Druge države in ozemlja'!"&amp;P202), 'Druge države in ozemlja'!A:A, LEFT(C202,7)), 0)</f>
        <v>0</v>
      </c>
      <c r="AB202" s="52">
        <f ca="1">IFERROR(_xlfn.MAXIFS(INDIRECT("'Druge države in ozemlja'!"&amp;P202), 'Druge države in ozemlja'!A:A,LEFT(C202,4)), 0)</f>
        <v>0</v>
      </c>
      <c r="AC202" s="52">
        <f t="shared" ref="AC202:AC207" ca="1" si="66">MAX(Z202:AB202)</f>
        <v>0</v>
      </c>
      <c r="AD202" s="52" t="e" cm="1">
        <f t="array" aca="1" ref="AD202" ca="1">_xlfn.XLOOKUP(AC202,INDIRECT("'Druge države in ozemlja'!"&amp;P202),'Druge države in ozemlja'!I:I,"Manjka")</f>
        <v>#REF!</v>
      </c>
      <c r="AE202" s="52" t="e">
        <f t="shared" ca="1" si="58"/>
        <v>#REF!</v>
      </c>
      <c r="AF202" s="52" t="e" cm="1">
        <f t="array" aca="1" ref="AF202" ca="1">_xlfn.XLOOKUP(C202&amp;"|("&amp;F202&amp;")",INDIRECT("'"&amp;I202&amp;"'!A1:A10000") &amp; "|" &amp; INDIRECT("'"&amp;I202&amp;"'!I1:I10000"),INDIRECT("'"&amp;I202&amp;"'!"&amp;Q202),0)</f>
        <v>#REF!</v>
      </c>
      <c r="AG202" s="52" t="e">
        <f t="shared" ca="1" si="59"/>
        <v>#REF!</v>
      </c>
      <c r="AH202" s="52" cm="1">
        <f t="array" aca="1" ref="AH202" ca="1">_xlfn.XLOOKUP(C202&amp;"|("&amp;F202&amp;")",'Druge države in ozemlja'!$A$1:$A$10000 &amp; "|" &amp; 'Druge države in ozemlja'!$I$1:$I$10000,INDIRECT("'Druge države in ozemlja'!"&amp;Q202),0)</f>
        <v>0</v>
      </c>
      <c r="AI202" s="52" t="e">
        <f t="shared" ref="AI202:AI207" ca="1" si="67">IF(AG202,AH202,AF202)</f>
        <v>#REF!</v>
      </c>
      <c r="AJ202" s="39">
        <f t="shared" ref="AJ202:AJ207" ca="1" si="68">IF(X202=0,AC202,X202)</f>
        <v>0</v>
      </c>
      <c r="AK202" s="53" t="e">
        <f t="shared" ref="AK202:AK207" ca="1" si="69">IF(AJ202=X202,Y202,AD202)</f>
        <v>#REF!</v>
      </c>
      <c r="AL202" s="54">
        <f>COUNTIFS(RVb!H:H, 2028, RVb!A:A, C202)</f>
        <v>0</v>
      </c>
      <c r="AM202" s="54">
        <f t="shared" ref="AM202:AM207" si="70">IF(AL202=0,2025,S202)</f>
        <v>2025</v>
      </c>
      <c r="AN202" s="54" t="e">
        <f ca="1">IF(G202, TRUE, (E202&lt;&gt;""))</f>
        <v>#REF!</v>
      </c>
      <c r="AO202" s="193" t="str">
        <f>IF(AND(B201="", B202=""), "", IF(OR(J202,K202),"",IFERROR(IF(G202,AJ202,AI202), "Vnesi podatke")))</f>
        <v/>
      </c>
      <c r="AP202" s="194" cm="1">
        <f t="array" ref="AP202">_xlfn.XLOOKUP(C202&amp;"|"&amp;F202&amp;"|"&amp;S202,RVb!A:A&amp;"|"&amp;RVb!F:F&amp;"|"&amp;RVb!H:H,RVb!E:E, 0)</f>
        <v>0</v>
      </c>
      <c r="AQ202" s="195">
        <f>_xlfn.MAXIFS(RVb!E:E, RVb!A:A, C202, RVb!H:H, AM202)</f>
        <v>0</v>
      </c>
      <c r="AR202" s="196" t="str">
        <f>IF(AND(B201="", B202=""), "", IFERROR(IF(G202,AQ202,AP202), "Vnesi podatke"))</f>
        <v/>
      </c>
      <c r="AS202" s="197" t="str">
        <f>IF(AND(B201="", B202=""),"", _xlfn.XLOOKUP(O202, Parametri!A:A,Parametri!B:B, ""))</f>
        <v/>
      </c>
      <c r="AT202" s="197" t="str">
        <f>IF(AND(B201="", B202=""), "", _xlfn.XLOOKUP(O202, Parametri!A:A,Parametri!C:C, ""))</f>
        <v/>
      </c>
      <c r="AU202" s="198" t="str">
        <f t="shared" ref="AU202:AU207" si="71">IF(AND(B201="", B202=""), "", IF(B202="2716 00 00", 0, IFERROR(IF(OR(J202,K202),"Izvzeta Država",(AO202-AR202*AS202*AT202)*ROUND(T202,5)),0)))</f>
        <v/>
      </c>
      <c r="AV202" s="199" t="str">
        <f>IF(AND(B201="",B202=""),"",IFERROR(AU202*$AU$2,0))</f>
        <v/>
      </c>
    </row>
    <row r="203" spans="1:48" s="2" customFormat="1" ht="30" customHeight="1" x14ac:dyDescent="0.3">
      <c r="A203" s="63">
        <v>196</v>
      </c>
      <c r="B203" s="89"/>
      <c r="C203" s="20" t="str">
        <f t="shared" si="56"/>
        <v/>
      </c>
      <c r="D203" s="182" t="str">
        <f>IF(AND(B202="", B203=""), "", IFERROR(_xlfn.XLOOKUP(B203,'Seznam Blaga'!A:A,'Seznam Blaga'!B:B), "To blago ni predmet CBAM"))</f>
        <v/>
      </c>
      <c r="E203" s="183"/>
      <c r="F203" s="43" t="str">
        <f>_xlfn.XLOOKUP(E203, 'Seznami podatkov'!C:C,'Seznami podatkov'!B:B, "Izpolni obvezna polja.")</f>
        <v/>
      </c>
      <c r="G203" s="43" t="e">
        <f t="shared" ca="1" si="60"/>
        <v>#REF!</v>
      </c>
      <c r="H203" s="51" t="str">
        <f>IF(AND(B202="", B203=""),"", IFERROR(IF(G203,IF(_xlfn.XLOOKUP(AE203,'Seznami podatkov'!B:B,'Seznami podatkov'!C:C)&lt;&gt;0,_xlfn.XLOOKUP(AE203,'Seznami podatkov'!B:B,'Seznami podatkov'!C:C),""),E203), "Vnesi podatke"))</f>
        <v/>
      </c>
      <c r="I203" s="94"/>
      <c r="J203" s="95" t="b">
        <f>COUNTIF('Seznami podatkov'!G:G,I203)&gt;0</f>
        <v>0</v>
      </c>
      <c r="K203" s="95" t="b">
        <f>COUNTIF('Seznami podatkov'!H:H,I203)&gt;0</f>
        <v>0</v>
      </c>
      <c r="L203" s="95">
        <f t="shared" ca="1" si="61"/>
        <v>0</v>
      </c>
      <c r="M203" s="95">
        <f t="shared" ca="1" si="62"/>
        <v>0</v>
      </c>
      <c r="N203" s="95">
        <f t="shared" ca="1" si="63"/>
        <v>0</v>
      </c>
      <c r="O203" s="96"/>
      <c r="P203" s="95">
        <f>_xlfn.XLOOKUP(O203, 'Seznami podatkov'!D:D,'Seznami podatkov'!E:E, "")</f>
        <v>0</v>
      </c>
      <c r="Q203" s="95" t="str">
        <f t="shared" si="57"/>
        <v>01:010000</v>
      </c>
      <c r="R203" s="95">
        <f>COUNTIF(RVb!A:A, B203)</f>
        <v>0</v>
      </c>
      <c r="S203" s="95">
        <f t="shared" si="64"/>
        <v>0</v>
      </c>
      <c r="T203" s="117"/>
      <c r="U203" s="52">
        <f ca="1">IFERROR(_xlfn.MAXIFS(INDIRECT("'"&amp;I203&amp;"'!"&amp;P203), INDIRECT("'"&amp;I203&amp;"'!A:A"), C203), 0)</f>
        <v>0</v>
      </c>
      <c r="V203" s="52">
        <f ca="1">IFERROR(_xlfn.MAXIFS(INDIRECT("'"&amp;I203&amp;"'!"&amp;P203), INDIRECT("'"&amp;I203&amp;"'!A:A"), LEFT(C203,7)), 0)</f>
        <v>0</v>
      </c>
      <c r="W203" s="52">
        <f ca="1">IFERROR(_xlfn.MAXIFS(INDIRECT("'"&amp;I203&amp;"'!"&amp;P203), INDIRECT("'"&amp;I203&amp;"'!A:A"), LEFT(C203,4)), 0)</f>
        <v>0</v>
      </c>
      <c r="X203" s="52">
        <f t="shared" ca="1" si="65"/>
        <v>0</v>
      </c>
      <c r="Y203" s="52" t="e" cm="1">
        <f t="array" aca="1" ref="Y203" ca="1">_xlfn.XLOOKUP(X203,INDIRECT("'"&amp;I203&amp;"'!"&amp;P203),INDIRECT("'"&amp;I203&amp;"'!I:I"),"Manjka")</f>
        <v>#REF!</v>
      </c>
      <c r="Z203" s="52">
        <f ca="1">IFERROR(_xlfn.MAXIFS(INDIRECT("'Druge države in ozemlja'!"&amp;P203), 'Druge države in ozemlja'!A:A, C203), 0)</f>
        <v>0</v>
      </c>
      <c r="AA203" s="52">
        <f ca="1">IFERROR(_xlfn.MAXIFS(INDIRECT("'Druge države in ozemlja'!"&amp;P203), 'Druge države in ozemlja'!A:A, LEFT(C203,7)), 0)</f>
        <v>0</v>
      </c>
      <c r="AB203" s="52">
        <f ca="1">IFERROR(_xlfn.MAXIFS(INDIRECT("'Druge države in ozemlja'!"&amp;P203), 'Druge države in ozemlja'!A:A,LEFT(C203,4)), 0)</f>
        <v>0</v>
      </c>
      <c r="AC203" s="52">
        <f t="shared" ca="1" si="66"/>
        <v>0</v>
      </c>
      <c r="AD203" s="52" t="e" cm="1">
        <f t="array" aca="1" ref="AD203" ca="1">_xlfn.XLOOKUP(AC203,INDIRECT("'Druge države in ozemlja'!"&amp;P203),'Druge države in ozemlja'!I:I,"Manjka")</f>
        <v>#REF!</v>
      </c>
      <c r="AE203" s="52" t="e">
        <f t="shared" ca="1" si="58"/>
        <v>#REF!</v>
      </c>
      <c r="AF203" s="52" t="e" cm="1">
        <f t="array" aca="1" ref="AF203" ca="1">_xlfn.XLOOKUP(C203&amp;"|("&amp;F203&amp;")",INDIRECT("'"&amp;I203&amp;"'!A1:A10000") &amp; "|" &amp; INDIRECT("'"&amp;I203&amp;"'!I1:I10000"),INDIRECT("'"&amp;I203&amp;"'!"&amp;Q203),0)</f>
        <v>#REF!</v>
      </c>
      <c r="AG203" s="52" t="e">
        <f t="shared" ca="1" si="59"/>
        <v>#REF!</v>
      </c>
      <c r="AH203" s="52" cm="1">
        <f t="array" aca="1" ref="AH203" ca="1">_xlfn.XLOOKUP(C203&amp;"|("&amp;F203&amp;")",'Druge države in ozemlja'!$A$1:$A$10000 &amp; "|" &amp; 'Druge države in ozemlja'!$I$1:$I$10000,INDIRECT("'Druge države in ozemlja'!"&amp;Q203),0)</f>
        <v>0</v>
      </c>
      <c r="AI203" s="52" t="e">
        <f t="shared" ca="1" si="67"/>
        <v>#REF!</v>
      </c>
      <c r="AJ203" s="39">
        <f t="shared" ca="1" si="68"/>
        <v>0</v>
      </c>
      <c r="AK203" s="53" t="e">
        <f t="shared" ca="1" si="69"/>
        <v>#REF!</v>
      </c>
      <c r="AL203" s="54">
        <f>COUNTIFS(RVb!H:H, 2028, RVb!A:A, C203)</f>
        <v>0</v>
      </c>
      <c r="AM203" s="54">
        <f t="shared" si="70"/>
        <v>2025</v>
      </c>
      <c r="AN203" s="54" t="e">
        <f ca="1">IF(G203, TRUE, (E203&lt;&gt;""))</f>
        <v>#REF!</v>
      </c>
      <c r="AO203" s="193" t="str">
        <f>IF(AND(B202="", B203=""), "", IF(OR(J203,K203),"",IFERROR(IF(G203,AJ203,AI203), "Vnesi podatke")))</f>
        <v/>
      </c>
      <c r="AP203" s="194" cm="1">
        <f t="array" ref="AP203">_xlfn.XLOOKUP(C203&amp;"|"&amp;F203&amp;"|"&amp;S203,RVb!A:A&amp;"|"&amp;RVb!F:F&amp;"|"&amp;RVb!H:H,RVb!E:E, 0)</f>
        <v>0</v>
      </c>
      <c r="AQ203" s="195">
        <f>_xlfn.MAXIFS(RVb!E:E, RVb!A:A, C203, RVb!H:H, AM203)</f>
        <v>0</v>
      </c>
      <c r="AR203" s="196" t="str">
        <f>IF(AND(B202="", B203=""), "", IFERROR(IF(G203,AQ203,AP203), "Vnesi podatke"))</f>
        <v/>
      </c>
      <c r="AS203" s="197" t="str">
        <f>IF(AND(B202="", B203=""),"", _xlfn.XLOOKUP(O203, Parametri!A:A,Parametri!B:B, ""))</f>
        <v/>
      </c>
      <c r="AT203" s="197" t="str">
        <f>IF(AND(B202="", B203=""), "", _xlfn.XLOOKUP(O203, Parametri!A:A,Parametri!C:C, ""))</f>
        <v/>
      </c>
      <c r="AU203" s="198" t="str">
        <f t="shared" si="71"/>
        <v/>
      </c>
      <c r="AV203" s="199" t="str">
        <f>IF(AND(B202="",B203=""),"",IFERROR(AU203*$AU$2,0))</f>
        <v/>
      </c>
    </row>
    <row r="204" spans="1:48" s="2" customFormat="1" ht="30" customHeight="1" x14ac:dyDescent="0.3">
      <c r="A204" s="64">
        <v>197</v>
      </c>
      <c r="B204" s="89"/>
      <c r="C204" s="20" t="str">
        <f t="shared" si="56"/>
        <v/>
      </c>
      <c r="D204" s="182" t="str">
        <f>IF(AND(B203="", B204=""), "", IFERROR(_xlfn.XLOOKUP(B204,'Seznam Blaga'!A:A,'Seznam Blaga'!B:B), "To blago ni predmet CBAM"))</f>
        <v/>
      </c>
      <c r="E204" s="183"/>
      <c r="F204" s="43" t="str">
        <f>_xlfn.XLOOKUP(E204, 'Seznami podatkov'!C:C,'Seznami podatkov'!B:B, "Izpolni obvezna polja.")</f>
        <v/>
      </c>
      <c r="G204" s="43" t="e">
        <f t="shared" ca="1" si="60"/>
        <v>#REF!</v>
      </c>
      <c r="H204" s="51" t="str">
        <f>IF(AND(B203="", B204=""),"", IFERROR(IF(G204,IF(_xlfn.XLOOKUP(AE204,'Seznami podatkov'!B:B,'Seznami podatkov'!C:C)&lt;&gt;0,_xlfn.XLOOKUP(AE204,'Seznami podatkov'!B:B,'Seznami podatkov'!C:C),""),E204), "Vnesi podatke"))</f>
        <v/>
      </c>
      <c r="I204" s="94"/>
      <c r="J204" s="95" t="b">
        <f>COUNTIF('Seznami podatkov'!G:G,I204)&gt;0</f>
        <v>0</v>
      </c>
      <c r="K204" s="95" t="b">
        <f>COUNTIF('Seznami podatkov'!H:H,I204)&gt;0</f>
        <v>0</v>
      </c>
      <c r="L204" s="95">
        <f t="shared" ca="1" si="61"/>
        <v>0</v>
      </c>
      <c r="M204" s="95">
        <f t="shared" ca="1" si="62"/>
        <v>0</v>
      </c>
      <c r="N204" s="95">
        <f t="shared" ca="1" si="63"/>
        <v>0</v>
      </c>
      <c r="O204" s="96"/>
      <c r="P204" s="95">
        <f>_xlfn.XLOOKUP(O204, 'Seznami podatkov'!D:D,'Seznami podatkov'!E:E, "")</f>
        <v>0</v>
      </c>
      <c r="Q204" s="95" t="str">
        <f t="shared" si="57"/>
        <v>01:010000</v>
      </c>
      <c r="R204" s="95">
        <f>COUNTIF(RVb!A:A, B204)</f>
        <v>0</v>
      </c>
      <c r="S204" s="95">
        <f t="shared" si="64"/>
        <v>0</v>
      </c>
      <c r="T204" s="117"/>
      <c r="U204" s="52">
        <f ca="1">IFERROR(_xlfn.MAXIFS(INDIRECT("'"&amp;I204&amp;"'!"&amp;P204), INDIRECT("'"&amp;I204&amp;"'!A:A"), C204), 0)</f>
        <v>0</v>
      </c>
      <c r="V204" s="52">
        <f ca="1">IFERROR(_xlfn.MAXIFS(INDIRECT("'"&amp;I204&amp;"'!"&amp;P204), INDIRECT("'"&amp;I204&amp;"'!A:A"), LEFT(C204,7)), 0)</f>
        <v>0</v>
      </c>
      <c r="W204" s="52">
        <f ca="1">IFERROR(_xlfn.MAXIFS(INDIRECT("'"&amp;I204&amp;"'!"&amp;P204), INDIRECT("'"&amp;I204&amp;"'!A:A"), LEFT(C204,4)), 0)</f>
        <v>0</v>
      </c>
      <c r="X204" s="52">
        <f t="shared" ca="1" si="65"/>
        <v>0</v>
      </c>
      <c r="Y204" s="52" t="e" cm="1">
        <f t="array" aca="1" ref="Y204" ca="1">_xlfn.XLOOKUP(X204,INDIRECT("'"&amp;I204&amp;"'!"&amp;P204),INDIRECT("'"&amp;I204&amp;"'!I:I"),"Manjka")</f>
        <v>#REF!</v>
      </c>
      <c r="Z204" s="52">
        <f ca="1">IFERROR(_xlfn.MAXIFS(INDIRECT("'Druge države in ozemlja'!"&amp;P204), 'Druge države in ozemlja'!A:A, C204), 0)</f>
        <v>0</v>
      </c>
      <c r="AA204" s="52">
        <f ca="1">IFERROR(_xlfn.MAXIFS(INDIRECT("'Druge države in ozemlja'!"&amp;P204), 'Druge države in ozemlja'!A:A, LEFT(C204,7)), 0)</f>
        <v>0</v>
      </c>
      <c r="AB204" s="52">
        <f ca="1">IFERROR(_xlfn.MAXIFS(INDIRECT("'Druge države in ozemlja'!"&amp;P204), 'Druge države in ozemlja'!A:A,LEFT(C204,4)), 0)</f>
        <v>0</v>
      </c>
      <c r="AC204" s="52">
        <f t="shared" ca="1" si="66"/>
        <v>0</v>
      </c>
      <c r="AD204" s="52" t="e" cm="1">
        <f t="array" aca="1" ref="AD204" ca="1">_xlfn.XLOOKUP(AC204,INDIRECT("'Druge države in ozemlja'!"&amp;P204),'Druge države in ozemlja'!I:I,"Manjka")</f>
        <v>#REF!</v>
      </c>
      <c r="AE204" s="52" t="e">
        <f t="shared" ca="1" si="58"/>
        <v>#REF!</v>
      </c>
      <c r="AF204" s="52" t="e" cm="1">
        <f t="array" aca="1" ref="AF204" ca="1">_xlfn.XLOOKUP(C204&amp;"|("&amp;F204&amp;")",INDIRECT("'"&amp;I204&amp;"'!A1:A10000") &amp; "|" &amp; INDIRECT("'"&amp;I204&amp;"'!I1:I10000"),INDIRECT("'"&amp;I204&amp;"'!"&amp;Q204),0)</f>
        <v>#REF!</v>
      </c>
      <c r="AG204" s="52" t="e">
        <f t="shared" ca="1" si="59"/>
        <v>#REF!</v>
      </c>
      <c r="AH204" s="52" cm="1">
        <f t="array" aca="1" ref="AH204" ca="1">_xlfn.XLOOKUP(C204&amp;"|("&amp;F204&amp;")",'Druge države in ozemlja'!$A$1:$A$10000 &amp; "|" &amp; 'Druge države in ozemlja'!$I$1:$I$10000,INDIRECT("'Druge države in ozemlja'!"&amp;Q204),0)</f>
        <v>0</v>
      </c>
      <c r="AI204" s="52" t="e">
        <f t="shared" ca="1" si="67"/>
        <v>#REF!</v>
      </c>
      <c r="AJ204" s="39">
        <f t="shared" ca="1" si="68"/>
        <v>0</v>
      </c>
      <c r="AK204" s="53" t="e">
        <f t="shared" ca="1" si="69"/>
        <v>#REF!</v>
      </c>
      <c r="AL204" s="54">
        <f>COUNTIFS(RVb!H:H, 2028, RVb!A:A, C204)</f>
        <v>0</v>
      </c>
      <c r="AM204" s="54">
        <f t="shared" si="70"/>
        <v>2025</v>
      </c>
      <c r="AN204" s="54" t="e">
        <f ca="1">IF(G204, TRUE, (E204&lt;&gt;""))</f>
        <v>#REF!</v>
      </c>
      <c r="AO204" s="193" t="str">
        <f>IF(AND(B203="", B204=""), "", IF(OR(J204,K204),"",IFERROR(IF(G204,AJ204,AI204), "Vnesi podatke")))</f>
        <v/>
      </c>
      <c r="AP204" s="194" cm="1">
        <f t="array" ref="AP204">_xlfn.XLOOKUP(C204&amp;"|"&amp;F204&amp;"|"&amp;S204,RVb!A:A&amp;"|"&amp;RVb!F:F&amp;"|"&amp;RVb!H:H,RVb!E:E, 0)</f>
        <v>0</v>
      </c>
      <c r="AQ204" s="195">
        <f>_xlfn.MAXIFS(RVb!E:E, RVb!A:A, C204, RVb!H:H, AM204)</f>
        <v>0</v>
      </c>
      <c r="AR204" s="196" t="str">
        <f>IF(AND(B203="", B204=""), "", IFERROR(IF(G204,AQ204,AP204), "Vnesi podatke"))</f>
        <v/>
      </c>
      <c r="AS204" s="197" t="str">
        <f>IF(AND(B203="", B204=""),"", _xlfn.XLOOKUP(O204, Parametri!A:A,Parametri!B:B, ""))</f>
        <v/>
      </c>
      <c r="AT204" s="197" t="str">
        <f>IF(AND(B203="", B204=""), "", _xlfn.XLOOKUP(O204, Parametri!A:A,Parametri!C:C, ""))</f>
        <v/>
      </c>
      <c r="AU204" s="198" t="str">
        <f t="shared" si="71"/>
        <v/>
      </c>
      <c r="AV204" s="199" t="str">
        <f>IF(AND(B203="",B204=""),"",IFERROR(AU204*$AU$2,0))</f>
        <v/>
      </c>
    </row>
    <row r="205" spans="1:48" s="2" customFormat="1" ht="30" customHeight="1" x14ac:dyDescent="0.3">
      <c r="A205" s="64">
        <v>198</v>
      </c>
      <c r="B205" s="89"/>
      <c r="C205" s="20" t="str">
        <f t="shared" si="56"/>
        <v/>
      </c>
      <c r="D205" s="182" t="str">
        <f>IF(AND(B204="", B205=""), "", IFERROR(_xlfn.XLOOKUP(B205,'Seznam Blaga'!A:A,'Seznam Blaga'!B:B), "To blago ni predmet CBAM"))</f>
        <v/>
      </c>
      <c r="E205" s="183"/>
      <c r="F205" s="43" t="str">
        <f>_xlfn.XLOOKUP(E205, 'Seznami podatkov'!C:C,'Seznami podatkov'!B:B, "Izpolni obvezna polja.")</f>
        <v/>
      </c>
      <c r="G205" s="43" t="e">
        <f t="shared" ca="1" si="60"/>
        <v>#REF!</v>
      </c>
      <c r="H205" s="51" t="str">
        <f>IF(AND(B204="", B205=""),"", IFERROR(IF(G205,IF(_xlfn.XLOOKUP(AE205,'Seznami podatkov'!B:B,'Seznami podatkov'!C:C)&lt;&gt;0,_xlfn.XLOOKUP(AE205,'Seznami podatkov'!B:B,'Seznami podatkov'!C:C),""),E205), "Vnesi podatke"))</f>
        <v/>
      </c>
      <c r="I205" s="94"/>
      <c r="J205" s="95" t="b">
        <f>COUNTIF('Seznami podatkov'!G:G,I205)&gt;0</f>
        <v>0</v>
      </c>
      <c r="K205" s="95" t="b">
        <f>COUNTIF('Seznami podatkov'!H:H,I205)&gt;0</f>
        <v>0</v>
      </c>
      <c r="L205" s="95">
        <f t="shared" ca="1" si="61"/>
        <v>0</v>
      </c>
      <c r="M205" s="95">
        <f t="shared" ca="1" si="62"/>
        <v>0</v>
      </c>
      <c r="N205" s="95">
        <f t="shared" ca="1" si="63"/>
        <v>0</v>
      </c>
      <c r="O205" s="96"/>
      <c r="P205" s="95">
        <f>_xlfn.XLOOKUP(O205, 'Seznami podatkov'!D:D,'Seznami podatkov'!E:E, "")</f>
        <v>0</v>
      </c>
      <c r="Q205" s="95" t="str">
        <f t="shared" si="57"/>
        <v>01:010000</v>
      </c>
      <c r="R205" s="95">
        <f>COUNTIF(RVb!A:A, B205)</f>
        <v>0</v>
      </c>
      <c r="S205" s="95">
        <f t="shared" si="64"/>
        <v>0</v>
      </c>
      <c r="T205" s="117"/>
      <c r="U205" s="52">
        <f ca="1">IFERROR(_xlfn.MAXIFS(INDIRECT("'"&amp;I205&amp;"'!"&amp;P205), INDIRECT("'"&amp;I205&amp;"'!A:A"), C205), 0)</f>
        <v>0</v>
      </c>
      <c r="V205" s="52">
        <f ca="1">IFERROR(_xlfn.MAXIFS(INDIRECT("'"&amp;I205&amp;"'!"&amp;P205), INDIRECT("'"&amp;I205&amp;"'!A:A"), LEFT(C205,7)), 0)</f>
        <v>0</v>
      </c>
      <c r="W205" s="52">
        <f ca="1">IFERROR(_xlfn.MAXIFS(INDIRECT("'"&amp;I205&amp;"'!"&amp;P205), INDIRECT("'"&amp;I205&amp;"'!A:A"), LEFT(C205,4)), 0)</f>
        <v>0</v>
      </c>
      <c r="X205" s="52">
        <f t="shared" ca="1" si="65"/>
        <v>0</v>
      </c>
      <c r="Y205" s="52" t="e" cm="1">
        <f t="array" aca="1" ref="Y205" ca="1">_xlfn.XLOOKUP(X205,INDIRECT("'"&amp;I205&amp;"'!"&amp;P205),INDIRECT("'"&amp;I205&amp;"'!I:I"),"Manjka")</f>
        <v>#REF!</v>
      </c>
      <c r="Z205" s="52">
        <f ca="1">IFERROR(_xlfn.MAXIFS(INDIRECT("'Druge države in ozemlja'!"&amp;P205), 'Druge države in ozemlja'!A:A, C205), 0)</f>
        <v>0</v>
      </c>
      <c r="AA205" s="52">
        <f ca="1">IFERROR(_xlfn.MAXIFS(INDIRECT("'Druge države in ozemlja'!"&amp;P205), 'Druge države in ozemlja'!A:A, LEFT(C205,7)), 0)</f>
        <v>0</v>
      </c>
      <c r="AB205" s="52">
        <f ca="1">IFERROR(_xlfn.MAXIFS(INDIRECT("'Druge države in ozemlja'!"&amp;P205), 'Druge države in ozemlja'!A:A,LEFT(C205,4)), 0)</f>
        <v>0</v>
      </c>
      <c r="AC205" s="52">
        <f t="shared" ca="1" si="66"/>
        <v>0</v>
      </c>
      <c r="AD205" s="52" t="e" cm="1">
        <f t="array" aca="1" ref="AD205" ca="1">_xlfn.XLOOKUP(AC205,INDIRECT("'Druge države in ozemlja'!"&amp;P205),'Druge države in ozemlja'!I:I,"Manjka")</f>
        <v>#REF!</v>
      </c>
      <c r="AE205" s="52" t="e">
        <f t="shared" ca="1" si="58"/>
        <v>#REF!</v>
      </c>
      <c r="AF205" s="52" t="e" cm="1">
        <f t="array" aca="1" ref="AF205" ca="1">_xlfn.XLOOKUP(C205&amp;"|("&amp;F205&amp;")",INDIRECT("'"&amp;I205&amp;"'!A1:A10000") &amp; "|" &amp; INDIRECT("'"&amp;I205&amp;"'!I1:I10000"),INDIRECT("'"&amp;I205&amp;"'!"&amp;Q205),0)</f>
        <v>#REF!</v>
      </c>
      <c r="AG205" s="52" t="e">
        <f t="shared" ca="1" si="59"/>
        <v>#REF!</v>
      </c>
      <c r="AH205" s="52" cm="1">
        <f t="array" aca="1" ref="AH205" ca="1">_xlfn.XLOOKUP(C205&amp;"|("&amp;F205&amp;")",'Druge države in ozemlja'!$A$1:$A$10000 &amp; "|" &amp; 'Druge države in ozemlja'!$I$1:$I$10000,INDIRECT("'Druge države in ozemlja'!"&amp;Q205),0)</f>
        <v>0</v>
      </c>
      <c r="AI205" s="52" t="e">
        <f t="shared" ca="1" si="67"/>
        <v>#REF!</v>
      </c>
      <c r="AJ205" s="39">
        <f t="shared" ca="1" si="68"/>
        <v>0</v>
      </c>
      <c r="AK205" s="53" t="e">
        <f t="shared" ca="1" si="69"/>
        <v>#REF!</v>
      </c>
      <c r="AL205" s="54">
        <f>COUNTIFS(RVb!H:H, 2028, RVb!A:A, C205)</f>
        <v>0</v>
      </c>
      <c r="AM205" s="54">
        <f t="shared" si="70"/>
        <v>2025</v>
      </c>
      <c r="AN205" s="54" t="e">
        <f ca="1">IF(G205, TRUE, (E205&lt;&gt;""))</f>
        <v>#REF!</v>
      </c>
      <c r="AO205" s="193" t="str">
        <f>IF(AND(B204="", B205=""), "", IF(OR(J205,K205),"",IFERROR(IF(G205,AJ205,AI205), "Vnesi podatke")))</f>
        <v/>
      </c>
      <c r="AP205" s="194" cm="1">
        <f t="array" ref="AP205">_xlfn.XLOOKUP(C205&amp;"|"&amp;F205&amp;"|"&amp;S205,RVb!A:A&amp;"|"&amp;RVb!F:F&amp;"|"&amp;RVb!H:H,RVb!E:E, 0)</f>
        <v>0</v>
      </c>
      <c r="AQ205" s="195">
        <f>_xlfn.MAXIFS(RVb!E:E, RVb!A:A, C205, RVb!H:H, AM205)</f>
        <v>0</v>
      </c>
      <c r="AR205" s="196" t="str">
        <f>IF(AND(B204="", B205=""), "", IFERROR(IF(G205,AQ205,AP205), "Vnesi podatke"))</f>
        <v/>
      </c>
      <c r="AS205" s="197" t="str">
        <f>IF(AND(B204="", B205=""),"", _xlfn.XLOOKUP(O205, Parametri!A:A,Parametri!B:B, ""))</f>
        <v/>
      </c>
      <c r="AT205" s="197" t="str">
        <f>IF(AND(B204="", B205=""), "", _xlfn.XLOOKUP(O205, Parametri!A:A,Parametri!C:C, ""))</f>
        <v/>
      </c>
      <c r="AU205" s="198" t="str">
        <f t="shared" si="71"/>
        <v/>
      </c>
      <c r="AV205" s="199" t="str">
        <f>IF(AND(B204="",B205=""),"",IFERROR(AU205*$AU$2,0))</f>
        <v/>
      </c>
    </row>
    <row r="206" spans="1:48" s="2" customFormat="1" ht="30" customHeight="1" x14ac:dyDescent="0.3">
      <c r="A206" s="63">
        <v>199</v>
      </c>
      <c r="B206" s="89"/>
      <c r="C206" s="20" t="str">
        <f t="shared" si="56"/>
        <v/>
      </c>
      <c r="D206" s="182" t="str">
        <f>IF(AND(B205="", B206=""), "", IFERROR(_xlfn.XLOOKUP(B206,'Seznam Blaga'!A:A,'Seznam Blaga'!B:B), "To blago ni predmet CBAM"))</f>
        <v/>
      </c>
      <c r="E206" s="183"/>
      <c r="F206" s="43" t="str">
        <f>_xlfn.XLOOKUP(E206, 'Seznami podatkov'!C:C,'Seznami podatkov'!B:B, "Izpolni obvezna polja.")</f>
        <v/>
      </c>
      <c r="G206" s="43" t="e">
        <f t="shared" ca="1" si="60"/>
        <v>#REF!</v>
      </c>
      <c r="H206" s="51" t="str">
        <f>IF(AND(B205="", B206=""),"", IFERROR(IF(G206,IF(_xlfn.XLOOKUP(AE206,'Seznami podatkov'!B:B,'Seznami podatkov'!C:C)&lt;&gt;0,_xlfn.XLOOKUP(AE206,'Seznami podatkov'!B:B,'Seznami podatkov'!C:C),""),E206), "Vnesi podatke"))</f>
        <v/>
      </c>
      <c r="I206" s="94"/>
      <c r="J206" s="95" t="b">
        <f>COUNTIF('Seznami podatkov'!G:G,I206)&gt;0</f>
        <v>0</v>
      </c>
      <c r="K206" s="95" t="b">
        <f>COUNTIF('Seznami podatkov'!H:H,I206)&gt;0</f>
        <v>0</v>
      </c>
      <c r="L206" s="95">
        <f t="shared" ca="1" si="61"/>
        <v>0</v>
      </c>
      <c r="M206" s="95">
        <f t="shared" ca="1" si="62"/>
        <v>0</v>
      </c>
      <c r="N206" s="95">
        <f t="shared" ca="1" si="63"/>
        <v>0</v>
      </c>
      <c r="O206" s="96"/>
      <c r="P206" s="95">
        <f>_xlfn.XLOOKUP(O206, 'Seznami podatkov'!D:D,'Seznami podatkov'!E:E, "")</f>
        <v>0</v>
      </c>
      <c r="Q206" s="95" t="str">
        <f t="shared" si="57"/>
        <v>01:010000</v>
      </c>
      <c r="R206" s="95">
        <f>COUNTIF(RVb!A:A, B206)</f>
        <v>0</v>
      </c>
      <c r="S206" s="95">
        <f t="shared" si="64"/>
        <v>0</v>
      </c>
      <c r="T206" s="117"/>
      <c r="U206" s="52">
        <f ca="1">IFERROR(_xlfn.MAXIFS(INDIRECT("'"&amp;I206&amp;"'!"&amp;P206), INDIRECT("'"&amp;I206&amp;"'!A:A"), C206), 0)</f>
        <v>0</v>
      </c>
      <c r="V206" s="52">
        <f ca="1">IFERROR(_xlfn.MAXIFS(INDIRECT("'"&amp;I206&amp;"'!"&amp;P206), INDIRECT("'"&amp;I206&amp;"'!A:A"), LEFT(C206,7)), 0)</f>
        <v>0</v>
      </c>
      <c r="W206" s="52">
        <f ca="1">IFERROR(_xlfn.MAXIFS(INDIRECT("'"&amp;I206&amp;"'!"&amp;P206), INDIRECT("'"&amp;I206&amp;"'!A:A"), LEFT(C206,4)), 0)</f>
        <v>0</v>
      </c>
      <c r="X206" s="52">
        <f t="shared" ca="1" si="65"/>
        <v>0</v>
      </c>
      <c r="Y206" s="52" t="e" cm="1">
        <f t="array" aca="1" ref="Y206" ca="1">_xlfn.XLOOKUP(X206,INDIRECT("'"&amp;I206&amp;"'!"&amp;P206),INDIRECT("'"&amp;I206&amp;"'!I:I"),"Manjka")</f>
        <v>#REF!</v>
      </c>
      <c r="Z206" s="52">
        <f ca="1">IFERROR(_xlfn.MAXIFS(INDIRECT("'Druge države in ozemlja'!"&amp;P206), 'Druge države in ozemlja'!A:A, C206), 0)</f>
        <v>0</v>
      </c>
      <c r="AA206" s="52">
        <f ca="1">IFERROR(_xlfn.MAXIFS(INDIRECT("'Druge države in ozemlja'!"&amp;P206), 'Druge države in ozemlja'!A:A, LEFT(C206,7)), 0)</f>
        <v>0</v>
      </c>
      <c r="AB206" s="52">
        <f ca="1">IFERROR(_xlfn.MAXIFS(INDIRECT("'Druge države in ozemlja'!"&amp;P206), 'Druge države in ozemlja'!A:A,LEFT(C206,4)), 0)</f>
        <v>0</v>
      </c>
      <c r="AC206" s="52">
        <f t="shared" ca="1" si="66"/>
        <v>0</v>
      </c>
      <c r="AD206" s="52" t="e" cm="1">
        <f t="array" aca="1" ref="AD206" ca="1">_xlfn.XLOOKUP(AC206,INDIRECT("'Druge države in ozemlja'!"&amp;P206),'Druge države in ozemlja'!I:I,"Manjka")</f>
        <v>#REF!</v>
      </c>
      <c r="AE206" s="52" t="e">
        <f t="shared" ca="1" si="58"/>
        <v>#REF!</v>
      </c>
      <c r="AF206" s="52" t="e" cm="1">
        <f t="array" aca="1" ref="AF206" ca="1">_xlfn.XLOOKUP(C206&amp;"|("&amp;F206&amp;")",INDIRECT("'"&amp;I206&amp;"'!A1:A10000") &amp; "|" &amp; INDIRECT("'"&amp;I206&amp;"'!I1:I10000"),INDIRECT("'"&amp;I206&amp;"'!"&amp;Q206),0)</f>
        <v>#REF!</v>
      </c>
      <c r="AG206" s="52" t="e">
        <f t="shared" ca="1" si="59"/>
        <v>#REF!</v>
      </c>
      <c r="AH206" s="52" cm="1">
        <f t="array" aca="1" ref="AH206" ca="1">_xlfn.XLOOKUP(C206&amp;"|("&amp;F206&amp;")",'Druge države in ozemlja'!$A$1:$A$10000 &amp; "|" &amp; 'Druge države in ozemlja'!$I$1:$I$10000,INDIRECT("'Druge države in ozemlja'!"&amp;Q206),0)</f>
        <v>0</v>
      </c>
      <c r="AI206" s="52" t="e">
        <f t="shared" ca="1" si="67"/>
        <v>#REF!</v>
      </c>
      <c r="AJ206" s="39">
        <f t="shared" ca="1" si="68"/>
        <v>0</v>
      </c>
      <c r="AK206" s="53" t="e">
        <f t="shared" ca="1" si="69"/>
        <v>#REF!</v>
      </c>
      <c r="AL206" s="54">
        <f>COUNTIFS(RVb!H:H, 2028, RVb!A:A, C206)</f>
        <v>0</v>
      </c>
      <c r="AM206" s="54">
        <f t="shared" si="70"/>
        <v>2025</v>
      </c>
      <c r="AN206" s="54" t="e">
        <f ca="1">IF(G206, TRUE, (E206&lt;&gt;""))</f>
        <v>#REF!</v>
      </c>
      <c r="AO206" s="193" t="str">
        <f>IF(AND(B205="", B206=""), "", IF(OR(J206,K206),"",IFERROR(IF(G206,AJ206,AI206), "Vnesi podatke")))</f>
        <v/>
      </c>
      <c r="AP206" s="194" cm="1">
        <f t="array" ref="AP206">_xlfn.XLOOKUP(C206&amp;"|"&amp;F206&amp;"|"&amp;S206,RVb!A:A&amp;"|"&amp;RVb!F:F&amp;"|"&amp;RVb!H:H,RVb!E:E, 0)</f>
        <v>0</v>
      </c>
      <c r="AQ206" s="195">
        <f>_xlfn.MAXIFS(RVb!E:E, RVb!A:A, C206, RVb!H:H, AM206)</f>
        <v>0</v>
      </c>
      <c r="AR206" s="196" t="str">
        <f>IF(AND(B205="", B206=""), "", IFERROR(IF(G206,AQ206,AP206), "Vnesi podatke"))</f>
        <v/>
      </c>
      <c r="AS206" s="197" t="str">
        <f>IF(AND(B205="", B206=""),"", _xlfn.XLOOKUP(O206, Parametri!A:A,Parametri!B:B, ""))</f>
        <v/>
      </c>
      <c r="AT206" s="197" t="str">
        <f>IF(AND(B205="", B206=""), "", _xlfn.XLOOKUP(O206, Parametri!A:A,Parametri!C:C, ""))</f>
        <v/>
      </c>
      <c r="AU206" s="198" t="str">
        <f t="shared" si="71"/>
        <v/>
      </c>
      <c r="AV206" s="199" t="str">
        <f>IF(AND(B205="",B206=""),"",IFERROR(AU206*$AU$2,0))</f>
        <v/>
      </c>
    </row>
    <row r="207" spans="1:48" s="2" customFormat="1" ht="30" customHeight="1" x14ac:dyDescent="0.3">
      <c r="A207" s="65">
        <v>200</v>
      </c>
      <c r="B207" s="90"/>
      <c r="C207" s="35" t="str">
        <f t="shared" si="56"/>
        <v/>
      </c>
      <c r="D207" s="184" t="str">
        <f>IF(AND(B206="", B207=""), "", IFERROR(_xlfn.XLOOKUP(B207,'Seznam Blaga'!A:A,'Seznam Blaga'!B:B), "To blago ni predmet CBAM"))</f>
        <v/>
      </c>
      <c r="E207" s="185"/>
      <c r="F207" s="45" t="str">
        <f>_xlfn.XLOOKUP(E207, 'Seznami podatkov'!C:C,'Seznami podatkov'!B:B, "Izpolni obvezna polja.")</f>
        <v/>
      </c>
      <c r="G207" s="45" t="e">
        <f t="shared" ca="1" si="60"/>
        <v>#REF!</v>
      </c>
      <c r="H207" s="51" t="str">
        <f>IF(AND(B206="", B207=""),"", IFERROR(IF(G207,IF(_xlfn.XLOOKUP(AE207,'Seznami podatkov'!B:B,'Seznami podatkov'!C:C)&lt;&gt;0,_xlfn.XLOOKUP(AE207,'Seznami podatkov'!B:B,'Seznami podatkov'!C:C),""),E207), "Vnesi podatke"))</f>
        <v/>
      </c>
      <c r="I207" s="97"/>
      <c r="J207" s="98" t="b">
        <f>COUNTIF('Seznami podatkov'!G:G,I207)&gt;0</f>
        <v>0</v>
      </c>
      <c r="K207" s="98" t="b">
        <f>COUNTIF('Seznami podatkov'!H:H,I207)&gt;0</f>
        <v>0</v>
      </c>
      <c r="L207" s="98">
        <f t="shared" ca="1" si="61"/>
        <v>0</v>
      </c>
      <c r="M207" s="98">
        <f t="shared" ca="1" si="62"/>
        <v>0</v>
      </c>
      <c r="N207" s="98">
        <f t="shared" ca="1" si="63"/>
        <v>0</v>
      </c>
      <c r="O207" s="99"/>
      <c r="P207" s="98">
        <f>_xlfn.XLOOKUP(O207, 'Seznami podatkov'!D:D,'Seznami podatkov'!E:E, "")</f>
        <v>0</v>
      </c>
      <c r="Q207" s="98" t="str">
        <f t="shared" si="57"/>
        <v>01:010000</v>
      </c>
      <c r="R207" s="98">
        <f>COUNTIF(RVb!A:A, B207)</f>
        <v>0</v>
      </c>
      <c r="S207" s="98">
        <f t="shared" si="64"/>
        <v>0</v>
      </c>
      <c r="T207" s="118"/>
      <c r="U207" s="55">
        <f ca="1">IFERROR(_xlfn.MAXIFS(INDIRECT("'"&amp;I207&amp;"'!"&amp;P207), INDIRECT("'"&amp;I207&amp;"'!A:A"), C207), 0)</f>
        <v>0</v>
      </c>
      <c r="V207" s="55">
        <f ca="1">IFERROR(_xlfn.MAXIFS(INDIRECT("'"&amp;I207&amp;"'!"&amp;P207), INDIRECT("'"&amp;I207&amp;"'!A:A"), LEFT(C207,7)), 0)</f>
        <v>0</v>
      </c>
      <c r="W207" s="55">
        <f ca="1">IFERROR(_xlfn.MAXIFS(INDIRECT("'"&amp;I207&amp;"'!"&amp;P207), INDIRECT("'"&amp;I207&amp;"'!A:A"), LEFT(C207,4)), 0)</f>
        <v>0</v>
      </c>
      <c r="X207" s="55">
        <f t="shared" ca="1" si="65"/>
        <v>0</v>
      </c>
      <c r="Y207" s="55" t="e" cm="1">
        <f t="array" aca="1" ref="Y207" ca="1">_xlfn.XLOOKUP(X207,INDIRECT("'"&amp;I207&amp;"'!"&amp;P207),INDIRECT("'"&amp;I207&amp;"'!I:I"),"Manjka")</f>
        <v>#REF!</v>
      </c>
      <c r="Z207" s="55">
        <f ca="1">IFERROR(_xlfn.MAXIFS(INDIRECT("'Druge države in ozemlja'!"&amp;P207), 'Druge države in ozemlja'!A:A, C207), 0)</f>
        <v>0</v>
      </c>
      <c r="AA207" s="55">
        <f ca="1">IFERROR(_xlfn.MAXIFS(INDIRECT("'Druge države in ozemlja'!"&amp;P207), 'Druge države in ozemlja'!A:A, LEFT(C207,7)), 0)</f>
        <v>0</v>
      </c>
      <c r="AB207" s="55">
        <f ca="1">IFERROR(_xlfn.MAXIFS(INDIRECT("'Druge države in ozemlja'!"&amp;P207), 'Druge države in ozemlja'!A:A,LEFT(C207,4)), 0)</f>
        <v>0</v>
      </c>
      <c r="AC207" s="55">
        <f t="shared" ca="1" si="66"/>
        <v>0</v>
      </c>
      <c r="AD207" s="55" t="e" cm="1">
        <f t="array" aca="1" ref="AD207" ca="1">_xlfn.XLOOKUP(AC207,INDIRECT("'Druge države in ozemlja'!"&amp;P207),'Druge države in ozemlja'!I:I,"Manjka")</f>
        <v>#REF!</v>
      </c>
      <c r="AE207" s="55" t="e">
        <f t="shared" ca="1" si="58"/>
        <v>#REF!</v>
      </c>
      <c r="AF207" s="55" t="e" cm="1">
        <f t="array" aca="1" ref="AF207" ca="1">_xlfn.XLOOKUP(C207&amp;"|("&amp;F207&amp;")",INDIRECT("'"&amp;I207&amp;"'!A1:A10000") &amp; "|" &amp; INDIRECT("'"&amp;I207&amp;"'!I1:I10000"),INDIRECT("'"&amp;I207&amp;"'!"&amp;Q207),0)</f>
        <v>#REF!</v>
      </c>
      <c r="AG207" s="55" t="e">
        <f t="shared" ca="1" si="59"/>
        <v>#REF!</v>
      </c>
      <c r="AH207" s="55" cm="1">
        <f t="array" aca="1" ref="AH207" ca="1">_xlfn.XLOOKUP(C207&amp;"|("&amp;F207&amp;")",'Druge države in ozemlja'!$A$1:$A$10000 &amp; "|" &amp; 'Druge države in ozemlja'!$I$1:$I$10000,INDIRECT("'Druge države in ozemlja'!"&amp;Q207),0)</f>
        <v>0</v>
      </c>
      <c r="AI207" s="55" t="e">
        <f t="shared" ca="1" si="67"/>
        <v>#REF!</v>
      </c>
      <c r="AJ207" s="40">
        <f t="shared" ca="1" si="68"/>
        <v>0</v>
      </c>
      <c r="AK207" s="56" t="e">
        <f t="shared" ca="1" si="69"/>
        <v>#REF!</v>
      </c>
      <c r="AL207" s="57">
        <f>COUNTIFS(RVb!H:H, 2028, RVb!A:A, C207)</f>
        <v>0</v>
      </c>
      <c r="AM207" s="57">
        <f t="shared" si="70"/>
        <v>2025</v>
      </c>
      <c r="AN207" s="57" t="e">
        <f ca="1">IF(G207, TRUE, (E207&lt;&gt;""))</f>
        <v>#REF!</v>
      </c>
      <c r="AO207" s="200" t="str">
        <f>IF(AND(B206="", B207=""), "", IF(OR(J207,K207),"",IFERROR(IF(G207,AJ207,AI207), "Vnesi podatke")))</f>
        <v/>
      </c>
      <c r="AP207" s="201" cm="1">
        <f t="array" ref="AP207">_xlfn.XLOOKUP(C207&amp;"|"&amp;F207&amp;"|"&amp;S207,RVb!A:A&amp;"|"&amp;RVb!F:F&amp;"|"&amp;RVb!H:H,RVb!E:E, 0)</f>
        <v>0</v>
      </c>
      <c r="AQ207" s="202">
        <f>_xlfn.MAXIFS(RVb!E:E, RVb!A:A, C207, RVb!H:H, AM207)</f>
        <v>0</v>
      </c>
      <c r="AR207" s="203" t="str">
        <f>IF(AND(B206="", B207=""), "", IFERROR(IF(G207,AQ207,AP207), "Vnesi podatke"))</f>
        <v/>
      </c>
      <c r="AS207" s="204" t="str">
        <f>IF(AND(B206="", B207=""),"", _xlfn.XLOOKUP(O207, Parametri!A:A,Parametri!B:B, ""))</f>
        <v/>
      </c>
      <c r="AT207" s="204" t="str">
        <f>IF(AND(B206="", B207=""), "", _xlfn.XLOOKUP(O207, Parametri!A:A,Parametri!C:C, ""))</f>
        <v/>
      </c>
      <c r="AU207" s="206" t="str">
        <f t="shared" si="71"/>
        <v/>
      </c>
      <c r="AV207" s="205" t="str">
        <f>IF(AND(B206="",B207=""),"",IFERROR(AU207*$AU$2,0))</f>
        <v/>
      </c>
    </row>
    <row r="208" spans="1:48" x14ac:dyDescent="0.3">
      <c r="B208" s="36" t="s">
        <v>4011</v>
      </c>
      <c r="D208" t="s">
        <v>4007</v>
      </c>
      <c r="E208" s="28" t="s">
        <v>4007</v>
      </c>
      <c r="H208" t="s">
        <v>4007</v>
      </c>
      <c r="I208" t="s">
        <v>4007</v>
      </c>
      <c r="O208" t="s">
        <v>4007</v>
      </c>
      <c r="T208" t="s">
        <v>4007</v>
      </c>
      <c r="AO208" t="s">
        <v>4007</v>
      </c>
      <c r="AR208" t="s">
        <v>4007</v>
      </c>
      <c r="AS208" t="s">
        <v>4007</v>
      </c>
      <c r="AT208" t="s">
        <v>4007</v>
      </c>
      <c r="AU208" t="s">
        <v>4007</v>
      </c>
      <c r="AV208" t="s">
        <v>4007</v>
      </c>
    </row>
  </sheetData>
  <sheetProtection algorithmName="SHA-512" hashValue="IOQzil404Rcw1ANyT5csKdYzuFrz64BOol8eKntOW3Tjt1No6K4fT5LlhBcTRB8jRst8AEVzBwYwrYC7+tNoeg==" saltValue="cpN5TDSeK5DpZDG9lvM3Iw==" spinCount="100000" sheet="1" objects="1" scenarios="1"/>
  <dataConsolidate/>
  <mergeCells count="5">
    <mergeCell ref="AS2:AT2"/>
    <mergeCell ref="AS3:AT3"/>
    <mergeCell ref="AS4:AT4"/>
    <mergeCell ref="B2:AO3"/>
    <mergeCell ref="AV2:AV4"/>
  </mergeCells>
  <phoneticPr fontId="15" type="noConversion"/>
  <conditionalFormatting sqref="E8:E207">
    <cfRule type="expression" dxfId="0" priority="4">
      <formula>NOT(OR($B8="2523 10 00",$B8="2523 90 00"))</formula>
    </cfRule>
  </conditionalFormatting>
  <conditionalFormatting sqref="I8:I207">
    <cfRule type="expression" dxfId="3" priority="3">
      <formula>(B8="2716 00 00")</formula>
    </cfRule>
  </conditionalFormatting>
  <conditionalFormatting sqref="O8:O207">
    <cfRule type="expression" dxfId="2" priority="2">
      <formula>(B8="2716 00 00")</formula>
    </cfRule>
  </conditionalFormatting>
  <conditionalFormatting sqref="T8:T207">
    <cfRule type="expression" dxfId="1" priority="1">
      <formula>(B8="2716 00 00")</formula>
    </cfRule>
  </conditionalFormatting>
  <hyperlinks>
    <hyperlink ref="AV2" r:id="rId1" display="Preverite ceno" xr:uid="{1FBD811C-CD01-423F-8A2D-28852C5AB335}"/>
  </hyperlinks>
  <pageMargins left="0.7" right="0.7" top="0.75" bottom="0.75" header="0.3" footer="0.3"/>
  <pageSetup paperSize="9" orientation="portrait" r:id="rId2"/>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4BC7E3EA-78C0-4C10-998F-F3F5629EC456}">
          <x14:formula1>
            <xm:f>'Seznam Blaga'!$A$1:$A$764</xm:f>
          </x14:formula1>
          <xm:sqref>B8:B207</xm:sqref>
        </x14:dataValidation>
        <x14:dataValidation type="list" showInputMessage="1" showErrorMessage="1" xr:uid="{85740EC9-CB87-4096-9EEA-1461537F8BD4}">
          <x14:formula1>
            <xm:f>'Seznami podatkov'!$D$2:$D$30</xm:f>
          </x14:formula1>
          <xm:sqref>O8:O207</xm:sqref>
        </x14:dataValidation>
        <x14:dataValidation type="list" allowBlank="1" showInputMessage="1" showErrorMessage="1" xr:uid="{97887431-F48D-4E17-A6DA-673E21D70758}">
          <x14:formula1>
            <xm:f>'Seznami podatkov'!$D$2:$D$100</xm:f>
          </x14:formula1>
          <xm:sqref>O8:O207</xm:sqref>
        </x14:dataValidation>
        <x14:dataValidation type="list" allowBlank="1" showInputMessage="1" showErrorMessage="1" xr:uid="{B3F33425-BC65-4B07-BDF7-432D8235D991}">
          <x14:formula1>
            <xm:f>'Seznami podatkov'!$I$2:$I$4</xm:f>
          </x14:formula1>
          <xm:sqref>E8:E207</xm:sqref>
        </x14:dataValidation>
        <x14:dataValidation type="list" showInputMessage="1" showErrorMessage="1" xr:uid="{42E03295-A9B8-4112-9330-9C6BD04AB551}">
          <x14:formula1>
            <xm:f>'Seznami podatkov'!$A$2:$A$1230</xm:f>
          </x14:formula1>
          <xm:sqref>I8:I207</xm:sqref>
        </x14:dataValidation>
        <x14:dataValidation type="list" allowBlank="1" showInputMessage="1" showErrorMessage="1" xr:uid="{341306A0-43AB-43DC-96C9-AAA4B0489EE2}">
          <x14:formula1>
            <xm:f>'Seznami podatkov'!$A$2:$A126</xm:f>
          </x14:formula1>
          <xm:sqref>I8:I207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9"/>
  <dimension ref="A1:I39"/>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1.34</v>
      </c>
      <c r="D4" s="1">
        <v>0.03</v>
      </c>
      <c r="E4" s="1">
        <v>1.37</v>
      </c>
      <c r="F4" s="1">
        <v>1.5069999999999999</v>
      </c>
      <c r="G4" s="1">
        <v>1.6439999999999999</v>
      </c>
      <c r="H4" s="1">
        <v>1.7809999999999999</v>
      </c>
      <c r="I4" t="s">
        <v>83</v>
      </c>
    </row>
    <row r="5" spans="1:9" x14ac:dyDescent="0.3">
      <c r="A5" t="s">
        <v>11</v>
      </c>
      <c r="B5" s="81" t="s">
        <v>48</v>
      </c>
    </row>
    <row r="6" spans="1:9" x14ac:dyDescent="0.3">
      <c r="A6" t="s">
        <v>12</v>
      </c>
      <c r="B6" s="81" t="s">
        <v>49</v>
      </c>
      <c r="C6" s="1">
        <v>1.34</v>
      </c>
      <c r="D6" s="1">
        <v>0.05</v>
      </c>
      <c r="E6" s="1">
        <v>1.39</v>
      </c>
      <c r="F6" s="1">
        <v>1.5289999999999999</v>
      </c>
      <c r="G6" s="1">
        <v>1.6679999999999999</v>
      </c>
      <c r="H6" s="1">
        <v>1.8069999999999999</v>
      </c>
    </row>
    <row r="7" spans="1:9" x14ac:dyDescent="0.3">
      <c r="A7" t="s">
        <v>13</v>
      </c>
      <c r="B7" s="81" t="s">
        <v>50</v>
      </c>
    </row>
    <row r="8" spans="1:9" x14ac:dyDescent="0.3">
      <c r="A8" t="s">
        <v>13</v>
      </c>
      <c r="B8" s="81" t="s">
        <v>51</v>
      </c>
      <c r="C8" s="1">
        <v>1.27</v>
      </c>
      <c r="D8" s="1">
        <v>0.05</v>
      </c>
      <c r="E8" s="1">
        <v>1.33</v>
      </c>
      <c r="F8" s="1">
        <v>1.4630000000000001</v>
      </c>
      <c r="G8" s="1">
        <v>1.5960000000000001</v>
      </c>
      <c r="H8" s="1">
        <v>1.7290000000000001</v>
      </c>
      <c r="I8" t="s">
        <v>83</v>
      </c>
    </row>
    <row r="9" spans="1:9" x14ac:dyDescent="0.3">
      <c r="A9" t="s">
        <v>14</v>
      </c>
      <c r="B9" s="81" t="s">
        <v>52</v>
      </c>
    </row>
    <row r="10" spans="1:9" x14ac:dyDescent="0.3">
      <c r="A10" t="s">
        <v>15</v>
      </c>
      <c r="B10" s="81" t="s">
        <v>53</v>
      </c>
      <c r="C10" s="1">
        <v>2.69</v>
      </c>
      <c r="D10" s="1">
        <v>0.03</v>
      </c>
      <c r="E10" s="1">
        <v>2.72</v>
      </c>
      <c r="F10" s="1">
        <v>2.7469999999999999</v>
      </c>
      <c r="G10" s="1">
        <v>2.7469999999999999</v>
      </c>
      <c r="H10" s="1">
        <v>2.7469999999999999</v>
      </c>
    </row>
    <row r="11" spans="1:9" x14ac:dyDescent="0.3">
      <c r="A11" t="s">
        <v>16</v>
      </c>
      <c r="B11" s="81" t="s">
        <v>54</v>
      </c>
      <c r="C11" s="1">
        <v>2.16</v>
      </c>
      <c r="D11" s="1">
        <v>0.09</v>
      </c>
      <c r="E11" s="1">
        <v>2.25</v>
      </c>
      <c r="F11" s="1">
        <v>2.2730000000000001</v>
      </c>
      <c r="G11" s="1">
        <v>2.2730000000000001</v>
      </c>
      <c r="H11" s="1">
        <v>2.2730000000000001</v>
      </c>
    </row>
    <row r="12" spans="1:9" x14ac:dyDescent="0.3">
      <c r="A12" t="s">
        <v>17</v>
      </c>
      <c r="B12" s="81" t="s">
        <v>55</v>
      </c>
      <c r="C12" s="1">
        <v>0.65</v>
      </c>
      <c r="D12" s="1">
        <v>0.03</v>
      </c>
      <c r="E12" s="1">
        <v>0.68</v>
      </c>
      <c r="F12" s="1">
        <v>0.68700000000000006</v>
      </c>
      <c r="G12" s="1">
        <v>0.68700000000000006</v>
      </c>
      <c r="H12" s="1">
        <v>0.68700000000000006</v>
      </c>
    </row>
    <row r="13" spans="1:9" x14ac:dyDescent="0.3">
      <c r="A13" t="s">
        <v>18</v>
      </c>
      <c r="B13" s="81" t="s">
        <v>56</v>
      </c>
      <c r="C13" s="1">
        <v>2.17</v>
      </c>
      <c r="D13" s="1">
        <v>0.04</v>
      </c>
      <c r="E13" s="1">
        <v>2.2200000000000002</v>
      </c>
      <c r="F13" s="1">
        <v>2.242</v>
      </c>
      <c r="G13" s="1">
        <v>2.242</v>
      </c>
      <c r="H13" s="1">
        <v>2.242</v>
      </c>
    </row>
    <row r="14" spans="1:9" x14ac:dyDescent="0.3">
      <c r="A14" t="s">
        <v>19</v>
      </c>
      <c r="B14" s="81" t="s">
        <v>57</v>
      </c>
    </row>
    <row r="15" spans="1:9" ht="57.6" x14ac:dyDescent="0.3">
      <c r="A15" t="s">
        <v>20</v>
      </c>
      <c r="B15" s="81" t="s">
        <v>58</v>
      </c>
      <c r="C15" s="1">
        <v>0.47</v>
      </c>
      <c r="D15" s="1">
        <v>0.02</v>
      </c>
      <c r="E15" s="1">
        <v>0.49</v>
      </c>
      <c r="F15" s="1">
        <v>0.495</v>
      </c>
      <c r="G15" s="1">
        <v>0.495</v>
      </c>
      <c r="H15" s="1">
        <v>0.495</v>
      </c>
    </row>
    <row r="16" spans="1:9" ht="57.6" x14ac:dyDescent="0.3">
      <c r="A16" t="s">
        <v>21</v>
      </c>
      <c r="B16" s="81" t="s">
        <v>59</v>
      </c>
      <c r="C16" s="1">
        <v>0.78</v>
      </c>
      <c r="D16" s="1">
        <v>0.02</v>
      </c>
      <c r="E16" s="1">
        <v>0.8</v>
      </c>
      <c r="F16" s="1">
        <v>0.80800000000000005</v>
      </c>
      <c r="G16" s="1">
        <v>0.80800000000000005</v>
      </c>
      <c r="H16" s="1">
        <v>0.80800000000000005</v>
      </c>
    </row>
    <row r="17" spans="1:8" ht="72" x14ac:dyDescent="0.3">
      <c r="A17" t="s">
        <v>22</v>
      </c>
      <c r="B17" s="81" t="s">
        <v>60</v>
      </c>
      <c r="C17" s="1">
        <v>1.41</v>
      </c>
      <c r="D17" s="1">
        <v>7.0000000000000007E-2</v>
      </c>
      <c r="E17" s="1">
        <v>1.48</v>
      </c>
      <c r="F17" s="1">
        <v>1.4950000000000001</v>
      </c>
      <c r="G17" s="1">
        <v>1.4950000000000001</v>
      </c>
      <c r="H17" s="1">
        <v>1.4950000000000001</v>
      </c>
    </row>
    <row r="18" spans="1:8" ht="57.6" x14ac:dyDescent="0.3">
      <c r="A18" t="s">
        <v>23</v>
      </c>
      <c r="B18" s="81" t="s">
        <v>61</v>
      </c>
      <c r="C18" s="1">
        <v>1.38</v>
      </c>
      <c r="D18" s="1">
        <v>7.0000000000000007E-2</v>
      </c>
      <c r="E18" s="1">
        <v>1.45</v>
      </c>
      <c r="F18" s="1">
        <v>1.4650000000000001</v>
      </c>
      <c r="G18" s="1">
        <v>1.4650000000000001</v>
      </c>
      <c r="H18" s="1">
        <v>1.4650000000000001</v>
      </c>
    </row>
    <row r="19" spans="1:8" ht="28.8" x14ac:dyDescent="0.3">
      <c r="A19" t="s">
        <v>24</v>
      </c>
      <c r="B19" s="81" t="s">
        <v>62</v>
      </c>
      <c r="C19" s="1">
        <v>0.62</v>
      </c>
      <c r="D19" s="1">
        <v>0.05</v>
      </c>
      <c r="E19" s="1">
        <v>0.67</v>
      </c>
      <c r="F19" s="1">
        <v>0.67700000000000005</v>
      </c>
      <c r="G19" s="1">
        <v>0.67700000000000005</v>
      </c>
      <c r="H19" s="1">
        <v>0.67700000000000005</v>
      </c>
    </row>
    <row r="20" spans="1:8" ht="28.8" x14ac:dyDescent="0.3">
      <c r="A20" t="s">
        <v>25</v>
      </c>
      <c r="B20" s="81" t="s">
        <v>63</v>
      </c>
      <c r="C20" s="1">
        <v>1.39</v>
      </c>
      <c r="D20" s="1">
        <v>0.06</v>
      </c>
      <c r="E20" s="1">
        <v>1.45</v>
      </c>
      <c r="F20" s="1">
        <v>1.4650000000000001</v>
      </c>
      <c r="G20" s="1">
        <v>1.4650000000000001</v>
      </c>
      <c r="H20" s="1">
        <v>1.4650000000000001</v>
      </c>
    </row>
    <row r="21" spans="1:8" ht="28.8" x14ac:dyDescent="0.3">
      <c r="A21" t="s">
        <v>26</v>
      </c>
      <c r="B21" s="81" t="s">
        <v>64</v>
      </c>
      <c r="C21" s="1">
        <v>1.64</v>
      </c>
      <c r="D21" s="1">
        <v>0.04</v>
      </c>
      <c r="E21" s="1">
        <v>1.69</v>
      </c>
      <c r="F21" s="1">
        <v>1.7070000000000001</v>
      </c>
      <c r="G21" s="1">
        <v>1.7070000000000001</v>
      </c>
      <c r="H21" s="1">
        <v>1.7070000000000001</v>
      </c>
    </row>
    <row r="22" spans="1:8" ht="43.2" x14ac:dyDescent="0.3">
      <c r="A22" t="s">
        <v>27</v>
      </c>
      <c r="B22" s="81" t="s">
        <v>65</v>
      </c>
      <c r="C22" s="1">
        <v>2.5299999999999998</v>
      </c>
      <c r="D22" s="1">
        <v>7.0000000000000007E-2</v>
      </c>
      <c r="E22" s="1">
        <v>2.6</v>
      </c>
      <c r="F22" s="1">
        <v>2.6259999999999999</v>
      </c>
      <c r="G22" s="1">
        <v>2.6259999999999999</v>
      </c>
      <c r="H22" s="1">
        <v>2.6259999999999999</v>
      </c>
    </row>
    <row r="23" spans="1:8" ht="72" x14ac:dyDescent="0.3">
      <c r="A23" t="s">
        <v>28</v>
      </c>
      <c r="B23" s="81" t="s">
        <v>66</v>
      </c>
      <c r="C23" s="1">
        <v>2.15</v>
      </c>
      <c r="D23" s="1">
        <v>0.06</v>
      </c>
      <c r="E23" s="1">
        <v>2.2200000000000002</v>
      </c>
      <c r="F23" s="1">
        <v>2.242</v>
      </c>
      <c r="G23" s="1">
        <v>2.242</v>
      </c>
      <c r="H23" s="1">
        <v>2.242</v>
      </c>
    </row>
    <row r="24" spans="1:8" ht="72" x14ac:dyDescent="0.3">
      <c r="A24" t="s">
        <v>29</v>
      </c>
      <c r="B24" s="81" t="s">
        <v>67</v>
      </c>
      <c r="C24" s="1">
        <v>2.15</v>
      </c>
      <c r="D24" s="1">
        <v>0.06</v>
      </c>
      <c r="E24" s="1">
        <v>2.2200000000000002</v>
      </c>
      <c r="F24" s="1">
        <v>2.242</v>
      </c>
      <c r="G24" s="1">
        <v>2.242</v>
      </c>
      <c r="H24" s="1">
        <v>2.242</v>
      </c>
    </row>
    <row r="25" spans="1:8" ht="28.8" x14ac:dyDescent="0.3">
      <c r="A25" t="s">
        <v>30</v>
      </c>
      <c r="B25" s="81" t="s">
        <v>68</v>
      </c>
      <c r="C25" s="1">
        <v>4.2</v>
      </c>
      <c r="D25" s="1">
        <v>0.05</v>
      </c>
      <c r="E25" s="1">
        <v>4.25</v>
      </c>
      <c r="F25" s="1">
        <v>4.2930000000000001</v>
      </c>
      <c r="G25" s="1">
        <v>4.2930000000000001</v>
      </c>
      <c r="H25" s="1">
        <v>4.2930000000000001</v>
      </c>
    </row>
    <row r="26" spans="1:8" ht="43.2" x14ac:dyDescent="0.3">
      <c r="A26" t="s">
        <v>31</v>
      </c>
      <c r="B26" s="81" t="s">
        <v>69</v>
      </c>
      <c r="C26" s="1">
        <v>2.12</v>
      </c>
      <c r="D26" s="1">
        <v>0.06</v>
      </c>
      <c r="E26" s="1">
        <v>2.1800000000000002</v>
      </c>
      <c r="F26" s="1">
        <v>2.202</v>
      </c>
      <c r="G26" s="1">
        <v>2.202</v>
      </c>
      <c r="H26" s="1">
        <v>2.202</v>
      </c>
    </row>
    <row r="27" spans="1:8" ht="43.2" x14ac:dyDescent="0.3">
      <c r="A27" t="s">
        <v>32</v>
      </c>
      <c r="B27" s="81" t="s">
        <v>70</v>
      </c>
      <c r="C27" s="1">
        <v>1.58</v>
      </c>
      <c r="D27" s="1">
        <v>0.06</v>
      </c>
      <c r="E27" s="1">
        <v>1.63</v>
      </c>
      <c r="F27" s="1">
        <v>1.6459999999999999</v>
      </c>
      <c r="G27" s="1">
        <v>1.6459999999999999</v>
      </c>
      <c r="H27" s="1">
        <v>1.6459999999999999</v>
      </c>
    </row>
    <row r="28" spans="1:8" ht="100.8" x14ac:dyDescent="0.3">
      <c r="A28" t="s">
        <v>33</v>
      </c>
      <c r="B28" s="81" t="s">
        <v>71</v>
      </c>
      <c r="C28" s="1">
        <v>1.61</v>
      </c>
      <c r="D28" s="1">
        <v>0.06</v>
      </c>
      <c r="E28" s="1">
        <v>1.67</v>
      </c>
      <c r="F28" s="1">
        <v>1.6870000000000001</v>
      </c>
      <c r="G28" s="1">
        <v>1.6870000000000001</v>
      </c>
      <c r="H28" s="1">
        <v>1.6870000000000001</v>
      </c>
    </row>
    <row r="29" spans="1:8" ht="28.8" x14ac:dyDescent="0.3">
      <c r="A29" t="s">
        <v>34</v>
      </c>
      <c r="B29" s="81" t="s">
        <v>72</v>
      </c>
    </row>
    <row r="30" spans="1:8" ht="43.2" x14ac:dyDescent="0.3">
      <c r="A30" t="s">
        <v>35</v>
      </c>
      <c r="B30" s="81" t="s">
        <v>73</v>
      </c>
      <c r="C30" s="1">
        <v>0.8</v>
      </c>
      <c r="D30" s="1">
        <v>0.05</v>
      </c>
      <c r="E30" s="1">
        <v>0.86</v>
      </c>
      <c r="F30" s="1">
        <v>0.86899999999999999</v>
      </c>
      <c r="G30" s="1">
        <v>0.86899999999999999</v>
      </c>
      <c r="H30" s="1">
        <v>0.86899999999999999</v>
      </c>
    </row>
    <row r="31" spans="1:8" ht="57.6" x14ac:dyDescent="0.3">
      <c r="A31" t="s">
        <v>36</v>
      </c>
      <c r="B31" s="81" t="s">
        <v>74</v>
      </c>
      <c r="C31" s="1">
        <v>1.05</v>
      </c>
      <c r="D31" s="1">
        <v>0.06</v>
      </c>
      <c r="E31" s="1">
        <v>1.1200000000000001</v>
      </c>
      <c r="F31" s="1">
        <v>1.131</v>
      </c>
      <c r="G31" s="1">
        <v>1.131</v>
      </c>
      <c r="H31" s="1">
        <v>1.131</v>
      </c>
    </row>
    <row r="32" spans="1:8" ht="57.6" x14ac:dyDescent="0.3">
      <c r="A32" t="s">
        <v>37</v>
      </c>
      <c r="B32" s="81" t="s">
        <v>75</v>
      </c>
      <c r="C32" s="1">
        <v>0.71</v>
      </c>
      <c r="D32" s="1">
        <v>0.05</v>
      </c>
      <c r="E32" s="1">
        <v>0.76</v>
      </c>
      <c r="F32" s="1">
        <v>0.76800000000000002</v>
      </c>
      <c r="G32" s="1">
        <v>0.76800000000000002</v>
      </c>
      <c r="H32" s="1">
        <v>0.76800000000000002</v>
      </c>
    </row>
    <row r="33" spans="1:8" ht="43.2" x14ac:dyDescent="0.3">
      <c r="A33" t="s">
        <v>38</v>
      </c>
      <c r="B33" s="81" t="s">
        <v>76</v>
      </c>
      <c r="C33" s="1">
        <v>0.5</v>
      </c>
      <c r="D33" s="1">
        <v>0.04</v>
      </c>
      <c r="E33" s="1">
        <v>0.54</v>
      </c>
      <c r="F33" s="1">
        <v>0.54500000000000004</v>
      </c>
      <c r="G33" s="1">
        <v>0.54500000000000004</v>
      </c>
      <c r="H33" s="1">
        <v>0.54500000000000004</v>
      </c>
    </row>
    <row r="34" spans="1:8" ht="57.6" x14ac:dyDescent="0.3">
      <c r="A34" t="s">
        <v>39</v>
      </c>
      <c r="B34" s="81" t="s">
        <v>77</v>
      </c>
      <c r="C34" s="1">
        <v>0.32</v>
      </c>
      <c r="D34" s="1">
        <v>0.03</v>
      </c>
      <c r="E34" s="1">
        <v>0.35</v>
      </c>
      <c r="F34" s="1">
        <v>0.35399999999999998</v>
      </c>
      <c r="G34" s="1">
        <v>0.35399999999999998</v>
      </c>
      <c r="H34" s="1">
        <v>0.35399999999999998</v>
      </c>
    </row>
    <row r="35" spans="1:8" ht="28.8" x14ac:dyDescent="0.3">
      <c r="A35" t="s">
        <v>40</v>
      </c>
      <c r="B35" s="81" t="s">
        <v>78</v>
      </c>
      <c r="C35" s="1">
        <v>1.45</v>
      </c>
      <c r="D35" s="1">
        <v>0.08</v>
      </c>
      <c r="E35" s="1">
        <v>1.53</v>
      </c>
      <c r="F35" s="1">
        <v>1.5449999999999999</v>
      </c>
      <c r="G35" s="1">
        <v>1.5449999999999999</v>
      </c>
      <c r="H35" s="1">
        <v>1.5449999999999999</v>
      </c>
    </row>
    <row r="36" spans="1:8" ht="28.8" x14ac:dyDescent="0.3">
      <c r="A36" t="s">
        <v>41</v>
      </c>
      <c r="B36" s="81" t="s">
        <v>79</v>
      </c>
      <c r="C36" s="1">
        <v>0.56999999999999995</v>
      </c>
      <c r="D36" s="1">
        <v>0.08</v>
      </c>
      <c r="E36" s="1">
        <v>0.65</v>
      </c>
      <c r="F36" s="1">
        <v>0.65700000000000003</v>
      </c>
      <c r="G36" s="1">
        <v>0.65700000000000003</v>
      </c>
      <c r="H36" s="1">
        <v>0.65700000000000003</v>
      </c>
    </row>
    <row r="37" spans="1:8" ht="86.4" x14ac:dyDescent="0.3">
      <c r="A37" t="s">
        <v>42</v>
      </c>
      <c r="B37" s="81" t="s">
        <v>80</v>
      </c>
      <c r="C37" s="1">
        <v>1.43</v>
      </c>
      <c r="D37" s="1">
        <v>0.05</v>
      </c>
      <c r="E37" s="1">
        <v>1.47</v>
      </c>
      <c r="F37" s="1">
        <v>1.4850000000000001</v>
      </c>
      <c r="G37" s="1">
        <v>1.4850000000000001</v>
      </c>
      <c r="H37" s="1">
        <v>1.4850000000000001</v>
      </c>
    </row>
    <row r="38" spans="1:8" ht="86.4" x14ac:dyDescent="0.3">
      <c r="A38" t="s">
        <v>43</v>
      </c>
      <c r="B38" s="81" t="s">
        <v>81</v>
      </c>
      <c r="C38" s="1">
        <v>0.73</v>
      </c>
      <c r="D38" s="1">
        <v>0.03</v>
      </c>
      <c r="E38" s="1">
        <v>0.76</v>
      </c>
      <c r="F38" s="1">
        <v>0.76800000000000002</v>
      </c>
      <c r="G38" s="1">
        <v>0.76800000000000002</v>
      </c>
      <c r="H38" s="1">
        <v>0.76800000000000002</v>
      </c>
    </row>
    <row r="39" spans="1:8" x14ac:dyDescent="0.3">
      <c r="A39" t="s">
        <v>44</v>
      </c>
      <c r="B39" s="81" t="s">
        <v>82</v>
      </c>
      <c r="C39" s="1">
        <v>14.03</v>
      </c>
      <c r="E39" s="1">
        <v>14.03</v>
      </c>
      <c r="F39" s="1">
        <v>15.433</v>
      </c>
      <c r="G39" s="1">
        <v>16.835999999999999</v>
      </c>
      <c r="H39" s="1">
        <v>18.239000000000001</v>
      </c>
    </row>
  </sheetData>
  <sheetProtection algorithmName="SHA-512" hashValue="/49NQi8XLMf6wWUCSXXURGA5HZF5JclLZQb+sJ4nXqYihP9mIiLwfK1cOjpDzur1nc+TjxAQwe6Wi7LzvkE6qg==" saltValue="HCNZXdvHapkVU8htBzr69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20"/>
  <dimension ref="A1:I9"/>
  <sheetViews>
    <sheetView workbookViewId="0">
      <selection activeCell="J13" sqref="J13"/>
    </sheetView>
  </sheetViews>
  <sheetFormatPr defaultRowHeight="14.4" x14ac:dyDescent="0.3"/>
  <cols>
    <col min="1" max="1" width="9.88671875" bestFit="1" customWidth="1"/>
    <col min="2" max="2" width="35.88671875" style="75"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5" t="s">
        <v>45</v>
      </c>
    </row>
    <row r="3" spans="1:9" x14ac:dyDescent="0.3">
      <c r="A3" t="s">
        <v>10</v>
      </c>
      <c r="B3" s="75" t="s">
        <v>46</v>
      </c>
    </row>
    <row r="4" spans="1:9" x14ac:dyDescent="0.3">
      <c r="A4" t="s">
        <v>10</v>
      </c>
      <c r="B4" s="75" t="s">
        <v>47</v>
      </c>
      <c r="C4" s="1">
        <v>0.86</v>
      </c>
      <c r="D4" s="1">
        <v>0.04</v>
      </c>
      <c r="E4" s="1">
        <v>0.9</v>
      </c>
      <c r="F4" s="1">
        <v>0.99</v>
      </c>
      <c r="G4" s="1">
        <v>1.08</v>
      </c>
      <c r="H4" s="1">
        <v>1.17</v>
      </c>
      <c r="I4" t="s">
        <v>83</v>
      </c>
    </row>
    <row r="5" spans="1:9" x14ac:dyDescent="0.3">
      <c r="A5" t="s">
        <v>11</v>
      </c>
      <c r="B5" s="75" t="s">
        <v>48</v>
      </c>
    </row>
    <row r="6" spans="1:9" x14ac:dyDescent="0.3">
      <c r="A6" t="s">
        <v>12</v>
      </c>
      <c r="B6" s="75" t="s">
        <v>49</v>
      </c>
      <c r="C6" s="1">
        <v>0.92</v>
      </c>
      <c r="D6" s="1">
        <v>7.0000000000000007E-2</v>
      </c>
      <c r="E6" s="1">
        <v>0.99</v>
      </c>
      <c r="F6" s="1">
        <v>1.089</v>
      </c>
      <c r="G6" s="1">
        <v>1.1879999999999999</v>
      </c>
      <c r="H6" s="1">
        <v>1.2869999999999999</v>
      </c>
    </row>
    <row r="7" spans="1:9" x14ac:dyDescent="0.3">
      <c r="A7" t="s">
        <v>13</v>
      </c>
      <c r="B7" s="75" t="s">
        <v>50</v>
      </c>
    </row>
    <row r="8" spans="1:9" x14ac:dyDescent="0.3">
      <c r="A8" t="s">
        <v>13</v>
      </c>
      <c r="B8" s="75" t="s">
        <v>51</v>
      </c>
      <c r="C8" s="1">
        <v>0.88</v>
      </c>
      <c r="D8" s="1">
        <v>7.0000000000000007E-2</v>
      </c>
      <c r="E8" s="1">
        <v>0.96</v>
      </c>
      <c r="F8" s="1">
        <v>1.056</v>
      </c>
      <c r="G8" s="1">
        <v>1.1519999999999999</v>
      </c>
      <c r="H8" s="1">
        <v>1.248</v>
      </c>
      <c r="I8" t="s">
        <v>83</v>
      </c>
    </row>
    <row r="9" spans="1:9" x14ac:dyDescent="0.3">
      <c r="A9" t="s">
        <v>14</v>
      </c>
      <c r="B9" s="75" t="s">
        <v>52</v>
      </c>
    </row>
  </sheetData>
  <sheetProtection algorithmName="SHA-512" hashValue="omrcULmKPl1laXdJTaZjt4c+jN631cr8V+o44U7UdwrQvbqrvK1CNUG1XEobNGeA4OR9FEqwNn3+8JyBLfNUMA==" saltValue="9skJZZ+Re3BsUSMtHf5VOQ=="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21"/>
  <dimension ref="A1:I34"/>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0.03</v>
      </c>
      <c r="E4" s="1">
        <v>0.9</v>
      </c>
      <c r="F4" s="1">
        <v>0.99</v>
      </c>
      <c r="G4" s="1">
        <v>1.08</v>
      </c>
      <c r="H4" s="1">
        <v>1.17</v>
      </c>
      <c r="I4" t="s">
        <v>83</v>
      </c>
    </row>
    <row r="5" spans="1:9" x14ac:dyDescent="0.3">
      <c r="A5" t="s">
        <v>11</v>
      </c>
      <c r="B5" s="81" t="s">
        <v>48</v>
      </c>
    </row>
    <row r="6" spans="1:9" x14ac:dyDescent="0.3">
      <c r="A6" t="s">
        <v>12</v>
      </c>
      <c r="B6" s="81" t="s">
        <v>49</v>
      </c>
      <c r="C6" s="1">
        <v>0.87</v>
      </c>
      <c r="D6" s="1">
        <v>0.06</v>
      </c>
      <c r="E6" s="1">
        <v>0.93</v>
      </c>
      <c r="F6" s="1">
        <v>1.0229999999999999</v>
      </c>
      <c r="G6" s="1">
        <v>1.1160000000000001</v>
      </c>
      <c r="H6" s="1">
        <v>1.2090000000000001</v>
      </c>
    </row>
    <row r="7" spans="1:9" x14ac:dyDescent="0.3">
      <c r="A7" t="s">
        <v>13</v>
      </c>
      <c r="B7" s="81" t="s">
        <v>50</v>
      </c>
    </row>
    <row r="8" spans="1:9" x14ac:dyDescent="0.3">
      <c r="A8" t="s">
        <v>13</v>
      </c>
      <c r="B8" s="81" t="s">
        <v>51</v>
      </c>
      <c r="C8" s="1">
        <v>0.83</v>
      </c>
      <c r="D8" s="1">
        <v>0.06</v>
      </c>
      <c r="E8" s="1">
        <v>0.89</v>
      </c>
      <c r="F8" s="1">
        <v>0.97899999999999998</v>
      </c>
      <c r="G8" s="1">
        <v>1.0680000000000001</v>
      </c>
      <c r="H8" s="1">
        <v>1.157</v>
      </c>
      <c r="I8" t="s">
        <v>83</v>
      </c>
    </row>
    <row r="9" spans="1:9" x14ac:dyDescent="0.3">
      <c r="A9" t="s">
        <v>14</v>
      </c>
      <c r="B9" s="81" t="s">
        <v>52</v>
      </c>
    </row>
    <row r="10" spans="1:9" x14ac:dyDescent="0.3">
      <c r="A10" t="s">
        <v>85</v>
      </c>
      <c r="B10" s="81" t="s">
        <v>330</v>
      </c>
      <c r="C10" s="1">
        <v>0.36</v>
      </c>
      <c r="E10" s="1">
        <v>0.36</v>
      </c>
      <c r="F10" s="1">
        <v>0.39600000000000002</v>
      </c>
      <c r="G10" s="1">
        <v>0.432</v>
      </c>
      <c r="H10" s="1">
        <v>0.46800000000000003</v>
      </c>
      <c r="I10" t="s">
        <v>568</v>
      </c>
    </row>
    <row r="11" spans="1:9" x14ac:dyDescent="0.3">
      <c r="A11" t="s">
        <v>86</v>
      </c>
      <c r="B11" s="81" t="s">
        <v>331</v>
      </c>
      <c r="C11" s="1">
        <v>0.47</v>
      </c>
      <c r="E11" s="1">
        <v>0.47</v>
      </c>
      <c r="F11" s="1">
        <v>0.51700000000000002</v>
      </c>
      <c r="G11" s="1">
        <v>0.56399999999999995</v>
      </c>
      <c r="H11" s="1">
        <v>0.61099999999999999</v>
      </c>
      <c r="I11" t="s">
        <v>568</v>
      </c>
    </row>
    <row r="12" spans="1:9" x14ac:dyDescent="0.3">
      <c r="A12" t="s">
        <v>87</v>
      </c>
      <c r="B12" s="81" t="s">
        <v>332</v>
      </c>
      <c r="C12" s="1">
        <v>0.69</v>
      </c>
      <c r="E12" s="1">
        <v>0.69</v>
      </c>
      <c r="F12" s="1">
        <v>0.75900000000000001</v>
      </c>
      <c r="G12" s="1">
        <v>0.82799999999999996</v>
      </c>
      <c r="H12" s="1">
        <v>0.89700000000000002</v>
      </c>
      <c r="I12" t="s">
        <v>568</v>
      </c>
    </row>
    <row r="13" spans="1:9" x14ac:dyDescent="0.3">
      <c r="A13" t="s">
        <v>88</v>
      </c>
      <c r="B13" s="81" t="s">
        <v>333</v>
      </c>
      <c r="C13" s="1">
        <v>0.71</v>
      </c>
      <c r="E13" s="1">
        <v>0.71</v>
      </c>
      <c r="F13" s="1">
        <v>0.78100000000000003</v>
      </c>
      <c r="G13" s="1">
        <v>0.85199999999999998</v>
      </c>
      <c r="H13" s="1">
        <v>0.92300000000000004</v>
      </c>
      <c r="I13" t="s">
        <v>568</v>
      </c>
    </row>
    <row r="14" spans="1:9" x14ac:dyDescent="0.3">
      <c r="A14" t="s">
        <v>89</v>
      </c>
      <c r="B14" s="81" t="s">
        <v>334</v>
      </c>
      <c r="C14" s="1">
        <v>0.71</v>
      </c>
      <c r="E14" s="1">
        <v>0.71</v>
      </c>
      <c r="F14" s="1">
        <v>0.78100000000000003</v>
      </c>
      <c r="G14" s="1">
        <v>0.85199999999999998</v>
      </c>
      <c r="H14" s="1">
        <v>0.92300000000000004</v>
      </c>
      <c r="I14" t="s">
        <v>568</v>
      </c>
    </row>
    <row r="15" spans="1:9" x14ac:dyDescent="0.3">
      <c r="A15" t="s">
        <v>90</v>
      </c>
      <c r="B15" s="81" t="s">
        <v>332</v>
      </c>
      <c r="C15" s="1">
        <v>0.69</v>
      </c>
      <c r="E15" s="1">
        <v>0.69</v>
      </c>
      <c r="F15" s="1">
        <v>0.75900000000000001</v>
      </c>
      <c r="G15" s="1">
        <v>0.82799999999999996</v>
      </c>
      <c r="H15" s="1">
        <v>0.89700000000000002</v>
      </c>
      <c r="I15" t="s">
        <v>568</v>
      </c>
    </row>
    <row r="16" spans="1:9" x14ac:dyDescent="0.3">
      <c r="A16" t="s">
        <v>91</v>
      </c>
      <c r="B16" s="81" t="s">
        <v>333</v>
      </c>
      <c r="C16" s="1">
        <v>0.71</v>
      </c>
      <c r="E16" s="1">
        <v>0.71</v>
      </c>
      <c r="F16" s="1">
        <v>0.78100000000000003</v>
      </c>
      <c r="G16" s="1">
        <v>0.85199999999999998</v>
      </c>
      <c r="H16" s="1">
        <v>0.92300000000000004</v>
      </c>
      <c r="I16" t="s">
        <v>568</v>
      </c>
    </row>
    <row r="17" spans="1:9" x14ac:dyDescent="0.3">
      <c r="A17" t="s">
        <v>92</v>
      </c>
      <c r="B17" s="81" t="s">
        <v>335</v>
      </c>
      <c r="C17" s="1">
        <v>0.69</v>
      </c>
      <c r="E17" s="1">
        <v>0.69</v>
      </c>
      <c r="F17" s="1">
        <v>0.75900000000000001</v>
      </c>
      <c r="G17" s="1">
        <v>0.82799999999999996</v>
      </c>
      <c r="H17" s="1">
        <v>0.89700000000000002</v>
      </c>
      <c r="I17" t="s">
        <v>568</v>
      </c>
    </row>
    <row r="18" spans="1:9" ht="28.8" x14ac:dyDescent="0.3">
      <c r="A18" t="s">
        <v>93</v>
      </c>
      <c r="B18" s="81" t="s">
        <v>336</v>
      </c>
      <c r="C18" s="1">
        <v>1.1499999999999999</v>
      </c>
      <c r="E18" s="1">
        <v>1.1499999999999999</v>
      </c>
      <c r="F18" s="1">
        <v>1.2649999999999999</v>
      </c>
      <c r="G18" s="1">
        <v>1.38</v>
      </c>
      <c r="H18" s="1">
        <v>1.4950000000000001</v>
      </c>
      <c r="I18" t="s">
        <v>568</v>
      </c>
    </row>
    <row r="19" spans="1:9" ht="43.2" x14ac:dyDescent="0.3">
      <c r="A19" t="s">
        <v>94</v>
      </c>
      <c r="B19" s="81" t="s">
        <v>337</v>
      </c>
      <c r="C19" s="1">
        <v>1.1499999999999999</v>
      </c>
      <c r="E19" s="1">
        <v>1.1499999999999999</v>
      </c>
      <c r="F19" s="1">
        <v>1.2649999999999999</v>
      </c>
      <c r="G19" s="1">
        <v>1.38</v>
      </c>
      <c r="H19" s="1">
        <v>1.4950000000000001</v>
      </c>
      <c r="I19" t="s">
        <v>568</v>
      </c>
    </row>
    <row r="20" spans="1:9" x14ac:dyDescent="0.3">
      <c r="A20" t="s">
        <v>95</v>
      </c>
      <c r="B20" s="81" t="s">
        <v>338</v>
      </c>
      <c r="C20" s="1">
        <v>0.71</v>
      </c>
      <c r="E20" s="1">
        <v>0.71</v>
      </c>
      <c r="F20" s="1">
        <v>0.78100000000000003</v>
      </c>
      <c r="G20" s="1">
        <v>0.85199999999999998</v>
      </c>
      <c r="H20" s="1">
        <v>0.92300000000000004</v>
      </c>
      <c r="I20" t="s">
        <v>568</v>
      </c>
    </row>
    <row r="21" spans="1:9" ht="28.8" x14ac:dyDescent="0.3">
      <c r="A21" t="s">
        <v>96</v>
      </c>
      <c r="B21" s="81" t="s">
        <v>339</v>
      </c>
      <c r="C21" s="1">
        <v>0.71</v>
      </c>
      <c r="E21" s="1">
        <v>0.71</v>
      </c>
      <c r="F21" s="1">
        <v>0.78100000000000003</v>
      </c>
      <c r="G21" s="1">
        <v>0.85199999999999998</v>
      </c>
      <c r="H21" s="1">
        <v>0.92300000000000004</v>
      </c>
      <c r="I21" t="s">
        <v>568</v>
      </c>
    </row>
    <row r="22" spans="1:9" x14ac:dyDescent="0.3">
      <c r="A22" t="s">
        <v>97</v>
      </c>
      <c r="B22" s="81" t="s">
        <v>340</v>
      </c>
      <c r="C22" s="1">
        <v>0.71</v>
      </c>
      <c r="E22" s="1">
        <v>0.71</v>
      </c>
      <c r="F22" s="1">
        <v>0.78100000000000003</v>
      </c>
      <c r="G22" s="1">
        <v>0.85199999999999998</v>
      </c>
      <c r="H22" s="1">
        <v>0.92300000000000004</v>
      </c>
      <c r="I22" t="s">
        <v>568</v>
      </c>
    </row>
    <row r="23" spans="1:9" x14ac:dyDescent="0.3">
      <c r="A23" t="s">
        <v>98</v>
      </c>
      <c r="B23" s="81" t="s">
        <v>341</v>
      </c>
      <c r="C23" s="1">
        <v>0.71</v>
      </c>
      <c r="E23" s="1">
        <v>0.71</v>
      </c>
      <c r="F23" s="1">
        <v>0.78100000000000003</v>
      </c>
      <c r="G23" s="1">
        <v>0.85199999999999998</v>
      </c>
      <c r="H23" s="1">
        <v>0.92300000000000004</v>
      </c>
      <c r="I23" t="s">
        <v>568</v>
      </c>
    </row>
    <row r="24" spans="1:9" x14ac:dyDescent="0.3">
      <c r="A24" t="s">
        <v>99</v>
      </c>
      <c r="B24" s="81" t="s">
        <v>342</v>
      </c>
      <c r="C24" s="1">
        <v>0.71</v>
      </c>
      <c r="E24" s="1">
        <v>0.71</v>
      </c>
      <c r="F24" s="1">
        <v>0.78100000000000003</v>
      </c>
      <c r="G24" s="1">
        <v>0.85199999999999998</v>
      </c>
      <c r="H24" s="1">
        <v>0.92300000000000004</v>
      </c>
      <c r="I24" t="s">
        <v>568</v>
      </c>
    </row>
    <row r="25" spans="1:9" x14ac:dyDescent="0.3">
      <c r="A25" t="s">
        <v>100</v>
      </c>
      <c r="B25" s="81" t="s">
        <v>341</v>
      </c>
      <c r="C25" s="1">
        <v>0.71</v>
      </c>
      <c r="E25" s="1">
        <v>0.71</v>
      </c>
      <c r="F25" s="1">
        <v>0.78100000000000003</v>
      </c>
      <c r="G25" s="1">
        <v>0.85199999999999998</v>
      </c>
      <c r="H25" s="1">
        <v>0.92300000000000004</v>
      </c>
      <c r="I25" t="s">
        <v>568</v>
      </c>
    </row>
    <row r="26" spans="1:9" ht="72" x14ac:dyDescent="0.3">
      <c r="A26" t="s">
        <v>101</v>
      </c>
      <c r="B26" s="81" t="s">
        <v>343</v>
      </c>
      <c r="C26" s="1">
        <v>1.1499999999999999</v>
      </c>
      <c r="E26" s="1">
        <v>1.1499999999999999</v>
      </c>
      <c r="F26" s="1">
        <v>1.2649999999999999</v>
      </c>
      <c r="G26" s="1">
        <v>1.38</v>
      </c>
      <c r="H26" s="1">
        <v>1.4950000000000001</v>
      </c>
      <c r="I26" t="s">
        <v>568</v>
      </c>
    </row>
    <row r="27" spans="1:9" ht="72" x14ac:dyDescent="0.3">
      <c r="A27" t="s">
        <v>102</v>
      </c>
      <c r="B27" s="81" t="s">
        <v>344</v>
      </c>
      <c r="C27" s="1">
        <v>1.1499999999999999</v>
      </c>
      <c r="E27" s="1">
        <v>1.1499999999999999</v>
      </c>
      <c r="F27" s="1">
        <v>1.2649999999999999</v>
      </c>
      <c r="G27" s="1">
        <v>1.38</v>
      </c>
      <c r="H27" s="1">
        <v>1.4950000000000001</v>
      </c>
      <c r="I27" t="s">
        <v>568</v>
      </c>
    </row>
    <row r="28" spans="1:9" x14ac:dyDescent="0.3">
      <c r="A28" t="s">
        <v>103</v>
      </c>
      <c r="B28" s="81" t="s">
        <v>345</v>
      </c>
      <c r="C28" s="1">
        <v>1.1499999999999999</v>
      </c>
      <c r="E28" s="1">
        <v>1.1499999999999999</v>
      </c>
      <c r="F28" s="1">
        <v>1.2649999999999999</v>
      </c>
      <c r="G28" s="1">
        <v>1.38</v>
      </c>
      <c r="H28" s="1">
        <v>1.4950000000000001</v>
      </c>
      <c r="I28" t="s">
        <v>568</v>
      </c>
    </row>
    <row r="29" spans="1:9" ht="28.8" x14ac:dyDescent="0.3">
      <c r="A29" t="s">
        <v>104</v>
      </c>
      <c r="B29" s="81" t="s">
        <v>346</v>
      </c>
      <c r="C29" s="1">
        <v>0.69</v>
      </c>
      <c r="E29" s="1">
        <v>0.69</v>
      </c>
      <c r="F29" s="1">
        <v>0.75900000000000001</v>
      </c>
      <c r="G29" s="1">
        <v>0.82799999999999996</v>
      </c>
      <c r="H29" s="1">
        <v>0.89700000000000002</v>
      </c>
      <c r="I29" t="s">
        <v>568</v>
      </c>
    </row>
    <row r="30" spans="1:9" ht="43.2" x14ac:dyDescent="0.3">
      <c r="A30" t="s">
        <v>105</v>
      </c>
      <c r="B30" s="81" t="s">
        <v>347</v>
      </c>
      <c r="C30" s="1">
        <v>1.1499999999999999</v>
      </c>
      <c r="E30" s="1">
        <v>1.1499999999999999</v>
      </c>
      <c r="F30" s="1">
        <v>1.2649999999999999</v>
      </c>
      <c r="G30" s="1">
        <v>1.38</v>
      </c>
      <c r="H30" s="1">
        <v>1.4950000000000001</v>
      </c>
      <c r="I30" t="s">
        <v>568</v>
      </c>
    </row>
    <row r="31" spans="1:9" ht="28.8" x14ac:dyDescent="0.3">
      <c r="A31" t="s">
        <v>106</v>
      </c>
      <c r="B31" s="81" t="s">
        <v>348</v>
      </c>
      <c r="C31" s="1">
        <v>1.1499999999999999</v>
      </c>
      <c r="E31" s="1">
        <v>1.1499999999999999</v>
      </c>
      <c r="F31" s="1">
        <v>1.2649999999999999</v>
      </c>
      <c r="G31" s="1">
        <v>1.38</v>
      </c>
      <c r="H31" s="1">
        <v>1.4950000000000001</v>
      </c>
      <c r="I31" t="s">
        <v>568</v>
      </c>
    </row>
    <row r="32" spans="1:9" x14ac:dyDescent="0.3">
      <c r="A32" t="s">
        <v>107</v>
      </c>
      <c r="B32" s="81" t="s">
        <v>349</v>
      </c>
      <c r="C32" s="1">
        <v>0.47</v>
      </c>
      <c r="E32" s="1">
        <v>0.47</v>
      </c>
      <c r="F32" s="1">
        <v>0.51700000000000002</v>
      </c>
      <c r="G32" s="1">
        <v>0.56399999999999995</v>
      </c>
      <c r="H32" s="1">
        <v>0.61099999999999999</v>
      </c>
      <c r="I32" t="s">
        <v>568</v>
      </c>
    </row>
    <row r="33" spans="1:9" x14ac:dyDescent="0.3">
      <c r="A33" t="s">
        <v>108</v>
      </c>
      <c r="B33" s="81" t="s">
        <v>341</v>
      </c>
      <c r="C33" s="1">
        <v>1.1499999999999999</v>
      </c>
      <c r="E33" s="1">
        <v>1.1499999999999999</v>
      </c>
      <c r="F33" s="1">
        <v>1.2649999999999999</v>
      </c>
      <c r="G33" s="1">
        <v>1.38</v>
      </c>
      <c r="H33" s="1">
        <v>1.4950000000000001</v>
      </c>
      <c r="I33" t="s">
        <v>568</v>
      </c>
    </row>
    <row r="34" spans="1:9" x14ac:dyDescent="0.3">
      <c r="A34" t="s">
        <v>44</v>
      </c>
      <c r="B34" s="81" t="s">
        <v>82</v>
      </c>
      <c r="C34" s="1">
        <v>10.82</v>
      </c>
      <c r="E34" s="1">
        <v>10.82</v>
      </c>
      <c r="F34" s="1">
        <v>11.901999999999999</v>
      </c>
      <c r="G34" s="1">
        <v>12.984</v>
      </c>
      <c r="H34" s="1">
        <v>14.066000000000001</v>
      </c>
    </row>
  </sheetData>
  <sheetProtection algorithmName="SHA-512" hashValue="zBxxy0mJfaxMtv1pq9ZdPw7VLoRXSEp/vRzdG7rHWIL9hNQkGjOsDFRK02jX+ZMEpLs/HpPVY1XihqFC1YOL5w==" saltValue="Y3pTXNUCj8+jp0GYbPurgw=="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22"/>
  <dimension ref="A1:I284"/>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0.86</v>
      </c>
      <c r="D4" s="1">
        <v>0.06</v>
      </c>
      <c r="E4" s="1">
        <v>0.92</v>
      </c>
      <c r="F4" s="1">
        <v>1.012</v>
      </c>
      <c r="G4" s="1">
        <v>1.1040000000000001</v>
      </c>
      <c r="H4" s="1">
        <v>1.196</v>
      </c>
      <c r="I4" t="s">
        <v>83</v>
      </c>
    </row>
    <row r="5" spans="1:9" x14ac:dyDescent="0.3">
      <c r="A5" t="s">
        <v>11</v>
      </c>
      <c r="B5" s="81" t="s">
        <v>48</v>
      </c>
    </row>
    <row r="6" spans="1:9" x14ac:dyDescent="0.3">
      <c r="A6" t="s">
        <v>12</v>
      </c>
      <c r="B6" s="81" t="s">
        <v>49</v>
      </c>
      <c r="C6" s="1">
        <v>0.88</v>
      </c>
      <c r="D6" s="1">
        <v>0.1</v>
      </c>
      <c r="E6" s="1">
        <v>0.98</v>
      </c>
      <c r="F6" s="1">
        <v>1.0780000000000001</v>
      </c>
      <c r="G6" s="1">
        <v>1.1759999999999999</v>
      </c>
      <c r="H6" s="1">
        <v>1.274</v>
      </c>
    </row>
    <row r="7" spans="1:9" x14ac:dyDescent="0.3">
      <c r="A7" t="s">
        <v>13</v>
      </c>
      <c r="B7" s="81" t="s">
        <v>50</v>
      </c>
    </row>
    <row r="8" spans="1:9" x14ac:dyDescent="0.3">
      <c r="A8" t="s">
        <v>13</v>
      </c>
      <c r="B8" s="81" t="s">
        <v>51</v>
      </c>
      <c r="C8" s="1">
        <v>0.84</v>
      </c>
      <c r="D8" s="1">
        <v>0.1</v>
      </c>
      <c r="E8" s="1">
        <v>0.94</v>
      </c>
      <c r="F8" s="1">
        <v>1.034</v>
      </c>
      <c r="G8" s="1">
        <v>1.1279999999999999</v>
      </c>
      <c r="H8" s="1">
        <v>1.222</v>
      </c>
      <c r="I8" t="s">
        <v>83</v>
      </c>
    </row>
    <row r="9" spans="1:9" x14ac:dyDescent="0.3">
      <c r="A9" t="s">
        <v>14</v>
      </c>
      <c r="B9" s="81" t="s">
        <v>52</v>
      </c>
    </row>
    <row r="10" spans="1:9" x14ac:dyDescent="0.3">
      <c r="A10" t="s">
        <v>15</v>
      </c>
      <c r="B10" s="81" t="s">
        <v>53</v>
      </c>
      <c r="C10" s="1">
        <v>2.67</v>
      </c>
      <c r="D10" s="1">
        <v>0.06</v>
      </c>
      <c r="E10" s="1">
        <v>2.73</v>
      </c>
      <c r="F10" s="1">
        <v>2.7570000000000001</v>
      </c>
      <c r="G10" s="1">
        <v>2.7570000000000001</v>
      </c>
      <c r="H10" s="1">
        <v>2.7570000000000001</v>
      </c>
    </row>
    <row r="11" spans="1:9" x14ac:dyDescent="0.3">
      <c r="A11" t="s">
        <v>16</v>
      </c>
      <c r="B11" s="81" t="s">
        <v>54</v>
      </c>
    </row>
    <row r="12" spans="1:9" x14ac:dyDescent="0.3">
      <c r="A12" t="s">
        <v>17</v>
      </c>
      <c r="B12" s="81" t="s">
        <v>55</v>
      </c>
      <c r="C12" s="1">
        <v>0.65</v>
      </c>
      <c r="D12" s="1">
        <v>0.06</v>
      </c>
      <c r="E12" s="1">
        <v>0.71</v>
      </c>
      <c r="F12" s="1">
        <v>0.71699999999999997</v>
      </c>
      <c r="G12" s="1">
        <v>0.71699999999999997</v>
      </c>
      <c r="H12" s="1">
        <v>0.71699999999999997</v>
      </c>
    </row>
    <row r="13" spans="1:9" x14ac:dyDescent="0.3">
      <c r="A13" t="s">
        <v>18</v>
      </c>
      <c r="B13" s="81" t="s">
        <v>56</v>
      </c>
      <c r="C13" s="1">
        <v>2.16</v>
      </c>
      <c r="D13" s="1">
        <v>0.09</v>
      </c>
      <c r="E13" s="1">
        <v>2.2599999999999998</v>
      </c>
      <c r="F13" s="1">
        <v>2.2829999999999999</v>
      </c>
      <c r="G13" s="1">
        <v>2.2829999999999999</v>
      </c>
      <c r="H13" s="1">
        <v>2.2829999999999999</v>
      </c>
    </row>
    <row r="14" spans="1:9" x14ac:dyDescent="0.3">
      <c r="A14" t="s">
        <v>19</v>
      </c>
      <c r="B14" s="81" t="s">
        <v>57</v>
      </c>
    </row>
    <row r="15" spans="1:9" ht="57.6" x14ac:dyDescent="0.3">
      <c r="A15" t="s">
        <v>20</v>
      </c>
      <c r="B15" s="81" t="s">
        <v>58</v>
      </c>
      <c r="C15" s="1">
        <v>0.49</v>
      </c>
      <c r="D15" s="1">
        <v>0.05</v>
      </c>
      <c r="E15" s="1">
        <v>0.54</v>
      </c>
      <c r="F15" s="1">
        <v>0.54500000000000004</v>
      </c>
      <c r="G15" s="1">
        <v>0.54500000000000004</v>
      </c>
      <c r="H15" s="1">
        <v>0.54500000000000004</v>
      </c>
    </row>
    <row r="16" spans="1:9" ht="57.6" x14ac:dyDescent="0.3">
      <c r="A16" t="s">
        <v>21</v>
      </c>
      <c r="B16" s="81" t="s">
        <v>59</v>
      </c>
      <c r="C16" s="1">
        <v>0.81</v>
      </c>
      <c r="D16" s="1">
        <v>0.05</v>
      </c>
      <c r="E16" s="1">
        <v>0.86</v>
      </c>
      <c r="F16" s="1">
        <v>0.86899999999999999</v>
      </c>
      <c r="G16" s="1">
        <v>0.86899999999999999</v>
      </c>
      <c r="H16" s="1">
        <v>0.86899999999999999</v>
      </c>
    </row>
    <row r="17" spans="1:8" ht="72" x14ac:dyDescent="0.3">
      <c r="A17" t="s">
        <v>22</v>
      </c>
      <c r="B17" s="81" t="s">
        <v>60</v>
      </c>
      <c r="C17" s="1">
        <v>1.47</v>
      </c>
      <c r="D17" s="1">
        <v>0.15</v>
      </c>
      <c r="E17" s="1">
        <v>1.62</v>
      </c>
      <c r="F17" s="1">
        <v>1.6359999999999999</v>
      </c>
      <c r="G17" s="1">
        <v>1.6359999999999999</v>
      </c>
      <c r="H17" s="1">
        <v>1.6359999999999999</v>
      </c>
    </row>
    <row r="18" spans="1:8" ht="57.6" x14ac:dyDescent="0.3">
      <c r="A18" t="s">
        <v>23</v>
      </c>
      <c r="B18" s="81" t="s">
        <v>61</v>
      </c>
      <c r="C18" s="1">
        <v>1.44</v>
      </c>
      <c r="D18" s="1">
        <v>0.15</v>
      </c>
      <c r="E18" s="1">
        <v>1.59</v>
      </c>
      <c r="F18" s="1">
        <v>1.6060000000000001</v>
      </c>
      <c r="G18" s="1">
        <v>1.6060000000000001</v>
      </c>
      <c r="H18" s="1">
        <v>1.6060000000000001</v>
      </c>
    </row>
    <row r="19" spans="1:8" ht="28.8" x14ac:dyDescent="0.3">
      <c r="A19" t="s">
        <v>24</v>
      </c>
      <c r="B19" s="81" t="s">
        <v>62</v>
      </c>
      <c r="C19" s="1">
        <v>0.64</v>
      </c>
      <c r="D19" s="1">
        <v>0.11</v>
      </c>
      <c r="E19" s="1">
        <v>0.75</v>
      </c>
      <c r="F19" s="1">
        <v>0.75800000000000001</v>
      </c>
      <c r="G19" s="1">
        <v>0.75800000000000001</v>
      </c>
      <c r="H19" s="1">
        <v>0.75800000000000001</v>
      </c>
    </row>
    <row r="20" spans="1:8" ht="28.8" x14ac:dyDescent="0.3">
      <c r="A20" t="s">
        <v>25</v>
      </c>
      <c r="B20" s="81" t="s">
        <v>63</v>
      </c>
      <c r="C20" s="1">
        <v>1.4</v>
      </c>
      <c r="D20" s="1">
        <v>0.13</v>
      </c>
      <c r="E20" s="1">
        <v>1.52</v>
      </c>
      <c r="F20" s="1">
        <v>1.5349999999999999</v>
      </c>
      <c r="G20" s="1">
        <v>1.5349999999999999</v>
      </c>
      <c r="H20" s="1">
        <v>1.5349999999999999</v>
      </c>
    </row>
    <row r="21" spans="1:8" ht="28.8" x14ac:dyDescent="0.3">
      <c r="A21" t="s">
        <v>26</v>
      </c>
      <c r="B21" s="81" t="s">
        <v>64</v>
      </c>
      <c r="C21" s="1">
        <v>1.64</v>
      </c>
      <c r="D21" s="1">
        <v>0.1</v>
      </c>
      <c r="E21" s="1">
        <v>1.74</v>
      </c>
      <c r="F21" s="1">
        <v>1.7569999999999999</v>
      </c>
      <c r="G21" s="1">
        <v>1.7569999999999999</v>
      </c>
      <c r="H21" s="1">
        <v>1.7569999999999999</v>
      </c>
    </row>
    <row r="22" spans="1:8" ht="43.2" x14ac:dyDescent="0.3">
      <c r="A22" t="s">
        <v>27</v>
      </c>
      <c r="B22" s="81" t="s">
        <v>65</v>
      </c>
      <c r="C22" s="1">
        <v>2.52</v>
      </c>
      <c r="D22" s="1">
        <v>0.15</v>
      </c>
      <c r="E22" s="1">
        <v>2.67</v>
      </c>
      <c r="F22" s="1">
        <v>2.6970000000000001</v>
      </c>
      <c r="G22" s="1">
        <v>2.6970000000000001</v>
      </c>
      <c r="H22" s="1">
        <v>2.6970000000000001</v>
      </c>
    </row>
    <row r="23" spans="1:8" ht="72" x14ac:dyDescent="0.3">
      <c r="A23" t="s">
        <v>28</v>
      </c>
      <c r="B23" s="81" t="s">
        <v>66</v>
      </c>
      <c r="C23" s="1">
        <v>2.16</v>
      </c>
      <c r="D23" s="1">
        <v>0.14000000000000001</v>
      </c>
      <c r="E23" s="1">
        <v>2.2999999999999998</v>
      </c>
      <c r="F23" s="1">
        <v>2.323</v>
      </c>
      <c r="G23" s="1">
        <v>2.323</v>
      </c>
      <c r="H23" s="1">
        <v>2.323</v>
      </c>
    </row>
    <row r="24" spans="1:8" ht="72" x14ac:dyDescent="0.3">
      <c r="A24" t="s">
        <v>29</v>
      </c>
      <c r="B24" s="81" t="s">
        <v>67</v>
      </c>
      <c r="C24" s="1">
        <v>2.16</v>
      </c>
      <c r="D24" s="1">
        <v>0.14000000000000001</v>
      </c>
      <c r="E24" s="1">
        <v>2.2999999999999998</v>
      </c>
      <c r="F24" s="1">
        <v>2.323</v>
      </c>
      <c r="G24" s="1">
        <v>2.323</v>
      </c>
      <c r="H24" s="1">
        <v>2.323</v>
      </c>
    </row>
    <row r="25" spans="1:8" ht="28.8" x14ac:dyDescent="0.3">
      <c r="A25" t="s">
        <v>30</v>
      </c>
      <c r="B25" s="81" t="s">
        <v>68</v>
      </c>
      <c r="C25" s="1">
        <v>4.16</v>
      </c>
      <c r="D25" s="1">
        <v>0.1</v>
      </c>
      <c r="E25" s="1">
        <v>4.26</v>
      </c>
      <c r="F25" s="1">
        <v>4.3029999999999999</v>
      </c>
      <c r="G25" s="1">
        <v>4.3029999999999999</v>
      </c>
      <c r="H25" s="1">
        <v>4.3029999999999999</v>
      </c>
    </row>
    <row r="26" spans="1:8" ht="43.2" x14ac:dyDescent="0.3">
      <c r="A26" t="s">
        <v>31</v>
      </c>
      <c r="B26" s="81" t="s">
        <v>69</v>
      </c>
      <c r="C26" s="1">
        <v>2.11</v>
      </c>
      <c r="D26" s="1">
        <v>0.13</v>
      </c>
      <c r="E26" s="1">
        <v>2.2400000000000002</v>
      </c>
      <c r="F26" s="1">
        <v>2.262</v>
      </c>
      <c r="G26" s="1">
        <v>2.262</v>
      </c>
      <c r="H26" s="1">
        <v>2.262</v>
      </c>
    </row>
    <row r="27" spans="1:8" ht="43.2" x14ac:dyDescent="0.3">
      <c r="A27" t="s">
        <v>32</v>
      </c>
      <c r="B27" s="81" t="s">
        <v>70</v>
      </c>
      <c r="C27" s="1">
        <v>1.59</v>
      </c>
      <c r="D27" s="1">
        <v>0.12</v>
      </c>
      <c r="E27" s="1">
        <v>1.71</v>
      </c>
      <c r="F27" s="1">
        <v>1.7270000000000001</v>
      </c>
      <c r="G27" s="1">
        <v>1.7270000000000001</v>
      </c>
      <c r="H27" s="1">
        <v>1.7270000000000001</v>
      </c>
    </row>
    <row r="28" spans="1:8" ht="100.8" x14ac:dyDescent="0.3">
      <c r="A28" t="s">
        <v>33</v>
      </c>
      <c r="B28" s="81" t="s">
        <v>71</v>
      </c>
      <c r="C28" s="1">
        <v>1.64</v>
      </c>
      <c r="D28" s="1">
        <v>0.14000000000000001</v>
      </c>
      <c r="E28" s="1">
        <v>1.78</v>
      </c>
      <c r="F28" s="1">
        <v>1.798</v>
      </c>
      <c r="G28" s="1">
        <v>1.798</v>
      </c>
      <c r="H28" s="1">
        <v>1.798</v>
      </c>
    </row>
    <row r="29" spans="1:8" ht="28.8" x14ac:dyDescent="0.3">
      <c r="A29" t="s">
        <v>34</v>
      </c>
      <c r="B29" s="81" t="s">
        <v>72</v>
      </c>
    </row>
    <row r="30" spans="1:8" ht="43.2" x14ac:dyDescent="0.3">
      <c r="A30" t="s">
        <v>35</v>
      </c>
      <c r="B30" s="81" t="s">
        <v>73</v>
      </c>
      <c r="C30" s="1">
        <v>0.81</v>
      </c>
      <c r="D30" s="1">
        <v>0.12</v>
      </c>
      <c r="E30" s="1">
        <v>0.92</v>
      </c>
      <c r="F30" s="1">
        <v>0.92900000000000005</v>
      </c>
      <c r="G30" s="1">
        <v>0.92900000000000005</v>
      </c>
      <c r="H30" s="1">
        <v>0.92900000000000005</v>
      </c>
    </row>
    <row r="31" spans="1:8" ht="57.6" x14ac:dyDescent="0.3">
      <c r="A31" t="s">
        <v>36</v>
      </c>
      <c r="B31" s="81" t="s">
        <v>74</v>
      </c>
      <c r="C31" s="1">
        <v>1.06</v>
      </c>
      <c r="D31" s="1">
        <v>0.14000000000000001</v>
      </c>
      <c r="E31" s="1">
        <v>1.2</v>
      </c>
      <c r="F31" s="1">
        <v>1.212</v>
      </c>
      <c r="G31" s="1">
        <v>1.212</v>
      </c>
      <c r="H31" s="1">
        <v>1.212</v>
      </c>
    </row>
    <row r="32" spans="1:8" ht="57.6" x14ac:dyDescent="0.3">
      <c r="A32" t="s">
        <v>37</v>
      </c>
      <c r="B32" s="81" t="s">
        <v>75</v>
      </c>
      <c r="C32" s="1">
        <v>0.72</v>
      </c>
      <c r="D32" s="1">
        <v>0.11</v>
      </c>
      <c r="E32" s="1">
        <v>0.82</v>
      </c>
      <c r="F32" s="1">
        <v>0.82799999999999996</v>
      </c>
      <c r="G32" s="1">
        <v>0.82799999999999996</v>
      </c>
      <c r="H32" s="1">
        <v>0.82799999999999996</v>
      </c>
    </row>
    <row r="33" spans="1:9" ht="43.2" x14ac:dyDescent="0.3">
      <c r="A33" t="s">
        <v>38</v>
      </c>
      <c r="B33" s="81" t="s">
        <v>76</v>
      </c>
      <c r="C33" s="1">
        <v>0.51</v>
      </c>
      <c r="D33" s="1">
        <v>0.08</v>
      </c>
      <c r="E33" s="1">
        <v>0.59</v>
      </c>
      <c r="F33" s="1">
        <v>0.59599999999999997</v>
      </c>
      <c r="G33" s="1">
        <v>0.59599999999999997</v>
      </c>
      <c r="H33" s="1">
        <v>0.59599999999999997</v>
      </c>
    </row>
    <row r="34" spans="1:9" ht="57.6" x14ac:dyDescent="0.3">
      <c r="A34" t="s">
        <v>39</v>
      </c>
      <c r="B34" s="81" t="s">
        <v>77</v>
      </c>
      <c r="C34" s="1">
        <v>0.32</v>
      </c>
      <c r="D34" s="1">
        <v>7.0000000000000007E-2</v>
      </c>
      <c r="E34" s="1">
        <v>0.39</v>
      </c>
      <c r="F34" s="1">
        <v>0.39400000000000002</v>
      </c>
      <c r="G34" s="1">
        <v>0.39400000000000002</v>
      </c>
      <c r="H34" s="1">
        <v>0.39400000000000002</v>
      </c>
    </row>
    <row r="35" spans="1:9" ht="28.8" x14ac:dyDescent="0.3">
      <c r="A35" t="s">
        <v>40</v>
      </c>
      <c r="B35" s="81" t="s">
        <v>78</v>
      </c>
      <c r="C35" s="1">
        <v>1.46</v>
      </c>
      <c r="D35" s="1">
        <v>0.17</v>
      </c>
      <c r="E35" s="1">
        <v>1.63</v>
      </c>
      <c r="F35" s="1">
        <v>1.6459999999999999</v>
      </c>
      <c r="G35" s="1">
        <v>1.6459999999999999</v>
      </c>
      <c r="H35" s="1">
        <v>1.6459999999999999</v>
      </c>
    </row>
    <row r="36" spans="1:9" ht="28.8" x14ac:dyDescent="0.3">
      <c r="A36" t="s">
        <v>41</v>
      </c>
      <c r="B36" s="81" t="s">
        <v>79</v>
      </c>
      <c r="C36" s="1">
        <v>0.59</v>
      </c>
      <c r="D36" s="1">
        <v>0.13</v>
      </c>
      <c r="E36" s="1">
        <v>0.72</v>
      </c>
      <c r="F36" s="1">
        <v>0.72699999999999998</v>
      </c>
      <c r="G36" s="1">
        <v>0.72699999999999998</v>
      </c>
      <c r="H36" s="1">
        <v>0.72699999999999998</v>
      </c>
    </row>
    <row r="37" spans="1:9" ht="86.4" x14ac:dyDescent="0.3">
      <c r="A37" t="s">
        <v>42</v>
      </c>
      <c r="B37" s="81" t="s">
        <v>80</v>
      </c>
      <c r="C37" s="1">
        <v>1.42</v>
      </c>
      <c r="D37" s="1">
        <v>0.1</v>
      </c>
      <c r="E37" s="1">
        <v>1.53</v>
      </c>
      <c r="F37" s="1">
        <v>1.5449999999999999</v>
      </c>
      <c r="G37" s="1">
        <v>1.5449999999999999</v>
      </c>
      <c r="H37" s="1">
        <v>1.5449999999999999</v>
      </c>
    </row>
    <row r="38" spans="1:9" ht="86.4" x14ac:dyDescent="0.3">
      <c r="A38" t="s">
        <v>43</v>
      </c>
      <c r="B38" s="81" t="s">
        <v>81</v>
      </c>
      <c r="C38" s="1">
        <v>0.73</v>
      </c>
      <c r="D38" s="1">
        <v>7.0000000000000007E-2</v>
      </c>
      <c r="E38" s="1">
        <v>0.8</v>
      </c>
      <c r="F38" s="1">
        <v>0.80800000000000005</v>
      </c>
      <c r="G38" s="1">
        <v>0.80800000000000005</v>
      </c>
      <c r="H38" s="1">
        <v>0.80800000000000005</v>
      </c>
    </row>
    <row r="39" spans="1:9" x14ac:dyDescent="0.3">
      <c r="A39" t="s">
        <v>85</v>
      </c>
      <c r="B39" s="81" t="s">
        <v>330</v>
      </c>
      <c r="C39" s="1">
        <v>1.7</v>
      </c>
      <c r="E39" s="1">
        <v>1.7</v>
      </c>
      <c r="F39" s="1">
        <v>1.87</v>
      </c>
      <c r="G39" s="1">
        <v>2.04</v>
      </c>
      <c r="H39" s="1">
        <v>2.21</v>
      </c>
      <c r="I39" t="s">
        <v>572</v>
      </c>
    </row>
    <row r="40" spans="1:9" x14ac:dyDescent="0.3">
      <c r="A40" t="s">
        <v>86</v>
      </c>
      <c r="B40" s="81" t="s">
        <v>331</v>
      </c>
      <c r="C40" s="1">
        <v>3.2789999999999999</v>
      </c>
      <c r="E40" s="1">
        <v>3.2789999999999999</v>
      </c>
      <c r="F40" s="1">
        <v>3.6070000000000002</v>
      </c>
      <c r="G40" s="1">
        <v>3.9350000000000001</v>
      </c>
      <c r="H40" s="1">
        <v>4.2629999999999999</v>
      </c>
      <c r="I40" t="s">
        <v>572</v>
      </c>
    </row>
    <row r="41" spans="1:9" x14ac:dyDescent="0.3">
      <c r="A41" t="s">
        <v>87</v>
      </c>
      <c r="B41" s="81" t="s">
        <v>332</v>
      </c>
      <c r="C41" s="1">
        <v>3.0590000000000002</v>
      </c>
      <c r="E41" s="1">
        <v>3.0590000000000002</v>
      </c>
      <c r="F41" s="1">
        <v>3.3650000000000002</v>
      </c>
      <c r="G41" s="1">
        <v>3.6709999999999998</v>
      </c>
      <c r="H41" s="1">
        <v>3.9769999999999999</v>
      </c>
      <c r="I41" t="s">
        <v>572</v>
      </c>
    </row>
    <row r="42" spans="1:9" x14ac:dyDescent="0.3">
      <c r="A42" t="s">
        <v>88</v>
      </c>
      <c r="B42" s="81" t="s">
        <v>333</v>
      </c>
      <c r="C42" s="1">
        <v>3.0590000000000002</v>
      </c>
      <c r="E42" s="1">
        <v>3.0590000000000002</v>
      </c>
      <c r="F42" s="1">
        <v>3.3650000000000002</v>
      </c>
      <c r="G42" s="1">
        <v>3.6709999999999998</v>
      </c>
      <c r="H42" s="1">
        <v>3.9769999999999999</v>
      </c>
      <c r="I42" t="s">
        <v>572</v>
      </c>
    </row>
    <row r="43" spans="1:9" x14ac:dyDescent="0.3">
      <c r="A43" t="s">
        <v>89</v>
      </c>
      <c r="B43" s="81" t="s">
        <v>334</v>
      </c>
      <c r="C43" s="1">
        <v>3.0590000000000002</v>
      </c>
      <c r="E43" s="1">
        <v>3.0590000000000002</v>
      </c>
      <c r="F43" s="1">
        <v>3.3650000000000002</v>
      </c>
      <c r="G43" s="1">
        <v>3.6709999999999998</v>
      </c>
      <c r="H43" s="1">
        <v>3.9769999999999999</v>
      </c>
      <c r="I43" t="s">
        <v>572</v>
      </c>
    </row>
    <row r="44" spans="1:9" x14ac:dyDescent="0.3">
      <c r="A44" t="s">
        <v>90</v>
      </c>
      <c r="B44" s="81" t="s">
        <v>332</v>
      </c>
      <c r="C44" s="1">
        <v>3.0590000000000002</v>
      </c>
      <c r="E44" s="1">
        <v>3.0590000000000002</v>
      </c>
      <c r="F44" s="1">
        <v>3.3650000000000002</v>
      </c>
      <c r="G44" s="1">
        <v>3.6709999999999998</v>
      </c>
      <c r="H44" s="1">
        <v>3.9769999999999999</v>
      </c>
      <c r="I44" t="s">
        <v>572</v>
      </c>
    </row>
    <row r="45" spans="1:9" x14ac:dyDescent="0.3">
      <c r="A45" t="s">
        <v>91</v>
      </c>
      <c r="B45" s="81" t="s">
        <v>333</v>
      </c>
      <c r="C45" s="1">
        <v>3.0590000000000002</v>
      </c>
      <c r="E45" s="1">
        <v>3.0590000000000002</v>
      </c>
      <c r="F45" s="1">
        <v>3.3650000000000002</v>
      </c>
      <c r="G45" s="1">
        <v>3.6709999999999998</v>
      </c>
      <c r="H45" s="1">
        <v>3.9769999999999999</v>
      </c>
      <c r="I45" t="s">
        <v>572</v>
      </c>
    </row>
    <row r="46" spans="1:9" x14ac:dyDescent="0.3">
      <c r="A46" t="s">
        <v>92</v>
      </c>
      <c r="B46" s="81" t="s">
        <v>335</v>
      </c>
      <c r="C46" s="1">
        <v>3.7029999999999998</v>
      </c>
      <c r="E46" s="1">
        <v>3.7029999999999998</v>
      </c>
      <c r="F46" s="1">
        <v>4.0730000000000004</v>
      </c>
      <c r="G46" s="1">
        <v>4.4429999999999996</v>
      </c>
      <c r="H46" s="1">
        <v>4.8129999999999997</v>
      </c>
      <c r="I46" t="s">
        <v>572</v>
      </c>
    </row>
    <row r="47" spans="1:9" ht="28.8" x14ac:dyDescent="0.3">
      <c r="A47" t="s">
        <v>93</v>
      </c>
      <c r="B47" s="81" t="s">
        <v>336</v>
      </c>
      <c r="C47" s="1">
        <v>4.532</v>
      </c>
      <c r="E47" s="1">
        <v>4.532</v>
      </c>
      <c r="F47" s="1">
        <v>4.9850000000000003</v>
      </c>
      <c r="G47" s="1">
        <v>5.4379999999999997</v>
      </c>
      <c r="H47" s="1">
        <v>5.891</v>
      </c>
      <c r="I47" t="s">
        <v>572</v>
      </c>
    </row>
    <row r="48" spans="1:9" ht="43.2" x14ac:dyDescent="0.3">
      <c r="A48" t="s">
        <v>94</v>
      </c>
      <c r="B48" s="81" t="s">
        <v>337</v>
      </c>
      <c r="C48" s="1">
        <v>4.532</v>
      </c>
      <c r="E48" s="1">
        <v>4.532</v>
      </c>
      <c r="F48" s="1">
        <v>4.9850000000000003</v>
      </c>
      <c r="G48" s="1">
        <v>5.4379999999999997</v>
      </c>
      <c r="H48" s="1">
        <v>5.891</v>
      </c>
      <c r="I48" t="s">
        <v>572</v>
      </c>
    </row>
    <row r="49" spans="1:9" x14ac:dyDescent="0.3">
      <c r="A49" t="s">
        <v>95</v>
      </c>
      <c r="B49" s="81" t="s">
        <v>338</v>
      </c>
      <c r="C49" s="1">
        <v>3.7210000000000001</v>
      </c>
      <c r="E49" s="1">
        <v>3.7210000000000001</v>
      </c>
      <c r="F49" s="1">
        <v>4.093</v>
      </c>
      <c r="G49" s="1">
        <v>4.4649999999999999</v>
      </c>
      <c r="H49" s="1">
        <v>4.8369999999999997</v>
      </c>
      <c r="I49" t="s">
        <v>572</v>
      </c>
    </row>
    <row r="50" spans="1:9" ht="28.8" x14ac:dyDescent="0.3">
      <c r="A50" t="s">
        <v>96</v>
      </c>
      <c r="B50" s="81" t="s">
        <v>339</v>
      </c>
      <c r="C50" s="1">
        <v>3.7210000000000001</v>
      </c>
      <c r="E50" s="1">
        <v>3.7210000000000001</v>
      </c>
      <c r="F50" s="1">
        <v>4.093</v>
      </c>
      <c r="G50" s="1">
        <v>4.4649999999999999</v>
      </c>
      <c r="H50" s="1">
        <v>4.8369999999999997</v>
      </c>
      <c r="I50" t="s">
        <v>572</v>
      </c>
    </row>
    <row r="51" spans="1:9" x14ac:dyDescent="0.3">
      <c r="A51" t="s">
        <v>97</v>
      </c>
      <c r="B51" s="81" t="s">
        <v>340</v>
      </c>
      <c r="C51" s="1">
        <v>3.7210000000000001</v>
      </c>
      <c r="E51" s="1">
        <v>3.7210000000000001</v>
      </c>
      <c r="F51" s="1">
        <v>4.093</v>
      </c>
      <c r="G51" s="1">
        <v>4.4649999999999999</v>
      </c>
      <c r="H51" s="1">
        <v>4.8369999999999997</v>
      </c>
      <c r="I51" t="s">
        <v>572</v>
      </c>
    </row>
    <row r="52" spans="1:9" x14ac:dyDescent="0.3">
      <c r="A52" t="s">
        <v>98</v>
      </c>
      <c r="B52" s="81" t="s">
        <v>341</v>
      </c>
      <c r="C52" s="1">
        <v>3.7210000000000001</v>
      </c>
      <c r="E52" s="1">
        <v>3.7210000000000001</v>
      </c>
      <c r="F52" s="1">
        <v>4.093</v>
      </c>
      <c r="G52" s="1">
        <v>4.4649999999999999</v>
      </c>
      <c r="H52" s="1">
        <v>4.8369999999999997</v>
      </c>
      <c r="I52" t="s">
        <v>572</v>
      </c>
    </row>
    <row r="53" spans="1:9" x14ac:dyDescent="0.3">
      <c r="A53" t="s">
        <v>99</v>
      </c>
      <c r="B53" s="81" t="s">
        <v>342</v>
      </c>
      <c r="C53" s="1">
        <v>3.7210000000000001</v>
      </c>
      <c r="E53" s="1">
        <v>3.7210000000000001</v>
      </c>
      <c r="F53" s="1">
        <v>4.093</v>
      </c>
      <c r="G53" s="1">
        <v>4.4649999999999999</v>
      </c>
      <c r="H53" s="1">
        <v>4.8369999999999997</v>
      </c>
      <c r="I53" t="s">
        <v>572</v>
      </c>
    </row>
    <row r="54" spans="1:9" x14ac:dyDescent="0.3">
      <c r="A54" t="s">
        <v>100</v>
      </c>
      <c r="B54" s="81" t="s">
        <v>341</v>
      </c>
      <c r="C54" s="1">
        <v>3.7210000000000001</v>
      </c>
      <c r="E54" s="1">
        <v>3.7210000000000001</v>
      </c>
      <c r="F54" s="1">
        <v>4.093</v>
      </c>
      <c r="G54" s="1">
        <v>4.4649999999999999</v>
      </c>
      <c r="H54" s="1">
        <v>4.8369999999999997</v>
      </c>
      <c r="I54" t="s">
        <v>572</v>
      </c>
    </row>
    <row r="55" spans="1:9" ht="72" x14ac:dyDescent="0.3">
      <c r="A55" t="s">
        <v>101</v>
      </c>
      <c r="B55" s="81" t="s">
        <v>343</v>
      </c>
      <c r="C55" s="1">
        <v>4.532</v>
      </c>
      <c r="E55" s="1">
        <v>4.532</v>
      </c>
      <c r="F55" s="1">
        <v>4.9850000000000003</v>
      </c>
      <c r="G55" s="1">
        <v>5.4379999999999997</v>
      </c>
      <c r="H55" s="1">
        <v>5.891</v>
      </c>
      <c r="I55" t="s">
        <v>572</v>
      </c>
    </row>
    <row r="56" spans="1:9" ht="72" x14ac:dyDescent="0.3">
      <c r="A56" t="s">
        <v>102</v>
      </c>
      <c r="B56" s="81" t="s">
        <v>344</v>
      </c>
      <c r="C56" s="1">
        <v>4.532</v>
      </c>
      <c r="E56" s="1">
        <v>4.532</v>
      </c>
      <c r="F56" s="1">
        <v>4.9850000000000003</v>
      </c>
      <c r="G56" s="1">
        <v>5.4379999999999997</v>
      </c>
      <c r="H56" s="1">
        <v>5.891</v>
      </c>
      <c r="I56" t="s">
        <v>572</v>
      </c>
    </row>
    <row r="57" spans="1:9" x14ac:dyDescent="0.3">
      <c r="A57" t="s">
        <v>103</v>
      </c>
      <c r="B57" s="81" t="s">
        <v>345</v>
      </c>
      <c r="C57" s="1">
        <v>4.532</v>
      </c>
      <c r="E57" s="1">
        <v>4.532</v>
      </c>
      <c r="F57" s="1">
        <v>4.9850000000000003</v>
      </c>
      <c r="G57" s="1">
        <v>5.4379999999999997</v>
      </c>
      <c r="H57" s="1">
        <v>5.891</v>
      </c>
      <c r="I57" t="s">
        <v>572</v>
      </c>
    </row>
    <row r="58" spans="1:9" ht="28.8" x14ac:dyDescent="0.3">
      <c r="A58" t="s">
        <v>104</v>
      </c>
      <c r="B58" s="81" t="s">
        <v>346</v>
      </c>
      <c r="C58" s="1">
        <v>3.7029999999999998</v>
      </c>
      <c r="E58" s="1">
        <v>3.7029999999999998</v>
      </c>
      <c r="F58" s="1">
        <v>4.0730000000000004</v>
      </c>
      <c r="G58" s="1">
        <v>4.4429999999999996</v>
      </c>
      <c r="H58" s="1">
        <v>4.8129999999999997</v>
      </c>
      <c r="I58" t="s">
        <v>572</v>
      </c>
    </row>
    <row r="59" spans="1:9" ht="43.2" x14ac:dyDescent="0.3">
      <c r="A59" t="s">
        <v>105</v>
      </c>
      <c r="B59" s="81" t="s">
        <v>347</v>
      </c>
      <c r="C59" s="1">
        <v>4.532</v>
      </c>
      <c r="E59" s="1">
        <v>4.532</v>
      </c>
      <c r="F59" s="1">
        <v>4.9850000000000003</v>
      </c>
      <c r="G59" s="1">
        <v>5.4379999999999997</v>
      </c>
      <c r="H59" s="1">
        <v>5.891</v>
      </c>
      <c r="I59" t="s">
        <v>572</v>
      </c>
    </row>
    <row r="60" spans="1:9" ht="28.8" x14ac:dyDescent="0.3">
      <c r="A60" t="s">
        <v>106</v>
      </c>
      <c r="B60" s="81" t="s">
        <v>348</v>
      </c>
      <c r="C60" s="1">
        <v>4.532</v>
      </c>
      <c r="E60" s="1">
        <v>4.532</v>
      </c>
      <c r="F60" s="1">
        <v>4.9850000000000003</v>
      </c>
      <c r="G60" s="1">
        <v>5.4379999999999997</v>
      </c>
      <c r="H60" s="1">
        <v>5.891</v>
      </c>
      <c r="I60" t="s">
        <v>572</v>
      </c>
    </row>
    <row r="61" spans="1:9" x14ac:dyDescent="0.3">
      <c r="A61" t="s">
        <v>107</v>
      </c>
      <c r="B61" s="81" t="s">
        <v>349</v>
      </c>
      <c r="C61" s="1">
        <v>3.2789999999999999</v>
      </c>
      <c r="E61" s="1">
        <v>3.2789999999999999</v>
      </c>
      <c r="F61" s="1">
        <v>3.6070000000000002</v>
      </c>
      <c r="G61" s="1">
        <v>3.9350000000000001</v>
      </c>
      <c r="H61" s="1">
        <v>4.2629999999999999</v>
      </c>
      <c r="I61" t="s">
        <v>572</v>
      </c>
    </row>
    <row r="62" spans="1:9" x14ac:dyDescent="0.3">
      <c r="A62" t="s">
        <v>108</v>
      </c>
      <c r="B62" s="81" t="s">
        <v>341</v>
      </c>
      <c r="C62" s="1">
        <v>4.532</v>
      </c>
      <c r="E62" s="1">
        <v>4.532</v>
      </c>
      <c r="F62" s="1">
        <v>4.9850000000000003</v>
      </c>
      <c r="G62" s="1">
        <v>5.4379999999999997</v>
      </c>
      <c r="H62" s="1">
        <v>5.891</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0.09</v>
      </c>
      <c r="D64" s="1">
        <v>0.09</v>
      </c>
      <c r="E64" s="1">
        <v>0.19</v>
      </c>
      <c r="F64" s="1">
        <v>0.20899999999999999</v>
      </c>
      <c r="G64" s="1">
        <v>0.22800000000000001</v>
      </c>
      <c r="H64" s="1">
        <v>0.247</v>
      </c>
    </row>
    <row r="65" spans="1:9" ht="28.8" x14ac:dyDescent="0.3">
      <c r="A65" t="s">
        <v>110</v>
      </c>
      <c r="B65" s="81" t="s">
        <v>351</v>
      </c>
      <c r="C65" s="1">
        <v>2.16</v>
      </c>
      <c r="E65" s="1">
        <v>2.16</v>
      </c>
      <c r="F65" s="1">
        <v>2.3759999999999999</v>
      </c>
      <c r="G65" s="1">
        <v>2.5920000000000001</v>
      </c>
      <c r="H65" s="1">
        <v>2.8079999999999998</v>
      </c>
    </row>
    <row r="66" spans="1:9" x14ac:dyDescent="0.3">
      <c r="A66" t="s">
        <v>111</v>
      </c>
      <c r="B66" s="81" t="s">
        <v>352</v>
      </c>
    </row>
    <row r="67" spans="1:9" x14ac:dyDescent="0.3">
      <c r="A67" t="s">
        <v>112</v>
      </c>
      <c r="B67" s="81" t="s">
        <v>353</v>
      </c>
    </row>
    <row r="68" spans="1:9" x14ac:dyDescent="0.3">
      <c r="A68" t="s">
        <v>113</v>
      </c>
      <c r="B68" s="81" t="s">
        <v>354</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2.2000000000000002</v>
      </c>
      <c r="E72" s="1">
        <v>2.2000000000000002</v>
      </c>
      <c r="F72" s="1">
        <v>2.42</v>
      </c>
      <c r="G72" s="1">
        <v>2.64</v>
      </c>
      <c r="H72" s="1">
        <v>2.86</v>
      </c>
      <c r="I72" t="s">
        <v>569</v>
      </c>
    </row>
    <row r="73" spans="1:9" ht="43.2" x14ac:dyDescent="0.3">
      <c r="A73" t="s">
        <v>118</v>
      </c>
      <c r="B73" s="81" t="s">
        <v>359</v>
      </c>
    </row>
    <row r="74" spans="1:9" ht="43.2" x14ac:dyDescent="0.3">
      <c r="A74" t="s">
        <v>119</v>
      </c>
      <c r="B74" s="81" t="s">
        <v>360</v>
      </c>
      <c r="C74" s="1">
        <v>2.29</v>
      </c>
      <c r="E74" s="1">
        <v>2.29</v>
      </c>
      <c r="F74" s="1">
        <v>2.5190000000000001</v>
      </c>
      <c r="G74" s="1">
        <v>2.7480000000000002</v>
      </c>
      <c r="H74" s="1">
        <v>2.9769999999999999</v>
      </c>
      <c r="I74" t="s">
        <v>569</v>
      </c>
    </row>
    <row r="75" spans="1:9" ht="43.2" x14ac:dyDescent="0.3">
      <c r="A75" t="s">
        <v>120</v>
      </c>
      <c r="B75" s="81" t="s">
        <v>361</v>
      </c>
      <c r="C75" s="1">
        <v>2.29</v>
      </c>
      <c r="E75" s="1">
        <v>2.29</v>
      </c>
      <c r="F75" s="1">
        <v>2.5190000000000001</v>
      </c>
      <c r="G75" s="1">
        <v>2.7480000000000002</v>
      </c>
      <c r="H75" s="1">
        <v>2.9769999999999999</v>
      </c>
      <c r="I75" t="s">
        <v>569</v>
      </c>
    </row>
    <row r="76" spans="1:9" x14ac:dyDescent="0.3">
      <c r="A76" t="s">
        <v>121</v>
      </c>
      <c r="B76" s="81" t="s">
        <v>362</v>
      </c>
    </row>
    <row r="77" spans="1:9" ht="57.6" x14ac:dyDescent="0.3">
      <c r="A77" t="s">
        <v>122</v>
      </c>
      <c r="B77" s="81" t="s">
        <v>363</v>
      </c>
      <c r="C77" s="1">
        <v>2.34</v>
      </c>
      <c r="E77" s="1">
        <v>2.34</v>
      </c>
      <c r="F77" s="1">
        <v>2.5739999999999998</v>
      </c>
      <c r="G77" s="1">
        <v>2.8079999999999998</v>
      </c>
      <c r="H77" s="1">
        <v>3.0419999999999998</v>
      </c>
      <c r="I77" t="s">
        <v>569</v>
      </c>
    </row>
    <row r="78" spans="1:9" ht="72" x14ac:dyDescent="0.3">
      <c r="A78" t="s">
        <v>123</v>
      </c>
      <c r="B78" s="81" t="s">
        <v>364</v>
      </c>
      <c r="C78" s="1">
        <v>2.34</v>
      </c>
      <c r="E78" s="1">
        <v>2.34</v>
      </c>
      <c r="F78" s="1">
        <v>2.5739999999999998</v>
      </c>
      <c r="G78" s="1">
        <v>2.8079999999999998</v>
      </c>
      <c r="H78" s="1">
        <v>3.0419999999999998</v>
      </c>
      <c r="I78" t="s">
        <v>569</v>
      </c>
    </row>
    <row r="79" spans="1:9" ht="57.6" x14ac:dyDescent="0.3">
      <c r="A79" t="s">
        <v>124</v>
      </c>
      <c r="B79" s="81" t="s">
        <v>365</v>
      </c>
      <c r="C79" s="1">
        <v>2.34</v>
      </c>
      <c r="E79" s="1">
        <v>2.34</v>
      </c>
      <c r="F79" s="1">
        <v>2.5739999999999998</v>
      </c>
      <c r="G79" s="1">
        <v>2.8079999999999998</v>
      </c>
      <c r="H79" s="1">
        <v>3.0419999999999998</v>
      </c>
      <c r="I79" t="s">
        <v>569</v>
      </c>
    </row>
    <row r="80" spans="1:9" ht="43.2" x14ac:dyDescent="0.3">
      <c r="A80" t="s">
        <v>125</v>
      </c>
      <c r="B80" s="81" t="s">
        <v>366</v>
      </c>
      <c r="C80" s="1">
        <v>2.29</v>
      </c>
      <c r="E80" s="1">
        <v>2.29</v>
      </c>
      <c r="F80" s="1">
        <v>2.5190000000000001</v>
      </c>
      <c r="G80" s="1">
        <v>2.7480000000000002</v>
      </c>
      <c r="H80" s="1">
        <v>2.9769999999999999</v>
      </c>
      <c r="I80" t="s">
        <v>569</v>
      </c>
    </row>
    <row r="81" spans="1:9" ht="57.6" x14ac:dyDescent="0.3">
      <c r="A81" t="s">
        <v>126</v>
      </c>
      <c r="B81" s="81" t="s">
        <v>367</v>
      </c>
      <c r="C81" s="1">
        <v>2.34</v>
      </c>
      <c r="E81" s="1">
        <v>2.34</v>
      </c>
      <c r="F81" s="1">
        <v>2.5739999999999998</v>
      </c>
      <c r="G81" s="1">
        <v>2.8079999999999998</v>
      </c>
      <c r="H81" s="1">
        <v>3.0419999999999998</v>
      </c>
      <c r="I81" t="s">
        <v>569</v>
      </c>
    </row>
    <row r="82" spans="1:9" ht="43.2" x14ac:dyDescent="0.3">
      <c r="A82" t="s">
        <v>127</v>
      </c>
      <c r="B82" s="81" t="s">
        <v>368</v>
      </c>
      <c r="C82" s="1">
        <v>2.29</v>
      </c>
      <c r="E82" s="1">
        <v>2.29</v>
      </c>
      <c r="F82" s="1">
        <v>2.5190000000000001</v>
      </c>
      <c r="G82" s="1">
        <v>2.7480000000000002</v>
      </c>
      <c r="H82" s="1">
        <v>2.9769999999999999</v>
      </c>
      <c r="I82" t="s">
        <v>569</v>
      </c>
    </row>
    <row r="83" spans="1:9" ht="43.2" x14ac:dyDescent="0.3">
      <c r="A83" t="s">
        <v>128</v>
      </c>
      <c r="B83" s="81" t="s">
        <v>369</v>
      </c>
      <c r="C83" s="1">
        <v>2.34</v>
      </c>
      <c r="E83" s="1">
        <v>2.34</v>
      </c>
      <c r="F83" s="1">
        <v>2.5739999999999998</v>
      </c>
      <c r="G83" s="1">
        <v>2.8079999999999998</v>
      </c>
      <c r="H83" s="1">
        <v>3.0419999999999998</v>
      </c>
      <c r="I83" t="s">
        <v>569</v>
      </c>
    </row>
    <row r="84" spans="1:9" ht="43.2" x14ac:dyDescent="0.3">
      <c r="A84" t="s">
        <v>129</v>
      </c>
      <c r="B84" s="81" t="s">
        <v>370</v>
      </c>
      <c r="C84" s="1">
        <v>2.29</v>
      </c>
      <c r="E84" s="1">
        <v>2.29</v>
      </c>
      <c r="F84" s="1">
        <v>2.5190000000000001</v>
      </c>
      <c r="G84" s="1">
        <v>2.7480000000000002</v>
      </c>
      <c r="H84" s="1">
        <v>2.9769999999999999</v>
      </c>
      <c r="I84" t="s">
        <v>569</v>
      </c>
    </row>
    <row r="85" spans="1:9" ht="43.2" x14ac:dyDescent="0.3">
      <c r="A85" t="s">
        <v>130</v>
      </c>
      <c r="B85" s="81" t="s">
        <v>371</v>
      </c>
      <c r="C85" s="1">
        <v>2.34</v>
      </c>
      <c r="E85" s="1">
        <v>2.34</v>
      </c>
      <c r="F85" s="1">
        <v>2.5739999999999998</v>
      </c>
      <c r="G85" s="1">
        <v>2.8079999999999998</v>
      </c>
      <c r="H85" s="1">
        <v>3.0419999999999998</v>
      </c>
      <c r="I85" t="s">
        <v>569</v>
      </c>
    </row>
    <row r="86" spans="1:9" ht="57.6" x14ac:dyDescent="0.3">
      <c r="A86" t="s">
        <v>131</v>
      </c>
      <c r="B86" s="81" t="s">
        <v>372</v>
      </c>
      <c r="C86" s="1">
        <v>2.34</v>
      </c>
      <c r="E86" s="1">
        <v>2.34</v>
      </c>
      <c r="F86" s="1">
        <v>2.5739999999999998</v>
      </c>
      <c r="G86" s="1">
        <v>2.8079999999999998</v>
      </c>
      <c r="H86" s="1">
        <v>3.0419999999999998</v>
      </c>
      <c r="I86" t="s">
        <v>569</v>
      </c>
    </row>
    <row r="87" spans="1:9" ht="72" x14ac:dyDescent="0.3">
      <c r="A87" t="s">
        <v>132</v>
      </c>
      <c r="B87" s="81" t="s">
        <v>373</v>
      </c>
      <c r="C87" s="1">
        <v>2.34</v>
      </c>
      <c r="E87" s="1">
        <v>2.34</v>
      </c>
      <c r="F87" s="1">
        <v>2.5739999999999998</v>
      </c>
      <c r="G87" s="1">
        <v>2.8079999999999998</v>
      </c>
      <c r="H87" s="1">
        <v>3.0419999999999998</v>
      </c>
      <c r="I87" t="s">
        <v>569</v>
      </c>
    </row>
    <row r="88" spans="1:9" ht="57.6" x14ac:dyDescent="0.3">
      <c r="A88" t="s">
        <v>133</v>
      </c>
      <c r="B88" s="81" t="s">
        <v>374</v>
      </c>
      <c r="C88" s="1">
        <v>2.34</v>
      </c>
      <c r="E88" s="1">
        <v>2.34</v>
      </c>
      <c r="F88" s="1">
        <v>2.5739999999999998</v>
      </c>
      <c r="G88" s="1">
        <v>2.8079999999999998</v>
      </c>
      <c r="H88" s="1">
        <v>3.0419999999999998</v>
      </c>
      <c r="I88" t="s">
        <v>569</v>
      </c>
    </row>
    <row r="89" spans="1:9" ht="57.6" x14ac:dyDescent="0.3">
      <c r="A89" t="s">
        <v>134</v>
      </c>
      <c r="B89" s="81" t="s">
        <v>375</v>
      </c>
      <c r="C89" s="1">
        <v>2.29</v>
      </c>
      <c r="E89" s="1">
        <v>2.29</v>
      </c>
      <c r="F89" s="1">
        <v>2.5190000000000001</v>
      </c>
      <c r="G89" s="1">
        <v>2.7480000000000002</v>
      </c>
      <c r="H89" s="1">
        <v>2.9769999999999999</v>
      </c>
      <c r="I89" t="s">
        <v>569</v>
      </c>
    </row>
    <row r="90" spans="1:9" ht="57.6" x14ac:dyDescent="0.3">
      <c r="A90" t="s">
        <v>135</v>
      </c>
      <c r="B90" s="81" t="s">
        <v>376</v>
      </c>
      <c r="C90" s="1">
        <v>2.34</v>
      </c>
      <c r="E90" s="1">
        <v>2.34</v>
      </c>
      <c r="F90" s="1">
        <v>2.5739999999999998</v>
      </c>
      <c r="G90" s="1">
        <v>2.8079999999999998</v>
      </c>
      <c r="H90" s="1">
        <v>3.0419999999999998</v>
      </c>
      <c r="I90" t="s">
        <v>569</v>
      </c>
    </row>
    <row r="91" spans="1:9" ht="57.6" x14ac:dyDescent="0.3">
      <c r="A91" t="s">
        <v>136</v>
      </c>
      <c r="B91" s="81" t="s">
        <v>377</v>
      </c>
      <c r="C91" s="1">
        <v>2.29</v>
      </c>
      <c r="E91" s="1">
        <v>2.29</v>
      </c>
      <c r="F91" s="1">
        <v>2.5190000000000001</v>
      </c>
      <c r="G91" s="1">
        <v>2.7480000000000002</v>
      </c>
      <c r="H91" s="1">
        <v>2.9769999999999999</v>
      </c>
      <c r="I91" t="s">
        <v>569</v>
      </c>
    </row>
    <row r="92" spans="1:9" ht="43.2" x14ac:dyDescent="0.3">
      <c r="A92" t="s">
        <v>137</v>
      </c>
      <c r="B92" s="81" t="s">
        <v>378</v>
      </c>
      <c r="C92" s="1">
        <v>2.34</v>
      </c>
      <c r="E92" s="1">
        <v>2.34</v>
      </c>
      <c r="F92" s="1">
        <v>2.5739999999999998</v>
      </c>
      <c r="G92" s="1">
        <v>2.8079999999999998</v>
      </c>
      <c r="H92" s="1">
        <v>3.0419999999999998</v>
      </c>
      <c r="I92" t="s">
        <v>569</v>
      </c>
    </row>
    <row r="93" spans="1:9" ht="43.2" x14ac:dyDescent="0.3">
      <c r="A93" t="s">
        <v>138</v>
      </c>
      <c r="B93" s="81" t="s">
        <v>379</v>
      </c>
      <c r="C93" s="1">
        <v>2.29</v>
      </c>
      <c r="E93" s="1">
        <v>2.29</v>
      </c>
      <c r="F93" s="1">
        <v>2.5190000000000001</v>
      </c>
      <c r="G93" s="1">
        <v>2.7480000000000002</v>
      </c>
      <c r="H93" s="1">
        <v>2.9769999999999999</v>
      </c>
      <c r="I93" t="s">
        <v>569</v>
      </c>
    </row>
    <row r="94" spans="1:9" ht="43.2" x14ac:dyDescent="0.3">
      <c r="A94" t="s">
        <v>139</v>
      </c>
      <c r="B94" s="81" t="s">
        <v>380</v>
      </c>
      <c r="C94" s="1">
        <v>2.34</v>
      </c>
      <c r="E94" s="1">
        <v>2.34</v>
      </c>
      <c r="F94" s="1">
        <v>2.5739999999999998</v>
      </c>
      <c r="G94" s="1">
        <v>2.8079999999999998</v>
      </c>
      <c r="H94" s="1">
        <v>3.0419999999999998</v>
      </c>
      <c r="I94" t="s">
        <v>569</v>
      </c>
    </row>
    <row r="95" spans="1:9" ht="28.8" x14ac:dyDescent="0.3">
      <c r="A95" t="s">
        <v>140</v>
      </c>
      <c r="B95" s="81" t="s">
        <v>381</v>
      </c>
      <c r="C95" s="1">
        <v>2.29</v>
      </c>
      <c r="E95" s="1">
        <v>2.29</v>
      </c>
      <c r="F95" s="1">
        <v>2.5190000000000001</v>
      </c>
      <c r="G95" s="1">
        <v>2.7480000000000002</v>
      </c>
      <c r="H95" s="1">
        <v>2.9769999999999999</v>
      </c>
      <c r="I95" t="s">
        <v>569</v>
      </c>
    </row>
    <row r="96" spans="1:9" ht="43.2" x14ac:dyDescent="0.3">
      <c r="A96" t="s">
        <v>141</v>
      </c>
      <c r="B96" s="81" t="s">
        <v>382</v>
      </c>
      <c r="C96" s="1">
        <v>2.29</v>
      </c>
      <c r="E96" s="1">
        <v>2.29</v>
      </c>
      <c r="F96" s="1">
        <v>2.5190000000000001</v>
      </c>
      <c r="G96" s="1">
        <v>2.7480000000000002</v>
      </c>
      <c r="H96" s="1">
        <v>2.9769999999999999</v>
      </c>
      <c r="I96" t="s">
        <v>569</v>
      </c>
    </row>
    <row r="97" spans="1:9" ht="43.2" x14ac:dyDescent="0.3">
      <c r="A97" t="s">
        <v>142</v>
      </c>
      <c r="B97" s="81" t="s">
        <v>383</v>
      </c>
      <c r="C97" s="1">
        <v>2.29</v>
      </c>
      <c r="E97" s="1">
        <v>2.29</v>
      </c>
      <c r="F97" s="1">
        <v>2.5190000000000001</v>
      </c>
      <c r="G97" s="1">
        <v>2.7480000000000002</v>
      </c>
      <c r="H97" s="1">
        <v>2.9769999999999999</v>
      </c>
      <c r="I97" t="s">
        <v>569</v>
      </c>
    </row>
    <row r="98" spans="1:9" ht="43.2" x14ac:dyDescent="0.3">
      <c r="A98" t="s">
        <v>143</v>
      </c>
      <c r="B98" s="81" t="s">
        <v>384</v>
      </c>
    </row>
    <row r="99" spans="1:9" ht="72" x14ac:dyDescent="0.3">
      <c r="A99" t="s">
        <v>144</v>
      </c>
      <c r="B99" s="81" t="s">
        <v>385</v>
      </c>
      <c r="C99" s="1">
        <v>2.29</v>
      </c>
      <c r="E99" s="1">
        <v>2.29</v>
      </c>
      <c r="F99" s="1">
        <v>2.5190000000000001</v>
      </c>
      <c r="G99" s="1">
        <v>2.7480000000000002</v>
      </c>
      <c r="H99" s="1">
        <v>2.9769999999999999</v>
      </c>
      <c r="I99" t="s">
        <v>569</v>
      </c>
    </row>
    <row r="100" spans="1:9" ht="57.6" x14ac:dyDescent="0.3">
      <c r="A100" t="s">
        <v>145</v>
      </c>
      <c r="B100" s="81" t="s">
        <v>386</v>
      </c>
      <c r="C100" s="1">
        <v>2.29</v>
      </c>
      <c r="E100" s="1">
        <v>2.29</v>
      </c>
      <c r="F100" s="1">
        <v>2.5190000000000001</v>
      </c>
      <c r="G100" s="1">
        <v>2.7480000000000002</v>
      </c>
      <c r="H100" s="1">
        <v>2.9769999999999999</v>
      </c>
      <c r="I100" t="s">
        <v>569</v>
      </c>
    </row>
    <row r="101" spans="1:9" ht="43.2" x14ac:dyDescent="0.3">
      <c r="A101" t="s">
        <v>146</v>
      </c>
      <c r="B101" s="81" t="s">
        <v>387</v>
      </c>
      <c r="C101" s="1">
        <v>2.29</v>
      </c>
      <c r="E101" s="1">
        <v>2.29</v>
      </c>
      <c r="F101" s="1">
        <v>2.5190000000000001</v>
      </c>
      <c r="G101" s="1">
        <v>2.7480000000000002</v>
      </c>
      <c r="H101" s="1">
        <v>2.9769999999999999</v>
      </c>
      <c r="I101" t="s">
        <v>569</v>
      </c>
    </row>
    <row r="102" spans="1:9" ht="57.6" x14ac:dyDescent="0.3">
      <c r="A102" t="s">
        <v>147</v>
      </c>
      <c r="B102" s="81" t="s">
        <v>388</v>
      </c>
      <c r="C102" s="1">
        <v>2.29</v>
      </c>
      <c r="E102" s="1">
        <v>2.29</v>
      </c>
      <c r="F102" s="1">
        <v>2.5190000000000001</v>
      </c>
      <c r="G102" s="1">
        <v>2.7480000000000002</v>
      </c>
      <c r="H102" s="1">
        <v>2.9769999999999999</v>
      </c>
      <c r="I102" t="s">
        <v>569</v>
      </c>
    </row>
    <row r="103" spans="1:9" ht="57.6" x14ac:dyDescent="0.3">
      <c r="A103" t="s">
        <v>148</v>
      </c>
      <c r="B103" s="81" t="s">
        <v>389</v>
      </c>
      <c r="C103" s="1">
        <v>2.29</v>
      </c>
      <c r="E103" s="1">
        <v>2.29</v>
      </c>
      <c r="F103" s="1">
        <v>2.5190000000000001</v>
      </c>
      <c r="G103" s="1">
        <v>2.7480000000000002</v>
      </c>
      <c r="H103" s="1">
        <v>2.9769999999999999</v>
      </c>
      <c r="I103" t="s">
        <v>569</v>
      </c>
    </row>
    <row r="104" spans="1:9" ht="57.6" x14ac:dyDescent="0.3">
      <c r="A104" t="s">
        <v>149</v>
      </c>
      <c r="B104" s="81" t="s">
        <v>390</v>
      </c>
      <c r="C104" s="1">
        <v>2.29</v>
      </c>
      <c r="E104" s="1">
        <v>2.29</v>
      </c>
      <c r="F104" s="1">
        <v>2.5190000000000001</v>
      </c>
      <c r="G104" s="1">
        <v>2.7480000000000002</v>
      </c>
      <c r="H104" s="1">
        <v>2.9769999999999999</v>
      </c>
      <c r="I104" t="s">
        <v>569</v>
      </c>
    </row>
    <row r="105" spans="1:9" ht="43.2" x14ac:dyDescent="0.3">
      <c r="A105" t="s">
        <v>150</v>
      </c>
      <c r="B105" s="81" t="s">
        <v>391</v>
      </c>
      <c r="C105" s="1">
        <v>2.29</v>
      </c>
      <c r="E105" s="1">
        <v>2.29</v>
      </c>
      <c r="F105" s="1">
        <v>2.5190000000000001</v>
      </c>
      <c r="G105" s="1">
        <v>2.7480000000000002</v>
      </c>
      <c r="H105" s="1">
        <v>2.9769999999999999</v>
      </c>
      <c r="I105" t="s">
        <v>569</v>
      </c>
    </row>
    <row r="106" spans="1:9" ht="28.8" x14ac:dyDescent="0.3">
      <c r="A106" t="s">
        <v>151</v>
      </c>
      <c r="B106" s="81" t="s">
        <v>392</v>
      </c>
      <c r="C106" s="1">
        <v>2.34</v>
      </c>
      <c r="E106" s="1">
        <v>2.34</v>
      </c>
      <c r="F106" s="1">
        <v>2.5739999999999998</v>
      </c>
      <c r="G106" s="1">
        <v>2.8079999999999998</v>
      </c>
      <c r="H106" s="1">
        <v>3.0419999999999998</v>
      </c>
      <c r="I106" t="s">
        <v>569</v>
      </c>
    </row>
    <row r="107" spans="1:9" ht="57.6" x14ac:dyDescent="0.3">
      <c r="A107" t="s">
        <v>152</v>
      </c>
      <c r="B107" s="81" t="s">
        <v>393</v>
      </c>
    </row>
    <row r="108" spans="1:9" ht="28.8" x14ac:dyDescent="0.3">
      <c r="A108" t="s">
        <v>153</v>
      </c>
      <c r="B108" s="81" t="s">
        <v>394</v>
      </c>
      <c r="C108" s="1">
        <v>2.29</v>
      </c>
      <c r="E108" s="1">
        <v>2.29</v>
      </c>
      <c r="F108" s="1">
        <v>2.5190000000000001</v>
      </c>
      <c r="G108" s="1">
        <v>2.7480000000000002</v>
      </c>
      <c r="H108" s="1">
        <v>2.9769999999999999</v>
      </c>
      <c r="I108" t="s">
        <v>569</v>
      </c>
    </row>
    <row r="109" spans="1:9" ht="28.8" x14ac:dyDescent="0.3">
      <c r="A109" t="s">
        <v>154</v>
      </c>
      <c r="B109" s="81" t="s">
        <v>395</v>
      </c>
      <c r="C109" s="1">
        <v>2.34</v>
      </c>
      <c r="E109" s="1">
        <v>2.34</v>
      </c>
      <c r="F109" s="1">
        <v>2.5739999999999998</v>
      </c>
      <c r="G109" s="1">
        <v>2.8079999999999998</v>
      </c>
      <c r="H109" s="1">
        <v>3.0419999999999998</v>
      </c>
      <c r="I109" t="s">
        <v>569</v>
      </c>
    </row>
    <row r="110" spans="1:9" ht="57.6" x14ac:dyDescent="0.3">
      <c r="A110" t="s">
        <v>155</v>
      </c>
      <c r="B110" s="81" t="s">
        <v>396</v>
      </c>
      <c r="C110" s="1">
        <v>2.34</v>
      </c>
      <c r="E110" s="1">
        <v>2.34</v>
      </c>
      <c r="F110" s="1">
        <v>2.5739999999999998</v>
      </c>
      <c r="G110" s="1">
        <v>2.8079999999999998</v>
      </c>
      <c r="H110" s="1">
        <v>3.0419999999999998</v>
      </c>
      <c r="I110" t="s">
        <v>569</v>
      </c>
    </row>
    <row r="111" spans="1:9" ht="86.4" x14ac:dyDescent="0.3">
      <c r="A111" t="s">
        <v>156</v>
      </c>
      <c r="B111" s="81" t="s">
        <v>397</v>
      </c>
      <c r="C111" s="1">
        <v>2.34</v>
      </c>
      <c r="E111" s="1">
        <v>2.34</v>
      </c>
      <c r="F111" s="1">
        <v>2.5739999999999998</v>
      </c>
      <c r="G111" s="1">
        <v>2.8079999999999998</v>
      </c>
      <c r="H111" s="1">
        <v>3.0419999999999998</v>
      </c>
      <c r="I111" t="s">
        <v>569</v>
      </c>
    </row>
    <row r="112" spans="1:9" ht="72" x14ac:dyDescent="0.3">
      <c r="A112" t="s">
        <v>157</v>
      </c>
      <c r="B112" s="81" t="s">
        <v>398</v>
      </c>
      <c r="C112" s="1">
        <v>2.34</v>
      </c>
      <c r="E112" s="1">
        <v>2.34</v>
      </c>
      <c r="F112" s="1">
        <v>2.5739999999999998</v>
      </c>
      <c r="G112" s="1">
        <v>2.8079999999999998</v>
      </c>
      <c r="H112" s="1">
        <v>3.0419999999999998</v>
      </c>
      <c r="I112" t="s">
        <v>569</v>
      </c>
    </row>
    <row r="113" spans="1:9" ht="57.6" x14ac:dyDescent="0.3">
      <c r="A113" t="s">
        <v>158</v>
      </c>
      <c r="B113" s="81" t="s">
        <v>399</v>
      </c>
      <c r="C113" s="1">
        <v>2.34</v>
      </c>
      <c r="E113" s="1">
        <v>2.34</v>
      </c>
      <c r="F113" s="1">
        <v>2.5739999999999998</v>
      </c>
      <c r="G113" s="1">
        <v>2.8079999999999998</v>
      </c>
      <c r="H113" s="1">
        <v>3.0419999999999998</v>
      </c>
      <c r="I113" t="s">
        <v>569</v>
      </c>
    </row>
    <row r="114" spans="1:9" ht="28.8" x14ac:dyDescent="0.3">
      <c r="A114" t="s">
        <v>159</v>
      </c>
      <c r="B114" s="81" t="s">
        <v>400</v>
      </c>
      <c r="C114" s="1">
        <v>2.34</v>
      </c>
      <c r="E114" s="1">
        <v>2.34</v>
      </c>
      <c r="F114" s="1">
        <v>2.5739999999999998</v>
      </c>
      <c r="G114" s="1">
        <v>2.8079999999999998</v>
      </c>
      <c r="H114" s="1">
        <v>3.0419999999999998</v>
      </c>
      <c r="I114" t="s">
        <v>569</v>
      </c>
    </row>
    <row r="115" spans="1:9" x14ac:dyDescent="0.3">
      <c r="A115" t="s">
        <v>160</v>
      </c>
      <c r="B115" s="81" t="s">
        <v>401</v>
      </c>
    </row>
    <row r="116" spans="1:9" ht="28.8" x14ac:dyDescent="0.3">
      <c r="A116" t="s">
        <v>161</v>
      </c>
      <c r="B116" s="81" t="s">
        <v>402</v>
      </c>
      <c r="C116" s="1">
        <v>2.34</v>
      </c>
      <c r="E116" s="1">
        <v>2.34</v>
      </c>
      <c r="F116" s="1">
        <v>2.5739999999999998</v>
      </c>
      <c r="G116" s="1">
        <v>2.8079999999999998</v>
      </c>
      <c r="H116" s="1">
        <v>3.0419999999999998</v>
      </c>
      <c r="I116" t="s">
        <v>569</v>
      </c>
    </row>
    <row r="117" spans="1:9" ht="28.8" x14ac:dyDescent="0.3">
      <c r="A117" t="s">
        <v>162</v>
      </c>
      <c r="B117" s="81" t="s">
        <v>403</v>
      </c>
      <c r="C117" s="1">
        <v>2.34</v>
      </c>
      <c r="E117" s="1">
        <v>2.34</v>
      </c>
      <c r="F117" s="1">
        <v>2.5739999999999998</v>
      </c>
      <c r="G117" s="1">
        <v>2.8079999999999998</v>
      </c>
      <c r="H117" s="1">
        <v>3.0419999999999998</v>
      </c>
      <c r="I117" t="s">
        <v>569</v>
      </c>
    </row>
    <row r="118" spans="1:9" ht="43.2" x14ac:dyDescent="0.3">
      <c r="A118" t="s">
        <v>163</v>
      </c>
      <c r="B118" s="81" t="s">
        <v>404</v>
      </c>
      <c r="C118" s="1">
        <v>2.34</v>
      </c>
      <c r="E118" s="1">
        <v>2.34</v>
      </c>
      <c r="F118" s="1">
        <v>2.5739999999999998</v>
      </c>
      <c r="G118" s="1">
        <v>2.8079999999999998</v>
      </c>
      <c r="H118" s="1">
        <v>3.0419999999999998</v>
      </c>
      <c r="I118" t="s">
        <v>569</v>
      </c>
    </row>
    <row r="119" spans="1:9" ht="43.2" x14ac:dyDescent="0.3">
      <c r="A119" t="s">
        <v>164</v>
      </c>
      <c r="B119" s="81" t="s">
        <v>405</v>
      </c>
      <c r="C119" s="1">
        <v>2.34</v>
      </c>
      <c r="E119" s="1">
        <v>2.34</v>
      </c>
      <c r="F119" s="1">
        <v>2.5739999999999998</v>
      </c>
      <c r="G119" s="1">
        <v>2.8079999999999998</v>
      </c>
      <c r="H119" s="1">
        <v>3.0419999999999998</v>
      </c>
      <c r="I119" t="s">
        <v>569</v>
      </c>
    </row>
    <row r="120" spans="1:9" ht="43.2" x14ac:dyDescent="0.3">
      <c r="A120" t="s">
        <v>165</v>
      </c>
      <c r="B120" s="81" t="s">
        <v>406</v>
      </c>
    </row>
    <row r="121" spans="1:9" ht="28.8" x14ac:dyDescent="0.3">
      <c r="A121" t="s">
        <v>166</v>
      </c>
      <c r="B121" s="81" t="s">
        <v>407</v>
      </c>
      <c r="C121" s="1">
        <v>3.11</v>
      </c>
      <c r="E121" s="1">
        <v>3.11</v>
      </c>
      <c r="F121" s="1">
        <v>3.4209999999999998</v>
      </c>
      <c r="G121" s="1">
        <v>3.7320000000000002</v>
      </c>
      <c r="H121" s="1">
        <v>4.0430000000000001</v>
      </c>
    </row>
    <row r="122" spans="1:9" ht="28.8" x14ac:dyDescent="0.3">
      <c r="A122" t="s">
        <v>167</v>
      </c>
      <c r="B122" s="81" t="s">
        <v>408</v>
      </c>
      <c r="C122" s="1">
        <v>3.11</v>
      </c>
      <c r="E122" s="1">
        <v>3.11</v>
      </c>
      <c r="F122" s="1">
        <v>3.4209999999999998</v>
      </c>
      <c r="G122" s="1">
        <v>3.7320000000000002</v>
      </c>
      <c r="H122" s="1">
        <v>4.0430000000000001</v>
      </c>
    </row>
    <row r="123" spans="1:9" ht="28.8" x14ac:dyDescent="0.3">
      <c r="A123" t="s">
        <v>168</v>
      </c>
      <c r="B123" s="81" t="s">
        <v>409</v>
      </c>
      <c r="C123" s="1">
        <v>3.11</v>
      </c>
      <c r="E123" s="1">
        <v>3.11</v>
      </c>
      <c r="F123" s="1">
        <v>3.4209999999999998</v>
      </c>
      <c r="G123" s="1">
        <v>3.7320000000000002</v>
      </c>
      <c r="H123" s="1">
        <v>4.0430000000000001</v>
      </c>
    </row>
    <row r="124" spans="1:9" ht="28.8" x14ac:dyDescent="0.3">
      <c r="A124" t="s">
        <v>169</v>
      </c>
      <c r="B124" s="81" t="s">
        <v>410</v>
      </c>
      <c r="C124" s="1">
        <v>3.11</v>
      </c>
      <c r="E124" s="1">
        <v>3.11</v>
      </c>
      <c r="F124" s="1">
        <v>3.4209999999999998</v>
      </c>
      <c r="G124" s="1">
        <v>3.7320000000000002</v>
      </c>
      <c r="H124" s="1">
        <v>4.0430000000000001</v>
      </c>
    </row>
    <row r="125" spans="1:9" ht="43.2" x14ac:dyDescent="0.3">
      <c r="A125" t="s">
        <v>170</v>
      </c>
      <c r="B125" s="81" t="s">
        <v>411</v>
      </c>
      <c r="C125" s="1">
        <v>3.11</v>
      </c>
      <c r="E125" s="1">
        <v>3.11</v>
      </c>
      <c r="F125" s="1">
        <v>3.4209999999999998</v>
      </c>
      <c r="G125" s="1">
        <v>3.7320000000000002</v>
      </c>
      <c r="H125" s="1">
        <v>4.0430000000000001</v>
      </c>
    </row>
    <row r="126" spans="1:9" ht="28.8" x14ac:dyDescent="0.3">
      <c r="A126" t="s">
        <v>171</v>
      </c>
      <c r="B126" s="81" t="s">
        <v>412</v>
      </c>
      <c r="C126" s="1">
        <v>3.11</v>
      </c>
      <c r="E126" s="1">
        <v>3.11</v>
      </c>
      <c r="F126" s="1">
        <v>3.4209999999999998</v>
      </c>
      <c r="G126" s="1">
        <v>3.7320000000000002</v>
      </c>
      <c r="H126" s="1">
        <v>4.0430000000000001</v>
      </c>
    </row>
    <row r="127" spans="1:9" ht="28.8" x14ac:dyDescent="0.3">
      <c r="A127" t="s">
        <v>172</v>
      </c>
      <c r="B127" s="81" t="s">
        <v>413</v>
      </c>
    </row>
    <row r="128" spans="1:9" ht="43.2" x14ac:dyDescent="0.3">
      <c r="A128" t="s">
        <v>173</v>
      </c>
      <c r="B128" s="81" t="s">
        <v>414</v>
      </c>
      <c r="C128" s="1">
        <v>3.11</v>
      </c>
      <c r="E128" s="1">
        <v>3.11</v>
      </c>
      <c r="F128" s="1">
        <v>3.4209999999999998</v>
      </c>
      <c r="G128" s="1">
        <v>3.7320000000000002</v>
      </c>
      <c r="H128" s="1">
        <v>4.0430000000000001</v>
      </c>
    </row>
    <row r="129" spans="1:8" ht="43.2" x14ac:dyDescent="0.3">
      <c r="A129" t="s">
        <v>174</v>
      </c>
      <c r="B129" s="81" t="s">
        <v>415</v>
      </c>
      <c r="C129" s="1">
        <v>3.11</v>
      </c>
      <c r="E129" s="1">
        <v>3.11</v>
      </c>
      <c r="F129" s="1">
        <v>3.4209999999999998</v>
      </c>
      <c r="G129" s="1">
        <v>3.7320000000000002</v>
      </c>
      <c r="H129" s="1">
        <v>4.0430000000000001</v>
      </c>
    </row>
    <row r="130" spans="1:8" ht="43.2" x14ac:dyDescent="0.3">
      <c r="A130" t="s">
        <v>175</v>
      </c>
      <c r="B130" s="81" t="s">
        <v>416</v>
      </c>
      <c r="C130" s="1">
        <v>3.11</v>
      </c>
      <c r="E130" s="1">
        <v>3.11</v>
      </c>
      <c r="F130" s="1">
        <v>3.4209999999999998</v>
      </c>
      <c r="G130" s="1">
        <v>3.7320000000000002</v>
      </c>
      <c r="H130" s="1">
        <v>4.0430000000000001</v>
      </c>
    </row>
    <row r="131" spans="1:8" ht="43.2" x14ac:dyDescent="0.3">
      <c r="A131" t="s">
        <v>176</v>
      </c>
      <c r="B131" s="81" t="s">
        <v>417</v>
      </c>
      <c r="C131" s="1">
        <v>3.11</v>
      </c>
      <c r="E131" s="1">
        <v>3.11</v>
      </c>
      <c r="F131" s="1">
        <v>3.4209999999999998</v>
      </c>
      <c r="G131" s="1">
        <v>3.7320000000000002</v>
      </c>
      <c r="H131" s="1">
        <v>4.0430000000000001</v>
      </c>
    </row>
    <row r="132" spans="1:8" ht="43.2" x14ac:dyDescent="0.3">
      <c r="A132" t="s">
        <v>177</v>
      </c>
      <c r="B132" s="81" t="s">
        <v>418</v>
      </c>
      <c r="C132" s="1">
        <v>3.11</v>
      </c>
      <c r="E132" s="1">
        <v>3.11</v>
      </c>
      <c r="F132" s="1">
        <v>3.4209999999999998</v>
      </c>
      <c r="G132" s="1">
        <v>3.7320000000000002</v>
      </c>
      <c r="H132" s="1">
        <v>4.0430000000000001</v>
      </c>
    </row>
    <row r="133" spans="1:8" ht="43.2" x14ac:dyDescent="0.3">
      <c r="A133" t="s">
        <v>178</v>
      </c>
      <c r="B133" s="81" t="s">
        <v>419</v>
      </c>
      <c r="C133" s="1">
        <v>3.11</v>
      </c>
      <c r="E133" s="1">
        <v>3.11</v>
      </c>
      <c r="F133" s="1">
        <v>3.4209999999999998</v>
      </c>
      <c r="G133" s="1">
        <v>3.7320000000000002</v>
      </c>
      <c r="H133" s="1">
        <v>4.0430000000000001</v>
      </c>
    </row>
    <row r="134" spans="1:8" ht="43.2" x14ac:dyDescent="0.3">
      <c r="A134" t="s">
        <v>179</v>
      </c>
      <c r="B134" s="81" t="s">
        <v>420</v>
      </c>
      <c r="C134" s="1">
        <v>3.11</v>
      </c>
      <c r="E134" s="1">
        <v>3.11</v>
      </c>
      <c r="F134" s="1">
        <v>3.4209999999999998</v>
      </c>
      <c r="G134" s="1">
        <v>3.7320000000000002</v>
      </c>
      <c r="H134" s="1">
        <v>4.0430000000000001</v>
      </c>
    </row>
    <row r="135" spans="1:8" ht="43.2" x14ac:dyDescent="0.3">
      <c r="A135" t="s">
        <v>180</v>
      </c>
      <c r="B135" s="81" t="s">
        <v>421</v>
      </c>
      <c r="C135" s="1">
        <v>3.11</v>
      </c>
      <c r="E135" s="1">
        <v>3.11</v>
      </c>
      <c r="F135" s="1">
        <v>3.4209999999999998</v>
      </c>
      <c r="G135" s="1">
        <v>3.7320000000000002</v>
      </c>
      <c r="H135" s="1">
        <v>4.0430000000000001</v>
      </c>
    </row>
    <row r="136" spans="1:8" ht="43.2" x14ac:dyDescent="0.3">
      <c r="A136" t="s">
        <v>181</v>
      </c>
      <c r="B136" s="81" t="s">
        <v>422</v>
      </c>
      <c r="C136" s="1">
        <v>3.11</v>
      </c>
      <c r="E136" s="1">
        <v>3.11</v>
      </c>
      <c r="F136" s="1">
        <v>3.4209999999999998</v>
      </c>
      <c r="G136" s="1">
        <v>3.7320000000000002</v>
      </c>
      <c r="H136" s="1">
        <v>4.0430000000000001</v>
      </c>
    </row>
    <row r="137" spans="1:8" ht="43.2" x14ac:dyDescent="0.3">
      <c r="A137" t="s">
        <v>182</v>
      </c>
      <c r="B137" s="81" t="s">
        <v>423</v>
      </c>
      <c r="C137" s="1">
        <v>3.11</v>
      </c>
      <c r="E137" s="1">
        <v>3.11</v>
      </c>
      <c r="F137" s="1">
        <v>3.4209999999999998</v>
      </c>
      <c r="G137" s="1">
        <v>3.7320000000000002</v>
      </c>
      <c r="H137" s="1">
        <v>4.0430000000000001</v>
      </c>
    </row>
    <row r="138" spans="1:8" ht="43.2" x14ac:dyDescent="0.3">
      <c r="A138" t="s">
        <v>183</v>
      </c>
      <c r="B138" s="81" t="s">
        <v>424</v>
      </c>
      <c r="C138" s="1">
        <v>3.11</v>
      </c>
      <c r="E138" s="1">
        <v>3.11</v>
      </c>
      <c r="F138" s="1">
        <v>3.4209999999999998</v>
      </c>
      <c r="G138" s="1">
        <v>3.7320000000000002</v>
      </c>
      <c r="H138" s="1">
        <v>4.0430000000000001</v>
      </c>
    </row>
    <row r="139" spans="1:8" ht="43.2" x14ac:dyDescent="0.3">
      <c r="A139" t="s">
        <v>184</v>
      </c>
      <c r="B139" s="81" t="s">
        <v>425</v>
      </c>
      <c r="C139" s="1">
        <v>3.11</v>
      </c>
      <c r="E139" s="1">
        <v>3.11</v>
      </c>
      <c r="F139" s="1">
        <v>3.4209999999999998</v>
      </c>
      <c r="G139" s="1">
        <v>3.7320000000000002</v>
      </c>
      <c r="H139" s="1">
        <v>4.0430000000000001</v>
      </c>
    </row>
    <row r="140" spans="1:8" ht="43.2" x14ac:dyDescent="0.3">
      <c r="A140" t="s">
        <v>185</v>
      </c>
      <c r="B140" s="81" t="s">
        <v>426</v>
      </c>
      <c r="C140" s="1">
        <v>3.11</v>
      </c>
      <c r="E140" s="1">
        <v>3.11</v>
      </c>
      <c r="F140" s="1">
        <v>3.4209999999999998</v>
      </c>
      <c r="G140" s="1">
        <v>3.7320000000000002</v>
      </c>
      <c r="H140" s="1">
        <v>4.0430000000000001</v>
      </c>
    </row>
    <row r="141" spans="1:8" ht="43.2" x14ac:dyDescent="0.3">
      <c r="A141" t="s">
        <v>186</v>
      </c>
      <c r="B141" s="81" t="s">
        <v>427</v>
      </c>
      <c r="C141" s="1">
        <v>3.11</v>
      </c>
      <c r="E141" s="1">
        <v>3.11</v>
      </c>
      <c r="F141" s="1">
        <v>3.4209999999999998</v>
      </c>
      <c r="G141" s="1">
        <v>3.7320000000000002</v>
      </c>
      <c r="H141" s="1">
        <v>4.0430000000000001</v>
      </c>
    </row>
    <row r="142" spans="1:8" ht="28.8" x14ac:dyDescent="0.3">
      <c r="A142" t="s">
        <v>187</v>
      </c>
      <c r="B142" s="81" t="s">
        <v>428</v>
      </c>
    </row>
    <row r="143" spans="1:8" ht="43.2" x14ac:dyDescent="0.3">
      <c r="A143" t="s">
        <v>188</v>
      </c>
      <c r="B143" s="81" t="s">
        <v>429</v>
      </c>
      <c r="C143" s="1">
        <v>3.11</v>
      </c>
      <c r="E143" s="1">
        <v>3.11</v>
      </c>
      <c r="F143" s="1">
        <v>3.4209999999999998</v>
      </c>
      <c r="G143" s="1">
        <v>3.7320000000000002</v>
      </c>
      <c r="H143" s="1">
        <v>4.0430000000000001</v>
      </c>
    </row>
    <row r="144" spans="1:8" ht="43.2" x14ac:dyDescent="0.3">
      <c r="A144" t="s">
        <v>189</v>
      </c>
      <c r="B144" s="81" t="s">
        <v>430</v>
      </c>
      <c r="C144" s="1">
        <v>3.11</v>
      </c>
      <c r="E144" s="1">
        <v>3.11</v>
      </c>
      <c r="F144" s="1">
        <v>3.4209999999999998</v>
      </c>
      <c r="G144" s="1">
        <v>3.7320000000000002</v>
      </c>
      <c r="H144" s="1">
        <v>4.0430000000000001</v>
      </c>
    </row>
    <row r="145" spans="1:9" ht="43.2" x14ac:dyDescent="0.3">
      <c r="A145" t="s">
        <v>190</v>
      </c>
      <c r="B145" s="81" t="s">
        <v>431</v>
      </c>
      <c r="C145" s="1">
        <v>3.11</v>
      </c>
      <c r="E145" s="1">
        <v>3.11</v>
      </c>
      <c r="F145" s="1">
        <v>3.4209999999999998</v>
      </c>
      <c r="G145" s="1">
        <v>3.7320000000000002</v>
      </c>
      <c r="H145" s="1">
        <v>4.0430000000000001</v>
      </c>
    </row>
    <row r="146" spans="1:9" ht="43.2" x14ac:dyDescent="0.3">
      <c r="A146" t="s">
        <v>191</v>
      </c>
      <c r="B146" s="81" t="s">
        <v>432</v>
      </c>
      <c r="C146" s="1">
        <v>3.11</v>
      </c>
      <c r="E146" s="1">
        <v>3.11</v>
      </c>
      <c r="F146" s="1">
        <v>3.4209999999999998</v>
      </c>
      <c r="G146" s="1">
        <v>3.7320000000000002</v>
      </c>
      <c r="H146" s="1">
        <v>4.0430000000000001</v>
      </c>
    </row>
    <row r="147" spans="1:9" ht="28.8" x14ac:dyDescent="0.3">
      <c r="A147" t="s">
        <v>192</v>
      </c>
      <c r="B147" s="81" t="s">
        <v>433</v>
      </c>
      <c r="C147" s="1">
        <v>3.27</v>
      </c>
      <c r="E147" s="1">
        <v>3.27</v>
      </c>
      <c r="F147" s="1">
        <v>3.597</v>
      </c>
      <c r="G147" s="1">
        <v>3.9239999999999999</v>
      </c>
      <c r="H147" s="1">
        <v>4.2510000000000003</v>
      </c>
    </row>
    <row r="148" spans="1:9" ht="28.8" x14ac:dyDescent="0.3">
      <c r="A148" t="s">
        <v>193</v>
      </c>
      <c r="B148" s="81" t="s">
        <v>434</v>
      </c>
    </row>
    <row r="149" spans="1:9" ht="28.8" x14ac:dyDescent="0.3">
      <c r="A149" t="s">
        <v>194</v>
      </c>
      <c r="B149" s="81" t="s">
        <v>435</v>
      </c>
      <c r="C149" s="1">
        <v>3.27</v>
      </c>
      <c r="E149" s="1">
        <v>3.27</v>
      </c>
      <c r="F149" s="1">
        <v>3.597</v>
      </c>
      <c r="G149" s="1">
        <v>3.9239999999999999</v>
      </c>
      <c r="H149" s="1">
        <v>4.2510000000000003</v>
      </c>
    </row>
    <row r="150" spans="1:9" ht="28.8" x14ac:dyDescent="0.3">
      <c r="A150" t="s">
        <v>195</v>
      </c>
      <c r="B150" s="81" t="s">
        <v>436</v>
      </c>
      <c r="C150" s="1">
        <v>3.27</v>
      </c>
      <c r="E150" s="1">
        <v>3.27</v>
      </c>
      <c r="F150" s="1">
        <v>3.597</v>
      </c>
      <c r="G150" s="1">
        <v>3.9239999999999999</v>
      </c>
      <c r="H150" s="1">
        <v>4.2510000000000003</v>
      </c>
    </row>
    <row r="151" spans="1:9" ht="28.8" x14ac:dyDescent="0.3">
      <c r="A151" t="s">
        <v>196</v>
      </c>
      <c r="B151" s="81" t="s">
        <v>437</v>
      </c>
      <c r="C151" s="1">
        <v>3.27</v>
      </c>
      <c r="E151" s="1">
        <v>3.27</v>
      </c>
      <c r="F151" s="1">
        <v>3.597</v>
      </c>
      <c r="G151" s="1">
        <v>3.9239999999999999</v>
      </c>
      <c r="H151" s="1">
        <v>4.2510000000000003</v>
      </c>
    </row>
    <row r="152" spans="1:9" ht="57.6" x14ac:dyDescent="0.3">
      <c r="A152" t="s">
        <v>197</v>
      </c>
      <c r="B152" s="81" t="s">
        <v>438</v>
      </c>
      <c r="C152" s="1">
        <v>3.11</v>
      </c>
      <c r="E152" s="1">
        <v>3.11</v>
      </c>
      <c r="F152" s="1">
        <v>3.4209999999999998</v>
      </c>
      <c r="G152" s="1">
        <v>3.7320000000000002</v>
      </c>
      <c r="H152" s="1">
        <v>4.0430000000000001</v>
      </c>
    </row>
    <row r="153" spans="1:9" ht="28.8" x14ac:dyDescent="0.3">
      <c r="A153" t="s">
        <v>198</v>
      </c>
      <c r="B153" s="81" t="s">
        <v>439</v>
      </c>
      <c r="C153" s="1">
        <v>3.27</v>
      </c>
      <c r="E153" s="1">
        <v>3.27</v>
      </c>
      <c r="F153" s="1">
        <v>3.597</v>
      </c>
      <c r="G153" s="1">
        <v>3.9239999999999999</v>
      </c>
      <c r="H153" s="1">
        <v>4.2510000000000003</v>
      </c>
    </row>
    <row r="154" spans="1:9" x14ac:dyDescent="0.3">
      <c r="A154" t="s">
        <v>199</v>
      </c>
      <c r="B154" s="81" t="s">
        <v>440</v>
      </c>
    </row>
    <row r="155" spans="1:9" x14ac:dyDescent="0.3">
      <c r="A155" t="s">
        <v>200</v>
      </c>
      <c r="B155" s="81" t="s">
        <v>440</v>
      </c>
      <c r="C155" s="1">
        <v>3.27</v>
      </c>
      <c r="E155" s="1">
        <v>3.27</v>
      </c>
      <c r="F155" s="1">
        <v>3.597</v>
      </c>
      <c r="G155" s="1">
        <v>3.9239999999999999</v>
      </c>
      <c r="H155" s="1">
        <v>4.2510000000000003</v>
      </c>
    </row>
    <row r="156" spans="1:9" ht="43.2" x14ac:dyDescent="0.3">
      <c r="A156" t="s">
        <v>201</v>
      </c>
      <c r="B156" s="81" t="s">
        <v>441</v>
      </c>
    </row>
    <row r="157" spans="1:9" ht="43.2" x14ac:dyDescent="0.3">
      <c r="A157" t="s">
        <v>202</v>
      </c>
      <c r="B157" s="81" t="s">
        <v>442</v>
      </c>
      <c r="C157" s="1">
        <v>3.46</v>
      </c>
      <c r="E157" s="1">
        <v>3.46</v>
      </c>
      <c r="F157" s="1">
        <v>3.806</v>
      </c>
      <c r="G157" s="1">
        <v>4.1520000000000001</v>
      </c>
      <c r="H157" s="1">
        <v>4.4980000000000002</v>
      </c>
      <c r="I157" t="s">
        <v>570</v>
      </c>
    </row>
    <row r="158" spans="1:9" x14ac:dyDescent="0.3">
      <c r="A158" t="s">
        <v>203</v>
      </c>
      <c r="B158" s="81" t="s">
        <v>443</v>
      </c>
      <c r="C158" s="1">
        <v>3.46</v>
      </c>
      <c r="E158" s="1">
        <v>3.46</v>
      </c>
      <c r="F158" s="1">
        <v>3.806</v>
      </c>
      <c r="G158" s="1">
        <v>4.1520000000000001</v>
      </c>
      <c r="H158" s="1">
        <v>4.4980000000000002</v>
      </c>
      <c r="I158" t="s">
        <v>570</v>
      </c>
    </row>
    <row r="159" spans="1:9" ht="43.2" x14ac:dyDescent="0.3">
      <c r="A159" t="s">
        <v>204</v>
      </c>
      <c r="B159" s="81" t="s">
        <v>444</v>
      </c>
      <c r="C159" s="1">
        <v>3.46</v>
      </c>
      <c r="E159" s="1">
        <v>3.46</v>
      </c>
      <c r="F159" s="1">
        <v>3.806</v>
      </c>
      <c r="G159" s="1">
        <v>4.1520000000000001</v>
      </c>
      <c r="H159" s="1">
        <v>4.4980000000000002</v>
      </c>
      <c r="I159" t="s">
        <v>570</v>
      </c>
    </row>
    <row r="160" spans="1:9" ht="100.8" x14ac:dyDescent="0.3">
      <c r="A160" t="s">
        <v>205</v>
      </c>
      <c r="B160" s="81" t="s">
        <v>445</v>
      </c>
      <c r="C160" s="1">
        <v>3.46</v>
      </c>
      <c r="E160" s="1">
        <v>3.46</v>
      </c>
      <c r="F160" s="1">
        <v>3.806</v>
      </c>
      <c r="G160" s="1">
        <v>4.1520000000000001</v>
      </c>
      <c r="H160" s="1">
        <v>4.4980000000000002</v>
      </c>
      <c r="I160" t="s">
        <v>570</v>
      </c>
    </row>
    <row r="161" spans="1:9" ht="72" x14ac:dyDescent="0.3">
      <c r="A161" t="s">
        <v>206</v>
      </c>
      <c r="B161" s="81" t="s">
        <v>446</v>
      </c>
      <c r="C161" s="1">
        <v>3.46</v>
      </c>
      <c r="E161" s="1">
        <v>3.46</v>
      </c>
      <c r="F161" s="1">
        <v>3.806</v>
      </c>
      <c r="G161" s="1">
        <v>4.1520000000000001</v>
      </c>
      <c r="H161" s="1">
        <v>4.4980000000000002</v>
      </c>
      <c r="I161" t="s">
        <v>570</v>
      </c>
    </row>
    <row r="162" spans="1:9" ht="57.6" x14ac:dyDescent="0.3">
      <c r="A162" t="s">
        <v>207</v>
      </c>
      <c r="B162" s="81" t="s">
        <v>447</v>
      </c>
      <c r="C162" s="1">
        <v>3.46</v>
      </c>
      <c r="E162" s="1">
        <v>3.46</v>
      </c>
      <c r="F162" s="1">
        <v>3.806</v>
      </c>
      <c r="G162" s="1">
        <v>4.1520000000000001</v>
      </c>
      <c r="H162" s="1">
        <v>4.4980000000000002</v>
      </c>
      <c r="I162" t="s">
        <v>570</v>
      </c>
    </row>
    <row r="163" spans="1:9" ht="43.2" x14ac:dyDescent="0.3">
      <c r="A163" t="s">
        <v>208</v>
      </c>
      <c r="B163" s="81" t="s">
        <v>448</v>
      </c>
      <c r="C163" s="1">
        <v>3.46</v>
      </c>
      <c r="E163" s="1">
        <v>3.46</v>
      </c>
      <c r="F163" s="1">
        <v>3.806</v>
      </c>
      <c r="G163" s="1">
        <v>4.1520000000000001</v>
      </c>
      <c r="H163" s="1">
        <v>4.4980000000000002</v>
      </c>
      <c r="I163" t="s">
        <v>570</v>
      </c>
    </row>
    <row r="164" spans="1:9" ht="57.6" x14ac:dyDescent="0.3">
      <c r="A164" t="s">
        <v>209</v>
      </c>
      <c r="B164" s="81" t="s">
        <v>449</v>
      </c>
      <c r="C164" s="1">
        <v>3.46</v>
      </c>
      <c r="E164" s="1">
        <v>3.46</v>
      </c>
      <c r="F164" s="1">
        <v>3.806</v>
      </c>
      <c r="G164" s="1">
        <v>4.1520000000000001</v>
      </c>
      <c r="H164" s="1">
        <v>4.4980000000000002</v>
      </c>
      <c r="I164" t="s">
        <v>570</v>
      </c>
    </row>
    <row r="165" spans="1:9" ht="86.4" x14ac:dyDescent="0.3">
      <c r="A165" t="s">
        <v>210</v>
      </c>
      <c r="B165" s="81" t="s">
        <v>450</v>
      </c>
      <c r="C165" s="1">
        <v>3.46</v>
      </c>
      <c r="E165" s="1">
        <v>3.46</v>
      </c>
      <c r="F165" s="1">
        <v>3.806</v>
      </c>
      <c r="G165" s="1">
        <v>4.1520000000000001</v>
      </c>
      <c r="H165" s="1">
        <v>4.4980000000000002</v>
      </c>
      <c r="I165" t="s">
        <v>570</v>
      </c>
    </row>
    <row r="166" spans="1:9" ht="43.2" x14ac:dyDescent="0.3">
      <c r="A166" t="s">
        <v>211</v>
      </c>
      <c r="B166" s="81" t="s">
        <v>451</v>
      </c>
      <c r="C166" s="1">
        <v>3.46</v>
      </c>
      <c r="E166" s="1">
        <v>3.46</v>
      </c>
      <c r="F166" s="1">
        <v>3.806</v>
      </c>
      <c r="G166" s="1">
        <v>4.1520000000000001</v>
      </c>
      <c r="H166" s="1">
        <v>4.4980000000000002</v>
      </c>
      <c r="I166" t="s">
        <v>570</v>
      </c>
    </row>
    <row r="167" spans="1:9" ht="43.2" x14ac:dyDescent="0.3">
      <c r="A167" t="s">
        <v>212</v>
      </c>
      <c r="B167" s="81" t="s">
        <v>452</v>
      </c>
    </row>
    <row r="168" spans="1:9" ht="28.8" x14ac:dyDescent="0.3">
      <c r="A168" t="s">
        <v>213</v>
      </c>
      <c r="B168" s="81" t="s">
        <v>453</v>
      </c>
      <c r="C168" s="1">
        <v>4.59</v>
      </c>
      <c r="E168" s="1">
        <v>4.59</v>
      </c>
      <c r="F168" s="1">
        <v>5.0490000000000004</v>
      </c>
      <c r="G168" s="1">
        <v>5.508</v>
      </c>
      <c r="H168" s="1">
        <v>5.9669999999999996</v>
      </c>
      <c r="I168" t="s">
        <v>569</v>
      </c>
    </row>
    <row r="169" spans="1:9" ht="28.8" x14ac:dyDescent="0.3">
      <c r="A169" t="s">
        <v>214</v>
      </c>
      <c r="B169" s="81" t="s">
        <v>454</v>
      </c>
      <c r="C169" s="1">
        <v>3.46</v>
      </c>
      <c r="E169" s="1">
        <v>3.46</v>
      </c>
      <c r="F169" s="1">
        <v>3.806</v>
      </c>
      <c r="G169" s="1">
        <v>4.1520000000000001</v>
      </c>
      <c r="H169" s="1">
        <v>4.4980000000000002</v>
      </c>
      <c r="I169" t="s">
        <v>569</v>
      </c>
    </row>
    <row r="170" spans="1:9" ht="43.2" x14ac:dyDescent="0.3">
      <c r="A170" t="s">
        <v>215</v>
      </c>
      <c r="B170" s="81" t="s">
        <v>455</v>
      </c>
      <c r="C170" s="1">
        <v>3.46</v>
      </c>
      <c r="E170" s="1">
        <v>3.46</v>
      </c>
      <c r="F170" s="1">
        <v>3.806</v>
      </c>
      <c r="G170" s="1">
        <v>4.1520000000000001</v>
      </c>
      <c r="H170" s="1">
        <v>4.4980000000000002</v>
      </c>
      <c r="I170" t="s">
        <v>570</v>
      </c>
    </row>
    <row r="171" spans="1:9" ht="57.6" x14ac:dyDescent="0.3">
      <c r="A171" t="s">
        <v>216</v>
      </c>
      <c r="B171" s="81" t="s">
        <v>456</v>
      </c>
      <c r="C171" s="1">
        <v>3.46</v>
      </c>
      <c r="E171" s="1">
        <v>3.46</v>
      </c>
      <c r="F171" s="1">
        <v>3.806</v>
      </c>
      <c r="G171" s="1">
        <v>4.1520000000000001</v>
      </c>
      <c r="H171" s="1">
        <v>4.4980000000000002</v>
      </c>
      <c r="I171" t="s">
        <v>570</v>
      </c>
    </row>
    <row r="172" spans="1:9" ht="57.6" x14ac:dyDescent="0.3">
      <c r="A172" t="s">
        <v>217</v>
      </c>
      <c r="B172" s="81" t="s">
        <v>457</v>
      </c>
      <c r="C172" s="1">
        <v>3.46</v>
      </c>
      <c r="E172" s="1">
        <v>3.46</v>
      </c>
      <c r="F172" s="1">
        <v>3.806</v>
      </c>
      <c r="G172" s="1">
        <v>4.1520000000000001</v>
      </c>
      <c r="H172" s="1">
        <v>4.4980000000000002</v>
      </c>
      <c r="I172" t="s">
        <v>570</v>
      </c>
    </row>
    <row r="173" spans="1:9" ht="57.6" x14ac:dyDescent="0.3">
      <c r="A173" t="s">
        <v>218</v>
      </c>
      <c r="B173" s="81" t="s">
        <v>458</v>
      </c>
      <c r="C173" s="1">
        <v>3.46</v>
      </c>
      <c r="E173" s="1">
        <v>3.46</v>
      </c>
      <c r="F173" s="1">
        <v>3.806</v>
      </c>
      <c r="G173" s="1">
        <v>4.1520000000000001</v>
      </c>
      <c r="H173" s="1">
        <v>4.4980000000000002</v>
      </c>
      <c r="I173" t="s">
        <v>570</v>
      </c>
    </row>
    <row r="174" spans="1:9" ht="57.6" x14ac:dyDescent="0.3">
      <c r="A174" t="s">
        <v>219</v>
      </c>
      <c r="B174" s="81" t="s">
        <v>459</v>
      </c>
      <c r="C174" s="1">
        <v>3.46</v>
      </c>
      <c r="E174" s="1">
        <v>3.46</v>
      </c>
      <c r="F174" s="1">
        <v>3.806</v>
      </c>
      <c r="G174" s="1">
        <v>4.1520000000000001</v>
      </c>
      <c r="H174" s="1">
        <v>4.4980000000000002</v>
      </c>
      <c r="I174" t="s">
        <v>570</v>
      </c>
    </row>
    <row r="175" spans="1:9" ht="72" x14ac:dyDescent="0.3">
      <c r="A175" t="s">
        <v>220</v>
      </c>
      <c r="B175" s="81" t="s">
        <v>460</v>
      </c>
      <c r="C175" s="1">
        <v>3.46</v>
      </c>
      <c r="E175" s="1">
        <v>3.46</v>
      </c>
      <c r="F175" s="1">
        <v>3.806</v>
      </c>
      <c r="G175" s="1">
        <v>4.1520000000000001</v>
      </c>
      <c r="H175" s="1">
        <v>4.4980000000000002</v>
      </c>
      <c r="I175" t="s">
        <v>570</v>
      </c>
    </row>
    <row r="176" spans="1:9" ht="72" x14ac:dyDescent="0.3">
      <c r="A176" t="s">
        <v>221</v>
      </c>
      <c r="B176" s="81" t="s">
        <v>461</v>
      </c>
      <c r="C176" s="1">
        <v>3.46</v>
      </c>
      <c r="E176" s="1">
        <v>3.46</v>
      </c>
      <c r="F176" s="1">
        <v>3.806</v>
      </c>
      <c r="G176" s="1">
        <v>4.1520000000000001</v>
      </c>
      <c r="H176" s="1">
        <v>4.4980000000000002</v>
      </c>
      <c r="I176" t="s">
        <v>570</v>
      </c>
    </row>
    <row r="177" spans="1:9" ht="43.2" x14ac:dyDescent="0.3">
      <c r="A177" t="s">
        <v>222</v>
      </c>
      <c r="B177" s="81" t="s">
        <v>462</v>
      </c>
    </row>
    <row r="178" spans="1:9" ht="43.2" x14ac:dyDescent="0.3">
      <c r="A178" t="s">
        <v>223</v>
      </c>
      <c r="B178" s="81" t="s">
        <v>463</v>
      </c>
      <c r="C178" s="1">
        <v>4.59</v>
      </c>
      <c r="E178" s="1">
        <v>4.59</v>
      </c>
      <c r="F178" s="1">
        <v>5.0490000000000004</v>
      </c>
      <c r="G178" s="1">
        <v>5.508</v>
      </c>
      <c r="H178" s="1">
        <v>5.9669999999999996</v>
      </c>
      <c r="I178" t="s">
        <v>569</v>
      </c>
    </row>
    <row r="179" spans="1:9" ht="28.8" x14ac:dyDescent="0.3">
      <c r="A179" t="s">
        <v>224</v>
      </c>
      <c r="B179" s="81" t="s">
        <v>464</v>
      </c>
      <c r="C179" s="1">
        <v>3.46</v>
      </c>
      <c r="E179" s="1">
        <v>3.46</v>
      </c>
      <c r="F179" s="1">
        <v>3.806</v>
      </c>
      <c r="G179" s="1">
        <v>4.1520000000000001</v>
      </c>
      <c r="H179" s="1">
        <v>4.4980000000000002</v>
      </c>
      <c r="I179" t="s">
        <v>569</v>
      </c>
    </row>
    <row r="180" spans="1:9" ht="57.6" x14ac:dyDescent="0.3">
      <c r="A180" t="s">
        <v>225</v>
      </c>
      <c r="B180" s="81" t="s">
        <v>465</v>
      </c>
      <c r="C180" s="1">
        <v>3.46</v>
      </c>
      <c r="E180" s="1">
        <v>3.46</v>
      </c>
      <c r="F180" s="1">
        <v>3.806</v>
      </c>
      <c r="G180" s="1">
        <v>4.1520000000000001</v>
      </c>
      <c r="H180" s="1">
        <v>4.4980000000000002</v>
      </c>
      <c r="I180" t="s">
        <v>570</v>
      </c>
    </row>
    <row r="181" spans="1:9" ht="43.2" x14ac:dyDescent="0.3">
      <c r="A181" t="s">
        <v>226</v>
      </c>
      <c r="B181" s="81" t="s">
        <v>466</v>
      </c>
      <c r="C181" s="1">
        <v>3.46</v>
      </c>
      <c r="E181" s="1">
        <v>3.46</v>
      </c>
      <c r="F181" s="1">
        <v>3.806</v>
      </c>
      <c r="G181" s="1">
        <v>4.1520000000000001</v>
      </c>
      <c r="H181" s="1">
        <v>4.4980000000000002</v>
      </c>
      <c r="I181" t="s">
        <v>570</v>
      </c>
    </row>
    <row r="182" spans="1:9" ht="57.6" x14ac:dyDescent="0.3">
      <c r="A182" t="s">
        <v>227</v>
      </c>
      <c r="B182" s="81" t="s">
        <v>467</v>
      </c>
      <c r="C182" s="1">
        <v>3.46</v>
      </c>
      <c r="E182" s="1">
        <v>3.46</v>
      </c>
      <c r="F182" s="1">
        <v>3.806</v>
      </c>
      <c r="G182" s="1">
        <v>4.1520000000000001</v>
      </c>
      <c r="H182" s="1">
        <v>4.4980000000000002</v>
      </c>
      <c r="I182" t="s">
        <v>570</v>
      </c>
    </row>
    <row r="183" spans="1:9" ht="57.6" x14ac:dyDescent="0.3">
      <c r="A183" t="s">
        <v>228</v>
      </c>
      <c r="B183" s="81" t="s">
        <v>468</v>
      </c>
      <c r="C183" s="1">
        <v>3.46</v>
      </c>
      <c r="E183" s="1">
        <v>3.46</v>
      </c>
      <c r="F183" s="1">
        <v>3.806</v>
      </c>
      <c r="G183" s="1">
        <v>4.1520000000000001</v>
      </c>
      <c r="H183" s="1">
        <v>4.4980000000000002</v>
      </c>
      <c r="I183" t="s">
        <v>570</v>
      </c>
    </row>
    <row r="184" spans="1:9" ht="57.6" x14ac:dyDescent="0.3">
      <c r="A184" t="s">
        <v>229</v>
      </c>
      <c r="B184" s="81" t="s">
        <v>469</v>
      </c>
      <c r="C184" s="1">
        <v>3.46</v>
      </c>
      <c r="E184" s="1">
        <v>3.46</v>
      </c>
      <c r="F184" s="1">
        <v>3.806</v>
      </c>
      <c r="G184" s="1">
        <v>4.1520000000000001</v>
      </c>
      <c r="H184" s="1">
        <v>4.4980000000000002</v>
      </c>
      <c r="I184" t="s">
        <v>570</v>
      </c>
    </row>
    <row r="185" spans="1:9" ht="28.8" x14ac:dyDescent="0.3">
      <c r="A185" t="s">
        <v>230</v>
      </c>
      <c r="B185" s="81" t="s">
        <v>470</v>
      </c>
      <c r="C185" s="1">
        <v>3.62</v>
      </c>
      <c r="E185" s="1">
        <v>3.62</v>
      </c>
      <c r="F185" s="1">
        <v>3.9820000000000002</v>
      </c>
      <c r="G185" s="1">
        <v>4.3440000000000003</v>
      </c>
      <c r="H185" s="1">
        <v>4.7060000000000004</v>
      </c>
      <c r="I185" t="s">
        <v>571</v>
      </c>
    </row>
    <row r="186" spans="1:9" ht="57.6" x14ac:dyDescent="0.3">
      <c r="A186" t="s">
        <v>231</v>
      </c>
      <c r="B186" s="81" t="s">
        <v>471</v>
      </c>
    </row>
    <row r="187" spans="1:9" ht="72" x14ac:dyDescent="0.3">
      <c r="A187" t="s">
        <v>232</v>
      </c>
      <c r="B187" s="81" t="s">
        <v>472</v>
      </c>
      <c r="C187" s="1">
        <v>3.62</v>
      </c>
      <c r="E187" s="1">
        <v>3.62</v>
      </c>
      <c r="F187" s="1">
        <v>3.9820000000000002</v>
      </c>
      <c r="G187" s="1">
        <v>4.3440000000000003</v>
      </c>
      <c r="H187" s="1">
        <v>4.7060000000000004</v>
      </c>
      <c r="I187" t="s">
        <v>570</v>
      </c>
    </row>
    <row r="188" spans="1:9" ht="43.2" x14ac:dyDescent="0.3">
      <c r="A188" t="s">
        <v>233</v>
      </c>
      <c r="B188" s="81" t="s">
        <v>473</v>
      </c>
      <c r="C188" s="1">
        <v>3.46</v>
      </c>
      <c r="E188" s="1">
        <v>3.46</v>
      </c>
      <c r="F188" s="1">
        <v>3.806</v>
      </c>
      <c r="G188" s="1">
        <v>4.1520000000000001</v>
      </c>
      <c r="H188" s="1">
        <v>4.4980000000000002</v>
      </c>
      <c r="I188" t="s">
        <v>570</v>
      </c>
    </row>
    <row r="189" spans="1:9" ht="72" x14ac:dyDescent="0.3">
      <c r="A189" t="s">
        <v>234</v>
      </c>
      <c r="B189" s="81" t="s">
        <v>474</v>
      </c>
      <c r="C189" s="1">
        <v>3.62</v>
      </c>
      <c r="E189" s="1">
        <v>3.62</v>
      </c>
      <c r="F189" s="1">
        <v>3.9820000000000002</v>
      </c>
      <c r="G189" s="1">
        <v>4.3440000000000003</v>
      </c>
      <c r="H189" s="1">
        <v>4.7060000000000004</v>
      </c>
      <c r="I189" t="s">
        <v>570</v>
      </c>
    </row>
    <row r="190" spans="1:9" ht="43.2" x14ac:dyDescent="0.3">
      <c r="A190" t="s">
        <v>235</v>
      </c>
      <c r="B190" s="81" t="s">
        <v>475</v>
      </c>
      <c r="C190" s="1">
        <v>3.62</v>
      </c>
      <c r="E190" s="1">
        <v>3.62</v>
      </c>
      <c r="F190" s="1">
        <v>3.9820000000000002</v>
      </c>
      <c r="G190" s="1">
        <v>4.3440000000000003</v>
      </c>
      <c r="H190" s="1">
        <v>4.7060000000000004</v>
      </c>
      <c r="I190" t="s">
        <v>570</v>
      </c>
    </row>
    <row r="191" spans="1:9" ht="72" x14ac:dyDescent="0.3">
      <c r="A191" t="s">
        <v>236</v>
      </c>
      <c r="B191" s="81" t="s">
        <v>476</v>
      </c>
      <c r="C191" s="1">
        <v>3.62</v>
      </c>
      <c r="E191" s="1">
        <v>3.62</v>
      </c>
      <c r="F191" s="1">
        <v>3.9820000000000002</v>
      </c>
      <c r="G191" s="1">
        <v>4.3440000000000003</v>
      </c>
      <c r="H191" s="1">
        <v>4.7060000000000004</v>
      </c>
      <c r="I191" t="s">
        <v>571</v>
      </c>
    </row>
    <row r="192" spans="1:9" ht="57.6" x14ac:dyDescent="0.3">
      <c r="A192" t="s">
        <v>237</v>
      </c>
      <c r="B192" s="81" t="s">
        <v>477</v>
      </c>
      <c r="C192" s="1">
        <v>3.46</v>
      </c>
      <c r="E192" s="1">
        <v>3.46</v>
      </c>
      <c r="F192" s="1">
        <v>3.806</v>
      </c>
      <c r="G192" s="1">
        <v>4.1520000000000001</v>
      </c>
      <c r="H192" s="1">
        <v>4.4980000000000002</v>
      </c>
      <c r="I192" t="s">
        <v>570</v>
      </c>
    </row>
    <row r="193" spans="1:9" ht="72" x14ac:dyDescent="0.3">
      <c r="A193" t="s">
        <v>238</v>
      </c>
      <c r="B193" s="81" t="s">
        <v>478</v>
      </c>
      <c r="C193" s="1">
        <v>3.62</v>
      </c>
      <c r="E193" s="1">
        <v>3.62</v>
      </c>
      <c r="F193" s="1">
        <v>3.9820000000000002</v>
      </c>
      <c r="G193" s="1">
        <v>4.3440000000000003</v>
      </c>
      <c r="H193" s="1">
        <v>4.7060000000000004</v>
      </c>
      <c r="I193" t="s">
        <v>571</v>
      </c>
    </row>
    <row r="194" spans="1:9" ht="86.4" x14ac:dyDescent="0.3">
      <c r="A194" t="s">
        <v>239</v>
      </c>
      <c r="B194" s="81" t="s">
        <v>479</v>
      </c>
      <c r="C194" s="1">
        <v>3.62</v>
      </c>
      <c r="E194" s="1">
        <v>3.62</v>
      </c>
      <c r="F194" s="1">
        <v>3.9820000000000002</v>
      </c>
      <c r="G194" s="1">
        <v>4.3440000000000003</v>
      </c>
      <c r="H194" s="1">
        <v>4.7060000000000004</v>
      </c>
      <c r="I194" t="s">
        <v>570</v>
      </c>
    </row>
    <row r="195" spans="1:9" ht="28.8" x14ac:dyDescent="0.3">
      <c r="A195" t="s">
        <v>240</v>
      </c>
      <c r="B195" s="81" t="s">
        <v>480</v>
      </c>
      <c r="C195" s="1">
        <v>3.62</v>
      </c>
      <c r="E195" s="1">
        <v>3.62</v>
      </c>
      <c r="F195" s="1">
        <v>3.9820000000000002</v>
      </c>
      <c r="G195" s="1">
        <v>4.3440000000000003</v>
      </c>
      <c r="H195" s="1">
        <v>4.7060000000000004</v>
      </c>
      <c r="I195" t="s">
        <v>570</v>
      </c>
    </row>
    <row r="196" spans="1:9" x14ac:dyDescent="0.3">
      <c r="A196" t="s">
        <v>241</v>
      </c>
      <c r="B196" s="81" t="s">
        <v>481</v>
      </c>
      <c r="C196" s="1">
        <v>3.62</v>
      </c>
      <c r="E196" s="1">
        <v>3.62</v>
      </c>
      <c r="F196" s="1">
        <v>3.9820000000000002</v>
      </c>
      <c r="G196" s="1">
        <v>4.3440000000000003</v>
      </c>
      <c r="H196" s="1">
        <v>4.7060000000000004</v>
      </c>
      <c r="I196" t="s">
        <v>570</v>
      </c>
    </row>
    <row r="197" spans="1:9" ht="28.8" x14ac:dyDescent="0.3">
      <c r="A197" t="s">
        <v>242</v>
      </c>
      <c r="B197" s="81" t="s">
        <v>482</v>
      </c>
      <c r="C197" s="1">
        <v>3.62</v>
      </c>
      <c r="E197" s="1">
        <v>3.62</v>
      </c>
      <c r="F197" s="1">
        <v>3.9820000000000002</v>
      </c>
      <c r="G197" s="1">
        <v>4.3440000000000003</v>
      </c>
      <c r="H197" s="1">
        <v>4.7060000000000004</v>
      </c>
      <c r="I197" t="s">
        <v>571</v>
      </c>
    </row>
    <row r="198" spans="1:9" ht="43.2" x14ac:dyDescent="0.3">
      <c r="A198" t="s">
        <v>243</v>
      </c>
      <c r="B198" s="81" t="s">
        <v>483</v>
      </c>
      <c r="C198" s="1">
        <v>2.29</v>
      </c>
      <c r="E198" s="1">
        <v>2.29</v>
      </c>
      <c r="F198" s="1">
        <v>2.5190000000000001</v>
      </c>
      <c r="G198" s="1">
        <v>2.7480000000000002</v>
      </c>
      <c r="H198" s="1">
        <v>2.9769999999999999</v>
      </c>
      <c r="I198" t="s">
        <v>569</v>
      </c>
    </row>
    <row r="199" spans="1:9" ht="86.4" x14ac:dyDescent="0.3">
      <c r="A199" t="s">
        <v>244</v>
      </c>
      <c r="B199" s="81" t="s">
        <v>484</v>
      </c>
      <c r="C199" s="1">
        <v>2.88</v>
      </c>
      <c r="E199" s="1">
        <v>2.88</v>
      </c>
      <c r="F199" s="1">
        <v>3.1680000000000001</v>
      </c>
      <c r="G199" s="1">
        <v>3.456</v>
      </c>
      <c r="H199" s="1">
        <v>3.7440000000000002</v>
      </c>
      <c r="I199" t="s">
        <v>569</v>
      </c>
    </row>
    <row r="200" spans="1:9" x14ac:dyDescent="0.3">
      <c r="A200" t="s">
        <v>245</v>
      </c>
      <c r="B200" s="81" t="s">
        <v>485</v>
      </c>
    </row>
    <row r="201" spans="1:9" x14ac:dyDescent="0.3">
      <c r="A201" t="s">
        <v>246</v>
      </c>
      <c r="B201" s="81" t="s">
        <v>485</v>
      </c>
      <c r="C201" s="1">
        <v>2.27</v>
      </c>
      <c r="E201" s="1">
        <v>2.27</v>
      </c>
      <c r="F201" s="1">
        <v>2.4969999999999999</v>
      </c>
      <c r="G201" s="1">
        <v>2.7240000000000002</v>
      </c>
      <c r="H201" s="1">
        <v>2.9510000000000001</v>
      </c>
    </row>
    <row r="202" spans="1:9" ht="28.8" x14ac:dyDescent="0.3">
      <c r="A202" t="s">
        <v>247</v>
      </c>
      <c r="B202" s="81" t="s">
        <v>486</v>
      </c>
    </row>
    <row r="203" spans="1:9" x14ac:dyDescent="0.3">
      <c r="A203" t="s">
        <v>248</v>
      </c>
      <c r="B203" s="81" t="s">
        <v>487</v>
      </c>
      <c r="C203" s="1">
        <v>3.19</v>
      </c>
      <c r="E203" s="1">
        <v>3.19</v>
      </c>
      <c r="F203" s="1">
        <v>3.5089999999999999</v>
      </c>
      <c r="G203" s="1">
        <v>3.8279999999999998</v>
      </c>
      <c r="H203" s="1">
        <v>4.1470000000000002</v>
      </c>
    </row>
    <row r="204" spans="1:9" ht="28.8" x14ac:dyDescent="0.3">
      <c r="A204" t="s">
        <v>249</v>
      </c>
      <c r="B204" s="81" t="s">
        <v>488</v>
      </c>
      <c r="C204" s="1">
        <v>2.37</v>
      </c>
      <c r="E204" s="1">
        <v>2.37</v>
      </c>
      <c r="F204" s="1">
        <v>2.6070000000000002</v>
      </c>
      <c r="G204" s="1">
        <v>2.8439999999999999</v>
      </c>
      <c r="H204" s="1">
        <v>3.081</v>
      </c>
      <c r="I204" t="s">
        <v>569</v>
      </c>
    </row>
    <row r="205" spans="1:9" ht="28.8" x14ac:dyDescent="0.3">
      <c r="A205" t="s">
        <v>250</v>
      </c>
      <c r="B205" s="81" t="s">
        <v>489</v>
      </c>
      <c r="C205" s="1">
        <v>3.19</v>
      </c>
      <c r="E205" s="1">
        <v>3.19</v>
      </c>
      <c r="F205" s="1">
        <v>3.5089999999999999</v>
      </c>
      <c r="G205" s="1">
        <v>3.8279999999999998</v>
      </c>
      <c r="H205" s="1">
        <v>4.1470000000000002</v>
      </c>
    </row>
    <row r="206" spans="1:9" ht="43.2" x14ac:dyDescent="0.3">
      <c r="A206" t="s">
        <v>251</v>
      </c>
      <c r="B206" s="81" t="s">
        <v>490</v>
      </c>
      <c r="C206" s="1">
        <v>2.37</v>
      </c>
      <c r="E206" s="1">
        <v>2.37</v>
      </c>
      <c r="F206" s="1">
        <v>2.6070000000000002</v>
      </c>
      <c r="G206" s="1">
        <v>2.8439999999999999</v>
      </c>
      <c r="H206" s="1">
        <v>3.081</v>
      </c>
      <c r="I206" t="s">
        <v>569</v>
      </c>
    </row>
    <row r="207" spans="1:9" ht="43.2" x14ac:dyDescent="0.3">
      <c r="A207" t="s">
        <v>252</v>
      </c>
      <c r="B207" s="81" t="s">
        <v>491</v>
      </c>
      <c r="C207" s="1">
        <v>3.19</v>
      </c>
      <c r="E207" s="1">
        <v>3.19</v>
      </c>
      <c r="F207" s="1">
        <v>3.5089999999999999</v>
      </c>
      <c r="G207" s="1">
        <v>3.8279999999999998</v>
      </c>
      <c r="H207" s="1">
        <v>4.1470000000000002</v>
      </c>
    </row>
    <row r="208" spans="1:9" ht="43.2" x14ac:dyDescent="0.3">
      <c r="A208" t="s">
        <v>253</v>
      </c>
      <c r="B208" s="81" t="s">
        <v>492</v>
      </c>
      <c r="C208" s="1">
        <v>2.37</v>
      </c>
      <c r="E208" s="1">
        <v>2.37</v>
      </c>
      <c r="F208" s="1">
        <v>2.6070000000000002</v>
      </c>
      <c r="G208" s="1">
        <v>2.8439999999999999</v>
      </c>
      <c r="H208" s="1">
        <v>3.081</v>
      </c>
      <c r="I208" t="s">
        <v>569</v>
      </c>
    </row>
    <row r="209" spans="1:9" ht="86.4" x14ac:dyDescent="0.3">
      <c r="A209" t="s">
        <v>254</v>
      </c>
      <c r="B209" s="81" t="s">
        <v>493</v>
      </c>
      <c r="C209" s="1">
        <v>2.37</v>
      </c>
      <c r="E209" s="1">
        <v>2.37</v>
      </c>
      <c r="F209" s="1">
        <v>2.6070000000000002</v>
      </c>
      <c r="G209" s="1">
        <v>2.8439999999999999</v>
      </c>
      <c r="H209" s="1">
        <v>3.081</v>
      </c>
      <c r="I209" t="s">
        <v>569</v>
      </c>
    </row>
    <row r="210" spans="1:9" ht="86.4" x14ac:dyDescent="0.3">
      <c r="A210" t="s">
        <v>255</v>
      </c>
      <c r="B210" s="81" t="s">
        <v>494</v>
      </c>
      <c r="C210" s="1">
        <v>2.37</v>
      </c>
      <c r="E210" s="1">
        <v>2.37</v>
      </c>
      <c r="F210" s="1">
        <v>2.6070000000000002</v>
      </c>
      <c r="G210" s="1">
        <v>2.8439999999999999</v>
      </c>
      <c r="H210" s="1">
        <v>3.081</v>
      </c>
      <c r="I210" t="s">
        <v>569</v>
      </c>
    </row>
    <row r="211" spans="1:9" ht="72" x14ac:dyDescent="0.3">
      <c r="A211" t="s">
        <v>256</v>
      </c>
      <c r="B211" s="81" t="s">
        <v>495</v>
      </c>
      <c r="C211" s="1">
        <v>3.19</v>
      </c>
      <c r="E211" s="1">
        <v>3.19</v>
      </c>
      <c r="F211" s="1">
        <v>3.5089999999999999</v>
      </c>
      <c r="G211" s="1">
        <v>3.8279999999999998</v>
      </c>
      <c r="H211" s="1">
        <v>4.1470000000000002</v>
      </c>
    </row>
    <row r="212" spans="1:9" ht="57.6" x14ac:dyDescent="0.3">
      <c r="A212" t="s">
        <v>257</v>
      </c>
      <c r="B212" s="81" t="s">
        <v>496</v>
      </c>
      <c r="C212" s="1">
        <v>3.19</v>
      </c>
      <c r="E212" s="1">
        <v>3.19</v>
      </c>
      <c r="F212" s="1">
        <v>3.5089999999999999</v>
      </c>
      <c r="G212" s="1">
        <v>3.8279999999999998</v>
      </c>
      <c r="H212" s="1">
        <v>4.1470000000000002</v>
      </c>
    </row>
    <row r="213" spans="1:9" ht="72" x14ac:dyDescent="0.3">
      <c r="A213" t="s">
        <v>258</v>
      </c>
      <c r="B213" s="81" t="s">
        <v>497</v>
      </c>
      <c r="C213" s="1">
        <v>2.29</v>
      </c>
      <c r="E213" s="1">
        <v>2.29</v>
      </c>
      <c r="F213" s="1">
        <v>2.5190000000000001</v>
      </c>
      <c r="G213" s="1">
        <v>2.7480000000000002</v>
      </c>
      <c r="H213" s="1">
        <v>2.9769999999999999</v>
      </c>
      <c r="I213" t="s">
        <v>570</v>
      </c>
    </row>
    <row r="214" spans="1:9" ht="72" x14ac:dyDescent="0.3">
      <c r="A214" t="s">
        <v>259</v>
      </c>
      <c r="B214" s="81" t="s">
        <v>498</v>
      </c>
      <c r="C214" s="1">
        <v>2.29</v>
      </c>
      <c r="E214" s="1">
        <v>2.29</v>
      </c>
      <c r="F214" s="1">
        <v>2.5190000000000001</v>
      </c>
      <c r="G214" s="1">
        <v>2.7480000000000002</v>
      </c>
      <c r="H214" s="1">
        <v>2.9769999999999999</v>
      </c>
      <c r="I214" t="s">
        <v>571</v>
      </c>
    </row>
    <row r="215" spans="1:9" ht="28.8" x14ac:dyDescent="0.3">
      <c r="A215" t="s">
        <v>260</v>
      </c>
      <c r="B215" s="81" t="s">
        <v>499</v>
      </c>
      <c r="C215" s="1">
        <v>2.37</v>
      </c>
      <c r="E215" s="1">
        <v>2.37</v>
      </c>
      <c r="F215" s="1">
        <v>2.6070000000000002</v>
      </c>
      <c r="G215" s="1">
        <v>2.8439999999999999</v>
      </c>
      <c r="H215" s="1">
        <v>3.081</v>
      </c>
      <c r="I215" t="s">
        <v>569</v>
      </c>
    </row>
    <row r="216" spans="1:9" ht="43.2" x14ac:dyDescent="0.3">
      <c r="A216" t="s">
        <v>261</v>
      </c>
      <c r="B216" s="81" t="s">
        <v>500</v>
      </c>
      <c r="C216" s="1">
        <v>2.29</v>
      </c>
      <c r="E216" s="1">
        <v>2.29</v>
      </c>
      <c r="F216" s="1">
        <v>2.5190000000000001</v>
      </c>
      <c r="G216" s="1">
        <v>2.7480000000000002</v>
      </c>
      <c r="H216" s="1">
        <v>2.9769999999999999</v>
      </c>
      <c r="I216" t="s">
        <v>569</v>
      </c>
    </row>
    <row r="217" spans="1:9" ht="72" x14ac:dyDescent="0.3">
      <c r="A217" t="s">
        <v>262</v>
      </c>
      <c r="B217" s="81" t="s">
        <v>501</v>
      </c>
    </row>
    <row r="218" spans="1:9" ht="43.2" x14ac:dyDescent="0.3">
      <c r="A218" t="s">
        <v>263</v>
      </c>
      <c r="B218" s="81" t="s">
        <v>502</v>
      </c>
      <c r="C218" s="1">
        <v>3.11</v>
      </c>
      <c r="E218" s="1">
        <v>3.11</v>
      </c>
      <c r="F218" s="1">
        <v>3.4209999999999998</v>
      </c>
      <c r="G218" s="1">
        <v>3.7320000000000002</v>
      </c>
      <c r="H218" s="1">
        <v>4.0430000000000001</v>
      </c>
    </row>
    <row r="219" spans="1:9" ht="57.6" x14ac:dyDescent="0.3">
      <c r="A219" t="s">
        <v>264</v>
      </c>
      <c r="B219" s="81" t="s">
        <v>503</v>
      </c>
      <c r="C219" s="1">
        <v>2.29</v>
      </c>
      <c r="E219" s="1">
        <v>2.29</v>
      </c>
      <c r="F219" s="1">
        <v>2.5190000000000001</v>
      </c>
      <c r="G219" s="1">
        <v>2.7480000000000002</v>
      </c>
      <c r="H219" s="1">
        <v>2.9769999999999999</v>
      </c>
      <c r="I219" t="s">
        <v>569</v>
      </c>
    </row>
    <row r="220" spans="1:9" ht="57.6" x14ac:dyDescent="0.3">
      <c r="A220" t="s">
        <v>265</v>
      </c>
      <c r="B220" s="81" t="s">
        <v>504</v>
      </c>
      <c r="C220" s="1">
        <v>3.11</v>
      </c>
      <c r="E220" s="1">
        <v>3.11</v>
      </c>
      <c r="F220" s="1">
        <v>3.4209999999999998</v>
      </c>
      <c r="G220" s="1">
        <v>3.7320000000000002</v>
      </c>
      <c r="H220" s="1">
        <v>4.0430000000000001</v>
      </c>
    </row>
    <row r="221" spans="1:9" ht="72" x14ac:dyDescent="0.3">
      <c r="A221" t="s">
        <v>266</v>
      </c>
      <c r="B221" s="81" t="s">
        <v>505</v>
      </c>
      <c r="C221" s="1">
        <v>2.29</v>
      </c>
      <c r="E221" s="1">
        <v>2.29</v>
      </c>
      <c r="F221" s="1">
        <v>2.5190000000000001</v>
      </c>
      <c r="G221" s="1">
        <v>2.7480000000000002</v>
      </c>
      <c r="H221" s="1">
        <v>2.9769999999999999</v>
      </c>
      <c r="I221" t="s">
        <v>569</v>
      </c>
    </row>
    <row r="222" spans="1:9" ht="43.2" x14ac:dyDescent="0.3">
      <c r="A222" t="s">
        <v>267</v>
      </c>
      <c r="B222" s="81" t="s">
        <v>506</v>
      </c>
      <c r="C222" s="1">
        <v>2.29</v>
      </c>
      <c r="E222" s="1">
        <v>2.29</v>
      </c>
      <c r="F222" s="1">
        <v>2.5190000000000001</v>
      </c>
      <c r="G222" s="1">
        <v>2.7480000000000002</v>
      </c>
      <c r="H222" s="1">
        <v>2.9769999999999999</v>
      </c>
      <c r="I222" t="s">
        <v>569</v>
      </c>
    </row>
    <row r="223" spans="1:9" ht="28.8" x14ac:dyDescent="0.3">
      <c r="A223" t="s">
        <v>268</v>
      </c>
      <c r="B223" s="81" t="s">
        <v>507</v>
      </c>
      <c r="C223" s="1">
        <v>2.29</v>
      </c>
      <c r="E223" s="1">
        <v>2.29</v>
      </c>
      <c r="F223" s="1">
        <v>2.5190000000000001</v>
      </c>
      <c r="G223" s="1">
        <v>2.7480000000000002</v>
      </c>
      <c r="H223" s="1">
        <v>2.9769999999999999</v>
      </c>
    </row>
    <row r="224" spans="1:9" ht="43.2" x14ac:dyDescent="0.3">
      <c r="A224" t="s">
        <v>269</v>
      </c>
      <c r="B224" s="81" t="s">
        <v>508</v>
      </c>
      <c r="C224" s="1">
        <v>2.29</v>
      </c>
      <c r="E224" s="1">
        <v>2.29</v>
      </c>
      <c r="F224" s="1">
        <v>2.5190000000000001</v>
      </c>
      <c r="G224" s="1">
        <v>2.7480000000000002</v>
      </c>
      <c r="H224" s="1">
        <v>2.9769999999999999</v>
      </c>
      <c r="I224" t="s">
        <v>569</v>
      </c>
    </row>
    <row r="225" spans="1:9" ht="43.2" x14ac:dyDescent="0.3">
      <c r="A225" t="s">
        <v>270</v>
      </c>
      <c r="B225" s="81" t="s">
        <v>509</v>
      </c>
      <c r="C225" s="1">
        <v>2.29</v>
      </c>
      <c r="E225" s="1">
        <v>2.29</v>
      </c>
      <c r="F225" s="1">
        <v>2.5190000000000001</v>
      </c>
      <c r="G225" s="1">
        <v>2.7480000000000002</v>
      </c>
      <c r="H225" s="1">
        <v>2.9769999999999999</v>
      </c>
      <c r="I225" t="s">
        <v>569</v>
      </c>
    </row>
    <row r="226" spans="1:9" ht="86.4" x14ac:dyDescent="0.3">
      <c r="A226" t="s">
        <v>271</v>
      </c>
      <c r="B226" s="81" t="s">
        <v>510</v>
      </c>
      <c r="C226" s="1">
        <v>2.29</v>
      </c>
      <c r="E226" s="1">
        <v>2.29</v>
      </c>
      <c r="F226" s="1">
        <v>2.5190000000000001</v>
      </c>
      <c r="G226" s="1">
        <v>2.7480000000000002</v>
      </c>
      <c r="H226" s="1">
        <v>2.9769999999999999</v>
      </c>
      <c r="I226" t="s">
        <v>569</v>
      </c>
    </row>
    <row r="227" spans="1:9" ht="100.8" x14ac:dyDescent="0.3">
      <c r="A227" t="s">
        <v>272</v>
      </c>
      <c r="B227" s="81" t="s">
        <v>511</v>
      </c>
      <c r="C227" s="1">
        <v>2.29</v>
      </c>
      <c r="E227" s="1">
        <v>2.29</v>
      </c>
      <c r="F227" s="1">
        <v>2.5190000000000001</v>
      </c>
      <c r="G227" s="1">
        <v>2.7480000000000002</v>
      </c>
      <c r="H227" s="1">
        <v>2.9769999999999999</v>
      </c>
      <c r="I227" t="s">
        <v>569</v>
      </c>
    </row>
    <row r="228" spans="1:9" ht="100.8" x14ac:dyDescent="0.3">
      <c r="A228" t="s">
        <v>273</v>
      </c>
      <c r="B228" s="81" t="s">
        <v>512</v>
      </c>
      <c r="C228" s="1">
        <v>2.29</v>
      </c>
      <c r="E228" s="1">
        <v>2.29</v>
      </c>
      <c r="F228" s="1">
        <v>2.5190000000000001</v>
      </c>
      <c r="G228" s="1">
        <v>2.7480000000000002</v>
      </c>
      <c r="H228" s="1">
        <v>2.9769999999999999</v>
      </c>
      <c r="I228" t="s">
        <v>569</v>
      </c>
    </row>
    <row r="229" spans="1:9" ht="100.8" x14ac:dyDescent="0.3">
      <c r="A229" t="s">
        <v>274</v>
      </c>
      <c r="B229" s="81" t="s">
        <v>513</v>
      </c>
      <c r="C229" s="1">
        <v>3.11</v>
      </c>
      <c r="E229" s="1">
        <v>3.11</v>
      </c>
      <c r="F229" s="1">
        <v>3.4209999999999998</v>
      </c>
      <c r="G229" s="1">
        <v>3.7320000000000002</v>
      </c>
      <c r="H229" s="1">
        <v>4.0430000000000001</v>
      </c>
    </row>
    <row r="230" spans="1:9" ht="100.8" x14ac:dyDescent="0.3">
      <c r="A230" t="s">
        <v>275</v>
      </c>
      <c r="B230" s="81" t="s">
        <v>514</v>
      </c>
      <c r="C230" s="1">
        <v>3.11</v>
      </c>
      <c r="E230" s="1">
        <v>3.11</v>
      </c>
      <c r="F230" s="1">
        <v>3.4209999999999998</v>
      </c>
      <c r="G230" s="1">
        <v>3.7320000000000002</v>
      </c>
      <c r="H230" s="1">
        <v>4.0430000000000001</v>
      </c>
    </row>
    <row r="231" spans="1:9" ht="43.2" x14ac:dyDescent="0.3">
      <c r="A231" t="s">
        <v>276</v>
      </c>
      <c r="B231" s="81" t="s">
        <v>515</v>
      </c>
      <c r="C231" s="1">
        <v>2.21</v>
      </c>
      <c r="E231" s="1">
        <v>2.21</v>
      </c>
      <c r="F231" s="1">
        <v>2.431</v>
      </c>
      <c r="G231" s="1">
        <v>2.6520000000000001</v>
      </c>
      <c r="H231" s="1">
        <v>2.8730000000000002</v>
      </c>
      <c r="I231" t="s">
        <v>570</v>
      </c>
    </row>
    <row r="232" spans="1:9" ht="43.2" x14ac:dyDescent="0.3">
      <c r="A232" t="s">
        <v>277</v>
      </c>
      <c r="B232" s="81" t="s">
        <v>516</v>
      </c>
      <c r="C232" s="1">
        <v>2.21</v>
      </c>
      <c r="E232" s="1">
        <v>2.21</v>
      </c>
      <c r="F232" s="1">
        <v>2.431</v>
      </c>
      <c r="G232" s="1">
        <v>2.6520000000000001</v>
      </c>
      <c r="H232" s="1">
        <v>2.8730000000000002</v>
      </c>
      <c r="I232" t="s">
        <v>570</v>
      </c>
    </row>
    <row r="233" spans="1:9" ht="100.8" x14ac:dyDescent="0.3">
      <c r="A233" t="s">
        <v>278</v>
      </c>
      <c r="B233" s="81" t="s">
        <v>517</v>
      </c>
      <c r="C233" s="1">
        <v>2.21</v>
      </c>
      <c r="E233" s="1">
        <v>2.21</v>
      </c>
      <c r="F233" s="1">
        <v>2.431</v>
      </c>
      <c r="G233" s="1">
        <v>2.6520000000000001</v>
      </c>
      <c r="H233" s="1">
        <v>2.8730000000000002</v>
      </c>
      <c r="I233" t="s">
        <v>570</v>
      </c>
    </row>
    <row r="234" spans="1:9" ht="28.8" x14ac:dyDescent="0.3">
      <c r="A234" t="s">
        <v>279</v>
      </c>
      <c r="B234" s="81" t="s">
        <v>518</v>
      </c>
      <c r="C234" s="1">
        <v>3.11</v>
      </c>
      <c r="E234" s="1">
        <v>3.11</v>
      </c>
      <c r="F234" s="1">
        <v>3.4209999999999998</v>
      </c>
      <c r="G234" s="1">
        <v>3.7320000000000002</v>
      </c>
      <c r="H234" s="1">
        <v>4.0430000000000001</v>
      </c>
    </row>
    <row r="235" spans="1:9" ht="43.2" x14ac:dyDescent="0.3">
      <c r="A235" t="s">
        <v>280</v>
      </c>
      <c r="B235" s="81" t="s">
        <v>519</v>
      </c>
      <c r="C235" s="1">
        <v>2.29</v>
      </c>
      <c r="E235" s="1">
        <v>2.29</v>
      </c>
      <c r="F235" s="1">
        <v>2.5190000000000001</v>
      </c>
      <c r="G235" s="1">
        <v>2.7480000000000002</v>
      </c>
      <c r="H235" s="1">
        <v>2.9769999999999999</v>
      </c>
      <c r="I235" t="s">
        <v>569</v>
      </c>
    </row>
    <row r="236" spans="1:9" ht="43.2" x14ac:dyDescent="0.3">
      <c r="A236" t="s">
        <v>281</v>
      </c>
      <c r="B236" s="81" t="s">
        <v>520</v>
      </c>
      <c r="C236" s="1">
        <v>2.29</v>
      </c>
      <c r="E236" s="1">
        <v>2.29</v>
      </c>
      <c r="F236" s="1">
        <v>2.5190000000000001</v>
      </c>
      <c r="G236" s="1">
        <v>2.7480000000000002</v>
      </c>
      <c r="H236" s="1">
        <v>2.9769999999999999</v>
      </c>
      <c r="I236" t="s">
        <v>569</v>
      </c>
    </row>
    <row r="237" spans="1:9" ht="100.8" x14ac:dyDescent="0.3">
      <c r="A237" t="s">
        <v>282</v>
      </c>
      <c r="B237" s="81" t="s">
        <v>521</v>
      </c>
      <c r="C237" s="1">
        <v>3.11</v>
      </c>
      <c r="E237" s="1">
        <v>3.11</v>
      </c>
      <c r="F237" s="1">
        <v>3.4209999999999998</v>
      </c>
      <c r="G237" s="1">
        <v>3.7320000000000002</v>
      </c>
      <c r="H237" s="1">
        <v>4.0430000000000001</v>
      </c>
    </row>
    <row r="238" spans="1:9" ht="100.8" x14ac:dyDescent="0.3">
      <c r="A238" t="s">
        <v>283</v>
      </c>
      <c r="B238" s="81" t="s">
        <v>522</v>
      </c>
      <c r="C238" s="1">
        <v>2.29</v>
      </c>
      <c r="E238" s="1">
        <v>2.29</v>
      </c>
      <c r="F238" s="1">
        <v>2.5190000000000001</v>
      </c>
      <c r="G238" s="1">
        <v>2.7480000000000002</v>
      </c>
      <c r="H238" s="1">
        <v>2.9769999999999999</v>
      </c>
      <c r="I238" t="s">
        <v>569</v>
      </c>
    </row>
    <row r="239" spans="1:9" ht="57.6" x14ac:dyDescent="0.3">
      <c r="A239" t="s">
        <v>284</v>
      </c>
      <c r="B239" s="81" t="s">
        <v>523</v>
      </c>
      <c r="C239" s="1">
        <v>2.29</v>
      </c>
      <c r="E239" s="1">
        <v>2.29</v>
      </c>
      <c r="F239" s="1">
        <v>2.5190000000000001</v>
      </c>
      <c r="G239" s="1">
        <v>2.7480000000000002</v>
      </c>
      <c r="H239" s="1">
        <v>2.9769999999999999</v>
      </c>
      <c r="I239" t="s">
        <v>569</v>
      </c>
    </row>
    <row r="240" spans="1:9" ht="28.8" x14ac:dyDescent="0.3">
      <c r="A240" t="s">
        <v>285</v>
      </c>
      <c r="B240" s="81" t="s">
        <v>524</v>
      </c>
    </row>
    <row r="241" spans="1:9" x14ac:dyDescent="0.3">
      <c r="A241" t="s">
        <v>286</v>
      </c>
      <c r="B241" s="81" t="s">
        <v>525</v>
      </c>
      <c r="C241" s="1">
        <v>2.1800000000000002</v>
      </c>
      <c r="E241" s="1">
        <v>2.1800000000000002</v>
      </c>
      <c r="F241" s="1">
        <v>2.3980000000000001</v>
      </c>
      <c r="G241" s="1">
        <v>2.6160000000000001</v>
      </c>
      <c r="H241" s="1">
        <v>2.8340000000000001</v>
      </c>
    </row>
    <row r="242" spans="1:9" ht="28.8" x14ac:dyDescent="0.3">
      <c r="A242" t="s">
        <v>287</v>
      </c>
      <c r="B242" s="81" t="s">
        <v>526</v>
      </c>
      <c r="C242" s="1">
        <v>2.1800000000000002</v>
      </c>
      <c r="E242" s="1">
        <v>2.1800000000000002</v>
      </c>
      <c r="F242" s="1">
        <v>2.3980000000000001</v>
      </c>
      <c r="G242" s="1">
        <v>2.6160000000000001</v>
      </c>
      <c r="H242" s="1">
        <v>2.8340000000000001</v>
      </c>
    </row>
    <row r="243" spans="1:9" x14ac:dyDescent="0.3">
      <c r="A243" t="s">
        <v>288</v>
      </c>
      <c r="B243" s="81" t="s">
        <v>527</v>
      </c>
      <c r="C243" s="1">
        <v>2.29</v>
      </c>
      <c r="E243" s="1">
        <v>2.29</v>
      </c>
      <c r="F243" s="1">
        <v>2.5190000000000001</v>
      </c>
      <c r="G243" s="1">
        <v>2.7480000000000002</v>
      </c>
      <c r="H243" s="1">
        <v>2.9769999999999999</v>
      </c>
    </row>
    <row r="244" spans="1:9" x14ac:dyDescent="0.3">
      <c r="A244" t="s">
        <v>289</v>
      </c>
      <c r="B244" s="81" t="s">
        <v>528</v>
      </c>
      <c r="C244" s="1">
        <v>2.86</v>
      </c>
      <c r="E244" s="1">
        <v>2.86</v>
      </c>
      <c r="F244" s="1">
        <v>3.1459999999999999</v>
      </c>
      <c r="G244" s="1">
        <v>3.4319999999999999</v>
      </c>
      <c r="H244" s="1">
        <v>3.718</v>
      </c>
    </row>
    <row r="245" spans="1:9" ht="28.8" x14ac:dyDescent="0.3">
      <c r="A245" t="s">
        <v>290</v>
      </c>
      <c r="B245" s="81" t="s">
        <v>529</v>
      </c>
      <c r="C245" s="1">
        <v>2.86</v>
      </c>
      <c r="E245" s="1">
        <v>2.86</v>
      </c>
      <c r="F245" s="1">
        <v>3.1459999999999999</v>
      </c>
      <c r="G245" s="1">
        <v>3.4319999999999999</v>
      </c>
      <c r="H245" s="1">
        <v>3.718</v>
      </c>
    </row>
    <row r="246" spans="1:9" ht="28.8" x14ac:dyDescent="0.3">
      <c r="A246" t="s">
        <v>291</v>
      </c>
      <c r="B246" s="81" t="s">
        <v>530</v>
      </c>
      <c r="C246" s="1">
        <v>2.86</v>
      </c>
      <c r="E246" s="1">
        <v>2.86</v>
      </c>
      <c r="F246" s="1">
        <v>3.1459999999999999</v>
      </c>
      <c r="G246" s="1">
        <v>3.4319999999999999</v>
      </c>
      <c r="H246" s="1">
        <v>3.718</v>
      </c>
    </row>
    <row r="247" spans="1:9" ht="43.2" x14ac:dyDescent="0.3">
      <c r="A247" t="s">
        <v>292</v>
      </c>
      <c r="B247" s="81" t="s">
        <v>531</v>
      </c>
      <c r="C247" s="1">
        <v>2.86</v>
      </c>
      <c r="E247" s="1">
        <v>2.86</v>
      </c>
      <c r="F247" s="1">
        <v>3.1459999999999999</v>
      </c>
      <c r="G247" s="1">
        <v>3.4319999999999999</v>
      </c>
      <c r="H247" s="1">
        <v>3.718</v>
      </c>
    </row>
    <row r="248" spans="1:9" x14ac:dyDescent="0.3">
      <c r="A248" t="s">
        <v>293</v>
      </c>
      <c r="B248" s="81" t="s">
        <v>532</v>
      </c>
      <c r="C248" s="1">
        <v>2.37</v>
      </c>
      <c r="E248" s="1">
        <v>2.37</v>
      </c>
      <c r="F248" s="1">
        <v>2.6070000000000002</v>
      </c>
      <c r="G248" s="1">
        <v>2.8439999999999999</v>
      </c>
      <c r="H248" s="1">
        <v>3.081</v>
      </c>
      <c r="I248" t="s">
        <v>569</v>
      </c>
    </row>
    <row r="249" spans="1:9" ht="28.8" x14ac:dyDescent="0.3">
      <c r="A249" t="s">
        <v>294</v>
      </c>
      <c r="B249" s="81" t="s">
        <v>533</v>
      </c>
      <c r="C249" s="1">
        <v>2.37</v>
      </c>
      <c r="E249" s="1">
        <v>2.37</v>
      </c>
      <c r="F249" s="1">
        <v>2.6070000000000002</v>
      </c>
      <c r="G249" s="1">
        <v>2.8439999999999999</v>
      </c>
      <c r="H249" s="1">
        <v>3.081</v>
      </c>
      <c r="I249" t="s">
        <v>569</v>
      </c>
    </row>
    <row r="250" spans="1:9" ht="28.8" x14ac:dyDescent="0.3">
      <c r="A250" t="s">
        <v>295</v>
      </c>
      <c r="B250" s="81" t="s">
        <v>534</v>
      </c>
      <c r="C250" s="1">
        <v>2.37</v>
      </c>
      <c r="E250" s="1">
        <v>2.37</v>
      </c>
      <c r="F250" s="1">
        <v>2.6070000000000002</v>
      </c>
      <c r="G250" s="1">
        <v>2.8439999999999999</v>
      </c>
      <c r="H250" s="1">
        <v>3.081</v>
      </c>
      <c r="I250" t="s">
        <v>569</v>
      </c>
    </row>
    <row r="251" spans="1:9" ht="43.2" x14ac:dyDescent="0.3">
      <c r="A251" t="s">
        <v>296</v>
      </c>
      <c r="B251" s="81" t="s">
        <v>535</v>
      </c>
      <c r="C251" s="1">
        <v>2.37</v>
      </c>
      <c r="E251" s="1">
        <v>2.37</v>
      </c>
      <c r="F251" s="1">
        <v>2.6070000000000002</v>
      </c>
      <c r="G251" s="1">
        <v>2.8439999999999999</v>
      </c>
      <c r="H251" s="1">
        <v>3.081</v>
      </c>
      <c r="I251" t="s">
        <v>569</v>
      </c>
    </row>
    <row r="252" spans="1:9" ht="100.8" x14ac:dyDescent="0.3">
      <c r="A252" t="s">
        <v>297</v>
      </c>
      <c r="B252" s="81" t="s">
        <v>536</v>
      </c>
      <c r="C252" s="1">
        <v>2.85</v>
      </c>
      <c r="E252" s="1">
        <v>2.85</v>
      </c>
      <c r="F252" s="1">
        <v>3.1349999999999998</v>
      </c>
      <c r="G252" s="1">
        <v>3.42</v>
      </c>
      <c r="H252" s="1">
        <v>3.7050000000000001</v>
      </c>
      <c r="I252" t="s">
        <v>569</v>
      </c>
    </row>
    <row r="253" spans="1:9" ht="86.4" x14ac:dyDescent="0.3">
      <c r="A253" t="s">
        <v>298</v>
      </c>
      <c r="B253" s="81" t="s">
        <v>537</v>
      </c>
      <c r="C253" s="1">
        <v>3.02</v>
      </c>
      <c r="E253" s="1">
        <v>3.02</v>
      </c>
      <c r="F253" s="1">
        <v>3.3220000000000001</v>
      </c>
      <c r="G253" s="1">
        <v>3.6240000000000001</v>
      </c>
      <c r="H253" s="1">
        <v>3.9260000000000002</v>
      </c>
      <c r="I253" t="s">
        <v>569</v>
      </c>
    </row>
    <row r="254" spans="1:9" ht="86.4" x14ac:dyDescent="0.3">
      <c r="A254" t="s">
        <v>299</v>
      </c>
      <c r="B254" s="81" t="s">
        <v>538</v>
      </c>
      <c r="C254" s="1">
        <v>2.29</v>
      </c>
      <c r="E254" s="1">
        <v>2.29</v>
      </c>
      <c r="F254" s="1">
        <v>2.5190000000000001</v>
      </c>
      <c r="G254" s="1">
        <v>2.7480000000000002</v>
      </c>
      <c r="H254" s="1">
        <v>2.9769999999999999</v>
      </c>
      <c r="I254" t="s">
        <v>569</v>
      </c>
    </row>
    <row r="255" spans="1:9" ht="43.2" x14ac:dyDescent="0.3">
      <c r="A255" t="s">
        <v>300</v>
      </c>
      <c r="B255" s="81" t="s">
        <v>539</v>
      </c>
    </row>
    <row r="256" spans="1:9" ht="43.2" x14ac:dyDescent="0.3">
      <c r="A256" t="s">
        <v>301</v>
      </c>
      <c r="B256" s="81" t="s">
        <v>539</v>
      </c>
      <c r="C256" s="1">
        <v>3.08</v>
      </c>
      <c r="E256" s="1">
        <v>3.08</v>
      </c>
      <c r="F256" s="1">
        <v>3.3879999999999999</v>
      </c>
      <c r="G256" s="1">
        <v>3.6960000000000002</v>
      </c>
      <c r="H256" s="1">
        <v>4.0039999999999996</v>
      </c>
      <c r="I256" t="s">
        <v>569</v>
      </c>
    </row>
    <row r="257" spans="1:9" ht="72" x14ac:dyDescent="0.3">
      <c r="A257" t="s">
        <v>302</v>
      </c>
      <c r="B257" s="81" t="s">
        <v>540</v>
      </c>
    </row>
    <row r="258" spans="1:9" x14ac:dyDescent="0.3">
      <c r="A258" t="s">
        <v>303</v>
      </c>
      <c r="B258" s="81" t="s">
        <v>541</v>
      </c>
      <c r="C258" s="1">
        <v>2.34</v>
      </c>
      <c r="E258" s="1">
        <v>2.34</v>
      </c>
      <c r="F258" s="1">
        <v>2.5739999999999998</v>
      </c>
      <c r="G258" s="1">
        <v>2.8079999999999998</v>
      </c>
      <c r="H258" s="1">
        <v>3.0419999999999998</v>
      </c>
      <c r="I258" t="s">
        <v>569</v>
      </c>
    </row>
    <row r="259" spans="1:9" x14ac:dyDescent="0.3">
      <c r="A259" t="s">
        <v>304</v>
      </c>
      <c r="B259" s="81" t="s">
        <v>542</v>
      </c>
      <c r="C259" s="1">
        <v>3.17</v>
      </c>
      <c r="E259" s="1">
        <v>3.17</v>
      </c>
      <c r="F259" s="1">
        <v>3.4870000000000001</v>
      </c>
      <c r="G259" s="1">
        <v>3.8039999999999998</v>
      </c>
      <c r="H259" s="1">
        <v>4.1210000000000004</v>
      </c>
      <c r="I259" t="s">
        <v>569</v>
      </c>
    </row>
    <row r="260" spans="1:9" ht="28.8" x14ac:dyDescent="0.3">
      <c r="A260" t="s">
        <v>305</v>
      </c>
      <c r="B260" s="81" t="s">
        <v>543</v>
      </c>
      <c r="C260" s="1">
        <v>2.34</v>
      </c>
      <c r="E260" s="1">
        <v>2.34</v>
      </c>
      <c r="F260" s="1">
        <v>2.5739999999999998</v>
      </c>
      <c r="G260" s="1">
        <v>2.8079999999999998</v>
      </c>
      <c r="H260" s="1">
        <v>3.0419999999999998</v>
      </c>
      <c r="I260" t="s">
        <v>569</v>
      </c>
    </row>
    <row r="261" spans="1:9" x14ac:dyDescent="0.3">
      <c r="A261" t="s">
        <v>306</v>
      </c>
      <c r="B261" s="81" t="s">
        <v>544</v>
      </c>
      <c r="C261" s="1">
        <v>2.34</v>
      </c>
      <c r="E261" s="1">
        <v>2.34</v>
      </c>
      <c r="F261" s="1">
        <v>2.5739999999999998</v>
      </c>
      <c r="G261" s="1">
        <v>2.8079999999999998</v>
      </c>
      <c r="H261" s="1">
        <v>3.0419999999999998</v>
      </c>
      <c r="I261" t="s">
        <v>569</v>
      </c>
    </row>
    <row r="262" spans="1:9" x14ac:dyDescent="0.3">
      <c r="A262" t="s">
        <v>307</v>
      </c>
      <c r="B262" s="81" t="s">
        <v>545</v>
      </c>
      <c r="C262" s="1">
        <v>3.17</v>
      </c>
      <c r="E262" s="1">
        <v>3.17</v>
      </c>
      <c r="F262" s="1">
        <v>3.4870000000000001</v>
      </c>
      <c r="G262" s="1">
        <v>3.8039999999999998</v>
      </c>
      <c r="H262" s="1">
        <v>4.1210000000000004</v>
      </c>
      <c r="I262" t="s">
        <v>569</v>
      </c>
    </row>
    <row r="263" spans="1:9" ht="28.8" x14ac:dyDescent="0.3">
      <c r="A263" t="s">
        <v>308</v>
      </c>
      <c r="B263" s="81" t="s">
        <v>546</v>
      </c>
      <c r="C263" s="1">
        <v>2.34</v>
      </c>
      <c r="E263" s="1">
        <v>2.34</v>
      </c>
      <c r="F263" s="1">
        <v>2.5739999999999998</v>
      </c>
      <c r="G263" s="1">
        <v>2.8079999999999998</v>
      </c>
      <c r="H263" s="1">
        <v>3.0419999999999998</v>
      </c>
      <c r="I263" t="s">
        <v>569</v>
      </c>
    </row>
    <row r="264" spans="1:9" ht="43.2" x14ac:dyDescent="0.3">
      <c r="A264" t="s">
        <v>309</v>
      </c>
      <c r="B264" s="81" t="s">
        <v>547</v>
      </c>
      <c r="C264" s="1">
        <v>2.34</v>
      </c>
      <c r="E264" s="1">
        <v>2.34</v>
      </c>
      <c r="F264" s="1">
        <v>2.5739999999999998</v>
      </c>
      <c r="G264" s="1">
        <v>2.8079999999999998</v>
      </c>
      <c r="H264" s="1">
        <v>3.0419999999999998</v>
      </c>
      <c r="I264" t="s">
        <v>569</v>
      </c>
    </row>
    <row r="265" spans="1:9" ht="72" x14ac:dyDescent="0.3">
      <c r="A265" t="s">
        <v>310</v>
      </c>
      <c r="B265" s="81" t="s">
        <v>548</v>
      </c>
      <c r="C265" s="1">
        <v>2.81</v>
      </c>
      <c r="E265" s="1">
        <v>2.81</v>
      </c>
      <c r="F265" s="1">
        <v>3.0910000000000002</v>
      </c>
      <c r="G265" s="1">
        <v>3.3719999999999999</v>
      </c>
      <c r="H265" s="1">
        <v>3.653</v>
      </c>
      <c r="I265" t="s">
        <v>569</v>
      </c>
    </row>
    <row r="266" spans="1:9" x14ac:dyDescent="0.3">
      <c r="A266" t="s">
        <v>311</v>
      </c>
      <c r="B266" s="81" t="s">
        <v>549</v>
      </c>
      <c r="C266" s="1">
        <v>3.04</v>
      </c>
      <c r="E266" s="1">
        <v>3.04</v>
      </c>
      <c r="F266" s="1">
        <v>3.3439999999999999</v>
      </c>
      <c r="G266" s="1">
        <v>3.6480000000000001</v>
      </c>
      <c r="H266" s="1">
        <v>3.952</v>
      </c>
      <c r="I266" t="s">
        <v>569</v>
      </c>
    </row>
    <row r="267" spans="1:9" ht="28.8" x14ac:dyDescent="0.3">
      <c r="A267" t="s">
        <v>312</v>
      </c>
      <c r="B267" s="81" t="s">
        <v>550</v>
      </c>
      <c r="C267" s="1">
        <v>2.34</v>
      </c>
      <c r="E267" s="1">
        <v>2.34</v>
      </c>
      <c r="F267" s="1">
        <v>2.5739999999999998</v>
      </c>
      <c r="G267" s="1">
        <v>2.8079999999999998</v>
      </c>
      <c r="H267" s="1">
        <v>3.0419999999999998</v>
      </c>
      <c r="I267" t="s">
        <v>569</v>
      </c>
    </row>
    <row r="268" spans="1:9" ht="28.8" x14ac:dyDescent="0.3">
      <c r="A268" t="s">
        <v>313</v>
      </c>
      <c r="B268" s="81" t="s">
        <v>551</v>
      </c>
      <c r="C268" s="1">
        <v>2.34</v>
      </c>
      <c r="E268" s="1">
        <v>2.34</v>
      </c>
      <c r="F268" s="1">
        <v>2.5739999999999998</v>
      </c>
      <c r="G268" s="1">
        <v>2.8079999999999998</v>
      </c>
      <c r="H268" s="1">
        <v>3.0419999999999998</v>
      </c>
      <c r="I268" t="s">
        <v>569</v>
      </c>
    </row>
    <row r="269" spans="1:9" ht="28.8" x14ac:dyDescent="0.3">
      <c r="A269" t="s">
        <v>314</v>
      </c>
      <c r="B269" s="81" t="s">
        <v>552</v>
      </c>
      <c r="C269" s="1">
        <v>2.41</v>
      </c>
      <c r="E269" s="1">
        <v>2.41</v>
      </c>
      <c r="F269" s="1">
        <v>2.6509999999999998</v>
      </c>
      <c r="G269" s="1">
        <v>2.8919999999999999</v>
      </c>
      <c r="H269" s="1">
        <v>3.133</v>
      </c>
      <c r="I269" t="s">
        <v>569</v>
      </c>
    </row>
    <row r="270" spans="1:9" ht="28.8" x14ac:dyDescent="0.3">
      <c r="A270" t="s">
        <v>315</v>
      </c>
      <c r="B270" s="81" t="s">
        <v>553</v>
      </c>
      <c r="C270" s="1">
        <v>2.35</v>
      </c>
      <c r="E270" s="1">
        <v>2.35</v>
      </c>
      <c r="F270" s="1">
        <v>2.585</v>
      </c>
      <c r="G270" s="1">
        <v>2.82</v>
      </c>
      <c r="H270" s="1">
        <v>3.0550000000000002</v>
      </c>
      <c r="I270" t="s">
        <v>569</v>
      </c>
    </row>
    <row r="271" spans="1:9" x14ac:dyDescent="0.3">
      <c r="A271" t="s">
        <v>316</v>
      </c>
      <c r="B271" s="81" t="s">
        <v>554</v>
      </c>
      <c r="C271" s="1">
        <v>2.34</v>
      </c>
      <c r="E271" s="1">
        <v>2.34</v>
      </c>
      <c r="F271" s="1">
        <v>2.5739999999999998</v>
      </c>
      <c r="G271" s="1">
        <v>2.8079999999999998</v>
      </c>
      <c r="H271" s="1">
        <v>3.0419999999999998</v>
      </c>
      <c r="I271" t="s">
        <v>569</v>
      </c>
    </row>
    <row r="272" spans="1:9" x14ac:dyDescent="0.3">
      <c r="A272" t="s">
        <v>317</v>
      </c>
      <c r="B272" s="81" t="s">
        <v>555</v>
      </c>
      <c r="C272" s="1">
        <v>2.34</v>
      </c>
      <c r="E272" s="1">
        <v>2.34</v>
      </c>
      <c r="F272" s="1">
        <v>2.5739999999999998</v>
      </c>
      <c r="G272" s="1">
        <v>2.8079999999999998</v>
      </c>
      <c r="H272" s="1">
        <v>3.0419999999999998</v>
      </c>
      <c r="I272" t="s">
        <v>569</v>
      </c>
    </row>
    <row r="273" spans="1:9" ht="28.8" x14ac:dyDescent="0.3">
      <c r="A273" t="s">
        <v>318</v>
      </c>
      <c r="B273" s="81" t="s">
        <v>556</v>
      </c>
    </row>
    <row r="274" spans="1:9" ht="28.8" x14ac:dyDescent="0.3">
      <c r="A274" t="s">
        <v>319</v>
      </c>
      <c r="B274" s="81" t="s">
        <v>557</v>
      </c>
      <c r="C274" s="1">
        <v>2.29</v>
      </c>
      <c r="E274" s="1">
        <v>2.29</v>
      </c>
      <c r="F274" s="1">
        <v>2.5190000000000001</v>
      </c>
      <c r="G274" s="1">
        <v>2.7480000000000002</v>
      </c>
      <c r="H274" s="1">
        <v>2.9769999999999999</v>
      </c>
      <c r="I274" t="s">
        <v>569</v>
      </c>
    </row>
    <row r="275" spans="1:9" ht="43.2" x14ac:dyDescent="0.3">
      <c r="A275" t="s">
        <v>320</v>
      </c>
      <c r="B275" s="81" t="s">
        <v>558</v>
      </c>
      <c r="C275" s="1">
        <v>2.29</v>
      </c>
      <c r="E275" s="1">
        <v>2.29</v>
      </c>
      <c r="F275" s="1">
        <v>2.5190000000000001</v>
      </c>
      <c r="G275" s="1">
        <v>2.7480000000000002</v>
      </c>
      <c r="H275" s="1">
        <v>2.9769999999999999</v>
      </c>
      <c r="I275" t="s">
        <v>569</v>
      </c>
    </row>
    <row r="276" spans="1:9" ht="28.8" x14ac:dyDescent="0.3">
      <c r="A276" t="s">
        <v>321</v>
      </c>
      <c r="B276" s="81" t="s">
        <v>559</v>
      </c>
      <c r="C276" s="1">
        <v>2.34</v>
      </c>
      <c r="E276" s="1">
        <v>2.34</v>
      </c>
      <c r="F276" s="1">
        <v>2.5739999999999998</v>
      </c>
      <c r="G276" s="1">
        <v>2.8079999999999998</v>
      </c>
      <c r="H276" s="1">
        <v>3.0419999999999998</v>
      </c>
      <c r="I276" t="s">
        <v>569</v>
      </c>
    </row>
    <row r="277" spans="1:9" x14ac:dyDescent="0.3">
      <c r="A277" t="s">
        <v>322</v>
      </c>
      <c r="B277" s="81" t="s">
        <v>560</v>
      </c>
      <c r="C277" s="1">
        <v>2.34</v>
      </c>
      <c r="E277" s="1">
        <v>2.34</v>
      </c>
      <c r="F277" s="1">
        <v>2.5739999999999998</v>
      </c>
      <c r="G277" s="1">
        <v>2.8079999999999998</v>
      </c>
      <c r="H277" s="1">
        <v>3.0419999999999998</v>
      </c>
      <c r="I277" t="s">
        <v>569</v>
      </c>
    </row>
    <row r="278" spans="1:9" ht="28.8" x14ac:dyDescent="0.3">
      <c r="A278" t="s">
        <v>323</v>
      </c>
      <c r="B278" s="81" t="s">
        <v>561</v>
      </c>
      <c r="C278" s="1">
        <v>2.34</v>
      </c>
      <c r="E278" s="1">
        <v>2.34</v>
      </c>
      <c r="F278" s="1">
        <v>2.5739999999999998</v>
      </c>
      <c r="G278" s="1">
        <v>2.8079999999999998</v>
      </c>
      <c r="H278" s="1">
        <v>3.0419999999999998</v>
      </c>
      <c r="I278" t="s">
        <v>569</v>
      </c>
    </row>
    <row r="279" spans="1:9" x14ac:dyDescent="0.3">
      <c r="A279" t="s">
        <v>324</v>
      </c>
      <c r="B279" s="81" t="s">
        <v>562</v>
      </c>
      <c r="C279" s="1">
        <v>2.34</v>
      </c>
      <c r="E279" s="1">
        <v>2.34</v>
      </c>
      <c r="F279" s="1">
        <v>2.5739999999999998</v>
      </c>
      <c r="G279" s="1">
        <v>2.8079999999999998</v>
      </c>
      <c r="H279" s="1">
        <v>3.0419999999999998</v>
      </c>
      <c r="I279" t="s">
        <v>569</v>
      </c>
    </row>
    <row r="280" spans="1:9" ht="43.2" x14ac:dyDescent="0.3">
      <c r="A280" t="s">
        <v>325</v>
      </c>
      <c r="B280" s="81" t="s">
        <v>563</v>
      </c>
      <c r="C280" s="1">
        <v>2.34</v>
      </c>
      <c r="E280" s="1">
        <v>2.34</v>
      </c>
      <c r="F280" s="1">
        <v>2.5739999999999998</v>
      </c>
      <c r="G280" s="1">
        <v>2.8079999999999998</v>
      </c>
      <c r="H280" s="1">
        <v>3.0419999999999998</v>
      </c>
      <c r="I280" t="s">
        <v>569</v>
      </c>
    </row>
    <row r="281" spans="1:9" ht="28.8" x14ac:dyDescent="0.3">
      <c r="A281" t="s">
        <v>326</v>
      </c>
      <c r="B281" s="81" t="s">
        <v>564</v>
      </c>
      <c r="C281" s="1">
        <v>2.29</v>
      </c>
      <c r="E281" s="1">
        <v>2.29</v>
      </c>
      <c r="F281" s="1">
        <v>2.5190000000000001</v>
      </c>
      <c r="G281" s="1">
        <v>2.7480000000000002</v>
      </c>
      <c r="H281" s="1">
        <v>2.9769999999999999</v>
      </c>
      <c r="I281" t="s">
        <v>569</v>
      </c>
    </row>
    <row r="282" spans="1:9" ht="28.8" x14ac:dyDescent="0.3">
      <c r="A282" t="s">
        <v>327</v>
      </c>
      <c r="B282" s="81" t="s">
        <v>565</v>
      </c>
      <c r="C282" s="1">
        <v>2.29</v>
      </c>
      <c r="E282" s="1">
        <v>2.29</v>
      </c>
      <c r="F282" s="1">
        <v>2.5190000000000001</v>
      </c>
      <c r="G282" s="1">
        <v>2.7480000000000002</v>
      </c>
      <c r="H282" s="1">
        <v>2.9769999999999999</v>
      </c>
      <c r="I282" t="s">
        <v>569</v>
      </c>
    </row>
    <row r="283" spans="1:9" ht="28.8" x14ac:dyDescent="0.3">
      <c r="A283" t="s">
        <v>328</v>
      </c>
      <c r="B283" s="81" t="s">
        <v>566</v>
      </c>
      <c r="C283" s="1">
        <v>2.29</v>
      </c>
      <c r="E283" s="1">
        <v>2.29</v>
      </c>
      <c r="F283" s="1">
        <v>2.5190000000000001</v>
      </c>
      <c r="G283" s="1">
        <v>2.7480000000000002</v>
      </c>
      <c r="H283" s="1">
        <v>2.9769999999999999</v>
      </c>
      <c r="I283" t="s">
        <v>569</v>
      </c>
    </row>
    <row r="284" spans="1:9" ht="28.8" x14ac:dyDescent="0.3">
      <c r="A284" t="s">
        <v>329</v>
      </c>
      <c r="B284" s="81" t="s">
        <v>567</v>
      </c>
      <c r="C284" s="1">
        <v>2.29</v>
      </c>
      <c r="E284" s="1">
        <v>2.29</v>
      </c>
      <c r="F284" s="1">
        <v>2.5190000000000001</v>
      </c>
      <c r="G284" s="1">
        <v>2.7480000000000002</v>
      </c>
      <c r="H284" s="1">
        <v>2.9769999999999999</v>
      </c>
      <c r="I284" t="s">
        <v>569</v>
      </c>
    </row>
  </sheetData>
  <sheetProtection algorithmName="SHA-512" hashValue="Z6/EQJLFMAXNwnBzmskGSFqDxnjOQuGGYvHBhWkP1OW6p2wXcAGJoiMORvhanRJGygbagsMyGqh9XDDGOkOMdQ==" saltValue="X4agtprO75tMfPBW3pDYpw=="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23"/>
  <dimension ref="A1:I284"/>
  <sheetViews>
    <sheetView workbookViewId="0">
      <selection activeCell="K8" sqref="K8"/>
    </sheetView>
  </sheetViews>
  <sheetFormatPr defaultRowHeight="14.4" x14ac:dyDescent="0.3"/>
  <cols>
    <col min="1" max="1" width="9.88671875" bestFit="1" customWidth="1"/>
    <col min="2" max="2" width="53.44140625" style="81" customWidth="1"/>
  </cols>
  <sheetData>
    <row r="1" spans="1:9" s="13" customFormat="1" ht="115.2" x14ac:dyDescent="0.3">
      <c r="A1" s="30" t="s">
        <v>0</v>
      </c>
      <c r="B1" s="27" t="s">
        <v>1</v>
      </c>
      <c r="C1" s="30" t="s">
        <v>2</v>
      </c>
      <c r="D1" s="30" t="s">
        <v>3</v>
      </c>
      <c r="E1" s="30" t="s">
        <v>4</v>
      </c>
      <c r="F1" s="30" t="s">
        <v>5</v>
      </c>
      <c r="G1" s="30" t="s">
        <v>6</v>
      </c>
      <c r="H1" s="30" t="s">
        <v>7</v>
      </c>
      <c r="I1" s="30" t="s">
        <v>8</v>
      </c>
    </row>
    <row r="2" spans="1:9" s="165" customFormat="1" x14ac:dyDescent="0.3">
      <c r="A2" s="165" t="s">
        <v>9</v>
      </c>
      <c r="B2" s="171" t="s">
        <v>45</v>
      </c>
    </row>
    <row r="3" spans="1:9" x14ac:dyDescent="0.3">
      <c r="A3" t="s">
        <v>10</v>
      </c>
      <c r="B3" s="81" t="s">
        <v>46</v>
      </c>
      <c r="I3" t="s">
        <v>84</v>
      </c>
    </row>
    <row r="4" spans="1:9" x14ac:dyDescent="0.3">
      <c r="A4" t="s">
        <v>10</v>
      </c>
      <c r="B4" s="81" t="s">
        <v>47</v>
      </c>
      <c r="I4" t="s">
        <v>83</v>
      </c>
    </row>
    <row r="5" spans="1:9" x14ac:dyDescent="0.3">
      <c r="A5" t="s">
        <v>11</v>
      </c>
      <c r="B5" s="81" t="s">
        <v>48</v>
      </c>
      <c r="C5" s="1">
        <v>1.22</v>
      </c>
      <c r="D5" s="1">
        <v>0.12</v>
      </c>
      <c r="E5" s="1">
        <v>1.34</v>
      </c>
      <c r="F5" s="1">
        <v>1.474</v>
      </c>
      <c r="G5" s="1">
        <v>1.6080000000000001</v>
      </c>
      <c r="H5" s="1">
        <v>1.742</v>
      </c>
    </row>
    <row r="6" spans="1:9" x14ac:dyDescent="0.3">
      <c r="A6" t="s">
        <v>12</v>
      </c>
      <c r="B6" s="81" t="s">
        <v>49</v>
      </c>
    </row>
    <row r="7" spans="1:9" x14ac:dyDescent="0.3">
      <c r="A7" t="s">
        <v>13</v>
      </c>
      <c r="B7" s="81" t="s">
        <v>50</v>
      </c>
      <c r="I7" t="s">
        <v>84</v>
      </c>
    </row>
    <row r="8" spans="1:9" x14ac:dyDescent="0.3">
      <c r="A8" t="s">
        <v>13</v>
      </c>
      <c r="B8" s="81" t="s">
        <v>51</v>
      </c>
      <c r="I8" t="s">
        <v>83</v>
      </c>
    </row>
    <row r="9" spans="1:9" x14ac:dyDescent="0.3">
      <c r="A9" t="s">
        <v>14</v>
      </c>
      <c r="B9" s="81" t="s">
        <v>52</v>
      </c>
      <c r="C9" s="1">
        <v>1.91</v>
      </c>
      <c r="D9" s="1">
        <v>7.0000000000000007E-2</v>
      </c>
      <c r="E9" s="1">
        <v>1.98</v>
      </c>
      <c r="F9" s="1">
        <v>2.1779999999999999</v>
      </c>
      <c r="G9" s="1">
        <v>2.3759999999999999</v>
      </c>
      <c r="H9" s="1">
        <v>2.5739999999999998</v>
      </c>
    </row>
    <row r="10" spans="1:9" x14ac:dyDescent="0.3">
      <c r="A10" t="s">
        <v>15</v>
      </c>
      <c r="B10" s="81" t="s">
        <v>53</v>
      </c>
      <c r="C10" s="1">
        <v>2.04</v>
      </c>
      <c r="D10" s="1">
        <v>0.02</v>
      </c>
      <c r="E10" s="1">
        <v>2.0699999999999998</v>
      </c>
      <c r="F10" s="1">
        <v>2.0910000000000002</v>
      </c>
      <c r="G10" s="1">
        <v>2.0910000000000002</v>
      </c>
      <c r="H10" s="1">
        <v>2.0910000000000002</v>
      </c>
    </row>
    <row r="11" spans="1:9" x14ac:dyDescent="0.3">
      <c r="A11" t="s">
        <v>16</v>
      </c>
      <c r="B11" s="81" t="s">
        <v>54</v>
      </c>
      <c r="C11" s="1">
        <v>3.12</v>
      </c>
      <c r="D11" s="1">
        <v>0.08</v>
      </c>
      <c r="E11" s="1">
        <v>3.21</v>
      </c>
      <c r="F11" s="1">
        <v>3.242</v>
      </c>
      <c r="G11" s="1">
        <v>3.242</v>
      </c>
      <c r="H11" s="1">
        <v>3.242</v>
      </c>
    </row>
    <row r="12" spans="1:9" x14ac:dyDescent="0.3">
      <c r="A12" t="s">
        <v>17</v>
      </c>
      <c r="B12" s="81" t="s">
        <v>55</v>
      </c>
      <c r="C12" s="1">
        <v>0.94</v>
      </c>
      <c r="D12" s="1">
        <v>0.02</v>
      </c>
      <c r="E12" s="1">
        <v>0.96</v>
      </c>
      <c r="F12" s="1">
        <v>0.97</v>
      </c>
      <c r="G12" s="1">
        <v>0.97</v>
      </c>
      <c r="H12" s="1">
        <v>0.97</v>
      </c>
    </row>
    <row r="13" spans="1:9" x14ac:dyDescent="0.3">
      <c r="A13" t="s">
        <v>18</v>
      </c>
      <c r="B13" s="81" t="s">
        <v>56</v>
      </c>
      <c r="C13" s="1">
        <v>1.93</v>
      </c>
      <c r="D13" s="1">
        <v>0.04</v>
      </c>
      <c r="E13" s="1">
        <v>1.96</v>
      </c>
      <c r="F13" s="1">
        <v>1.98</v>
      </c>
      <c r="G13" s="1">
        <v>1.98</v>
      </c>
      <c r="H13" s="1">
        <v>1.98</v>
      </c>
    </row>
    <row r="14" spans="1:9" x14ac:dyDescent="0.3">
      <c r="A14" t="s">
        <v>19</v>
      </c>
      <c r="B14" s="81" t="s">
        <v>57</v>
      </c>
    </row>
    <row r="15" spans="1:9" ht="57.6" x14ac:dyDescent="0.3">
      <c r="A15" t="s">
        <v>20</v>
      </c>
      <c r="B15" s="81" t="s">
        <v>58</v>
      </c>
      <c r="C15" s="1">
        <v>0.67</v>
      </c>
      <c r="D15" s="1">
        <v>0.02</v>
      </c>
      <c r="E15" s="1">
        <v>0.69</v>
      </c>
      <c r="F15" s="1">
        <v>0.69699999999999995</v>
      </c>
      <c r="G15" s="1">
        <v>0.69699999999999995</v>
      </c>
      <c r="H15" s="1">
        <v>0.69699999999999995</v>
      </c>
    </row>
    <row r="16" spans="1:9" ht="57.6" x14ac:dyDescent="0.3">
      <c r="A16" t="s">
        <v>21</v>
      </c>
      <c r="B16" s="81" t="s">
        <v>59</v>
      </c>
      <c r="C16" s="1">
        <v>1.1100000000000001</v>
      </c>
      <c r="D16" s="1">
        <v>0.02</v>
      </c>
      <c r="E16" s="1">
        <v>1.1299999999999999</v>
      </c>
      <c r="F16" s="1">
        <v>1.141</v>
      </c>
      <c r="G16" s="1">
        <v>1.141</v>
      </c>
      <c r="H16" s="1">
        <v>1.141</v>
      </c>
    </row>
    <row r="17" spans="1:8" ht="72" x14ac:dyDescent="0.3">
      <c r="A17" t="s">
        <v>22</v>
      </c>
      <c r="B17" s="81" t="s">
        <v>60</v>
      </c>
      <c r="C17" s="1">
        <v>2.02</v>
      </c>
      <c r="D17" s="1">
        <v>0.06</v>
      </c>
      <c r="E17" s="1">
        <v>2.0699999999999998</v>
      </c>
      <c r="F17" s="1">
        <v>2.0910000000000002</v>
      </c>
      <c r="G17" s="1">
        <v>2.0910000000000002</v>
      </c>
      <c r="H17" s="1">
        <v>2.0910000000000002</v>
      </c>
    </row>
    <row r="18" spans="1:8" ht="57.6" x14ac:dyDescent="0.3">
      <c r="A18" t="s">
        <v>23</v>
      </c>
      <c r="B18" s="81" t="s">
        <v>61</v>
      </c>
      <c r="C18" s="1">
        <v>1.97</v>
      </c>
      <c r="D18" s="1">
        <v>0.05</v>
      </c>
      <c r="E18" s="1">
        <v>2.0299999999999998</v>
      </c>
      <c r="F18" s="1">
        <v>2.0499999999999998</v>
      </c>
      <c r="G18" s="1">
        <v>2.0499999999999998</v>
      </c>
      <c r="H18" s="1">
        <v>2.0499999999999998</v>
      </c>
    </row>
    <row r="19" spans="1:8" ht="28.8" x14ac:dyDescent="0.3">
      <c r="A19" t="s">
        <v>24</v>
      </c>
      <c r="B19" s="81" t="s">
        <v>62</v>
      </c>
      <c r="C19" s="1">
        <v>0.89</v>
      </c>
      <c r="D19" s="1">
        <v>0.04</v>
      </c>
      <c r="E19" s="1">
        <v>0.93</v>
      </c>
      <c r="F19" s="1">
        <v>0.93899999999999995</v>
      </c>
      <c r="G19" s="1">
        <v>0.93899999999999995</v>
      </c>
      <c r="H19" s="1">
        <v>0.93899999999999995</v>
      </c>
    </row>
    <row r="20" spans="1:8" ht="28.8" x14ac:dyDescent="0.3">
      <c r="A20" t="s">
        <v>25</v>
      </c>
      <c r="B20" s="81" t="s">
        <v>63</v>
      </c>
      <c r="C20" s="1">
        <v>1.44</v>
      </c>
      <c r="D20" s="1">
        <v>0.04</v>
      </c>
      <c r="E20" s="1">
        <v>1.48</v>
      </c>
      <c r="F20" s="1">
        <v>1.4950000000000001</v>
      </c>
      <c r="G20" s="1">
        <v>1.4950000000000001</v>
      </c>
      <c r="H20" s="1">
        <v>1.4950000000000001</v>
      </c>
    </row>
    <row r="21" spans="1:8" ht="28.8" x14ac:dyDescent="0.3">
      <c r="A21" t="s">
        <v>26</v>
      </c>
      <c r="B21" s="81" t="s">
        <v>64</v>
      </c>
      <c r="C21" s="1">
        <v>1.47</v>
      </c>
      <c r="D21" s="1">
        <v>0.03</v>
      </c>
      <c r="E21" s="1">
        <v>1.5</v>
      </c>
      <c r="F21" s="1">
        <v>1.5149999999999999</v>
      </c>
      <c r="G21" s="1">
        <v>1.5149999999999999</v>
      </c>
      <c r="H21" s="1">
        <v>1.5149999999999999</v>
      </c>
    </row>
    <row r="22" spans="1:8" ht="43.2" x14ac:dyDescent="0.3">
      <c r="A22" t="s">
        <v>27</v>
      </c>
      <c r="B22" s="81" t="s">
        <v>65</v>
      </c>
      <c r="C22" s="1">
        <v>2.2599999999999998</v>
      </c>
      <c r="D22" s="1">
        <v>0.05</v>
      </c>
      <c r="E22" s="1">
        <v>2.31</v>
      </c>
      <c r="F22" s="1">
        <v>2.3330000000000002</v>
      </c>
      <c r="G22" s="1">
        <v>2.3330000000000002</v>
      </c>
      <c r="H22" s="1">
        <v>2.3330000000000002</v>
      </c>
    </row>
    <row r="23" spans="1:8" ht="72" x14ac:dyDescent="0.3">
      <c r="A23" t="s">
        <v>28</v>
      </c>
      <c r="B23" s="81" t="s">
        <v>66</v>
      </c>
      <c r="C23" s="1">
        <v>1.94</v>
      </c>
      <c r="D23" s="1">
        <v>0.04</v>
      </c>
      <c r="E23" s="1">
        <v>1.99</v>
      </c>
      <c r="F23" s="1">
        <v>2.0099999999999998</v>
      </c>
      <c r="G23" s="1">
        <v>2.0099999999999998</v>
      </c>
      <c r="H23" s="1">
        <v>2.0099999999999998</v>
      </c>
    </row>
    <row r="24" spans="1:8" ht="72" x14ac:dyDescent="0.3">
      <c r="A24" t="s">
        <v>29</v>
      </c>
      <c r="B24" s="81" t="s">
        <v>67</v>
      </c>
      <c r="C24" s="1">
        <v>1.94</v>
      </c>
      <c r="D24" s="1">
        <v>0.04</v>
      </c>
      <c r="E24" s="1">
        <v>1.99</v>
      </c>
      <c r="F24" s="1">
        <v>2.0099999999999998</v>
      </c>
      <c r="G24" s="1">
        <v>2.0099999999999998</v>
      </c>
      <c r="H24" s="1">
        <v>2.0099999999999998</v>
      </c>
    </row>
    <row r="25" spans="1:8" ht="28.8" x14ac:dyDescent="0.3">
      <c r="A25" t="s">
        <v>30</v>
      </c>
      <c r="B25" s="81" t="s">
        <v>68</v>
      </c>
      <c r="C25" s="1">
        <v>3.19</v>
      </c>
      <c r="D25" s="1">
        <v>0.04</v>
      </c>
      <c r="E25" s="1">
        <v>3.23</v>
      </c>
      <c r="F25" s="1">
        <v>3.262</v>
      </c>
      <c r="G25" s="1">
        <v>3.262</v>
      </c>
      <c r="H25" s="1">
        <v>3.262</v>
      </c>
    </row>
    <row r="26" spans="1:8" ht="43.2" x14ac:dyDescent="0.3">
      <c r="A26" t="s">
        <v>31</v>
      </c>
      <c r="B26" s="81" t="s">
        <v>69</v>
      </c>
      <c r="C26" s="1">
        <v>1.89</v>
      </c>
      <c r="D26" s="1">
        <v>0.04</v>
      </c>
      <c r="E26" s="1">
        <v>1.94</v>
      </c>
      <c r="F26" s="1">
        <v>1.9590000000000001</v>
      </c>
      <c r="G26" s="1">
        <v>1.9590000000000001</v>
      </c>
      <c r="H26" s="1">
        <v>1.9590000000000001</v>
      </c>
    </row>
    <row r="27" spans="1:8" ht="43.2" x14ac:dyDescent="0.3">
      <c r="A27" t="s">
        <v>32</v>
      </c>
      <c r="B27" s="81" t="s">
        <v>70</v>
      </c>
      <c r="C27" s="1">
        <v>1.65</v>
      </c>
      <c r="D27" s="1">
        <v>0.04</v>
      </c>
      <c r="E27" s="1">
        <v>1.69</v>
      </c>
      <c r="F27" s="1">
        <v>1.7070000000000001</v>
      </c>
      <c r="G27" s="1">
        <v>1.7070000000000001</v>
      </c>
      <c r="H27" s="1">
        <v>1.7070000000000001</v>
      </c>
    </row>
    <row r="28" spans="1:8" ht="100.8" x14ac:dyDescent="0.3">
      <c r="A28" t="s">
        <v>33</v>
      </c>
      <c r="B28" s="81" t="s">
        <v>71</v>
      </c>
      <c r="C28" s="1">
        <v>1.86</v>
      </c>
      <c r="D28" s="1">
        <v>0.05</v>
      </c>
      <c r="E28" s="1">
        <v>1.91</v>
      </c>
      <c r="F28" s="1">
        <v>1.929</v>
      </c>
      <c r="G28" s="1">
        <v>1.929</v>
      </c>
      <c r="H28" s="1">
        <v>1.929</v>
      </c>
    </row>
    <row r="29" spans="1:8" ht="28.8" x14ac:dyDescent="0.3">
      <c r="A29" t="s">
        <v>34</v>
      </c>
      <c r="B29" s="81" t="s">
        <v>72</v>
      </c>
    </row>
    <row r="30" spans="1:8" ht="43.2" x14ac:dyDescent="0.3">
      <c r="A30" t="s">
        <v>35</v>
      </c>
      <c r="B30" s="81" t="s">
        <v>73</v>
      </c>
      <c r="C30" s="1">
        <v>0.87</v>
      </c>
      <c r="D30" s="1">
        <v>0.04</v>
      </c>
      <c r="E30" s="1">
        <v>0.91</v>
      </c>
      <c r="F30" s="1">
        <v>0.91900000000000004</v>
      </c>
      <c r="G30" s="1">
        <v>0.91900000000000004</v>
      </c>
      <c r="H30" s="1">
        <v>0.91900000000000004</v>
      </c>
    </row>
    <row r="31" spans="1:8" ht="57.6" x14ac:dyDescent="0.3">
      <c r="A31" t="s">
        <v>36</v>
      </c>
      <c r="B31" s="81" t="s">
        <v>74</v>
      </c>
      <c r="C31" s="1">
        <v>0.99</v>
      </c>
      <c r="D31" s="1">
        <v>0.04</v>
      </c>
      <c r="E31" s="1">
        <v>1.03</v>
      </c>
      <c r="F31" s="1">
        <v>1.04</v>
      </c>
      <c r="G31" s="1">
        <v>1.04</v>
      </c>
      <c r="H31" s="1">
        <v>1.04</v>
      </c>
    </row>
    <row r="32" spans="1:8" ht="57.6" x14ac:dyDescent="0.3">
      <c r="A32" t="s">
        <v>37</v>
      </c>
      <c r="B32" s="81" t="s">
        <v>75</v>
      </c>
      <c r="C32" s="1">
        <v>0.68</v>
      </c>
      <c r="D32" s="1">
        <v>0.03</v>
      </c>
      <c r="E32" s="1">
        <v>0.71</v>
      </c>
      <c r="F32" s="1">
        <v>0.71699999999999997</v>
      </c>
      <c r="G32" s="1">
        <v>0.71699999999999997</v>
      </c>
      <c r="H32" s="1">
        <v>0.71699999999999997</v>
      </c>
    </row>
    <row r="33" spans="1:9" ht="43.2" x14ac:dyDescent="0.3">
      <c r="A33" t="s">
        <v>38</v>
      </c>
      <c r="B33" s="81" t="s">
        <v>76</v>
      </c>
      <c r="C33" s="1">
        <v>0.73</v>
      </c>
      <c r="D33" s="1">
        <v>0.03</v>
      </c>
      <c r="E33" s="1">
        <v>0.75</v>
      </c>
      <c r="F33" s="1">
        <v>0.75800000000000001</v>
      </c>
      <c r="G33" s="1">
        <v>0.75800000000000001</v>
      </c>
      <c r="H33" s="1">
        <v>0.75800000000000001</v>
      </c>
    </row>
    <row r="34" spans="1:9" ht="57.6" x14ac:dyDescent="0.3">
      <c r="A34" t="s">
        <v>39</v>
      </c>
      <c r="B34" s="81" t="s">
        <v>77</v>
      </c>
      <c r="C34" s="1">
        <v>0.46</v>
      </c>
      <c r="D34" s="1">
        <v>0.02</v>
      </c>
      <c r="E34" s="1">
        <v>0.48</v>
      </c>
      <c r="F34" s="1">
        <v>0.48499999999999999</v>
      </c>
      <c r="G34" s="1">
        <v>0.48499999999999999</v>
      </c>
      <c r="H34" s="1">
        <v>0.48499999999999999</v>
      </c>
    </row>
    <row r="35" spans="1:9" ht="28.8" x14ac:dyDescent="0.3">
      <c r="A35" t="s">
        <v>40</v>
      </c>
      <c r="B35" s="81" t="s">
        <v>78</v>
      </c>
      <c r="C35" s="1">
        <v>1.34</v>
      </c>
      <c r="D35" s="1">
        <v>0.05</v>
      </c>
      <c r="E35" s="1">
        <v>1.39</v>
      </c>
      <c r="F35" s="1">
        <v>1.4039999999999999</v>
      </c>
      <c r="G35" s="1">
        <v>1.4039999999999999</v>
      </c>
      <c r="H35" s="1">
        <v>1.4039999999999999</v>
      </c>
    </row>
    <row r="36" spans="1:9" ht="28.8" x14ac:dyDescent="0.3">
      <c r="A36" t="s">
        <v>41</v>
      </c>
      <c r="B36" s="81" t="s">
        <v>79</v>
      </c>
      <c r="C36" s="1">
        <v>0.82</v>
      </c>
      <c r="D36" s="1">
        <v>7.0000000000000007E-2</v>
      </c>
      <c r="E36" s="1">
        <v>0.9</v>
      </c>
      <c r="F36" s="1">
        <v>0.90900000000000003</v>
      </c>
      <c r="G36" s="1">
        <v>0.90900000000000003</v>
      </c>
      <c r="H36" s="1">
        <v>0.90900000000000003</v>
      </c>
    </row>
    <row r="37" spans="1:9" ht="86.4" x14ac:dyDescent="0.3">
      <c r="A37" t="s">
        <v>42</v>
      </c>
      <c r="B37" s="81" t="s">
        <v>80</v>
      </c>
      <c r="C37" s="1">
        <v>1.31</v>
      </c>
      <c r="D37" s="1">
        <v>0.03</v>
      </c>
      <c r="E37" s="1">
        <v>1.34</v>
      </c>
      <c r="F37" s="1">
        <v>1.353</v>
      </c>
      <c r="G37" s="1">
        <v>1.353</v>
      </c>
      <c r="H37" s="1">
        <v>1.353</v>
      </c>
    </row>
    <row r="38" spans="1:9" ht="86.4" x14ac:dyDescent="0.3">
      <c r="A38" t="s">
        <v>43</v>
      </c>
      <c r="B38" s="81" t="s">
        <v>81</v>
      </c>
      <c r="C38" s="1">
        <v>0.68</v>
      </c>
      <c r="D38" s="1">
        <v>0.02</v>
      </c>
      <c r="E38" s="1">
        <v>0.7</v>
      </c>
      <c r="F38" s="1">
        <v>0.70699999999999996</v>
      </c>
      <c r="G38" s="1">
        <v>0.70699999999999996</v>
      </c>
      <c r="H38" s="1">
        <v>0.70699999999999996</v>
      </c>
    </row>
    <row r="39" spans="1:9" x14ac:dyDescent="0.3">
      <c r="A39" t="s">
        <v>85</v>
      </c>
      <c r="B39" s="81" t="s">
        <v>330</v>
      </c>
      <c r="C39" s="1">
        <v>1.7</v>
      </c>
      <c r="E39" s="1">
        <v>1.7</v>
      </c>
      <c r="F39" s="1">
        <v>1.87</v>
      </c>
      <c r="G39" s="1">
        <v>2.04</v>
      </c>
      <c r="H39" s="1">
        <v>2.21</v>
      </c>
      <c r="I39" t="s">
        <v>572</v>
      </c>
    </row>
    <row r="40" spans="1:9" x14ac:dyDescent="0.3">
      <c r="A40" t="s">
        <v>86</v>
      </c>
      <c r="B40" s="81" t="s">
        <v>331</v>
      </c>
      <c r="C40" s="1">
        <v>1.82</v>
      </c>
      <c r="E40" s="1">
        <v>1.82</v>
      </c>
      <c r="F40" s="1">
        <v>2.0019999999999998</v>
      </c>
      <c r="G40" s="1">
        <v>2.1840000000000002</v>
      </c>
      <c r="H40" s="1">
        <v>2.3660000000000001</v>
      </c>
      <c r="I40" t="s">
        <v>572</v>
      </c>
    </row>
    <row r="41" spans="1:9" x14ac:dyDescent="0.3">
      <c r="A41" t="s">
        <v>87</v>
      </c>
      <c r="B41" s="81" t="s">
        <v>332</v>
      </c>
      <c r="C41" s="1">
        <v>2.04</v>
      </c>
      <c r="E41" s="1">
        <v>2.04</v>
      </c>
      <c r="F41" s="1">
        <v>2.2440000000000002</v>
      </c>
      <c r="G41" s="1">
        <v>2.448</v>
      </c>
      <c r="H41" s="1">
        <v>2.6520000000000001</v>
      </c>
      <c r="I41" t="s">
        <v>572</v>
      </c>
    </row>
    <row r="42" spans="1:9" x14ac:dyDescent="0.3">
      <c r="A42" t="s">
        <v>88</v>
      </c>
      <c r="B42" s="81" t="s">
        <v>333</v>
      </c>
      <c r="C42" s="1">
        <v>2.06</v>
      </c>
      <c r="E42" s="1">
        <v>2.06</v>
      </c>
      <c r="F42" s="1">
        <v>2.266</v>
      </c>
      <c r="G42" s="1">
        <v>2.472</v>
      </c>
      <c r="H42" s="1">
        <v>2.6779999999999999</v>
      </c>
      <c r="I42" t="s">
        <v>572</v>
      </c>
    </row>
    <row r="43" spans="1:9" x14ac:dyDescent="0.3">
      <c r="A43" t="s">
        <v>89</v>
      </c>
      <c r="B43" s="81" t="s">
        <v>334</v>
      </c>
      <c r="C43" s="1">
        <v>2.06</v>
      </c>
      <c r="E43" s="1">
        <v>2.06</v>
      </c>
      <c r="F43" s="1">
        <v>2.266</v>
      </c>
      <c r="G43" s="1">
        <v>2.472</v>
      </c>
      <c r="H43" s="1">
        <v>2.6779999999999999</v>
      </c>
      <c r="I43" t="s">
        <v>572</v>
      </c>
    </row>
    <row r="44" spans="1:9" x14ac:dyDescent="0.3">
      <c r="A44" t="s">
        <v>90</v>
      </c>
      <c r="B44" s="81" t="s">
        <v>332</v>
      </c>
      <c r="C44" s="1">
        <v>2.04</v>
      </c>
      <c r="E44" s="1">
        <v>2.04</v>
      </c>
      <c r="F44" s="1">
        <v>2.2440000000000002</v>
      </c>
      <c r="G44" s="1">
        <v>2.448</v>
      </c>
      <c r="H44" s="1">
        <v>2.6520000000000001</v>
      </c>
      <c r="I44" t="s">
        <v>572</v>
      </c>
    </row>
    <row r="45" spans="1:9" x14ac:dyDescent="0.3">
      <c r="A45" t="s">
        <v>91</v>
      </c>
      <c r="B45" s="81" t="s">
        <v>333</v>
      </c>
      <c r="C45" s="1">
        <v>2.06</v>
      </c>
      <c r="E45" s="1">
        <v>2.06</v>
      </c>
      <c r="F45" s="1">
        <v>2.266</v>
      </c>
      <c r="G45" s="1">
        <v>2.472</v>
      </c>
      <c r="H45" s="1">
        <v>2.6779999999999999</v>
      </c>
      <c r="I45" t="s">
        <v>572</v>
      </c>
    </row>
    <row r="46" spans="1:9" x14ac:dyDescent="0.3">
      <c r="A46" t="s">
        <v>92</v>
      </c>
      <c r="B46" s="81" t="s">
        <v>335</v>
      </c>
      <c r="C46" s="1">
        <v>2.04</v>
      </c>
      <c r="E46" s="1">
        <v>2.04</v>
      </c>
      <c r="F46" s="1">
        <v>2.2440000000000002</v>
      </c>
      <c r="G46" s="1">
        <v>2.448</v>
      </c>
      <c r="H46" s="1">
        <v>2.6520000000000001</v>
      </c>
      <c r="I46" t="s">
        <v>572</v>
      </c>
    </row>
    <row r="47" spans="1:9" ht="28.8" x14ac:dyDescent="0.3">
      <c r="A47" t="s">
        <v>93</v>
      </c>
      <c r="B47" s="81" t="s">
        <v>336</v>
      </c>
      <c r="C47" s="1">
        <v>2.5</v>
      </c>
      <c r="E47" s="1">
        <v>2.5</v>
      </c>
      <c r="F47" s="1">
        <v>2.75</v>
      </c>
      <c r="G47" s="1">
        <v>3</v>
      </c>
      <c r="H47" s="1">
        <v>3.25</v>
      </c>
      <c r="I47" t="s">
        <v>572</v>
      </c>
    </row>
    <row r="48" spans="1:9" ht="43.2" x14ac:dyDescent="0.3">
      <c r="A48" t="s">
        <v>94</v>
      </c>
      <c r="B48" s="81" t="s">
        <v>337</v>
      </c>
      <c r="C48" s="1">
        <v>2.5</v>
      </c>
      <c r="E48" s="1">
        <v>2.5</v>
      </c>
      <c r="F48" s="1">
        <v>2.75</v>
      </c>
      <c r="G48" s="1">
        <v>3</v>
      </c>
      <c r="H48" s="1">
        <v>3.25</v>
      </c>
      <c r="I48" t="s">
        <v>572</v>
      </c>
    </row>
    <row r="49" spans="1:9" x14ac:dyDescent="0.3">
      <c r="A49" t="s">
        <v>95</v>
      </c>
      <c r="B49" s="81" t="s">
        <v>338</v>
      </c>
      <c r="C49" s="1">
        <v>2.06</v>
      </c>
      <c r="E49" s="1">
        <v>2.06</v>
      </c>
      <c r="F49" s="1">
        <v>2.266</v>
      </c>
      <c r="G49" s="1">
        <v>2.472</v>
      </c>
      <c r="H49" s="1">
        <v>2.6779999999999999</v>
      </c>
      <c r="I49" t="s">
        <v>572</v>
      </c>
    </row>
    <row r="50" spans="1:9" ht="28.8" x14ac:dyDescent="0.3">
      <c r="A50" t="s">
        <v>96</v>
      </c>
      <c r="B50" s="81" t="s">
        <v>339</v>
      </c>
      <c r="C50" s="1">
        <v>2.06</v>
      </c>
      <c r="E50" s="1">
        <v>2.06</v>
      </c>
      <c r="F50" s="1">
        <v>2.266</v>
      </c>
      <c r="G50" s="1">
        <v>2.472</v>
      </c>
      <c r="H50" s="1">
        <v>2.6779999999999999</v>
      </c>
      <c r="I50" t="s">
        <v>572</v>
      </c>
    </row>
    <row r="51" spans="1:9" x14ac:dyDescent="0.3">
      <c r="A51" t="s">
        <v>97</v>
      </c>
      <c r="B51" s="81" t="s">
        <v>340</v>
      </c>
      <c r="C51" s="1">
        <v>2.06</v>
      </c>
      <c r="E51" s="1">
        <v>2.06</v>
      </c>
      <c r="F51" s="1">
        <v>2.266</v>
      </c>
      <c r="G51" s="1">
        <v>2.472</v>
      </c>
      <c r="H51" s="1">
        <v>2.6779999999999999</v>
      </c>
      <c r="I51" t="s">
        <v>572</v>
      </c>
    </row>
    <row r="52" spans="1:9" x14ac:dyDescent="0.3">
      <c r="A52" t="s">
        <v>98</v>
      </c>
      <c r="B52" s="81" t="s">
        <v>341</v>
      </c>
      <c r="C52" s="1">
        <v>2.06</v>
      </c>
      <c r="E52" s="1">
        <v>2.06</v>
      </c>
      <c r="F52" s="1">
        <v>2.266</v>
      </c>
      <c r="G52" s="1">
        <v>2.472</v>
      </c>
      <c r="H52" s="1">
        <v>2.6779999999999999</v>
      </c>
      <c r="I52" t="s">
        <v>572</v>
      </c>
    </row>
    <row r="53" spans="1:9" x14ac:dyDescent="0.3">
      <c r="A53" t="s">
        <v>99</v>
      </c>
      <c r="B53" s="81" t="s">
        <v>342</v>
      </c>
      <c r="C53" s="1">
        <v>2.06</v>
      </c>
      <c r="E53" s="1">
        <v>2.06</v>
      </c>
      <c r="F53" s="1">
        <v>2.266</v>
      </c>
      <c r="G53" s="1">
        <v>2.472</v>
      </c>
      <c r="H53" s="1">
        <v>2.6779999999999999</v>
      </c>
      <c r="I53" t="s">
        <v>572</v>
      </c>
    </row>
    <row r="54" spans="1:9" x14ac:dyDescent="0.3">
      <c r="A54" t="s">
        <v>100</v>
      </c>
      <c r="B54" s="81" t="s">
        <v>341</v>
      </c>
      <c r="C54" s="1">
        <v>2.06</v>
      </c>
      <c r="E54" s="1">
        <v>2.06</v>
      </c>
      <c r="F54" s="1">
        <v>2.266</v>
      </c>
      <c r="G54" s="1">
        <v>2.472</v>
      </c>
      <c r="H54" s="1">
        <v>2.6779999999999999</v>
      </c>
      <c r="I54" t="s">
        <v>572</v>
      </c>
    </row>
    <row r="55" spans="1:9" ht="72" x14ac:dyDescent="0.3">
      <c r="A55" t="s">
        <v>101</v>
      </c>
      <c r="B55" s="81" t="s">
        <v>343</v>
      </c>
      <c r="C55" s="1">
        <v>2.5</v>
      </c>
      <c r="E55" s="1">
        <v>2.5</v>
      </c>
      <c r="F55" s="1">
        <v>2.75</v>
      </c>
      <c r="G55" s="1">
        <v>3</v>
      </c>
      <c r="H55" s="1">
        <v>3.25</v>
      </c>
      <c r="I55" t="s">
        <v>572</v>
      </c>
    </row>
    <row r="56" spans="1:9" ht="72" x14ac:dyDescent="0.3">
      <c r="A56" t="s">
        <v>102</v>
      </c>
      <c r="B56" s="81" t="s">
        <v>344</v>
      </c>
      <c r="C56" s="1">
        <v>2.5</v>
      </c>
      <c r="E56" s="1">
        <v>2.5</v>
      </c>
      <c r="F56" s="1">
        <v>2.75</v>
      </c>
      <c r="G56" s="1">
        <v>3</v>
      </c>
      <c r="H56" s="1">
        <v>3.25</v>
      </c>
      <c r="I56" t="s">
        <v>572</v>
      </c>
    </row>
    <row r="57" spans="1:9" x14ac:dyDescent="0.3">
      <c r="A57" t="s">
        <v>103</v>
      </c>
      <c r="B57" s="81" t="s">
        <v>345</v>
      </c>
      <c r="C57" s="1">
        <v>2.5</v>
      </c>
      <c r="E57" s="1">
        <v>2.5</v>
      </c>
      <c r="F57" s="1">
        <v>2.75</v>
      </c>
      <c r="G57" s="1">
        <v>3</v>
      </c>
      <c r="H57" s="1">
        <v>3.25</v>
      </c>
      <c r="I57" t="s">
        <v>572</v>
      </c>
    </row>
    <row r="58" spans="1:9" ht="28.8" x14ac:dyDescent="0.3">
      <c r="A58" t="s">
        <v>104</v>
      </c>
      <c r="B58" s="81" t="s">
        <v>346</v>
      </c>
      <c r="C58" s="1">
        <v>2.04</v>
      </c>
      <c r="E58" s="1">
        <v>2.04</v>
      </c>
      <c r="F58" s="1">
        <v>2.2440000000000002</v>
      </c>
      <c r="G58" s="1">
        <v>2.448</v>
      </c>
      <c r="H58" s="1">
        <v>2.6520000000000001</v>
      </c>
      <c r="I58" t="s">
        <v>572</v>
      </c>
    </row>
    <row r="59" spans="1:9" ht="43.2" x14ac:dyDescent="0.3">
      <c r="A59" t="s">
        <v>105</v>
      </c>
      <c r="B59" s="81" t="s">
        <v>347</v>
      </c>
      <c r="C59" s="1">
        <v>2.5</v>
      </c>
      <c r="E59" s="1">
        <v>2.5</v>
      </c>
      <c r="F59" s="1">
        <v>2.75</v>
      </c>
      <c r="G59" s="1">
        <v>3</v>
      </c>
      <c r="H59" s="1">
        <v>3.25</v>
      </c>
      <c r="I59" t="s">
        <v>572</v>
      </c>
    </row>
    <row r="60" spans="1:9" ht="28.8" x14ac:dyDescent="0.3">
      <c r="A60" t="s">
        <v>106</v>
      </c>
      <c r="B60" s="81" t="s">
        <v>348</v>
      </c>
      <c r="C60" s="1">
        <v>2.5</v>
      </c>
      <c r="E60" s="1">
        <v>2.5</v>
      </c>
      <c r="F60" s="1">
        <v>2.75</v>
      </c>
      <c r="G60" s="1">
        <v>3</v>
      </c>
      <c r="H60" s="1">
        <v>3.25</v>
      </c>
      <c r="I60" t="s">
        <v>572</v>
      </c>
    </row>
    <row r="61" spans="1:9" x14ac:dyDescent="0.3">
      <c r="A61" t="s">
        <v>107</v>
      </c>
      <c r="B61" s="81" t="s">
        <v>349</v>
      </c>
      <c r="C61" s="1">
        <v>1.82</v>
      </c>
      <c r="E61" s="1">
        <v>1.82</v>
      </c>
      <c r="F61" s="1">
        <v>2.0019999999999998</v>
      </c>
      <c r="G61" s="1">
        <v>2.1840000000000002</v>
      </c>
      <c r="H61" s="1">
        <v>2.3660000000000001</v>
      </c>
      <c r="I61" t="s">
        <v>572</v>
      </c>
    </row>
    <row r="62" spans="1:9" x14ac:dyDescent="0.3">
      <c r="A62" t="s">
        <v>108</v>
      </c>
      <c r="B62" s="81" t="s">
        <v>341</v>
      </c>
      <c r="C62" s="1">
        <v>2.5</v>
      </c>
      <c r="E62" s="1">
        <v>2.5</v>
      </c>
      <c r="F62" s="1">
        <v>2.75</v>
      </c>
      <c r="G62" s="1">
        <v>3</v>
      </c>
      <c r="H62" s="1">
        <v>3.25</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0.19</v>
      </c>
      <c r="D64" s="1">
        <v>0.01</v>
      </c>
      <c r="E64" s="1">
        <v>0.2</v>
      </c>
      <c r="F64" s="1">
        <v>0.22</v>
      </c>
      <c r="G64" s="1">
        <v>0.24</v>
      </c>
      <c r="H64" s="1">
        <v>0.26</v>
      </c>
    </row>
    <row r="65" spans="1:9" ht="28.8" x14ac:dyDescent="0.3">
      <c r="A65" t="s">
        <v>110</v>
      </c>
      <c r="B65" s="81" t="s">
        <v>351</v>
      </c>
      <c r="C65" s="1">
        <v>1.478</v>
      </c>
      <c r="E65" s="1">
        <v>1.478</v>
      </c>
      <c r="F65" s="1">
        <v>1.625</v>
      </c>
      <c r="G65" s="1">
        <v>1.7729999999999999</v>
      </c>
      <c r="H65" s="1">
        <v>1.921</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1.43</v>
      </c>
      <c r="E72" s="1">
        <v>1.43</v>
      </c>
      <c r="F72" s="1">
        <v>1.573</v>
      </c>
      <c r="G72" s="1">
        <v>1.716</v>
      </c>
      <c r="H72" s="1">
        <v>1.859</v>
      </c>
      <c r="I72" t="s">
        <v>569</v>
      </c>
    </row>
    <row r="73" spans="1:9" ht="43.2" x14ac:dyDescent="0.3">
      <c r="A73" t="s">
        <v>118</v>
      </c>
      <c r="B73" s="81" t="s">
        <v>359</v>
      </c>
      <c r="I73" t="s">
        <v>570</v>
      </c>
    </row>
    <row r="74" spans="1:9" ht="43.2" x14ac:dyDescent="0.3">
      <c r="A74" t="s">
        <v>119</v>
      </c>
      <c r="B74" s="81" t="s">
        <v>360</v>
      </c>
      <c r="C74" s="1">
        <v>1.48</v>
      </c>
      <c r="E74" s="1">
        <v>1.48</v>
      </c>
      <c r="F74" s="1">
        <v>1.6279999999999999</v>
      </c>
      <c r="G74" s="1">
        <v>1.776</v>
      </c>
      <c r="H74" s="1">
        <v>1.9239999999999999</v>
      </c>
      <c r="I74" t="s">
        <v>569</v>
      </c>
    </row>
    <row r="75" spans="1:9" ht="43.2" x14ac:dyDescent="0.3">
      <c r="A75" t="s">
        <v>120</v>
      </c>
      <c r="B75" s="81" t="s">
        <v>361</v>
      </c>
      <c r="C75" s="1">
        <v>1.48</v>
      </c>
      <c r="E75" s="1">
        <v>1.48</v>
      </c>
      <c r="F75" s="1">
        <v>1.6279999999999999</v>
      </c>
      <c r="G75" s="1">
        <v>1.776</v>
      </c>
      <c r="H75" s="1">
        <v>1.9239999999999999</v>
      </c>
      <c r="I75" t="s">
        <v>569</v>
      </c>
    </row>
    <row r="76" spans="1:9" x14ac:dyDescent="0.3">
      <c r="A76" t="s">
        <v>121</v>
      </c>
      <c r="B76" s="81" t="s">
        <v>362</v>
      </c>
      <c r="I76" t="s">
        <v>569</v>
      </c>
    </row>
    <row r="77" spans="1:9" ht="57.6" x14ac:dyDescent="0.3">
      <c r="A77" t="s">
        <v>122</v>
      </c>
      <c r="B77" s="81" t="s">
        <v>363</v>
      </c>
      <c r="C77" s="1">
        <v>1.61</v>
      </c>
      <c r="E77" s="1">
        <v>1.61</v>
      </c>
      <c r="F77" s="1">
        <v>1.7709999999999999</v>
      </c>
      <c r="G77" s="1">
        <v>1.9319999999999999</v>
      </c>
      <c r="H77" s="1">
        <v>2.093</v>
      </c>
      <c r="I77" t="s">
        <v>569</v>
      </c>
    </row>
    <row r="78" spans="1:9" ht="72" x14ac:dyDescent="0.3">
      <c r="A78" t="s">
        <v>123</v>
      </c>
      <c r="B78" s="81" t="s">
        <v>364</v>
      </c>
      <c r="C78" s="1">
        <v>1.61</v>
      </c>
      <c r="E78" s="1">
        <v>1.61</v>
      </c>
      <c r="F78" s="1">
        <v>1.7709999999999999</v>
      </c>
      <c r="G78" s="1">
        <v>1.9319999999999999</v>
      </c>
      <c r="H78" s="1">
        <v>2.093</v>
      </c>
      <c r="I78" t="s">
        <v>569</v>
      </c>
    </row>
    <row r="79" spans="1:9" ht="57.6" x14ac:dyDescent="0.3">
      <c r="A79" t="s">
        <v>124</v>
      </c>
      <c r="B79" s="81" t="s">
        <v>365</v>
      </c>
      <c r="C79" s="1">
        <v>1.61</v>
      </c>
      <c r="E79" s="1">
        <v>1.61</v>
      </c>
      <c r="F79" s="1">
        <v>1.7709999999999999</v>
      </c>
      <c r="G79" s="1">
        <v>1.9319999999999999</v>
      </c>
      <c r="H79" s="1">
        <v>2.093</v>
      </c>
      <c r="I79" t="s">
        <v>569</v>
      </c>
    </row>
    <row r="80" spans="1:9" ht="43.2" x14ac:dyDescent="0.3">
      <c r="A80" t="s">
        <v>125</v>
      </c>
      <c r="B80" s="81" t="s">
        <v>366</v>
      </c>
      <c r="C80" s="1">
        <v>2.44</v>
      </c>
      <c r="E80" s="1">
        <v>2.44</v>
      </c>
      <c r="F80" s="1">
        <v>2.6840000000000002</v>
      </c>
      <c r="G80" s="1">
        <v>2.9279999999999999</v>
      </c>
      <c r="H80" s="1">
        <v>3.1720000000000002</v>
      </c>
      <c r="I80" t="s">
        <v>569</v>
      </c>
    </row>
    <row r="81" spans="1:9" ht="57.6" x14ac:dyDescent="0.3">
      <c r="A81" t="s">
        <v>126</v>
      </c>
      <c r="B81" s="81" t="s">
        <v>367</v>
      </c>
      <c r="C81" s="1">
        <v>1.61</v>
      </c>
      <c r="E81" s="1">
        <v>1.61</v>
      </c>
      <c r="F81" s="1">
        <v>1.7709999999999999</v>
      </c>
      <c r="G81" s="1">
        <v>1.9319999999999999</v>
      </c>
      <c r="H81" s="1">
        <v>2.093</v>
      </c>
      <c r="I81" t="s">
        <v>569</v>
      </c>
    </row>
    <row r="82" spans="1:9" ht="43.2" x14ac:dyDescent="0.3">
      <c r="A82" t="s">
        <v>127</v>
      </c>
      <c r="B82" s="81" t="s">
        <v>368</v>
      </c>
      <c r="C82" s="1">
        <v>2.44</v>
      </c>
      <c r="E82" s="1">
        <v>2.44</v>
      </c>
      <c r="F82" s="1">
        <v>2.6840000000000002</v>
      </c>
      <c r="G82" s="1">
        <v>2.9279999999999999</v>
      </c>
      <c r="H82" s="1">
        <v>3.1720000000000002</v>
      </c>
      <c r="I82" t="s">
        <v>569</v>
      </c>
    </row>
    <row r="83" spans="1:9" ht="43.2" x14ac:dyDescent="0.3">
      <c r="A83" t="s">
        <v>128</v>
      </c>
      <c r="B83" s="81" t="s">
        <v>369</v>
      </c>
      <c r="C83" s="1">
        <v>1.61</v>
      </c>
      <c r="E83" s="1">
        <v>1.61</v>
      </c>
      <c r="F83" s="1">
        <v>1.7709999999999999</v>
      </c>
      <c r="G83" s="1">
        <v>1.9319999999999999</v>
      </c>
      <c r="H83" s="1">
        <v>2.093</v>
      </c>
      <c r="I83" t="s">
        <v>569</v>
      </c>
    </row>
    <row r="84" spans="1:9" ht="43.2" x14ac:dyDescent="0.3">
      <c r="A84" t="s">
        <v>129</v>
      </c>
      <c r="B84" s="81" t="s">
        <v>370</v>
      </c>
      <c r="C84" s="1">
        <v>2.44</v>
      </c>
      <c r="E84" s="1">
        <v>2.44</v>
      </c>
      <c r="F84" s="1">
        <v>2.6840000000000002</v>
      </c>
      <c r="G84" s="1">
        <v>2.9279999999999999</v>
      </c>
      <c r="H84" s="1">
        <v>3.1720000000000002</v>
      </c>
      <c r="I84" t="s">
        <v>569</v>
      </c>
    </row>
    <row r="85" spans="1:9" ht="43.2" x14ac:dyDescent="0.3">
      <c r="A85" t="s">
        <v>130</v>
      </c>
      <c r="B85" s="81" t="s">
        <v>371</v>
      </c>
      <c r="C85" s="1">
        <v>1.61</v>
      </c>
      <c r="E85" s="1">
        <v>1.61</v>
      </c>
      <c r="F85" s="1">
        <v>1.7709999999999999</v>
      </c>
      <c r="G85" s="1">
        <v>1.9319999999999999</v>
      </c>
      <c r="H85" s="1">
        <v>2.093</v>
      </c>
      <c r="I85" t="s">
        <v>569</v>
      </c>
    </row>
    <row r="86" spans="1:9" ht="57.6" x14ac:dyDescent="0.3">
      <c r="A86" t="s">
        <v>131</v>
      </c>
      <c r="B86" s="81" t="s">
        <v>372</v>
      </c>
      <c r="C86" s="1">
        <v>1.61</v>
      </c>
      <c r="E86" s="1">
        <v>1.61</v>
      </c>
      <c r="F86" s="1">
        <v>1.7709999999999999</v>
      </c>
      <c r="G86" s="1">
        <v>1.9319999999999999</v>
      </c>
      <c r="H86" s="1">
        <v>2.093</v>
      </c>
      <c r="I86" t="s">
        <v>569</v>
      </c>
    </row>
    <row r="87" spans="1:9" ht="72" x14ac:dyDescent="0.3">
      <c r="A87" t="s">
        <v>132</v>
      </c>
      <c r="B87" s="81" t="s">
        <v>373</v>
      </c>
      <c r="C87" s="1">
        <v>1.61</v>
      </c>
      <c r="E87" s="1">
        <v>1.61</v>
      </c>
      <c r="F87" s="1">
        <v>1.7709999999999999</v>
      </c>
      <c r="G87" s="1">
        <v>1.9319999999999999</v>
      </c>
      <c r="H87" s="1">
        <v>2.093</v>
      </c>
      <c r="I87" t="s">
        <v>569</v>
      </c>
    </row>
    <row r="88" spans="1:9" ht="57.6" x14ac:dyDescent="0.3">
      <c r="A88" t="s">
        <v>133</v>
      </c>
      <c r="B88" s="81" t="s">
        <v>374</v>
      </c>
      <c r="C88" s="1">
        <v>1.61</v>
      </c>
      <c r="E88" s="1">
        <v>1.61</v>
      </c>
      <c r="F88" s="1">
        <v>1.7709999999999999</v>
      </c>
      <c r="G88" s="1">
        <v>1.9319999999999999</v>
      </c>
      <c r="H88" s="1">
        <v>2.093</v>
      </c>
      <c r="I88" t="s">
        <v>569</v>
      </c>
    </row>
    <row r="89" spans="1:9" ht="57.6" x14ac:dyDescent="0.3">
      <c r="A89" t="s">
        <v>134</v>
      </c>
      <c r="B89" s="81" t="s">
        <v>375</v>
      </c>
      <c r="C89" s="1">
        <v>2.44</v>
      </c>
      <c r="E89" s="1">
        <v>2.44</v>
      </c>
      <c r="F89" s="1">
        <v>2.6840000000000002</v>
      </c>
      <c r="G89" s="1">
        <v>2.9279999999999999</v>
      </c>
      <c r="H89" s="1">
        <v>3.1720000000000002</v>
      </c>
      <c r="I89" t="s">
        <v>569</v>
      </c>
    </row>
    <row r="90" spans="1:9" ht="57.6" x14ac:dyDescent="0.3">
      <c r="A90" t="s">
        <v>135</v>
      </c>
      <c r="B90" s="81" t="s">
        <v>376</v>
      </c>
      <c r="C90" s="1">
        <v>1.61</v>
      </c>
      <c r="E90" s="1">
        <v>1.61</v>
      </c>
      <c r="F90" s="1">
        <v>1.7709999999999999</v>
      </c>
      <c r="G90" s="1">
        <v>1.9319999999999999</v>
      </c>
      <c r="H90" s="1">
        <v>2.093</v>
      </c>
      <c r="I90" t="s">
        <v>569</v>
      </c>
    </row>
    <row r="91" spans="1:9" ht="57.6" x14ac:dyDescent="0.3">
      <c r="A91" t="s">
        <v>136</v>
      </c>
      <c r="B91" s="81" t="s">
        <v>377</v>
      </c>
      <c r="C91" s="1">
        <v>2.44</v>
      </c>
      <c r="E91" s="1">
        <v>2.44</v>
      </c>
      <c r="F91" s="1">
        <v>2.6840000000000002</v>
      </c>
      <c r="G91" s="1">
        <v>2.9279999999999999</v>
      </c>
      <c r="H91" s="1">
        <v>3.1720000000000002</v>
      </c>
      <c r="I91" t="s">
        <v>569</v>
      </c>
    </row>
    <row r="92" spans="1:9" ht="43.2" x14ac:dyDescent="0.3">
      <c r="A92" t="s">
        <v>137</v>
      </c>
      <c r="B92" s="81" t="s">
        <v>378</v>
      </c>
      <c r="C92" s="1">
        <v>1.61</v>
      </c>
      <c r="E92" s="1">
        <v>1.61</v>
      </c>
      <c r="F92" s="1">
        <v>1.7709999999999999</v>
      </c>
      <c r="G92" s="1">
        <v>1.9319999999999999</v>
      </c>
      <c r="H92" s="1">
        <v>2.093</v>
      </c>
      <c r="I92" t="s">
        <v>569</v>
      </c>
    </row>
    <row r="93" spans="1:9" ht="43.2" x14ac:dyDescent="0.3">
      <c r="A93" t="s">
        <v>138</v>
      </c>
      <c r="B93" s="81" t="s">
        <v>379</v>
      </c>
      <c r="C93" s="1">
        <v>2.44</v>
      </c>
      <c r="E93" s="1">
        <v>2.44</v>
      </c>
      <c r="F93" s="1">
        <v>2.6840000000000002</v>
      </c>
      <c r="G93" s="1">
        <v>2.9279999999999999</v>
      </c>
      <c r="H93" s="1">
        <v>3.1720000000000002</v>
      </c>
      <c r="I93" t="s">
        <v>569</v>
      </c>
    </row>
    <row r="94" spans="1:9" ht="43.2" x14ac:dyDescent="0.3">
      <c r="A94" t="s">
        <v>139</v>
      </c>
      <c r="B94" s="81" t="s">
        <v>380</v>
      </c>
      <c r="C94" s="1">
        <v>1.61</v>
      </c>
      <c r="E94" s="1">
        <v>1.61</v>
      </c>
      <c r="F94" s="1">
        <v>1.7709999999999999</v>
      </c>
      <c r="G94" s="1">
        <v>1.9319999999999999</v>
      </c>
      <c r="H94" s="1">
        <v>2.093</v>
      </c>
      <c r="I94" t="s">
        <v>569</v>
      </c>
    </row>
    <row r="95" spans="1:9" ht="28.8" x14ac:dyDescent="0.3">
      <c r="A95" t="s">
        <v>140</v>
      </c>
      <c r="B95" s="81" t="s">
        <v>381</v>
      </c>
      <c r="C95" s="1">
        <v>1.62</v>
      </c>
      <c r="E95" s="1">
        <v>1.62</v>
      </c>
      <c r="F95" s="1">
        <v>1.782</v>
      </c>
      <c r="G95" s="1">
        <v>1.944</v>
      </c>
      <c r="H95" s="1">
        <v>2.1059999999999999</v>
      </c>
      <c r="I95" t="s">
        <v>569</v>
      </c>
    </row>
    <row r="96" spans="1:9" ht="43.2" x14ac:dyDescent="0.3">
      <c r="A96" t="s">
        <v>141</v>
      </c>
      <c r="B96" s="81" t="s">
        <v>382</v>
      </c>
      <c r="C96" s="1">
        <v>1.73</v>
      </c>
      <c r="E96" s="1">
        <v>1.73</v>
      </c>
      <c r="F96" s="1">
        <v>1.903</v>
      </c>
      <c r="G96" s="1">
        <v>2.0760000000000001</v>
      </c>
      <c r="H96" s="1">
        <v>2.2490000000000001</v>
      </c>
      <c r="I96" t="s">
        <v>569</v>
      </c>
    </row>
    <row r="97" spans="1:9" ht="43.2" x14ac:dyDescent="0.3">
      <c r="A97" t="s">
        <v>142</v>
      </c>
      <c r="B97" s="81" t="s">
        <v>383</v>
      </c>
      <c r="C97" s="1">
        <v>1.73</v>
      </c>
      <c r="E97" s="1">
        <v>1.73</v>
      </c>
      <c r="F97" s="1">
        <v>1.903</v>
      </c>
      <c r="G97" s="1">
        <v>2.0760000000000001</v>
      </c>
      <c r="H97" s="1">
        <v>2.2490000000000001</v>
      </c>
      <c r="I97" t="s">
        <v>569</v>
      </c>
    </row>
    <row r="98" spans="1:9" ht="43.2" x14ac:dyDescent="0.3">
      <c r="A98" t="s">
        <v>143</v>
      </c>
      <c r="B98" s="81" t="s">
        <v>384</v>
      </c>
      <c r="I98" t="s">
        <v>569</v>
      </c>
    </row>
    <row r="99" spans="1:9" ht="72" x14ac:dyDescent="0.3">
      <c r="A99" t="s">
        <v>144</v>
      </c>
      <c r="B99" s="81" t="s">
        <v>385</v>
      </c>
      <c r="C99" s="1">
        <v>1.62</v>
      </c>
      <c r="E99" s="1">
        <v>1.62</v>
      </c>
      <c r="F99" s="1">
        <v>1.782</v>
      </c>
      <c r="G99" s="1">
        <v>1.944</v>
      </c>
      <c r="H99" s="1">
        <v>2.1059999999999999</v>
      </c>
      <c r="I99" t="s">
        <v>569</v>
      </c>
    </row>
    <row r="100" spans="1:9" ht="57.6" x14ac:dyDescent="0.3">
      <c r="A100" t="s">
        <v>145</v>
      </c>
      <c r="B100" s="81" t="s">
        <v>386</v>
      </c>
      <c r="C100" s="1">
        <v>1.62</v>
      </c>
      <c r="E100" s="1">
        <v>1.62</v>
      </c>
      <c r="F100" s="1">
        <v>1.782</v>
      </c>
      <c r="G100" s="1">
        <v>1.944</v>
      </c>
      <c r="H100" s="1">
        <v>2.1059999999999999</v>
      </c>
      <c r="I100" t="s">
        <v>569</v>
      </c>
    </row>
    <row r="101" spans="1:9" ht="43.2" x14ac:dyDescent="0.3">
      <c r="A101" t="s">
        <v>146</v>
      </c>
      <c r="B101" s="81" t="s">
        <v>387</v>
      </c>
      <c r="C101" s="1">
        <v>1.62</v>
      </c>
      <c r="E101" s="1">
        <v>1.62</v>
      </c>
      <c r="F101" s="1">
        <v>1.782</v>
      </c>
      <c r="G101" s="1">
        <v>1.944</v>
      </c>
      <c r="H101" s="1">
        <v>2.1059999999999999</v>
      </c>
      <c r="I101" t="s">
        <v>569</v>
      </c>
    </row>
    <row r="102" spans="1:9" ht="57.6" x14ac:dyDescent="0.3">
      <c r="A102" t="s">
        <v>147</v>
      </c>
      <c r="B102" s="81" t="s">
        <v>388</v>
      </c>
      <c r="C102" s="1">
        <v>1.73</v>
      </c>
      <c r="E102" s="1">
        <v>1.73</v>
      </c>
      <c r="F102" s="1">
        <v>1.903</v>
      </c>
      <c r="G102" s="1">
        <v>2.0760000000000001</v>
      </c>
      <c r="H102" s="1">
        <v>2.2490000000000001</v>
      </c>
      <c r="I102" t="s">
        <v>569</v>
      </c>
    </row>
    <row r="103" spans="1:9" ht="57.6" x14ac:dyDescent="0.3">
      <c r="A103" t="s">
        <v>148</v>
      </c>
      <c r="B103" s="81" t="s">
        <v>389</v>
      </c>
      <c r="C103" s="1">
        <v>1.73</v>
      </c>
      <c r="E103" s="1">
        <v>1.73</v>
      </c>
      <c r="F103" s="1">
        <v>1.903</v>
      </c>
      <c r="G103" s="1">
        <v>2.0760000000000001</v>
      </c>
      <c r="H103" s="1">
        <v>2.2490000000000001</v>
      </c>
      <c r="I103" t="s">
        <v>569</v>
      </c>
    </row>
    <row r="104" spans="1:9" ht="57.6" x14ac:dyDescent="0.3">
      <c r="A104" t="s">
        <v>149</v>
      </c>
      <c r="B104" s="81" t="s">
        <v>390</v>
      </c>
      <c r="C104" s="1">
        <v>1.73</v>
      </c>
      <c r="E104" s="1">
        <v>1.73</v>
      </c>
      <c r="F104" s="1">
        <v>1.903</v>
      </c>
      <c r="G104" s="1">
        <v>2.0760000000000001</v>
      </c>
      <c r="H104" s="1">
        <v>2.2490000000000001</v>
      </c>
      <c r="I104" t="s">
        <v>569</v>
      </c>
    </row>
    <row r="105" spans="1:9" ht="43.2" x14ac:dyDescent="0.3">
      <c r="A105" t="s">
        <v>150</v>
      </c>
      <c r="B105" s="81" t="s">
        <v>391</v>
      </c>
      <c r="C105" s="1">
        <v>1.73</v>
      </c>
      <c r="E105" s="1">
        <v>1.73</v>
      </c>
      <c r="F105" s="1">
        <v>1.903</v>
      </c>
      <c r="G105" s="1">
        <v>2.0760000000000001</v>
      </c>
      <c r="H105" s="1">
        <v>2.2490000000000001</v>
      </c>
      <c r="I105" t="s">
        <v>569</v>
      </c>
    </row>
    <row r="106" spans="1:9" ht="28.8" x14ac:dyDescent="0.3">
      <c r="A106" t="s">
        <v>151</v>
      </c>
      <c r="B106" s="81" t="s">
        <v>392</v>
      </c>
      <c r="C106" s="1">
        <v>1.61</v>
      </c>
      <c r="E106" s="1">
        <v>1.61</v>
      </c>
      <c r="F106" s="1">
        <v>1.7709999999999999</v>
      </c>
      <c r="G106" s="1">
        <v>1.9319999999999999</v>
      </c>
      <c r="H106" s="1">
        <v>2.093</v>
      </c>
      <c r="I106" t="s">
        <v>569</v>
      </c>
    </row>
    <row r="107" spans="1:9" ht="57.6" x14ac:dyDescent="0.3">
      <c r="A107" t="s">
        <v>152</v>
      </c>
      <c r="B107" s="81" t="s">
        <v>393</v>
      </c>
      <c r="I107" t="s">
        <v>569</v>
      </c>
    </row>
    <row r="108" spans="1:9" ht="28.8" x14ac:dyDescent="0.3">
      <c r="A108" t="s">
        <v>153</v>
      </c>
      <c r="B108" s="81" t="s">
        <v>394</v>
      </c>
      <c r="C108" s="1">
        <v>2.44</v>
      </c>
      <c r="E108" s="1">
        <v>2.44</v>
      </c>
      <c r="F108" s="1">
        <v>2.6840000000000002</v>
      </c>
      <c r="G108" s="1">
        <v>2.9279999999999999</v>
      </c>
      <c r="H108" s="1">
        <v>3.1720000000000002</v>
      </c>
      <c r="I108" t="s">
        <v>569</v>
      </c>
    </row>
    <row r="109" spans="1:9" ht="28.8" x14ac:dyDescent="0.3">
      <c r="A109" t="s">
        <v>154</v>
      </c>
      <c r="B109" s="81" t="s">
        <v>395</v>
      </c>
      <c r="C109" s="1">
        <v>1.61</v>
      </c>
      <c r="E109" s="1">
        <v>1.61</v>
      </c>
      <c r="F109" s="1">
        <v>1.7709999999999999</v>
      </c>
      <c r="G109" s="1">
        <v>1.9319999999999999</v>
      </c>
      <c r="H109" s="1">
        <v>2.093</v>
      </c>
      <c r="I109" t="s">
        <v>569</v>
      </c>
    </row>
    <row r="110" spans="1:9" ht="57.6" x14ac:dyDescent="0.3">
      <c r="A110" t="s">
        <v>155</v>
      </c>
      <c r="B110" s="81" t="s">
        <v>396</v>
      </c>
      <c r="C110" s="1">
        <v>1.61</v>
      </c>
      <c r="E110" s="1">
        <v>1.61</v>
      </c>
      <c r="F110" s="1">
        <v>1.7709999999999999</v>
      </c>
      <c r="G110" s="1">
        <v>1.9319999999999999</v>
      </c>
      <c r="H110" s="1">
        <v>2.093</v>
      </c>
      <c r="I110" t="s">
        <v>569</v>
      </c>
    </row>
    <row r="111" spans="1:9" ht="86.4" x14ac:dyDescent="0.3">
      <c r="A111" t="s">
        <v>156</v>
      </c>
      <c r="B111" s="81" t="s">
        <v>397</v>
      </c>
      <c r="C111" s="1">
        <v>1.61</v>
      </c>
      <c r="E111" s="1">
        <v>1.61</v>
      </c>
      <c r="F111" s="1">
        <v>1.7709999999999999</v>
      </c>
      <c r="G111" s="1">
        <v>1.9319999999999999</v>
      </c>
      <c r="H111" s="1">
        <v>2.093</v>
      </c>
      <c r="I111" t="s">
        <v>569</v>
      </c>
    </row>
    <row r="112" spans="1:9" ht="72" x14ac:dyDescent="0.3">
      <c r="A112" t="s">
        <v>157</v>
      </c>
      <c r="B112" s="81" t="s">
        <v>398</v>
      </c>
      <c r="C112" s="1">
        <v>1.61</v>
      </c>
      <c r="E112" s="1">
        <v>1.61</v>
      </c>
      <c r="F112" s="1">
        <v>1.7709999999999999</v>
      </c>
      <c r="G112" s="1">
        <v>1.9319999999999999</v>
      </c>
      <c r="H112" s="1">
        <v>2.093</v>
      </c>
      <c r="I112" t="s">
        <v>569</v>
      </c>
    </row>
    <row r="113" spans="1:9" ht="57.6" x14ac:dyDescent="0.3">
      <c r="A113" t="s">
        <v>158</v>
      </c>
      <c r="B113" s="81" t="s">
        <v>399</v>
      </c>
      <c r="C113" s="1">
        <v>1.61</v>
      </c>
      <c r="E113" s="1">
        <v>1.61</v>
      </c>
      <c r="F113" s="1">
        <v>1.7709999999999999</v>
      </c>
      <c r="G113" s="1">
        <v>1.9319999999999999</v>
      </c>
      <c r="H113" s="1">
        <v>2.093</v>
      </c>
      <c r="I113" t="s">
        <v>569</v>
      </c>
    </row>
    <row r="114" spans="1:9" ht="28.8" x14ac:dyDescent="0.3">
      <c r="A114" t="s">
        <v>159</v>
      </c>
      <c r="B114" s="81" t="s">
        <v>400</v>
      </c>
      <c r="C114" s="1">
        <v>1.61</v>
      </c>
      <c r="E114" s="1">
        <v>1.61</v>
      </c>
      <c r="F114" s="1">
        <v>1.7709999999999999</v>
      </c>
      <c r="G114" s="1">
        <v>1.9319999999999999</v>
      </c>
      <c r="H114" s="1">
        <v>2.093</v>
      </c>
      <c r="I114" t="s">
        <v>569</v>
      </c>
    </row>
    <row r="115" spans="1:9" x14ac:dyDescent="0.3">
      <c r="A115" t="s">
        <v>160</v>
      </c>
      <c r="B115" s="81" t="s">
        <v>401</v>
      </c>
      <c r="I115" t="s">
        <v>569</v>
      </c>
    </row>
    <row r="116" spans="1:9" ht="28.8" x14ac:dyDescent="0.3">
      <c r="A116" t="s">
        <v>161</v>
      </c>
      <c r="B116" s="81" t="s">
        <v>402</v>
      </c>
      <c r="C116" s="1">
        <v>1.64</v>
      </c>
      <c r="E116" s="1">
        <v>1.64</v>
      </c>
      <c r="F116" s="1">
        <v>1.804</v>
      </c>
      <c r="G116" s="1">
        <v>1.968</v>
      </c>
      <c r="H116" s="1">
        <v>2.1320000000000001</v>
      </c>
      <c r="I116" t="s">
        <v>569</v>
      </c>
    </row>
    <row r="117" spans="1:9" ht="28.8" x14ac:dyDescent="0.3">
      <c r="A117" t="s">
        <v>162</v>
      </c>
      <c r="B117" s="81" t="s">
        <v>403</v>
      </c>
      <c r="C117" s="1">
        <v>1.64</v>
      </c>
      <c r="E117" s="1">
        <v>1.64</v>
      </c>
      <c r="F117" s="1">
        <v>1.804</v>
      </c>
      <c r="G117" s="1">
        <v>1.968</v>
      </c>
      <c r="H117" s="1">
        <v>2.1320000000000001</v>
      </c>
      <c r="I117" t="s">
        <v>569</v>
      </c>
    </row>
    <row r="118" spans="1:9" ht="43.2" x14ac:dyDescent="0.3">
      <c r="A118" t="s">
        <v>163</v>
      </c>
      <c r="B118" s="81" t="s">
        <v>404</v>
      </c>
      <c r="C118" s="1">
        <v>1.64</v>
      </c>
      <c r="E118" s="1">
        <v>1.64</v>
      </c>
      <c r="F118" s="1">
        <v>1.804</v>
      </c>
      <c r="G118" s="1">
        <v>1.968</v>
      </c>
      <c r="H118" s="1">
        <v>2.1320000000000001</v>
      </c>
      <c r="I118" t="s">
        <v>569</v>
      </c>
    </row>
    <row r="119" spans="1:9" ht="43.2" x14ac:dyDescent="0.3">
      <c r="A119" t="s">
        <v>164</v>
      </c>
      <c r="B119" s="81" t="s">
        <v>405</v>
      </c>
      <c r="C119" s="1">
        <v>1.64</v>
      </c>
      <c r="E119" s="1">
        <v>1.64</v>
      </c>
      <c r="F119" s="1">
        <v>1.804</v>
      </c>
      <c r="G119" s="1">
        <v>1.968</v>
      </c>
      <c r="H119" s="1">
        <v>2.1320000000000001</v>
      </c>
      <c r="I119" t="s">
        <v>569</v>
      </c>
    </row>
    <row r="120" spans="1:9" ht="43.2" x14ac:dyDescent="0.3">
      <c r="A120" t="s">
        <v>165</v>
      </c>
      <c r="B120" s="81" t="s">
        <v>406</v>
      </c>
    </row>
    <row r="121" spans="1:9" ht="28.8" x14ac:dyDescent="0.3">
      <c r="A121" t="s">
        <v>166</v>
      </c>
      <c r="B121" s="81" t="s">
        <v>407</v>
      </c>
      <c r="C121" s="1">
        <v>3.94</v>
      </c>
      <c r="E121" s="1">
        <v>3.94</v>
      </c>
      <c r="F121" s="1">
        <v>4.3339999999999996</v>
      </c>
      <c r="G121" s="1">
        <v>4.7279999999999998</v>
      </c>
      <c r="H121" s="1">
        <v>5.1219999999999999</v>
      </c>
    </row>
    <row r="122" spans="1:9" ht="28.8" x14ac:dyDescent="0.3">
      <c r="A122" t="s">
        <v>167</v>
      </c>
      <c r="B122" s="81" t="s">
        <v>408</v>
      </c>
      <c r="C122" s="1">
        <v>3.21</v>
      </c>
      <c r="E122" s="1">
        <v>3.21</v>
      </c>
      <c r="F122" s="1">
        <v>3.5310000000000001</v>
      </c>
      <c r="G122" s="1">
        <v>3.8519999999999999</v>
      </c>
      <c r="H122" s="1">
        <v>4.173</v>
      </c>
    </row>
    <row r="123" spans="1:9" ht="28.8" x14ac:dyDescent="0.3">
      <c r="A123" t="s">
        <v>168</v>
      </c>
      <c r="B123" s="81" t="s">
        <v>409</v>
      </c>
      <c r="C123" s="1">
        <v>3.21</v>
      </c>
      <c r="E123" s="1">
        <v>3.21</v>
      </c>
      <c r="F123" s="1">
        <v>3.5310000000000001</v>
      </c>
      <c r="G123" s="1">
        <v>3.8519999999999999</v>
      </c>
      <c r="H123" s="1">
        <v>4.173</v>
      </c>
    </row>
    <row r="124" spans="1:9" ht="28.8" x14ac:dyDescent="0.3">
      <c r="A124" t="s">
        <v>169</v>
      </c>
      <c r="B124" s="81" t="s">
        <v>410</v>
      </c>
      <c r="C124" s="1">
        <v>3.94</v>
      </c>
      <c r="E124" s="1">
        <v>3.94</v>
      </c>
      <c r="F124" s="1">
        <v>4.3339999999999996</v>
      </c>
      <c r="G124" s="1">
        <v>4.7279999999999998</v>
      </c>
      <c r="H124" s="1">
        <v>5.1219999999999999</v>
      </c>
    </row>
    <row r="125" spans="1:9" ht="43.2" x14ac:dyDescent="0.3">
      <c r="A125" t="s">
        <v>170</v>
      </c>
      <c r="B125" s="81" t="s">
        <v>411</v>
      </c>
      <c r="C125" s="1">
        <v>3.21</v>
      </c>
      <c r="E125" s="1">
        <v>3.21</v>
      </c>
      <c r="F125" s="1">
        <v>3.5310000000000001</v>
      </c>
      <c r="G125" s="1">
        <v>3.8519999999999999</v>
      </c>
      <c r="H125" s="1">
        <v>4.173</v>
      </c>
    </row>
    <row r="126" spans="1:9" ht="28.8" x14ac:dyDescent="0.3">
      <c r="A126" t="s">
        <v>171</v>
      </c>
      <c r="B126" s="81" t="s">
        <v>412</v>
      </c>
      <c r="C126" s="1">
        <v>3.94</v>
      </c>
      <c r="E126" s="1">
        <v>3.94</v>
      </c>
      <c r="F126" s="1">
        <v>4.3339999999999996</v>
      </c>
      <c r="G126" s="1">
        <v>4.7279999999999998</v>
      </c>
      <c r="H126" s="1">
        <v>5.1219999999999999</v>
      </c>
    </row>
    <row r="127" spans="1:9" ht="28.8" x14ac:dyDescent="0.3">
      <c r="A127" t="s">
        <v>172</v>
      </c>
      <c r="B127" s="81" t="s">
        <v>413</v>
      </c>
    </row>
    <row r="128" spans="1:9" ht="43.2" x14ac:dyDescent="0.3">
      <c r="A128" t="s">
        <v>173</v>
      </c>
      <c r="B128" s="81" t="s">
        <v>414</v>
      </c>
      <c r="C128" s="1">
        <v>3.21</v>
      </c>
      <c r="E128" s="1">
        <v>3.21</v>
      </c>
      <c r="F128" s="1">
        <v>3.5310000000000001</v>
      </c>
      <c r="G128" s="1">
        <v>3.8519999999999999</v>
      </c>
      <c r="H128" s="1">
        <v>4.173</v>
      </c>
    </row>
    <row r="129" spans="1:8" ht="43.2" x14ac:dyDescent="0.3">
      <c r="A129" t="s">
        <v>174</v>
      </c>
      <c r="B129" s="81" t="s">
        <v>415</v>
      </c>
      <c r="C129" s="1">
        <v>3.21</v>
      </c>
      <c r="E129" s="1">
        <v>3.21</v>
      </c>
      <c r="F129" s="1">
        <v>3.5310000000000001</v>
      </c>
      <c r="G129" s="1">
        <v>3.8519999999999999</v>
      </c>
      <c r="H129" s="1">
        <v>4.173</v>
      </c>
    </row>
    <row r="130" spans="1:8" ht="43.2" x14ac:dyDescent="0.3">
      <c r="A130" t="s">
        <v>175</v>
      </c>
      <c r="B130" s="81" t="s">
        <v>416</v>
      </c>
      <c r="C130" s="1">
        <v>3.21</v>
      </c>
      <c r="E130" s="1">
        <v>3.21</v>
      </c>
      <c r="F130" s="1">
        <v>3.5310000000000001</v>
      </c>
      <c r="G130" s="1">
        <v>3.8519999999999999</v>
      </c>
      <c r="H130" s="1">
        <v>4.173</v>
      </c>
    </row>
    <row r="131" spans="1:8" ht="43.2" x14ac:dyDescent="0.3">
      <c r="A131" t="s">
        <v>176</v>
      </c>
      <c r="B131" s="81" t="s">
        <v>417</v>
      </c>
      <c r="C131" s="1">
        <v>3.21</v>
      </c>
      <c r="E131" s="1">
        <v>3.21</v>
      </c>
      <c r="F131" s="1">
        <v>3.5310000000000001</v>
      </c>
      <c r="G131" s="1">
        <v>3.8519999999999999</v>
      </c>
      <c r="H131" s="1">
        <v>4.173</v>
      </c>
    </row>
    <row r="132" spans="1:8" ht="43.2" x14ac:dyDescent="0.3">
      <c r="A132" t="s">
        <v>177</v>
      </c>
      <c r="B132" s="81" t="s">
        <v>418</v>
      </c>
      <c r="C132" s="1">
        <v>3.21</v>
      </c>
      <c r="E132" s="1">
        <v>3.21</v>
      </c>
      <c r="F132" s="1">
        <v>3.5310000000000001</v>
      </c>
      <c r="G132" s="1">
        <v>3.8519999999999999</v>
      </c>
      <c r="H132" s="1">
        <v>4.173</v>
      </c>
    </row>
    <row r="133" spans="1:8" ht="43.2" x14ac:dyDescent="0.3">
      <c r="A133" t="s">
        <v>178</v>
      </c>
      <c r="B133" s="81" t="s">
        <v>419</v>
      </c>
      <c r="C133" s="1">
        <v>3.21</v>
      </c>
      <c r="E133" s="1">
        <v>3.21</v>
      </c>
      <c r="F133" s="1">
        <v>3.5310000000000001</v>
      </c>
      <c r="G133" s="1">
        <v>3.8519999999999999</v>
      </c>
      <c r="H133" s="1">
        <v>4.173</v>
      </c>
    </row>
    <row r="134" spans="1:8" ht="43.2" x14ac:dyDescent="0.3">
      <c r="A134" t="s">
        <v>179</v>
      </c>
      <c r="B134" s="81" t="s">
        <v>420</v>
      </c>
      <c r="C134" s="1">
        <v>3.21</v>
      </c>
      <c r="E134" s="1">
        <v>3.21</v>
      </c>
      <c r="F134" s="1">
        <v>3.5310000000000001</v>
      </c>
      <c r="G134" s="1">
        <v>3.8519999999999999</v>
      </c>
      <c r="H134" s="1">
        <v>4.173</v>
      </c>
    </row>
    <row r="135" spans="1:8" ht="43.2" x14ac:dyDescent="0.3">
      <c r="A135" t="s">
        <v>180</v>
      </c>
      <c r="B135" s="81" t="s">
        <v>421</v>
      </c>
      <c r="C135" s="1">
        <v>3.21</v>
      </c>
      <c r="E135" s="1">
        <v>3.21</v>
      </c>
      <c r="F135" s="1">
        <v>3.5310000000000001</v>
      </c>
      <c r="G135" s="1">
        <v>3.8519999999999999</v>
      </c>
      <c r="H135" s="1">
        <v>4.173</v>
      </c>
    </row>
    <row r="136" spans="1:8" ht="43.2" x14ac:dyDescent="0.3">
      <c r="A136" t="s">
        <v>181</v>
      </c>
      <c r="B136" s="81" t="s">
        <v>422</v>
      </c>
      <c r="C136" s="1">
        <v>3.32</v>
      </c>
      <c r="E136" s="1">
        <v>3.32</v>
      </c>
      <c r="F136" s="1">
        <v>3.6520000000000001</v>
      </c>
      <c r="G136" s="1">
        <v>3.984</v>
      </c>
      <c r="H136" s="1">
        <v>4.3159999999999998</v>
      </c>
    </row>
    <row r="137" spans="1:8" ht="43.2" x14ac:dyDescent="0.3">
      <c r="A137" t="s">
        <v>182</v>
      </c>
      <c r="B137" s="81" t="s">
        <v>423</v>
      </c>
      <c r="C137" s="1">
        <v>3.32</v>
      </c>
      <c r="E137" s="1">
        <v>3.32</v>
      </c>
      <c r="F137" s="1">
        <v>3.6520000000000001</v>
      </c>
      <c r="G137" s="1">
        <v>3.984</v>
      </c>
      <c r="H137" s="1">
        <v>4.3159999999999998</v>
      </c>
    </row>
    <row r="138" spans="1:8" ht="43.2" x14ac:dyDescent="0.3">
      <c r="A138" t="s">
        <v>183</v>
      </c>
      <c r="B138" s="81" t="s">
        <v>424</v>
      </c>
      <c r="C138" s="1">
        <v>3.32</v>
      </c>
      <c r="E138" s="1">
        <v>3.32</v>
      </c>
      <c r="F138" s="1">
        <v>3.6520000000000001</v>
      </c>
      <c r="G138" s="1">
        <v>3.984</v>
      </c>
      <c r="H138" s="1">
        <v>4.3159999999999998</v>
      </c>
    </row>
    <row r="139" spans="1:8" ht="43.2" x14ac:dyDescent="0.3">
      <c r="A139" t="s">
        <v>184</v>
      </c>
      <c r="B139" s="81" t="s">
        <v>425</v>
      </c>
      <c r="C139" s="1">
        <v>3.32</v>
      </c>
      <c r="E139" s="1">
        <v>3.32</v>
      </c>
      <c r="F139" s="1">
        <v>3.6520000000000001</v>
      </c>
      <c r="G139" s="1">
        <v>3.984</v>
      </c>
      <c r="H139" s="1">
        <v>4.3159999999999998</v>
      </c>
    </row>
    <row r="140" spans="1:8" ht="43.2" x14ac:dyDescent="0.3">
      <c r="A140" t="s">
        <v>185</v>
      </c>
      <c r="B140" s="81" t="s">
        <v>426</v>
      </c>
      <c r="C140" s="1">
        <v>3.32</v>
      </c>
      <c r="E140" s="1">
        <v>3.32</v>
      </c>
      <c r="F140" s="1">
        <v>3.6520000000000001</v>
      </c>
      <c r="G140" s="1">
        <v>3.984</v>
      </c>
      <c r="H140" s="1">
        <v>4.3159999999999998</v>
      </c>
    </row>
    <row r="141" spans="1:8" ht="43.2" x14ac:dyDescent="0.3">
      <c r="A141" t="s">
        <v>186</v>
      </c>
      <c r="B141" s="81" t="s">
        <v>427</v>
      </c>
      <c r="C141" s="1">
        <v>3.32</v>
      </c>
      <c r="E141" s="1">
        <v>3.32</v>
      </c>
      <c r="F141" s="1">
        <v>3.6520000000000001</v>
      </c>
      <c r="G141" s="1">
        <v>3.984</v>
      </c>
      <c r="H141" s="1">
        <v>4.3159999999999998</v>
      </c>
    </row>
    <row r="142" spans="1:8" ht="28.8" x14ac:dyDescent="0.3">
      <c r="A142" t="s">
        <v>187</v>
      </c>
      <c r="B142" s="81" t="s">
        <v>428</v>
      </c>
    </row>
    <row r="143" spans="1:8" ht="43.2" x14ac:dyDescent="0.3">
      <c r="A143" t="s">
        <v>188</v>
      </c>
      <c r="B143" s="81" t="s">
        <v>429</v>
      </c>
      <c r="C143" s="1">
        <v>3.21</v>
      </c>
      <c r="E143" s="1">
        <v>3.21</v>
      </c>
      <c r="F143" s="1">
        <v>3.5310000000000001</v>
      </c>
      <c r="G143" s="1">
        <v>3.8519999999999999</v>
      </c>
      <c r="H143" s="1">
        <v>4.173</v>
      </c>
    </row>
    <row r="144" spans="1:8" ht="43.2" x14ac:dyDescent="0.3">
      <c r="A144" t="s">
        <v>189</v>
      </c>
      <c r="B144" s="81" t="s">
        <v>430</v>
      </c>
      <c r="C144" s="1">
        <v>3.21</v>
      </c>
      <c r="E144" s="1">
        <v>3.21</v>
      </c>
      <c r="F144" s="1">
        <v>3.5310000000000001</v>
      </c>
      <c r="G144" s="1">
        <v>3.8519999999999999</v>
      </c>
      <c r="H144" s="1">
        <v>4.173</v>
      </c>
    </row>
    <row r="145" spans="1:9" ht="43.2" x14ac:dyDescent="0.3">
      <c r="A145" t="s">
        <v>190</v>
      </c>
      <c r="B145" s="81" t="s">
        <v>431</v>
      </c>
      <c r="C145" s="1">
        <v>3.32</v>
      </c>
      <c r="E145" s="1">
        <v>3.32</v>
      </c>
      <c r="F145" s="1">
        <v>3.6520000000000001</v>
      </c>
      <c r="G145" s="1">
        <v>3.984</v>
      </c>
      <c r="H145" s="1">
        <v>4.3159999999999998</v>
      </c>
    </row>
    <row r="146" spans="1:9" ht="43.2" x14ac:dyDescent="0.3">
      <c r="A146" t="s">
        <v>191</v>
      </c>
      <c r="B146" s="81" t="s">
        <v>432</v>
      </c>
      <c r="C146" s="1">
        <v>3.32</v>
      </c>
      <c r="E146" s="1">
        <v>3.32</v>
      </c>
      <c r="F146" s="1">
        <v>3.6520000000000001</v>
      </c>
      <c r="G146" s="1">
        <v>3.984</v>
      </c>
      <c r="H146" s="1">
        <v>4.3159999999999998</v>
      </c>
    </row>
    <row r="147" spans="1:9" ht="28.8" x14ac:dyDescent="0.3">
      <c r="A147" t="s">
        <v>192</v>
      </c>
      <c r="B147" s="81" t="s">
        <v>433</v>
      </c>
      <c r="C147" s="1">
        <v>3.34</v>
      </c>
      <c r="E147" s="1">
        <v>3.34</v>
      </c>
      <c r="F147" s="1">
        <v>3.6739999999999999</v>
      </c>
      <c r="G147" s="1">
        <v>4.008</v>
      </c>
      <c r="H147" s="1">
        <v>4.3419999999999996</v>
      </c>
    </row>
    <row r="148" spans="1:9" ht="28.8" x14ac:dyDescent="0.3">
      <c r="A148" t="s">
        <v>193</v>
      </c>
      <c r="B148" s="81" t="s">
        <v>434</v>
      </c>
    </row>
    <row r="149" spans="1:9" ht="28.8" x14ac:dyDescent="0.3">
      <c r="A149" t="s">
        <v>194</v>
      </c>
      <c r="B149" s="81" t="s">
        <v>435</v>
      </c>
      <c r="C149" s="1">
        <v>3.34</v>
      </c>
      <c r="E149" s="1">
        <v>3.34</v>
      </c>
      <c r="F149" s="1">
        <v>3.6739999999999999</v>
      </c>
      <c r="G149" s="1">
        <v>4.008</v>
      </c>
      <c r="H149" s="1">
        <v>4.3419999999999996</v>
      </c>
    </row>
    <row r="150" spans="1:9" ht="28.8" x14ac:dyDescent="0.3">
      <c r="A150" t="s">
        <v>195</v>
      </c>
      <c r="B150" s="81" t="s">
        <v>436</v>
      </c>
      <c r="C150" s="1">
        <v>3.34</v>
      </c>
      <c r="E150" s="1">
        <v>3.34</v>
      </c>
      <c r="F150" s="1">
        <v>3.6739999999999999</v>
      </c>
      <c r="G150" s="1">
        <v>4.008</v>
      </c>
      <c r="H150" s="1">
        <v>4.3419999999999996</v>
      </c>
    </row>
    <row r="151" spans="1:9" ht="28.8" x14ac:dyDescent="0.3">
      <c r="A151" t="s">
        <v>196</v>
      </c>
      <c r="B151" s="81" t="s">
        <v>437</v>
      </c>
      <c r="C151" s="1">
        <v>3.34</v>
      </c>
      <c r="E151" s="1">
        <v>3.34</v>
      </c>
      <c r="F151" s="1">
        <v>3.6739999999999999</v>
      </c>
      <c r="G151" s="1">
        <v>4.008</v>
      </c>
      <c r="H151" s="1">
        <v>4.3419999999999996</v>
      </c>
    </row>
    <row r="152" spans="1:9" ht="57.6" x14ac:dyDescent="0.3">
      <c r="A152" t="s">
        <v>197</v>
      </c>
      <c r="B152" s="81" t="s">
        <v>438</v>
      </c>
      <c r="C152" s="1">
        <v>3.94</v>
      </c>
      <c r="E152" s="1">
        <v>3.94</v>
      </c>
      <c r="F152" s="1">
        <v>4.3339999999999996</v>
      </c>
      <c r="G152" s="1">
        <v>4.7279999999999998</v>
      </c>
      <c r="H152" s="1">
        <v>5.1219999999999999</v>
      </c>
    </row>
    <row r="153" spans="1:9" ht="28.8" x14ac:dyDescent="0.3">
      <c r="A153" t="s">
        <v>198</v>
      </c>
      <c r="B153" s="81" t="s">
        <v>439</v>
      </c>
      <c r="C153" s="1">
        <v>3.34</v>
      </c>
      <c r="E153" s="1">
        <v>3.34</v>
      </c>
      <c r="F153" s="1">
        <v>3.6739999999999999</v>
      </c>
      <c r="G153" s="1">
        <v>4.008</v>
      </c>
      <c r="H153" s="1">
        <v>4.3419999999999996</v>
      </c>
    </row>
    <row r="154" spans="1:9" x14ac:dyDescent="0.3">
      <c r="A154" t="s">
        <v>199</v>
      </c>
      <c r="B154" s="81" t="s">
        <v>440</v>
      </c>
    </row>
    <row r="155" spans="1:9" x14ac:dyDescent="0.3">
      <c r="A155" t="s">
        <v>200</v>
      </c>
      <c r="B155" s="81" t="s">
        <v>440</v>
      </c>
      <c r="C155" s="1">
        <v>3.37</v>
      </c>
      <c r="E155" s="1">
        <v>3.37</v>
      </c>
      <c r="F155" s="1">
        <v>3.7069999999999999</v>
      </c>
      <c r="G155" s="1">
        <v>4.0439999999999996</v>
      </c>
      <c r="H155" s="1">
        <v>4.3810000000000002</v>
      </c>
    </row>
    <row r="156" spans="1:9" ht="43.2" x14ac:dyDescent="0.3">
      <c r="A156" t="s">
        <v>201</v>
      </c>
      <c r="B156" s="81" t="s">
        <v>441</v>
      </c>
    </row>
    <row r="157" spans="1:9" ht="43.2" x14ac:dyDescent="0.3">
      <c r="A157" t="s">
        <v>202</v>
      </c>
      <c r="B157" s="81" t="s">
        <v>442</v>
      </c>
      <c r="C157" s="1">
        <v>4.38</v>
      </c>
      <c r="E157" s="1">
        <v>4.38</v>
      </c>
      <c r="F157" s="1">
        <v>4.8179999999999996</v>
      </c>
      <c r="G157" s="1">
        <v>5.2560000000000002</v>
      </c>
      <c r="H157" s="1">
        <v>5.694</v>
      </c>
      <c r="I157" t="s">
        <v>570</v>
      </c>
    </row>
    <row r="158" spans="1:9" x14ac:dyDescent="0.3">
      <c r="A158" t="s">
        <v>203</v>
      </c>
      <c r="B158" s="81" t="s">
        <v>443</v>
      </c>
      <c r="C158" s="1">
        <v>3.65</v>
      </c>
      <c r="E158" s="1">
        <v>3.65</v>
      </c>
      <c r="F158" s="1">
        <v>4.0149999999999997</v>
      </c>
      <c r="G158" s="1">
        <v>4.38</v>
      </c>
      <c r="H158" s="1">
        <v>4.7450000000000001</v>
      </c>
      <c r="I158" t="s">
        <v>570</v>
      </c>
    </row>
    <row r="159" spans="1:9" ht="43.2" x14ac:dyDescent="0.3">
      <c r="A159" t="s">
        <v>204</v>
      </c>
      <c r="B159" s="81" t="s">
        <v>444</v>
      </c>
      <c r="C159" s="1">
        <v>3.65</v>
      </c>
      <c r="E159" s="1">
        <v>3.65</v>
      </c>
      <c r="F159" s="1">
        <v>4.0149999999999997</v>
      </c>
      <c r="G159" s="1">
        <v>4.38</v>
      </c>
      <c r="H159" s="1">
        <v>4.7450000000000001</v>
      </c>
      <c r="I159" t="s">
        <v>570</v>
      </c>
    </row>
    <row r="160" spans="1:9" ht="100.8" x14ac:dyDescent="0.3">
      <c r="A160" t="s">
        <v>205</v>
      </c>
      <c r="B160" s="81" t="s">
        <v>445</v>
      </c>
      <c r="C160" s="1">
        <v>3.65</v>
      </c>
      <c r="E160" s="1">
        <v>3.65</v>
      </c>
      <c r="F160" s="1">
        <v>4.0149999999999997</v>
      </c>
      <c r="G160" s="1">
        <v>4.38</v>
      </c>
      <c r="H160" s="1">
        <v>4.7450000000000001</v>
      </c>
      <c r="I160" t="s">
        <v>570</v>
      </c>
    </row>
    <row r="161" spans="1:9" ht="72" x14ac:dyDescent="0.3">
      <c r="A161" t="s">
        <v>206</v>
      </c>
      <c r="B161" s="81" t="s">
        <v>446</v>
      </c>
      <c r="C161" s="1">
        <v>3.65</v>
      </c>
      <c r="E161" s="1">
        <v>3.65</v>
      </c>
      <c r="F161" s="1">
        <v>4.0149999999999997</v>
      </c>
      <c r="G161" s="1">
        <v>4.38</v>
      </c>
      <c r="H161" s="1">
        <v>4.7450000000000001</v>
      </c>
      <c r="I161" t="s">
        <v>570</v>
      </c>
    </row>
    <row r="162" spans="1:9" ht="57.6" x14ac:dyDescent="0.3">
      <c r="A162" t="s">
        <v>207</v>
      </c>
      <c r="B162" s="81" t="s">
        <v>447</v>
      </c>
      <c r="C162" s="1">
        <v>3.65</v>
      </c>
      <c r="E162" s="1">
        <v>3.65</v>
      </c>
      <c r="F162" s="1">
        <v>4.0149999999999997</v>
      </c>
      <c r="G162" s="1">
        <v>4.38</v>
      </c>
      <c r="H162" s="1">
        <v>4.7450000000000001</v>
      </c>
      <c r="I162" t="s">
        <v>570</v>
      </c>
    </row>
    <row r="163" spans="1:9" ht="43.2" x14ac:dyDescent="0.3">
      <c r="A163" t="s">
        <v>208</v>
      </c>
      <c r="B163" s="81" t="s">
        <v>448</v>
      </c>
      <c r="C163" s="1">
        <v>4.38</v>
      </c>
      <c r="E163" s="1">
        <v>4.38</v>
      </c>
      <c r="F163" s="1">
        <v>4.8179999999999996</v>
      </c>
      <c r="G163" s="1">
        <v>5.2560000000000002</v>
      </c>
      <c r="H163" s="1">
        <v>5.694</v>
      </c>
      <c r="I163" t="s">
        <v>570</v>
      </c>
    </row>
    <row r="164" spans="1:9" ht="57.6" x14ac:dyDescent="0.3">
      <c r="A164" t="s">
        <v>209</v>
      </c>
      <c r="B164" s="81" t="s">
        <v>449</v>
      </c>
      <c r="C164" s="1">
        <v>3.65</v>
      </c>
      <c r="E164" s="1">
        <v>3.65</v>
      </c>
      <c r="F164" s="1">
        <v>4.0149999999999997</v>
      </c>
      <c r="G164" s="1">
        <v>4.38</v>
      </c>
      <c r="H164" s="1">
        <v>4.7450000000000001</v>
      </c>
      <c r="I164" t="s">
        <v>570</v>
      </c>
    </row>
    <row r="165" spans="1:9" ht="86.4" x14ac:dyDescent="0.3">
      <c r="A165" t="s">
        <v>210</v>
      </c>
      <c r="B165" s="81" t="s">
        <v>450</v>
      </c>
      <c r="C165" s="1">
        <v>3.65</v>
      </c>
      <c r="E165" s="1">
        <v>3.65</v>
      </c>
      <c r="F165" s="1">
        <v>4.0149999999999997</v>
      </c>
      <c r="G165" s="1">
        <v>4.38</v>
      </c>
      <c r="H165" s="1">
        <v>4.7450000000000001</v>
      </c>
      <c r="I165" t="s">
        <v>570</v>
      </c>
    </row>
    <row r="166" spans="1:9" ht="43.2" x14ac:dyDescent="0.3">
      <c r="A166" t="s">
        <v>211</v>
      </c>
      <c r="B166" s="81" t="s">
        <v>451</v>
      </c>
      <c r="C166" s="1">
        <v>4.38</v>
      </c>
      <c r="E166" s="1">
        <v>4.38</v>
      </c>
      <c r="F166" s="1">
        <v>4.8179999999999996</v>
      </c>
      <c r="G166" s="1">
        <v>5.2560000000000002</v>
      </c>
      <c r="H166" s="1">
        <v>5.694</v>
      </c>
      <c r="I166" t="s">
        <v>570</v>
      </c>
    </row>
    <row r="167" spans="1:9" ht="43.2" x14ac:dyDescent="0.3">
      <c r="A167" t="s">
        <v>212</v>
      </c>
      <c r="B167" s="81" t="s">
        <v>452</v>
      </c>
    </row>
    <row r="168" spans="1:9" ht="28.8" x14ac:dyDescent="0.3">
      <c r="A168" t="s">
        <v>213</v>
      </c>
      <c r="B168" s="81" t="s">
        <v>453</v>
      </c>
      <c r="C168" s="1">
        <v>4.76</v>
      </c>
      <c r="E168" s="1">
        <v>4.76</v>
      </c>
      <c r="F168" s="1">
        <v>5.2359999999999998</v>
      </c>
      <c r="G168" s="1">
        <v>5.7119999999999997</v>
      </c>
      <c r="H168" s="1">
        <v>6.1879999999999997</v>
      </c>
      <c r="I168" t="s">
        <v>569</v>
      </c>
    </row>
    <row r="169" spans="1:9" ht="28.8" x14ac:dyDescent="0.3">
      <c r="A169" t="s">
        <v>214</v>
      </c>
      <c r="B169" s="81" t="s">
        <v>454</v>
      </c>
      <c r="C169" s="1">
        <v>3.65</v>
      </c>
      <c r="E169" s="1">
        <v>3.65</v>
      </c>
      <c r="F169" s="1">
        <v>4.0149999999999997</v>
      </c>
      <c r="G169" s="1">
        <v>4.38</v>
      </c>
      <c r="H169" s="1">
        <v>4.7450000000000001</v>
      </c>
      <c r="I169" t="s">
        <v>569</v>
      </c>
    </row>
    <row r="170" spans="1:9" ht="43.2" x14ac:dyDescent="0.3">
      <c r="A170" t="s">
        <v>215</v>
      </c>
      <c r="B170" s="81" t="s">
        <v>455</v>
      </c>
      <c r="C170" s="1">
        <v>3.76</v>
      </c>
      <c r="E170" s="1">
        <v>3.76</v>
      </c>
      <c r="F170" s="1">
        <v>4.1360000000000001</v>
      </c>
      <c r="G170" s="1">
        <v>4.5119999999999996</v>
      </c>
      <c r="H170" s="1">
        <v>4.8879999999999999</v>
      </c>
      <c r="I170" t="s">
        <v>570</v>
      </c>
    </row>
    <row r="171" spans="1:9" ht="57.6" x14ac:dyDescent="0.3">
      <c r="A171" t="s">
        <v>216</v>
      </c>
      <c r="B171" s="81" t="s">
        <v>456</v>
      </c>
      <c r="C171" s="1">
        <v>3.65</v>
      </c>
      <c r="E171" s="1">
        <v>3.65</v>
      </c>
      <c r="F171" s="1">
        <v>4.0149999999999997</v>
      </c>
      <c r="G171" s="1">
        <v>4.38</v>
      </c>
      <c r="H171" s="1">
        <v>4.7450000000000001</v>
      </c>
      <c r="I171" t="s">
        <v>570</v>
      </c>
    </row>
    <row r="172" spans="1:9" ht="57.6" x14ac:dyDescent="0.3">
      <c r="A172" t="s">
        <v>217</v>
      </c>
      <c r="B172" s="81" t="s">
        <v>457</v>
      </c>
      <c r="C172" s="1">
        <v>3.65</v>
      </c>
      <c r="E172" s="1">
        <v>3.65</v>
      </c>
      <c r="F172" s="1">
        <v>4.0149999999999997</v>
      </c>
      <c r="G172" s="1">
        <v>4.38</v>
      </c>
      <c r="H172" s="1">
        <v>4.7450000000000001</v>
      </c>
      <c r="I172" t="s">
        <v>570</v>
      </c>
    </row>
    <row r="173" spans="1:9" ht="57.6" x14ac:dyDescent="0.3">
      <c r="A173" t="s">
        <v>218</v>
      </c>
      <c r="B173" s="81" t="s">
        <v>458</v>
      </c>
      <c r="C173" s="1">
        <v>3.76</v>
      </c>
      <c r="E173" s="1">
        <v>3.76</v>
      </c>
      <c r="F173" s="1">
        <v>4.1360000000000001</v>
      </c>
      <c r="G173" s="1">
        <v>4.5119999999999996</v>
      </c>
      <c r="H173" s="1">
        <v>4.8879999999999999</v>
      </c>
      <c r="I173" t="s">
        <v>570</v>
      </c>
    </row>
    <row r="174" spans="1:9" ht="57.6" x14ac:dyDescent="0.3">
      <c r="A174" t="s">
        <v>219</v>
      </c>
      <c r="B174" s="81" t="s">
        <v>459</v>
      </c>
      <c r="C174" s="1">
        <v>3.76</v>
      </c>
      <c r="E174" s="1">
        <v>3.76</v>
      </c>
      <c r="F174" s="1">
        <v>4.1360000000000001</v>
      </c>
      <c r="G174" s="1">
        <v>4.5119999999999996</v>
      </c>
      <c r="H174" s="1">
        <v>4.8879999999999999</v>
      </c>
      <c r="I174" t="s">
        <v>570</v>
      </c>
    </row>
    <row r="175" spans="1:9" ht="72" x14ac:dyDescent="0.3">
      <c r="A175" t="s">
        <v>220</v>
      </c>
      <c r="B175" s="81" t="s">
        <v>460</v>
      </c>
      <c r="C175" s="1">
        <v>3.76</v>
      </c>
      <c r="E175" s="1">
        <v>3.76</v>
      </c>
      <c r="F175" s="1">
        <v>4.1360000000000001</v>
      </c>
      <c r="G175" s="1">
        <v>4.5119999999999996</v>
      </c>
      <c r="H175" s="1">
        <v>4.8879999999999999</v>
      </c>
      <c r="I175" t="s">
        <v>570</v>
      </c>
    </row>
    <row r="176" spans="1:9" ht="72" x14ac:dyDescent="0.3">
      <c r="A176" t="s">
        <v>221</v>
      </c>
      <c r="B176" s="81" t="s">
        <v>461</v>
      </c>
      <c r="C176" s="1">
        <v>3.76</v>
      </c>
      <c r="E176" s="1">
        <v>3.76</v>
      </c>
      <c r="F176" s="1">
        <v>4.1360000000000001</v>
      </c>
      <c r="G176" s="1">
        <v>4.5119999999999996</v>
      </c>
      <c r="H176" s="1">
        <v>4.8879999999999999</v>
      </c>
      <c r="I176" t="s">
        <v>570</v>
      </c>
    </row>
    <row r="177" spans="1:9" ht="43.2" x14ac:dyDescent="0.3">
      <c r="A177" t="s">
        <v>222</v>
      </c>
      <c r="B177" s="81" t="s">
        <v>462</v>
      </c>
    </row>
    <row r="178" spans="1:9" ht="43.2" x14ac:dyDescent="0.3">
      <c r="A178" t="s">
        <v>223</v>
      </c>
      <c r="B178" s="81" t="s">
        <v>463</v>
      </c>
      <c r="C178" s="1">
        <v>4.76</v>
      </c>
      <c r="E178" s="1">
        <v>4.76</v>
      </c>
      <c r="F178" s="1">
        <v>5.2359999999999998</v>
      </c>
      <c r="G178" s="1">
        <v>5.7119999999999997</v>
      </c>
      <c r="H178" s="1">
        <v>6.1879999999999997</v>
      </c>
      <c r="I178" t="s">
        <v>569</v>
      </c>
    </row>
    <row r="179" spans="1:9" ht="28.8" x14ac:dyDescent="0.3">
      <c r="A179" t="s">
        <v>224</v>
      </c>
      <c r="B179" s="81" t="s">
        <v>464</v>
      </c>
      <c r="C179" s="1">
        <v>3.65</v>
      </c>
      <c r="E179" s="1">
        <v>3.65</v>
      </c>
      <c r="F179" s="1">
        <v>4.0149999999999997</v>
      </c>
      <c r="G179" s="1">
        <v>4.38</v>
      </c>
      <c r="H179" s="1">
        <v>4.7450000000000001</v>
      </c>
      <c r="I179" t="s">
        <v>569</v>
      </c>
    </row>
    <row r="180" spans="1:9" ht="57.6" x14ac:dyDescent="0.3">
      <c r="A180" t="s">
        <v>225</v>
      </c>
      <c r="B180" s="81" t="s">
        <v>465</v>
      </c>
      <c r="C180" s="1">
        <v>3.76</v>
      </c>
      <c r="E180" s="1">
        <v>3.76</v>
      </c>
      <c r="F180" s="1">
        <v>4.1360000000000001</v>
      </c>
      <c r="G180" s="1">
        <v>4.5119999999999996</v>
      </c>
      <c r="H180" s="1">
        <v>4.8879999999999999</v>
      </c>
      <c r="I180" t="s">
        <v>570</v>
      </c>
    </row>
    <row r="181" spans="1:9" ht="43.2" x14ac:dyDescent="0.3">
      <c r="A181" t="s">
        <v>226</v>
      </c>
      <c r="B181" s="81" t="s">
        <v>466</v>
      </c>
      <c r="C181" s="1">
        <v>3.65</v>
      </c>
      <c r="E181" s="1">
        <v>3.65</v>
      </c>
      <c r="F181" s="1">
        <v>4.0149999999999997</v>
      </c>
      <c r="G181" s="1">
        <v>4.38</v>
      </c>
      <c r="H181" s="1">
        <v>4.7450000000000001</v>
      </c>
      <c r="I181" t="s">
        <v>570</v>
      </c>
    </row>
    <row r="182" spans="1:9" ht="57.6" x14ac:dyDescent="0.3">
      <c r="A182" t="s">
        <v>227</v>
      </c>
      <c r="B182" s="81" t="s">
        <v>467</v>
      </c>
      <c r="C182" s="1">
        <v>3.65</v>
      </c>
      <c r="E182" s="1">
        <v>3.65</v>
      </c>
      <c r="F182" s="1">
        <v>4.0149999999999997</v>
      </c>
      <c r="G182" s="1">
        <v>4.38</v>
      </c>
      <c r="H182" s="1">
        <v>4.7450000000000001</v>
      </c>
      <c r="I182" t="s">
        <v>570</v>
      </c>
    </row>
    <row r="183" spans="1:9" ht="57.6" x14ac:dyDescent="0.3">
      <c r="A183" t="s">
        <v>228</v>
      </c>
      <c r="B183" s="81" t="s">
        <v>468</v>
      </c>
      <c r="C183" s="1">
        <v>3.76</v>
      </c>
      <c r="E183" s="1">
        <v>3.76</v>
      </c>
      <c r="F183" s="1">
        <v>4.1360000000000001</v>
      </c>
      <c r="G183" s="1">
        <v>4.5119999999999996</v>
      </c>
      <c r="H183" s="1">
        <v>4.8879999999999999</v>
      </c>
      <c r="I183" t="s">
        <v>570</v>
      </c>
    </row>
    <row r="184" spans="1:9" ht="57.6" x14ac:dyDescent="0.3">
      <c r="A184" t="s">
        <v>229</v>
      </c>
      <c r="B184" s="81" t="s">
        <v>469</v>
      </c>
      <c r="C184" s="1">
        <v>3.76</v>
      </c>
      <c r="E184" s="1">
        <v>3.76</v>
      </c>
      <c r="F184" s="1">
        <v>4.1360000000000001</v>
      </c>
      <c r="G184" s="1">
        <v>4.5119999999999996</v>
      </c>
      <c r="H184" s="1">
        <v>4.8879999999999999</v>
      </c>
      <c r="I184" t="s">
        <v>570</v>
      </c>
    </row>
    <row r="185" spans="1:9" ht="28.8" x14ac:dyDescent="0.3">
      <c r="A185" t="s">
        <v>230</v>
      </c>
      <c r="B185" s="81" t="s">
        <v>470</v>
      </c>
      <c r="C185" s="1">
        <v>3.78</v>
      </c>
      <c r="E185" s="1">
        <v>3.78</v>
      </c>
      <c r="F185" s="1">
        <v>4.1580000000000004</v>
      </c>
      <c r="G185" s="1">
        <v>4.5359999999999996</v>
      </c>
      <c r="H185" s="1">
        <v>4.9139999999999997</v>
      </c>
      <c r="I185" t="s">
        <v>571</v>
      </c>
    </row>
    <row r="186" spans="1:9" ht="57.6" x14ac:dyDescent="0.3">
      <c r="A186" t="s">
        <v>231</v>
      </c>
      <c r="B186" s="81" t="s">
        <v>471</v>
      </c>
    </row>
    <row r="187" spans="1:9" ht="72" x14ac:dyDescent="0.3">
      <c r="A187" t="s">
        <v>232</v>
      </c>
      <c r="B187" s="81" t="s">
        <v>472</v>
      </c>
      <c r="C187" s="1">
        <v>3.78</v>
      </c>
      <c r="E187" s="1">
        <v>3.78</v>
      </c>
      <c r="F187" s="1">
        <v>4.1580000000000004</v>
      </c>
      <c r="G187" s="1">
        <v>4.5359999999999996</v>
      </c>
      <c r="H187" s="1">
        <v>4.9139999999999997</v>
      </c>
      <c r="I187" t="s">
        <v>570</v>
      </c>
    </row>
    <row r="188" spans="1:9" ht="43.2" x14ac:dyDescent="0.3">
      <c r="A188" t="s">
        <v>233</v>
      </c>
      <c r="B188" s="81" t="s">
        <v>473</v>
      </c>
      <c r="C188" s="1">
        <v>4.38</v>
      </c>
      <c r="E188" s="1">
        <v>4.38</v>
      </c>
      <c r="F188" s="1">
        <v>4.8179999999999996</v>
      </c>
      <c r="G188" s="1">
        <v>5.2560000000000002</v>
      </c>
      <c r="H188" s="1">
        <v>5.694</v>
      </c>
      <c r="I188" t="s">
        <v>570</v>
      </c>
    </row>
    <row r="189" spans="1:9" ht="72" x14ac:dyDescent="0.3">
      <c r="A189" t="s">
        <v>234</v>
      </c>
      <c r="B189" s="81" t="s">
        <v>474</v>
      </c>
      <c r="C189" s="1">
        <v>3.78</v>
      </c>
      <c r="E189" s="1">
        <v>3.78</v>
      </c>
      <c r="F189" s="1">
        <v>4.1580000000000004</v>
      </c>
      <c r="G189" s="1">
        <v>4.5359999999999996</v>
      </c>
      <c r="H189" s="1">
        <v>4.9139999999999997</v>
      </c>
      <c r="I189" t="s">
        <v>570</v>
      </c>
    </row>
    <row r="190" spans="1:9" ht="43.2" x14ac:dyDescent="0.3">
      <c r="A190" t="s">
        <v>235</v>
      </c>
      <c r="B190" s="81" t="s">
        <v>475</v>
      </c>
      <c r="C190" s="1">
        <v>3.78</v>
      </c>
      <c r="E190" s="1">
        <v>3.78</v>
      </c>
      <c r="F190" s="1">
        <v>4.1580000000000004</v>
      </c>
      <c r="G190" s="1">
        <v>4.5359999999999996</v>
      </c>
      <c r="H190" s="1">
        <v>4.9139999999999997</v>
      </c>
      <c r="I190" t="s">
        <v>570</v>
      </c>
    </row>
    <row r="191" spans="1:9" ht="72" x14ac:dyDescent="0.3">
      <c r="A191" t="s">
        <v>236</v>
      </c>
      <c r="B191" s="81" t="s">
        <v>476</v>
      </c>
      <c r="C191" s="1">
        <v>3.78</v>
      </c>
      <c r="E191" s="1">
        <v>3.78</v>
      </c>
      <c r="F191" s="1">
        <v>4.1580000000000004</v>
      </c>
      <c r="G191" s="1">
        <v>4.5359999999999996</v>
      </c>
      <c r="H191" s="1">
        <v>4.9139999999999997</v>
      </c>
      <c r="I191" t="s">
        <v>570</v>
      </c>
    </row>
    <row r="192" spans="1:9" ht="57.6" x14ac:dyDescent="0.3">
      <c r="A192" t="s">
        <v>237</v>
      </c>
      <c r="B192" s="81" t="s">
        <v>477</v>
      </c>
      <c r="C192" s="1">
        <v>4.38</v>
      </c>
      <c r="E192" s="1">
        <v>4.38</v>
      </c>
      <c r="F192" s="1">
        <v>4.8179999999999996</v>
      </c>
      <c r="G192" s="1">
        <v>5.2560000000000002</v>
      </c>
      <c r="H192" s="1">
        <v>5.694</v>
      </c>
      <c r="I192" t="s">
        <v>570</v>
      </c>
    </row>
    <row r="193" spans="1:9" ht="72" x14ac:dyDescent="0.3">
      <c r="A193" t="s">
        <v>238</v>
      </c>
      <c r="B193" s="81" t="s">
        <v>478</v>
      </c>
      <c r="C193" s="1">
        <v>3.78</v>
      </c>
      <c r="E193" s="1">
        <v>3.78</v>
      </c>
      <c r="F193" s="1">
        <v>4.1580000000000004</v>
      </c>
      <c r="G193" s="1">
        <v>4.5359999999999996</v>
      </c>
      <c r="H193" s="1">
        <v>4.9139999999999997</v>
      </c>
      <c r="I193" t="s">
        <v>571</v>
      </c>
    </row>
    <row r="194" spans="1:9" ht="86.4" x14ac:dyDescent="0.3">
      <c r="A194" t="s">
        <v>239</v>
      </c>
      <c r="B194" s="81" t="s">
        <v>479</v>
      </c>
      <c r="C194" s="1">
        <v>3.78</v>
      </c>
      <c r="E194" s="1">
        <v>3.78</v>
      </c>
      <c r="F194" s="1">
        <v>4.1580000000000004</v>
      </c>
      <c r="G194" s="1">
        <v>4.5359999999999996</v>
      </c>
      <c r="H194" s="1">
        <v>4.9139999999999997</v>
      </c>
      <c r="I194" t="s">
        <v>570</v>
      </c>
    </row>
    <row r="195" spans="1:9" ht="28.8" x14ac:dyDescent="0.3">
      <c r="A195" t="s">
        <v>240</v>
      </c>
      <c r="B195" s="81" t="s">
        <v>480</v>
      </c>
      <c r="C195" s="1">
        <v>3.78</v>
      </c>
      <c r="E195" s="1">
        <v>3.78</v>
      </c>
      <c r="F195" s="1">
        <v>4.1580000000000004</v>
      </c>
      <c r="G195" s="1">
        <v>4.5359999999999996</v>
      </c>
      <c r="H195" s="1">
        <v>4.9139999999999997</v>
      </c>
      <c r="I195" t="s">
        <v>571</v>
      </c>
    </row>
    <row r="196" spans="1:9" x14ac:dyDescent="0.3">
      <c r="A196" t="s">
        <v>241</v>
      </c>
      <c r="B196" s="81" t="s">
        <v>481</v>
      </c>
      <c r="C196" s="1">
        <v>3.78</v>
      </c>
      <c r="E196" s="1">
        <v>3.78</v>
      </c>
      <c r="F196" s="1">
        <v>4.1580000000000004</v>
      </c>
      <c r="G196" s="1">
        <v>4.5359999999999996</v>
      </c>
      <c r="H196" s="1">
        <v>4.9139999999999997</v>
      </c>
      <c r="I196" t="s">
        <v>570</v>
      </c>
    </row>
    <row r="197" spans="1:9" ht="28.8" x14ac:dyDescent="0.3">
      <c r="A197" t="s">
        <v>242</v>
      </c>
      <c r="B197" s="81" t="s">
        <v>482</v>
      </c>
      <c r="C197" s="1">
        <v>3.81</v>
      </c>
      <c r="E197" s="1">
        <v>3.81</v>
      </c>
      <c r="F197" s="1">
        <v>4.1909999999999998</v>
      </c>
      <c r="G197" s="1">
        <v>4.5720000000000001</v>
      </c>
      <c r="H197" s="1">
        <v>4.9530000000000003</v>
      </c>
      <c r="I197" t="s">
        <v>571</v>
      </c>
    </row>
    <row r="198" spans="1:9" ht="43.2" x14ac:dyDescent="0.3">
      <c r="A198" t="s">
        <v>243</v>
      </c>
      <c r="B198" s="81" t="s">
        <v>483</v>
      </c>
      <c r="C198" s="1">
        <v>1.73</v>
      </c>
      <c r="E198" s="1">
        <v>1.73</v>
      </c>
      <c r="F198" s="1">
        <v>1.903</v>
      </c>
      <c r="G198" s="1">
        <v>2.0760000000000001</v>
      </c>
      <c r="H198" s="1">
        <v>2.2490000000000001</v>
      </c>
      <c r="I198" t="s">
        <v>569</v>
      </c>
    </row>
    <row r="199" spans="1:9" ht="86.4" x14ac:dyDescent="0.3">
      <c r="A199" t="s">
        <v>244</v>
      </c>
      <c r="B199" s="81" t="s">
        <v>484</v>
      </c>
      <c r="C199" s="1">
        <v>2.72</v>
      </c>
      <c r="E199" s="1">
        <v>2.72</v>
      </c>
      <c r="F199" s="1">
        <v>2.992</v>
      </c>
      <c r="G199" s="1">
        <v>3.2639999999999998</v>
      </c>
      <c r="H199" s="1">
        <v>3.536</v>
      </c>
      <c r="I199" t="s">
        <v>569</v>
      </c>
    </row>
    <row r="200" spans="1:9" x14ac:dyDescent="0.3">
      <c r="A200" t="s">
        <v>245</v>
      </c>
      <c r="B200" s="81" t="s">
        <v>485</v>
      </c>
    </row>
    <row r="201" spans="1:9" x14ac:dyDescent="0.3">
      <c r="A201" t="s">
        <v>246</v>
      </c>
      <c r="B201" s="81" t="s">
        <v>485</v>
      </c>
      <c r="C201" s="1">
        <v>2.9</v>
      </c>
      <c r="E201" s="1">
        <v>2.9</v>
      </c>
      <c r="F201" s="1">
        <v>3.19</v>
      </c>
      <c r="G201" s="1">
        <v>3.48</v>
      </c>
      <c r="H201" s="1">
        <v>3.77</v>
      </c>
    </row>
    <row r="202" spans="1:9" ht="28.8" x14ac:dyDescent="0.3">
      <c r="A202" t="s">
        <v>247</v>
      </c>
      <c r="B202" s="81" t="s">
        <v>486</v>
      </c>
    </row>
    <row r="203" spans="1:9" x14ac:dyDescent="0.3">
      <c r="A203" t="s">
        <v>248</v>
      </c>
      <c r="B203" s="81" t="s">
        <v>487</v>
      </c>
      <c r="C203" s="1">
        <v>3.15</v>
      </c>
      <c r="E203" s="1">
        <v>3.15</v>
      </c>
      <c r="F203" s="1">
        <v>3.4649999999999999</v>
      </c>
      <c r="G203" s="1">
        <v>3.78</v>
      </c>
      <c r="H203" s="1">
        <v>4.0949999999999998</v>
      </c>
    </row>
    <row r="204" spans="1:9" ht="28.8" x14ac:dyDescent="0.3">
      <c r="A204" t="s">
        <v>249</v>
      </c>
      <c r="B204" s="81" t="s">
        <v>488</v>
      </c>
      <c r="C204" s="1">
        <v>1.67</v>
      </c>
      <c r="E204" s="1">
        <v>1.67</v>
      </c>
      <c r="F204" s="1">
        <v>1.837</v>
      </c>
      <c r="G204" s="1">
        <v>2.004</v>
      </c>
      <c r="H204" s="1">
        <v>2.1709999999999998</v>
      </c>
      <c r="I204" t="s">
        <v>569</v>
      </c>
    </row>
    <row r="205" spans="1:9" ht="28.8" x14ac:dyDescent="0.3">
      <c r="A205" t="s">
        <v>250</v>
      </c>
      <c r="B205" s="81" t="s">
        <v>489</v>
      </c>
      <c r="C205" s="1">
        <v>3.15</v>
      </c>
      <c r="E205" s="1">
        <v>3.15</v>
      </c>
      <c r="F205" s="1">
        <v>3.4649999999999999</v>
      </c>
      <c r="G205" s="1">
        <v>3.78</v>
      </c>
      <c r="H205" s="1">
        <v>4.0949999999999998</v>
      </c>
      <c r="I205" t="s">
        <v>569</v>
      </c>
    </row>
    <row r="206" spans="1:9" ht="43.2" x14ac:dyDescent="0.3">
      <c r="A206" t="s">
        <v>251</v>
      </c>
      <c r="B206" s="81" t="s">
        <v>490</v>
      </c>
      <c r="C206" s="1">
        <v>1.67</v>
      </c>
      <c r="E206" s="1">
        <v>1.67</v>
      </c>
      <c r="F206" s="1">
        <v>1.837</v>
      </c>
      <c r="G206" s="1">
        <v>2.004</v>
      </c>
      <c r="H206" s="1">
        <v>2.1709999999999998</v>
      </c>
    </row>
    <row r="207" spans="1:9" ht="43.2" x14ac:dyDescent="0.3">
      <c r="A207" t="s">
        <v>252</v>
      </c>
      <c r="B207" s="81" t="s">
        <v>491</v>
      </c>
      <c r="C207" s="1">
        <v>3.15</v>
      </c>
      <c r="E207" s="1">
        <v>3.15</v>
      </c>
      <c r="F207" s="1">
        <v>3.4649999999999999</v>
      </c>
      <c r="G207" s="1">
        <v>3.78</v>
      </c>
      <c r="H207" s="1">
        <v>4.0949999999999998</v>
      </c>
    </row>
    <row r="208" spans="1:9" ht="43.2" x14ac:dyDescent="0.3">
      <c r="A208" t="s">
        <v>253</v>
      </c>
      <c r="B208" s="81" t="s">
        <v>492</v>
      </c>
      <c r="C208" s="1">
        <v>1.67</v>
      </c>
      <c r="E208" s="1">
        <v>1.67</v>
      </c>
      <c r="F208" s="1">
        <v>1.837</v>
      </c>
      <c r="G208" s="1">
        <v>2.004</v>
      </c>
      <c r="H208" s="1">
        <v>2.1709999999999998</v>
      </c>
    </row>
    <row r="209" spans="1:9" ht="86.4" x14ac:dyDescent="0.3">
      <c r="A209" t="s">
        <v>254</v>
      </c>
      <c r="B209" s="81" t="s">
        <v>493</v>
      </c>
      <c r="C209" s="1">
        <v>1.67</v>
      </c>
      <c r="E209" s="1">
        <v>1.67</v>
      </c>
      <c r="F209" s="1">
        <v>1.837</v>
      </c>
      <c r="G209" s="1">
        <v>2.004</v>
      </c>
      <c r="H209" s="1">
        <v>2.1709999999999998</v>
      </c>
      <c r="I209" t="s">
        <v>570</v>
      </c>
    </row>
    <row r="210" spans="1:9" ht="86.4" x14ac:dyDescent="0.3">
      <c r="A210" t="s">
        <v>255</v>
      </c>
      <c r="B210" s="81" t="s">
        <v>494</v>
      </c>
      <c r="C210" s="1">
        <v>1.67</v>
      </c>
      <c r="E210" s="1">
        <v>1.67</v>
      </c>
      <c r="F210" s="1">
        <v>1.837</v>
      </c>
      <c r="G210" s="1">
        <v>2.004</v>
      </c>
      <c r="H210" s="1">
        <v>2.1709999999999998</v>
      </c>
      <c r="I210" t="s">
        <v>571</v>
      </c>
    </row>
    <row r="211" spans="1:9" ht="72" x14ac:dyDescent="0.3">
      <c r="A211" t="s">
        <v>256</v>
      </c>
      <c r="B211" s="81" t="s">
        <v>495</v>
      </c>
      <c r="C211" s="1">
        <v>3.15</v>
      </c>
      <c r="E211" s="1">
        <v>3.15</v>
      </c>
      <c r="F211" s="1">
        <v>3.4649999999999999</v>
      </c>
      <c r="G211" s="1">
        <v>3.78</v>
      </c>
      <c r="H211" s="1">
        <v>4.0949999999999998</v>
      </c>
      <c r="I211" t="s">
        <v>569</v>
      </c>
    </row>
    <row r="212" spans="1:9" ht="57.6" x14ac:dyDescent="0.3">
      <c r="A212" t="s">
        <v>257</v>
      </c>
      <c r="B212" s="81" t="s">
        <v>496</v>
      </c>
      <c r="C212" s="1">
        <v>3.15</v>
      </c>
      <c r="E212" s="1">
        <v>3.15</v>
      </c>
      <c r="F212" s="1">
        <v>3.4649999999999999</v>
      </c>
      <c r="G212" s="1">
        <v>3.78</v>
      </c>
      <c r="H212" s="1">
        <v>4.0949999999999998</v>
      </c>
    </row>
    <row r="213" spans="1:9" ht="72" x14ac:dyDescent="0.3">
      <c r="A213" t="s">
        <v>258</v>
      </c>
      <c r="B213" s="81" t="s">
        <v>497</v>
      </c>
      <c r="C213" s="1">
        <v>1.65</v>
      </c>
      <c r="E213" s="1">
        <v>1.65</v>
      </c>
      <c r="F213" s="1">
        <v>1.8149999999999999</v>
      </c>
      <c r="G213" s="1">
        <v>1.98</v>
      </c>
      <c r="H213" s="1">
        <v>2.145</v>
      </c>
      <c r="I213" t="s">
        <v>569</v>
      </c>
    </row>
    <row r="214" spans="1:9" ht="72" x14ac:dyDescent="0.3">
      <c r="A214" t="s">
        <v>259</v>
      </c>
      <c r="B214" s="81" t="s">
        <v>498</v>
      </c>
      <c r="C214" s="1">
        <v>1.65</v>
      </c>
      <c r="E214" s="1">
        <v>1.65</v>
      </c>
      <c r="F214" s="1">
        <v>1.8149999999999999</v>
      </c>
      <c r="G214" s="1">
        <v>1.98</v>
      </c>
      <c r="H214" s="1">
        <v>2.145</v>
      </c>
      <c r="I214" t="s">
        <v>569</v>
      </c>
    </row>
    <row r="215" spans="1:9" ht="28.8" x14ac:dyDescent="0.3">
      <c r="A215" t="s">
        <v>260</v>
      </c>
      <c r="B215" s="81" t="s">
        <v>499</v>
      </c>
      <c r="C215" s="1">
        <v>1.67</v>
      </c>
      <c r="E215" s="1">
        <v>1.67</v>
      </c>
      <c r="F215" s="1">
        <v>1.837</v>
      </c>
      <c r="G215" s="1">
        <v>2.004</v>
      </c>
      <c r="H215" s="1">
        <v>2.1709999999999998</v>
      </c>
      <c r="I215" t="s">
        <v>569</v>
      </c>
    </row>
    <row r="216" spans="1:9" ht="43.2" x14ac:dyDescent="0.3">
      <c r="A216" t="s">
        <v>261</v>
      </c>
      <c r="B216" s="81" t="s">
        <v>500</v>
      </c>
      <c r="C216" s="1">
        <v>1.73</v>
      </c>
      <c r="E216" s="1">
        <v>1.73</v>
      </c>
      <c r="F216" s="1">
        <v>1.903</v>
      </c>
      <c r="G216" s="1">
        <v>2.0760000000000001</v>
      </c>
      <c r="H216" s="1">
        <v>2.2490000000000001</v>
      </c>
      <c r="I216" t="s">
        <v>569</v>
      </c>
    </row>
    <row r="217" spans="1:9" ht="72" x14ac:dyDescent="0.3">
      <c r="A217" t="s">
        <v>262</v>
      </c>
      <c r="B217" s="81" t="s">
        <v>501</v>
      </c>
    </row>
    <row r="218" spans="1:9" ht="43.2" x14ac:dyDescent="0.3">
      <c r="A218" t="s">
        <v>263</v>
      </c>
      <c r="B218" s="81" t="s">
        <v>502</v>
      </c>
      <c r="C218" s="1">
        <v>3.32</v>
      </c>
      <c r="E218" s="1">
        <v>3.32</v>
      </c>
      <c r="F218" s="1">
        <v>3.6520000000000001</v>
      </c>
      <c r="G218" s="1">
        <v>3.984</v>
      </c>
      <c r="H218" s="1">
        <v>4.3159999999999998</v>
      </c>
      <c r="I218" t="s">
        <v>570</v>
      </c>
    </row>
    <row r="219" spans="1:9" ht="57.6" x14ac:dyDescent="0.3">
      <c r="A219" t="s">
        <v>264</v>
      </c>
      <c r="B219" s="81" t="s">
        <v>503</v>
      </c>
      <c r="C219" s="1">
        <v>1.74</v>
      </c>
      <c r="E219" s="1">
        <v>1.74</v>
      </c>
      <c r="F219" s="1">
        <v>1.9139999999999999</v>
      </c>
      <c r="G219" s="1">
        <v>2.0880000000000001</v>
      </c>
      <c r="H219" s="1">
        <v>2.262</v>
      </c>
      <c r="I219" t="s">
        <v>569</v>
      </c>
    </row>
    <row r="220" spans="1:9" ht="57.6" x14ac:dyDescent="0.3">
      <c r="A220" t="s">
        <v>265</v>
      </c>
      <c r="B220" s="81" t="s">
        <v>504</v>
      </c>
      <c r="C220" s="1">
        <v>3.32</v>
      </c>
      <c r="E220" s="1">
        <v>3.32</v>
      </c>
      <c r="F220" s="1">
        <v>3.6520000000000001</v>
      </c>
      <c r="G220" s="1">
        <v>3.984</v>
      </c>
      <c r="H220" s="1">
        <v>4.3159999999999998</v>
      </c>
    </row>
    <row r="221" spans="1:9" ht="72" x14ac:dyDescent="0.3">
      <c r="A221" t="s">
        <v>266</v>
      </c>
      <c r="B221" s="81" t="s">
        <v>505</v>
      </c>
      <c r="C221" s="1">
        <v>1.74</v>
      </c>
      <c r="E221" s="1">
        <v>1.74</v>
      </c>
      <c r="F221" s="1">
        <v>1.9139999999999999</v>
      </c>
      <c r="G221" s="1">
        <v>2.0880000000000001</v>
      </c>
      <c r="H221" s="1">
        <v>2.262</v>
      </c>
    </row>
    <row r="222" spans="1:9" ht="43.2" x14ac:dyDescent="0.3">
      <c r="A222" t="s">
        <v>267</v>
      </c>
      <c r="B222" s="81" t="s">
        <v>506</v>
      </c>
      <c r="C222" s="1">
        <v>1.74</v>
      </c>
      <c r="E222" s="1">
        <v>1.74</v>
      </c>
      <c r="F222" s="1">
        <v>1.9139999999999999</v>
      </c>
      <c r="G222" s="1">
        <v>2.0880000000000001</v>
      </c>
      <c r="H222" s="1">
        <v>2.262</v>
      </c>
      <c r="I222" t="s">
        <v>569</v>
      </c>
    </row>
    <row r="223" spans="1:9" ht="28.8" x14ac:dyDescent="0.3">
      <c r="A223" t="s">
        <v>268</v>
      </c>
      <c r="B223" s="81" t="s">
        <v>507</v>
      </c>
      <c r="C223" s="1">
        <v>1.63</v>
      </c>
      <c r="E223" s="1">
        <v>1.63</v>
      </c>
      <c r="F223" s="1">
        <v>1.7929999999999999</v>
      </c>
      <c r="G223" s="1">
        <v>1.956</v>
      </c>
      <c r="H223" s="1">
        <v>2.1190000000000002</v>
      </c>
    </row>
    <row r="224" spans="1:9" ht="43.2" x14ac:dyDescent="0.3">
      <c r="A224" t="s">
        <v>269</v>
      </c>
      <c r="B224" s="81" t="s">
        <v>508</v>
      </c>
      <c r="C224" s="1">
        <v>1.74</v>
      </c>
      <c r="E224" s="1">
        <v>1.74</v>
      </c>
      <c r="F224" s="1">
        <v>1.9139999999999999</v>
      </c>
      <c r="G224" s="1">
        <v>2.0880000000000001</v>
      </c>
      <c r="H224" s="1">
        <v>2.262</v>
      </c>
      <c r="I224" t="s">
        <v>569</v>
      </c>
    </row>
    <row r="225" spans="1:9" ht="43.2" x14ac:dyDescent="0.3">
      <c r="A225" t="s">
        <v>270</v>
      </c>
      <c r="B225" s="81" t="s">
        <v>509</v>
      </c>
      <c r="C225" s="1">
        <v>1.74</v>
      </c>
      <c r="E225" s="1">
        <v>1.74</v>
      </c>
      <c r="F225" s="1">
        <v>1.9139999999999999</v>
      </c>
      <c r="G225" s="1">
        <v>2.0880000000000001</v>
      </c>
      <c r="H225" s="1">
        <v>2.262</v>
      </c>
    </row>
    <row r="226" spans="1:9" ht="86.4" x14ac:dyDescent="0.3">
      <c r="A226" t="s">
        <v>271</v>
      </c>
      <c r="B226" s="81" t="s">
        <v>510</v>
      </c>
      <c r="C226" s="1">
        <v>1.74</v>
      </c>
      <c r="E226" s="1">
        <v>1.74</v>
      </c>
      <c r="F226" s="1">
        <v>1.9139999999999999</v>
      </c>
      <c r="G226" s="1">
        <v>2.0880000000000001</v>
      </c>
      <c r="H226" s="1">
        <v>2.262</v>
      </c>
      <c r="I226" t="s">
        <v>569</v>
      </c>
    </row>
    <row r="227" spans="1:9" ht="100.8" x14ac:dyDescent="0.3">
      <c r="A227" t="s">
        <v>272</v>
      </c>
      <c r="B227" s="81" t="s">
        <v>511</v>
      </c>
      <c r="C227" s="1">
        <v>1.74</v>
      </c>
      <c r="E227" s="1">
        <v>1.74</v>
      </c>
      <c r="F227" s="1">
        <v>1.9139999999999999</v>
      </c>
      <c r="G227" s="1">
        <v>2.0880000000000001</v>
      </c>
      <c r="H227" s="1">
        <v>2.262</v>
      </c>
      <c r="I227" t="s">
        <v>569</v>
      </c>
    </row>
    <row r="228" spans="1:9" ht="100.8" x14ac:dyDescent="0.3">
      <c r="A228" t="s">
        <v>273</v>
      </c>
      <c r="B228" s="81" t="s">
        <v>512</v>
      </c>
      <c r="C228" s="1">
        <v>1.74</v>
      </c>
      <c r="E228" s="1">
        <v>1.74</v>
      </c>
      <c r="F228" s="1">
        <v>1.9139999999999999</v>
      </c>
      <c r="G228" s="1">
        <v>2.0880000000000001</v>
      </c>
      <c r="H228" s="1">
        <v>2.262</v>
      </c>
      <c r="I228" t="s">
        <v>569</v>
      </c>
    </row>
    <row r="229" spans="1:9" ht="100.8" x14ac:dyDescent="0.3">
      <c r="A229" t="s">
        <v>274</v>
      </c>
      <c r="B229" s="81" t="s">
        <v>513</v>
      </c>
      <c r="C229" s="1">
        <v>3.32</v>
      </c>
      <c r="E229" s="1">
        <v>3.32</v>
      </c>
      <c r="F229" s="1">
        <v>3.6520000000000001</v>
      </c>
      <c r="G229" s="1">
        <v>3.984</v>
      </c>
      <c r="H229" s="1">
        <v>4.3159999999999998</v>
      </c>
      <c r="I229" t="s">
        <v>569</v>
      </c>
    </row>
    <row r="230" spans="1:9" ht="100.8" x14ac:dyDescent="0.3">
      <c r="A230" t="s">
        <v>275</v>
      </c>
      <c r="B230" s="81" t="s">
        <v>514</v>
      </c>
      <c r="C230" s="1">
        <v>3.21</v>
      </c>
      <c r="E230" s="1">
        <v>3.21</v>
      </c>
      <c r="F230" s="1">
        <v>3.5310000000000001</v>
      </c>
      <c r="G230" s="1">
        <v>3.8519999999999999</v>
      </c>
      <c r="H230" s="1">
        <v>4.173</v>
      </c>
      <c r="I230" t="s">
        <v>570</v>
      </c>
    </row>
    <row r="231" spans="1:9" ht="43.2" x14ac:dyDescent="0.3">
      <c r="A231" t="s">
        <v>276</v>
      </c>
      <c r="B231" s="81" t="s">
        <v>515</v>
      </c>
      <c r="C231" s="1">
        <v>1.83</v>
      </c>
      <c r="E231" s="1">
        <v>1.83</v>
      </c>
      <c r="F231" s="1">
        <v>2.0129999999999999</v>
      </c>
      <c r="G231" s="1">
        <v>2.1960000000000002</v>
      </c>
      <c r="H231" s="1">
        <v>2.379</v>
      </c>
      <c r="I231" t="s">
        <v>569</v>
      </c>
    </row>
    <row r="232" spans="1:9" ht="43.2" x14ac:dyDescent="0.3">
      <c r="A232" t="s">
        <v>277</v>
      </c>
      <c r="B232" s="81" t="s">
        <v>516</v>
      </c>
      <c r="C232" s="1">
        <v>1.73</v>
      </c>
      <c r="E232" s="1">
        <v>1.73</v>
      </c>
      <c r="F232" s="1">
        <v>1.903</v>
      </c>
      <c r="G232" s="1">
        <v>2.0760000000000001</v>
      </c>
      <c r="H232" s="1">
        <v>2.2490000000000001</v>
      </c>
      <c r="I232" t="s">
        <v>570</v>
      </c>
    </row>
    <row r="233" spans="1:9" ht="100.8" x14ac:dyDescent="0.3">
      <c r="A233" t="s">
        <v>278</v>
      </c>
      <c r="B233" s="81" t="s">
        <v>517</v>
      </c>
      <c r="C233" s="1">
        <v>1.83</v>
      </c>
      <c r="E233" s="1">
        <v>1.83</v>
      </c>
      <c r="F233" s="1">
        <v>2.0129999999999999</v>
      </c>
      <c r="G233" s="1">
        <v>2.1960000000000002</v>
      </c>
      <c r="H233" s="1">
        <v>2.379</v>
      </c>
      <c r="I233" t="s">
        <v>569</v>
      </c>
    </row>
    <row r="234" spans="1:9" ht="28.8" x14ac:dyDescent="0.3">
      <c r="A234" t="s">
        <v>279</v>
      </c>
      <c r="B234" s="81" t="s">
        <v>518</v>
      </c>
      <c r="C234" s="1">
        <v>3.32</v>
      </c>
      <c r="E234" s="1">
        <v>3.32</v>
      </c>
      <c r="F234" s="1">
        <v>3.6520000000000001</v>
      </c>
      <c r="G234" s="1">
        <v>3.984</v>
      </c>
      <c r="H234" s="1">
        <v>4.3159999999999998</v>
      </c>
      <c r="I234" t="s">
        <v>569</v>
      </c>
    </row>
    <row r="235" spans="1:9" ht="43.2" x14ac:dyDescent="0.3">
      <c r="A235" t="s">
        <v>280</v>
      </c>
      <c r="B235" s="81" t="s">
        <v>519</v>
      </c>
      <c r="C235" s="1">
        <v>1.74</v>
      </c>
      <c r="E235" s="1">
        <v>1.74</v>
      </c>
      <c r="F235" s="1">
        <v>1.9139999999999999</v>
      </c>
      <c r="G235" s="1">
        <v>2.0880000000000001</v>
      </c>
      <c r="H235" s="1">
        <v>2.262</v>
      </c>
      <c r="I235" t="s">
        <v>569</v>
      </c>
    </row>
    <row r="236" spans="1:9" ht="43.2" x14ac:dyDescent="0.3">
      <c r="A236" t="s">
        <v>281</v>
      </c>
      <c r="B236" s="81" t="s">
        <v>520</v>
      </c>
      <c r="C236" s="1">
        <v>1.74</v>
      </c>
      <c r="E236" s="1">
        <v>1.74</v>
      </c>
      <c r="F236" s="1">
        <v>1.9139999999999999</v>
      </c>
      <c r="G236" s="1">
        <v>2.0880000000000001</v>
      </c>
      <c r="H236" s="1">
        <v>2.262</v>
      </c>
      <c r="I236" t="s">
        <v>569</v>
      </c>
    </row>
    <row r="237" spans="1:9" ht="100.8" x14ac:dyDescent="0.3">
      <c r="A237" t="s">
        <v>282</v>
      </c>
      <c r="B237" s="81" t="s">
        <v>521</v>
      </c>
      <c r="C237" s="1">
        <v>3.32</v>
      </c>
      <c r="E237" s="1">
        <v>3.32</v>
      </c>
      <c r="F237" s="1">
        <v>3.6520000000000001</v>
      </c>
      <c r="G237" s="1">
        <v>3.984</v>
      </c>
      <c r="H237" s="1">
        <v>4.3159999999999998</v>
      </c>
    </row>
    <row r="238" spans="1:9" ht="100.8" x14ac:dyDescent="0.3">
      <c r="A238" t="s">
        <v>283</v>
      </c>
      <c r="B238" s="81" t="s">
        <v>522</v>
      </c>
      <c r="C238" s="1">
        <v>1.74</v>
      </c>
      <c r="E238" s="1">
        <v>1.74</v>
      </c>
      <c r="F238" s="1">
        <v>1.9139999999999999</v>
      </c>
      <c r="G238" s="1">
        <v>2.0880000000000001</v>
      </c>
      <c r="H238" s="1">
        <v>2.262</v>
      </c>
    </row>
    <row r="239" spans="1:9" ht="57.6" x14ac:dyDescent="0.3">
      <c r="A239" t="s">
        <v>284</v>
      </c>
      <c r="B239" s="81" t="s">
        <v>523</v>
      </c>
      <c r="C239" s="1">
        <v>1.74</v>
      </c>
      <c r="E239" s="1">
        <v>1.74</v>
      </c>
      <c r="F239" s="1">
        <v>1.9139999999999999</v>
      </c>
      <c r="G239" s="1">
        <v>2.0880000000000001</v>
      </c>
      <c r="H239" s="1">
        <v>2.262</v>
      </c>
    </row>
    <row r="240" spans="1:9" ht="28.8" x14ac:dyDescent="0.3">
      <c r="A240" t="s">
        <v>285</v>
      </c>
      <c r="B240" s="81" t="s">
        <v>524</v>
      </c>
    </row>
    <row r="241" spans="1:9" x14ac:dyDescent="0.3">
      <c r="A241" t="s">
        <v>286</v>
      </c>
      <c r="B241" s="81" t="s">
        <v>525</v>
      </c>
      <c r="C241" s="1">
        <v>2.3199999999999998</v>
      </c>
      <c r="E241" s="1">
        <v>2.3199999999999998</v>
      </c>
      <c r="F241" s="1">
        <v>2.552</v>
      </c>
      <c r="G241" s="1">
        <v>2.7839999999999998</v>
      </c>
      <c r="H241" s="1">
        <v>3.016</v>
      </c>
    </row>
    <row r="242" spans="1:9" ht="28.8" x14ac:dyDescent="0.3">
      <c r="A242" t="s">
        <v>287</v>
      </c>
      <c r="B242" s="81" t="s">
        <v>526</v>
      </c>
      <c r="C242" s="1">
        <v>2.3199999999999998</v>
      </c>
      <c r="E242" s="1">
        <v>2.3199999999999998</v>
      </c>
      <c r="F242" s="1">
        <v>2.552</v>
      </c>
      <c r="G242" s="1">
        <v>2.7839999999999998</v>
      </c>
      <c r="H242" s="1">
        <v>3.016</v>
      </c>
    </row>
    <row r="243" spans="1:9" x14ac:dyDescent="0.3">
      <c r="A243" t="s">
        <v>288</v>
      </c>
      <c r="B243" s="81" t="s">
        <v>527</v>
      </c>
      <c r="C243" s="1">
        <v>2.44</v>
      </c>
      <c r="E243" s="1">
        <v>2.44</v>
      </c>
      <c r="F243" s="1">
        <v>2.6840000000000002</v>
      </c>
      <c r="G243" s="1">
        <v>2.9279999999999999</v>
      </c>
      <c r="H243" s="1">
        <v>3.1720000000000002</v>
      </c>
      <c r="I243" t="s">
        <v>569</v>
      </c>
    </row>
    <row r="244" spans="1:9" x14ac:dyDescent="0.3">
      <c r="A244" t="s">
        <v>289</v>
      </c>
      <c r="B244" s="81" t="s">
        <v>528</v>
      </c>
      <c r="C244" s="1">
        <v>2.77</v>
      </c>
      <c r="E244" s="1">
        <v>2.77</v>
      </c>
      <c r="F244" s="1">
        <v>3.0470000000000002</v>
      </c>
      <c r="G244" s="1">
        <v>3.3239999999999998</v>
      </c>
      <c r="H244" s="1">
        <v>3.601</v>
      </c>
    </row>
    <row r="245" spans="1:9" ht="28.8" x14ac:dyDescent="0.3">
      <c r="A245" t="s">
        <v>290</v>
      </c>
      <c r="B245" s="81" t="s">
        <v>529</v>
      </c>
      <c r="C245" s="1">
        <v>2.77</v>
      </c>
      <c r="E245" s="1">
        <v>2.77</v>
      </c>
      <c r="F245" s="1">
        <v>3.0470000000000002</v>
      </c>
      <c r="G245" s="1">
        <v>3.3239999999999998</v>
      </c>
      <c r="H245" s="1">
        <v>3.601</v>
      </c>
    </row>
    <row r="246" spans="1:9" ht="28.8" x14ac:dyDescent="0.3">
      <c r="A246" t="s">
        <v>291</v>
      </c>
      <c r="B246" s="81" t="s">
        <v>530</v>
      </c>
      <c r="C246" s="1">
        <v>2.77</v>
      </c>
      <c r="E246" s="1">
        <v>2.77</v>
      </c>
      <c r="F246" s="1">
        <v>3.0470000000000002</v>
      </c>
      <c r="G246" s="1">
        <v>3.3239999999999998</v>
      </c>
      <c r="H246" s="1">
        <v>3.601</v>
      </c>
    </row>
    <row r="247" spans="1:9" ht="43.2" x14ac:dyDescent="0.3">
      <c r="A247" t="s">
        <v>292</v>
      </c>
      <c r="B247" s="81" t="s">
        <v>531</v>
      </c>
      <c r="C247" s="1">
        <v>2.77</v>
      </c>
      <c r="E247" s="1">
        <v>2.77</v>
      </c>
      <c r="F247" s="1">
        <v>3.0470000000000002</v>
      </c>
      <c r="G247" s="1">
        <v>3.3239999999999998</v>
      </c>
      <c r="H247" s="1">
        <v>3.601</v>
      </c>
    </row>
    <row r="248" spans="1:9" x14ac:dyDescent="0.3">
      <c r="A248" t="s">
        <v>293</v>
      </c>
      <c r="B248" s="81" t="s">
        <v>532</v>
      </c>
      <c r="C248" s="1">
        <v>1.65</v>
      </c>
      <c r="E248" s="1">
        <v>1.65</v>
      </c>
      <c r="F248" s="1">
        <v>1.8149999999999999</v>
      </c>
      <c r="G248" s="1">
        <v>1.98</v>
      </c>
      <c r="H248" s="1">
        <v>2.145</v>
      </c>
      <c r="I248" t="s">
        <v>569</v>
      </c>
    </row>
    <row r="249" spans="1:9" ht="28.8" x14ac:dyDescent="0.3">
      <c r="A249" t="s">
        <v>294</v>
      </c>
      <c r="B249" s="81" t="s">
        <v>533</v>
      </c>
      <c r="C249" s="1">
        <v>1.65</v>
      </c>
      <c r="E249" s="1">
        <v>1.65</v>
      </c>
      <c r="F249" s="1">
        <v>1.8149999999999999</v>
      </c>
      <c r="G249" s="1">
        <v>1.98</v>
      </c>
      <c r="H249" s="1">
        <v>2.145</v>
      </c>
      <c r="I249" t="s">
        <v>569</v>
      </c>
    </row>
    <row r="250" spans="1:9" ht="28.8" x14ac:dyDescent="0.3">
      <c r="A250" t="s">
        <v>295</v>
      </c>
      <c r="B250" s="81" t="s">
        <v>534</v>
      </c>
      <c r="C250" s="1">
        <v>1.65</v>
      </c>
      <c r="E250" s="1">
        <v>1.65</v>
      </c>
      <c r="F250" s="1">
        <v>1.8149999999999999</v>
      </c>
      <c r="G250" s="1">
        <v>1.98</v>
      </c>
      <c r="H250" s="1">
        <v>2.145</v>
      </c>
      <c r="I250" t="s">
        <v>569</v>
      </c>
    </row>
    <row r="251" spans="1:9" ht="43.2" x14ac:dyDescent="0.3">
      <c r="A251" t="s">
        <v>296</v>
      </c>
      <c r="B251" s="81" t="s">
        <v>535</v>
      </c>
      <c r="C251" s="1">
        <v>1.65</v>
      </c>
      <c r="E251" s="1">
        <v>1.65</v>
      </c>
      <c r="F251" s="1">
        <v>1.8149999999999999</v>
      </c>
      <c r="G251" s="1">
        <v>1.98</v>
      </c>
      <c r="H251" s="1">
        <v>2.145</v>
      </c>
      <c r="I251" t="s">
        <v>569</v>
      </c>
    </row>
    <row r="252" spans="1:9" ht="100.8" x14ac:dyDescent="0.3">
      <c r="A252" t="s">
        <v>297</v>
      </c>
      <c r="B252" s="81" t="s">
        <v>536</v>
      </c>
      <c r="C252" s="1">
        <v>2.91</v>
      </c>
      <c r="E252" s="1">
        <v>2.91</v>
      </c>
      <c r="F252" s="1">
        <v>3.2010000000000001</v>
      </c>
      <c r="G252" s="1">
        <v>3.492</v>
      </c>
      <c r="H252" s="1">
        <v>3.7829999999999999</v>
      </c>
      <c r="I252" t="s">
        <v>569</v>
      </c>
    </row>
    <row r="253" spans="1:9" ht="86.4" x14ac:dyDescent="0.3">
      <c r="A253" t="s">
        <v>298</v>
      </c>
      <c r="B253" s="81" t="s">
        <v>537</v>
      </c>
      <c r="C253" s="1">
        <v>3.12</v>
      </c>
      <c r="E253" s="1">
        <v>3.12</v>
      </c>
      <c r="F253" s="1">
        <v>3.4319999999999999</v>
      </c>
      <c r="G253" s="1">
        <v>3.7440000000000002</v>
      </c>
      <c r="H253" s="1">
        <v>4.056</v>
      </c>
      <c r="I253" t="s">
        <v>569</v>
      </c>
    </row>
    <row r="254" spans="1:9" ht="86.4" x14ac:dyDescent="0.3">
      <c r="A254" t="s">
        <v>299</v>
      </c>
      <c r="B254" s="81" t="s">
        <v>538</v>
      </c>
      <c r="C254" s="1">
        <v>1.74</v>
      </c>
      <c r="E254" s="1">
        <v>1.74</v>
      </c>
      <c r="F254" s="1">
        <v>1.9139999999999999</v>
      </c>
      <c r="G254" s="1">
        <v>2.0880000000000001</v>
      </c>
      <c r="H254" s="1">
        <v>2.262</v>
      </c>
      <c r="I254" t="s">
        <v>569</v>
      </c>
    </row>
    <row r="255" spans="1:9" ht="43.2" x14ac:dyDescent="0.3">
      <c r="A255" t="s">
        <v>300</v>
      </c>
      <c r="B255" s="81" t="s">
        <v>539</v>
      </c>
    </row>
    <row r="256" spans="1:9" ht="43.2" x14ac:dyDescent="0.3">
      <c r="A256" t="s">
        <v>301</v>
      </c>
      <c r="B256" s="81" t="s">
        <v>539</v>
      </c>
      <c r="C256" s="1">
        <v>3</v>
      </c>
      <c r="E256" s="1">
        <v>3</v>
      </c>
      <c r="F256" s="1">
        <v>3.3</v>
      </c>
      <c r="G256" s="1">
        <v>3.6</v>
      </c>
      <c r="H256" s="1">
        <v>3.9</v>
      </c>
      <c r="I256" t="s">
        <v>569</v>
      </c>
    </row>
    <row r="257" spans="1:9" ht="72" x14ac:dyDescent="0.3">
      <c r="A257" t="s">
        <v>302</v>
      </c>
      <c r="B257" s="81" t="s">
        <v>540</v>
      </c>
    </row>
    <row r="258" spans="1:9" x14ac:dyDescent="0.3">
      <c r="A258" t="s">
        <v>303</v>
      </c>
      <c r="B258" s="81" t="s">
        <v>541</v>
      </c>
      <c r="C258" s="1">
        <v>1.61</v>
      </c>
      <c r="E258" s="1">
        <v>1.61</v>
      </c>
      <c r="F258" s="1">
        <v>1.7709999999999999</v>
      </c>
      <c r="G258" s="1">
        <v>1.9319999999999999</v>
      </c>
      <c r="H258" s="1">
        <v>2.093</v>
      </c>
      <c r="I258" t="s">
        <v>569</v>
      </c>
    </row>
    <row r="259" spans="1:9" x14ac:dyDescent="0.3">
      <c r="A259" t="s">
        <v>304</v>
      </c>
      <c r="B259" s="81" t="s">
        <v>542</v>
      </c>
      <c r="C259" s="1">
        <v>3.11</v>
      </c>
      <c r="E259" s="1">
        <v>3.11</v>
      </c>
      <c r="F259" s="1">
        <v>3.4209999999999998</v>
      </c>
      <c r="G259" s="1">
        <v>3.7320000000000002</v>
      </c>
      <c r="H259" s="1">
        <v>4.0430000000000001</v>
      </c>
      <c r="I259" t="s">
        <v>569</v>
      </c>
    </row>
    <row r="260" spans="1:9" ht="28.8" x14ac:dyDescent="0.3">
      <c r="A260" t="s">
        <v>305</v>
      </c>
      <c r="B260" s="81" t="s">
        <v>543</v>
      </c>
      <c r="C260" s="1">
        <v>1.61</v>
      </c>
      <c r="E260" s="1">
        <v>1.61</v>
      </c>
      <c r="F260" s="1">
        <v>1.7709999999999999</v>
      </c>
      <c r="G260" s="1">
        <v>1.9319999999999999</v>
      </c>
      <c r="H260" s="1">
        <v>2.093</v>
      </c>
      <c r="I260" t="s">
        <v>569</v>
      </c>
    </row>
    <row r="261" spans="1:9" x14ac:dyDescent="0.3">
      <c r="A261" t="s">
        <v>306</v>
      </c>
      <c r="B261" s="81" t="s">
        <v>544</v>
      </c>
      <c r="C261" s="1">
        <v>1.61</v>
      </c>
      <c r="E261" s="1">
        <v>1.61</v>
      </c>
      <c r="F261" s="1">
        <v>1.7709999999999999</v>
      </c>
      <c r="G261" s="1">
        <v>1.9319999999999999</v>
      </c>
      <c r="H261" s="1">
        <v>2.093</v>
      </c>
      <c r="I261" t="s">
        <v>569</v>
      </c>
    </row>
    <row r="262" spans="1:9" x14ac:dyDescent="0.3">
      <c r="A262" t="s">
        <v>307</v>
      </c>
      <c r="B262" s="81" t="s">
        <v>545</v>
      </c>
      <c r="C262" s="1">
        <v>3.11</v>
      </c>
      <c r="E262" s="1">
        <v>3.11</v>
      </c>
      <c r="F262" s="1">
        <v>3.4209999999999998</v>
      </c>
      <c r="G262" s="1">
        <v>3.7320000000000002</v>
      </c>
      <c r="H262" s="1">
        <v>4.0430000000000001</v>
      </c>
      <c r="I262" t="s">
        <v>569</v>
      </c>
    </row>
    <row r="263" spans="1:9" ht="28.8" x14ac:dyDescent="0.3">
      <c r="A263" t="s">
        <v>308</v>
      </c>
      <c r="B263" s="81" t="s">
        <v>546</v>
      </c>
      <c r="C263" s="1">
        <v>1.61</v>
      </c>
      <c r="E263" s="1">
        <v>1.61</v>
      </c>
      <c r="F263" s="1">
        <v>1.7709999999999999</v>
      </c>
      <c r="G263" s="1">
        <v>1.9319999999999999</v>
      </c>
      <c r="H263" s="1">
        <v>2.093</v>
      </c>
      <c r="I263" t="s">
        <v>569</v>
      </c>
    </row>
    <row r="264" spans="1:9" ht="43.2" x14ac:dyDescent="0.3">
      <c r="A264" t="s">
        <v>309</v>
      </c>
      <c r="B264" s="81" t="s">
        <v>547</v>
      </c>
      <c r="C264" s="1">
        <v>1.61</v>
      </c>
      <c r="E264" s="1">
        <v>1.61</v>
      </c>
      <c r="F264" s="1">
        <v>1.7709999999999999</v>
      </c>
      <c r="G264" s="1">
        <v>1.9319999999999999</v>
      </c>
      <c r="H264" s="1">
        <v>2.093</v>
      </c>
      <c r="I264" t="s">
        <v>569</v>
      </c>
    </row>
    <row r="265" spans="1:9" ht="72" x14ac:dyDescent="0.3">
      <c r="A265" t="s">
        <v>310</v>
      </c>
      <c r="B265" s="81" t="s">
        <v>548</v>
      </c>
      <c r="C265" s="1">
        <v>2.56</v>
      </c>
      <c r="E265" s="1">
        <v>2.56</v>
      </c>
      <c r="F265" s="1">
        <v>2.8159999999999998</v>
      </c>
      <c r="G265" s="1">
        <v>3.0720000000000001</v>
      </c>
      <c r="H265" s="1">
        <v>3.3279999999999998</v>
      </c>
      <c r="I265" t="s">
        <v>569</v>
      </c>
    </row>
    <row r="266" spans="1:9" x14ac:dyDescent="0.3">
      <c r="A266" t="s">
        <v>311</v>
      </c>
      <c r="B266" s="81" t="s">
        <v>549</v>
      </c>
      <c r="C266" s="1">
        <v>2.96</v>
      </c>
      <c r="E266" s="1">
        <v>2.96</v>
      </c>
      <c r="F266" s="1">
        <v>3.2559999999999998</v>
      </c>
      <c r="G266" s="1">
        <v>3.552</v>
      </c>
      <c r="H266" s="1">
        <v>3.8479999999999999</v>
      </c>
      <c r="I266" t="s">
        <v>569</v>
      </c>
    </row>
    <row r="267" spans="1:9" ht="28.8" x14ac:dyDescent="0.3">
      <c r="A267" t="s">
        <v>312</v>
      </c>
      <c r="B267" s="81" t="s">
        <v>550</v>
      </c>
      <c r="C267" s="1">
        <v>1.61</v>
      </c>
      <c r="E267" s="1">
        <v>1.61</v>
      </c>
      <c r="F267" s="1">
        <v>1.7709999999999999</v>
      </c>
      <c r="G267" s="1">
        <v>1.9319999999999999</v>
      </c>
      <c r="H267" s="1">
        <v>2.093</v>
      </c>
      <c r="I267" t="s">
        <v>569</v>
      </c>
    </row>
    <row r="268" spans="1:9" ht="28.8" x14ac:dyDescent="0.3">
      <c r="A268" t="s">
        <v>313</v>
      </c>
      <c r="B268" s="81" t="s">
        <v>551</v>
      </c>
      <c r="C268" s="1">
        <v>1.61</v>
      </c>
      <c r="E268" s="1">
        <v>1.61</v>
      </c>
      <c r="F268" s="1">
        <v>1.7709999999999999</v>
      </c>
      <c r="G268" s="1">
        <v>1.9319999999999999</v>
      </c>
      <c r="H268" s="1">
        <v>2.093</v>
      </c>
      <c r="I268" t="s">
        <v>569</v>
      </c>
    </row>
    <row r="269" spans="1:9" ht="28.8" x14ac:dyDescent="0.3">
      <c r="A269" t="s">
        <v>314</v>
      </c>
      <c r="B269" s="81" t="s">
        <v>552</v>
      </c>
      <c r="C269" s="1">
        <v>1.88</v>
      </c>
      <c r="E269" s="1">
        <v>1.88</v>
      </c>
      <c r="F269" s="1">
        <v>2.0680000000000001</v>
      </c>
      <c r="G269" s="1">
        <v>2.2559999999999998</v>
      </c>
      <c r="H269" s="1">
        <v>2.444</v>
      </c>
      <c r="I269" t="s">
        <v>569</v>
      </c>
    </row>
    <row r="270" spans="1:9" ht="28.8" x14ac:dyDescent="0.3">
      <c r="A270" t="s">
        <v>315</v>
      </c>
      <c r="B270" s="81" t="s">
        <v>553</v>
      </c>
      <c r="C270" s="1">
        <v>1.78</v>
      </c>
      <c r="E270" s="1">
        <v>1.78</v>
      </c>
      <c r="F270" s="1">
        <v>1.958</v>
      </c>
      <c r="G270" s="1">
        <v>2.1360000000000001</v>
      </c>
      <c r="H270" s="1">
        <v>2.3140000000000001</v>
      </c>
      <c r="I270" t="s">
        <v>569</v>
      </c>
    </row>
    <row r="271" spans="1:9" x14ac:dyDescent="0.3">
      <c r="A271" t="s">
        <v>316</v>
      </c>
      <c r="B271" s="81" t="s">
        <v>554</v>
      </c>
      <c r="C271" s="1">
        <v>1.61</v>
      </c>
      <c r="E271" s="1">
        <v>1.61</v>
      </c>
      <c r="F271" s="1">
        <v>1.7709999999999999</v>
      </c>
      <c r="G271" s="1">
        <v>1.9319999999999999</v>
      </c>
      <c r="H271" s="1">
        <v>2.093</v>
      </c>
      <c r="I271" t="s">
        <v>569</v>
      </c>
    </row>
    <row r="272" spans="1:9" x14ac:dyDescent="0.3">
      <c r="A272" t="s">
        <v>317</v>
      </c>
      <c r="B272" s="81" t="s">
        <v>555</v>
      </c>
      <c r="C272" s="1">
        <v>1.61</v>
      </c>
      <c r="E272" s="1">
        <v>1.61</v>
      </c>
      <c r="F272" s="1">
        <v>1.7709999999999999</v>
      </c>
      <c r="G272" s="1">
        <v>1.9319999999999999</v>
      </c>
      <c r="H272" s="1">
        <v>2.093</v>
      </c>
      <c r="I272" t="s">
        <v>569</v>
      </c>
    </row>
    <row r="273" spans="1:9" ht="28.8" x14ac:dyDescent="0.3">
      <c r="A273" t="s">
        <v>318</v>
      </c>
      <c r="B273" s="81" t="s">
        <v>556</v>
      </c>
    </row>
    <row r="274" spans="1:9" ht="28.8" x14ac:dyDescent="0.3">
      <c r="A274" t="s">
        <v>319</v>
      </c>
      <c r="B274" s="81" t="s">
        <v>557</v>
      </c>
      <c r="C274" s="1">
        <v>2.44</v>
      </c>
      <c r="E274" s="1">
        <v>2.44</v>
      </c>
      <c r="F274" s="1">
        <v>2.6840000000000002</v>
      </c>
      <c r="G274" s="1">
        <v>2.9279999999999999</v>
      </c>
      <c r="H274" s="1">
        <v>3.1720000000000002</v>
      </c>
      <c r="I274" t="s">
        <v>569</v>
      </c>
    </row>
    <row r="275" spans="1:9" ht="43.2" x14ac:dyDescent="0.3">
      <c r="A275" t="s">
        <v>320</v>
      </c>
      <c r="B275" s="81" t="s">
        <v>558</v>
      </c>
      <c r="C275" s="1">
        <v>2.44</v>
      </c>
      <c r="E275" s="1">
        <v>2.44</v>
      </c>
      <c r="F275" s="1">
        <v>2.6840000000000002</v>
      </c>
      <c r="G275" s="1">
        <v>2.9279999999999999</v>
      </c>
      <c r="H275" s="1">
        <v>3.1720000000000002</v>
      </c>
      <c r="I275" t="s">
        <v>569</v>
      </c>
    </row>
    <row r="276" spans="1:9" ht="28.8" x14ac:dyDescent="0.3">
      <c r="A276" t="s">
        <v>321</v>
      </c>
      <c r="B276" s="81" t="s">
        <v>559</v>
      </c>
      <c r="C276" s="1">
        <v>1.64</v>
      </c>
      <c r="E276" s="1">
        <v>1.64</v>
      </c>
      <c r="F276" s="1">
        <v>1.804</v>
      </c>
      <c r="G276" s="1">
        <v>1.968</v>
      </c>
      <c r="H276" s="1">
        <v>2.1320000000000001</v>
      </c>
      <c r="I276" t="s">
        <v>569</v>
      </c>
    </row>
    <row r="277" spans="1:9" x14ac:dyDescent="0.3">
      <c r="A277" t="s">
        <v>322</v>
      </c>
      <c r="B277" s="81" t="s">
        <v>560</v>
      </c>
      <c r="C277" s="1">
        <v>1.61</v>
      </c>
      <c r="E277" s="1">
        <v>1.61</v>
      </c>
      <c r="F277" s="1">
        <v>1.7709999999999999</v>
      </c>
      <c r="G277" s="1">
        <v>1.9319999999999999</v>
      </c>
      <c r="H277" s="1">
        <v>2.093</v>
      </c>
      <c r="I277" t="s">
        <v>569</v>
      </c>
    </row>
    <row r="278" spans="1:9" ht="28.8" x14ac:dyDescent="0.3">
      <c r="A278" t="s">
        <v>323</v>
      </c>
      <c r="B278" s="81" t="s">
        <v>561</v>
      </c>
      <c r="C278" s="1">
        <v>1.61</v>
      </c>
      <c r="E278" s="1">
        <v>1.61</v>
      </c>
      <c r="F278" s="1">
        <v>1.7709999999999999</v>
      </c>
      <c r="G278" s="1">
        <v>1.9319999999999999</v>
      </c>
      <c r="H278" s="1">
        <v>2.093</v>
      </c>
      <c r="I278" t="s">
        <v>569</v>
      </c>
    </row>
    <row r="279" spans="1:9" x14ac:dyDescent="0.3">
      <c r="A279" t="s">
        <v>324</v>
      </c>
      <c r="B279" s="81" t="s">
        <v>562</v>
      </c>
      <c r="C279" s="1">
        <v>1.61</v>
      </c>
      <c r="E279" s="1">
        <v>1.61</v>
      </c>
      <c r="F279" s="1">
        <v>1.7709999999999999</v>
      </c>
      <c r="G279" s="1">
        <v>1.9319999999999999</v>
      </c>
      <c r="H279" s="1">
        <v>2.093</v>
      </c>
      <c r="I279" t="s">
        <v>569</v>
      </c>
    </row>
    <row r="280" spans="1:9" ht="43.2" x14ac:dyDescent="0.3">
      <c r="A280" t="s">
        <v>325</v>
      </c>
      <c r="B280" s="81" t="s">
        <v>563</v>
      </c>
      <c r="C280" s="1">
        <v>1.61</v>
      </c>
      <c r="E280" s="1">
        <v>1.61</v>
      </c>
      <c r="F280" s="1">
        <v>1.7709999999999999</v>
      </c>
      <c r="G280" s="1">
        <v>1.9319999999999999</v>
      </c>
      <c r="H280" s="1">
        <v>2.093</v>
      </c>
      <c r="I280" t="s">
        <v>569</v>
      </c>
    </row>
    <row r="281" spans="1:9" ht="28.8" x14ac:dyDescent="0.3">
      <c r="A281" t="s">
        <v>326</v>
      </c>
      <c r="B281" s="81" t="s">
        <v>564</v>
      </c>
      <c r="C281" s="1">
        <v>2.44</v>
      </c>
      <c r="E281" s="1">
        <v>2.44</v>
      </c>
      <c r="F281" s="1">
        <v>2.6840000000000002</v>
      </c>
      <c r="G281" s="1">
        <v>2.9279999999999999</v>
      </c>
      <c r="H281" s="1">
        <v>3.1720000000000002</v>
      </c>
      <c r="I281" t="s">
        <v>569</v>
      </c>
    </row>
    <row r="282" spans="1:9" ht="28.8" x14ac:dyDescent="0.3">
      <c r="A282" t="s">
        <v>327</v>
      </c>
      <c r="B282" s="81" t="s">
        <v>565</v>
      </c>
      <c r="C282" s="1">
        <v>2.44</v>
      </c>
      <c r="E282" s="1">
        <v>2.44</v>
      </c>
      <c r="F282" s="1">
        <v>2.6840000000000002</v>
      </c>
      <c r="G282" s="1">
        <v>2.9279999999999999</v>
      </c>
      <c r="H282" s="1">
        <v>3.1720000000000002</v>
      </c>
      <c r="I282" t="s">
        <v>569</v>
      </c>
    </row>
    <row r="283" spans="1:9" ht="28.8" x14ac:dyDescent="0.3">
      <c r="A283" t="s">
        <v>328</v>
      </c>
      <c r="B283" s="81" t="s">
        <v>566</v>
      </c>
      <c r="C283" s="1">
        <v>2.44</v>
      </c>
      <c r="E283" s="1">
        <v>2.44</v>
      </c>
      <c r="F283" s="1">
        <v>2.6840000000000002</v>
      </c>
      <c r="G283" s="1">
        <v>2.9279999999999999</v>
      </c>
      <c r="H283" s="1">
        <v>3.1720000000000002</v>
      </c>
      <c r="I283" t="s">
        <v>569</v>
      </c>
    </row>
    <row r="284" spans="1:9" ht="28.8" x14ac:dyDescent="0.3">
      <c r="A284" t="s">
        <v>329</v>
      </c>
      <c r="B284" s="81" t="s">
        <v>567</v>
      </c>
      <c r="C284" s="1">
        <v>1.73</v>
      </c>
      <c r="E284" s="1">
        <v>1.73</v>
      </c>
      <c r="F284" s="1">
        <v>1.903</v>
      </c>
      <c r="G284" s="1">
        <v>2.0760000000000001</v>
      </c>
      <c r="H284" s="1">
        <v>2.2490000000000001</v>
      </c>
      <c r="I284" t="s">
        <v>569</v>
      </c>
    </row>
  </sheetData>
  <sheetProtection algorithmName="SHA-512" hashValue="pCbSZqOXuZJgesLMIu0KmBsRb5bWkl9BXoxHluyLGEYUmg2SbQz7Kmfy+XhtSNvRxLxt4kNpiMDVb2A6mLzRzw==" saltValue="7I5sE/Na2xksvExP1k3Q4g=="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24"/>
  <dimension ref="A1:I10"/>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c r="C6" s="1">
        <v>1.04</v>
      </c>
      <c r="D6" s="1">
        <v>7.0000000000000007E-2</v>
      </c>
      <c r="E6" s="1">
        <v>1.1100000000000001</v>
      </c>
      <c r="F6" s="1">
        <v>1.2210000000000001</v>
      </c>
      <c r="G6" s="1">
        <v>1.3320000000000001</v>
      </c>
      <c r="H6" s="1">
        <v>1.4430000000000001</v>
      </c>
    </row>
    <row r="7" spans="1:9" x14ac:dyDescent="0.3">
      <c r="A7" t="s">
        <v>13</v>
      </c>
      <c r="B7" s="81" t="s">
        <v>50</v>
      </c>
    </row>
    <row r="8" spans="1:9" x14ac:dyDescent="0.3">
      <c r="A8" t="s">
        <v>13</v>
      </c>
      <c r="B8" s="81" t="s">
        <v>51</v>
      </c>
    </row>
    <row r="9" spans="1:9" x14ac:dyDescent="0.3">
      <c r="A9" t="s">
        <v>14</v>
      </c>
      <c r="B9" s="81" t="s">
        <v>52</v>
      </c>
    </row>
    <row r="10" spans="1:9" x14ac:dyDescent="0.3">
      <c r="A10" t="s">
        <v>44</v>
      </c>
      <c r="B10" s="81" t="s">
        <v>82</v>
      </c>
      <c r="C10" s="1">
        <v>10.82</v>
      </c>
      <c r="E10" s="1">
        <v>10.82</v>
      </c>
      <c r="F10" s="1">
        <v>11.901999999999999</v>
      </c>
      <c r="G10" s="1">
        <v>12.984</v>
      </c>
      <c r="H10" s="1">
        <v>14.066000000000001</v>
      </c>
    </row>
  </sheetData>
  <sheetProtection algorithmName="SHA-512" hashValue="YkcOECMtlztQxnvfUAKP1Wjs3upFqIioaMpXe8z4hWgWGJz6gjZ53ycC8M4kVs2BUy5fPaFGZFP/NB3fPgAjqg==" saltValue="mY7zEhTc+uNBGqUs+R1T0A=="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5"/>
  <dimension ref="A1:I38"/>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0.03</v>
      </c>
      <c r="E4" s="1">
        <v>0.9</v>
      </c>
      <c r="F4" s="1">
        <v>0.99</v>
      </c>
      <c r="G4" s="1">
        <v>1.08</v>
      </c>
      <c r="H4" s="1">
        <v>1.17</v>
      </c>
      <c r="I4" t="s">
        <v>83</v>
      </c>
    </row>
    <row r="5" spans="1:9" x14ac:dyDescent="0.3">
      <c r="A5" t="s">
        <v>11</v>
      </c>
      <c r="B5" s="81" t="s">
        <v>48</v>
      </c>
    </row>
    <row r="6" spans="1:9" x14ac:dyDescent="0.3">
      <c r="A6" t="s">
        <v>12</v>
      </c>
      <c r="B6" s="81" t="s">
        <v>49</v>
      </c>
      <c r="C6" s="1">
        <v>0.87</v>
      </c>
      <c r="D6" s="1">
        <v>0.06</v>
      </c>
      <c r="E6" s="1">
        <v>0.92</v>
      </c>
      <c r="F6" s="1">
        <v>1.012</v>
      </c>
      <c r="G6" s="1">
        <v>1.1040000000000001</v>
      </c>
      <c r="H6" s="1">
        <v>1.196</v>
      </c>
    </row>
    <row r="7" spans="1:9" x14ac:dyDescent="0.3">
      <c r="A7" t="s">
        <v>13</v>
      </c>
      <c r="B7" s="81" t="s">
        <v>50</v>
      </c>
    </row>
    <row r="8" spans="1:9" x14ac:dyDescent="0.3">
      <c r="A8" t="s">
        <v>13</v>
      </c>
      <c r="B8" s="81" t="s">
        <v>51</v>
      </c>
      <c r="C8" s="1">
        <v>0.83</v>
      </c>
      <c r="D8" s="1">
        <v>0.06</v>
      </c>
      <c r="E8" s="1">
        <v>0.89</v>
      </c>
      <c r="F8" s="1">
        <v>0.97899999999999998</v>
      </c>
      <c r="G8" s="1">
        <v>1.0680000000000001</v>
      </c>
      <c r="H8" s="1">
        <v>1.157</v>
      </c>
      <c r="I8" t="s">
        <v>83</v>
      </c>
    </row>
    <row r="9" spans="1:9" x14ac:dyDescent="0.3">
      <c r="A9" t="s">
        <v>14</v>
      </c>
      <c r="B9" s="81" t="s">
        <v>52</v>
      </c>
    </row>
    <row r="10" spans="1:9" x14ac:dyDescent="0.3">
      <c r="A10" t="s">
        <v>15</v>
      </c>
      <c r="B10" s="81" t="s">
        <v>53</v>
      </c>
      <c r="C10" s="1">
        <v>2.2599999999999998</v>
      </c>
      <c r="D10" s="1">
        <v>0.05</v>
      </c>
      <c r="E10" s="1">
        <v>2.3199999999999998</v>
      </c>
      <c r="F10" s="1">
        <v>2.343</v>
      </c>
      <c r="G10" s="1">
        <v>2.343</v>
      </c>
      <c r="H10" s="1">
        <v>2.343</v>
      </c>
    </row>
    <row r="11" spans="1:9" x14ac:dyDescent="0.3">
      <c r="A11" t="s">
        <v>16</v>
      </c>
      <c r="B11" s="81" t="s">
        <v>54</v>
      </c>
    </row>
    <row r="12" spans="1:9" x14ac:dyDescent="0.3">
      <c r="A12" t="s">
        <v>17</v>
      </c>
      <c r="B12" s="81" t="s">
        <v>55</v>
      </c>
      <c r="C12" s="1">
        <v>0.72</v>
      </c>
      <c r="D12" s="1">
        <v>0.05</v>
      </c>
      <c r="E12" s="1">
        <v>0.77</v>
      </c>
      <c r="F12" s="1">
        <v>0.77800000000000002</v>
      </c>
      <c r="G12" s="1">
        <v>0.77800000000000002</v>
      </c>
      <c r="H12" s="1">
        <v>0.77800000000000002</v>
      </c>
    </row>
    <row r="13" spans="1:9" x14ac:dyDescent="0.3">
      <c r="A13" t="s">
        <v>18</v>
      </c>
      <c r="B13" s="81" t="s">
        <v>56</v>
      </c>
      <c r="C13" s="1">
        <v>1.94</v>
      </c>
      <c r="D13" s="1">
        <v>7.0000000000000007E-2</v>
      </c>
      <c r="E13" s="1">
        <v>2.02</v>
      </c>
      <c r="F13" s="1">
        <v>2.04</v>
      </c>
      <c r="G13" s="1">
        <v>2.04</v>
      </c>
      <c r="H13" s="1">
        <v>2.04</v>
      </c>
    </row>
    <row r="14" spans="1:9" x14ac:dyDescent="0.3">
      <c r="A14" t="s">
        <v>19</v>
      </c>
      <c r="B14" s="81" t="s">
        <v>57</v>
      </c>
    </row>
    <row r="15" spans="1:9" ht="57.6" x14ac:dyDescent="0.3">
      <c r="A15" t="s">
        <v>20</v>
      </c>
      <c r="B15" s="81" t="s">
        <v>58</v>
      </c>
      <c r="C15" s="1">
        <v>0.87</v>
      </c>
      <c r="D15" s="1">
        <v>0.04</v>
      </c>
      <c r="E15" s="1">
        <v>0.91</v>
      </c>
      <c r="F15" s="1">
        <v>0.91900000000000004</v>
      </c>
      <c r="G15" s="1">
        <v>0.91900000000000004</v>
      </c>
      <c r="H15" s="1">
        <v>0.91900000000000004</v>
      </c>
    </row>
    <row r="16" spans="1:9" ht="57.6" x14ac:dyDescent="0.3">
      <c r="A16" t="s">
        <v>21</v>
      </c>
      <c r="B16" s="81" t="s">
        <v>59</v>
      </c>
      <c r="C16" s="1">
        <v>1.44</v>
      </c>
      <c r="D16" s="1">
        <v>0.04</v>
      </c>
      <c r="E16" s="1">
        <v>1.48</v>
      </c>
      <c r="F16" s="1">
        <v>1.4950000000000001</v>
      </c>
      <c r="G16" s="1">
        <v>1.4950000000000001</v>
      </c>
      <c r="H16" s="1">
        <v>1.4950000000000001</v>
      </c>
    </row>
    <row r="17" spans="1:8" ht="72" x14ac:dyDescent="0.3">
      <c r="A17" t="s">
        <v>22</v>
      </c>
      <c r="B17" s="81" t="s">
        <v>60</v>
      </c>
      <c r="C17" s="1">
        <v>2.61</v>
      </c>
      <c r="D17" s="1">
        <v>0.12</v>
      </c>
      <c r="E17" s="1">
        <v>2.73</v>
      </c>
      <c r="F17" s="1">
        <v>2.7570000000000001</v>
      </c>
      <c r="G17" s="1">
        <v>2.7570000000000001</v>
      </c>
      <c r="H17" s="1">
        <v>2.7570000000000001</v>
      </c>
    </row>
    <row r="18" spans="1:8" ht="57.6" x14ac:dyDescent="0.3">
      <c r="A18" t="s">
        <v>23</v>
      </c>
      <c r="B18" s="81" t="s">
        <v>61</v>
      </c>
      <c r="C18" s="1">
        <v>2.5499999999999998</v>
      </c>
      <c r="D18" s="1">
        <v>0.12</v>
      </c>
      <c r="E18" s="1">
        <v>2.67</v>
      </c>
      <c r="F18" s="1">
        <v>2.6970000000000001</v>
      </c>
      <c r="G18" s="1">
        <v>2.6970000000000001</v>
      </c>
      <c r="H18" s="1">
        <v>2.6970000000000001</v>
      </c>
    </row>
    <row r="19" spans="1:8" ht="28.8" x14ac:dyDescent="0.3">
      <c r="A19" t="s">
        <v>24</v>
      </c>
      <c r="B19" s="81" t="s">
        <v>62</v>
      </c>
      <c r="C19" s="1">
        <v>0.7</v>
      </c>
      <c r="D19" s="1">
        <v>0.08</v>
      </c>
      <c r="E19" s="1">
        <v>0.78</v>
      </c>
      <c r="F19" s="1">
        <v>0.78800000000000003</v>
      </c>
      <c r="G19" s="1">
        <v>0.78800000000000003</v>
      </c>
      <c r="H19" s="1">
        <v>0.78800000000000003</v>
      </c>
    </row>
    <row r="20" spans="1:8" ht="28.8" x14ac:dyDescent="0.3">
      <c r="A20" t="s">
        <v>25</v>
      </c>
      <c r="B20" s="81" t="s">
        <v>63</v>
      </c>
      <c r="C20" s="1">
        <v>1.33</v>
      </c>
      <c r="D20" s="1">
        <v>0.1</v>
      </c>
      <c r="E20" s="1">
        <v>1.43</v>
      </c>
      <c r="F20" s="1">
        <v>1.444</v>
      </c>
      <c r="G20" s="1">
        <v>1.444</v>
      </c>
      <c r="H20" s="1">
        <v>1.444</v>
      </c>
    </row>
    <row r="21" spans="1:8" ht="28.8" x14ac:dyDescent="0.3">
      <c r="A21" t="s">
        <v>26</v>
      </c>
      <c r="B21" s="81" t="s">
        <v>64</v>
      </c>
      <c r="C21" s="1">
        <v>1.47</v>
      </c>
      <c r="D21" s="1">
        <v>7.0000000000000007E-2</v>
      </c>
      <c r="E21" s="1">
        <v>1.55</v>
      </c>
      <c r="F21" s="1">
        <v>1.5660000000000001</v>
      </c>
      <c r="G21" s="1">
        <v>1.5660000000000001</v>
      </c>
      <c r="H21" s="1">
        <v>1.5660000000000001</v>
      </c>
    </row>
    <row r="22" spans="1:8" ht="43.2" x14ac:dyDescent="0.3">
      <c r="A22" t="s">
        <v>27</v>
      </c>
      <c r="B22" s="81" t="s">
        <v>65</v>
      </c>
      <c r="C22" s="1">
        <v>2.27</v>
      </c>
      <c r="D22" s="1">
        <v>0.11</v>
      </c>
      <c r="E22" s="1">
        <v>2.38</v>
      </c>
      <c r="F22" s="1">
        <v>2.4039999999999999</v>
      </c>
      <c r="G22" s="1">
        <v>2.4039999999999999</v>
      </c>
      <c r="H22" s="1">
        <v>2.4039999999999999</v>
      </c>
    </row>
    <row r="23" spans="1:8" ht="72" x14ac:dyDescent="0.3">
      <c r="A23" t="s">
        <v>28</v>
      </c>
      <c r="B23" s="81" t="s">
        <v>66</v>
      </c>
      <c r="C23" s="1">
        <v>1.95</v>
      </c>
      <c r="D23" s="1">
        <v>0.1</v>
      </c>
      <c r="E23" s="1">
        <v>2.0499999999999998</v>
      </c>
      <c r="F23" s="1">
        <v>2.0710000000000002</v>
      </c>
      <c r="G23" s="1">
        <v>2.0710000000000002</v>
      </c>
      <c r="H23" s="1">
        <v>2.0710000000000002</v>
      </c>
    </row>
    <row r="24" spans="1:8" ht="72" x14ac:dyDescent="0.3">
      <c r="A24" t="s">
        <v>29</v>
      </c>
      <c r="B24" s="81" t="s">
        <v>67</v>
      </c>
      <c r="C24" s="1">
        <v>1.95</v>
      </c>
      <c r="D24" s="1">
        <v>0.1</v>
      </c>
      <c r="E24" s="1">
        <v>2.0499999999999998</v>
      </c>
      <c r="F24" s="1">
        <v>2.0710000000000002</v>
      </c>
      <c r="G24" s="1">
        <v>2.0710000000000002</v>
      </c>
      <c r="H24" s="1">
        <v>2.0710000000000002</v>
      </c>
    </row>
    <row r="25" spans="1:8" ht="28.8" x14ac:dyDescent="0.3">
      <c r="A25" t="s">
        <v>30</v>
      </c>
      <c r="B25" s="81" t="s">
        <v>68</v>
      </c>
      <c r="C25" s="1">
        <v>3.53</v>
      </c>
      <c r="D25" s="1">
        <v>0.08</v>
      </c>
      <c r="E25" s="1">
        <v>3.61</v>
      </c>
      <c r="F25" s="1">
        <v>3.6459999999999999</v>
      </c>
      <c r="G25" s="1">
        <v>3.6459999999999999</v>
      </c>
      <c r="H25" s="1">
        <v>3.6459999999999999</v>
      </c>
    </row>
    <row r="26" spans="1:8" ht="43.2" x14ac:dyDescent="0.3">
      <c r="A26" t="s">
        <v>31</v>
      </c>
      <c r="B26" s="81" t="s">
        <v>69</v>
      </c>
      <c r="C26" s="1">
        <v>1.9</v>
      </c>
      <c r="D26" s="1">
        <v>0.1</v>
      </c>
      <c r="E26" s="1">
        <v>2</v>
      </c>
      <c r="F26" s="1">
        <v>2.02</v>
      </c>
      <c r="G26" s="1">
        <v>2.02</v>
      </c>
      <c r="H26" s="1">
        <v>2.02</v>
      </c>
    </row>
    <row r="27" spans="1:8" ht="43.2" x14ac:dyDescent="0.3">
      <c r="A27" t="s">
        <v>32</v>
      </c>
      <c r="B27" s="81" t="s">
        <v>70</v>
      </c>
      <c r="C27" s="1">
        <v>1.85</v>
      </c>
      <c r="D27" s="1">
        <v>0.09</v>
      </c>
      <c r="E27" s="1">
        <v>1.94</v>
      </c>
      <c r="F27" s="1">
        <v>1.9590000000000001</v>
      </c>
      <c r="G27" s="1">
        <v>1.9590000000000001</v>
      </c>
      <c r="H27" s="1">
        <v>1.9590000000000001</v>
      </c>
    </row>
    <row r="28" spans="1:8" ht="100.8" x14ac:dyDescent="0.3">
      <c r="A28" t="s">
        <v>33</v>
      </c>
      <c r="B28" s="81" t="s">
        <v>71</v>
      </c>
      <c r="C28" s="1">
        <v>2.15</v>
      </c>
      <c r="D28" s="1">
        <v>0.11</v>
      </c>
      <c r="E28" s="1">
        <v>2.2599999999999998</v>
      </c>
      <c r="F28" s="1">
        <v>2.2829999999999999</v>
      </c>
      <c r="G28" s="1">
        <v>2.2829999999999999</v>
      </c>
      <c r="H28" s="1">
        <v>2.2829999999999999</v>
      </c>
    </row>
    <row r="29" spans="1:8" ht="28.8" x14ac:dyDescent="0.3">
      <c r="A29" t="s">
        <v>34</v>
      </c>
      <c r="B29" s="81" t="s">
        <v>72</v>
      </c>
    </row>
    <row r="30" spans="1:8" ht="43.2" x14ac:dyDescent="0.3">
      <c r="A30" t="s">
        <v>35</v>
      </c>
      <c r="B30" s="81" t="s">
        <v>73</v>
      </c>
      <c r="C30" s="1">
        <v>0.78</v>
      </c>
      <c r="D30" s="1">
        <v>0.08</v>
      </c>
      <c r="E30" s="1">
        <v>0.87</v>
      </c>
      <c r="F30" s="1">
        <v>0.879</v>
      </c>
      <c r="G30" s="1">
        <v>0.879</v>
      </c>
      <c r="H30" s="1">
        <v>0.879</v>
      </c>
    </row>
    <row r="31" spans="1:8" ht="57.6" x14ac:dyDescent="0.3">
      <c r="A31" t="s">
        <v>36</v>
      </c>
      <c r="B31" s="81" t="s">
        <v>74</v>
      </c>
      <c r="C31" s="1">
        <v>0.97</v>
      </c>
      <c r="D31" s="1">
        <v>0.1</v>
      </c>
      <c r="E31" s="1">
        <v>1.07</v>
      </c>
      <c r="F31" s="1">
        <v>1.081</v>
      </c>
      <c r="G31" s="1">
        <v>1.081</v>
      </c>
      <c r="H31" s="1">
        <v>1.081</v>
      </c>
    </row>
    <row r="32" spans="1:8" ht="57.6" x14ac:dyDescent="0.3">
      <c r="A32" t="s">
        <v>37</v>
      </c>
      <c r="B32" s="81" t="s">
        <v>75</v>
      </c>
      <c r="C32" s="1">
        <v>0.66</v>
      </c>
      <c r="D32" s="1">
        <v>7.0000000000000007E-2</v>
      </c>
      <c r="E32" s="1">
        <v>0.73</v>
      </c>
      <c r="F32" s="1">
        <v>0.73699999999999999</v>
      </c>
      <c r="G32" s="1">
        <v>0.73699999999999999</v>
      </c>
      <c r="H32" s="1">
        <v>0.73699999999999999</v>
      </c>
    </row>
    <row r="33" spans="1:8" ht="43.2" x14ac:dyDescent="0.3">
      <c r="A33" t="s">
        <v>38</v>
      </c>
      <c r="B33" s="81" t="s">
        <v>76</v>
      </c>
      <c r="C33" s="1">
        <v>0.56000000000000005</v>
      </c>
      <c r="D33" s="1">
        <v>0.06</v>
      </c>
      <c r="E33" s="1">
        <v>0.62</v>
      </c>
      <c r="F33" s="1">
        <v>0.626</v>
      </c>
      <c r="G33" s="1">
        <v>0.626</v>
      </c>
      <c r="H33" s="1">
        <v>0.626</v>
      </c>
    </row>
    <row r="34" spans="1:8" ht="57.6" x14ac:dyDescent="0.3">
      <c r="A34" t="s">
        <v>39</v>
      </c>
      <c r="B34" s="81" t="s">
        <v>77</v>
      </c>
      <c r="C34" s="1">
        <v>0.36</v>
      </c>
      <c r="D34" s="1">
        <v>0.05</v>
      </c>
      <c r="E34" s="1">
        <v>0.41</v>
      </c>
      <c r="F34" s="1">
        <v>0.41399999999999998</v>
      </c>
      <c r="G34" s="1">
        <v>0.41399999999999998</v>
      </c>
      <c r="H34" s="1">
        <v>0.41399999999999998</v>
      </c>
    </row>
    <row r="35" spans="1:8" ht="28.8" x14ac:dyDescent="0.3">
      <c r="A35" t="s">
        <v>40</v>
      </c>
      <c r="B35" s="81" t="s">
        <v>78</v>
      </c>
      <c r="C35" s="1">
        <v>1.33</v>
      </c>
      <c r="D35" s="1">
        <v>0.12</v>
      </c>
      <c r="E35" s="1">
        <v>1.45</v>
      </c>
      <c r="F35" s="1">
        <v>1.4650000000000001</v>
      </c>
      <c r="G35" s="1">
        <v>1.4650000000000001</v>
      </c>
      <c r="H35" s="1">
        <v>1.4650000000000001</v>
      </c>
    </row>
    <row r="36" spans="1:8" ht="28.8" x14ac:dyDescent="0.3">
      <c r="A36" t="s">
        <v>41</v>
      </c>
      <c r="B36" s="81" t="s">
        <v>79</v>
      </c>
      <c r="C36" s="1">
        <v>0.64</v>
      </c>
      <c r="D36" s="1">
        <v>0.11</v>
      </c>
      <c r="E36" s="1">
        <v>0.75</v>
      </c>
      <c r="F36" s="1">
        <v>0.75800000000000001</v>
      </c>
      <c r="G36" s="1">
        <v>0.75800000000000001</v>
      </c>
      <c r="H36" s="1">
        <v>0.75800000000000001</v>
      </c>
    </row>
    <row r="37" spans="1:8" ht="86.4" x14ac:dyDescent="0.3">
      <c r="A37" t="s">
        <v>42</v>
      </c>
      <c r="B37" s="81" t="s">
        <v>80</v>
      </c>
      <c r="C37" s="1">
        <v>1.29</v>
      </c>
      <c r="D37" s="1">
        <v>0.08</v>
      </c>
      <c r="E37" s="1">
        <v>1.37</v>
      </c>
      <c r="F37" s="1">
        <v>1.3839999999999999</v>
      </c>
      <c r="G37" s="1">
        <v>1.3839999999999999</v>
      </c>
      <c r="H37" s="1">
        <v>1.3839999999999999</v>
      </c>
    </row>
    <row r="38" spans="1:8" ht="86.4" x14ac:dyDescent="0.3">
      <c r="A38" t="s">
        <v>43</v>
      </c>
      <c r="B38" s="81" t="s">
        <v>81</v>
      </c>
      <c r="C38" s="1">
        <v>0.66</v>
      </c>
      <c r="D38" s="1">
        <v>0.05</v>
      </c>
      <c r="E38" s="1">
        <v>0.72</v>
      </c>
      <c r="F38" s="1">
        <v>0.72699999999999998</v>
      </c>
      <c r="G38" s="1">
        <v>0.72699999999999998</v>
      </c>
      <c r="H38" s="1">
        <v>0.72699999999999998</v>
      </c>
    </row>
  </sheetData>
  <sheetProtection algorithmName="SHA-512" hashValue="BnIg2ABK/2r1yOFXZN/lpL38a/hDJIkAhvOKj7EGrmCPBRbQp5SEEn31Fez/QZ1JqFsLZcvXVOekYQZqAh70HQ==" saltValue="0OUuBgsGM9GAIbeaw78n0w=="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26"/>
  <dimension ref="A1:I63"/>
  <sheetViews>
    <sheetView workbookViewId="0">
      <selection activeCell="A2" sqref="A2:XFD2"/>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65" customFormat="1" x14ac:dyDescent="0.3">
      <c r="A2" s="165" t="s">
        <v>9</v>
      </c>
      <c r="B2" s="171" t="s">
        <v>45</v>
      </c>
      <c r="C2" s="167">
        <v>0.18</v>
      </c>
      <c r="D2" s="167">
        <v>0.08</v>
      </c>
      <c r="E2" s="167">
        <v>1.26</v>
      </c>
      <c r="F2" s="167">
        <v>1.286</v>
      </c>
      <c r="G2" s="167">
        <v>1.3120000000000001</v>
      </c>
      <c r="H2" s="167">
        <v>1.3380000000000001</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1.81</v>
      </c>
      <c r="D10" s="1">
        <v>0.06</v>
      </c>
      <c r="E10" s="1">
        <v>1.87</v>
      </c>
      <c r="F10" s="1">
        <v>1.889</v>
      </c>
      <c r="G10" s="1">
        <v>1.889</v>
      </c>
      <c r="H10" s="1">
        <v>1.889</v>
      </c>
    </row>
    <row r="11" spans="1:9" x14ac:dyDescent="0.3">
      <c r="A11" t="s">
        <v>16</v>
      </c>
      <c r="B11" s="81" t="s">
        <v>54</v>
      </c>
    </row>
    <row r="12" spans="1:9" x14ac:dyDescent="0.3">
      <c r="A12" t="s">
        <v>17</v>
      </c>
      <c r="B12" s="81" t="s">
        <v>55</v>
      </c>
      <c r="C12" s="1">
        <v>0.69</v>
      </c>
      <c r="D12" s="1">
        <v>0.06</v>
      </c>
      <c r="E12" s="1">
        <v>0.75</v>
      </c>
      <c r="F12" s="1">
        <v>0.75800000000000001</v>
      </c>
      <c r="G12" s="1">
        <v>0.75800000000000001</v>
      </c>
      <c r="H12" s="1">
        <v>0.75800000000000001</v>
      </c>
    </row>
    <row r="13" spans="1:9" x14ac:dyDescent="0.3">
      <c r="A13" t="s">
        <v>18</v>
      </c>
      <c r="B13" s="81" t="s">
        <v>56</v>
      </c>
      <c r="C13" s="1">
        <v>1.63</v>
      </c>
      <c r="D13" s="1">
        <v>0.08</v>
      </c>
      <c r="E13" s="1">
        <v>1.71</v>
      </c>
      <c r="F13" s="1">
        <v>1.7270000000000001</v>
      </c>
      <c r="G13" s="1">
        <v>1.7270000000000001</v>
      </c>
      <c r="H13" s="1">
        <v>1.7270000000000001</v>
      </c>
    </row>
    <row r="14" spans="1:9" x14ac:dyDescent="0.3">
      <c r="A14" t="s">
        <v>19</v>
      </c>
      <c r="B14" s="81" t="s">
        <v>57</v>
      </c>
    </row>
    <row r="15" spans="1:9" ht="57.6" x14ac:dyDescent="0.3">
      <c r="A15" t="s">
        <v>20</v>
      </c>
      <c r="B15" s="81" t="s">
        <v>58</v>
      </c>
      <c r="C15" s="1">
        <v>0.52</v>
      </c>
      <c r="D15" s="1">
        <v>0.04</v>
      </c>
      <c r="E15" s="1">
        <v>0.56000000000000005</v>
      </c>
      <c r="F15" s="1">
        <v>0.56599999999999995</v>
      </c>
      <c r="G15" s="1">
        <v>0.56599999999999995</v>
      </c>
      <c r="H15" s="1">
        <v>0.56599999999999995</v>
      </c>
    </row>
    <row r="16" spans="1:9" ht="57.6" x14ac:dyDescent="0.3">
      <c r="A16" t="s">
        <v>21</v>
      </c>
      <c r="B16" s="81" t="s">
        <v>59</v>
      </c>
      <c r="C16" s="1">
        <v>0.85</v>
      </c>
      <c r="D16" s="1">
        <v>0.04</v>
      </c>
      <c r="E16" s="1">
        <v>0.9</v>
      </c>
      <c r="F16" s="1">
        <v>0.90900000000000003</v>
      </c>
      <c r="G16" s="1">
        <v>0.90900000000000003</v>
      </c>
      <c r="H16" s="1">
        <v>0.90900000000000003</v>
      </c>
    </row>
    <row r="17" spans="1:8" ht="72" x14ac:dyDescent="0.3">
      <c r="A17" t="s">
        <v>22</v>
      </c>
      <c r="B17" s="81" t="s">
        <v>60</v>
      </c>
      <c r="C17" s="1">
        <v>1.55</v>
      </c>
      <c r="D17" s="1">
        <v>0.13</v>
      </c>
      <c r="E17" s="1">
        <v>1.68</v>
      </c>
      <c r="F17" s="1">
        <v>1.6970000000000001</v>
      </c>
      <c r="G17" s="1">
        <v>1.6970000000000001</v>
      </c>
      <c r="H17" s="1">
        <v>1.6970000000000001</v>
      </c>
    </row>
    <row r="18" spans="1:8" ht="57.6" x14ac:dyDescent="0.3">
      <c r="A18" t="s">
        <v>23</v>
      </c>
      <c r="B18" s="81" t="s">
        <v>61</v>
      </c>
      <c r="C18" s="1">
        <v>1.52</v>
      </c>
      <c r="D18" s="1">
        <v>0.13</v>
      </c>
      <c r="E18" s="1">
        <v>1.65</v>
      </c>
      <c r="F18" s="1">
        <v>1.667</v>
      </c>
      <c r="G18" s="1">
        <v>1.667</v>
      </c>
      <c r="H18" s="1">
        <v>1.667</v>
      </c>
    </row>
    <row r="19" spans="1:8" ht="28.8" x14ac:dyDescent="0.3">
      <c r="A19" t="s">
        <v>24</v>
      </c>
      <c r="B19" s="81" t="s">
        <v>62</v>
      </c>
      <c r="C19" s="1">
        <v>0.67</v>
      </c>
      <c r="D19" s="1">
        <v>0.08</v>
      </c>
      <c r="E19" s="1">
        <v>0.75</v>
      </c>
      <c r="F19" s="1">
        <v>0.75800000000000001</v>
      </c>
      <c r="G19" s="1">
        <v>0.75800000000000001</v>
      </c>
      <c r="H19" s="1">
        <v>0.75800000000000001</v>
      </c>
    </row>
    <row r="20" spans="1:8" ht="28.8" x14ac:dyDescent="0.3">
      <c r="A20" t="s">
        <v>25</v>
      </c>
      <c r="B20" s="81" t="s">
        <v>63</v>
      </c>
      <c r="C20" s="1">
        <v>1.17</v>
      </c>
      <c r="D20" s="1">
        <v>0.09</v>
      </c>
      <c r="E20" s="1">
        <v>1.26</v>
      </c>
      <c r="F20" s="1">
        <v>1.2729999999999999</v>
      </c>
      <c r="G20" s="1">
        <v>1.2729999999999999</v>
      </c>
      <c r="H20" s="1">
        <v>1.2729999999999999</v>
      </c>
    </row>
    <row r="21" spans="1:8" ht="28.8" x14ac:dyDescent="0.3">
      <c r="A21" t="s">
        <v>26</v>
      </c>
      <c r="B21" s="81" t="s">
        <v>64</v>
      </c>
      <c r="C21" s="1">
        <v>1.24</v>
      </c>
      <c r="D21" s="1">
        <v>7.0000000000000007E-2</v>
      </c>
      <c r="E21" s="1">
        <v>1.31</v>
      </c>
      <c r="F21" s="1">
        <v>1.323</v>
      </c>
      <c r="G21" s="1">
        <v>1.323</v>
      </c>
      <c r="H21" s="1">
        <v>1.323</v>
      </c>
    </row>
    <row r="22" spans="1:8" ht="43.2" x14ac:dyDescent="0.3">
      <c r="A22" t="s">
        <v>27</v>
      </c>
      <c r="B22" s="81" t="s">
        <v>65</v>
      </c>
      <c r="C22" s="1">
        <v>1.9</v>
      </c>
      <c r="D22" s="1">
        <v>0.11</v>
      </c>
      <c r="E22" s="1">
        <v>2.0099999999999998</v>
      </c>
      <c r="F22" s="1">
        <v>2.0299999999999998</v>
      </c>
      <c r="G22" s="1">
        <v>2.0299999999999998</v>
      </c>
      <c r="H22" s="1">
        <v>2.0299999999999998</v>
      </c>
    </row>
    <row r="23" spans="1:8" ht="72" x14ac:dyDescent="0.3">
      <c r="A23" t="s">
        <v>28</v>
      </c>
      <c r="B23" s="81" t="s">
        <v>66</v>
      </c>
      <c r="C23" s="1">
        <v>1.64</v>
      </c>
      <c r="D23" s="1">
        <v>0.1</v>
      </c>
      <c r="E23" s="1">
        <v>1.74</v>
      </c>
      <c r="F23" s="1">
        <v>1.7569999999999999</v>
      </c>
      <c r="G23" s="1">
        <v>1.7569999999999999</v>
      </c>
      <c r="H23" s="1">
        <v>1.7569999999999999</v>
      </c>
    </row>
    <row r="24" spans="1:8" ht="72" x14ac:dyDescent="0.3">
      <c r="A24" t="s">
        <v>29</v>
      </c>
      <c r="B24" s="81" t="s">
        <v>67</v>
      </c>
      <c r="C24" s="1">
        <v>1.64</v>
      </c>
      <c r="D24" s="1">
        <v>0.1</v>
      </c>
      <c r="E24" s="1">
        <v>1.74</v>
      </c>
      <c r="F24" s="1">
        <v>1.7569999999999999</v>
      </c>
      <c r="G24" s="1">
        <v>1.7569999999999999</v>
      </c>
      <c r="H24" s="1">
        <v>1.7569999999999999</v>
      </c>
    </row>
    <row r="25" spans="1:8" ht="28.8" x14ac:dyDescent="0.3">
      <c r="A25" t="s">
        <v>30</v>
      </c>
      <c r="B25" s="81" t="s">
        <v>68</v>
      </c>
      <c r="C25" s="1">
        <v>2.82</v>
      </c>
      <c r="D25" s="1">
        <v>0.1</v>
      </c>
      <c r="E25" s="1">
        <v>2.92</v>
      </c>
      <c r="F25" s="1">
        <v>2.9489999999999998</v>
      </c>
      <c r="G25" s="1">
        <v>2.9489999999999998</v>
      </c>
      <c r="H25" s="1">
        <v>2.9489999999999998</v>
      </c>
    </row>
    <row r="26" spans="1:8" ht="43.2" x14ac:dyDescent="0.3">
      <c r="A26" t="s">
        <v>31</v>
      </c>
      <c r="B26" s="81" t="s">
        <v>69</v>
      </c>
      <c r="C26" s="1">
        <v>1.6</v>
      </c>
      <c r="D26" s="1">
        <v>0.1</v>
      </c>
      <c r="E26" s="1">
        <v>1.69</v>
      </c>
      <c r="F26" s="1">
        <v>1.7070000000000001</v>
      </c>
      <c r="G26" s="1">
        <v>1.7070000000000001</v>
      </c>
      <c r="H26" s="1">
        <v>1.7070000000000001</v>
      </c>
    </row>
    <row r="27" spans="1:8" ht="43.2" x14ac:dyDescent="0.3">
      <c r="A27" t="s">
        <v>32</v>
      </c>
      <c r="B27" s="81" t="s">
        <v>70</v>
      </c>
      <c r="C27" s="1">
        <v>1.34</v>
      </c>
      <c r="D27" s="1">
        <v>0.09</v>
      </c>
      <c r="E27" s="1">
        <v>1.44</v>
      </c>
      <c r="F27" s="1">
        <v>1.454</v>
      </c>
      <c r="G27" s="1">
        <v>1.454</v>
      </c>
      <c r="H27" s="1">
        <v>1.454</v>
      </c>
    </row>
    <row r="28" spans="1:8" ht="100.8" x14ac:dyDescent="0.3">
      <c r="A28" t="s">
        <v>33</v>
      </c>
      <c r="B28" s="81" t="s">
        <v>71</v>
      </c>
      <c r="C28" s="1">
        <v>1.49</v>
      </c>
      <c r="D28" s="1">
        <v>0.11</v>
      </c>
      <c r="E28" s="1">
        <v>1.6</v>
      </c>
      <c r="F28" s="1">
        <v>1.6160000000000001</v>
      </c>
      <c r="G28" s="1">
        <v>1.6160000000000001</v>
      </c>
      <c r="H28" s="1">
        <v>1.6160000000000001</v>
      </c>
    </row>
    <row r="29" spans="1:8" ht="28.8" x14ac:dyDescent="0.3">
      <c r="A29" t="s">
        <v>34</v>
      </c>
      <c r="B29" s="81" t="s">
        <v>72</v>
      </c>
    </row>
    <row r="30" spans="1:8" ht="43.2" x14ac:dyDescent="0.3">
      <c r="A30" t="s">
        <v>35</v>
      </c>
      <c r="B30" s="81" t="s">
        <v>73</v>
      </c>
      <c r="C30" s="1">
        <v>0.7</v>
      </c>
      <c r="D30" s="1">
        <v>7.0000000000000007E-2</v>
      </c>
      <c r="E30" s="1">
        <v>0.77</v>
      </c>
      <c r="F30" s="1">
        <v>0.77800000000000002</v>
      </c>
      <c r="G30" s="1">
        <v>0.77800000000000002</v>
      </c>
      <c r="H30" s="1">
        <v>0.77800000000000002</v>
      </c>
    </row>
    <row r="31" spans="1:8" ht="57.6" x14ac:dyDescent="0.3">
      <c r="A31" t="s">
        <v>36</v>
      </c>
      <c r="B31" s="81" t="s">
        <v>74</v>
      </c>
      <c r="C31" s="1">
        <v>0.83</v>
      </c>
      <c r="D31" s="1">
        <v>0.08</v>
      </c>
      <c r="E31" s="1">
        <v>0.91</v>
      </c>
      <c r="F31" s="1">
        <v>0.91900000000000004</v>
      </c>
      <c r="G31" s="1">
        <v>0.91900000000000004</v>
      </c>
      <c r="H31" s="1">
        <v>0.91900000000000004</v>
      </c>
    </row>
    <row r="32" spans="1:8" ht="57.6" x14ac:dyDescent="0.3">
      <c r="A32" t="s">
        <v>37</v>
      </c>
      <c r="B32" s="81" t="s">
        <v>75</v>
      </c>
      <c r="C32" s="1">
        <v>0.56999999999999995</v>
      </c>
      <c r="D32" s="1">
        <v>0.06</v>
      </c>
      <c r="E32" s="1">
        <v>0.62</v>
      </c>
      <c r="F32" s="1">
        <v>0.626</v>
      </c>
      <c r="G32" s="1">
        <v>0.626</v>
      </c>
      <c r="H32" s="1">
        <v>0.626</v>
      </c>
    </row>
    <row r="33" spans="1:9" ht="43.2" x14ac:dyDescent="0.3">
      <c r="A33" t="s">
        <v>38</v>
      </c>
      <c r="B33" s="81" t="s">
        <v>76</v>
      </c>
      <c r="C33" s="1">
        <v>0.54</v>
      </c>
      <c r="D33" s="1">
        <v>0.06</v>
      </c>
      <c r="E33" s="1">
        <v>0.6</v>
      </c>
      <c r="F33" s="1">
        <v>0.60599999999999998</v>
      </c>
      <c r="G33" s="1">
        <v>0.60599999999999998</v>
      </c>
      <c r="H33" s="1">
        <v>0.60599999999999998</v>
      </c>
    </row>
    <row r="34" spans="1:9" ht="57.6" x14ac:dyDescent="0.3">
      <c r="A34" t="s">
        <v>39</v>
      </c>
      <c r="B34" s="81" t="s">
        <v>77</v>
      </c>
      <c r="C34" s="1">
        <v>0.34</v>
      </c>
      <c r="D34" s="1">
        <v>0.04</v>
      </c>
      <c r="E34" s="1">
        <v>0.39</v>
      </c>
      <c r="F34" s="1">
        <v>0.39400000000000002</v>
      </c>
      <c r="G34" s="1">
        <v>0.39400000000000002</v>
      </c>
      <c r="H34" s="1">
        <v>0.39400000000000002</v>
      </c>
    </row>
    <row r="35" spans="1:9" ht="28.8" x14ac:dyDescent="0.3">
      <c r="A35" t="s">
        <v>40</v>
      </c>
      <c r="B35" s="81" t="s">
        <v>78</v>
      </c>
      <c r="C35" s="1">
        <v>1.1299999999999999</v>
      </c>
      <c r="D35" s="1">
        <v>0.1</v>
      </c>
      <c r="E35" s="1">
        <v>1.23</v>
      </c>
      <c r="F35" s="1">
        <v>1.242</v>
      </c>
      <c r="G35" s="1">
        <v>1.242</v>
      </c>
      <c r="H35" s="1">
        <v>1.242</v>
      </c>
    </row>
    <row r="36" spans="1:9" ht="28.8" x14ac:dyDescent="0.3">
      <c r="A36" t="s">
        <v>41</v>
      </c>
      <c r="B36" s="81" t="s">
        <v>79</v>
      </c>
      <c r="C36" s="1">
        <v>0.62</v>
      </c>
      <c r="D36" s="1">
        <v>0.1</v>
      </c>
      <c r="E36" s="1">
        <v>0.72</v>
      </c>
      <c r="F36" s="1">
        <v>0.72699999999999998</v>
      </c>
      <c r="G36" s="1">
        <v>0.72699999999999998</v>
      </c>
      <c r="H36" s="1">
        <v>0.72699999999999998</v>
      </c>
    </row>
    <row r="37" spans="1:9" ht="86.4" x14ac:dyDescent="0.3">
      <c r="A37" t="s">
        <v>42</v>
      </c>
      <c r="B37" s="81" t="s">
        <v>80</v>
      </c>
      <c r="C37" s="1">
        <v>1.1000000000000001</v>
      </c>
      <c r="D37" s="1">
        <v>7.0000000000000007E-2</v>
      </c>
      <c r="E37" s="1">
        <v>1.17</v>
      </c>
      <c r="F37" s="1">
        <v>1.1819999999999999</v>
      </c>
      <c r="G37" s="1">
        <v>1.1819999999999999</v>
      </c>
      <c r="H37" s="1">
        <v>1.1819999999999999</v>
      </c>
    </row>
    <row r="38" spans="1:9" ht="86.4" x14ac:dyDescent="0.3">
      <c r="A38" t="s">
        <v>43</v>
      </c>
      <c r="B38" s="81" t="s">
        <v>81</v>
      </c>
      <c r="C38" s="1">
        <v>0.56000000000000005</v>
      </c>
      <c r="D38" s="1">
        <v>0.04</v>
      </c>
      <c r="E38" s="1">
        <v>0.61</v>
      </c>
      <c r="F38" s="1">
        <v>0.61599999999999999</v>
      </c>
      <c r="G38" s="1">
        <v>0.61599999999999999</v>
      </c>
      <c r="H38" s="1">
        <v>0.61599999999999999</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2.0299999999999998</v>
      </c>
      <c r="E41" s="1">
        <v>2.0299999999999998</v>
      </c>
      <c r="F41" s="1">
        <v>2.2330000000000001</v>
      </c>
      <c r="G41" s="1">
        <v>2.4359999999999999</v>
      </c>
      <c r="H41" s="1">
        <v>2.6389999999999998</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2.0299999999999998</v>
      </c>
      <c r="E44" s="1">
        <v>2.0299999999999998</v>
      </c>
      <c r="F44" s="1">
        <v>2.2330000000000001</v>
      </c>
      <c r="G44" s="1">
        <v>2.4359999999999999</v>
      </c>
      <c r="H44" s="1">
        <v>2.6389999999999998</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2.0299999999999998</v>
      </c>
      <c r="E46" s="1">
        <v>2.0299999999999998</v>
      </c>
      <c r="F46" s="1">
        <v>2.2330000000000001</v>
      </c>
      <c r="G46" s="1">
        <v>2.4359999999999999</v>
      </c>
      <c r="H46" s="1">
        <v>2.6389999999999998</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72"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2.0299999999999998</v>
      </c>
      <c r="E58" s="1">
        <v>2.0299999999999998</v>
      </c>
      <c r="F58" s="1">
        <v>2.2330000000000001</v>
      </c>
      <c r="G58" s="1">
        <v>2.4359999999999999</v>
      </c>
      <c r="H58" s="1">
        <v>2.6389999999999998</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sheetData>
  <sheetProtection algorithmName="SHA-512" hashValue="QeZ35GWJlqRfYwbbhr8B/zUiHWn7LIE1nYL81mnEZqVjk07E64gNflIbZuJniIynRPjqkWB2EJo9mD7QR9lvZQ==" saltValue="yViAiFmGgr1TrVnmunLDXQ=="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7"/>
  <dimension ref="A1:I284"/>
  <sheetViews>
    <sheetView workbookViewId="0">
      <selection activeCell="H14" sqref="H14"/>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65" customFormat="1" x14ac:dyDescent="0.3">
      <c r="A2" s="165" t="s">
        <v>9</v>
      </c>
      <c r="B2" s="171" t="s">
        <v>45</v>
      </c>
      <c r="C2" s="167">
        <v>0.21</v>
      </c>
      <c r="D2" s="167">
        <v>0.03</v>
      </c>
      <c r="E2" s="167">
        <v>1.24</v>
      </c>
      <c r="F2" s="167">
        <v>1.264</v>
      </c>
      <c r="G2" s="167">
        <v>1.288</v>
      </c>
      <c r="H2" s="167">
        <v>1.3120000000000001</v>
      </c>
    </row>
    <row r="3" spans="1:9" x14ac:dyDescent="0.3">
      <c r="A3" t="s">
        <v>10</v>
      </c>
      <c r="B3" s="81" t="s">
        <v>46</v>
      </c>
      <c r="C3" s="1">
        <v>1.28</v>
      </c>
      <c r="D3" s="1">
        <v>0.02</v>
      </c>
      <c r="E3" s="1">
        <v>1.29</v>
      </c>
      <c r="F3" s="1">
        <v>1.419</v>
      </c>
      <c r="G3" s="1">
        <v>1.548</v>
      </c>
      <c r="H3" s="1">
        <v>1.677</v>
      </c>
      <c r="I3" t="s">
        <v>84</v>
      </c>
    </row>
    <row r="4" spans="1:9" x14ac:dyDescent="0.3">
      <c r="A4" t="s">
        <v>10</v>
      </c>
      <c r="B4" s="81" t="s">
        <v>47</v>
      </c>
    </row>
    <row r="5" spans="1:9" x14ac:dyDescent="0.3">
      <c r="A5" t="s">
        <v>11</v>
      </c>
      <c r="B5" s="81" t="s">
        <v>48</v>
      </c>
      <c r="C5" s="1">
        <v>1.24</v>
      </c>
      <c r="D5" s="1">
        <v>0.12</v>
      </c>
      <c r="E5" s="1">
        <v>1.36</v>
      </c>
      <c r="F5" s="1">
        <v>1.496</v>
      </c>
      <c r="G5" s="1">
        <v>1.6319999999999999</v>
      </c>
      <c r="H5" s="1">
        <v>1.768</v>
      </c>
    </row>
    <row r="6" spans="1:9" x14ac:dyDescent="0.3">
      <c r="A6" t="s">
        <v>12</v>
      </c>
      <c r="B6" s="81" t="s">
        <v>49</v>
      </c>
    </row>
    <row r="7" spans="1:9" x14ac:dyDescent="0.3">
      <c r="A7" t="s">
        <v>13</v>
      </c>
      <c r="B7" s="81" t="s">
        <v>50</v>
      </c>
      <c r="C7" s="1">
        <v>1.29</v>
      </c>
      <c r="D7" s="1">
        <v>0.13</v>
      </c>
      <c r="E7" s="1">
        <v>1.42</v>
      </c>
      <c r="F7" s="1">
        <v>1.5620000000000001</v>
      </c>
      <c r="G7" s="1">
        <v>1.704</v>
      </c>
      <c r="H7" s="1">
        <v>1.8460000000000001</v>
      </c>
      <c r="I7" t="s">
        <v>84</v>
      </c>
    </row>
    <row r="8" spans="1:9" x14ac:dyDescent="0.3">
      <c r="A8" t="s">
        <v>13</v>
      </c>
      <c r="B8" s="81" t="s">
        <v>51</v>
      </c>
    </row>
    <row r="9" spans="1:9" x14ac:dyDescent="0.3">
      <c r="A9" t="s">
        <v>14</v>
      </c>
      <c r="B9" s="81" t="s">
        <v>52</v>
      </c>
    </row>
    <row r="10" spans="1:9" x14ac:dyDescent="0.3">
      <c r="A10" t="s">
        <v>15</v>
      </c>
      <c r="B10" s="81" t="s">
        <v>53</v>
      </c>
      <c r="C10" s="1">
        <v>1.51</v>
      </c>
      <c r="D10" s="1">
        <v>0.02</v>
      </c>
      <c r="E10" s="1">
        <v>1.54</v>
      </c>
      <c r="F10" s="1">
        <v>1.5549999999999999</v>
      </c>
      <c r="G10" s="1">
        <v>1.5549999999999999</v>
      </c>
      <c r="H10" s="1">
        <v>1.5549999999999999</v>
      </c>
    </row>
    <row r="11" spans="1:9" x14ac:dyDescent="0.3">
      <c r="A11" t="s">
        <v>16</v>
      </c>
      <c r="B11" s="81" t="s">
        <v>54</v>
      </c>
      <c r="C11" s="1">
        <v>1.91</v>
      </c>
      <c r="D11" s="1">
        <v>7.0000000000000007E-2</v>
      </c>
      <c r="E11" s="1">
        <v>1.98</v>
      </c>
      <c r="F11" s="1">
        <v>2</v>
      </c>
      <c r="G11" s="1">
        <v>2</v>
      </c>
      <c r="H11" s="1">
        <v>2</v>
      </c>
    </row>
    <row r="12" spans="1:9" x14ac:dyDescent="0.3">
      <c r="A12" t="s">
        <v>17</v>
      </c>
      <c r="B12" s="81" t="s">
        <v>55</v>
      </c>
      <c r="C12" s="1">
        <v>0.56999999999999995</v>
      </c>
      <c r="D12" s="1">
        <v>0.02</v>
      </c>
      <c r="E12" s="1">
        <v>0.59</v>
      </c>
      <c r="F12" s="1">
        <v>0.59599999999999997</v>
      </c>
      <c r="G12" s="1">
        <v>0.59599999999999997</v>
      </c>
      <c r="H12" s="1">
        <v>0.59599999999999997</v>
      </c>
    </row>
    <row r="13" spans="1:9" x14ac:dyDescent="0.3">
      <c r="A13" t="s">
        <v>18</v>
      </c>
      <c r="B13" s="81" t="s">
        <v>56</v>
      </c>
      <c r="C13" s="1">
        <v>1.36</v>
      </c>
      <c r="D13" s="1">
        <v>0.03</v>
      </c>
      <c r="E13" s="1">
        <v>1.4</v>
      </c>
      <c r="F13" s="1">
        <v>1.4139999999999999</v>
      </c>
      <c r="G13" s="1">
        <v>1.4139999999999999</v>
      </c>
      <c r="H13" s="1">
        <v>1.4139999999999999</v>
      </c>
    </row>
    <row r="14" spans="1:9" x14ac:dyDescent="0.3">
      <c r="A14" t="s">
        <v>19</v>
      </c>
      <c r="B14" s="81" t="s">
        <v>57</v>
      </c>
    </row>
    <row r="15" spans="1:9" ht="57.6" x14ac:dyDescent="0.3">
      <c r="A15" t="s">
        <v>20</v>
      </c>
      <c r="B15" s="81" t="s">
        <v>58</v>
      </c>
      <c r="C15" s="1">
        <v>0.44</v>
      </c>
      <c r="D15" s="1">
        <v>0.02</v>
      </c>
      <c r="E15" s="1">
        <v>0.46</v>
      </c>
      <c r="F15" s="1">
        <v>0.46500000000000002</v>
      </c>
      <c r="G15" s="1">
        <v>0.46500000000000002</v>
      </c>
      <c r="H15" s="1">
        <v>0.46500000000000002</v>
      </c>
    </row>
    <row r="16" spans="1:9" ht="57.6" x14ac:dyDescent="0.3">
      <c r="A16" t="s">
        <v>21</v>
      </c>
      <c r="B16" s="81" t="s">
        <v>59</v>
      </c>
      <c r="C16" s="1">
        <v>0.72</v>
      </c>
      <c r="D16" s="1">
        <v>0.02</v>
      </c>
      <c r="E16" s="1">
        <v>0.74</v>
      </c>
      <c r="F16" s="1">
        <v>0.747</v>
      </c>
      <c r="G16" s="1">
        <v>0.747</v>
      </c>
      <c r="H16" s="1">
        <v>0.747</v>
      </c>
    </row>
    <row r="17" spans="1:8" ht="72" x14ac:dyDescent="0.3">
      <c r="A17" t="s">
        <v>22</v>
      </c>
      <c r="B17" s="81" t="s">
        <v>60</v>
      </c>
      <c r="C17" s="1">
        <v>1.31</v>
      </c>
      <c r="D17" s="1">
        <v>0.06</v>
      </c>
      <c r="E17" s="1">
        <v>1.37</v>
      </c>
      <c r="F17" s="1">
        <v>1.3839999999999999</v>
      </c>
      <c r="G17" s="1">
        <v>1.3839999999999999</v>
      </c>
      <c r="H17" s="1">
        <v>1.3839999999999999</v>
      </c>
    </row>
    <row r="18" spans="1:8" ht="57.6" x14ac:dyDescent="0.3">
      <c r="A18" t="s">
        <v>23</v>
      </c>
      <c r="B18" s="81" t="s">
        <v>61</v>
      </c>
      <c r="C18" s="1">
        <v>1.28</v>
      </c>
      <c r="D18" s="1">
        <v>0.06</v>
      </c>
      <c r="E18" s="1">
        <v>1.34</v>
      </c>
      <c r="F18" s="1">
        <v>1.353</v>
      </c>
      <c r="G18" s="1">
        <v>1.353</v>
      </c>
      <c r="H18" s="1">
        <v>1.353</v>
      </c>
    </row>
    <row r="19" spans="1:8" ht="28.8" x14ac:dyDescent="0.3">
      <c r="A19" t="s">
        <v>24</v>
      </c>
      <c r="B19" s="81" t="s">
        <v>62</v>
      </c>
      <c r="C19" s="1">
        <v>0.56999999999999995</v>
      </c>
      <c r="D19" s="1">
        <v>0.04</v>
      </c>
      <c r="E19" s="1">
        <v>0.61</v>
      </c>
      <c r="F19" s="1">
        <v>0.61599999999999999</v>
      </c>
      <c r="G19" s="1">
        <v>0.61599999999999999</v>
      </c>
      <c r="H19" s="1">
        <v>0.61599999999999999</v>
      </c>
    </row>
    <row r="20" spans="1:8" ht="28.8" x14ac:dyDescent="0.3">
      <c r="A20" t="s">
        <v>25</v>
      </c>
      <c r="B20" s="81" t="s">
        <v>63</v>
      </c>
      <c r="C20" s="1">
        <v>0.98</v>
      </c>
      <c r="D20" s="1">
        <v>0.05</v>
      </c>
      <c r="E20" s="1">
        <v>1.03</v>
      </c>
      <c r="F20" s="1">
        <v>1.04</v>
      </c>
      <c r="G20" s="1">
        <v>1.04</v>
      </c>
      <c r="H20" s="1">
        <v>1.04</v>
      </c>
    </row>
    <row r="21" spans="1:8" ht="28.8" x14ac:dyDescent="0.3">
      <c r="A21" t="s">
        <v>26</v>
      </c>
      <c r="B21" s="81" t="s">
        <v>64</v>
      </c>
      <c r="C21" s="1">
        <v>1.04</v>
      </c>
      <c r="D21" s="1">
        <v>0.04</v>
      </c>
      <c r="E21" s="1">
        <v>1.07</v>
      </c>
      <c r="F21" s="1">
        <v>1.081</v>
      </c>
      <c r="G21" s="1">
        <v>1.081</v>
      </c>
      <c r="H21" s="1">
        <v>1.081</v>
      </c>
    </row>
    <row r="22" spans="1:8" ht="43.2" x14ac:dyDescent="0.3">
      <c r="A22" t="s">
        <v>27</v>
      </c>
      <c r="B22" s="81" t="s">
        <v>65</v>
      </c>
      <c r="C22" s="1">
        <v>1.6</v>
      </c>
      <c r="D22" s="1">
        <v>0.06</v>
      </c>
      <c r="E22" s="1">
        <v>1.65</v>
      </c>
      <c r="F22" s="1">
        <v>1.667</v>
      </c>
      <c r="G22" s="1">
        <v>1.667</v>
      </c>
      <c r="H22" s="1">
        <v>1.667</v>
      </c>
    </row>
    <row r="23" spans="1:8" ht="72" x14ac:dyDescent="0.3">
      <c r="A23" t="s">
        <v>28</v>
      </c>
      <c r="B23" s="81" t="s">
        <v>66</v>
      </c>
      <c r="C23" s="1">
        <v>1.39</v>
      </c>
      <c r="D23" s="1">
        <v>0.05</v>
      </c>
      <c r="E23" s="1">
        <v>1.44</v>
      </c>
      <c r="F23" s="1">
        <v>1.454</v>
      </c>
      <c r="G23" s="1">
        <v>1.454</v>
      </c>
      <c r="H23" s="1">
        <v>1.454</v>
      </c>
    </row>
    <row r="24" spans="1:8" ht="72" x14ac:dyDescent="0.3">
      <c r="A24" t="s">
        <v>29</v>
      </c>
      <c r="B24" s="81" t="s">
        <v>67</v>
      </c>
      <c r="C24" s="1">
        <v>1.39</v>
      </c>
      <c r="D24" s="1">
        <v>0.05</v>
      </c>
      <c r="E24" s="1">
        <v>1.44</v>
      </c>
      <c r="F24" s="1">
        <v>1.454</v>
      </c>
      <c r="G24" s="1">
        <v>1.454</v>
      </c>
      <c r="H24" s="1">
        <v>1.454</v>
      </c>
    </row>
    <row r="25" spans="1:8" ht="28.8" x14ac:dyDescent="0.3">
      <c r="A25" t="s">
        <v>30</v>
      </c>
      <c r="B25" s="81" t="s">
        <v>68</v>
      </c>
      <c r="C25" s="1">
        <v>2.36</v>
      </c>
      <c r="D25" s="1">
        <v>0.04</v>
      </c>
      <c r="E25" s="1">
        <v>2.4</v>
      </c>
      <c r="F25" s="1">
        <v>2.4239999999999999</v>
      </c>
      <c r="G25" s="1">
        <v>2.4239999999999999</v>
      </c>
      <c r="H25" s="1">
        <v>2.4239999999999999</v>
      </c>
    </row>
    <row r="26" spans="1:8" ht="43.2" x14ac:dyDescent="0.3">
      <c r="A26" t="s">
        <v>31</v>
      </c>
      <c r="B26" s="81" t="s">
        <v>69</v>
      </c>
      <c r="C26" s="1">
        <v>1.34</v>
      </c>
      <c r="D26" s="1">
        <v>0.05</v>
      </c>
      <c r="E26" s="1">
        <v>1.39</v>
      </c>
      <c r="F26" s="1">
        <v>1.4039999999999999</v>
      </c>
      <c r="G26" s="1">
        <v>1.4039999999999999</v>
      </c>
      <c r="H26" s="1">
        <v>1.4039999999999999</v>
      </c>
    </row>
    <row r="27" spans="1:8" ht="43.2" x14ac:dyDescent="0.3">
      <c r="A27" t="s">
        <v>32</v>
      </c>
      <c r="B27" s="81" t="s">
        <v>70</v>
      </c>
      <c r="C27" s="1">
        <v>1.1299999999999999</v>
      </c>
      <c r="D27" s="1">
        <v>0.04</v>
      </c>
      <c r="E27" s="1">
        <v>1.17</v>
      </c>
      <c r="F27" s="1">
        <v>1.1819999999999999</v>
      </c>
      <c r="G27" s="1">
        <v>1.1819999999999999</v>
      </c>
      <c r="H27" s="1">
        <v>1.1819999999999999</v>
      </c>
    </row>
    <row r="28" spans="1:8" ht="100.8" x14ac:dyDescent="0.3">
      <c r="A28" t="s">
        <v>33</v>
      </c>
      <c r="B28" s="81" t="s">
        <v>71</v>
      </c>
      <c r="C28" s="1">
        <v>1.25</v>
      </c>
      <c r="D28" s="1">
        <v>0.05</v>
      </c>
      <c r="E28" s="1">
        <v>1.3</v>
      </c>
      <c r="F28" s="1">
        <v>1.3129999999999999</v>
      </c>
      <c r="G28" s="1">
        <v>1.3129999999999999</v>
      </c>
      <c r="H28" s="1">
        <v>1.3129999999999999</v>
      </c>
    </row>
    <row r="29" spans="1:8" ht="28.8" x14ac:dyDescent="0.3">
      <c r="A29" t="s">
        <v>34</v>
      </c>
      <c r="B29" s="81" t="s">
        <v>72</v>
      </c>
    </row>
    <row r="30" spans="1:8" ht="43.2" x14ac:dyDescent="0.3">
      <c r="A30" t="s">
        <v>35</v>
      </c>
      <c r="B30" s="81" t="s">
        <v>73</v>
      </c>
      <c r="C30" s="1">
        <v>0.59</v>
      </c>
      <c r="D30" s="1">
        <v>0.05</v>
      </c>
      <c r="E30" s="1">
        <v>0.63</v>
      </c>
      <c r="F30" s="1">
        <v>0.63600000000000001</v>
      </c>
      <c r="G30" s="1">
        <v>0.63600000000000001</v>
      </c>
      <c r="H30" s="1">
        <v>0.63600000000000001</v>
      </c>
    </row>
    <row r="31" spans="1:8" ht="57.6" x14ac:dyDescent="0.3">
      <c r="A31" t="s">
        <v>36</v>
      </c>
      <c r="B31" s="81" t="s">
        <v>74</v>
      </c>
      <c r="C31" s="1">
        <v>0.7</v>
      </c>
      <c r="D31" s="1">
        <v>0.05</v>
      </c>
      <c r="E31" s="1">
        <v>0.76</v>
      </c>
      <c r="F31" s="1">
        <v>0.76800000000000002</v>
      </c>
      <c r="G31" s="1">
        <v>0.76800000000000002</v>
      </c>
      <c r="H31" s="1">
        <v>0.76800000000000002</v>
      </c>
    </row>
    <row r="32" spans="1:8" ht="57.6" x14ac:dyDescent="0.3">
      <c r="A32" t="s">
        <v>37</v>
      </c>
      <c r="B32" s="81" t="s">
        <v>75</v>
      </c>
      <c r="C32" s="1">
        <v>0.48</v>
      </c>
      <c r="D32" s="1">
        <v>0.04</v>
      </c>
      <c r="E32" s="1">
        <v>0.52</v>
      </c>
      <c r="F32" s="1">
        <v>0.52500000000000002</v>
      </c>
      <c r="G32" s="1">
        <v>0.52500000000000002</v>
      </c>
      <c r="H32" s="1">
        <v>0.52500000000000002</v>
      </c>
    </row>
    <row r="33" spans="1:9" ht="43.2" x14ac:dyDescent="0.3">
      <c r="A33" t="s">
        <v>38</v>
      </c>
      <c r="B33" s="81" t="s">
        <v>76</v>
      </c>
      <c r="C33" s="1">
        <v>0.45</v>
      </c>
      <c r="D33" s="1">
        <v>0.03</v>
      </c>
      <c r="E33" s="1">
        <v>0.48</v>
      </c>
      <c r="F33" s="1">
        <v>0.48499999999999999</v>
      </c>
      <c r="G33" s="1">
        <v>0.48499999999999999</v>
      </c>
      <c r="H33" s="1">
        <v>0.48499999999999999</v>
      </c>
    </row>
    <row r="34" spans="1:9" ht="57.6" x14ac:dyDescent="0.3">
      <c r="A34" t="s">
        <v>39</v>
      </c>
      <c r="B34" s="81" t="s">
        <v>77</v>
      </c>
      <c r="C34" s="1">
        <v>0.28999999999999998</v>
      </c>
      <c r="D34" s="1">
        <v>0.03</v>
      </c>
      <c r="E34" s="1">
        <v>0.32</v>
      </c>
      <c r="F34" s="1">
        <v>0.32300000000000001</v>
      </c>
      <c r="G34" s="1">
        <v>0.32300000000000001</v>
      </c>
      <c r="H34" s="1">
        <v>0.32300000000000001</v>
      </c>
    </row>
    <row r="35" spans="1:9" ht="28.8" x14ac:dyDescent="0.3">
      <c r="A35" t="s">
        <v>40</v>
      </c>
      <c r="B35" s="81" t="s">
        <v>78</v>
      </c>
      <c r="C35" s="1">
        <v>0.95</v>
      </c>
      <c r="D35" s="1">
        <v>7.0000000000000007E-2</v>
      </c>
      <c r="E35" s="1">
        <v>1.02</v>
      </c>
      <c r="F35" s="1">
        <v>1.03</v>
      </c>
      <c r="G35" s="1">
        <v>1.03</v>
      </c>
      <c r="H35" s="1">
        <v>1.03</v>
      </c>
    </row>
    <row r="36" spans="1:9" ht="28.8" x14ac:dyDescent="0.3">
      <c r="A36" t="s">
        <v>41</v>
      </c>
      <c r="B36" s="81" t="s">
        <v>79</v>
      </c>
      <c r="C36" s="1">
        <v>0.53</v>
      </c>
      <c r="D36" s="1">
        <v>7.0000000000000007E-2</v>
      </c>
      <c r="E36" s="1">
        <v>0.6</v>
      </c>
      <c r="F36" s="1">
        <v>0.60599999999999998</v>
      </c>
      <c r="G36" s="1">
        <v>0.60599999999999998</v>
      </c>
      <c r="H36" s="1">
        <v>0.60599999999999998</v>
      </c>
    </row>
    <row r="37" spans="1:9" ht="86.4" x14ac:dyDescent="0.3">
      <c r="A37" t="s">
        <v>42</v>
      </c>
      <c r="B37" s="81" t="s">
        <v>80</v>
      </c>
      <c r="C37" s="1">
        <v>0.92</v>
      </c>
      <c r="D37" s="1">
        <v>0.04</v>
      </c>
      <c r="E37" s="1">
        <v>0.96</v>
      </c>
      <c r="F37" s="1">
        <v>0.97</v>
      </c>
      <c r="G37" s="1">
        <v>0.97</v>
      </c>
      <c r="H37" s="1">
        <v>0.97</v>
      </c>
    </row>
    <row r="38" spans="1:9" ht="86.4" x14ac:dyDescent="0.3">
      <c r="A38" t="s">
        <v>43</v>
      </c>
      <c r="B38" s="81" t="s">
        <v>81</v>
      </c>
      <c r="C38" s="1">
        <v>0.48</v>
      </c>
      <c r="D38" s="1">
        <v>0.03</v>
      </c>
      <c r="E38" s="1">
        <v>0.5</v>
      </c>
      <c r="F38" s="1">
        <v>0.505</v>
      </c>
      <c r="G38" s="1">
        <v>0.505</v>
      </c>
      <c r="H38" s="1">
        <v>0.505</v>
      </c>
    </row>
    <row r="39" spans="1:9" x14ac:dyDescent="0.3">
      <c r="A39" t="s">
        <v>85</v>
      </c>
      <c r="B39" s="81" t="s">
        <v>330</v>
      </c>
      <c r="C39" s="1">
        <v>1.96</v>
      </c>
      <c r="E39" s="1">
        <v>1.96</v>
      </c>
      <c r="F39" s="1">
        <v>2.1560000000000001</v>
      </c>
      <c r="G39" s="1">
        <v>2.3519999999999999</v>
      </c>
      <c r="H39" s="1">
        <v>2.548</v>
      </c>
      <c r="I39" t="s">
        <v>572</v>
      </c>
    </row>
    <row r="40" spans="1:9" x14ac:dyDescent="0.3">
      <c r="A40" t="s">
        <v>86</v>
      </c>
      <c r="B40" s="81" t="s">
        <v>331</v>
      </c>
      <c r="C40" s="1">
        <v>2.0699999999999998</v>
      </c>
      <c r="E40" s="1">
        <v>2.0699999999999998</v>
      </c>
      <c r="F40" s="1">
        <v>2.2770000000000001</v>
      </c>
      <c r="G40" s="1">
        <v>2.484</v>
      </c>
      <c r="H40" s="1">
        <v>2.6909999999999998</v>
      </c>
      <c r="I40" t="s">
        <v>572</v>
      </c>
    </row>
    <row r="41" spans="1:9" x14ac:dyDescent="0.3">
      <c r="A41" t="s">
        <v>87</v>
      </c>
      <c r="B41" s="81" t="s">
        <v>332</v>
      </c>
      <c r="C41" s="1">
        <v>2.29</v>
      </c>
      <c r="E41" s="1">
        <v>2.29</v>
      </c>
      <c r="F41" s="1">
        <v>2.5190000000000001</v>
      </c>
      <c r="G41" s="1">
        <v>2.7480000000000002</v>
      </c>
      <c r="H41" s="1">
        <v>2.9769999999999999</v>
      </c>
      <c r="I41" t="s">
        <v>572</v>
      </c>
    </row>
    <row r="42" spans="1:9" x14ac:dyDescent="0.3">
      <c r="A42" t="s">
        <v>88</v>
      </c>
      <c r="B42" s="81" t="s">
        <v>333</v>
      </c>
      <c r="C42" s="1">
        <v>2.31</v>
      </c>
      <c r="E42" s="1">
        <v>2.31</v>
      </c>
      <c r="F42" s="1">
        <v>2.5409999999999999</v>
      </c>
      <c r="G42" s="1">
        <v>2.7719999999999998</v>
      </c>
      <c r="H42" s="1">
        <v>3.0030000000000001</v>
      </c>
      <c r="I42" t="s">
        <v>572</v>
      </c>
    </row>
    <row r="43" spans="1:9" x14ac:dyDescent="0.3">
      <c r="A43" t="s">
        <v>89</v>
      </c>
      <c r="B43" s="81" t="s">
        <v>334</v>
      </c>
      <c r="C43" s="1">
        <v>2.31</v>
      </c>
      <c r="E43" s="1">
        <v>2.31</v>
      </c>
      <c r="F43" s="1">
        <v>2.5409999999999999</v>
      </c>
      <c r="G43" s="1">
        <v>2.7719999999999998</v>
      </c>
      <c r="H43" s="1">
        <v>3.0030000000000001</v>
      </c>
      <c r="I43" t="s">
        <v>572</v>
      </c>
    </row>
    <row r="44" spans="1:9" x14ac:dyDescent="0.3">
      <c r="A44" t="s">
        <v>90</v>
      </c>
      <c r="B44" s="81" t="s">
        <v>332</v>
      </c>
      <c r="C44" s="1">
        <v>2.29</v>
      </c>
      <c r="E44" s="1">
        <v>2.29</v>
      </c>
      <c r="F44" s="1">
        <v>2.5190000000000001</v>
      </c>
      <c r="G44" s="1">
        <v>2.7480000000000002</v>
      </c>
      <c r="H44" s="1">
        <v>2.9769999999999999</v>
      </c>
      <c r="I44" t="s">
        <v>572</v>
      </c>
    </row>
    <row r="45" spans="1:9" x14ac:dyDescent="0.3">
      <c r="A45" t="s">
        <v>91</v>
      </c>
      <c r="B45" s="81" t="s">
        <v>333</v>
      </c>
      <c r="C45" s="1">
        <v>2.31</v>
      </c>
      <c r="E45" s="1">
        <v>2.31</v>
      </c>
      <c r="F45" s="1">
        <v>2.5409999999999999</v>
      </c>
      <c r="G45" s="1">
        <v>2.7719999999999998</v>
      </c>
      <c r="H45" s="1">
        <v>3.0030000000000001</v>
      </c>
      <c r="I45" t="s">
        <v>572</v>
      </c>
    </row>
    <row r="46" spans="1:9" x14ac:dyDescent="0.3">
      <c r="A46" t="s">
        <v>92</v>
      </c>
      <c r="B46" s="81" t="s">
        <v>335</v>
      </c>
      <c r="C46" s="1">
        <v>2.29</v>
      </c>
      <c r="E46" s="1">
        <v>2.29</v>
      </c>
      <c r="F46" s="1">
        <v>2.5190000000000001</v>
      </c>
      <c r="G46" s="1">
        <v>2.7480000000000002</v>
      </c>
      <c r="H46" s="1">
        <v>2.9769999999999999</v>
      </c>
      <c r="I46" t="s">
        <v>572</v>
      </c>
    </row>
    <row r="47" spans="1:9" ht="28.8" x14ac:dyDescent="0.3">
      <c r="A47" t="s">
        <v>93</v>
      </c>
      <c r="B47" s="81" t="s">
        <v>336</v>
      </c>
      <c r="C47" s="1">
        <v>2.75</v>
      </c>
      <c r="E47" s="1">
        <v>2.75</v>
      </c>
      <c r="F47" s="1">
        <v>3.0249999999999999</v>
      </c>
      <c r="G47" s="1">
        <v>3.3</v>
      </c>
      <c r="H47" s="1">
        <v>3.5750000000000002</v>
      </c>
      <c r="I47" t="s">
        <v>572</v>
      </c>
    </row>
    <row r="48" spans="1:9" ht="43.2" x14ac:dyDescent="0.3">
      <c r="A48" t="s">
        <v>94</v>
      </c>
      <c r="B48" s="81" t="s">
        <v>337</v>
      </c>
      <c r="C48" s="1">
        <v>2.75</v>
      </c>
      <c r="E48" s="1">
        <v>2.75</v>
      </c>
      <c r="F48" s="1">
        <v>3.0249999999999999</v>
      </c>
      <c r="G48" s="1">
        <v>3.3</v>
      </c>
      <c r="H48" s="1">
        <v>3.5750000000000002</v>
      </c>
      <c r="I48" t="s">
        <v>572</v>
      </c>
    </row>
    <row r="49" spans="1:9" x14ac:dyDescent="0.3">
      <c r="A49" t="s">
        <v>95</v>
      </c>
      <c r="B49" s="81" t="s">
        <v>338</v>
      </c>
      <c r="C49" s="1">
        <v>2.31</v>
      </c>
      <c r="E49" s="1">
        <v>2.31</v>
      </c>
      <c r="F49" s="1">
        <v>2.5409999999999999</v>
      </c>
      <c r="G49" s="1">
        <v>2.7719999999999998</v>
      </c>
      <c r="H49" s="1">
        <v>3.0030000000000001</v>
      </c>
      <c r="I49" t="s">
        <v>572</v>
      </c>
    </row>
    <row r="50" spans="1:9" ht="28.8" x14ac:dyDescent="0.3">
      <c r="A50" t="s">
        <v>96</v>
      </c>
      <c r="B50" s="81" t="s">
        <v>339</v>
      </c>
      <c r="C50" s="1">
        <v>2.31</v>
      </c>
      <c r="E50" s="1">
        <v>2.31</v>
      </c>
      <c r="F50" s="1">
        <v>2.5409999999999999</v>
      </c>
      <c r="G50" s="1">
        <v>2.7719999999999998</v>
      </c>
      <c r="H50" s="1">
        <v>3.0030000000000001</v>
      </c>
      <c r="I50" t="s">
        <v>572</v>
      </c>
    </row>
    <row r="51" spans="1:9" x14ac:dyDescent="0.3">
      <c r="A51" t="s">
        <v>97</v>
      </c>
      <c r="B51" s="81" t="s">
        <v>340</v>
      </c>
      <c r="C51" s="1">
        <v>2.31</v>
      </c>
      <c r="E51" s="1">
        <v>2.31</v>
      </c>
      <c r="F51" s="1">
        <v>2.5409999999999999</v>
      </c>
      <c r="G51" s="1">
        <v>2.7719999999999998</v>
      </c>
      <c r="H51" s="1">
        <v>3.0030000000000001</v>
      </c>
      <c r="I51" t="s">
        <v>572</v>
      </c>
    </row>
    <row r="52" spans="1:9" x14ac:dyDescent="0.3">
      <c r="A52" t="s">
        <v>98</v>
      </c>
      <c r="B52" s="81" t="s">
        <v>341</v>
      </c>
      <c r="C52" s="1">
        <v>2.31</v>
      </c>
      <c r="E52" s="1">
        <v>2.31</v>
      </c>
      <c r="F52" s="1">
        <v>2.5409999999999999</v>
      </c>
      <c r="G52" s="1">
        <v>2.7719999999999998</v>
      </c>
      <c r="H52" s="1">
        <v>3.0030000000000001</v>
      </c>
      <c r="I52" t="s">
        <v>572</v>
      </c>
    </row>
    <row r="53" spans="1:9" x14ac:dyDescent="0.3">
      <c r="A53" t="s">
        <v>99</v>
      </c>
      <c r="B53" s="81" t="s">
        <v>342</v>
      </c>
      <c r="C53" s="1">
        <v>2.31</v>
      </c>
      <c r="E53" s="1">
        <v>2.31</v>
      </c>
      <c r="F53" s="1">
        <v>2.5409999999999999</v>
      </c>
      <c r="G53" s="1">
        <v>2.7719999999999998</v>
      </c>
      <c r="H53" s="1">
        <v>3.0030000000000001</v>
      </c>
      <c r="I53" t="s">
        <v>572</v>
      </c>
    </row>
    <row r="54" spans="1:9" x14ac:dyDescent="0.3">
      <c r="A54" t="s">
        <v>100</v>
      </c>
      <c r="B54" s="81" t="s">
        <v>341</v>
      </c>
      <c r="C54" s="1">
        <v>2.31</v>
      </c>
      <c r="E54" s="1">
        <v>2.31</v>
      </c>
      <c r="F54" s="1">
        <v>2.5409999999999999</v>
      </c>
      <c r="G54" s="1">
        <v>2.7719999999999998</v>
      </c>
      <c r="H54" s="1">
        <v>3.0030000000000001</v>
      </c>
      <c r="I54" t="s">
        <v>572</v>
      </c>
    </row>
    <row r="55" spans="1:9" ht="72" x14ac:dyDescent="0.3">
      <c r="A55" t="s">
        <v>101</v>
      </c>
      <c r="B55" s="81" t="s">
        <v>343</v>
      </c>
      <c r="C55" s="1">
        <v>2.75</v>
      </c>
      <c r="E55" s="1">
        <v>2.75</v>
      </c>
      <c r="F55" s="1">
        <v>3.0249999999999999</v>
      </c>
      <c r="G55" s="1">
        <v>3.3</v>
      </c>
      <c r="H55" s="1">
        <v>3.5750000000000002</v>
      </c>
      <c r="I55" t="s">
        <v>572</v>
      </c>
    </row>
    <row r="56" spans="1:9" ht="72" x14ac:dyDescent="0.3">
      <c r="A56" t="s">
        <v>102</v>
      </c>
      <c r="B56" s="81" t="s">
        <v>344</v>
      </c>
      <c r="C56" s="1">
        <v>2.75</v>
      </c>
      <c r="E56" s="1">
        <v>2.75</v>
      </c>
      <c r="F56" s="1">
        <v>3.0249999999999999</v>
      </c>
      <c r="G56" s="1">
        <v>3.3</v>
      </c>
      <c r="H56" s="1">
        <v>3.5750000000000002</v>
      </c>
      <c r="I56" t="s">
        <v>572</v>
      </c>
    </row>
    <row r="57" spans="1:9" x14ac:dyDescent="0.3">
      <c r="A57" t="s">
        <v>103</v>
      </c>
      <c r="B57" s="81" t="s">
        <v>345</v>
      </c>
      <c r="C57" s="1">
        <v>2.75</v>
      </c>
      <c r="E57" s="1">
        <v>2.75</v>
      </c>
      <c r="F57" s="1">
        <v>3.0249999999999999</v>
      </c>
      <c r="G57" s="1">
        <v>3.3</v>
      </c>
      <c r="H57" s="1">
        <v>3.5750000000000002</v>
      </c>
      <c r="I57" t="s">
        <v>572</v>
      </c>
    </row>
    <row r="58" spans="1:9" ht="28.8" x14ac:dyDescent="0.3">
      <c r="A58" t="s">
        <v>104</v>
      </c>
      <c r="B58" s="81" t="s">
        <v>346</v>
      </c>
      <c r="C58" s="1">
        <v>2.29</v>
      </c>
      <c r="E58" s="1">
        <v>2.29</v>
      </c>
      <c r="F58" s="1">
        <v>2.5190000000000001</v>
      </c>
      <c r="G58" s="1">
        <v>2.7480000000000002</v>
      </c>
      <c r="H58" s="1">
        <v>2.9769999999999999</v>
      </c>
      <c r="I58" t="s">
        <v>572</v>
      </c>
    </row>
    <row r="59" spans="1:9" ht="43.2" x14ac:dyDescent="0.3">
      <c r="A59" t="s">
        <v>105</v>
      </c>
      <c r="B59" s="81" t="s">
        <v>347</v>
      </c>
      <c r="C59" s="1">
        <v>2.75</v>
      </c>
      <c r="E59" s="1">
        <v>2.75</v>
      </c>
      <c r="F59" s="1">
        <v>3.0249999999999999</v>
      </c>
      <c r="G59" s="1">
        <v>3.3</v>
      </c>
      <c r="H59" s="1">
        <v>3.5750000000000002</v>
      </c>
      <c r="I59" t="s">
        <v>572</v>
      </c>
    </row>
    <row r="60" spans="1:9" ht="28.8" x14ac:dyDescent="0.3">
      <c r="A60" t="s">
        <v>106</v>
      </c>
      <c r="B60" s="81" t="s">
        <v>348</v>
      </c>
      <c r="C60" s="1">
        <v>2.75</v>
      </c>
      <c r="E60" s="1">
        <v>2.75</v>
      </c>
      <c r="F60" s="1">
        <v>3.0249999999999999</v>
      </c>
      <c r="G60" s="1">
        <v>3.3</v>
      </c>
      <c r="H60" s="1">
        <v>3.5750000000000002</v>
      </c>
      <c r="I60" t="s">
        <v>572</v>
      </c>
    </row>
    <row r="61" spans="1:9" x14ac:dyDescent="0.3">
      <c r="A61" t="s">
        <v>107</v>
      </c>
      <c r="B61" s="81" t="s">
        <v>349</v>
      </c>
      <c r="C61" s="1">
        <v>2.0699999999999998</v>
      </c>
      <c r="E61" s="1">
        <v>2.0699999999999998</v>
      </c>
      <c r="F61" s="1">
        <v>2.2770000000000001</v>
      </c>
      <c r="G61" s="1">
        <v>2.484</v>
      </c>
      <c r="H61" s="1">
        <v>2.6909999999999998</v>
      </c>
      <c r="I61" t="s">
        <v>572</v>
      </c>
    </row>
    <row r="62" spans="1:9" x14ac:dyDescent="0.3">
      <c r="A62" t="s">
        <v>108</v>
      </c>
      <c r="B62" s="81" t="s">
        <v>341</v>
      </c>
      <c r="C62" s="1">
        <v>2.75</v>
      </c>
      <c r="E62" s="1">
        <v>2.75</v>
      </c>
      <c r="F62" s="1">
        <v>3.0249999999999999</v>
      </c>
      <c r="G62" s="1">
        <v>3.3</v>
      </c>
      <c r="H62" s="1">
        <v>3.5750000000000002</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0.08</v>
      </c>
      <c r="D64" s="1">
        <v>0.01</v>
      </c>
      <c r="E64" s="1">
        <v>0.09</v>
      </c>
      <c r="F64" s="1">
        <v>9.9000000000000005E-2</v>
      </c>
      <c r="G64" s="1">
        <v>0.108</v>
      </c>
      <c r="H64" s="1">
        <v>0.11700000000000001</v>
      </c>
    </row>
    <row r="65" spans="1:9" ht="28.8" x14ac:dyDescent="0.3">
      <c r="A65" t="s">
        <v>110</v>
      </c>
      <c r="B65" s="81" t="s">
        <v>351</v>
      </c>
      <c r="C65" s="1">
        <v>1.1100000000000001</v>
      </c>
      <c r="E65" s="1">
        <v>1.1100000000000001</v>
      </c>
      <c r="F65" s="1">
        <v>1.2210000000000001</v>
      </c>
      <c r="G65" s="1">
        <v>1.3320000000000001</v>
      </c>
      <c r="H65" s="1">
        <v>1.4430000000000001</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c r="C71" s="1">
        <v>0.76</v>
      </c>
      <c r="E71" s="1">
        <v>0.76</v>
      </c>
      <c r="F71" s="1">
        <v>0.83599999999999997</v>
      </c>
      <c r="G71" s="1">
        <v>0.91200000000000003</v>
      </c>
      <c r="H71" s="1">
        <v>0.98799999999999999</v>
      </c>
    </row>
    <row r="72" spans="1:9" ht="72" x14ac:dyDescent="0.3">
      <c r="A72" t="s">
        <v>117</v>
      </c>
      <c r="B72" s="81" t="s">
        <v>358</v>
      </c>
      <c r="C72" s="1">
        <v>1.29</v>
      </c>
      <c r="E72" s="1">
        <v>1.29</v>
      </c>
      <c r="F72" s="1">
        <v>1.419</v>
      </c>
      <c r="G72" s="1">
        <v>1.548</v>
      </c>
      <c r="H72" s="1">
        <v>1.677</v>
      </c>
      <c r="I72" t="s">
        <v>569</v>
      </c>
    </row>
    <row r="73" spans="1:9" ht="43.2" x14ac:dyDescent="0.3">
      <c r="A73" t="s">
        <v>118</v>
      </c>
      <c r="B73" s="81" t="s">
        <v>359</v>
      </c>
    </row>
    <row r="74" spans="1:9" ht="43.2" x14ac:dyDescent="0.3">
      <c r="A74" t="s">
        <v>119</v>
      </c>
      <c r="B74" s="81" t="s">
        <v>360</v>
      </c>
      <c r="C74" s="1">
        <v>1.33</v>
      </c>
      <c r="E74" s="1">
        <v>1.33</v>
      </c>
      <c r="F74" s="1">
        <v>1.4630000000000001</v>
      </c>
      <c r="G74" s="1">
        <v>1.5960000000000001</v>
      </c>
      <c r="H74" s="1">
        <v>1.7290000000000001</v>
      </c>
      <c r="I74" t="s">
        <v>569</v>
      </c>
    </row>
    <row r="75" spans="1:9" ht="43.2" x14ac:dyDescent="0.3">
      <c r="A75" t="s">
        <v>120</v>
      </c>
      <c r="B75" s="81" t="s">
        <v>361</v>
      </c>
      <c r="C75" s="1">
        <v>1.33</v>
      </c>
      <c r="E75" s="1">
        <v>1.33</v>
      </c>
      <c r="F75" s="1">
        <v>1.4630000000000001</v>
      </c>
      <c r="G75" s="1">
        <v>1.5960000000000001</v>
      </c>
      <c r="H75" s="1">
        <v>1.7290000000000001</v>
      </c>
      <c r="I75" t="s">
        <v>569</v>
      </c>
    </row>
    <row r="76" spans="1:9" x14ac:dyDescent="0.3">
      <c r="A76" t="s">
        <v>121</v>
      </c>
      <c r="B76" s="81" t="s">
        <v>362</v>
      </c>
    </row>
    <row r="77" spans="1:9" ht="57.6" x14ac:dyDescent="0.3">
      <c r="A77" t="s">
        <v>122</v>
      </c>
      <c r="B77" s="81" t="s">
        <v>363</v>
      </c>
      <c r="C77" s="1">
        <v>1.33</v>
      </c>
      <c r="E77" s="1">
        <v>1.33</v>
      </c>
      <c r="F77" s="1">
        <v>1.4630000000000001</v>
      </c>
      <c r="G77" s="1">
        <v>1.5960000000000001</v>
      </c>
      <c r="H77" s="1">
        <v>1.7290000000000001</v>
      </c>
      <c r="I77" t="s">
        <v>569</v>
      </c>
    </row>
    <row r="78" spans="1:9" ht="72" x14ac:dyDescent="0.3">
      <c r="A78" t="s">
        <v>123</v>
      </c>
      <c r="B78" s="81" t="s">
        <v>364</v>
      </c>
      <c r="C78" s="1">
        <v>1.33</v>
      </c>
      <c r="E78" s="1">
        <v>1.33</v>
      </c>
      <c r="F78" s="1">
        <v>1.4630000000000001</v>
      </c>
      <c r="G78" s="1">
        <v>1.5960000000000001</v>
      </c>
      <c r="H78" s="1">
        <v>1.7290000000000001</v>
      </c>
      <c r="I78" t="s">
        <v>569</v>
      </c>
    </row>
    <row r="79" spans="1:9" ht="57.6" x14ac:dyDescent="0.3">
      <c r="A79" t="s">
        <v>124</v>
      </c>
      <c r="B79" s="81" t="s">
        <v>365</v>
      </c>
      <c r="C79" s="1">
        <v>1.33</v>
      </c>
      <c r="E79" s="1">
        <v>1.33</v>
      </c>
      <c r="F79" s="1">
        <v>1.4630000000000001</v>
      </c>
      <c r="G79" s="1">
        <v>1.5960000000000001</v>
      </c>
      <c r="H79" s="1">
        <v>1.7290000000000001</v>
      </c>
      <c r="I79" t="s">
        <v>569</v>
      </c>
    </row>
    <row r="80" spans="1:9" ht="43.2" x14ac:dyDescent="0.3">
      <c r="A80" t="s">
        <v>125</v>
      </c>
      <c r="B80" s="81" t="s">
        <v>366</v>
      </c>
      <c r="C80" s="1">
        <v>1.33</v>
      </c>
      <c r="E80" s="1">
        <v>1.33</v>
      </c>
      <c r="F80" s="1">
        <v>1.4630000000000001</v>
      </c>
      <c r="G80" s="1">
        <v>1.5960000000000001</v>
      </c>
      <c r="H80" s="1">
        <v>1.7290000000000001</v>
      </c>
      <c r="I80" t="s">
        <v>569</v>
      </c>
    </row>
    <row r="81" spans="1:9" ht="57.6" x14ac:dyDescent="0.3">
      <c r="A81" t="s">
        <v>126</v>
      </c>
      <c r="B81" s="81" t="s">
        <v>367</v>
      </c>
      <c r="C81" s="1">
        <v>1.33</v>
      </c>
      <c r="E81" s="1">
        <v>1.33</v>
      </c>
      <c r="F81" s="1">
        <v>1.4630000000000001</v>
      </c>
      <c r="G81" s="1">
        <v>1.5960000000000001</v>
      </c>
      <c r="H81" s="1">
        <v>1.7290000000000001</v>
      </c>
      <c r="I81" t="s">
        <v>569</v>
      </c>
    </row>
    <row r="82" spans="1:9" ht="43.2" x14ac:dyDescent="0.3">
      <c r="A82" t="s">
        <v>127</v>
      </c>
      <c r="B82" s="81" t="s">
        <v>368</v>
      </c>
      <c r="C82" s="1">
        <v>1.33</v>
      </c>
      <c r="E82" s="1">
        <v>1.33</v>
      </c>
      <c r="F82" s="1">
        <v>1.4630000000000001</v>
      </c>
      <c r="G82" s="1">
        <v>1.5960000000000001</v>
      </c>
      <c r="H82" s="1">
        <v>1.7290000000000001</v>
      </c>
      <c r="I82" t="s">
        <v>569</v>
      </c>
    </row>
    <row r="83" spans="1:9" ht="43.2" x14ac:dyDescent="0.3">
      <c r="A83" t="s">
        <v>128</v>
      </c>
      <c r="B83" s="81" t="s">
        <v>369</v>
      </c>
      <c r="C83" s="1">
        <v>1.33</v>
      </c>
      <c r="E83" s="1">
        <v>1.33</v>
      </c>
      <c r="F83" s="1">
        <v>1.4630000000000001</v>
      </c>
      <c r="G83" s="1">
        <v>1.5960000000000001</v>
      </c>
      <c r="H83" s="1">
        <v>1.7290000000000001</v>
      </c>
      <c r="I83" t="s">
        <v>569</v>
      </c>
    </row>
    <row r="84" spans="1:9" ht="43.2" x14ac:dyDescent="0.3">
      <c r="A84" t="s">
        <v>129</v>
      </c>
      <c r="B84" s="81" t="s">
        <v>370</v>
      </c>
      <c r="C84" s="1">
        <v>1.33</v>
      </c>
      <c r="E84" s="1">
        <v>1.33</v>
      </c>
      <c r="F84" s="1">
        <v>1.4630000000000001</v>
      </c>
      <c r="G84" s="1">
        <v>1.5960000000000001</v>
      </c>
      <c r="H84" s="1">
        <v>1.7290000000000001</v>
      </c>
      <c r="I84" t="s">
        <v>569</v>
      </c>
    </row>
    <row r="85" spans="1:9" ht="43.2" x14ac:dyDescent="0.3">
      <c r="A85" t="s">
        <v>130</v>
      </c>
      <c r="B85" s="81" t="s">
        <v>371</v>
      </c>
      <c r="C85" s="1">
        <v>1.33</v>
      </c>
      <c r="E85" s="1">
        <v>1.33</v>
      </c>
      <c r="F85" s="1">
        <v>1.4630000000000001</v>
      </c>
      <c r="G85" s="1">
        <v>1.5960000000000001</v>
      </c>
      <c r="H85" s="1">
        <v>1.7290000000000001</v>
      </c>
      <c r="I85" t="s">
        <v>569</v>
      </c>
    </row>
    <row r="86" spans="1:9" ht="57.6" x14ac:dyDescent="0.3">
      <c r="A86" t="s">
        <v>131</v>
      </c>
      <c r="B86" s="81" t="s">
        <v>372</v>
      </c>
      <c r="C86" s="1">
        <v>1.33</v>
      </c>
      <c r="E86" s="1">
        <v>1.33</v>
      </c>
      <c r="F86" s="1">
        <v>1.4630000000000001</v>
      </c>
      <c r="G86" s="1">
        <v>1.5960000000000001</v>
      </c>
      <c r="H86" s="1">
        <v>1.7290000000000001</v>
      </c>
      <c r="I86" t="s">
        <v>569</v>
      </c>
    </row>
    <row r="87" spans="1:9" ht="72" x14ac:dyDescent="0.3">
      <c r="A87" t="s">
        <v>132</v>
      </c>
      <c r="B87" s="81" t="s">
        <v>373</v>
      </c>
      <c r="C87" s="1">
        <v>1.33</v>
      </c>
      <c r="E87" s="1">
        <v>1.33</v>
      </c>
      <c r="F87" s="1">
        <v>1.4630000000000001</v>
      </c>
      <c r="G87" s="1">
        <v>1.5960000000000001</v>
      </c>
      <c r="H87" s="1">
        <v>1.7290000000000001</v>
      </c>
      <c r="I87" t="s">
        <v>569</v>
      </c>
    </row>
    <row r="88" spans="1:9" ht="57.6" x14ac:dyDescent="0.3">
      <c r="A88" t="s">
        <v>133</v>
      </c>
      <c r="B88" s="81" t="s">
        <v>374</v>
      </c>
      <c r="C88" s="1">
        <v>1.33</v>
      </c>
      <c r="E88" s="1">
        <v>1.33</v>
      </c>
      <c r="F88" s="1">
        <v>1.4630000000000001</v>
      </c>
      <c r="G88" s="1">
        <v>1.5960000000000001</v>
      </c>
      <c r="H88" s="1">
        <v>1.7290000000000001</v>
      </c>
      <c r="I88" t="s">
        <v>569</v>
      </c>
    </row>
    <row r="89" spans="1:9" ht="57.6" x14ac:dyDescent="0.3">
      <c r="A89" t="s">
        <v>134</v>
      </c>
      <c r="B89" s="81" t="s">
        <v>375</v>
      </c>
      <c r="C89" s="1">
        <v>1.33</v>
      </c>
      <c r="E89" s="1">
        <v>1.33</v>
      </c>
      <c r="F89" s="1">
        <v>1.4630000000000001</v>
      </c>
      <c r="G89" s="1">
        <v>1.5960000000000001</v>
      </c>
      <c r="H89" s="1">
        <v>1.7290000000000001</v>
      </c>
      <c r="I89" t="s">
        <v>569</v>
      </c>
    </row>
    <row r="90" spans="1:9" ht="57.6" x14ac:dyDescent="0.3">
      <c r="A90" t="s">
        <v>135</v>
      </c>
      <c r="B90" s="81" t="s">
        <v>376</v>
      </c>
      <c r="C90" s="1">
        <v>1.33</v>
      </c>
      <c r="E90" s="1">
        <v>1.33</v>
      </c>
      <c r="F90" s="1">
        <v>1.4630000000000001</v>
      </c>
      <c r="G90" s="1">
        <v>1.5960000000000001</v>
      </c>
      <c r="H90" s="1">
        <v>1.7290000000000001</v>
      </c>
      <c r="I90" t="s">
        <v>569</v>
      </c>
    </row>
    <row r="91" spans="1:9" ht="57.6" x14ac:dyDescent="0.3">
      <c r="A91" t="s">
        <v>136</v>
      </c>
      <c r="B91" s="81" t="s">
        <v>377</v>
      </c>
      <c r="C91" s="1">
        <v>1.33</v>
      </c>
      <c r="E91" s="1">
        <v>1.33</v>
      </c>
      <c r="F91" s="1">
        <v>1.4630000000000001</v>
      </c>
      <c r="G91" s="1">
        <v>1.5960000000000001</v>
      </c>
      <c r="H91" s="1">
        <v>1.7290000000000001</v>
      </c>
      <c r="I91" t="s">
        <v>569</v>
      </c>
    </row>
    <row r="92" spans="1:9" ht="43.2" x14ac:dyDescent="0.3">
      <c r="A92" t="s">
        <v>137</v>
      </c>
      <c r="B92" s="81" t="s">
        <v>378</v>
      </c>
      <c r="C92" s="1">
        <v>1.33</v>
      </c>
      <c r="E92" s="1">
        <v>1.33</v>
      </c>
      <c r="F92" s="1">
        <v>1.4630000000000001</v>
      </c>
      <c r="G92" s="1">
        <v>1.5960000000000001</v>
      </c>
      <c r="H92" s="1">
        <v>1.7290000000000001</v>
      </c>
      <c r="I92" t="s">
        <v>569</v>
      </c>
    </row>
    <row r="93" spans="1:9" ht="43.2" x14ac:dyDescent="0.3">
      <c r="A93" t="s">
        <v>138</v>
      </c>
      <c r="B93" s="81" t="s">
        <v>379</v>
      </c>
      <c r="C93" s="1">
        <v>1.33</v>
      </c>
      <c r="E93" s="1">
        <v>1.33</v>
      </c>
      <c r="F93" s="1">
        <v>1.4630000000000001</v>
      </c>
      <c r="G93" s="1">
        <v>1.5960000000000001</v>
      </c>
      <c r="H93" s="1">
        <v>1.7290000000000001</v>
      </c>
      <c r="I93" t="s">
        <v>569</v>
      </c>
    </row>
    <row r="94" spans="1:9" ht="43.2" x14ac:dyDescent="0.3">
      <c r="A94" t="s">
        <v>139</v>
      </c>
      <c r="B94" s="81" t="s">
        <v>380</v>
      </c>
      <c r="C94" s="1">
        <v>1.33</v>
      </c>
      <c r="E94" s="1">
        <v>1.33</v>
      </c>
      <c r="F94" s="1">
        <v>1.4630000000000001</v>
      </c>
      <c r="G94" s="1">
        <v>1.5960000000000001</v>
      </c>
      <c r="H94" s="1">
        <v>1.7290000000000001</v>
      </c>
      <c r="I94" t="s">
        <v>569</v>
      </c>
    </row>
    <row r="95" spans="1:9" ht="28.8" x14ac:dyDescent="0.3">
      <c r="A95" t="s">
        <v>140</v>
      </c>
      <c r="B95" s="81" t="s">
        <v>381</v>
      </c>
      <c r="C95" s="1">
        <v>1.43</v>
      </c>
      <c r="E95" s="1">
        <v>1.43</v>
      </c>
      <c r="F95" s="1">
        <v>1.573</v>
      </c>
      <c r="G95" s="1">
        <v>1.716</v>
      </c>
      <c r="H95" s="1">
        <v>1.859</v>
      </c>
      <c r="I95" t="s">
        <v>569</v>
      </c>
    </row>
    <row r="96" spans="1:9" ht="43.2" x14ac:dyDescent="0.3">
      <c r="A96" t="s">
        <v>141</v>
      </c>
      <c r="B96" s="81" t="s">
        <v>382</v>
      </c>
      <c r="C96" s="1">
        <v>1.51</v>
      </c>
      <c r="E96" s="1">
        <v>1.51</v>
      </c>
      <c r="F96" s="1">
        <v>1.661</v>
      </c>
      <c r="G96" s="1">
        <v>1.8120000000000001</v>
      </c>
      <c r="H96" s="1">
        <v>1.9630000000000001</v>
      </c>
      <c r="I96" t="s">
        <v>569</v>
      </c>
    </row>
    <row r="97" spans="1:9" ht="43.2" x14ac:dyDescent="0.3">
      <c r="A97" t="s">
        <v>142</v>
      </c>
      <c r="B97" s="81" t="s">
        <v>383</v>
      </c>
      <c r="C97" s="1">
        <v>1.51</v>
      </c>
      <c r="E97" s="1">
        <v>1.51</v>
      </c>
      <c r="F97" s="1">
        <v>1.661</v>
      </c>
      <c r="G97" s="1">
        <v>1.8120000000000001</v>
      </c>
      <c r="H97" s="1">
        <v>1.9630000000000001</v>
      </c>
      <c r="I97" t="s">
        <v>569</v>
      </c>
    </row>
    <row r="98" spans="1:9" ht="43.2" x14ac:dyDescent="0.3">
      <c r="A98" t="s">
        <v>143</v>
      </c>
      <c r="B98" s="81" t="s">
        <v>384</v>
      </c>
    </row>
    <row r="99" spans="1:9" ht="72" x14ac:dyDescent="0.3">
      <c r="A99" t="s">
        <v>144</v>
      </c>
      <c r="B99" s="81" t="s">
        <v>385</v>
      </c>
      <c r="C99" s="1">
        <v>1.43</v>
      </c>
      <c r="E99" s="1">
        <v>1.43</v>
      </c>
      <c r="F99" s="1">
        <v>1.573</v>
      </c>
      <c r="G99" s="1">
        <v>1.716</v>
      </c>
      <c r="H99" s="1">
        <v>1.859</v>
      </c>
      <c r="I99" t="s">
        <v>569</v>
      </c>
    </row>
    <row r="100" spans="1:9" ht="57.6" x14ac:dyDescent="0.3">
      <c r="A100" t="s">
        <v>145</v>
      </c>
      <c r="B100" s="81" t="s">
        <v>386</v>
      </c>
      <c r="C100" s="1">
        <v>1.43</v>
      </c>
      <c r="E100" s="1">
        <v>1.43</v>
      </c>
      <c r="F100" s="1">
        <v>1.573</v>
      </c>
      <c r="G100" s="1">
        <v>1.716</v>
      </c>
      <c r="H100" s="1">
        <v>1.859</v>
      </c>
      <c r="I100" t="s">
        <v>569</v>
      </c>
    </row>
    <row r="101" spans="1:9" ht="43.2" x14ac:dyDescent="0.3">
      <c r="A101" t="s">
        <v>146</v>
      </c>
      <c r="B101" s="81" t="s">
        <v>387</v>
      </c>
      <c r="C101" s="1">
        <v>1.43</v>
      </c>
      <c r="E101" s="1">
        <v>1.43</v>
      </c>
      <c r="F101" s="1">
        <v>1.573</v>
      </c>
      <c r="G101" s="1">
        <v>1.716</v>
      </c>
      <c r="H101" s="1">
        <v>1.859</v>
      </c>
      <c r="I101" t="s">
        <v>569</v>
      </c>
    </row>
    <row r="102" spans="1:9" ht="57.6" x14ac:dyDescent="0.3">
      <c r="A102" t="s">
        <v>147</v>
      </c>
      <c r="B102" s="81" t="s">
        <v>388</v>
      </c>
      <c r="C102" s="1">
        <v>1.51</v>
      </c>
      <c r="E102" s="1">
        <v>1.51</v>
      </c>
      <c r="F102" s="1">
        <v>1.661</v>
      </c>
      <c r="G102" s="1">
        <v>1.8120000000000001</v>
      </c>
      <c r="H102" s="1">
        <v>1.9630000000000001</v>
      </c>
      <c r="I102" t="s">
        <v>569</v>
      </c>
    </row>
    <row r="103" spans="1:9" ht="57.6" x14ac:dyDescent="0.3">
      <c r="A103" t="s">
        <v>148</v>
      </c>
      <c r="B103" s="81" t="s">
        <v>389</v>
      </c>
      <c r="C103" s="1">
        <v>1.51</v>
      </c>
      <c r="E103" s="1">
        <v>1.51</v>
      </c>
      <c r="F103" s="1">
        <v>1.661</v>
      </c>
      <c r="G103" s="1">
        <v>1.8120000000000001</v>
      </c>
      <c r="H103" s="1">
        <v>1.9630000000000001</v>
      </c>
      <c r="I103" t="s">
        <v>569</v>
      </c>
    </row>
    <row r="104" spans="1:9" ht="57.6" x14ac:dyDescent="0.3">
      <c r="A104" t="s">
        <v>149</v>
      </c>
      <c r="B104" s="81" t="s">
        <v>390</v>
      </c>
      <c r="C104" s="1">
        <v>1.51</v>
      </c>
      <c r="E104" s="1">
        <v>1.51</v>
      </c>
      <c r="F104" s="1">
        <v>1.661</v>
      </c>
      <c r="G104" s="1">
        <v>1.8120000000000001</v>
      </c>
      <c r="H104" s="1">
        <v>1.9630000000000001</v>
      </c>
      <c r="I104" t="s">
        <v>569</v>
      </c>
    </row>
    <row r="105" spans="1:9" ht="43.2" x14ac:dyDescent="0.3">
      <c r="A105" t="s">
        <v>150</v>
      </c>
      <c r="B105" s="81" t="s">
        <v>391</v>
      </c>
      <c r="C105" s="1">
        <v>1.51</v>
      </c>
      <c r="E105" s="1">
        <v>1.51</v>
      </c>
      <c r="F105" s="1">
        <v>1.661</v>
      </c>
      <c r="G105" s="1">
        <v>1.8120000000000001</v>
      </c>
      <c r="H105" s="1">
        <v>1.9630000000000001</v>
      </c>
      <c r="I105" t="s">
        <v>569</v>
      </c>
    </row>
    <row r="106" spans="1:9" ht="28.8" x14ac:dyDescent="0.3">
      <c r="A106" t="s">
        <v>151</v>
      </c>
      <c r="B106" s="81" t="s">
        <v>392</v>
      </c>
      <c r="C106" s="1">
        <v>1.33</v>
      </c>
      <c r="E106" s="1">
        <v>1.33</v>
      </c>
      <c r="F106" s="1">
        <v>1.4630000000000001</v>
      </c>
      <c r="G106" s="1">
        <v>1.5960000000000001</v>
      </c>
      <c r="H106" s="1">
        <v>1.7290000000000001</v>
      </c>
      <c r="I106" t="s">
        <v>569</v>
      </c>
    </row>
    <row r="107" spans="1:9" ht="57.6" x14ac:dyDescent="0.3">
      <c r="A107" t="s">
        <v>152</v>
      </c>
      <c r="B107" s="81" t="s">
        <v>393</v>
      </c>
    </row>
    <row r="108" spans="1:9" ht="28.8" x14ac:dyDescent="0.3">
      <c r="A108" t="s">
        <v>153</v>
      </c>
      <c r="B108" s="81" t="s">
        <v>394</v>
      </c>
      <c r="C108" s="1">
        <v>1.33</v>
      </c>
      <c r="E108" s="1">
        <v>1.33</v>
      </c>
      <c r="F108" s="1">
        <v>1.4630000000000001</v>
      </c>
      <c r="G108" s="1">
        <v>1.5960000000000001</v>
      </c>
      <c r="H108" s="1">
        <v>1.7290000000000001</v>
      </c>
      <c r="I108" t="s">
        <v>569</v>
      </c>
    </row>
    <row r="109" spans="1:9" ht="28.8" x14ac:dyDescent="0.3">
      <c r="A109" t="s">
        <v>154</v>
      </c>
      <c r="B109" s="81" t="s">
        <v>395</v>
      </c>
      <c r="C109" s="1">
        <v>1.33</v>
      </c>
      <c r="E109" s="1">
        <v>1.33</v>
      </c>
      <c r="F109" s="1">
        <v>1.4630000000000001</v>
      </c>
      <c r="G109" s="1">
        <v>1.5960000000000001</v>
      </c>
      <c r="H109" s="1">
        <v>1.7290000000000001</v>
      </c>
      <c r="I109" t="s">
        <v>569</v>
      </c>
    </row>
    <row r="110" spans="1:9" ht="57.6" x14ac:dyDescent="0.3">
      <c r="A110" t="s">
        <v>155</v>
      </c>
      <c r="B110" s="81" t="s">
        <v>396</v>
      </c>
      <c r="C110" s="1">
        <v>1.33</v>
      </c>
      <c r="E110" s="1">
        <v>1.33</v>
      </c>
      <c r="F110" s="1">
        <v>1.4630000000000001</v>
      </c>
      <c r="G110" s="1">
        <v>1.5960000000000001</v>
      </c>
      <c r="H110" s="1">
        <v>1.7290000000000001</v>
      </c>
      <c r="I110" t="s">
        <v>569</v>
      </c>
    </row>
    <row r="111" spans="1:9" ht="86.4" x14ac:dyDescent="0.3">
      <c r="A111" t="s">
        <v>156</v>
      </c>
      <c r="B111" s="81" t="s">
        <v>397</v>
      </c>
      <c r="C111" s="1">
        <v>1.33</v>
      </c>
      <c r="E111" s="1">
        <v>1.33</v>
      </c>
      <c r="F111" s="1">
        <v>1.4630000000000001</v>
      </c>
      <c r="G111" s="1">
        <v>1.5960000000000001</v>
      </c>
      <c r="H111" s="1">
        <v>1.7290000000000001</v>
      </c>
      <c r="I111" t="s">
        <v>569</v>
      </c>
    </row>
    <row r="112" spans="1:9" ht="72" x14ac:dyDescent="0.3">
      <c r="A112" t="s">
        <v>157</v>
      </c>
      <c r="B112" s="81" t="s">
        <v>398</v>
      </c>
      <c r="C112" s="1">
        <v>1.33</v>
      </c>
      <c r="E112" s="1">
        <v>1.33</v>
      </c>
      <c r="F112" s="1">
        <v>1.4630000000000001</v>
      </c>
      <c r="G112" s="1">
        <v>1.5960000000000001</v>
      </c>
      <c r="H112" s="1">
        <v>1.7290000000000001</v>
      </c>
      <c r="I112" t="s">
        <v>569</v>
      </c>
    </row>
    <row r="113" spans="1:9" ht="57.6" x14ac:dyDescent="0.3">
      <c r="A113" t="s">
        <v>158</v>
      </c>
      <c r="B113" s="81" t="s">
        <v>399</v>
      </c>
      <c r="C113" s="1">
        <v>1.33</v>
      </c>
      <c r="E113" s="1">
        <v>1.33</v>
      </c>
      <c r="F113" s="1">
        <v>1.4630000000000001</v>
      </c>
      <c r="G113" s="1">
        <v>1.5960000000000001</v>
      </c>
      <c r="H113" s="1">
        <v>1.7290000000000001</v>
      </c>
      <c r="I113" t="s">
        <v>569</v>
      </c>
    </row>
    <row r="114" spans="1:9" ht="28.8" x14ac:dyDescent="0.3">
      <c r="A114" t="s">
        <v>159</v>
      </c>
      <c r="B114" s="81" t="s">
        <v>400</v>
      </c>
      <c r="C114" s="1">
        <v>1.33</v>
      </c>
      <c r="E114" s="1">
        <v>1.33</v>
      </c>
      <c r="F114" s="1">
        <v>1.4630000000000001</v>
      </c>
      <c r="G114" s="1">
        <v>1.5960000000000001</v>
      </c>
      <c r="H114" s="1">
        <v>1.7290000000000001</v>
      </c>
      <c r="I114" t="s">
        <v>569</v>
      </c>
    </row>
    <row r="115" spans="1:9" x14ac:dyDescent="0.3">
      <c r="A115" t="s">
        <v>160</v>
      </c>
      <c r="B115" s="81" t="s">
        <v>401</v>
      </c>
    </row>
    <row r="116" spans="1:9" ht="28.8" x14ac:dyDescent="0.3">
      <c r="A116" t="s">
        <v>161</v>
      </c>
      <c r="B116" s="81" t="s">
        <v>402</v>
      </c>
      <c r="C116" s="1">
        <v>1.33</v>
      </c>
      <c r="E116" s="1">
        <v>1.33</v>
      </c>
      <c r="F116" s="1">
        <v>1.4630000000000001</v>
      </c>
      <c r="G116" s="1">
        <v>1.5960000000000001</v>
      </c>
      <c r="H116" s="1">
        <v>1.7290000000000001</v>
      </c>
      <c r="I116" t="s">
        <v>569</v>
      </c>
    </row>
    <row r="117" spans="1:9" ht="28.8" x14ac:dyDescent="0.3">
      <c r="A117" t="s">
        <v>162</v>
      </c>
      <c r="B117" s="81" t="s">
        <v>403</v>
      </c>
      <c r="C117" s="1">
        <v>1.33</v>
      </c>
      <c r="E117" s="1">
        <v>1.33</v>
      </c>
      <c r="F117" s="1">
        <v>1.4630000000000001</v>
      </c>
      <c r="G117" s="1">
        <v>1.5960000000000001</v>
      </c>
      <c r="H117" s="1">
        <v>1.7290000000000001</v>
      </c>
      <c r="I117" t="s">
        <v>569</v>
      </c>
    </row>
    <row r="118" spans="1:9" ht="43.2" x14ac:dyDescent="0.3">
      <c r="A118" t="s">
        <v>163</v>
      </c>
      <c r="B118" s="81" t="s">
        <v>404</v>
      </c>
      <c r="C118" s="1">
        <v>1.33</v>
      </c>
      <c r="E118" s="1">
        <v>1.33</v>
      </c>
      <c r="F118" s="1">
        <v>1.4630000000000001</v>
      </c>
      <c r="G118" s="1">
        <v>1.5960000000000001</v>
      </c>
      <c r="H118" s="1">
        <v>1.7290000000000001</v>
      </c>
      <c r="I118" t="s">
        <v>569</v>
      </c>
    </row>
    <row r="119" spans="1:9" ht="43.2" x14ac:dyDescent="0.3">
      <c r="A119" t="s">
        <v>164</v>
      </c>
      <c r="B119" s="81" t="s">
        <v>405</v>
      </c>
      <c r="C119" s="1">
        <v>1.33</v>
      </c>
      <c r="E119" s="1">
        <v>1.33</v>
      </c>
      <c r="F119" s="1">
        <v>1.4630000000000001</v>
      </c>
      <c r="G119" s="1">
        <v>1.5960000000000001</v>
      </c>
      <c r="H119" s="1">
        <v>1.7290000000000001</v>
      </c>
      <c r="I119" t="s">
        <v>569</v>
      </c>
    </row>
    <row r="120" spans="1:9" ht="43.2" x14ac:dyDescent="0.3">
      <c r="A120" t="s">
        <v>165</v>
      </c>
      <c r="B120" s="81" t="s">
        <v>406</v>
      </c>
    </row>
    <row r="121" spans="1:9" ht="28.8" x14ac:dyDescent="0.3">
      <c r="A121" t="s">
        <v>166</v>
      </c>
      <c r="B121" s="81" t="s">
        <v>407</v>
      </c>
      <c r="C121" s="1">
        <v>3.05</v>
      </c>
      <c r="E121" s="1">
        <v>3.05</v>
      </c>
      <c r="F121" s="1">
        <v>3.355</v>
      </c>
      <c r="G121" s="1">
        <v>3.66</v>
      </c>
      <c r="H121" s="1">
        <v>3.9649999999999999</v>
      </c>
    </row>
    <row r="122" spans="1:9" ht="28.8" x14ac:dyDescent="0.3">
      <c r="A122" t="s">
        <v>167</v>
      </c>
      <c r="B122" s="81" t="s">
        <v>408</v>
      </c>
      <c r="C122" s="1">
        <v>3.21</v>
      </c>
      <c r="E122" s="1">
        <v>3.21</v>
      </c>
      <c r="F122" s="1">
        <v>3.5310000000000001</v>
      </c>
      <c r="G122" s="1">
        <v>3.8519999999999999</v>
      </c>
      <c r="H122" s="1">
        <v>4.173</v>
      </c>
    </row>
    <row r="123" spans="1:9" ht="28.8" x14ac:dyDescent="0.3">
      <c r="A123" t="s">
        <v>168</v>
      </c>
      <c r="B123" s="81" t="s">
        <v>409</v>
      </c>
      <c r="C123" s="1">
        <v>3.21</v>
      </c>
      <c r="E123" s="1">
        <v>3.21</v>
      </c>
      <c r="F123" s="1">
        <v>3.5310000000000001</v>
      </c>
      <c r="G123" s="1">
        <v>3.8519999999999999</v>
      </c>
      <c r="H123" s="1">
        <v>4.173</v>
      </c>
    </row>
    <row r="124" spans="1:9" ht="28.8" x14ac:dyDescent="0.3">
      <c r="A124" t="s">
        <v>169</v>
      </c>
      <c r="B124" s="81" t="s">
        <v>410</v>
      </c>
      <c r="C124" s="1">
        <v>3.05</v>
      </c>
      <c r="E124" s="1">
        <v>3.05</v>
      </c>
      <c r="F124" s="1">
        <v>3.355</v>
      </c>
      <c r="G124" s="1">
        <v>3.66</v>
      </c>
      <c r="H124" s="1">
        <v>3.9649999999999999</v>
      </c>
    </row>
    <row r="125" spans="1:9" ht="43.2" x14ac:dyDescent="0.3">
      <c r="A125" t="s">
        <v>170</v>
      </c>
      <c r="B125" s="81" t="s">
        <v>411</v>
      </c>
      <c r="C125" s="1">
        <v>3.21</v>
      </c>
      <c r="E125" s="1">
        <v>3.21</v>
      </c>
      <c r="F125" s="1">
        <v>3.5310000000000001</v>
      </c>
      <c r="G125" s="1">
        <v>3.8519999999999999</v>
      </c>
      <c r="H125" s="1">
        <v>4.173</v>
      </c>
    </row>
    <row r="126" spans="1:9" ht="28.8" x14ac:dyDescent="0.3">
      <c r="A126" t="s">
        <v>171</v>
      </c>
      <c r="B126" s="81" t="s">
        <v>412</v>
      </c>
      <c r="C126" s="1">
        <v>3.05</v>
      </c>
      <c r="E126" s="1">
        <v>3.05</v>
      </c>
      <c r="F126" s="1">
        <v>3.355</v>
      </c>
      <c r="G126" s="1">
        <v>3.66</v>
      </c>
      <c r="H126" s="1">
        <v>3.9649999999999999</v>
      </c>
    </row>
    <row r="127" spans="1:9" ht="28.8" x14ac:dyDescent="0.3">
      <c r="A127" t="s">
        <v>172</v>
      </c>
      <c r="B127" s="81" t="s">
        <v>413</v>
      </c>
    </row>
    <row r="128" spans="1:9" ht="43.2" x14ac:dyDescent="0.3">
      <c r="A128" t="s">
        <v>173</v>
      </c>
      <c r="B128" s="81" t="s">
        <v>414</v>
      </c>
      <c r="C128" s="1">
        <v>3.21</v>
      </c>
      <c r="E128" s="1">
        <v>3.21</v>
      </c>
      <c r="F128" s="1">
        <v>3.5310000000000001</v>
      </c>
      <c r="G128" s="1">
        <v>3.8519999999999999</v>
      </c>
      <c r="H128" s="1">
        <v>4.173</v>
      </c>
    </row>
    <row r="129" spans="1:8" ht="43.2" x14ac:dyDescent="0.3">
      <c r="A129" t="s">
        <v>174</v>
      </c>
      <c r="B129" s="81" t="s">
        <v>415</v>
      </c>
      <c r="C129" s="1">
        <v>3.21</v>
      </c>
      <c r="E129" s="1">
        <v>3.21</v>
      </c>
      <c r="F129" s="1">
        <v>3.5310000000000001</v>
      </c>
      <c r="G129" s="1">
        <v>3.8519999999999999</v>
      </c>
      <c r="H129" s="1">
        <v>4.173</v>
      </c>
    </row>
    <row r="130" spans="1:8" ht="43.2" x14ac:dyDescent="0.3">
      <c r="A130" t="s">
        <v>175</v>
      </c>
      <c r="B130" s="81" t="s">
        <v>416</v>
      </c>
      <c r="C130" s="1">
        <v>3.21</v>
      </c>
      <c r="E130" s="1">
        <v>3.21</v>
      </c>
      <c r="F130" s="1">
        <v>3.5310000000000001</v>
      </c>
      <c r="G130" s="1">
        <v>3.8519999999999999</v>
      </c>
      <c r="H130" s="1">
        <v>4.173</v>
      </c>
    </row>
    <row r="131" spans="1:8" ht="43.2" x14ac:dyDescent="0.3">
      <c r="A131" t="s">
        <v>176</v>
      </c>
      <c r="B131" s="81" t="s">
        <v>417</v>
      </c>
      <c r="C131" s="1">
        <v>3.21</v>
      </c>
      <c r="E131" s="1">
        <v>3.21</v>
      </c>
      <c r="F131" s="1">
        <v>3.5310000000000001</v>
      </c>
      <c r="G131" s="1">
        <v>3.8519999999999999</v>
      </c>
      <c r="H131" s="1">
        <v>4.173</v>
      </c>
    </row>
    <row r="132" spans="1:8" ht="43.2" x14ac:dyDescent="0.3">
      <c r="A132" t="s">
        <v>177</v>
      </c>
      <c r="B132" s="81" t="s">
        <v>418</v>
      </c>
      <c r="C132" s="1">
        <v>3.21</v>
      </c>
      <c r="E132" s="1">
        <v>3.21</v>
      </c>
      <c r="F132" s="1">
        <v>3.5310000000000001</v>
      </c>
      <c r="G132" s="1">
        <v>3.8519999999999999</v>
      </c>
      <c r="H132" s="1">
        <v>4.173</v>
      </c>
    </row>
    <row r="133" spans="1:8" ht="43.2" x14ac:dyDescent="0.3">
      <c r="A133" t="s">
        <v>178</v>
      </c>
      <c r="B133" s="81" t="s">
        <v>419</v>
      </c>
      <c r="C133" s="1">
        <v>3.21</v>
      </c>
      <c r="E133" s="1">
        <v>3.21</v>
      </c>
      <c r="F133" s="1">
        <v>3.5310000000000001</v>
      </c>
      <c r="G133" s="1">
        <v>3.8519999999999999</v>
      </c>
      <c r="H133" s="1">
        <v>4.173</v>
      </c>
    </row>
    <row r="134" spans="1:8" ht="43.2" x14ac:dyDescent="0.3">
      <c r="A134" t="s">
        <v>179</v>
      </c>
      <c r="B134" s="81" t="s">
        <v>420</v>
      </c>
      <c r="C134" s="1">
        <v>3.21</v>
      </c>
      <c r="E134" s="1">
        <v>3.21</v>
      </c>
      <c r="F134" s="1">
        <v>3.5310000000000001</v>
      </c>
      <c r="G134" s="1">
        <v>3.8519999999999999</v>
      </c>
      <c r="H134" s="1">
        <v>4.173</v>
      </c>
    </row>
    <row r="135" spans="1:8" ht="43.2" x14ac:dyDescent="0.3">
      <c r="A135" t="s">
        <v>180</v>
      </c>
      <c r="B135" s="81" t="s">
        <v>421</v>
      </c>
      <c r="C135" s="1">
        <v>3.21</v>
      </c>
      <c r="E135" s="1">
        <v>3.21</v>
      </c>
      <c r="F135" s="1">
        <v>3.5310000000000001</v>
      </c>
      <c r="G135" s="1">
        <v>3.8519999999999999</v>
      </c>
      <c r="H135" s="1">
        <v>4.173</v>
      </c>
    </row>
    <row r="136" spans="1:8" ht="43.2" x14ac:dyDescent="0.3">
      <c r="A136" t="s">
        <v>181</v>
      </c>
      <c r="B136" s="81" t="s">
        <v>422</v>
      </c>
      <c r="C136" s="1">
        <v>3.29</v>
      </c>
      <c r="E136" s="1">
        <v>3.29</v>
      </c>
      <c r="F136" s="1">
        <v>3.6190000000000002</v>
      </c>
      <c r="G136" s="1">
        <v>3.948</v>
      </c>
      <c r="H136" s="1">
        <v>4.2770000000000001</v>
      </c>
    </row>
    <row r="137" spans="1:8" ht="43.2" x14ac:dyDescent="0.3">
      <c r="A137" t="s">
        <v>182</v>
      </c>
      <c r="B137" s="81" t="s">
        <v>423</v>
      </c>
      <c r="C137" s="1">
        <v>3.29</v>
      </c>
      <c r="E137" s="1">
        <v>3.29</v>
      </c>
      <c r="F137" s="1">
        <v>3.6190000000000002</v>
      </c>
      <c r="G137" s="1">
        <v>3.948</v>
      </c>
      <c r="H137" s="1">
        <v>4.2770000000000001</v>
      </c>
    </row>
    <row r="138" spans="1:8" ht="43.2" x14ac:dyDescent="0.3">
      <c r="A138" t="s">
        <v>183</v>
      </c>
      <c r="B138" s="81" t="s">
        <v>424</v>
      </c>
      <c r="C138" s="1">
        <v>3.29</v>
      </c>
      <c r="E138" s="1">
        <v>3.29</v>
      </c>
      <c r="F138" s="1">
        <v>3.6190000000000002</v>
      </c>
      <c r="G138" s="1">
        <v>3.948</v>
      </c>
      <c r="H138" s="1">
        <v>4.2770000000000001</v>
      </c>
    </row>
    <row r="139" spans="1:8" ht="43.2" x14ac:dyDescent="0.3">
      <c r="A139" t="s">
        <v>184</v>
      </c>
      <c r="B139" s="81" t="s">
        <v>425</v>
      </c>
      <c r="C139" s="1">
        <v>3.29</v>
      </c>
      <c r="E139" s="1">
        <v>3.29</v>
      </c>
      <c r="F139" s="1">
        <v>3.6190000000000002</v>
      </c>
      <c r="G139" s="1">
        <v>3.948</v>
      </c>
      <c r="H139" s="1">
        <v>4.2770000000000001</v>
      </c>
    </row>
    <row r="140" spans="1:8" ht="43.2" x14ac:dyDescent="0.3">
      <c r="A140" t="s">
        <v>185</v>
      </c>
      <c r="B140" s="81" t="s">
        <v>426</v>
      </c>
      <c r="C140" s="1">
        <v>3.29</v>
      </c>
      <c r="E140" s="1">
        <v>3.29</v>
      </c>
      <c r="F140" s="1">
        <v>3.6190000000000002</v>
      </c>
      <c r="G140" s="1">
        <v>3.948</v>
      </c>
      <c r="H140" s="1">
        <v>4.2770000000000001</v>
      </c>
    </row>
    <row r="141" spans="1:8" ht="43.2" x14ac:dyDescent="0.3">
      <c r="A141" t="s">
        <v>186</v>
      </c>
      <c r="B141" s="81" t="s">
        <v>427</v>
      </c>
      <c r="C141" s="1">
        <v>3.29</v>
      </c>
      <c r="E141" s="1">
        <v>3.29</v>
      </c>
      <c r="F141" s="1">
        <v>3.6190000000000002</v>
      </c>
      <c r="G141" s="1">
        <v>3.948</v>
      </c>
      <c r="H141" s="1">
        <v>4.2770000000000001</v>
      </c>
    </row>
    <row r="142" spans="1:8" ht="28.8" x14ac:dyDescent="0.3">
      <c r="A142" t="s">
        <v>187</v>
      </c>
      <c r="B142" s="81" t="s">
        <v>428</v>
      </c>
    </row>
    <row r="143" spans="1:8" ht="43.2" x14ac:dyDescent="0.3">
      <c r="A143" t="s">
        <v>188</v>
      </c>
      <c r="B143" s="81" t="s">
        <v>429</v>
      </c>
      <c r="C143" s="1">
        <v>3.21</v>
      </c>
      <c r="E143" s="1">
        <v>3.21</v>
      </c>
      <c r="F143" s="1">
        <v>3.5310000000000001</v>
      </c>
      <c r="G143" s="1">
        <v>3.8519999999999999</v>
      </c>
      <c r="H143" s="1">
        <v>4.173</v>
      </c>
    </row>
    <row r="144" spans="1:8" ht="43.2" x14ac:dyDescent="0.3">
      <c r="A144" t="s">
        <v>189</v>
      </c>
      <c r="B144" s="81" t="s">
        <v>430</v>
      </c>
      <c r="C144" s="1">
        <v>3.21</v>
      </c>
      <c r="E144" s="1">
        <v>3.21</v>
      </c>
      <c r="F144" s="1">
        <v>3.5310000000000001</v>
      </c>
      <c r="G144" s="1">
        <v>3.8519999999999999</v>
      </c>
      <c r="H144" s="1">
        <v>4.173</v>
      </c>
    </row>
    <row r="145" spans="1:9" ht="43.2" x14ac:dyDescent="0.3">
      <c r="A145" t="s">
        <v>190</v>
      </c>
      <c r="B145" s="81" t="s">
        <v>431</v>
      </c>
      <c r="C145" s="1">
        <v>3.29</v>
      </c>
      <c r="E145" s="1">
        <v>3.29</v>
      </c>
      <c r="F145" s="1">
        <v>3.6190000000000002</v>
      </c>
      <c r="G145" s="1">
        <v>3.948</v>
      </c>
      <c r="H145" s="1">
        <v>4.2770000000000001</v>
      </c>
    </row>
    <row r="146" spans="1:9" ht="43.2" x14ac:dyDescent="0.3">
      <c r="A146" t="s">
        <v>191</v>
      </c>
      <c r="B146" s="81" t="s">
        <v>432</v>
      </c>
      <c r="C146" s="1">
        <v>3.29</v>
      </c>
      <c r="E146" s="1">
        <v>3.29</v>
      </c>
      <c r="F146" s="1">
        <v>3.6190000000000002</v>
      </c>
      <c r="G146" s="1">
        <v>3.948</v>
      </c>
      <c r="H146" s="1">
        <v>4.2770000000000001</v>
      </c>
    </row>
    <row r="147" spans="1:9" ht="28.8" x14ac:dyDescent="0.3">
      <c r="A147" t="s">
        <v>192</v>
      </c>
      <c r="B147" s="81" t="s">
        <v>433</v>
      </c>
      <c r="C147" s="1">
        <v>3.05</v>
      </c>
      <c r="E147" s="1">
        <v>3.05</v>
      </c>
      <c r="F147" s="1">
        <v>3.355</v>
      </c>
      <c r="G147" s="1">
        <v>3.66</v>
      </c>
      <c r="H147" s="1">
        <v>3.9649999999999999</v>
      </c>
    </row>
    <row r="148" spans="1:9" ht="28.8" x14ac:dyDescent="0.3">
      <c r="A148" t="s">
        <v>193</v>
      </c>
      <c r="B148" s="81" t="s">
        <v>434</v>
      </c>
    </row>
    <row r="149" spans="1:9" ht="28.8" x14ac:dyDescent="0.3">
      <c r="A149" t="s">
        <v>194</v>
      </c>
      <c r="B149" s="81" t="s">
        <v>435</v>
      </c>
      <c r="C149" s="1">
        <v>3.05</v>
      </c>
      <c r="E149" s="1">
        <v>3.05</v>
      </c>
      <c r="F149" s="1">
        <v>3.355</v>
      </c>
      <c r="G149" s="1">
        <v>3.66</v>
      </c>
      <c r="H149" s="1">
        <v>3.9649999999999999</v>
      </c>
    </row>
    <row r="150" spans="1:9" ht="28.8" x14ac:dyDescent="0.3">
      <c r="A150" t="s">
        <v>195</v>
      </c>
      <c r="B150" s="81" t="s">
        <v>436</v>
      </c>
      <c r="C150" s="1">
        <v>3.05</v>
      </c>
      <c r="E150" s="1">
        <v>3.05</v>
      </c>
      <c r="F150" s="1">
        <v>3.355</v>
      </c>
      <c r="G150" s="1">
        <v>3.66</v>
      </c>
      <c r="H150" s="1">
        <v>3.9649999999999999</v>
      </c>
    </row>
    <row r="151" spans="1:9" ht="28.8" x14ac:dyDescent="0.3">
      <c r="A151" t="s">
        <v>196</v>
      </c>
      <c r="B151" s="81" t="s">
        <v>437</v>
      </c>
      <c r="C151" s="1">
        <v>3.05</v>
      </c>
      <c r="E151" s="1">
        <v>3.05</v>
      </c>
      <c r="F151" s="1">
        <v>3.355</v>
      </c>
      <c r="G151" s="1">
        <v>3.66</v>
      </c>
      <c r="H151" s="1">
        <v>3.9649999999999999</v>
      </c>
    </row>
    <row r="152" spans="1:9" ht="57.6" x14ac:dyDescent="0.3">
      <c r="A152" t="s">
        <v>197</v>
      </c>
      <c r="B152" s="81" t="s">
        <v>438</v>
      </c>
      <c r="C152" s="1">
        <v>3.05</v>
      </c>
      <c r="E152" s="1">
        <v>3.05</v>
      </c>
      <c r="F152" s="1">
        <v>3.355</v>
      </c>
      <c r="G152" s="1">
        <v>3.66</v>
      </c>
      <c r="H152" s="1">
        <v>3.9649999999999999</v>
      </c>
    </row>
    <row r="153" spans="1:9" ht="28.8" x14ac:dyDescent="0.3">
      <c r="A153" t="s">
        <v>198</v>
      </c>
      <c r="B153" s="81" t="s">
        <v>439</v>
      </c>
      <c r="C153" s="1">
        <v>3.05</v>
      </c>
      <c r="E153" s="1">
        <v>3.05</v>
      </c>
      <c r="F153" s="1">
        <v>3.355</v>
      </c>
      <c r="G153" s="1">
        <v>3.66</v>
      </c>
      <c r="H153" s="1">
        <v>3.9649999999999999</v>
      </c>
    </row>
    <row r="154" spans="1:9" x14ac:dyDescent="0.3">
      <c r="A154" t="s">
        <v>199</v>
      </c>
      <c r="B154" s="81" t="s">
        <v>440</v>
      </c>
    </row>
    <row r="155" spans="1:9" x14ac:dyDescent="0.3">
      <c r="A155" t="s">
        <v>200</v>
      </c>
      <c r="B155" s="81" t="s">
        <v>440</v>
      </c>
      <c r="C155" s="1">
        <v>3.05</v>
      </c>
      <c r="E155" s="1">
        <v>3.05</v>
      </c>
      <c r="F155" s="1">
        <v>3.355</v>
      </c>
      <c r="G155" s="1">
        <v>3.66</v>
      </c>
      <c r="H155" s="1">
        <v>3.9649999999999999</v>
      </c>
    </row>
    <row r="156" spans="1:9" ht="43.2" x14ac:dyDescent="0.3">
      <c r="A156" t="s">
        <v>201</v>
      </c>
      <c r="B156" s="81" t="s">
        <v>441</v>
      </c>
    </row>
    <row r="157" spans="1:9" ht="43.2" x14ac:dyDescent="0.3">
      <c r="A157" t="s">
        <v>202</v>
      </c>
      <c r="B157" s="81" t="s">
        <v>442</v>
      </c>
      <c r="C157" s="1">
        <v>3.42</v>
      </c>
      <c r="E157" s="1">
        <v>3.42</v>
      </c>
      <c r="F157" s="1">
        <v>3.762</v>
      </c>
      <c r="G157" s="1">
        <v>4.1040000000000001</v>
      </c>
      <c r="H157" s="1">
        <v>4.4459999999999997</v>
      </c>
      <c r="I157" t="s">
        <v>570</v>
      </c>
    </row>
    <row r="158" spans="1:9" x14ac:dyDescent="0.3">
      <c r="A158" t="s">
        <v>203</v>
      </c>
      <c r="B158" s="81" t="s">
        <v>443</v>
      </c>
      <c r="C158" s="1">
        <v>3.59</v>
      </c>
      <c r="E158" s="1">
        <v>3.59</v>
      </c>
      <c r="F158" s="1">
        <v>3.9489999999999998</v>
      </c>
      <c r="G158" s="1">
        <v>4.3079999999999998</v>
      </c>
      <c r="H158" s="1">
        <v>4.6669999999999998</v>
      </c>
      <c r="I158" t="s">
        <v>570</v>
      </c>
    </row>
    <row r="159" spans="1:9" ht="43.2" x14ac:dyDescent="0.3">
      <c r="A159" t="s">
        <v>204</v>
      </c>
      <c r="B159" s="81" t="s">
        <v>444</v>
      </c>
      <c r="C159" s="1">
        <v>3.59</v>
      </c>
      <c r="E159" s="1">
        <v>3.59</v>
      </c>
      <c r="F159" s="1">
        <v>3.9489999999999998</v>
      </c>
      <c r="G159" s="1">
        <v>4.3079999999999998</v>
      </c>
      <c r="H159" s="1">
        <v>4.6669999999999998</v>
      </c>
      <c r="I159" t="s">
        <v>570</v>
      </c>
    </row>
    <row r="160" spans="1:9" ht="100.8" x14ac:dyDescent="0.3">
      <c r="A160" t="s">
        <v>205</v>
      </c>
      <c r="B160" s="81" t="s">
        <v>445</v>
      </c>
      <c r="C160" s="1">
        <v>3.59</v>
      </c>
      <c r="E160" s="1">
        <v>3.59</v>
      </c>
      <c r="F160" s="1">
        <v>3.9489999999999998</v>
      </c>
      <c r="G160" s="1">
        <v>4.3079999999999998</v>
      </c>
      <c r="H160" s="1">
        <v>4.6669999999999998</v>
      </c>
      <c r="I160" t="s">
        <v>570</v>
      </c>
    </row>
    <row r="161" spans="1:9" ht="72" x14ac:dyDescent="0.3">
      <c r="A161" t="s">
        <v>206</v>
      </c>
      <c r="B161" s="81" t="s">
        <v>446</v>
      </c>
      <c r="C161" s="1">
        <v>3.59</v>
      </c>
      <c r="E161" s="1">
        <v>3.59</v>
      </c>
      <c r="F161" s="1">
        <v>3.9489999999999998</v>
      </c>
      <c r="G161" s="1">
        <v>4.3079999999999998</v>
      </c>
      <c r="H161" s="1">
        <v>4.6669999999999998</v>
      </c>
      <c r="I161" t="s">
        <v>570</v>
      </c>
    </row>
    <row r="162" spans="1:9" ht="57.6" x14ac:dyDescent="0.3">
      <c r="A162" t="s">
        <v>207</v>
      </c>
      <c r="B162" s="81" t="s">
        <v>447</v>
      </c>
      <c r="C162" s="1">
        <v>3.59</v>
      </c>
      <c r="E162" s="1">
        <v>3.59</v>
      </c>
      <c r="F162" s="1">
        <v>3.9489999999999998</v>
      </c>
      <c r="G162" s="1">
        <v>4.3079999999999998</v>
      </c>
      <c r="H162" s="1">
        <v>4.6669999999999998</v>
      </c>
      <c r="I162" t="s">
        <v>570</v>
      </c>
    </row>
    <row r="163" spans="1:9" ht="43.2" x14ac:dyDescent="0.3">
      <c r="A163" t="s">
        <v>208</v>
      </c>
      <c r="B163" s="81" t="s">
        <v>448</v>
      </c>
      <c r="C163" s="1">
        <v>3.42</v>
      </c>
      <c r="E163" s="1">
        <v>3.42</v>
      </c>
      <c r="F163" s="1">
        <v>3.762</v>
      </c>
      <c r="G163" s="1">
        <v>4.1040000000000001</v>
      </c>
      <c r="H163" s="1">
        <v>4.4459999999999997</v>
      </c>
      <c r="I163" t="s">
        <v>570</v>
      </c>
    </row>
    <row r="164" spans="1:9" ht="57.6" x14ac:dyDescent="0.3">
      <c r="A164" t="s">
        <v>209</v>
      </c>
      <c r="B164" s="81" t="s">
        <v>449</v>
      </c>
      <c r="C164" s="1">
        <v>3.59</v>
      </c>
      <c r="E164" s="1">
        <v>3.59</v>
      </c>
      <c r="F164" s="1">
        <v>3.9489999999999998</v>
      </c>
      <c r="G164" s="1">
        <v>4.3079999999999998</v>
      </c>
      <c r="H164" s="1">
        <v>4.6669999999999998</v>
      </c>
      <c r="I164" t="s">
        <v>570</v>
      </c>
    </row>
    <row r="165" spans="1:9" ht="86.4" x14ac:dyDescent="0.3">
      <c r="A165" t="s">
        <v>210</v>
      </c>
      <c r="B165" s="81" t="s">
        <v>450</v>
      </c>
      <c r="C165" s="1">
        <v>3.59</v>
      </c>
      <c r="E165" s="1">
        <v>3.59</v>
      </c>
      <c r="F165" s="1">
        <v>3.9489999999999998</v>
      </c>
      <c r="G165" s="1">
        <v>4.3079999999999998</v>
      </c>
      <c r="H165" s="1">
        <v>4.6669999999999998</v>
      </c>
      <c r="I165" t="s">
        <v>570</v>
      </c>
    </row>
    <row r="166" spans="1:9" ht="43.2" x14ac:dyDescent="0.3">
      <c r="A166" t="s">
        <v>211</v>
      </c>
      <c r="B166" s="81" t="s">
        <v>451</v>
      </c>
      <c r="C166" s="1">
        <v>3.42</v>
      </c>
      <c r="E166" s="1">
        <v>3.42</v>
      </c>
      <c r="F166" s="1">
        <v>3.762</v>
      </c>
      <c r="G166" s="1">
        <v>4.1040000000000001</v>
      </c>
      <c r="H166" s="1">
        <v>4.4459999999999997</v>
      </c>
      <c r="I166" t="s">
        <v>570</v>
      </c>
    </row>
    <row r="167" spans="1:9" ht="43.2" x14ac:dyDescent="0.3">
      <c r="A167" t="s">
        <v>212</v>
      </c>
      <c r="B167" s="81" t="s">
        <v>452</v>
      </c>
    </row>
    <row r="168" spans="1:9" ht="28.8" x14ac:dyDescent="0.3">
      <c r="A168" t="s">
        <v>213</v>
      </c>
      <c r="B168" s="81" t="s">
        <v>453</v>
      </c>
      <c r="C168" s="1">
        <v>4.7</v>
      </c>
      <c r="E168" s="1">
        <v>4.7</v>
      </c>
      <c r="F168" s="1">
        <v>5.17</v>
      </c>
      <c r="G168" s="1">
        <v>5.64</v>
      </c>
      <c r="H168" s="1">
        <v>6.11</v>
      </c>
      <c r="I168" t="s">
        <v>569</v>
      </c>
    </row>
    <row r="169" spans="1:9" ht="28.8" x14ac:dyDescent="0.3">
      <c r="A169" t="s">
        <v>214</v>
      </c>
      <c r="B169" s="81" t="s">
        <v>454</v>
      </c>
      <c r="C169" s="1">
        <v>3.59</v>
      </c>
      <c r="E169" s="1">
        <v>3.59</v>
      </c>
      <c r="F169" s="1">
        <v>3.9489999999999998</v>
      </c>
      <c r="G169" s="1">
        <v>4.3079999999999998</v>
      </c>
      <c r="H169" s="1">
        <v>4.6669999999999998</v>
      </c>
      <c r="I169" t="s">
        <v>569</v>
      </c>
    </row>
    <row r="170" spans="1:9" ht="43.2" x14ac:dyDescent="0.3">
      <c r="A170" t="s">
        <v>215</v>
      </c>
      <c r="B170" s="81" t="s">
        <v>455</v>
      </c>
      <c r="C170" s="1">
        <v>3.66</v>
      </c>
      <c r="E170" s="1">
        <v>3.66</v>
      </c>
      <c r="F170" s="1">
        <v>4.0259999999999998</v>
      </c>
      <c r="G170" s="1">
        <v>4.3920000000000003</v>
      </c>
      <c r="H170" s="1">
        <v>4.758</v>
      </c>
      <c r="I170" t="s">
        <v>570</v>
      </c>
    </row>
    <row r="171" spans="1:9" ht="57.6" x14ac:dyDescent="0.3">
      <c r="A171" t="s">
        <v>216</v>
      </c>
      <c r="B171" s="81" t="s">
        <v>456</v>
      </c>
      <c r="C171" s="1">
        <v>3.59</v>
      </c>
      <c r="E171" s="1">
        <v>3.59</v>
      </c>
      <c r="F171" s="1">
        <v>3.9489999999999998</v>
      </c>
      <c r="G171" s="1">
        <v>4.3079999999999998</v>
      </c>
      <c r="H171" s="1">
        <v>4.6669999999999998</v>
      </c>
      <c r="I171" t="s">
        <v>570</v>
      </c>
    </row>
    <row r="172" spans="1:9" ht="57.6" x14ac:dyDescent="0.3">
      <c r="A172" t="s">
        <v>217</v>
      </c>
      <c r="B172" s="81" t="s">
        <v>457</v>
      </c>
      <c r="C172" s="1">
        <v>3.59</v>
      </c>
      <c r="E172" s="1">
        <v>3.59</v>
      </c>
      <c r="F172" s="1">
        <v>3.9489999999999998</v>
      </c>
      <c r="G172" s="1">
        <v>4.3079999999999998</v>
      </c>
      <c r="H172" s="1">
        <v>4.6669999999999998</v>
      </c>
      <c r="I172" t="s">
        <v>570</v>
      </c>
    </row>
    <row r="173" spans="1:9" ht="57.6" x14ac:dyDescent="0.3">
      <c r="A173" t="s">
        <v>218</v>
      </c>
      <c r="B173" s="81" t="s">
        <v>458</v>
      </c>
      <c r="C173" s="1">
        <v>3.66</v>
      </c>
      <c r="E173" s="1">
        <v>3.66</v>
      </c>
      <c r="F173" s="1">
        <v>4.0259999999999998</v>
      </c>
      <c r="G173" s="1">
        <v>4.3920000000000003</v>
      </c>
      <c r="H173" s="1">
        <v>4.758</v>
      </c>
      <c r="I173" t="s">
        <v>570</v>
      </c>
    </row>
    <row r="174" spans="1:9" ht="57.6" x14ac:dyDescent="0.3">
      <c r="A174" t="s">
        <v>219</v>
      </c>
      <c r="B174" s="81" t="s">
        <v>459</v>
      </c>
      <c r="C174" s="1">
        <v>3.66</v>
      </c>
      <c r="E174" s="1">
        <v>3.66</v>
      </c>
      <c r="F174" s="1">
        <v>4.0259999999999998</v>
      </c>
      <c r="G174" s="1">
        <v>4.3920000000000003</v>
      </c>
      <c r="H174" s="1">
        <v>4.758</v>
      </c>
      <c r="I174" t="s">
        <v>570</v>
      </c>
    </row>
    <row r="175" spans="1:9" ht="72" x14ac:dyDescent="0.3">
      <c r="A175" t="s">
        <v>220</v>
      </c>
      <c r="B175" s="81" t="s">
        <v>460</v>
      </c>
      <c r="C175" s="1">
        <v>3.66</v>
      </c>
      <c r="E175" s="1">
        <v>3.66</v>
      </c>
      <c r="F175" s="1">
        <v>4.0259999999999998</v>
      </c>
      <c r="G175" s="1">
        <v>4.3920000000000003</v>
      </c>
      <c r="H175" s="1">
        <v>4.758</v>
      </c>
      <c r="I175" t="s">
        <v>570</v>
      </c>
    </row>
    <row r="176" spans="1:9" ht="72" x14ac:dyDescent="0.3">
      <c r="A176" t="s">
        <v>221</v>
      </c>
      <c r="B176" s="81" t="s">
        <v>461</v>
      </c>
      <c r="C176" s="1">
        <v>3.66</v>
      </c>
      <c r="E176" s="1">
        <v>3.66</v>
      </c>
      <c r="F176" s="1">
        <v>4.0259999999999998</v>
      </c>
      <c r="G176" s="1">
        <v>4.3920000000000003</v>
      </c>
      <c r="H176" s="1">
        <v>4.758</v>
      </c>
      <c r="I176" t="s">
        <v>570</v>
      </c>
    </row>
    <row r="177" spans="1:9" ht="43.2" x14ac:dyDescent="0.3">
      <c r="A177" t="s">
        <v>222</v>
      </c>
      <c r="B177" s="81" t="s">
        <v>462</v>
      </c>
    </row>
    <row r="178" spans="1:9" ht="43.2" x14ac:dyDescent="0.3">
      <c r="A178" t="s">
        <v>223</v>
      </c>
      <c r="B178" s="81" t="s">
        <v>463</v>
      </c>
      <c r="C178" s="1">
        <v>4.7</v>
      </c>
      <c r="E178" s="1">
        <v>4.7</v>
      </c>
      <c r="F178" s="1">
        <v>5.17</v>
      </c>
      <c r="G178" s="1">
        <v>5.64</v>
      </c>
      <c r="H178" s="1">
        <v>6.11</v>
      </c>
      <c r="I178" t="s">
        <v>569</v>
      </c>
    </row>
    <row r="179" spans="1:9" ht="28.8" x14ac:dyDescent="0.3">
      <c r="A179" t="s">
        <v>224</v>
      </c>
      <c r="B179" s="81" t="s">
        <v>464</v>
      </c>
      <c r="C179" s="1">
        <v>3.59</v>
      </c>
      <c r="E179" s="1">
        <v>3.59</v>
      </c>
      <c r="F179" s="1">
        <v>3.9489999999999998</v>
      </c>
      <c r="G179" s="1">
        <v>4.3079999999999998</v>
      </c>
      <c r="H179" s="1">
        <v>4.6669999999999998</v>
      </c>
      <c r="I179" t="s">
        <v>569</v>
      </c>
    </row>
    <row r="180" spans="1:9" ht="57.6" x14ac:dyDescent="0.3">
      <c r="A180" t="s">
        <v>225</v>
      </c>
      <c r="B180" s="81" t="s">
        <v>465</v>
      </c>
      <c r="C180" s="1">
        <v>3.66</v>
      </c>
      <c r="E180" s="1">
        <v>3.66</v>
      </c>
      <c r="F180" s="1">
        <v>4.0259999999999998</v>
      </c>
      <c r="G180" s="1">
        <v>4.3920000000000003</v>
      </c>
      <c r="H180" s="1">
        <v>4.758</v>
      </c>
      <c r="I180" t="s">
        <v>570</v>
      </c>
    </row>
    <row r="181" spans="1:9" ht="43.2" x14ac:dyDescent="0.3">
      <c r="A181" t="s">
        <v>226</v>
      </c>
      <c r="B181" s="81" t="s">
        <v>466</v>
      </c>
      <c r="C181" s="1">
        <v>3.59</v>
      </c>
      <c r="E181" s="1">
        <v>3.59</v>
      </c>
      <c r="F181" s="1">
        <v>3.9489999999999998</v>
      </c>
      <c r="G181" s="1">
        <v>4.3079999999999998</v>
      </c>
      <c r="H181" s="1">
        <v>4.6669999999999998</v>
      </c>
      <c r="I181" t="s">
        <v>570</v>
      </c>
    </row>
    <row r="182" spans="1:9" ht="57.6" x14ac:dyDescent="0.3">
      <c r="A182" t="s">
        <v>227</v>
      </c>
      <c r="B182" s="81" t="s">
        <v>467</v>
      </c>
      <c r="C182" s="1">
        <v>3.59</v>
      </c>
      <c r="E182" s="1">
        <v>3.59</v>
      </c>
      <c r="F182" s="1">
        <v>3.9489999999999998</v>
      </c>
      <c r="G182" s="1">
        <v>4.3079999999999998</v>
      </c>
      <c r="H182" s="1">
        <v>4.6669999999999998</v>
      </c>
      <c r="I182" t="s">
        <v>570</v>
      </c>
    </row>
    <row r="183" spans="1:9" ht="57.6" x14ac:dyDescent="0.3">
      <c r="A183" t="s">
        <v>228</v>
      </c>
      <c r="B183" s="81" t="s">
        <v>468</v>
      </c>
      <c r="C183" s="1">
        <v>3.66</v>
      </c>
      <c r="E183" s="1">
        <v>3.66</v>
      </c>
      <c r="F183" s="1">
        <v>4.0259999999999998</v>
      </c>
      <c r="G183" s="1">
        <v>4.3920000000000003</v>
      </c>
      <c r="H183" s="1">
        <v>4.758</v>
      </c>
      <c r="I183" t="s">
        <v>570</v>
      </c>
    </row>
    <row r="184" spans="1:9" ht="57.6" x14ac:dyDescent="0.3">
      <c r="A184" t="s">
        <v>229</v>
      </c>
      <c r="B184" s="81" t="s">
        <v>469</v>
      </c>
      <c r="C184" s="1">
        <v>3.66</v>
      </c>
      <c r="E184" s="1">
        <v>3.66</v>
      </c>
      <c r="F184" s="1">
        <v>4.0259999999999998</v>
      </c>
      <c r="G184" s="1">
        <v>4.3920000000000003</v>
      </c>
      <c r="H184" s="1">
        <v>4.758</v>
      </c>
      <c r="I184" t="s">
        <v>570</v>
      </c>
    </row>
    <row r="185" spans="1:9" ht="28.8" x14ac:dyDescent="0.3">
      <c r="A185" t="s">
        <v>230</v>
      </c>
      <c r="B185" s="81" t="s">
        <v>470</v>
      </c>
      <c r="C185" s="1">
        <v>3.42</v>
      </c>
      <c r="E185" s="1">
        <v>3.42</v>
      </c>
      <c r="F185" s="1">
        <v>3.762</v>
      </c>
      <c r="G185" s="1">
        <v>4.1040000000000001</v>
      </c>
      <c r="H185" s="1">
        <v>4.4459999999999997</v>
      </c>
      <c r="I185" t="s">
        <v>571</v>
      </c>
    </row>
    <row r="186" spans="1:9" ht="57.6" x14ac:dyDescent="0.3">
      <c r="A186" t="s">
        <v>231</v>
      </c>
      <c r="B186" s="81" t="s">
        <v>471</v>
      </c>
    </row>
    <row r="187" spans="1:9" ht="72" x14ac:dyDescent="0.3">
      <c r="A187" t="s">
        <v>232</v>
      </c>
      <c r="B187" s="81" t="s">
        <v>472</v>
      </c>
      <c r="C187" s="1">
        <v>3.42</v>
      </c>
      <c r="E187" s="1">
        <v>3.42</v>
      </c>
      <c r="F187" s="1">
        <v>3.762</v>
      </c>
      <c r="G187" s="1">
        <v>4.1040000000000001</v>
      </c>
      <c r="H187" s="1">
        <v>4.4459999999999997</v>
      </c>
      <c r="I187" t="s">
        <v>570</v>
      </c>
    </row>
    <row r="188" spans="1:9" ht="43.2" x14ac:dyDescent="0.3">
      <c r="A188" t="s">
        <v>233</v>
      </c>
      <c r="B188" s="81" t="s">
        <v>473</v>
      </c>
      <c r="C188" s="1">
        <v>3.42</v>
      </c>
      <c r="E188" s="1">
        <v>3.42</v>
      </c>
      <c r="F188" s="1">
        <v>3.762</v>
      </c>
      <c r="G188" s="1">
        <v>4.1040000000000001</v>
      </c>
      <c r="H188" s="1">
        <v>4.4459999999999997</v>
      </c>
      <c r="I188" t="s">
        <v>570</v>
      </c>
    </row>
    <row r="189" spans="1:9" ht="72" x14ac:dyDescent="0.3">
      <c r="A189" t="s">
        <v>234</v>
      </c>
      <c r="B189" s="81" t="s">
        <v>474</v>
      </c>
      <c r="C189" s="1">
        <v>3.42</v>
      </c>
      <c r="E189" s="1">
        <v>3.42</v>
      </c>
      <c r="F189" s="1">
        <v>3.762</v>
      </c>
      <c r="G189" s="1">
        <v>4.1040000000000001</v>
      </c>
      <c r="H189" s="1">
        <v>4.4459999999999997</v>
      </c>
      <c r="I189" t="s">
        <v>570</v>
      </c>
    </row>
    <row r="190" spans="1:9" ht="43.2" x14ac:dyDescent="0.3">
      <c r="A190" t="s">
        <v>235</v>
      </c>
      <c r="B190" s="81" t="s">
        <v>475</v>
      </c>
      <c r="C190" s="1">
        <v>3.42</v>
      </c>
      <c r="E190" s="1">
        <v>3.42</v>
      </c>
      <c r="F190" s="1">
        <v>3.762</v>
      </c>
      <c r="G190" s="1">
        <v>4.1040000000000001</v>
      </c>
      <c r="H190" s="1">
        <v>4.4459999999999997</v>
      </c>
      <c r="I190" t="s">
        <v>570</v>
      </c>
    </row>
    <row r="191" spans="1:9" ht="72" x14ac:dyDescent="0.3">
      <c r="A191" t="s">
        <v>236</v>
      </c>
      <c r="B191" s="81" t="s">
        <v>476</v>
      </c>
      <c r="C191" s="1">
        <v>3.42</v>
      </c>
      <c r="E191" s="1">
        <v>3.42</v>
      </c>
      <c r="F191" s="1">
        <v>3.762</v>
      </c>
      <c r="G191" s="1">
        <v>4.1040000000000001</v>
      </c>
      <c r="H191" s="1">
        <v>4.4459999999999997</v>
      </c>
      <c r="I191" t="s">
        <v>571</v>
      </c>
    </row>
    <row r="192" spans="1:9" ht="57.6" x14ac:dyDescent="0.3">
      <c r="A192" t="s">
        <v>237</v>
      </c>
      <c r="B192" s="81" t="s">
        <v>477</v>
      </c>
      <c r="C192" s="1">
        <v>3.42</v>
      </c>
      <c r="E192" s="1">
        <v>3.42</v>
      </c>
      <c r="F192" s="1">
        <v>3.762</v>
      </c>
      <c r="G192" s="1">
        <v>4.1040000000000001</v>
      </c>
      <c r="H192" s="1">
        <v>4.4459999999999997</v>
      </c>
      <c r="I192" t="s">
        <v>570</v>
      </c>
    </row>
    <row r="193" spans="1:9" ht="72" x14ac:dyDescent="0.3">
      <c r="A193" t="s">
        <v>238</v>
      </c>
      <c r="B193" s="81" t="s">
        <v>478</v>
      </c>
      <c r="C193" s="1">
        <v>3.42</v>
      </c>
      <c r="E193" s="1">
        <v>3.42</v>
      </c>
      <c r="F193" s="1">
        <v>3.762</v>
      </c>
      <c r="G193" s="1">
        <v>4.1040000000000001</v>
      </c>
      <c r="H193" s="1">
        <v>4.4459999999999997</v>
      </c>
      <c r="I193" t="s">
        <v>571</v>
      </c>
    </row>
    <row r="194" spans="1:9" ht="86.4" x14ac:dyDescent="0.3">
      <c r="A194" t="s">
        <v>239</v>
      </c>
      <c r="B194" s="81" t="s">
        <v>479</v>
      </c>
      <c r="C194" s="1">
        <v>3.42</v>
      </c>
      <c r="E194" s="1">
        <v>3.42</v>
      </c>
      <c r="F194" s="1">
        <v>3.762</v>
      </c>
      <c r="G194" s="1">
        <v>4.1040000000000001</v>
      </c>
      <c r="H194" s="1">
        <v>4.4459999999999997</v>
      </c>
      <c r="I194" t="s">
        <v>570</v>
      </c>
    </row>
    <row r="195" spans="1:9" ht="28.8" x14ac:dyDescent="0.3">
      <c r="A195" t="s">
        <v>240</v>
      </c>
      <c r="B195" s="81" t="s">
        <v>480</v>
      </c>
      <c r="C195" s="1">
        <v>3.42</v>
      </c>
      <c r="E195" s="1">
        <v>3.42</v>
      </c>
      <c r="F195" s="1">
        <v>3.762</v>
      </c>
      <c r="G195" s="1">
        <v>4.1040000000000001</v>
      </c>
      <c r="H195" s="1">
        <v>4.4459999999999997</v>
      </c>
      <c r="I195" t="s">
        <v>570</v>
      </c>
    </row>
    <row r="196" spans="1:9" x14ac:dyDescent="0.3">
      <c r="A196" t="s">
        <v>241</v>
      </c>
      <c r="B196" s="81" t="s">
        <v>481</v>
      </c>
      <c r="C196" s="1">
        <v>3.42</v>
      </c>
      <c r="E196" s="1">
        <v>3.42</v>
      </c>
      <c r="F196" s="1">
        <v>3.762</v>
      </c>
      <c r="G196" s="1">
        <v>4.1040000000000001</v>
      </c>
      <c r="H196" s="1">
        <v>4.4459999999999997</v>
      </c>
      <c r="I196" t="s">
        <v>570</v>
      </c>
    </row>
    <row r="197" spans="1:9" ht="28.8" x14ac:dyDescent="0.3">
      <c r="A197" t="s">
        <v>242</v>
      </c>
      <c r="B197" s="81" t="s">
        <v>482</v>
      </c>
      <c r="C197" s="1">
        <v>3.42</v>
      </c>
      <c r="E197" s="1">
        <v>3.42</v>
      </c>
      <c r="F197" s="1">
        <v>3.762</v>
      </c>
      <c r="G197" s="1">
        <v>4.1040000000000001</v>
      </c>
      <c r="H197" s="1">
        <v>4.4459999999999997</v>
      </c>
      <c r="I197" t="s">
        <v>571</v>
      </c>
    </row>
    <row r="198" spans="1:9" ht="43.2" x14ac:dyDescent="0.3">
      <c r="A198" t="s">
        <v>243</v>
      </c>
      <c r="B198" s="81" t="s">
        <v>483</v>
      </c>
      <c r="C198" s="1">
        <v>1.51</v>
      </c>
      <c r="E198" s="1">
        <v>1.51</v>
      </c>
      <c r="F198" s="1">
        <v>1.661</v>
      </c>
      <c r="G198" s="1">
        <v>1.8120000000000001</v>
      </c>
      <c r="H198" s="1">
        <v>1.9630000000000001</v>
      </c>
      <c r="I198" t="s">
        <v>569</v>
      </c>
    </row>
    <row r="199" spans="1:9" ht="86.4" x14ac:dyDescent="0.3">
      <c r="A199" t="s">
        <v>244</v>
      </c>
      <c r="B199" s="81" t="s">
        <v>484</v>
      </c>
      <c r="C199" s="1">
        <v>2.6</v>
      </c>
      <c r="E199" s="1">
        <v>2.6</v>
      </c>
      <c r="F199" s="1">
        <v>2.86</v>
      </c>
      <c r="G199" s="1">
        <v>3.12</v>
      </c>
      <c r="H199" s="1">
        <v>3.38</v>
      </c>
      <c r="I199" t="s">
        <v>569</v>
      </c>
    </row>
    <row r="200" spans="1:9" x14ac:dyDescent="0.3">
      <c r="A200" t="s">
        <v>245</v>
      </c>
      <c r="B200" s="81" t="s">
        <v>485</v>
      </c>
    </row>
    <row r="201" spans="1:9" x14ac:dyDescent="0.3">
      <c r="A201" t="s">
        <v>246</v>
      </c>
      <c r="B201" s="81" t="s">
        <v>485</v>
      </c>
      <c r="C201" s="1">
        <v>1.59</v>
      </c>
      <c r="E201" s="1">
        <v>1.59</v>
      </c>
      <c r="F201" s="1">
        <v>1.7490000000000001</v>
      </c>
      <c r="G201" s="1">
        <v>1.9079999999999999</v>
      </c>
      <c r="H201" s="1">
        <v>2.0670000000000002</v>
      </c>
    </row>
    <row r="202" spans="1:9" ht="28.8" x14ac:dyDescent="0.3">
      <c r="A202" t="s">
        <v>247</v>
      </c>
      <c r="B202" s="81" t="s">
        <v>486</v>
      </c>
    </row>
    <row r="203" spans="1:9" x14ac:dyDescent="0.3">
      <c r="A203" t="s">
        <v>248</v>
      </c>
      <c r="B203" s="81" t="s">
        <v>487</v>
      </c>
      <c r="C203" s="1">
        <v>3.05</v>
      </c>
      <c r="E203" s="1">
        <v>3.05</v>
      </c>
      <c r="F203" s="1">
        <v>3.355</v>
      </c>
      <c r="G203" s="1">
        <v>3.66</v>
      </c>
      <c r="H203" s="1">
        <v>3.9649999999999999</v>
      </c>
    </row>
    <row r="204" spans="1:9" ht="28.8" x14ac:dyDescent="0.3">
      <c r="A204" t="s">
        <v>249</v>
      </c>
      <c r="B204" s="81" t="s">
        <v>488</v>
      </c>
      <c r="C204" s="1">
        <v>1.34</v>
      </c>
      <c r="E204" s="1">
        <v>1.34</v>
      </c>
      <c r="F204" s="1">
        <v>1.474</v>
      </c>
      <c r="G204" s="1">
        <v>1.6080000000000001</v>
      </c>
      <c r="H204" s="1">
        <v>1.742</v>
      </c>
      <c r="I204" t="s">
        <v>569</v>
      </c>
    </row>
    <row r="205" spans="1:9" ht="28.8" x14ac:dyDescent="0.3">
      <c r="A205" t="s">
        <v>250</v>
      </c>
      <c r="B205" s="81" t="s">
        <v>489</v>
      </c>
      <c r="C205" s="1">
        <v>3.05</v>
      </c>
      <c r="E205" s="1">
        <v>3.05</v>
      </c>
      <c r="F205" s="1">
        <v>3.355</v>
      </c>
      <c r="G205" s="1">
        <v>3.66</v>
      </c>
      <c r="H205" s="1">
        <v>3.9649999999999999</v>
      </c>
    </row>
    <row r="206" spans="1:9" ht="43.2" x14ac:dyDescent="0.3">
      <c r="A206" t="s">
        <v>251</v>
      </c>
      <c r="B206" s="81" t="s">
        <v>490</v>
      </c>
      <c r="C206" s="1">
        <v>1.34</v>
      </c>
      <c r="E206" s="1">
        <v>1.34</v>
      </c>
      <c r="F206" s="1">
        <v>1.474</v>
      </c>
      <c r="G206" s="1">
        <v>1.6080000000000001</v>
      </c>
      <c r="H206" s="1">
        <v>1.742</v>
      </c>
      <c r="I206" t="s">
        <v>569</v>
      </c>
    </row>
    <row r="207" spans="1:9" ht="43.2" x14ac:dyDescent="0.3">
      <c r="A207" t="s">
        <v>252</v>
      </c>
      <c r="B207" s="81" t="s">
        <v>491</v>
      </c>
      <c r="C207" s="1">
        <v>3.05</v>
      </c>
      <c r="E207" s="1">
        <v>3.05</v>
      </c>
      <c r="F207" s="1">
        <v>3.355</v>
      </c>
      <c r="G207" s="1">
        <v>3.66</v>
      </c>
      <c r="H207" s="1">
        <v>3.9649999999999999</v>
      </c>
    </row>
    <row r="208" spans="1:9" ht="43.2" x14ac:dyDescent="0.3">
      <c r="A208" t="s">
        <v>253</v>
      </c>
      <c r="B208" s="81" t="s">
        <v>492</v>
      </c>
      <c r="C208" s="1">
        <v>1.34</v>
      </c>
      <c r="E208" s="1">
        <v>1.34</v>
      </c>
      <c r="F208" s="1">
        <v>1.474</v>
      </c>
      <c r="G208" s="1">
        <v>1.6080000000000001</v>
      </c>
      <c r="H208" s="1">
        <v>1.742</v>
      </c>
      <c r="I208" t="s">
        <v>569</v>
      </c>
    </row>
    <row r="209" spans="1:9" ht="86.4" x14ac:dyDescent="0.3">
      <c r="A209" t="s">
        <v>254</v>
      </c>
      <c r="B209" s="81" t="s">
        <v>493</v>
      </c>
      <c r="C209" s="1">
        <v>1.34</v>
      </c>
      <c r="E209" s="1">
        <v>1.34</v>
      </c>
      <c r="F209" s="1">
        <v>1.474</v>
      </c>
      <c r="G209" s="1">
        <v>1.6080000000000001</v>
      </c>
      <c r="H209" s="1">
        <v>1.742</v>
      </c>
      <c r="I209" t="s">
        <v>569</v>
      </c>
    </row>
    <row r="210" spans="1:9" ht="86.4" x14ac:dyDescent="0.3">
      <c r="A210" t="s">
        <v>255</v>
      </c>
      <c r="B210" s="81" t="s">
        <v>494</v>
      </c>
      <c r="C210" s="1">
        <v>1.34</v>
      </c>
      <c r="E210" s="1">
        <v>1.34</v>
      </c>
      <c r="F210" s="1">
        <v>1.474</v>
      </c>
      <c r="G210" s="1">
        <v>1.6080000000000001</v>
      </c>
      <c r="H210" s="1">
        <v>1.742</v>
      </c>
      <c r="I210" t="s">
        <v>569</v>
      </c>
    </row>
    <row r="211" spans="1:9" ht="72" x14ac:dyDescent="0.3">
      <c r="A211" t="s">
        <v>256</v>
      </c>
      <c r="B211" s="81" t="s">
        <v>495</v>
      </c>
      <c r="C211" s="1">
        <v>3.05</v>
      </c>
      <c r="E211" s="1">
        <v>3.05</v>
      </c>
      <c r="F211" s="1">
        <v>3.355</v>
      </c>
      <c r="G211" s="1">
        <v>3.66</v>
      </c>
      <c r="H211" s="1">
        <v>3.9649999999999999</v>
      </c>
    </row>
    <row r="212" spans="1:9" ht="57.6" x14ac:dyDescent="0.3">
      <c r="A212" t="s">
        <v>257</v>
      </c>
      <c r="B212" s="81" t="s">
        <v>496</v>
      </c>
      <c r="C212" s="1">
        <v>3.05</v>
      </c>
      <c r="E212" s="1">
        <v>3.05</v>
      </c>
      <c r="F212" s="1">
        <v>3.355</v>
      </c>
      <c r="G212" s="1">
        <v>3.66</v>
      </c>
      <c r="H212" s="1">
        <v>3.9649999999999999</v>
      </c>
    </row>
    <row r="213" spans="1:9" ht="72" x14ac:dyDescent="0.3">
      <c r="A213" t="s">
        <v>258</v>
      </c>
      <c r="B213" s="81" t="s">
        <v>497</v>
      </c>
      <c r="C213" s="1">
        <v>1.34</v>
      </c>
      <c r="E213" s="1">
        <v>1.34</v>
      </c>
      <c r="F213" s="1">
        <v>1.474</v>
      </c>
      <c r="G213" s="1">
        <v>1.6080000000000001</v>
      </c>
      <c r="H213" s="1">
        <v>1.742</v>
      </c>
      <c r="I213" t="s">
        <v>570</v>
      </c>
    </row>
    <row r="214" spans="1:9" ht="72" x14ac:dyDescent="0.3">
      <c r="A214" t="s">
        <v>259</v>
      </c>
      <c r="B214" s="81" t="s">
        <v>498</v>
      </c>
      <c r="C214" s="1">
        <v>1.34</v>
      </c>
      <c r="E214" s="1">
        <v>1.34</v>
      </c>
      <c r="F214" s="1">
        <v>1.474</v>
      </c>
      <c r="G214" s="1">
        <v>1.6080000000000001</v>
      </c>
      <c r="H214" s="1">
        <v>1.742</v>
      </c>
      <c r="I214" t="s">
        <v>571</v>
      </c>
    </row>
    <row r="215" spans="1:9" ht="28.8" x14ac:dyDescent="0.3">
      <c r="A215" t="s">
        <v>260</v>
      </c>
      <c r="B215" s="81" t="s">
        <v>499</v>
      </c>
      <c r="C215" s="1">
        <v>1.34</v>
      </c>
      <c r="E215" s="1">
        <v>1.34</v>
      </c>
      <c r="F215" s="1">
        <v>1.474</v>
      </c>
      <c r="G215" s="1">
        <v>1.6080000000000001</v>
      </c>
      <c r="H215" s="1">
        <v>1.742</v>
      </c>
      <c r="I215" t="s">
        <v>569</v>
      </c>
    </row>
    <row r="216" spans="1:9" ht="43.2" x14ac:dyDescent="0.3">
      <c r="A216" t="s">
        <v>261</v>
      </c>
      <c r="B216" s="81" t="s">
        <v>500</v>
      </c>
      <c r="C216" s="1">
        <v>1.51</v>
      </c>
      <c r="E216" s="1">
        <v>1.51</v>
      </c>
      <c r="F216" s="1">
        <v>1.661</v>
      </c>
      <c r="G216" s="1">
        <v>1.8120000000000001</v>
      </c>
      <c r="H216" s="1">
        <v>1.9630000000000001</v>
      </c>
      <c r="I216" t="s">
        <v>569</v>
      </c>
    </row>
    <row r="217" spans="1:9" ht="72" x14ac:dyDescent="0.3">
      <c r="A217" t="s">
        <v>262</v>
      </c>
      <c r="B217" s="81" t="s">
        <v>501</v>
      </c>
    </row>
    <row r="218" spans="1:9" ht="43.2" x14ac:dyDescent="0.3">
      <c r="A218" t="s">
        <v>263</v>
      </c>
      <c r="B218" s="81" t="s">
        <v>502</v>
      </c>
      <c r="C218" s="1">
        <v>3.29</v>
      </c>
      <c r="E218" s="1">
        <v>3.29</v>
      </c>
      <c r="F218" s="1">
        <v>3.6190000000000002</v>
      </c>
      <c r="G218" s="1">
        <v>3.948</v>
      </c>
      <c r="H218" s="1">
        <v>4.2770000000000001</v>
      </c>
    </row>
    <row r="219" spans="1:9" ht="57.6" x14ac:dyDescent="0.3">
      <c r="A219" t="s">
        <v>264</v>
      </c>
      <c r="B219" s="81" t="s">
        <v>503</v>
      </c>
      <c r="C219" s="1">
        <v>1.51</v>
      </c>
      <c r="E219" s="1">
        <v>1.51</v>
      </c>
      <c r="F219" s="1">
        <v>1.661</v>
      </c>
      <c r="G219" s="1">
        <v>1.8120000000000001</v>
      </c>
      <c r="H219" s="1">
        <v>1.9630000000000001</v>
      </c>
      <c r="I219" t="s">
        <v>569</v>
      </c>
    </row>
    <row r="220" spans="1:9" ht="57.6" x14ac:dyDescent="0.3">
      <c r="A220" t="s">
        <v>265</v>
      </c>
      <c r="B220" s="81" t="s">
        <v>504</v>
      </c>
      <c r="C220" s="1">
        <v>3.29</v>
      </c>
      <c r="E220" s="1">
        <v>3.29</v>
      </c>
      <c r="F220" s="1">
        <v>3.6190000000000002</v>
      </c>
      <c r="G220" s="1">
        <v>3.948</v>
      </c>
      <c r="H220" s="1">
        <v>4.2770000000000001</v>
      </c>
    </row>
    <row r="221" spans="1:9" ht="72" x14ac:dyDescent="0.3">
      <c r="A221" t="s">
        <v>266</v>
      </c>
      <c r="B221" s="81" t="s">
        <v>505</v>
      </c>
      <c r="C221" s="1">
        <v>1.51</v>
      </c>
      <c r="E221" s="1">
        <v>1.51</v>
      </c>
      <c r="F221" s="1">
        <v>1.661</v>
      </c>
      <c r="G221" s="1">
        <v>1.8120000000000001</v>
      </c>
      <c r="H221" s="1">
        <v>1.9630000000000001</v>
      </c>
      <c r="I221" t="s">
        <v>569</v>
      </c>
    </row>
    <row r="222" spans="1:9" ht="43.2" x14ac:dyDescent="0.3">
      <c r="A222" t="s">
        <v>267</v>
      </c>
      <c r="B222" s="81" t="s">
        <v>506</v>
      </c>
      <c r="C222" s="1">
        <v>1.51</v>
      </c>
      <c r="E222" s="1">
        <v>1.51</v>
      </c>
      <c r="F222" s="1">
        <v>1.661</v>
      </c>
      <c r="G222" s="1">
        <v>1.8120000000000001</v>
      </c>
      <c r="H222" s="1">
        <v>1.9630000000000001</v>
      </c>
      <c r="I222" t="s">
        <v>569</v>
      </c>
    </row>
    <row r="223" spans="1:9" ht="28.8" x14ac:dyDescent="0.3">
      <c r="A223" t="s">
        <v>268</v>
      </c>
      <c r="B223" s="81" t="s">
        <v>507</v>
      </c>
      <c r="C223" s="1">
        <v>1.44</v>
      </c>
      <c r="E223" s="1">
        <v>1.44</v>
      </c>
      <c r="F223" s="1">
        <v>1.5840000000000001</v>
      </c>
      <c r="G223" s="1">
        <v>1.728</v>
      </c>
      <c r="H223" s="1">
        <v>1.8720000000000001</v>
      </c>
    </row>
    <row r="224" spans="1:9" ht="43.2" x14ac:dyDescent="0.3">
      <c r="A224" t="s">
        <v>269</v>
      </c>
      <c r="B224" s="81" t="s">
        <v>508</v>
      </c>
      <c r="C224" s="1">
        <v>1.51</v>
      </c>
      <c r="E224" s="1">
        <v>1.51</v>
      </c>
      <c r="F224" s="1">
        <v>1.661</v>
      </c>
      <c r="G224" s="1">
        <v>1.8120000000000001</v>
      </c>
      <c r="H224" s="1">
        <v>1.9630000000000001</v>
      </c>
      <c r="I224" t="s">
        <v>569</v>
      </c>
    </row>
    <row r="225" spans="1:9" ht="43.2" x14ac:dyDescent="0.3">
      <c r="A225" t="s">
        <v>270</v>
      </c>
      <c r="B225" s="81" t="s">
        <v>509</v>
      </c>
      <c r="C225" s="1">
        <v>1.51</v>
      </c>
      <c r="E225" s="1">
        <v>1.51</v>
      </c>
      <c r="F225" s="1">
        <v>1.661</v>
      </c>
      <c r="G225" s="1">
        <v>1.8120000000000001</v>
      </c>
      <c r="H225" s="1">
        <v>1.9630000000000001</v>
      </c>
      <c r="I225" t="s">
        <v>569</v>
      </c>
    </row>
    <row r="226" spans="1:9" ht="86.4" x14ac:dyDescent="0.3">
      <c r="A226" t="s">
        <v>271</v>
      </c>
      <c r="B226" s="81" t="s">
        <v>510</v>
      </c>
      <c r="C226" s="1">
        <v>1.51</v>
      </c>
      <c r="E226" s="1">
        <v>1.51</v>
      </c>
      <c r="F226" s="1">
        <v>1.661</v>
      </c>
      <c r="G226" s="1">
        <v>1.8120000000000001</v>
      </c>
      <c r="H226" s="1">
        <v>1.9630000000000001</v>
      </c>
      <c r="I226" t="s">
        <v>569</v>
      </c>
    </row>
    <row r="227" spans="1:9" ht="100.8" x14ac:dyDescent="0.3">
      <c r="A227" t="s">
        <v>272</v>
      </c>
      <c r="B227" s="81" t="s">
        <v>511</v>
      </c>
      <c r="C227" s="1">
        <v>1.51</v>
      </c>
      <c r="E227" s="1">
        <v>1.51</v>
      </c>
      <c r="F227" s="1">
        <v>1.661</v>
      </c>
      <c r="G227" s="1">
        <v>1.8120000000000001</v>
      </c>
      <c r="H227" s="1">
        <v>1.9630000000000001</v>
      </c>
      <c r="I227" t="s">
        <v>569</v>
      </c>
    </row>
    <row r="228" spans="1:9" ht="100.8" x14ac:dyDescent="0.3">
      <c r="A228" t="s">
        <v>273</v>
      </c>
      <c r="B228" s="81" t="s">
        <v>512</v>
      </c>
      <c r="C228" s="1">
        <v>1.51</v>
      </c>
      <c r="E228" s="1">
        <v>1.51</v>
      </c>
      <c r="F228" s="1">
        <v>1.661</v>
      </c>
      <c r="G228" s="1">
        <v>1.8120000000000001</v>
      </c>
      <c r="H228" s="1">
        <v>1.9630000000000001</v>
      </c>
      <c r="I228" t="s">
        <v>569</v>
      </c>
    </row>
    <row r="229" spans="1:9" ht="100.8" x14ac:dyDescent="0.3">
      <c r="A229" t="s">
        <v>274</v>
      </c>
      <c r="B229" s="81" t="s">
        <v>513</v>
      </c>
      <c r="C229" s="1">
        <v>3.29</v>
      </c>
      <c r="E229" s="1">
        <v>3.29</v>
      </c>
      <c r="F229" s="1">
        <v>3.6190000000000002</v>
      </c>
      <c r="G229" s="1">
        <v>3.948</v>
      </c>
      <c r="H229" s="1">
        <v>4.2770000000000001</v>
      </c>
    </row>
    <row r="230" spans="1:9" ht="100.8" x14ac:dyDescent="0.3">
      <c r="A230" t="s">
        <v>275</v>
      </c>
      <c r="B230" s="81" t="s">
        <v>514</v>
      </c>
      <c r="C230" s="1">
        <v>3.21</v>
      </c>
      <c r="E230" s="1">
        <v>3.21</v>
      </c>
      <c r="F230" s="1">
        <v>3.5310000000000001</v>
      </c>
      <c r="G230" s="1">
        <v>3.8519999999999999</v>
      </c>
      <c r="H230" s="1">
        <v>4.173</v>
      </c>
    </row>
    <row r="231" spans="1:9" ht="43.2" x14ac:dyDescent="0.3">
      <c r="A231" t="s">
        <v>276</v>
      </c>
      <c r="B231" s="81" t="s">
        <v>515</v>
      </c>
      <c r="C231" s="1">
        <v>1.58</v>
      </c>
      <c r="E231" s="1">
        <v>1.58</v>
      </c>
      <c r="F231" s="1">
        <v>1.738</v>
      </c>
      <c r="G231" s="1">
        <v>1.8959999999999999</v>
      </c>
      <c r="H231" s="1">
        <v>2.0539999999999998</v>
      </c>
      <c r="I231" t="s">
        <v>570</v>
      </c>
    </row>
    <row r="232" spans="1:9" ht="43.2" x14ac:dyDescent="0.3">
      <c r="A232" t="s">
        <v>277</v>
      </c>
      <c r="B232" s="81" t="s">
        <v>516</v>
      </c>
      <c r="C232" s="1">
        <v>1.51</v>
      </c>
      <c r="E232" s="1">
        <v>1.51</v>
      </c>
      <c r="F232" s="1">
        <v>1.661</v>
      </c>
      <c r="G232" s="1">
        <v>1.8120000000000001</v>
      </c>
      <c r="H232" s="1">
        <v>1.9630000000000001</v>
      </c>
      <c r="I232" t="s">
        <v>570</v>
      </c>
    </row>
    <row r="233" spans="1:9" ht="100.8" x14ac:dyDescent="0.3">
      <c r="A233" t="s">
        <v>278</v>
      </c>
      <c r="B233" s="81" t="s">
        <v>517</v>
      </c>
      <c r="C233" s="1">
        <v>1.58</v>
      </c>
      <c r="E233" s="1">
        <v>1.58</v>
      </c>
      <c r="F233" s="1">
        <v>1.738</v>
      </c>
      <c r="G233" s="1">
        <v>1.8959999999999999</v>
      </c>
      <c r="H233" s="1">
        <v>2.0539999999999998</v>
      </c>
      <c r="I233" t="s">
        <v>570</v>
      </c>
    </row>
    <row r="234" spans="1:9" ht="28.8" x14ac:dyDescent="0.3">
      <c r="A234" t="s">
        <v>279</v>
      </c>
      <c r="B234" s="81" t="s">
        <v>518</v>
      </c>
      <c r="C234" s="1">
        <v>3.29</v>
      </c>
      <c r="E234" s="1">
        <v>3.29</v>
      </c>
      <c r="F234" s="1">
        <v>3.6190000000000002</v>
      </c>
      <c r="G234" s="1">
        <v>3.948</v>
      </c>
      <c r="H234" s="1">
        <v>4.2770000000000001</v>
      </c>
    </row>
    <row r="235" spans="1:9" ht="43.2" x14ac:dyDescent="0.3">
      <c r="A235" t="s">
        <v>280</v>
      </c>
      <c r="B235" s="81" t="s">
        <v>519</v>
      </c>
      <c r="C235" s="1">
        <v>1.51</v>
      </c>
      <c r="E235" s="1">
        <v>1.51</v>
      </c>
      <c r="F235" s="1">
        <v>1.661</v>
      </c>
      <c r="G235" s="1">
        <v>1.8120000000000001</v>
      </c>
      <c r="H235" s="1">
        <v>1.9630000000000001</v>
      </c>
      <c r="I235" t="s">
        <v>569</v>
      </c>
    </row>
    <row r="236" spans="1:9" ht="43.2" x14ac:dyDescent="0.3">
      <c r="A236" t="s">
        <v>281</v>
      </c>
      <c r="B236" s="81" t="s">
        <v>520</v>
      </c>
      <c r="C236" s="1">
        <v>1.51</v>
      </c>
      <c r="E236" s="1">
        <v>1.51</v>
      </c>
      <c r="F236" s="1">
        <v>1.661</v>
      </c>
      <c r="G236" s="1">
        <v>1.8120000000000001</v>
      </c>
      <c r="H236" s="1">
        <v>1.9630000000000001</v>
      </c>
      <c r="I236" t="s">
        <v>569</v>
      </c>
    </row>
    <row r="237" spans="1:9" ht="100.8" x14ac:dyDescent="0.3">
      <c r="A237" t="s">
        <v>282</v>
      </c>
      <c r="B237" s="81" t="s">
        <v>521</v>
      </c>
      <c r="C237" s="1">
        <v>3.29</v>
      </c>
      <c r="E237" s="1">
        <v>3.29</v>
      </c>
      <c r="F237" s="1">
        <v>3.6190000000000002</v>
      </c>
      <c r="G237" s="1">
        <v>3.948</v>
      </c>
      <c r="H237" s="1">
        <v>4.2770000000000001</v>
      </c>
    </row>
    <row r="238" spans="1:9" ht="100.8" x14ac:dyDescent="0.3">
      <c r="A238" t="s">
        <v>283</v>
      </c>
      <c r="B238" s="81" t="s">
        <v>522</v>
      </c>
      <c r="C238" s="1">
        <v>1.51</v>
      </c>
      <c r="E238" s="1">
        <v>1.51</v>
      </c>
      <c r="F238" s="1">
        <v>1.661</v>
      </c>
      <c r="G238" s="1">
        <v>1.8120000000000001</v>
      </c>
      <c r="H238" s="1">
        <v>1.9630000000000001</v>
      </c>
      <c r="I238" t="s">
        <v>569</v>
      </c>
    </row>
    <row r="239" spans="1:9" ht="57.6" x14ac:dyDescent="0.3">
      <c r="A239" t="s">
        <v>284</v>
      </c>
      <c r="B239" s="81" t="s">
        <v>523</v>
      </c>
      <c r="C239" s="1">
        <v>1.51</v>
      </c>
      <c r="E239" s="1">
        <v>1.51</v>
      </c>
      <c r="F239" s="1">
        <v>1.661</v>
      </c>
      <c r="G239" s="1">
        <v>1.8120000000000001</v>
      </c>
      <c r="H239" s="1">
        <v>1.9630000000000001</v>
      </c>
      <c r="I239" t="s">
        <v>569</v>
      </c>
    </row>
    <row r="240" spans="1:9" ht="28.8" x14ac:dyDescent="0.3">
      <c r="A240" t="s">
        <v>285</v>
      </c>
      <c r="B240" s="81" t="s">
        <v>524</v>
      </c>
    </row>
    <row r="241" spans="1:9" x14ac:dyDescent="0.3">
      <c r="A241" t="s">
        <v>286</v>
      </c>
      <c r="B241" s="81" t="s">
        <v>525</v>
      </c>
      <c r="C241" s="1">
        <v>1.1100000000000001</v>
      </c>
      <c r="E241" s="1">
        <v>1.1100000000000001</v>
      </c>
      <c r="F241" s="1">
        <v>1.2210000000000001</v>
      </c>
      <c r="G241" s="1">
        <v>1.3320000000000001</v>
      </c>
      <c r="H241" s="1">
        <v>1.4430000000000001</v>
      </c>
    </row>
    <row r="242" spans="1:9" ht="28.8" x14ac:dyDescent="0.3">
      <c r="A242" t="s">
        <v>287</v>
      </c>
      <c r="B242" s="81" t="s">
        <v>526</v>
      </c>
      <c r="C242" s="1">
        <v>1.1100000000000001</v>
      </c>
      <c r="E242" s="1">
        <v>1.1100000000000001</v>
      </c>
      <c r="F242" s="1">
        <v>1.2210000000000001</v>
      </c>
      <c r="G242" s="1">
        <v>1.3320000000000001</v>
      </c>
      <c r="H242" s="1">
        <v>1.4430000000000001</v>
      </c>
    </row>
    <row r="243" spans="1:9" x14ac:dyDescent="0.3">
      <c r="A243" t="s">
        <v>288</v>
      </c>
      <c r="B243" s="81" t="s">
        <v>527</v>
      </c>
      <c r="C243" s="1">
        <v>1.33</v>
      </c>
      <c r="E243" s="1">
        <v>1.33</v>
      </c>
      <c r="F243" s="1">
        <v>1.4630000000000001</v>
      </c>
      <c r="G243" s="1">
        <v>1.5960000000000001</v>
      </c>
      <c r="H243" s="1">
        <v>1.7290000000000001</v>
      </c>
      <c r="I243" t="s">
        <v>569</v>
      </c>
    </row>
    <row r="244" spans="1:9" x14ac:dyDescent="0.3">
      <c r="A244" t="s">
        <v>289</v>
      </c>
      <c r="B244" s="81" t="s">
        <v>528</v>
      </c>
      <c r="C244" s="1">
        <v>2.66</v>
      </c>
      <c r="E244" s="1">
        <v>2.66</v>
      </c>
      <c r="F244" s="1">
        <v>2.9260000000000002</v>
      </c>
      <c r="G244" s="1">
        <v>3.1920000000000002</v>
      </c>
      <c r="H244" s="1">
        <v>3.4580000000000002</v>
      </c>
    </row>
    <row r="245" spans="1:9" ht="28.8" x14ac:dyDescent="0.3">
      <c r="A245" t="s">
        <v>290</v>
      </c>
      <c r="B245" s="81" t="s">
        <v>529</v>
      </c>
      <c r="C245" s="1">
        <v>2.66</v>
      </c>
      <c r="E245" s="1">
        <v>2.66</v>
      </c>
      <c r="F245" s="1">
        <v>2.9260000000000002</v>
      </c>
      <c r="G245" s="1">
        <v>3.1920000000000002</v>
      </c>
      <c r="H245" s="1">
        <v>3.4580000000000002</v>
      </c>
    </row>
    <row r="246" spans="1:9" ht="28.8" x14ac:dyDescent="0.3">
      <c r="A246" t="s">
        <v>291</v>
      </c>
      <c r="B246" s="81" t="s">
        <v>530</v>
      </c>
      <c r="C246" s="1">
        <v>2.66</v>
      </c>
      <c r="E246" s="1">
        <v>2.66</v>
      </c>
      <c r="F246" s="1">
        <v>2.9260000000000002</v>
      </c>
      <c r="G246" s="1">
        <v>3.1920000000000002</v>
      </c>
      <c r="H246" s="1">
        <v>3.4580000000000002</v>
      </c>
    </row>
    <row r="247" spans="1:9" ht="43.2" x14ac:dyDescent="0.3">
      <c r="A247" t="s">
        <v>292</v>
      </c>
      <c r="B247" s="81" t="s">
        <v>531</v>
      </c>
      <c r="C247" s="1">
        <v>2.66</v>
      </c>
      <c r="E247" s="1">
        <v>2.66</v>
      </c>
      <c r="F247" s="1">
        <v>2.9260000000000002</v>
      </c>
      <c r="G247" s="1">
        <v>3.1920000000000002</v>
      </c>
      <c r="H247" s="1">
        <v>3.4580000000000002</v>
      </c>
    </row>
    <row r="248" spans="1:9" x14ac:dyDescent="0.3">
      <c r="A248" t="s">
        <v>293</v>
      </c>
      <c r="B248" s="81" t="s">
        <v>532</v>
      </c>
      <c r="C248" s="1">
        <v>1.33</v>
      </c>
      <c r="E248" s="1">
        <v>1.33</v>
      </c>
      <c r="F248" s="1">
        <v>1.4630000000000001</v>
      </c>
      <c r="G248" s="1">
        <v>1.5960000000000001</v>
      </c>
      <c r="H248" s="1">
        <v>1.7290000000000001</v>
      </c>
      <c r="I248" t="s">
        <v>569</v>
      </c>
    </row>
    <row r="249" spans="1:9" ht="28.8" x14ac:dyDescent="0.3">
      <c r="A249" t="s">
        <v>294</v>
      </c>
      <c r="B249" s="81" t="s">
        <v>533</v>
      </c>
      <c r="C249" s="1">
        <v>1.33</v>
      </c>
      <c r="E249" s="1">
        <v>1.33</v>
      </c>
      <c r="F249" s="1">
        <v>1.4630000000000001</v>
      </c>
      <c r="G249" s="1">
        <v>1.5960000000000001</v>
      </c>
      <c r="H249" s="1">
        <v>1.7290000000000001</v>
      </c>
      <c r="I249" t="s">
        <v>569</v>
      </c>
    </row>
    <row r="250" spans="1:9" ht="28.8" x14ac:dyDescent="0.3">
      <c r="A250" t="s">
        <v>295</v>
      </c>
      <c r="B250" s="81" t="s">
        <v>534</v>
      </c>
      <c r="C250" s="1">
        <v>1.33</v>
      </c>
      <c r="E250" s="1">
        <v>1.33</v>
      </c>
      <c r="F250" s="1">
        <v>1.4630000000000001</v>
      </c>
      <c r="G250" s="1">
        <v>1.5960000000000001</v>
      </c>
      <c r="H250" s="1">
        <v>1.7290000000000001</v>
      </c>
      <c r="I250" t="s">
        <v>569</v>
      </c>
    </row>
    <row r="251" spans="1:9" ht="43.2" x14ac:dyDescent="0.3">
      <c r="A251" t="s">
        <v>296</v>
      </c>
      <c r="B251" s="81" t="s">
        <v>535</v>
      </c>
      <c r="C251" s="1">
        <v>1.33</v>
      </c>
      <c r="E251" s="1">
        <v>1.33</v>
      </c>
      <c r="F251" s="1">
        <v>1.4630000000000001</v>
      </c>
      <c r="G251" s="1">
        <v>1.5960000000000001</v>
      </c>
      <c r="H251" s="1">
        <v>1.7290000000000001</v>
      </c>
      <c r="I251" t="s">
        <v>569</v>
      </c>
    </row>
    <row r="252" spans="1:9" ht="100.8" x14ac:dyDescent="0.3">
      <c r="A252" t="s">
        <v>297</v>
      </c>
      <c r="B252" s="81" t="s">
        <v>536</v>
      </c>
      <c r="C252" s="1">
        <v>2.91</v>
      </c>
      <c r="E252" s="1">
        <v>2.91</v>
      </c>
      <c r="F252" s="1">
        <v>3.2010000000000001</v>
      </c>
      <c r="G252" s="1">
        <v>3.492</v>
      </c>
      <c r="H252" s="1">
        <v>3.7829999999999999</v>
      </c>
      <c r="I252" t="s">
        <v>569</v>
      </c>
    </row>
    <row r="253" spans="1:9" ht="86.4" x14ac:dyDescent="0.3">
      <c r="A253" t="s">
        <v>298</v>
      </c>
      <c r="B253" s="81" t="s">
        <v>537</v>
      </c>
      <c r="C253" s="1">
        <v>3.18</v>
      </c>
      <c r="E253" s="1">
        <v>3.18</v>
      </c>
      <c r="F253" s="1">
        <v>3.4980000000000002</v>
      </c>
      <c r="G253" s="1">
        <v>3.8159999999999998</v>
      </c>
      <c r="H253" s="1">
        <v>4.1340000000000003</v>
      </c>
      <c r="I253" t="s">
        <v>569</v>
      </c>
    </row>
    <row r="254" spans="1:9" ht="86.4" x14ac:dyDescent="0.3">
      <c r="A254" t="s">
        <v>299</v>
      </c>
      <c r="B254" s="81" t="s">
        <v>538</v>
      </c>
      <c r="C254" s="1">
        <v>1.52</v>
      </c>
      <c r="E254" s="1">
        <v>1.52</v>
      </c>
      <c r="F254" s="1">
        <v>1.6719999999999999</v>
      </c>
      <c r="G254" s="1">
        <v>1.8240000000000001</v>
      </c>
      <c r="H254" s="1">
        <v>1.976</v>
      </c>
      <c r="I254" t="s">
        <v>569</v>
      </c>
    </row>
    <row r="255" spans="1:9" ht="43.2" x14ac:dyDescent="0.3">
      <c r="A255" t="s">
        <v>300</v>
      </c>
      <c r="B255" s="81" t="s">
        <v>539</v>
      </c>
    </row>
    <row r="256" spans="1:9" ht="43.2" x14ac:dyDescent="0.3">
      <c r="A256" t="s">
        <v>301</v>
      </c>
      <c r="B256" s="81" t="s">
        <v>539</v>
      </c>
      <c r="C256" s="1">
        <v>3.01</v>
      </c>
      <c r="E256" s="1">
        <v>3.01</v>
      </c>
      <c r="F256" s="1">
        <v>3.3109999999999999</v>
      </c>
      <c r="G256" s="1">
        <v>3.6120000000000001</v>
      </c>
      <c r="H256" s="1">
        <v>3.9129999999999998</v>
      </c>
      <c r="I256" t="s">
        <v>569</v>
      </c>
    </row>
    <row r="257" spans="1:9" ht="72" x14ac:dyDescent="0.3">
      <c r="A257" t="s">
        <v>302</v>
      </c>
      <c r="B257" s="81" t="s">
        <v>540</v>
      </c>
    </row>
    <row r="258" spans="1:9" x14ac:dyDescent="0.3">
      <c r="A258" t="s">
        <v>303</v>
      </c>
      <c r="B258" s="81" t="s">
        <v>541</v>
      </c>
      <c r="C258" s="1">
        <v>1.33</v>
      </c>
      <c r="E258" s="1">
        <v>1.33</v>
      </c>
      <c r="F258" s="1">
        <v>1.4630000000000001</v>
      </c>
      <c r="G258" s="1">
        <v>1.5960000000000001</v>
      </c>
      <c r="H258" s="1">
        <v>1.7290000000000001</v>
      </c>
      <c r="I258" t="s">
        <v>569</v>
      </c>
    </row>
    <row r="259" spans="1:9" x14ac:dyDescent="0.3">
      <c r="A259" t="s">
        <v>304</v>
      </c>
      <c r="B259" s="81" t="s">
        <v>542</v>
      </c>
      <c r="C259" s="1">
        <v>3.05</v>
      </c>
      <c r="E259" s="1">
        <v>3.05</v>
      </c>
      <c r="F259" s="1">
        <v>3.355</v>
      </c>
      <c r="G259" s="1">
        <v>3.66</v>
      </c>
      <c r="H259" s="1">
        <v>3.9649999999999999</v>
      </c>
      <c r="I259" t="s">
        <v>569</v>
      </c>
    </row>
    <row r="260" spans="1:9" ht="28.8" x14ac:dyDescent="0.3">
      <c r="A260" t="s">
        <v>305</v>
      </c>
      <c r="B260" s="81" t="s">
        <v>543</v>
      </c>
      <c r="C260" s="1">
        <v>1.33</v>
      </c>
      <c r="E260" s="1">
        <v>1.33</v>
      </c>
      <c r="F260" s="1">
        <v>1.4630000000000001</v>
      </c>
      <c r="G260" s="1">
        <v>1.5960000000000001</v>
      </c>
      <c r="H260" s="1">
        <v>1.7290000000000001</v>
      </c>
      <c r="I260" t="s">
        <v>569</v>
      </c>
    </row>
    <row r="261" spans="1:9" x14ac:dyDescent="0.3">
      <c r="A261" t="s">
        <v>306</v>
      </c>
      <c r="B261" s="81" t="s">
        <v>544</v>
      </c>
      <c r="C261" s="1">
        <v>1.33</v>
      </c>
      <c r="E261" s="1">
        <v>1.33</v>
      </c>
      <c r="F261" s="1">
        <v>1.4630000000000001</v>
      </c>
      <c r="G261" s="1">
        <v>1.5960000000000001</v>
      </c>
      <c r="H261" s="1">
        <v>1.7290000000000001</v>
      </c>
      <c r="I261" t="s">
        <v>569</v>
      </c>
    </row>
    <row r="262" spans="1:9" x14ac:dyDescent="0.3">
      <c r="A262" t="s">
        <v>307</v>
      </c>
      <c r="B262" s="81" t="s">
        <v>545</v>
      </c>
      <c r="C262" s="1">
        <v>3.05</v>
      </c>
      <c r="E262" s="1">
        <v>3.05</v>
      </c>
      <c r="F262" s="1">
        <v>3.355</v>
      </c>
      <c r="G262" s="1">
        <v>3.66</v>
      </c>
      <c r="H262" s="1">
        <v>3.9649999999999999</v>
      </c>
      <c r="I262" t="s">
        <v>569</v>
      </c>
    </row>
    <row r="263" spans="1:9" ht="28.8" x14ac:dyDescent="0.3">
      <c r="A263" t="s">
        <v>308</v>
      </c>
      <c r="B263" s="81" t="s">
        <v>546</v>
      </c>
      <c r="C263" s="1">
        <v>1.33</v>
      </c>
      <c r="E263" s="1">
        <v>1.33</v>
      </c>
      <c r="F263" s="1">
        <v>1.4630000000000001</v>
      </c>
      <c r="G263" s="1">
        <v>1.5960000000000001</v>
      </c>
      <c r="H263" s="1">
        <v>1.7290000000000001</v>
      </c>
      <c r="I263" t="s">
        <v>569</v>
      </c>
    </row>
    <row r="264" spans="1:9" ht="43.2" x14ac:dyDescent="0.3">
      <c r="A264" t="s">
        <v>309</v>
      </c>
      <c r="B264" s="81" t="s">
        <v>547</v>
      </c>
      <c r="C264" s="1">
        <v>1.33</v>
      </c>
      <c r="E264" s="1">
        <v>1.33</v>
      </c>
      <c r="F264" s="1">
        <v>1.4630000000000001</v>
      </c>
      <c r="G264" s="1">
        <v>1.5960000000000001</v>
      </c>
      <c r="H264" s="1">
        <v>1.7290000000000001</v>
      </c>
      <c r="I264" t="s">
        <v>569</v>
      </c>
    </row>
    <row r="265" spans="1:9" ht="72" x14ac:dyDescent="0.3">
      <c r="A265" t="s">
        <v>310</v>
      </c>
      <c r="B265" s="81" t="s">
        <v>548</v>
      </c>
      <c r="C265" s="1">
        <v>2.48</v>
      </c>
      <c r="E265" s="1">
        <v>2.48</v>
      </c>
      <c r="F265" s="1">
        <v>2.7280000000000002</v>
      </c>
      <c r="G265" s="1">
        <v>2.976</v>
      </c>
      <c r="H265" s="1">
        <v>3.2240000000000002</v>
      </c>
      <c r="I265" t="s">
        <v>569</v>
      </c>
    </row>
    <row r="266" spans="1:9" x14ac:dyDescent="0.3">
      <c r="A266" t="s">
        <v>311</v>
      </c>
      <c r="B266" s="81" t="s">
        <v>549</v>
      </c>
      <c r="C266" s="1">
        <v>2.91</v>
      </c>
      <c r="E266" s="1">
        <v>2.91</v>
      </c>
      <c r="F266" s="1">
        <v>3.2010000000000001</v>
      </c>
      <c r="G266" s="1">
        <v>3.492</v>
      </c>
      <c r="H266" s="1">
        <v>3.7829999999999999</v>
      </c>
      <c r="I266" t="s">
        <v>569</v>
      </c>
    </row>
    <row r="267" spans="1:9" ht="28.8" x14ac:dyDescent="0.3">
      <c r="A267" t="s">
        <v>312</v>
      </c>
      <c r="B267" s="81" t="s">
        <v>550</v>
      </c>
      <c r="C267" s="1">
        <v>1.33</v>
      </c>
      <c r="E267" s="1">
        <v>1.33</v>
      </c>
      <c r="F267" s="1">
        <v>1.4630000000000001</v>
      </c>
      <c r="G267" s="1">
        <v>1.5960000000000001</v>
      </c>
      <c r="H267" s="1">
        <v>1.7290000000000001</v>
      </c>
      <c r="I267" t="s">
        <v>569</v>
      </c>
    </row>
    <row r="268" spans="1:9" ht="28.8" x14ac:dyDescent="0.3">
      <c r="A268" t="s">
        <v>313</v>
      </c>
      <c r="B268" s="81" t="s">
        <v>551</v>
      </c>
      <c r="C268" s="1">
        <v>1.33</v>
      </c>
      <c r="E268" s="1">
        <v>1.33</v>
      </c>
      <c r="F268" s="1">
        <v>1.4630000000000001</v>
      </c>
      <c r="G268" s="1">
        <v>1.5960000000000001</v>
      </c>
      <c r="H268" s="1">
        <v>1.7290000000000001</v>
      </c>
      <c r="I268" t="s">
        <v>569</v>
      </c>
    </row>
    <row r="269" spans="1:9" ht="28.8" x14ac:dyDescent="0.3">
      <c r="A269" t="s">
        <v>314</v>
      </c>
      <c r="B269" s="81" t="s">
        <v>552</v>
      </c>
      <c r="C269" s="1">
        <v>1.74</v>
      </c>
      <c r="E269" s="1">
        <v>1.74</v>
      </c>
      <c r="F269" s="1">
        <v>1.9139999999999999</v>
      </c>
      <c r="G269" s="1">
        <v>2.0880000000000001</v>
      </c>
      <c r="H269" s="1">
        <v>2.262</v>
      </c>
      <c r="I269" t="s">
        <v>569</v>
      </c>
    </row>
    <row r="270" spans="1:9" ht="28.8" x14ac:dyDescent="0.3">
      <c r="A270" t="s">
        <v>315</v>
      </c>
      <c r="B270" s="81" t="s">
        <v>553</v>
      </c>
      <c r="C270" s="1">
        <v>1.61</v>
      </c>
      <c r="E270" s="1">
        <v>1.61</v>
      </c>
      <c r="F270" s="1">
        <v>1.7709999999999999</v>
      </c>
      <c r="G270" s="1">
        <v>1.9319999999999999</v>
      </c>
      <c r="H270" s="1">
        <v>2.093</v>
      </c>
      <c r="I270" t="s">
        <v>569</v>
      </c>
    </row>
    <row r="271" spans="1:9" x14ac:dyDescent="0.3">
      <c r="A271" t="s">
        <v>316</v>
      </c>
      <c r="B271" s="81" t="s">
        <v>554</v>
      </c>
      <c r="C271" s="1">
        <v>1.33</v>
      </c>
      <c r="E271" s="1">
        <v>1.33</v>
      </c>
      <c r="F271" s="1">
        <v>1.4630000000000001</v>
      </c>
      <c r="G271" s="1">
        <v>1.5960000000000001</v>
      </c>
      <c r="H271" s="1">
        <v>1.7290000000000001</v>
      </c>
      <c r="I271" t="s">
        <v>569</v>
      </c>
    </row>
    <row r="272" spans="1:9" x14ac:dyDescent="0.3">
      <c r="A272" t="s">
        <v>317</v>
      </c>
      <c r="B272" s="81" t="s">
        <v>555</v>
      </c>
      <c r="C272" s="1">
        <v>1.33</v>
      </c>
      <c r="E272" s="1">
        <v>1.33</v>
      </c>
      <c r="F272" s="1">
        <v>1.4630000000000001</v>
      </c>
      <c r="G272" s="1">
        <v>1.5960000000000001</v>
      </c>
      <c r="H272" s="1">
        <v>1.7290000000000001</v>
      </c>
      <c r="I272" t="s">
        <v>569</v>
      </c>
    </row>
    <row r="273" spans="1:9" ht="28.8" x14ac:dyDescent="0.3">
      <c r="A273" t="s">
        <v>318</v>
      </c>
      <c r="B273" s="81" t="s">
        <v>556</v>
      </c>
    </row>
    <row r="274" spans="1:9" ht="28.8" x14ac:dyDescent="0.3">
      <c r="A274" t="s">
        <v>319</v>
      </c>
      <c r="B274" s="81" t="s">
        <v>557</v>
      </c>
      <c r="C274" s="1">
        <v>1.33</v>
      </c>
      <c r="E274" s="1">
        <v>1.33</v>
      </c>
      <c r="F274" s="1">
        <v>1.4630000000000001</v>
      </c>
      <c r="G274" s="1">
        <v>1.5960000000000001</v>
      </c>
      <c r="H274" s="1">
        <v>1.7290000000000001</v>
      </c>
      <c r="I274" t="s">
        <v>569</v>
      </c>
    </row>
    <row r="275" spans="1:9" ht="43.2" x14ac:dyDescent="0.3">
      <c r="A275" t="s">
        <v>320</v>
      </c>
      <c r="B275" s="81" t="s">
        <v>558</v>
      </c>
      <c r="C275" s="1">
        <v>1.33</v>
      </c>
      <c r="E275" s="1">
        <v>1.33</v>
      </c>
      <c r="F275" s="1">
        <v>1.4630000000000001</v>
      </c>
      <c r="G275" s="1">
        <v>1.5960000000000001</v>
      </c>
      <c r="H275" s="1">
        <v>1.7290000000000001</v>
      </c>
      <c r="I275" t="s">
        <v>569</v>
      </c>
    </row>
    <row r="276" spans="1:9" ht="28.8" x14ac:dyDescent="0.3">
      <c r="A276" t="s">
        <v>321</v>
      </c>
      <c r="B276" s="81" t="s">
        <v>559</v>
      </c>
      <c r="C276" s="1">
        <v>1.33</v>
      </c>
      <c r="E276" s="1">
        <v>1.33</v>
      </c>
      <c r="F276" s="1">
        <v>1.4630000000000001</v>
      </c>
      <c r="G276" s="1">
        <v>1.5960000000000001</v>
      </c>
      <c r="H276" s="1">
        <v>1.7290000000000001</v>
      </c>
      <c r="I276" t="s">
        <v>569</v>
      </c>
    </row>
    <row r="277" spans="1:9" x14ac:dyDescent="0.3">
      <c r="A277" t="s">
        <v>322</v>
      </c>
      <c r="B277" s="81" t="s">
        <v>560</v>
      </c>
      <c r="C277" s="1">
        <v>1.33</v>
      </c>
      <c r="E277" s="1">
        <v>1.33</v>
      </c>
      <c r="F277" s="1">
        <v>1.4630000000000001</v>
      </c>
      <c r="G277" s="1">
        <v>1.5960000000000001</v>
      </c>
      <c r="H277" s="1">
        <v>1.7290000000000001</v>
      </c>
      <c r="I277" t="s">
        <v>569</v>
      </c>
    </row>
    <row r="278" spans="1:9" ht="28.8" x14ac:dyDescent="0.3">
      <c r="A278" t="s">
        <v>323</v>
      </c>
      <c r="B278" s="81" t="s">
        <v>561</v>
      </c>
      <c r="C278" s="1">
        <v>1.33</v>
      </c>
      <c r="E278" s="1">
        <v>1.33</v>
      </c>
      <c r="F278" s="1">
        <v>1.4630000000000001</v>
      </c>
      <c r="G278" s="1">
        <v>1.5960000000000001</v>
      </c>
      <c r="H278" s="1">
        <v>1.7290000000000001</v>
      </c>
      <c r="I278" t="s">
        <v>569</v>
      </c>
    </row>
    <row r="279" spans="1:9" x14ac:dyDescent="0.3">
      <c r="A279" t="s">
        <v>324</v>
      </c>
      <c r="B279" s="81" t="s">
        <v>562</v>
      </c>
      <c r="C279" s="1">
        <v>1.33</v>
      </c>
      <c r="E279" s="1">
        <v>1.33</v>
      </c>
      <c r="F279" s="1">
        <v>1.4630000000000001</v>
      </c>
      <c r="G279" s="1">
        <v>1.5960000000000001</v>
      </c>
      <c r="H279" s="1">
        <v>1.7290000000000001</v>
      </c>
      <c r="I279" t="s">
        <v>569</v>
      </c>
    </row>
    <row r="280" spans="1:9" ht="43.2" x14ac:dyDescent="0.3">
      <c r="A280" t="s">
        <v>325</v>
      </c>
      <c r="B280" s="81" t="s">
        <v>563</v>
      </c>
      <c r="C280" s="1">
        <v>1.33</v>
      </c>
      <c r="E280" s="1">
        <v>1.33</v>
      </c>
      <c r="F280" s="1">
        <v>1.4630000000000001</v>
      </c>
      <c r="G280" s="1">
        <v>1.5960000000000001</v>
      </c>
      <c r="H280" s="1">
        <v>1.7290000000000001</v>
      </c>
      <c r="I280" t="s">
        <v>569</v>
      </c>
    </row>
    <row r="281" spans="1:9" ht="28.8" x14ac:dyDescent="0.3">
      <c r="A281" t="s">
        <v>326</v>
      </c>
      <c r="B281" s="81" t="s">
        <v>564</v>
      </c>
      <c r="C281" s="1">
        <v>1.33</v>
      </c>
      <c r="E281" s="1">
        <v>1.33</v>
      </c>
      <c r="F281" s="1">
        <v>1.4630000000000001</v>
      </c>
      <c r="G281" s="1">
        <v>1.5960000000000001</v>
      </c>
      <c r="H281" s="1">
        <v>1.7290000000000001</v>
      </c>
      <c r="I281" t="s">
        <v>569</v>
      </c>
    </row>
    <row r="282" spans="1:9" ht="28.8" x14ac:dyDescent="0.3">
      <c r="A282" t="s">
        <v>327</v>
      </c>
      <c r="B282" s="81" t="s">
        <v>565</v>
      </c>
      <c r="C282" s="1">
        <v>1.33</v>
      </c>
      <c r="E282" s="1">
        <v>1.33</v>
      </c>
      <c r="F282" s="1">
        <v>1.4630000000000001</v>
      </c>
      <c r="G282" s="1">
        <v>1.5960000000000001</v>
      </c>
      <c r="H282" s="1">
        <v>1.7290000000000001</v>
      </c>
      <c r="I282" t="s">
        <v>569</v>
      </c>
    </row>
    <row r="283" spans="1:9" ht="28.8" x14ac:dyDescent="0.3">
      <c r="A283" t="s">
        <v>328</v>
      </c>
      <c r="B283" s="81" t="s">
        <v>566</v>
      </c>
      <c r="C283" s="1">
        <v>1.33</v>
      </c>
      <c r="E283" s="1">
        <v>1.33</v>
      </c>
      <c r="F283" s="1">
        <v>1.4630000000000001</v>
      </c>
      <c r="G283" s="1">
        <v>1.5960000000000001</v>
      </c>
      <c r="H283" s="1">
        <v>1.7290000000000001</v>
      </c>
      <c r="I283" t="s">
        <v>569</v>
      </c>
    </row>
    <row r="284" spans="1:9" ht="28.8" x14ac:dyDescent="0.3">
      <c r="A284" t="s">
        <v>329</v>
      </c>
      <c r="B284" s="81" t="s">
        <v>567</v>
      </c>
      <c r="C284" s="1">
        <v>1.51</v>
      </c>
      <c r="E284" s="1">
        <v>1.51</v>
      </c>
      <c r="F284" s="1">
        <v>1.661</v>
      </c>
      <c r="G284" s="1">
        <v>1.8120000000000001</v>
      </c>
      <c r="H284" s="1">
        <v>1.9630000000000001</v>
      </c>
      <c r="I284" t="s">
        <v>569</v>
      </c>
    </row>
  </sheetData>
  <sheetProtection algorithmName="SHA-512" hashValue="RHyiZ79z0taBdnAM/wX43/HO/rcUYM3lyj7ep3lT0xo4WZy4vLQD7n8ntys9uvcgWgVZSw3yM4iqT+2g/SVn4A==" saltValue="doTsGVpZFIfXaUw4cfaILQ=="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8"/>
  <dimension ref="A1:I284"/>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0.05</v>
      </c>
      <c r="E4" s="1">
        <v>0.92</v>
      </c>
      <c r="F4" s="1">
        <v>1.012</v>
      </c>
      <c r="G4" s="1">
        <v>1.1040000000000001</v>
      </c>
      <c r="H4" s="1">
        <v>1.196</v>
      </c>
      <c r="I4" t="s">
        <v>83</v>
      </c>
    </row>
    <row r="5" spans="1:9" x14ac:dyDescent="0.3">
      <c r="A5" t="s">
        <v>11</v>
      </c>
      <c r="B5" s="81" t="s">
        <v>48</v>
      </c>
    </row>
    <row r="6" spans="1:9" x14ac:dyDescent="0.3">
      <c r="A6" t="s">
        <v>12</v>
      </c>
      <c r="B6" s="81" t="s">
        <v>49</v>
      </c>
      <c r="C6" s="1">
        <v>0.94</v>
      </c>
      <c r="D6" s="1">
        <v>7.0000000000000007E-2</v>
      </c>
      <c r="E6" s="1">
        <v>1.01</v>
      </c>
      <c r="F6" s="1">
        <v>1.111</v>
      </c>
      <c r="G6" s="1">
        <v>1.212</v>
      </c>
      <c r="H6" s="1">
        <v>1.3129999999999999</v>
      </c>
    </row>
    <row r="7" spans="1:9" x14ac:dyDescent="0.3">
      <c r="A7" t="s">
        <v>13</v>
      </c>
      <c r="B7" s="81" t="s">
        <v>50</v>
      </c>
    </row>
    <row r="8" spans="1:9" x14ac:dyDescent="0.3">
      <c r="A8" t="s">
        <v>13</v>
      </c>
      <c r="B8" s="81" t="s">
        <v>51</v>
      </c>
      <c r="C8" s="1">
        <v>0.9</v>
      </c>
      <c r="D8" s="1">
        <v>7.0000000000000007E-2</v>
      </c>
      <c r="E8" s="1">
        <v>0.97</v>
      </c>
      <c r="F8" s="1">
        <v>1.0669999999999999</v>
      </c>
      <c r="G8" s="1">
        <v>1.1639999999999999</v>
      </c>
      <c r="H8" s="1">
        <v>1.2609999999999999</v>
      </c>
      <c r="I8" t="s">
        <v>83</v>
      </c>
    </row>
    <row r="9" spans="1:9" x14ac:dyDescent="0.3">
      <c r="A9" t="s">
        <v>14</v>
      </c>
      <c r="B9" s="81" t="s">
        <v>52</v>
      </c>
    </row>
    <row r="10" spans="1:9" x14ac:dyDescent="0.3">
      <c r="A10" t="s">
        <v>15</v>
      </c>
      <c r="B10" s="81" t="s">
        <v>53</v>
      </c>
      <c r="C10" s="1">
        <v>1.85</v>
      </c>
      <c r="D10" s="1">
        <v>0.06</v>
      </c>
      <c r="E10" s="1">
        <v>1.9</v>
      </c>
      <c r="F10" s="1">
        <v>1.919</v>
      </c>
      <c r="G10" s="1">
        <v>1.919</v>
      </c>
      <c r="H10" s="1">
        <v>1.919</v>
      </c>
    </row>
    <row r="11" spans="1:9" x14ac:dyDescent="0.3">
      <c r="A11" t="s">
        <v>16</v>
      </c>
      <c r="B11" s="81" t="s">
        <v>54</v>
      </c>
    </row>
    <row r="12" spans="1:9" x14ac:dyDescent="0.3">
      <c r="A12" t="s">
        <v>17</v>
      </c>
      <c r="B12" s="81" t="s">
        <v>55</v>
      </c>
      <c r="C12" s="1">
        <v>0.68</v>
      </c>
      <c r="D12" s="1">
        <v>0.05</v>
      </c>
      <c r="E12" s="1">
        <v>0.73</v>
      </c>
      <c r="F12" s="1">
        <v>0.73699999999999999</v>
      </c>
      <c r="G12" s="1">
        <v>0.73699999999999999</v>
      </c>
      <c r="H12" s="1">
        <v>0.73699999999999999</v>
      </c>
    </row>
    <row r="13" spans="1:9" x14ac:dyDescent="0.3">
      <c r="A13" t="s">
        <v>18</v>
      </c>
      <c r="B13" s="81" t="s">
        <v>56</v>
      </c>
      <c r="C13" s="1">
        <v>1.64</v>
      </c>
      <c r="D13" s="1">
        <v>0.08</v>
      </c>
      <c r="E13" s="1">
        <v>1.73</v>
      </c>
      <c r="F13" s="1">
        <v>1.7470000000000001</v>
      </c>
      <c r="G13" s="1">
        <v>1.7470000000000001</v>
      </c>
      <c r="H13" s="1">
        <v>1.7470000000000001</v>
      </c>
    </row>
    <row r="14" spans="1:9" x14ac:dyDescent="0.3">
      <c r="A14" t="s">
        <v>19</v>
      </c>
      <c r="B14" s="81" t="s">
        <v>57</v>
      </c>
    </row>
    <row r="15" spans="1:9" ht="57.6" x14ac:dyDescent="0.3">
      <c r="A15" t="s">
        <v>20</v>
      </c>
      <c r="B15" s="81" t="s">
        <v>58</v>
      </c>
      <c r="C15" s="1">
        <v>0.51</v>
      </c>
      <c r="D15" s="1">
        <v>0.04</v>
      </c>
      <c r="E15" s="1">
        <v>0.55000000000000004</v>
      </c>
      <c r="F15" s="1">
        <v>0.55600000000000005</v>
      </c>
      <c r="G15" s="1">
        <v>0.55600000000000005</v>
      </c>
      <c r="H15" s="1">
        <v>0.55600000000000005</v>
      </c>
    </row>
    <row r="16" spans="1:9" ht="57.6" x14ac:dyDescent="0.3">
      <c r="A16" t="s">
        <v>21</v>
      </c>
      <c r="B16" s="81" t="s">
        <v>59</v>
      </c>
      <c r="C16" s="1">
        <v>0.84</v>
      </c>
      <c r="D16" s="1">
        <v>0.04</v>
      </c>
      <c r="E16" s="1">
        <v>0.88</v>
      </c>
      <c r="F16" s="1">
        <v>0.88900000000000001</v>
      </c>
      <c r="G16" s="1">
        <v>0.88900000000000001</v>
      </c>
      <c r="H16" s="1">
        <v>0.88900000000000001</v>
      </c>
    </row>
    <row r="17" spans="1:8" ht="72" x14ac:dyDescent="0.3">
      <c r="A17" t="s">
        <v>22</v>
      </c>
      <c r="B17" s="81" t="s">
        <v>60</v>
      </c>
      <c r="C17" s="1">
        <v>1.53</v>
      </c>
      <c r="D17" s="1">
        <v>0.14000000000000001</v>
      </c>
      <c r="E17" s="1">
        <v>1.66</v>
      </c>
      <c r="F17" s="1">
        <v>1.677</v>
      </c>
      <c r="G17" s="1">
        <v>1.677</v>
      </c>
      <c r="H17" s="1">
        <v>1.677</v>
      </c>
    </row>
    <row r="18" spans="1:8" ht="57.6" x14ac:dyDescent="0.3">
      <c r="A18" t="s">
        <v>23</v>
      </c>
      <c r="B18" s="81" t="s">
        <v>61</v>
      </c>
      <c r="C18" s="1">
        <v>1.5</v>
      </c>
      <c r="D18" s="1">
        <v>0.13</v>
      </c>
      <c r="E18" s="1">
        <v>1.63</v>
      </c>
      <c r="F18" s="1">
        <v>1.6459999999999999</v>
      </c>
      <c r="G18" s="1">
        <v>1.6459999999999999</v>
      </c>
      <c r="H18" s="1">
        <v>1.6459999999999999</v>
      </c>
    </row>
    <row r="19" spans="1:8" ht="28.8" x14ac:dyDescent="0.3">
      <c r="A19" t="s">
        <v>24</v>
      </c>
      <c r="B19" s="81" t="s">
        <v>62</v>
      </c>
      <c r="C19" s="1">
        <v>0.66</v>
      </c>
      <c r="D19" s="1">
        <v>0.1</v>
      </c>
      <c r="E19" s="1">
        <v>0.76</v>
      </c>
      <c r="F19" s="1">
        <v>0.76800000000000002</v>
      </c>
      <c r="G19" s="1">
        <v>0.76800000000000002</v>
      </c>
      <c r="H19" s="1">
        <v>0.76800000000000002</v>
      </c>
    </row>
    <row r="20" spans="1:8" ht="28.8" x14ac:dyDescent="0.3">
      <c r="A20" t="s">
        <v>25</v>
      </c>
      <c r="B20" s="81" t="s">
        <v>63</v>
      </c>
      <c r="C20" s="1">
        <v>1.17</v>
      </c>
      <c r="D20" s="1">
        <v>0.11</v>
      </c>
      <c r="E20" s="1">
        <v>1.28</v>
      </c>
      <c r="F20" s="1">
        <v>1.2929999999999999</v>
      </c>
      <c r="G20" s="1">
        <v>1.2929999999999999</v>
      </c>
      <c r="H20" s="1">
        <v>1.2929999999999999</v>
      </c>
    </row>
    <row r="21" spans="1:8" ht="28.8" x14ac:dyDescent="0.3">
      <c r="A21" t="s">
        <v>26</v>
      </c>
      <c r="B21" s="81" t="s">
        <v>64</v>
      </c>
      <c r="C21" s="1">
        <v>1.25</v>
      </c>
      <c r="D21" s="1">
        <v>0.09</v>
      </c>
      <c r="E21" s="1">
        <v>1.34</v>
      </c>
      <c r="F21" s="1">
        <v>1.353</v>
      </c>
      <c r="G21" s="1">
        <v>1.353</v>
      </c>
      <c r="H21" s="1">
        <v>1.353</v>
      </c>
    </row>
    <row r="22" spans="1:8" ht="43.2" x14ac:dyDescent="0.3">
      <c r="A22" t="s">
        <v>27</v>
      </c>
      <c r="B22" s="81" t="s">
        <v>65</v>
      </c>
      <c r="C22" s="1">
        <v>1.92</v>
      </c>
      <c r="D22" s="1">
        <v>0.13</v>
      </c>
      <c r="E22" s="1">
        <v>2.06</v>
      </c>
      <c r="F22" s="1">
        <v>2.081</v>
      </c>
      <c r="G22" s="1">
        <v>2.081</v>
      </c>
      <c r="H22" s="1">
        <v>2.081</v>
      </c>
    </row>
    <row r="23" spans="1:8" ht="72" x14ac:dyDescent="0.3">
      <c r="A23" t="s">
        <v>28</v>
      </c>
      <c r="B23" s="81" t="s">
        <v>66</v>
      </c>
      <c r="C23" s="1">
        <v>1.66</v>
      </c>
      <c r="D23" s="1">
        <v>0.12</v>
      </c>
      <c r="E23" s="1">
        <v>1.78</v>
      </c>
      <c r="F23" s="1">
        <v>1.798</v>
      </c>
      <c r="G23" s="1">
        <v>1.798</v>
      </c>
      <c r="H23" s="1">
        <v>1.798</v>
      </c>
    </row>
    <row r="24" spans="1:8" ht="72" x14ac:dyDescent="0.3">
      <c r="A24" t="s">
        <v>29</v>
      </c>
      <c r="B24" s="81" t="s">
        <v>67</v>
      </c>
      <c r="C24" s="1">
        <v>1.66</v>
      </c>
      <c r="D24" s="1">
        <v>0.12</v>
      </c>
      <c r="E24" s="1">
        <v>1.78</v>
      </c>
      <c r="F24" s="1">
        <v>1.798</v>
      </c>
      <c r="G24" s="1">
        <v>1.798</v>
      </c>
      <c r="H24" s="1">
        <v>1.798</v>
      </c>
    </row>
    <row r="25" spans="1:8" ht="28.8" x14ac:dyDescent="0.3">
      <c r="A25" t="s">
        <v>30</v>
      </c>
      <c r="B25" s="81" t="s">
        <v>68</v>
      </c>
      <c r="C25" s="1">
        <v>2.88</v>
      </c>
      <c r="D25" s="1">
        <v>0.09</v>
      </c>
      <c r="E25" s="1">
        <v>2.97</v>
      </c>
      <c r="F25" s="1">
        <v>3</v>
      </c>
      <c r="G25" s="1">
        <v>3</v>
      </c>
      <c r="H25" s="1">
        <v>3</v>
      </c>
    </row>
    <row r="26" spans="1:8" ht="43.2" x14ac:dyDescent="0.3">
      <c r="A26" t="s">
        <v>31</v>
      </c>
      <c r="B26" s="81" t="s">
        <v>69</v>
      </c>
      <c r="C26" s="1">
        <v>1.61</v>
      </c>
      <c r="D26" s="1">
        <v>0.12</v>
      </c>
      <c r="E26" s="1">
        <v>1.73</v>
      </c>
      <c r="F26" s="1">
        <v>1.7470000000000001</v>
      </c>
      <c r="G26" s="1">
        <v>1.7470000000000001</v>
      </c>
      <c r="H26" s="1">
        <v>1.7470000000000001</v>
      </c>
    </row>
    <row r="27" spans="1:8" ht="43.2" x14ac:dyDescent="0.3">
      <c r="A27" t="s">
        <v>32</v>
      </c>
      <c r="B27" s="81" t="s">
        <v>70</v>
      </c>
      <c r="C27" s="1">
        <v>1.34</v>
      </c>
      <c r="D27" s="1">
        <v>0.1</v>
      </c>
      <c r="E27" s="1">
        <v>1.45</v>
      </c>
      <c r="F27" s="1">
        <v>1.4650000000000001</v>
      </c>
      <c r="G27" s="1">
        <v>1.4650000000000001</v>
      </c>
      <c r="H27" s="1">
        <v>1.4650000000000001</v>
      </c>
    </row>
    <row r="28" spans="1:8" ht="100.8" x14ac:dyDescent="0.3">
      <c r="A28" t="s">
        <v>33</v>
      </c>
      <c r="B28" s="81" t="s">
        <v>71</v>
      </c>
      <c r="C28" s="1">
        <v>1.48</v>
      </c>
      <c r="D28" s="1">
        <v>0.12</v>
      </c>
      <c r="E28" s="1">
        <v>1.6</v>
      </c>
      <c r="F28" s="1">
        <v>1.6160000000000001</v>
      </c>
      <c r="G28" s="1">
        <v>1.6160000000000001</v>
      </c>
      <c r="H28" s="1">
        <v>1.6160000000000001</v>
      </c>
    </row>
    <row r="29" spans="1:8" ht="28.8" x14ac:dyDescent="0.3">
      <c r="A29" t="s">
        <v>34</v>
      </c>
      <c r="B29" s="81" t="s">
        <v>72</v>
      </c>
    </row>
    <row r="30" spans="1:8" ht="43.2" x14ac:dyDescent="0.3">
      <c r="A30" t="s">
        <v>35</v>
      </c>
      <c r="B30" s="81" t="s">
        <v>73</v>
      </c>
      <c r="C30" s="1">
        <v>0.7</v>
      </c>
      <c r="D30" s="1">
        <v>0.1</v>
      </c>
      <c r="E30" s="1">
        <v>0.8</v>
      </c>
      <c r="F30" s="1">
        <v>0.80800000000000005</v>
      </c>
      <c r="G30" s="1">
        <v>0.80800000000000005</v>
      </c>
      <c r="H30" s="1">
        <v>0.80800000000000005</v>
      </c>
    </row>
    <row r="31" spans="1:8" ht="57.6" x14ac:dyDescent="0.3">
      <c r="A31" t="s">
        <v>36</v>
      </c>
      <c r="B31" s="81" t="s">
        <v>74</v>
      </c>
      <c r="C31" s="1">
        <v>0.84</v>
      </c>
      <c r="D31" s="1">
        <v>0.12</v>
      </c>
      <c r="E31" s="1">
        <v>0.96</v>
      </c>
      <c r="F31" s="1">
        <v>0.97</v>
      </c>
      <c r="G31" s="1">
        <v>0.97</v>
      </c>
      <c r="H31" s="1">
        <v>0.97</v>
      </c>
    </row>
    <row r="32" spans="1:8" ht="57.6" x14ac:dyDescent="0.3">
      <c r="A32" t="s">
        <v>37</v>
      </c>
      <c r="B32" s="81" t="s">
        <v>75</v>
      </c>
      <c r="C32" s="1">
        <v>0.56999999999999995</v>
      </c>
      <c r="D32" s="1">
        <v>0.09</v>
      </c>
      <c r="E32" s="1">
        <v>0.66</v>
      </c>
      <c r="F32" s="1">
        <v>0.66700000000000004</v>
      </c>
      <c r="G32" s="1">
        <v>0.66700000000000004</v>
      </c>
      <c r="H32" s="1">
        <v>0.66700000000000004</v>
      </c>
    </row>
    <row r="33" spans="1:9" ht="43.2" x14ac:dyDescent="0.3">
      <c r="A33" t="s">
        <v>38</v>
      </c>
      <c r="B33" s="81" t="s">
        <v>76</v>
      </c>
      <c r="C33" s="1">
        <v>0.53</v>
      </c>
      <c r="D33" s="1">
        <v>7.0000000000000007E-2</v>
      </c>
      <c r="E33" s="1">
        <v>0.6</v>
      </c>
      <c r="F33" s="1">
        <v>0.60599999999999998</v>
      </c>
      <c r="G33" s="1">
        <v>0.60599999999999998</v>
      </c>
      <c r="H33" s="1">
        <v>0.60599999999999998</v>
      </c>
    </row>
    <row r="34" spans="1:9" ht="57.6" x14ac:dyDescent="0.3">
      <c r="A34" t="s">
        <v>39</v>
      </c>
      <c r="B34" s="81" t="s">
        <v>77</v>
      </c>
      <c r="C34" s="1">
        <v>0.34</v>
      </c>
      <c r="D34" s="1">
        <v>0.06</v>
      </c>
      <c r="E34" s="1">
        <v>0.4</v>
      </c>
      <c r="F34" s="1">
        <v>0.40400000000000003</v>
      </c>
      <c r="G34" s="1">
        <v>0.40400000000000003</v>
      </c>
      <c r="H34" s="1">
        <v>0.40400000000000003</v>
      </c>
    </row>
    <row r="35" spans="1:9" ht="28.8" x14ac:dyDescent="0.3">
      <c r="A35" t="s">
        <v>40</v>
      </c>
      <c r="B35" s="81" t="s">
        <v>78</v>
      </c>
      <c r="C35" s="1">
        <v>1.1399999999999999</v>
      </c>
      <c r="D35" s="1">
        <v>0.15</v>
      </c>
      <c r="E35" s="1">
        <v>1.29</v>
      </c>
      <c r="F35" s="1">
        <v>1.3029999999999999</v>
      </c>
      <c r="G35" s="1">
        <v>1.3029999999999999</v>
      </c>
      <c r="H35" s="1">
        <v>1.3029999999999999</v>
      </c>
    </row>
    <row r="36" spans="1:9" ht="28.8" x14ac:dyDescent="0.3">
      <c r="A36" t="s">
        <v>41</v>
      </c>
      <c r="B36" s="81" t="s">
        <v>79</v>
      </c>
      <c r="C36" s="1">
        <v>0.61</v>
      </c>
      <c r="D36" s="1">
        <v>0.12</v>
      </c>
      <c r="E36" s="1">
        <v>0.73</v>
      </c>
      <c r="F36" s="1">
        <v>0.73699999999999999</v>
      </c>
      <c r="G36" s="1">
        <v>0.73699999999999999</v>
      </c>
      <c r="H36" s="1">
        <v>0.73699999999999999</v>
      </c>
    </row>
    <row r="37" spans="1:9" ht="86.4" x14ac:dyDescent="0.3">
      <c r="A37" t="s">
        <v>42</v>
      </c>
      <c r="B37" s="81" t="s">
        <v>80</v>
      </c>
      <c r="C37" s="1">
        <v>1.1000000000000001</v>
      </c>
      <c r="D37" s="1">
        <v>0.09</v>
      </c>
      <c r="E37" s="1">
        <v>1.2</v>
      </c>
      <c r="F37" s="1">
        <v>1.212</v>
      </c>
      <c r="G37" s="1">
        <v>1.212</v>
      </c>
      <c r="H37" s="1">
        <v>1.212</v>
      </c>
    </row>
    <row r="38" spans="1:9" ht="86.4" x14ac:dyDescent="0.3">
      <c r="A38" t="s">
        <v>43</v>
      </c>
      <c r="B38" s="81" t="s">
        <v>81</v>
      </c>
      <c r="C38" s="1">
        <v>0.56999999999999995</v>
      </c>
      <c r="D38" s="1">
        <v>0.06</v>
      </c>
      <c r="E38" s="1">
        <v>0.63</v>
      </c>
      <c r="F38" s="1">
        <v>0.63600000000000001</v>
      </c>
      <c r="G38" s="1">
        <v>0.63600000000000001</v>
      </c>
      <c r="H38" s="1">
        <v>0.63600000000000001</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0.47</v>
      </c>
      <c r="E40" s="1">
        <v>0.47</v>
      </c>
      <c r="F40" s="1">
        <v>0.51700000000000002</v>
      </c>
      <c r="G40" s="1">
        <v>0.56399999999999995</v>
      </c>
      <c r="H40" s="1">
        <v>0.61099999999999999</v>
      </c>
      <c r="I40" t="s">
        <v>568</v>
      </c>
    </row>
    <row r="41" spans="1:9" x14ac:dyDescent="0.3">
      <c r="A41" t="s">
        <v>87</v>
      </c>
      <c r="B41" s="81" t="s">
        <v>332</v>
      </c>
      <c r="C41" s="1">
        <v>0.7</v>
      </c>
      <c r="E41" s="1">
        <v>0.7</v>
      </c>
      <c r="F41" s="1">
        <v>0.77</v>
      </c>
      <c r="G41" s="1">
        <v>0.84</v>
      </c>
      <c r="H41" s="1">
        <v>0.91</v>
      </c>
      <c r="I41" t="s">
        <v>568</v>
      </c>
    </row>
    <row r="42" spans="1:9" x14ac:dyDescent="0.3">
      <c r="A42" t="s">
        <v>88</v>
      </c>
      <c r="B42" s="81" t="s">
        <v>333</v>
      </c>
      <c r="C42" s="1">
        <v>0.71</v>
      </c>
      <c r="E42" s="1">
        <v>0.71</v>
      </c>
      <c r="F42" s="1">
        <v>0.78100000000000003</v>
      </c>
      <c r="G42" s="1">
        <v>0.85199999999999998</v>
      </c>
      <c r="H42" s="1">
        <v>0.92300000000000004</v>
      </c>
      <c r="I42" t="s">
        <v>568</v>
      </c>
    </row>
    <row r="43" spans="1:9" x14ac:dyDescent="0.3">
      <c r="A43" t="s">
        <v>89</v>
      </c>
      <c r="B43" s="81" t="s">
        <v>334</v>
      </c>
      <c r="C43" s="1">
        <v>0.71</v>
      </c>
      <c r="E43" s="1">
        <v>0.71</v>
      </c>
      <c r="F43" s="1">
        <v>0.78100000000000003</v>
      </c>
      <c r="G43" s="1">
        <v>0.85199999999999998</v>
      </c>
      <c r="H43" s="1">
        <v>0.92300000000000004</v>
      </c>
      <c r="I43" t="s">
        <v>568</v>
      </c>
    </row>
    <row r="44" spans="1:9" x14ac:dyDescent="0.3">
      <c r="A44" t="s">
        <v>90</v>
      </c>
      <c r="B44" s="81" t="s">
        <v>332</v>
      </c>
      <c r="C44" s="1">
        <v>0.7</v>
      </c>
      <c r="E44" s="1">
        <v>0.7</v>
      </c>
      <c r="F44" s="1">
        <v>0.77</v>
      </c>
      <c r="G44" s="1">
        <v>0.84</v>
      </c>
      <c r="H44" s="1">
        <v>0.91</v>
      </c>
      <c r="I44" t="s">
        <v>568</v>
      </c>
    </row>
    <row r="45" spans="1:9" x14ac:dyDescent="0.3">
      <c r="A45" t="s">
        <v>91</v>
      </c>
      <c r="B45" s="81" t="s">
        <v>333</v>
      </c>
      <c r="C45" s="1">
        <v>0.71</v>
      </c>
      <c r="E45" s="1">
        <v>0.71</v>
      </c>
      <c r="F45" s="1">
        <v>0.78100000000000003</v>
      </c>
      <c r="G45" s="1">
        <v>0.85199999999999998</v>
      </c>
      <c r="H45" s="1">
        <v>0.92300000000000004</v>
      </c>
      <c r="I45" t="s">
        <v>568</v>
      </c>
    </row>
    <row r="46" spans="1:9" x14ac:dyDescent="0.3">
      <c r="A46" t="s">
        <v>92</v>
      </c>
      <c r="B46" s="81" t="s">
        <v>335</v>
      </c>
      <c r="C46" s="1">
        <v>0.7</v>
      </c>
      <c r="E46" s="1">
        <v>0.7</v>
      </c>
      <c r="F46" s="1">
        <v>0.77</v>
      </c>
      <c r="G46" s="1">
        <v>0.84</v>
      </c>
      <c r="H46" s="1">
        <v>0.91</v>
      </c>
      <c r="I46" t="s">
        <v>568</v>
      </c>
    </row>
    <row r="47" spans="1:9" ht="28.8" x14ac:dyDescent="0.3">
      <c r="A47" t="s">
        <v>93</v>
      </c>
      <c r="B47" s="81" t="s">
        <v>336</v>
      </c>
      <c r="C47" s="1">
        <v>1.1499999999999999</v>
      </c>
      <c r="E47" s="1">
        <v>1.1499999999999999</v>
      </c>
      <c r="F47" s="1">
        <v>1.2649999999999999</v>
      </c>
      <c r="G47" s="1">
        <v>1.38</v>
      </c>
      <c r="H47" s="1">
        <v>1.4950000000000001</v>
      </c>
      <c r="I47" t="s">
        <v>568</v>
      </c>
    </row>
    <row r="48" spans="1:9" ht="43.2" x14ac:dyDescent="0.3">
      <c r="A48" t="s">
        <v>94</v>
      </c>
      <c r="B48" s="81" t="s">
        <v>337</v>
      </c>
      <c r="C48" s="1">
        <v>1.1499999999999999</v>
      </c>
      <c r="E48" s="1">
        <v>1.1499999999999999</v>
      </c>
      <c r="F48" s="1">
        <v>1.2649999999999999</v>
      </c>
      <c r="G48" s="1">
        <v>1.38</v>
      </c>
      <c r="H48" s="1">
        <v>1.4950000000000001</v>
      </c>
      <c r="I48" t="s">
        <v>568</v>
      </c>
    </row>
    <row r="49" spans="1:9" x14ac:dyDescent="0.3">
      <c r="A49" t="s">
        <v>95</v>
      </c>
      <c r="B49" s="81" t="s">
        <v>338</v>
      </c>
      <c r="C49" s="1">
        <v>0.71</v>
      </c>
      <c r="E49" s="1">
        <v>0.71</v>
      </c>
      <c r="F49" s="1">
        <v>0.78100000000000003</v>
      </c>
      <c r="G49" s="1">
        <v>0.85199999999999998</v>
      </c>
      <c r="H49" s="1">
        <v>0.92300000000000004</v>
      </c>
      <c r="I49" t="s">
        <v>568</v>
      </c>
    </row>
    <row r="50" spans="1:9" ht="28.8" x14ac:dyDescent="0.3">
      <c r="A50" t="s">
        <v>96</v>
      </c>
      <c r="B50" s="81" t="s">
        <v>339</v>
      </c>
      <c r="C50" s="1">
        <v>0.71</v>
      </c>
      <c r="E50" s="1">
        <v>0.71</v>
      </c>
      <c r="F50" s="1">
        <v>0.78100000000000003</v>
      </c>
      <c r="G50" s="1">
        <v>0.85199999999999998</v>
      </c>
      <c r="H50" s="1">
        <v>0.92300000000000004</v>
      </c>
      <c r="I50" t="s">
        <v>568</v>
      </c>
    </row>
    <row r="51" spans="1:9" x14ac:dyDescent="0.3">
      <c r="A51" t="s">
        <v>97</v>
      </c>
      <c r="B51" s="81" t="s">
        <v>340</v>
      </c>
      <c r="C51" s="1">
        <v>0.71</v>
      </c>
      <c r="E51" s="1">
        <v>0.71</v>
      </c>
      <c r="F51" s="1">
        <v>0.78100000000000003</v>
      </c>
      <c r="G51" s="1">
        <v>0.85199999999999998</v>
      </c>
      <c r="H51" s="1">
        <v>0.92300000000000004</v>
      </c>
      <c r="I51" t="s">
        <v>568</v>
      </c>
    </row>
    <row r="52" spans="1:9" x14ac:dyDescent="0.3">
      <c r="A52" t="s">
        <v>98</v>
      </c>
      <c r="B52" s="81" t="s">
        <v>341</v>
      </c>
      <c r="C52" s="1">
        <v>0.71</v>
      </c>
      <c r="E52" s="1">
        <v>0.71</v>
      </c>
      <c r="F52" s="1">
        <v>0.78100000000000003</v>
      </c>
      <c r="G52" s="1">
        <v>0.85199999999999998</v>
      </c>
      <c r="H52" s="1">
        <v>0.92300000000000004</v>
      </c>
      <c r="I52" t="s">
        <v>568</v>
      </c>
    </row>
    <row r="53" spans="1:9" x14ac:dyDescent="0.3">
      <c r="A53" t="s">
        <v>99</v>
      </c>
      <c r="B53" s="81" t="s">
        <v>342</v>
      </c>
      <c r="C53" s="1">
        <v>0.71</v>
      </c>
      <c r="E53" s="1">
        <v>0.71</v>
      </c>
      <c r="F53" s="1">
        <v>0.78100000000000003</v>
      </c>
      <c r="G53" s="1">
        <v>0.85199999999999998</v>
      </c>
      <c r="H53" s="1">
        <v>0.92300000000000004</v>
      </c>
      <c r="I53" t="s">
        <v>568</v>
      </c>
    </row>
    <row r="54" spans="1:9" x14ac:dyDescent="0.3">
      <c r="A54" t="s">
        <v>100</v>
      </c>
      <c r="B54" s="81" t="s">
        <v>341</v>
      </c>
      <c r="C54" s="1">
        <v>0.71</v>
      </c>
      <c r="E54" s="1">
        <v>0.71</v>
      </c>
      <c r="F54" s="1">
        <v>0.78100000000000003</v>
      </c>
      <c r="G54" s="1">
        <v>0.85199999999999998</v>
      </c>
      <c r="H54" s="1">
        <v>0.92300000000000004</v>
      </c>
      <c r="I54" t="s">
        <v>568</v>
      </c>
    </row>
    <row r="55" spans="1:9" ht="72" x14ac:dyDescent="0.3">
      <c r="A55" t="s">
        <v>101</v>
      </c>
      <c r="B55" s="81" t="s">
        <v>343</v>
      </c>
      <c r="C55" s="1">
        <v>1.1499999999999999</v>
      </c>
      <c r="E55" s="1">
        <v>1.1499999999999999</v>
      </c>
      <c r="F55" s="1">
        <v>1.2649999999999999</v>
      </c>
      <c r="G55" s="1">
        <v>1.38</v>
      </c>
      <c r="H55" s="1">
        <v>1.4950000000000001</v>
      </c>
      <c r="I55" t="s">
        <v>568</v>
      </c>
    </row>
    <row r="56" spans="1:9" ht="72" x14ac:dyDescent="0.3">
      <c r="A56" t="s">
        <v>102</v>
      </c>
      <c r="B56" s="81" t="s">
        <v>344</v>
      </c>
      <c r="C56" s="1">
        <v>1.1499999999999999</v>
      </c>
      <c r="E56" s="1">
        <v>1.1499999999999999</v>
      </c>
      <c r="F56" s="1">
        <v>1.2649999999999999</v>
      </c>
      <c r="G56" s="1">
        <v>1.38</v>
      </c>
      <c r="H56" s="1">
        <v>1.4950000000000001</v>
      </c>
      <c r="I56" t="s">
        <v>568</v>
      </c>
    </row>
    <row r="57" spans="1:9" x14ac:dyDescent="0.3">
      <c r="A57" t="s">
        <v>103</v>
      </c>
      <c r="B57" s="81" t="s">
        <v>345</v>
      </c>
      <c r="C57" s="1">
        <v>1.1499999999999999</v>
      </c>
      <c r="E57" s="1">
        <v>1.1499999999999999</v>
      </c>
      <c r="F57" s="1">
        <v>1.2649999999999999</v>
      </c>
      <c r="G57" s="1">
        <v>1.38</v>
      </c>
      <c r="H57" s="1">
        <v>1.4950000000000001</v>
      </c>
      <c r="I57" t="s">
        <v>568</v>
      </c>
    </row>
    <row r="58" spans="1:9" ht="28.8" x14ac:dyDescent="0.3">
      <c r="A58" t="s">
        <v>104</v>
      </c>
      <c r="B58" s="81" t="s">
        <v>346</v>
      </c>
      <c r="C58" s="1">
        <v>0.7</v>
      </c>
      <c r="E58" s="1">
        <v>0.7</v>
      </c>
      <c r="F58" s="1">
        <v>0.77</v>
      </c>
      <c r="G58" s="1">
        <v>0.84</v>
      </c>
      <c r="H58" s="1">
        <v>0.91</v>
      </c>
      <c r="I58" t="s">
        <v>568</v>
      </c>
    </row>
    <row r="59" spans="1:9" ht="43.2" x14ac:dyDescent="0.3">
      <c r="A59" t="s">
        <v>105</v>
      </c>
      <c r="B59" s="81" t="s">
        <v>347</v>
      </c>
      <c r="C59" s="1">
        <v>1.1499999999999999</v>
      </c>
      <c r="E59" s="1">
        <v>1.1499999999999999</v>
      </c>
      <c r="F59" s="1">
        <v>1.2649999999999999</v>
      </c>
      <c r="G59" s="1">
        <v>1.38</v>
      </c>
      <c r="H59" s="1">
        <v>1.4950000000000001</v>
      </c>
      <c r="I59" t="s">
        <v>568</v>
      </c>
    </row>
    <row r="60" spans="1:9" ht="28.8" x14ac:dyDescent="0.3">
      <c r="A60" t="s">
        <v>106</v>
      </c>
      <c r="B60" s="81" t="s">
        <v>348</v>
      </c>
      <c r="C60" s="1">
        <v>1.1499999999999999</v>
      </c>
      <c r="E60" s="1">
        <v>1.1499999999999999</v>
      </c>
      <c r="F60" s="1">
        <v>1.2649999999999999</v>
      </c>
      <c r="G60" s="1">
        <v>1.38</v>
      </c>
      <c r="H60" s="1">
        <v>1.4950000000000001</v>
      </c>
      <c r="I60" t="s">
        <v>568</v>
      </c>
    </row>
    <row r="61" spans="1:9" x14ac:dyDescent="0.3">
      <c r="A61" t="s">
        <v>107</v>
      </c>
      <c r="B61" s="81" t="s">
        <v>349</v>
      </c>
      <c r="C61" s="1">
        <v>0.47</v>
      </c>
      <c r="E61" s="1">
        <v>0.47</v>
      </c>
      <c r="F61" s="1">
        <v>0.51700000000000002</v>
      </c>
      <c r="G61" s="1">
        <v>0.56399999999999995</v>
      </c>
      <c r="H61" s="1">
        <v>0.61099999999999999</v>
      </c>
      <c r="I61" t="s">
        <v>568</v>
      </c>
    </row>
    <row r="62" spans="1:9" x14ac:dyDescent="0.3">
      <c r="A62" t="s">
        <v>108</v>
      </c>
      <c r="B62" s="81" t="s">
        <v>341</v>
      </c>
      <c r="C62" s="1">
        <v>1.1499999999999999</v>
      </c>
      <c r="E62" s="1">
        <v>1.1499999999999999</v>
      </c>
      <c r="F62" s="1">
        <v>1.2649999999999999</v>
      </c>
      <c r="G62" s="1">
        <v>1.38</v>
      </c>
      <c r="H62" s="1">
        <v>1.4950000000000001</v>
      </c>
      <c r="I62" t="s">
        <v>568</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0.06</v>
      </c>
      <c r="D64" s="1">
        <v>0.03</v>
      </c>
      <c r="E64" s="1">
        <v>0.1</v>
      </c>
      <c r="F64" s="1">
        <v>0.11</v>
      </c>
      <c r="G64" s="1">
        <v>0.12</v>
      </c>
      <c r="H64" s="1">
        <v>0.13</v>
      </c>
    </row>
    <row r="65" spans="1:9" ht="28.8" x14ac:dyDescent="0.3">
      <c r="A65" t="s">
        <v>110</v>
      </c>
      <c r="B65" s="81" t="s">
        <v>351</v>
      </c>
      <c r="C65" s="1">
        <v>1.96</v>
      </c>
      <c r="E65" s="1">
        <v>1.96</v>
      </c>
      <c r="F65" s="1">
        <v>2.1560000000000001</v>
      </c>
      <c r="G65" s="1">
        <v>2.3519999999999999</v>
      </c>
      <c r="H65" s="1">
        <v>2.548</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1.97</v>
      </c>
      <c r="E72" s="1">
        <v>1.97</v>
      </c>
      <c r="F72" s="1">
        <v>2.1669999999999998</v>
      </c>
      <c r="G72" s="1">
        <v>2.3639999999999999</v>
      </c>
      <c r="H72" s="1">
        <v>2.5609999999999999</v>
      </c>
      <c r="I72" t="s">
        <v>569</v>
      </c>
    </row>
    <row r="73" spans="1:9" ht="43.2" x14ac:dyDescent="0.3">
      <c r="A73" t="s">
        <v>118</v>
      </c>
      <c r="B73" s="81" t="s">
        <v>359</v>
      </c>
    </row>
    <row r="74" spans="1:9" ht="43.2" x14ac:dyDescent="0.3">
      <c r="A74" t="s">
        <v>119</v>
      </c>
      <c r="B74" s="81" t="s">
        <v>360</v>
      </c>
      <c r="C74" s="1">
        <v>2.0499999999999998</v>
      </c>
      <c r="E74" s="1">
        <v>2.0499999999999998</v>
      </c>
      <c r="F74" s="1">
        <v>2.2549999999999999</v>
      </c>
      <c r="G74" s="1">
        <v>2.46</v>
      </c>
      <c r="H74" s="1">
        <v>2.665</v>
      </c>
      <c r="I74" t="s">
        <v>569</v>
      </c>
    </row>
    <row r="75" spans="1:9" ht="43.2" x14ac:dyDescent="0.3">
      <c r="A75" t="s">
        <v>120</v>
      </c>
      <c r="B75" s="81" t="s">
        <v>361</v>
      </c>
      <c r="C75" s="1">
        <v>2.0499999999999998</v>
      </c>
      <c r="E75" s="1">
        <v>2.0499999999999998</v>
      </c>
      <c r="F75" s="1">
        <v>2.2549999999999999</v>
      </c>
      <c r="G75" s="1">
        <v>2.46</v>
      </c>
      <c r="H75" s="1">
        <v>2.665</v>
      </c>
      <c r="I75" t="s">
        <v>569</v>
      </c>
    </row>
    <row r="76" spans="1:9" x14ac:dyDescent="0.3">
      <c r="A76" t="s">
        <v>121</v>
      </c>
      <c r="B76" s="81" t="s">
        <v>362</v>
      </c>
    </row>
    <row r="77" spans="1:9" ht="57.6" x14ac:dyDescent="0.3">
      <c r="A77" t="s">
        <v>122</v>
      </c>
      <c r="B77" s="81" t="s">
        <v>363</v>
      </c>
      <c r="C77" s="1">
        <v>2.0499999999999998</v>
      </c>
      <c r="E77" s="1">
        <v>2.0499999999999998</v>
      </c>
      <c r="F77" s="1">
        <v>2.2549999999999999</v>
      </c>
      <c r="G77" s="1">
        <v>2.46</v>
      </c>
      <c r="H77" s="1">
        <v>2.665</v>
      </c>
      <c r="I77" t="s">
        <v>569</v>
      </c>
    </row>
    <row r="78" spans="1:9" ht="72" x14ac:dyDescent="0.3">
      <c r="A78" t="s">
        <v>123</v>
      </c>
      <c r="B78" s="81" t="s">
        <v>364</v>
      </c>
      <c r="C78" s="1">
        <v>2.0499999999999998</v>
      </c>
      <c r="E78" s="1">
        <v>2.0499999999999998</v>
      </c>
      <c r="F78" s="1">
        <v>2.2549999999999999</v>
      </c>
      <c r="G78" s="1">
        <v>2.46</v>
      </c>
      <c r="H78" s="1">
        <v>2.665</v>
      </c>
      <c r="I78" t="s">
        <v>569</v>
      </c>
    </row>
    <row r="79" spans="1:9" ht="57.6" x14ac:dyDescent="0.3">
      <c r="A79" t="s">
        <v>124</v>
      </c>
      <c r="B79" s="81" t="s">
        <v>365</v>
      </c>
      <c r="C79" s="1">
        <v>2.0499999999999998</v>
      </c>
      <c r="E79" s="1">
        <v>2.0499999999999998</v>
      </c>
      <c r="F79" s="1">
        <v>2.2549999999999999</v>
      </c>
      <c r="G79" s="1">
        <v>2.46</v>
      </c>
      <c r="H79" s="1">
        <v>2.665</v>
      </c>
      <c r="I79" t="s">
        <v>569</v>
      </c>
    </row>
    <row r="80" spans="1:9" ht="43.2" x14ac:dyDescent="0.3">
      <c r="A80" t="s">
        <v>125</v>
      </c>
      <c r="B80" s="81" t="s">
        <v>366</v>
      </c>
      <c r="C80" s="1">
        <v>2.0499999999999998</v>
      </c>
      <c r="E80" s="1">
        <v>2.0499999999999998</v>
      </c>
      <c r="F80" s="1">
        <v>2.2549999999999999</v>
      </c>
      <c r="G80" s="1">
        <v>2.46</v>
      </c>
      <c r="H80" s="1">
        <v>2.665</v>
      </c>
      <c r="I80" t="s">
        <v>569</v>
      </c>
    </row>
    <row r="81" spans="1:9" ht="57.6" x14ac:dyDescent="0.3">
      <c r="A81" t="s">
        <v>126</v>
      </c>
      <c r="B81" s="81" t="s">
        <v>367</v>
      </c>
      <c r="C81" s="1">
        <v>2.0499999999999998</v>
      </c>
      <c r="E81" s="1">
        <v>2.0499999999999998</v>
      </c>
      <c r="F81" s="1">
        <v>2.2549999999999999</v>
      </c>
      <c r="G81" s="1">
        <v>2.46</v>
      </c>
      <c r="H81" s="1">
        <v>2.665</v>
      </c>
      <c r="I81" t="s">
        <v>569</v>
      </c>
    </row>
    <row r="82" spans="1:9" ht="57.6" x14ac:dyDescent="0.3">
      <c r="A82" t="s">
        <v>127</v>
      </c>
      <c r="B82" s="81" t="s">
        <v>368</v>
      </c>
      <c r="C82" s="1">
        <v>2.0499999999999998</v>
      </c>
      <c r="E82" s="1">
        <v>2.0499999999999998</v>
      </c>
      <c r="F82" s="1">
        <v>2.2549999999999999</v>
      </c>
      <c r="G82" s="1">
        <v>2.46</v>
      </c>
      <c r="H82" s="1">
        <v>2.665</v>
      </c>
      <c r="I82" t="s">
        <v>569</v>
      </c>
    </row>
    <row r="83" spans="1:9" ht="43.2" x14ac:dyDescent="0.3">
      <c r="A83" t="s">
        <v>128</v>
      </c>
      <c r="B83" s="81" t="s">
        <v>369</v>
      </c>
      <c r="C83" s="1">
        <v>2.0499999999999998</v>
      </c>
      <c r="E83" s="1">
        <v>2.0499999999999998</v>
      </c>
      <c r="F83" s="1">
        <v>2.2549999999999999</v>
      </c>
      <c r="G83" s="1">
        <v>2.46</v>
      </c>
      <c r="H83" s="1">
        <v>2.665</v>
      </c>
      <c r="I83" t="s">
        <v>569</v>
      </c>
    </row>
    <row r="84" spans="1:9" ht="43.2" x14ac:dyDescent="0.3">
      <c r="A84" t="s">
        <v>129</v>
      </c>
      <c r="B84" s="81" t="s">
        <v>370</v>
      </c>
      <c r="C84" s="1">
        <v>2.0499999999999998</v>
      </c>
      <c r="E84" s="1">
        <v>2.0499999999999998</v>
      </c>
      <c r="F84" s="1">
        <v>2.2549999999999999</v>
      </c>
      <c r="G84" s="1">
        <v>2.46</v>
      </c>
      <c r="H84" s="1">
        <v>2.665</v>
      </c>
      <c r="I84" t="s">
        <v>569</v>
      </c>
    </row>
    <row r="85" spans="1:9" ht="43.2" x14ac:dyDescent="0.3">
      <c r="A85" t="s">
        <v>130</v>
      </c>
      <c r="B85" s="81" t="s">
        <v>371</v>
      </c>
      <c r="C85" s="1">
        <v>2.0499999999999998</v>
      </c>
      <c r="E85" s="1">
        <v>2.0499999999999998</v>
      </c>
      <c r="F85" s="1">
        <v>2.2549999999999999</v>
      </c>
      <c r="G85" s="1">
        <v>2.46</v>
      </c>
      <c r="H85" s="1">
        <v>2.665</v>
      </c>
      <c r="I85" t="s">
        <v>569</v>
      </c>
    </row>
    <row r="86" spans="1:9" ht="57.6" x14ac:dyDescent="0.3">
      <c r="A86" t="s">
        <v>131</v>
      </c>
      <c r="B86" s="81" t="s">
        <v>372</v>
      </c>
      <c r="C86" s="1">
        <v>2.0499999999999998</v>
      </c>
      <c r="E86" s="1">
        <v>2.0499999999999998</v>
      </c>
      <c r="F86" s="1">
        <v>2.2549999999999999</v>
      </c>
      <c r="G86" s="1">
        <v>2.46</v>
      </c>
      <c r="H86" s="1">
        <v>2.665</v>
      </c>
      <c r="I86" t="s">
        <v>569</v>
      </c>
    </row>
    <row r="87" spans="1:9" ht="72" x14ac:dyDescent="0.3">
      <c r="A87" t="s">
        <v>132</v>
      </c>
      <c r="B87" s="81" t="s">
        <v>373</v>
      </c>
      <c r="C87" s="1">
        <v>2.0499999999999998</v>
      </c>
      <c r="E87" s="1">
        <v>2.0499999999999998</v>
      </c>
      <c r="F87" s="1">
        <v>2.2549999999999999</v>
      </c>
      <c r="G87" s="1">
        <v>2.46</v>
      </c>
      <c r="H87" s="1">
        <v>2.665</v>
      </c>
      <c r="I87" t="s">
        <v>569</v>
      </c>
    </row>
    <row r="88" spans="1:9" ht="57.6" x14ac:dyDescent="0.3">
      <c r="A88" t="s">
        <v>133</v>
      </c>
      <c r="B88" s="81" t="s">
        <v>374</v>
      </c>
      <c r="C88" s="1">
        <v>2.0499999999999998</v>
      </c>
      <c r="E88" s="1">
        <v>2.0499999999999998</v>
      </c>
      <c r="F88" s="1">
        <v>2.2549999999999999</v>
      </c>
      <c r="G88" s="1">
        <v>2.46</v>
      </c>
      <c r="H88" s="1">
        <v>2.665</v>
      </c>
      <c r="I88" t="s">
        <v>569</v>
      </c>
    </row>
    <row r="89" spans="1:9" ht="57.6" x14ac:dyDescent="0.3">
      <c r="A89" t="s">
        <v>134</v>
      </c>
      <c r="B89" s="81" t="s">
        <v>375</v>
      </c>
      <c r="C89" s="1">
        <v>2.0499999999999998</v>
      </c>
      <c r="E89" s="1">
        <v>2.0499999999999998</v>
      </c>
      <c r="F89" s="1">
        <v>2.2549999999999999</v>
      </c>
      <c r="G89" s="1">
        <v>2.46</v>
      </c>
      <c r="H89" s="1">
        <v>2.665</v>
      </c>
      <c r="I89" t="s">
        <v>569</v>
      </c>
    </row>
    <row r="90" spans="1:9" ht="57.6" x14ac:dyDescent="0.3">
      <c r="A90" t="s">
        <v>135</v>
      </c>
      <c r="B90" s="81" t="s">
        <v>376</v>
      </c>
      <c r="C90" s="1">
        <v>2.0499999999999998</v>
      </c>
      <c r="E90" s="1">
        <v>2.0499999999999998</v>
      </c>
      <c r="F90" s="1">
        <v>2.2549999999999999</v>
      </c>
      <c r="G90" s="1">
        <v>2.46</v>
      </c>
      <c r="H90" s="1">
        <v>2.665</v>
      </c>
      <c r="I90" t="s">
        <v>569</v>
      </c>
    </row>
    <row r="91" spans="1:9" ht="57.6" x14ac:dyDescent="0.3">
      <c r="A91" t="s">
        <v>136</v>
      </c>
      <c r="B91" s="81" t="s">
        <v>377</v>
      </c>
      <c r="C91" s="1">
        <v>2.0499999999999998</v>
      </c>
      <c r="E91" s="1">
        <v>2.0499999999999998</v>
      </c>
      <c r="F91" s="1">
        <v>2.2549999999999999</v>
      </c>
      <c r="G91" s="1">
        <v>2.46</v>
      </c>
      <c r="H91" s="1">
        <v>2.665</v>
      </c>
      <c r="I91" t="s">
        <v>569</v>
      </c>
    </row>
    <row r="92" spans="1:9" ht="43.2" x14ac:dyDescent="0.3">
      <c r="A92" t="s">
        <v>137</v>
      </c>
      <c r="B92" s="81" t="s">
        <v>378</v>
      </c>
      <c r="C92" s="1">
        <v>2.0499999999999998</v>
      </c>
      <c r="E92" s="1">
        <v>2.0499999999999998</v>
      </c>
      <c r="F92" s="1">
        <v>2.2549999999999999</v>
      </c>
      <c r="G92" s="1">
        <v>2.46</v>
      </c>
      <c r="H92" s="1">
        <v>2.665</v>
      </c>
      <c r="I92" t="s">
        <v>569</v>
      </c>
    </row>
    <row r="93" spans="1:9" ht="43.2" x14ac:dyDescent="0.3">
      <c r="A93" t="s">
        <v>138</v>
      </c>
      <c r="B93" s="81" t="s">
        <v>379</v>
      </c>
      <c r="C93" s="1">
        <v>2.0499999999999998</v>
      </c>
      <c r="E93" s="1">
        <v>2.0499999999999998</v>
      </c>
      <c r="F93" s="1">
        <v>2.2549999999999999</v>
      </c>
      <c r="G93" s="1">
        <v>2.46</v>
      </c>
      <c r="H93" s="1">
        <v>2.665</v>
      </c>
      <c r="I93" t="s">
        <v>569</v>
      </c>
    </row>
    <row r="94" spans="1:9" ht="43.2" x14ac:dyDescent="0.3">
      <c r="A94" t="s">
        <v>139</v>
      </c>
      <c r="B94" s="81" t="s">
        <v>380</v>
      </c>
      <c r="C94" s="1">
        <v>2.0499999999999998</v>
      </c>
      <c r="E94" s="1">
        <v>2.0499999999999998</v>
      </c>
      <c r="F94" s="1">
        <v>2.2549999999999999</v>
      </c>
      <c r="G94" s="1">
        <v>2.46</v>
      </c>
      <c r="H94" s="1">
        <v>2.665</v>
      </c>
      <c r="I94" t="s">
        <v>569</v>
      </c>
    </row>
    <row r="95" spans="1:9" ht="28.8" x14ac:dyDescent="0.3">
      <c r="A95" t="s">
        <v>140</v>
      </c>
      <c r="B95" s="81" t="s">
        <v>381</v>
      </c>
      <c r="C95" s="1">
        <v>2.0499999999999998</v>
      </c>
      <c r="E95" s="1">
        <v>2.0499999999999998</v>
      </c>
      <c r="F95" s="1">
        <v>2.2549999999999999</v>
      </c>
      <c r="G95" s="1">
        <v>2.46</v>
      </c>
      <c r="H95" s="1">
        <v>2.665</v>
      </c>
      <c r="I95" t="s">
        <v>569</v>
      </c>
    </row>
    <row r="96" spans="1:9" ht="43.2" x14ac:dyDescent="0.3">
      <c r="A96" t="s">
        <v>141</v>
      </c>
      <c r="B96" s="81" t="s">
        <v>382</v>
      </c>
      <c r="C96" s="1">
        <v>2.0499999999999998</v>
      </c>
      <c r="E96" s="1">
        <v>2.0499999999999998</v>
      </c>
      <c r="F96" s="1">
        <v>2.2549999999999999</v>
      </c>
      <c r="G96" s="1">
        <v>2.46</v>
      </c>
      <c r="H96" s="1">
        <v>2.665</v>
      </c>
      <c r="I96" t="s">
        <v>569</v>
      </c>
    </row>
    <row r="97" spans="1:9" ht="43.2" x14ac:dyDescent="0.3">
      <c r="A97" t="s">
        <v>142</v>
      </c>
      <c r="B97" s="81" t="s">
        <v>383</v>
      </c>
      <c r="C97" s="1">
        <v>2.0499999999999998</v>
      </c>
      <c r="E97" s="1">
        <v>2.0499999999999998</v>
      </c>
      <c r="F97" s="1">
        <v>2.2549999999999999</v>
      </c>
      <c r="G97" s="1">
        <v>2.46</v>
      </c>
      <c r="H97" s="1">
        <v>2.665</v>
      </c>
      <c r="I97" t="s">
        <v>569</v>
      </c>
    </row>
    <row r="98" spans="1:9" ht="43.2" x14ac:dyDescent="0.3">
      <c r="A98" t="s">
        <v>143</v>
      </c>
      <c r="B98" s="81" t="s">
        <v>384</v>
      </c>
    </row>
    <row r="99" spans="1:9" ht="72" x14ac:dyDescent="0.3">
      <c r="A99" t="s">
        <v>144</v>
      </c>
      <c r="B99" s="81" t="s">
        <v>385</v>
      </c>
      <c r="C99" s="1">
        <v>2.0499999999999998</v>
      </c>
      <c r="E99" s="1">
        <v>2.0499999999999998</v>
      </c>
      <c r="F99" s="1">
        <v>2.2549999999999999</v>
      </c>
      <c r="G99" s="1">
        <v>2.46</v>
      </c>
      <c r="H99" s="1">
        <v>2.665</v>
      </c>
      <c r="I99" t="s">
        <v>569</v>
      </c>
    </row>
    <row r="100" spans="1:9" ht="57.6" x14ac:dyDescent="0.3">
      <c r="A100" t="s">
        <v>145</v>
      </c>
      <c r="B100" s="81" t="s">
        <v>386</v>
      </c>
      <c r="C100" s="1">
        <v>2.0499999999999998</v>
      </c>
      <c r="E100" s="1">
        <v>2.0499999999999998</v>
      </c>
      <c r="F100" s="1">
        <v>2.2549999999999999</v>
      </c>
      <c r="G100" s="1">
        <v>2.46</v>
      </c>
      <c r="H100" s="1">
        <v>2.665</v>
      </c>
      <c r="I100" t="s">
        <v>569</v>
      </c>
    </row>
    <row r="101" spans="1:9" ht="43.2" x14ac:dyDescent="0.3">
      <c r="A101" t="s">
        <v>146</v>
      </c>
      <c r="B101" s="81" t="s">
        <v>387</v>
      </c>
      <c r="C101" s="1">
        <v>2.0499999999999998</v>
      </c>
      <c r="E101" s="1">
        <v>2.0499999999999998</v>
      </c>
      <c r="F101" s="1">
        <v>2.2549999999999999</v>
      </c>
      <c r="G101" s="1">
        <v>2.46</v>
      </c>
      <c r="H101" s="1">
        <v>2.665</v>
      </c>
      <c r="I101" t="s">
        <v>569</v>
      </c>
    </row>
    <row r="102" spans="1:9" ht="57.6" x14ac:dyDescent="0.3">
      <c r="A102" t="s">
        <v>147</v>
      </c>
      <c r="B102" s="81" t="s">
        <v>388</v>
      </c>
      <c r="C102" s="1">
        <v>2.0499999999999998</v>
      </c>
      <c r="E102" s="1">
        <v>2.0499999999999998</v>
      </c>
      <c r="F102" s="1">
        <v>2.2549999999999999</v>
      </c>
      <c r="G102" s="1">
        <v>2.46</v>
      </c>
      <c r="H102" s="1">
        <v>2.665</v>
      </c>
      <c r="I102" t="s">
        <v>569</v>
      </c>
    </row>
    <row r="103" spans="1:9" ht="57.6" x14ac:dyDescent="0.3">
      <c r="A103" t="s">
        <v>148</v>
      </c>
      <c r="B103" s="81" t="s">
        <v>389</v>
      </c>
      <c r="C103" s="1">
        <v>2.0499999999999998</v>
      </c>
      <c r="E103" s="1">
        <v>2.0499999999999998</v>
      </c>
      <c r="F103" s="1">
        <v>2.2549999999999999</v>
      </c>
      <c r="G103" s="1">
        <v>2.46</v>
      </c>
      <c r="H103" s="1">
        <v>2.665</v>
      </c>
      <c r="I103" t="s">
        <v>569</v>
      </c>
    </row>
    <row r="104" spans="1:9" ht="57.6" x14ac:dyDescent="0.3">
      <c r="A104" t="s">
        <v>149</v>
      </c>
      <c r="B104" s="81" t="s">
        <v>390</v>
      </c>
      <c r="C104" s="1">
        <v>2.0499999999999998</v>
      </c>
      <c r="E104" s="1">
        <v>2.0499999999999998</v>
      </c>
      <c r="F104" s="1">
        <v>2.2549999999999999</v>
      </c>
      <c r="G104" s="1">
        <v>2.46</v>
      </c>
      <c r="H104" s="1">
        <v>2.665</v>
      </c>
      <c r="I104" t="s">
        <v>569</v>
      </c>
    </row>
    <row r="105" spans="1:9" ht="43.2" x14ac:dyDescent="0.3">
      <c r="A105" t="s">
        <v>150</v>
      </c>
      <c r="B105" s="81" t="s">
        <v>391</v>
      </c>
      <c r="C105" s="1">
        <v>2.0499999999999998</v>
      </c>
      <c r="E105" s="1">
        <v>2.0499999999999998</v>
      </c>
      <c r="F105" s="1">
        <v>2.2549999999999999</v>
      </c>
      <c r="G105" s="1">
        <v>2.46</v>
      </c>
      <c r="H105" s="1">
        <v>2.665</v>
      </c>
      <c r="I105" t="s">
        <v>569</v>
      </c>
    </row>
    <row r="106" spans="1:9" ht="28.8" x14ac:dyDescent="0.3">
      <c r="A106" t="s">
        <v>151</v>
      </c>
      <c r="B106" s="81" t="s">
        <v>392</v>
      </c>
      <c r="C106" s="1">
        <v>2.0499999999999998</v>
      </c>
      <c r="E106" s="1">
        <v>2.0499999999999998</v>
      </c>
      <c r="F106" s="1">
        <v>2.2549999999999999</v>
      </c>
      <c r="G106" s="1">
        <v>2.46</v>
      </c>
      <c r="H106" s="1">
        <v>2.665</v>
      </c>
      <c r="I106" t="s">
        <v>569</v>
      </c>
    </row>
    <row r="107" spans="1:9" ht="57.6" x14ac:dyDescent="0.3">
      <c r="A107" t="s">
        <v>152</v>
      </c>
      <c r="B107" s="81" t="s">
        <v>393</v>
      </c>
    </row>
    <row r="108" spans="1:9" ht="28.8" x14ac:dyDescent="0.3">
      <c r="A108" t="s">
        <v>153</v>
      </c>
      <c r="B108" s="81" t="s">
        <v>394</v>
      </c>
      <c r="C108" s="1">
        <v>2.0499999999999998</v>
      </c>
      <c r="E108" s="1">
        <v>2.0499999999999998</v>
      </c>
      <c r="F108" s="1">
        <v>2.2549999999999999</v>
      </c>
      <c r="G108" s="1">
        <v>2.46</v>
      </c>
      <c r="H108" s="1">
        <v>2.665</v>
      </c>
      <c r="I108" t="s">
        <v>569</v>
      </c>
    </row>
    <row r="109" spans="1:9" ht="28.8" x14ac:dyDescent="0.3">
      <c r="A109" t="s">
        <v>154</v>
      </c>
      <c r="B109" s="81" t="s">
        <v>395</v>
      </c>
      <c r="C109" s="1">
        <v>2.0499999999999998</v>
      </c>
      <c r="E109" s="1">
        <v>2.0499999999999998</v>
      </c>
      <c r="F109" s="1">
        <v>2.2549999999999999</v>
      </c>
      <c r="G109" s="1">
        <v>2.46</v>
      </c>
      <c r="H109" s="1">
        <v>2.665</v>
      </c>
      <c r="I109" t="s">
        <v>569</v>
      </c>
    </row>
    <row r="110" spans="1:9" ht="57.6" x14ac:dyDescent="0.3">
      <c r="A110" t="s">
        <v>155</v>
      </c>
      <c r="B110" s="81" t="s">
        <v>396</v>
      </c>
      <c r="C110" s="1">
        <v>2.0499999999999998</v>
      </c>
      <c r="E110" s="1">
        <v>2.0499999999999998</v>
      </c>
      <c r="F110" s="1">
        <v>2.2549999999999999</v>
      </c>
      <c r="G110" s="1">
        <v>2.46</v>
      </c>
      <c r="H110" s="1">
        <v>2.665</v>
      </c>
      <c r="I110" t="s">
        <v>569</v>
      </c>
    </row>
    <row r="111" spans="1:9" ht="86.4" x14ac:dyDescent="0.3">
      <c r="A111" t="s">
        <v>156</v>
      </c>
      <c r="B111" s="81" t="s">
        <v>397</v>
      </c>
      <c r="C111" s="1">
        <v>2.0499999999999998</v>
      </c>
      <c r="E111" s="1">
        <v>2.0499999999999998</v>
      </c>
      <c r="F111" s="1">
        <v>2.2549999999999999</v>
      </c>
      <c r="G111" s="1">
        <v>2.46</v>
      </c>
      <c r="H111" s="1">
        <v>2.665</v>
      </c>
      <c r="I111" t="s">
        <v>569</v>
      </c>
    </row>
    <row r="112" spans="1:9" ht="72" x14ac:dyDescent="0.3">
      <c r="A112" t="s">
        <v>157</v>
      </c>
      <c r="B112" s="81" t="s">
        <v>398</v>
      </c>
      <c r="C112" s="1">
        <v>2.0499999999999998</v>
      </c>
      <c r="E112" s="1">
        <v>2.0499999999999998</v>
      </c>
      <c r="F112" s="1">
        <v>2.2549999999999999</v>
      </c>
      <c r="G112" s="1">
        <v>2.46</v>
      </c>
      <c r="H112" s="1">
        <v>2.665</v>
      </c>
      <c r="I112" t="s">
        <v>569</v>
      </c>
    </row>
    <row r="113" spans="1:9" ht="57.6" x14ac:dyDescent="0.3">
      <c r="A113" t="s">
        <v>158</v>
      </c>
      <c r="B113" s="81" t="s">
        <v>399</v>
      </c>
      <c r="C113" s="1">
        <v>2.0499999999999998</v>
      </c>
      <c r="E113" s="1">
        <v>2.0499999999999998</v>
      </c>
      <c r="F113" s="1">
        <v>2.2549999999999999</v>
      </c>
      <c r="G113" s="1">
        <v>2.46</v>
      </c>
      <c r="H113" s="1">
        <v>2.665</v>
      </c>
      <c r="I113" t="s">
        <v>569</v>
      </c>
    </row>
    <row r="114" spans="1:9" ht="28.8" x14ac:dyDescent="0.3">
      <c r="A114" t="s">
        <v>159</v>
      </c>
      <c r="B114" s="81" t="s">
        <v>400</v>
      </c>
      <c r="C114" s="1">
        <v>2.0499999999999998</v>
      </c>
      <c r="E114" s="1">
        <v>2.0499999999999998</v>
      </c>
      <c r="F114" s="1">
        <v>2.2549999999999999</v>
      </c>
      <c r="G114" s="1">
        <v>2.46</v>
      </c>
      <c r="H114" s="1">
        <v>2.665</v>
      </c>
      <c r="I114" t="s">
        <v>569</v>
      </c>
    </row>
    <row r="115" spans="1:9" x14ac:dyDescent="0.3">
      <c r="A115" t="s">
        <v>160</v>
      </c>
      <c r="B115" s="81" t="s">
        <v>401</v>
      </c>
    </row>
    <row r="116" spans="1:9" ht="28.8" x14ac:dyDescent="0.3">
      <c r="A116" t="s">
        <v>161</v>
      </c>
      <c r="B116" s="81" t="s">
        <v>402</v>
      </c>
      <c r="C116" s="1">
        <v>2.0499999999999998</v>
      </c>
      <c r="E116" s="1">
        <v>2.0499999999999998</v>
      </c>
      <c r="F116" s="1">
        <v>2.2549999999999999</v>
      </c>
      <c r="G116" s="1">
        <v>2.46</v>
      </c>
      <c r="H116" s="1">
        <v>2.665</v>
      </c>
      <c r="I116" t="s">
        <v>569</v>
      </c>
    </row>
    <row r="117" spans="1:9" ht="28.8" x14ac:dyDescent="0.3">
      <c r="A117" t="s">
        <v>162</v>
      </c>
      <c r="B117" s="81" t="s">
        <v>403</v>
      </c>
      <c r="C117" s="1">
        <v>2.0499999999999998</v>
      </c>
      <c r="E117" s="1">
        <v>2.0499999999999998</v>
      </c>
      <c r="F117" s="1">
        <v>2.2549999999999999</v>
      </c>
      <c r="G117" s="1">
        <v>2.46</v>
      </c>
      <c r="H117" s="1">
        <v>2.665</v>
      </c>
      <c r="I117" t="s">
        <v>569</v>
      </c>
    </row>
    <row r="118" spans="1:9" ht="43.2" x14ac:dyDescent="0.3">
      <c r="A118" t="s">
        <v>163</v>
      </c>
      <c r="B118" s="81" t="s">
        <v>404</v>
      </c>
      <c r="C118" s="1">
        <v>2.0499999999999998</v>
      </c>
      <c r="E118" s="1">
        <v>2.0499999999999998</v>
      </c>
      <c r="F118" s="1">
        <v>2.2549999999999999</v>
      </c>
      <c r="G118" s="1">
        <v>2.46</v>
      </c>
      <c r="H118" s="1">
        <v>2.665</v>
      </c>
      <c r="I118" t="s">
        <v>569</v>
      </c>
    </row>
    <row r="119" spans="1:9" ht="43.2" x14ac:dyDescent="0.3">
      <c r="A119" t="s">
        <v>164</v>
      </c>
      <c r="B119" s="81" t="s">
        <v>405</v>
      </c>
      <c r="C119" s="1">
        <v>2.0499999999999998</v>
      </c>
      <c r="E119" s="1">
        <v>2.0499999999999998</v>
      </c>
      <c r="F119" s="1">
        <v>2.2549999999999999</v>
      </c>
      <c r="G119" s="1">
        <v>2.46</v>
      </c>
      <c r="H119" s="1">
        <v>2.665</v>
      </c>
      <c r="I119" t="s">
        <v>569</v>
      </c>
    </row>
    <row r="120" spans="1:9" ht="43.2" x14ac:dyDescent="0.3">
      <c r="A120" t="s">
        <v>165</v>
      </c>
      <c r="B120" s="81" t="s">
        <v>406</v>
      </c>
    </row>
    <row r="121" spans="1:9" ht="28.8" x14ac:dyDescent="0.3">
      <c r="A121" t="s">
        <v>166</v>
      </c>
      <c r="B121" s="81" t="s">
        <v>407</v>
      </c>
      <c r="C121" s="1">
        <v>2.95</v>
      </c>
      <c r="E121" s="1">
        <v>2.95</v>
      </c>
      <c r="F121" s="1">
        <v>3.2450000000000001</v>
      </c>
      <c r="G121" s="1">
        <v>3.54</v>
      </c>
      <c r="H121" s="1">
        <v>3.835</v>
      </c>
    </row>
    <row r="122" spans="1:9" ht="28.8" x14ac:dyDescent="0.3">
      <c r="A122" t="s">
        <v>167</v>
      </c>
      <c r="B122" s="81" t="s">
        <v>408</v>
      </c>
      <c r="C122" s="1">
        <v>2.95</v>
      </c>
      <c r="E122" s="1">
        <v>2.95</v>
      </c>
      <c r="F122" s="1">
        <v>3.2450000000000001</v>
      </c>
      <c r="G122" s="1">
        <v>3.54</v>
      </c>
      <c r="H122" s="1">
        <v>3.835</v>
      </c>
    </row>
    <row r="123" spans="1:9" ht="28.8" x14ac:dyDescent="0.3">
      <c r="A123" t="s">
        <v>168</v>
      </c>
      <c r="B123" s="81" t="s">
        <v>409</v>
      </c>
      <c r="C123" s="1">
        <v>2.95</v>
      </c>
      <c r="E123" s="1">
        <v>2.95</v>
      </c>
      <c r="F123" s="1">
        <v>3.2450000000000001</v>
      </c>
      <c r="G123" s="1">
        <v>3.54</v>
      </c>
      <c r="H123" s="1">
        <v>3.835</v>
      </c>
    </row>
    <row r="124" spans="1:9" ht="28.8" x14ac:dyDescent="0.3">
      <c r="A124" t="s">
        <v>169</v>
      </c>
      <c r="B124" s="81" t="s">
        <v>410</v>
      </c>
      <c r="C124" s="1">
        <v>2.95</v>
      </c>
      <c r="E124" s="1">
        <v>2.95</v>
      </c>
      <c r="F124" s="1">
        <v>3.2450000000000001</v>
      </c>
      <c r="G124" s="1">
        <v>3.54</v>
      </c>
      <c r="H124" s="1">
        <v>3.835</v>
      </c>
    </row>
    <row r="125" spans="1:9" ht="43.2" x14ac:dyDescent="0.3">
      <c r="A125" t="s">
        <v>170</v>
      </c>
      <c r="B125" s="81" t="s">
        <v>411</v>
      </c>
      <c r="C125" s="1">
        <v>2.95</v>
      </c>
      <c r="E125" s="1">
        <v>2.95</v>
      </c>
      <c r="F125" s="1">
        <v>3.2450000000000001</v>
      </c>
      <c r="G125" s="1">
        <v>3.54</v>
      </c>
      <c r="H125" s="1">
        <v>3.835</v>
      </c>
    </row>
    <row r="126" spans="1:9" ht="28.8" x14ac:dyDescent="0.3">
      <c r="A126" t="s">
        <v>171</v>
      </c>
      <c r="B126" s="81" t="s">
        <v>412</v>
      </c>
      <c r="C126" s="1">
        <v>2.95</v>
      </c>
      <c r="E126" s="1">
        <v>2.95</v>
      </c>
      <c r="F126" s="1">
        <v>3.2450000000000001</v>
      </c>
      <c r="G126" s="1">
        <v>3.54</v>
      </c>
      <c r="H126" s="1">
        <v>3.835</v>
      </c>
    </row>
    <row r="127" spans="1:9" ht="28.8" x14ac:dyDescent="0.3">
      <c r="A127" t="s">
        <v>172</v>
      </c>
      <c r="B127" s="81" t="s">
        <v>413</v>
      </c>
    </row>
    <row r="128" spans="1:9" ht="43.2" x14ac:dyDescent="0.3">
      <c r="A128" t="s">
        <v>173</v>
      </c>
      <c r="B128" s="81" t="s">
        <v>414</v>
      </c>
      <c r="C128" s="1">
        <v>2.95</v>
      </c>
      <c r="E128" s="1">
        <v>2.95</v>
      </c>
      <c r="F128" s="1">
        <v>3.2450000000000001</v>
      </c>
      <c r="G128" s="1">
        <v>3.54</v>
      </c>
      <c r="H128" s="1">
        <v>3.835</v>
      </c>
    </row>
    <row r="129" spans="1:8" ht="43.2" x14ac:dyDescent="0.3">
      <c r="A129" t="s">
        <v>174</v>
      </c>
      <c r="B129" s="81" t="s">
        <v>415</v>
      </c>
      <c r="C129" s="1">
        <v>2.95</v>
      </c>
      <c r="E129" s="1">
        <v>2.95</v>
      </c>
      <c r="F129" s="1">
        <v>3.2450000000000001</v>
      </c>
      <c r="G129" s="1">
        <v>3.54</v>
      </c>
      <c r="H129" s="1">
        <v>3.835</v>
      </c>
    </row>
    <row r="130" spans="1:8" ht="43.2" x14ac:dyDescent="0.3">
      <c r="A130" t="s">
        <v>175</v>
      </c>
      <c r="B130" s="81" t="s">
        <v>416</v>
      </c>
      <c r="C130" s="1">
        <v>2.95</v>
      </c>
      <c r="E130" s="1">
        <v>2.95</v>
      </c>
      <c r="F130" s="1">
        <v>3.2450000000000001</v>
      </c>
      <c r="G130" s="1">
        <v>3.54</v>
      </c>
      <c r="H130" s="1">
        <v>3.835</v>
      </c>
    </row>
    <row r="131" spans="1:8" ht="43.2" x14ac:dyDescent="0.3">
      <c r="A131" t="s">
        <v>176</v>
      </c>
      <c r="B131" s="81" t="s">
        <v>417</v>
      </c>
      <c r="C131" s="1">
        <v>2.95</v>
      </c>
      <c r="E131" s="1">
        <v>2.95</v>
      </c>
      <c r="F131" s="1">
        <v>3.2450000000000001</v>
      </c>
      <c r="G131" s="1">
        <v>3.54</v>
      </c>
      <c r="H131" s="1">
        <v>3.835</v>
      </c>
    </row>
    <row r="132" spans="1:8" ht="43.2" x14ac:dyDescent="0.3">
      <c r="A132" t="s">
        <v>177</v>
      </c>
      <c r="B132" s="81" t="s">
        <v>418</v>
      </c>
      <c r="C132" s="1">
        <v>2.95</v>
      </c>
      <c r="E132" s="1">
        <v>2.95</v>
      </c>
      <c r="F132" s="1">
        <v>3.2450000000000001</v>
      </c>
      <c r="G132" s="1">
        <v>3.54</v>
      </c>
      <c r="H132" s="1">
        <v>3.835</v>
      </c>
    </row>
    <row r="133" spans="1:8" ht="43.2" x14ac:dyDescent="0.3">
      <c r="A133" t="s">
        <v>178</v>
      </c>
      <c r="B133" s="81" t="s">
        <v>419</v>
      </c>
      <c r="C133" s="1">
        <v>2.95</v>
      </c>
      <c r="E133" s="1">
        <v>2.95</v>
      </c>
      <c r="F133" s="1">
        <v>3.2450000000000001</v>
      </c>
      <c r="G133" s="1">
        <v>3.54</v>
      </c>
      <c r="H133" s="1">
        <v>3.835</v>
      </c>
    </row>
    <row r="134" spans="1:8" ht="43.2" x14ac:dyDescent="0.3">
      <c r="A134" t="s">
        <v>179</v>
      </c>
      <c r="B134" s="81" t="s">
        <v>420</v>
      </c>
      <c r="C134" s="1">
        <v>2.95</v>
      </c>
      <c r="E134" s="1">
        <v>2.95</v>
      </c>
      <c r="F134" s="1">
        <v>3.2450000000000001</v>
      </c>
      <c r="G134" s="1">
        <v>3.54</v>
      </c>
      <c r="H134" s="1">
        <v>3.835</v>
      </c>
    </row>
    <row r="135" spans="1:8" ht="43.2" x14ac:dyDescent="0.3">
      <c r="A135" t="s">
        <v>180</v>
      </c>
      <c r="B135" s="81" t="s">
        <v>421</v>
      </c>
      <c r="C135" s="1">
        <v>2.95</v>
      </c>
      <c r="E135" s="1">
        <v>2.95</v>
      </c>
      <c r="F135" s="1">
        <v>3.2450000000000001</v>
      </c>
      <c r="G135" s="1">
        <v>3.54</v>
      </c>
      <c r="H135" s="1">
        <v>3.835</v>
      </c>
    </row>
    <row r="136" spans="1:8" ht="43.2" x14ac:dyDescent="0.3">
      <c r="A136" t="s">
        <v>181</v>
      </c>
      <c r="B136" s="81" t="s">
        <v>422</v>
      </c>
      <c r="C136" s="1">
        <v>2.95</v>
      </c>
      <c r="E136" s="1">
        <v>2.95</v>
      </c>
      <c r="F136" s="1">
        <v>3.2450000000000001</v>
      </c>
      <c r="G136" s="1">
        <v>3.54</v>
      </c>
      <c r="H136" s="1">
        <v>3.835</v>
      </c>
    </row>
    <row r="137" spans="1:8" ht="43.2" x14ac:dyDescent="0.3">
      <c r="A137" t="s">
        <v>182</v>
      </c>
      <c r="B137" s="81" t="s">
        <v>423</v>
      </c>
      <c r="C137" s="1">
        <v>2.95</v>
      </c>
      <c r="E137" s="1">
        <v>2.95</v>
      </c>
      <c r="F137" s="1">
        <v>3.2450000000000001</v>
      </c>
      <c r="G137" s="1">
        <v>3.54</v>
      </c>
      <c r="H137" s="1">
        <v>3.835</v>
      </c>
    </row>
    <row r="138" spans="1:8" ht="43.2" x14ac:dyDescent="0.3">
      <c r="A138" t="s">
        <v>183</v>
      </c>
      <c r="B138" s="81" t="s">
        <v>424</v>
      </c>
      <c r="C138" s="1">
        <v>2.95</v>
      </c>
      <c r="E138" s="1">
        <v>2.95</v>
      </c>
      <c r="F138" s="1">
        <v>3.2450000000000001</v>
      </c>
      <c r="G138" s="1">
        <v>3.54</v>
      </c>
      <c r="H138" s="1">
        <v>3.835</v>
      </c>
    </row>
    <row r="139" spans="1:8" ht="43.2" x14ac:dyDescent="0.3">
      <c r="A139" t="s">
        <v>184</v>
      </c>
      <c r="B139" s="81" t="s">
        <v>425</v>
      </c>
      <c r="C139" s="1">
        <v>2.95</v>
      </c>
      <c r="E139" s="1">
        <v>2.95</v>
      </c>
      <c r="F139" s="1">
        <v>3.2450000000000001</v>
      </c>
      <c r="G139" s="1">
        <v>3.54</v>
      </c>
      <c r="H139" s="1">
        <v>3.835</v>
      </c>
    </row>
    <row r="140" spans="1:8" ht="43.2" x14ac:dyDescent="0.3">
      <c r="A140" t="s">
        <v>185</v>
      </c>
      <c r="B140" s="81" t="s">
        <v>426</v>
      </c>
      <c r="C140" s="1">
        <v>2.95</v>
      </c>
      <c r="E140" s="1">
        <v>2.95</v>
      </c>
      <c r="F140" s="1">
        <v>3.2450000000000001</v>
      </c>
      <c r="G140" s="1">
        <v>3.54</v>
      </c>
      <c r="H140" s="1">
        <v>3.835</v>
      </c>
    </row>
    <row r="141" spans="1:8" ht="43.2" x14ac:dyDescent="0.3">
      <c r="A141" t="s">
        <v>186</v>
      </c>
      <c r="B141" s="81" t="s">
        <v>427</v>
      </c>
      <c r="C141" s="1">
        <v>2.95</v>
      </c>
      <c r="E141" s="1">
        <v>2.95</v>
      </c>
      <c r="F141" s="1">
        <v>3.2450000000000001</v>
      </c>
      <c r="G141" s="1">
        <v>3.54</v>
      </c>
      <c r="H141" s="1">
        <v>3.835</v>
      </c>
    </row>
    <row r="142" spans="1:8" ht="28.8" x14ac:dyDescent="0.3">
      <c r="A142" t="s">
        <v>187</v>
      </c>
      <c r="B142" s="81" t="s">
        <v>428</v>
      </c>
    </row>
    <row r="143" spans="1:8" ht="43.2" x14ac:dyDescent="0.3">
      <c r="A143" t="s">
        <v>188</v>
      </c>
      <c r="B143" s="81" t="s">
        <v>429</v>
      </c>
      <c r="C143" s="1">
        <v>2.95</v>
      </c>
      <c r="E143" s="1">
        <v>2.95</v>
      </c>
      <c r="F143" s="1">
        <v>3.2450000000000001</v>
      </c>
      <c r="G143" s="1">
        <v>3.54</v>
      </c>
      <c r="H143" s="1">
        <v>3.835</v>
      </c>
    </row>
    <row r="144" spans="1:8" ht="43.2" x14ac:dyDescent="0.3">
      <c r="A144" t="s">
        <v>189</v>
      </c>
      <c r="B144" s="81" t="s">
        <v>430</v>
      </c>
      <c r="C144" s="1">
        <v>2.95</v>
      </c>
      <c r="E144" s="1">
        <v>2.95</v>
      </c>
      <c r="F144" s="1">
        <v>3.2450000000000001</v>
      </c>
      <c r="G144" s="1">
        <v>3.54</v>
      </c>
      <c r="H144" s="1">
        <v>3.835</v>
      </c>
    </row>
    <row r="145" spans="1:9" ht="43.2" x14ac:dyDescent="0.3">
      <c r="A145" t="s">
        <v>190</v>
      </c>
      <c r="B145" s="81" t="s">
        <v>431</v>
      </c>
      <c r="C145" s="1">
        <v>2.95</v>
      </c>
      <c r="E145" s="1">
        <v>2.95</v>
      </c>
      <c r="F145" s="1">
        <v>3.2450000000000001</v>
      </c>
      <c r="G145" s="1">
        <v>3.54</v>
      </c>
      <c r="H145" s="1">
        <v>3.835</v>
      </c>
    </row>
    <row r="146" spans="1:9" ht="43.2" x14ac:dyDescent="0.3">
      <c r="A146" t="s">
        <v>191</v>
      </c>
      <c r="B146" s="81" t="s">
        <v>432</v>
      </c>
      <c r="C146" s="1">
        <v>2.95</v>
      </c>
      <c r="E146" s="1">
        <v>2.95</v>
      </c>
      <c r="F146" s="1">
        <v>3.2450000000000001</v>
      </c>
      <c r="G146" s="1">
        <v>3.54</v>
      </c>
      <c r="H146" s="1">
        <v>3.835</v>
      </c>
    </row>
    <row r="147" spans="1:9" ht="28.8" x14ac:dyDescent="0.3">
      <c r="A147" t="s">
        <v>192</v>
      </c>
      <c r="B147" s="81" t="s">
        <v>433</v>
      </c>
      <c r="C147" s="1">
        <v>2.95</v>
      </c>
      <c r="E147" s="1">
        <v>2.95</v>
      </c>
      <c r="F147" s="1">
        <v>3.2450000000000001</v>
      </c>
      <c r="G147" s="1">
        <v>3.54</v>
      </c>
      <c r="H147" s="1">
        <v>3.835</v>
      </c>
    </row>
    <row r="148" spans="1:9" ht="28.8" x14ac:dyDescent="0.3">
      <c r="A148" t="s">
        <v>193</v>
      </c>
      <c r="B148" s="81" t="s">
        <v>434</v>
      </c>
    </row>
    <row r="149" spans="1:9" ht="28.8" x14ac:dyDescent="0.3">
      <c r="A149" t="s">
        <v>194</v>
      </c>
      <c r="B149" s="81" t="s">
        <v>435</v>
      </c>
      <c r="C149" s="1">
        <v>2.95</v>
      </c>
      <c r="E149" s="1">
        <v>2.95</v>
      </c>
      <c r="F149" s="1">
        <v>3.2450000000000001</v>
      </c>
      <c r="G149" s="1">
        <v>3.54</v>
      </c>
      <c r="H149" s="1">
        <v>3.835</v>
      </c>
    </row>
    <row r="150" spans="1:9" ht="28.8" x14ac:dyDescent="0.3">
      <c r="A150" t="s">
        <v>195</v>
      </c>
      <c r="B150" s="81" t="s">
        <v>436</v>
      </c>
      <c r="C150" s="1">
        <v>2.95</v>
      </c>
      <c r="E150" s="1">
        <v>2.95</v>
      </c>
      <c r="F150" s="1">
        <v>3.2450000000000001</v>
      </c>
      <c r="G150" s="1">
        <v>3.54</v>
      </c>
      <c r="H150" s="1">
        <v>3.835</v>
      </c>
    </row>
    <row r="151" spans="1:9" ht="28.8" x14ac:dyDescent="0.3">
      <c r="A151" t="s">
        <v>196</v>
      </c>
      <c r="B151" s="81" t="s">
        <v>437</v>
      </c>
      <c r="C151" s="1">
        <v>2.95</v>
      </c>
      <c r="E151" s="1">
        <v>2.95</v>
      </c>
      <c r="F151" s="1">
        <v>3.2450000000000001</v>
      </c>
      <c r="G151" s="1">
        <v>3.54</v>
      </c>
      <c r="H151" s="1">
        <v>3.835</v>
      </c>
    </row>
    <row r="152" spans="1:9" ht="57.6" x14ac:dyDescent="0.3">
      <c r="A152" t="s">
        <v>197</v>
      </c>
      <c r="B152" s="81" t="s">
        <v>438</v>
      </c>
      <c r="C152" s="1">
        <v>2.95</v>
      </c>
      <c r="E152" s="1">
        <v>2.95</v>
      </c>
      <c r="F152" s="1">
        <v>3.2450000000000001</v>
      </c>
      <c r="G152" s="1">
        <v>3.54</v>
      </c>
      <c r="H152" s="1">
        <v>3.835</v>
      </c>
    </row>
    <row r="153" spans="1:9" ht="28.8" x14ac:dyDescent="0.3">
      <c r="A153" t="s">
        <v>198</v>
      </c>
      <c r="B153" s="81" t="s">
        <v>439</v>
      </c>
      <c r="C153" s="1">
        <v>2.95</v>
      </c>
      <c r="E153" s="1">
        <v>2.95</v>
      </c>
      <c r="F153" s="1">
        <v>3.2450000000000001</v>
      </c>
      <c r="G153" s="1">
        <v>3.54</v>
      </c>
      <c r="H153" s="1">
        <v>3.835</v>
      </c>
    </row>
    <row r="154" spans="1:9" x14ac:dyDescent="0.3">
      <c r="A154" t="s">
        <v>199</v>
      </c>
      <c r="B154" s="81" t="s">
        <v>440</v>
      </c>
    </row>
    <row r="155" spans="1:9" x14ac:dyDescent="0.3">
      <c r="A155" t="s">
        <v>200</v>
      </c>
      <c r="B155" s="81" t="s">
        <v>440</v>
      </c>
      <c r="C155" s="1">
        <v>2.95</v>
      </c>
      <c r="E155" s="1">
        <v>2.95</v>
      </c>
      <c r="F155" s="1">
        <v>3.2450000000000001</v>
      </c>
      <c r="G155" s="1">
        <v>3.54</v>
      </c>
      <c r="H155" s="1">
        <v>3.835</v>
      </c>
    </row>
    <row r="156" spans="1:9" ht="43.2" x14ac:dyDescent="0.3">
      <c r="A156" t="s">
        <v>201</v>
      </c>
      <c r="B156" s="81" t="s">
        <v>441</v>
      </c>
    </row>
    <row r="157" spans="1:9" ht="43.2" x14ac:dyDescent="0.3">
      <c r="A157" t="s">
        <v>202</v>
      </c>
      <c r="B157" s="81" t="s">
        <v>442</v>
      </c>
      <c r="C157" s="1">
        <v>2.85</v>
      </c>
      <c r="E157" s="1">
        <v>2.85</v>
      </c>
      <c r="F157" s="1">
        <v>3.1349999999999998</v>
      </c>
      <c r="G157" s="1">
        <v>3.42</v>
      </c>
      <c r="H157" s="1">
        <v>3.7050000000000001</v>
      </c>
      <c r="I157" t="s">
        <v>570</v>
      </c>
    </row>
    <row r="158" spans="1:9" x14ac:dyDescent="0.3">
      <c r="A158" t="s">
        <v>203</v>
      </c>
      <c r="B158" s="81" t="s">
        <v>443</v>
      </c>
      <c r="C158" s="1">
        <v>2.85</v>
      </c>
      <c r="E158" s="1">
        <v>2.85</v>
      </c>
      <c r="F158" s="1">
        <v>3.1349999999999998</v>
      </c>
      <c r="G158" s="1">
        <v>3.42</v>
      </c>
      <c r="H158" s="1">
        <v>3.7050000000000001</v>
      </c>
      <c r="I158" t="s">
        <v>570</v>
      </c>
    </row>
    <row r="159" spans="1:9" ht="43.2" x14ac:dyDescent="0.3">
      <c r="A159" t="s">
        <v>204</v>
      </c>
      <c r="B159" s="81" t="s">
        <v>444</v>
      </c>
      <c r="C159" s="1">
        <v>2.85</v>
      </c>
      <c r="E159" s="1">
        <v>2.85</v>
      </c>
      <c r="F159" s="1">
        <v>3.1349999999999998</v>
      </c>
      <c r="G159" s="1">
        <v>3.42</v>
      </c>
      <c r="H159" s="1">
        <v>3.7050000000000001</v>
      </c>
      <c r="I159" t="s">
        <v>570</v>
      </c>
    </row>
    <row r="160" spans="1:9" ht="100.8" x14ac:dyDescent="0.3">
      <c r="A160" t="s">
        <v>205</v>
      </c>
      <c r="B160" s="81" t="s">
        <v>445</v>
      </c>
      <c r="C160" s="1">
        <v>2.85</v>
      </c>
      <c r="E160" s="1">
        <v>2.85</v>
      </c>
      <c r="F160" s="1">
        <v>3.1349999999999998</v>
      </c>
      <c r="G160" s="1">
        <v>3.42</v>
      </c>
      <c r="H160" s="1">
        <v>3.7050000000000001</v>
      </c>
      <c r="I160" t="s">
        <v>570</v>
      </c>
    </row>
    <row r="161" spans="1:9" ht="72" x14ac:dyDescent="0.3">
      <c r="A161" t="s">
        <v>206</v>
      </c>
      <c r="B161" s="81" t="s">
        <v>446</v>
      </c>
      <c r="C161" s="1">
        <v>2.85</v>
      </c>
      <c r="E161" s="1">
        <v>2.85</v>
      </c>
      <c r="F161" s="1">
        <v>3.1349999999999998</v>
      </c>
      <c r="G161" s="1">
        <v>3.42</v>
      </c>
      <c r="H161" s="1">
        <v>3.7050000000000001</v>
      </c>
      <c r="I161" t="s">
        <v>570</v>
      </c>
    </row>
    <row r="162" spans="1:9" ht="57.6" x14ac:dyDescent="0.3">
      <c r="A162" t="s">
        <v>207</v>
      </c>
      <c r="B162" s="81" t="s">
        <v>447</v>
      </c>
      <c r="C162" s="1">
        <v>2.85</v>
      </c>
      <c r="E162" s="1">
        <v>2.85</v>
      </c>
      <c r="F162" s="1">
        <v>3.1349999999999998</v>
      </c>
      <c r="G162" s="1">
        <v>3.42</v>
      </c>
      <c r="H162" s="1">
        <v>3.7050000000000001</v>
      </c>
      <c r="I162" t="s">
        <v>570</v>
      </c>
    </row>
    <row r="163" spans="1:9" ht="43.2" x14ac:dyDescent="0.3">
      <c r="A163" t="s">
        <v>208</v>
      </c>
      <c r="B163" s="81" t="s">
        <v>448</v>
      </c>
      <c r="C163" s="1">
        <v>2.85</v>
      </c>
      <c r="E163" s="1">
        <v>2.85</v>
      </c>
      <c r="F163" s="1">
        <v>3.1349999999999998</v>
      </c>
      <c r="G163" s="1">
        <v>3.42</v>
      </c>
      <c r="H163" s="1">
        <v>3.7050000000000001</v>
      </c>
      <c r="I163" t="s">
        <v>570</v>
      </c>
    </row>
    <row r="164" spans="1:9" ht="57.6" x14ac:dyDescent="0.3">
      <c r="A164" t="s">
        <v>209</v>
      </c>
      <c r="B164" s="81" t="s">
        <v>449</v>
      </c>
      <c r="C164" s="1">
        <v>2.85</v>
      </c>
      <c r="E164" s="1">
        <v>2.85</v>
      </c>
      <c r="F164" s="1">
        <v>3.1349999999999998</v>
      </c>
      <c r="G164" s="1">
        <v>3.42</v>
      </c>
      <c r="H164" s="1">
        <v>3.7050000000000001</v>
      </c>
      <c r="I164" t="s">
        <v>570</v>
      </c>
    </row>
    <row r="165" spans="1:9" ht="86.4" x14ac:dyDescent="0.3">
      <c r="A165" t="s">
        <v>210</v>
      </c>
      <c r="B165" s="81" t="s">
        <v>450</v>
      </c>
      <c r="C165" s="1">
        <v>2.85</v>
      </c>
      <c r="E165" s="1">
        <v>2.85</v>
      </c>
      <c r="F165" s="1">
        <v>3.1349999999999998</v>
      </c>
      <c r="G165" s="1">
        <v>3.42</v>
      </c>
      <c r="H165" s="1">
        <v>3.7050000000000001</v>
      </c>
      <c r="I165" t="s">
        <v>570</v>
      </c>
    </row>
    <row r="166" spans="1:9" ht="43.2" x14ac:dyDescent="0.3">
      <c r="A166" t="s">
        <v>211</v>
      </c>
      <c r="B166" s="81" t="s">
        <v>451</v>
      </c>
      <c r="C166" s="1">
        <v>2.85</v>
      </c>
      <c r="E166" s="1">
        <v>2.85</v>
      </c>
      <c r="F166" s="1">
        <v>3.1349999999999998</v>
      </c>
      <c r="G166" s="1">
        <v>3.42</v>
      </c>
      <c r="H166" s="1">
        <v>3.7050000000000001</v>
      </c>
      <c r="I166" t="s">
        <v>570</v>
      </c>
    </row>
    <row r="167" spans="1:9" ht="43.2" x14ac:dyDescent="0.3">
      <c r="A167" t="s">
        <v>212</v>
      </c>
      <c r="B167" s="81" t="s">
        <v>452</v>
      </c>
    </row>
    <row r="168" spans="1:9" ht="28.8" x14ac:dyDescent="0.3">
      <c r="A168" t="s">
        <v>213</v>
      </c>
      <c r="B168" s="81" t="s">
        <v>453</v>
      </c>
      <c r="C168" s="1">
        <v>3.78</v>
      </c>
      <c r="E168" s="1">
        <v>3.78</v>
      </c>
      <c r="F168" s="1">
        <v>4.1580000000000004</v>
      </c>
      <c r="G168" s="1">
        <v>4.5359999999999996</v>
      </c>
      <c r="H168" s="1">
        <v>4.9139999999999997</v>
      </c>
      <c r="I168" t="s">
        <v>569</v>
      </c>
    </row>
    <row r="169" spans="1:9" ht="28.8" x14ac:dyDescent="0.3">
      <c r="A169" t="s">
        <v>214</v>
      </c>
      <c r="B169" s="81" t="s">
        <v>454</v>
      </c>
      <c r="C169" s="1">
        <v>2.85</v>
      </c>
      <c r="E169" s="1">
        <v>2.85</v>
      </c>
      <c r="F169" s="1">
        <v>3.1349999999999998</v>
      </c>
      <c r="G169" s="1">
        <v>3.42</v>
      </c>
      <c r="H169" s="1">
        <v>3.7050000000000001</v>
      </c>
      <c r="I169" t="s">
        <v>569</v>
      </c>
    </row>
    <row r="170" spans="1:9" ht="43.2" x14ac:dyDescent="0.3">
      <c r="A170" t="s">
        <v>215</v>
      </c>
      <c r="B170" s="81" t="s">
        <v>455</v>
      </c>
      <c r="C170" s="1">
        <v>2.85</v>
      </c>
      <c r="E170" s="1">
        <v>2.85</v>
      </c>
      <c r="F170" s="1">
        <v>3.1349999999999998</v>
      </c>
      <c r="G170" s="1">
        <v>3.42</v>
      </c>
      <c r="H170" s="1">
        <v>3.7050000000000001</v>
      </c>
      <c r="I170" t="s">
        <v>570</v>
      </c>
    </row>
    <row r="171" spans="1:9" ht="57.6" x14ac:dyDescent="0.3">
      <c r="A171" t="s">
        <v>216</v>
      </c>
      <c r="B171" s="81" t="s">
        <v>456</v>
      </c>
      <c r="C171" s="1">
        <v>2.85</v>
      </c>
      <c r="E171" s="1">
        <v>2.85</v>
      </c>
      <c r="F171" s="1">
        <v>3.1349999999999998</v>
      </c>
      <c r="G171" s="1">
        <v>3.42</v>
      </c>
      <c r="H171" s="1">
        <v>3.7050000000000001</v>
      </c>
      <c r="I171" t="s">
        <v>570</v>
      </c>
    </row>
    <row r="172" spans="1:9" ht="57.6" x14ac:dyDescent="0.3">
      <c r="A172" t="s">
        <v>217</v>
      </c>
      <c r="B172" s="81" t="s">
        <v>457</v>
      </c>
      <c r="C172" s="1">
        <v>2.85</v>
      </c>
      <c r="E172" s="1">
        <v>2.85</v>
      </c>
      <c r="F172" s="1">
        <v>3.1349999999999998</v>
      </c>
      <c r="G172" s="1">
        <v>3.42</v>
      </c>
      <c r="H172" s="1">
        <v>3.7050000000000001</v>
      </c>
      <c r="I172" t="s">
        <v>570</v>
      </c>
    </row>
    <row r="173" spans="1:9" ht="57.6" x14ac:dyDescent="0.3">
      <c r="A173" t="s">
        <v>218</v>
      </c>
      <c r="B173" s="81" t="s">
        <v>458</v>
      </c>
      <c r="C173" s="1">
        <v>2.85</v>
      </c>
      <c r="E173" s="1">
        <v>2.85</v>
      </c>
      <c r="F173" s="1">
        <v>3.1349999999999998</v>
      </c>
      <c r="G173" s="1">
        <v>3.42</v>
      </c>
      <c r="H173" s="1">
        <v>3.7050000000000001</v>
      </c>
      <c r="I173" t="s">
        <v>570</v>
      </c>
    </row>
    <row r="174" spans="1:9" ht="57.6" x14ac:dyDescent="0.3">
      <c r="A174" t="s">
        <v>219</v>
      </c>
      <c r="B174" s="81" t="s">
        <v>459</v>
      </c>
      <c r="C174" s="1">
        <v>2.85</v>
      </c>
      <c r="E174" s="1">
        <v>2.85</v>
      </c>
      <c r="F174" s="1">
        <v>3.1349999999999998</v>
      </c>
      <c r="G174" s="1">
        <v>3.42</v>
      </c>
      <c r="H174" s="1">
        <v>3.7050000000000001</v>
      </c>
      <c r="I174" t="s">
        <v>570</v>
      </c>
    </row>
    <row r="175" spans="1:9" ht="72" x14ac:dyDescent="0.3">
      <c r="A175" t="s">
        <v>220</v>
      </c>
      <c r="B175" s="81" t="s">
        <v>460</v>
      </c>
      <c r="C175" s="1">
        <v>2.85</v>
      </c>
      <c r="E175" s="1">
        <v>2.85</v>
      </c>
      <c r="F175" s="1">
        <v>3.1349999999999998</v>
      </c>
      <c r="G175" s="1">
        <v>3.42</v>
      </c>
      <c r="H175" s="1">
        <v>3.7050000000000001</v>
      </c>
      <c r="I175" t="s">
        <v>570</v>
      </c>
    </row>
    <row r="176" spans="1:9" ht="72" x14ac:dyDescent="0.3">
      <c r="A176" t="s">
        <v>221</v>
      </c>
      <c r="B176" s="81" t="s">
        <v>461</v>
      </c>
      <c r="C176" s="1">
        <v>2.85</v>
      </c>
      <c r="E176" s="1">
        <v>2.85</v>
      </c>
      <c r="F176" s="1">
        <v>3.1349999999999998</v>
      </c>
      <c r="G176" s="1">
        <v>3.42</v>
      </c>
      <c r="H176" s="1">
        <v>3.7050000000000001</v>
      </c>
      <c r="I176" t="s">
        <v>570</v>
      </c>
    </row>
    <row r="177" spans="1:9" ht="43.2" x14ac:dyDescent="0.3">
      <c r="A177" t="s">
        <v>222</v>
      </c>
      <c r="B177" s="81" t="s">
        <v>462</v>
      </c>
    </row>
    <row r="178" spans="1:9" ht="43.2" x14ac:dyDescent="0.3">
      <c r="A178" t="s">
        <v>223</v>
      </c>
      <c r="B178" s="81" t="s">
        <v>463</v>
      </c>
      <c r="C178" s="1">
        <v>3.78</v>
      </c>
      <c r="E178" s="1">
        <v>3.78</v>
      </c>
      <c r="F178" s="1">
        <v>4.1580000000000004</v>
      </c>
      <c r="G178" s="1">
        <v>4.5359999999999996</v>
      </c>
      <c r="H178" s="1">
        <v>4.9139999999999997</v>
      </c>
      <c r="I178" t="s">
        <v>569</v>
      </c>
    </row>
    <row r="179" spans="1:9" ht="28.8" x14ac:dyDescent="0.3">
      <c r="A179" t="s">
        <v>224</v>
      </c>
      <c r="B179" s="81" t="s">
        <v>464</v>
      </c>
      <c r="C179" s="1">
        <v>2.85</v>
      </c>
      <c r="E179" s="1">
        <v>2.85</v>
      </c>
      <c r="F179" s="1">
        <v>3.1349999999999998</v>
      </c>
      <c r="G179" s="1">
        <v>3.42</v>
      </c>
      <c r="H179" s="1">
        <v>3.7050000000000001</v>
      </c>
      <c r="I179" t="s">
        <v>569</v>
      </c>
    </row>
    <row r="180" spans="1:9" ht="57.6" x14ac:dyDescent="0.3">
      <c r="A180" t="s">
        <v>225</v>
      </c>
      <c r="B180" s="81" t="s">
        <v>465</v>
      </c>
      <c r="C180" s="1">
        <v>2.85</v>
      </c>
      <c r="E180" s="1">
        <v>2.85</v>
      </c>
      <c r="F180" s="1">
        <v>3.1349999999999998</v>
      </c>
      <c r="G180" s="1">
        <v>3.42</v>
      </c>
      <c r="H180" s="1">
        <v>3.7050000000000001</v>
      </c>
      <c r="I180" t="s">
        <v>570</v>
      </c>
    </row>
    <row r="181" spans="1:9" ht="43.2" x14ac:dyDescent="0.3">
      <c r="A181" t="s">
        <v>226</v>
      </c>
      <c r="B181" s="81" t="s">
        <v>466</v>
      </c>
      <c r="C181" s="1">
        <v>2.85</v>
      </c>
      <c r="E181" s="1">
        <v>2.85</v>
      </c>
      <c r="F181" s="1">
        <v>3.1349999999999998</v>
      </c>
      <c r="G181" s="1">
        <v>3.42</v>
      </c>
      <c r="H181" s="1">
        <v>3.7050000000000001</v>
      </c>
      <c r="I181" t="s">
        <v>570</v>
      </c>
    </row>
    <row r="182" spans="1:9" ht="57.6" x14ac:dyDescent="0.3">
      <c r="A182" t="s">
        <v>227</v>
      </c>
      <c r="B182" s="81" t="s">
        <v>467</v>
      </c>
      <c r="C182" s="1">
        <v>2.85</v>
      </c>
      <c r="E182" s="1">
        <v>2.85</v>
      </c>
      <c r="F182" s="1">
        <v>3.1349999999999998</v>
      </c>
      <c r="G182" s="1">
        <v>3.42</v>
      </c>
      <c r="H182" s="1">
        <v>3.7050000000000001</v>
      </c>
      <c r="I182" t="s">
        <v>570</v>
      </c>
    </row>
    <row r="183" spans="1:9" ht="57.6" x14ac:dyDescent="0.3">
      <c r="A183" t="s">
        <v>228</v>
      </c>
      <c r="B183" s="81" t="s">
        <v>468</v>
      </c>
      <c r="C183" s="1">
        <v>2.85</v>
      </c>
      <c r="E183" s="1">
        <v>2.85</v>
      </c>
      <c r="F183" s="1">
        <v>3.1349999999999998</v>
      </c>
      <c r="G183" s="1">
        <v>3.42</v>
      </c>
      <c r="H183" s="1">
        <v>3.7050000000000001</v>
      </c>
      <c r="I183" t="s">
        <v>570</v>
      </c>
    </row>
    <row r="184" spans="1:9" ht="57.6" x14ac:dyDescent="0.3">
      <c r="A184" t="s">
        <v>229</v>
      </c>
      <c r="B184" s="81" t="s">
        <v>469</v>
      </c>
      <c r="C184" s="1">
        <v>2.85</v>
      </c>
      <c r="E184" s="1">
        <v>2.85</v>
      </c>
      <c r="F184" s="1">
        <v>3.1349999999999998</v>
      </c>
      <c r="G184" s="1">
        <v>3.42</v>
      </c>
      <c r="H184" s="1">
        <v>3.7050000000000001</v>
      </c>
      <c r="I184" t="s">
        <v>570</v>
      </c>
    </row>
    <row r="185" spans="1:9" ht="28.8" x14ac:dyDescent="0.3">
      <c r="A185" t="s">
        <v>230</v>
      </c>
      <c r="B185" s="81" t="s">
        <v>470</v>
      </c>
      <c r="C185" s="1">
        <v>2.85</v>
      </c>
      <c r="E185" s="1">
        <v>2.85</v>
      </c>
      <c r="F185" s="1">
        <v>3.1349999999999998</v>
      </c>
      <c r="G185" s="1">
        <v>3.42</v>
      </c>
      <c r="H185" s="1">
        <v>3.7050000000000001</v>
      </c>
      <c r="I185" t="s">
        <v>571</v>
      </c>
    </row>
    <row r="186" spans="1:9" ht="57.6" x14ac:dyDescent="0.3">
      <c r="A186" t="s">
        <v>231</v>
      </c>
      <c r="B186" s="81" t="s">
        <v>471</v>
      </c>
    </row>
    <row r="187" spans="1:9" ht="72" x14ac:dyDescent="0.3">
      <c r="A187" t="s">
        <v>232</v>
      </c>
      <c r="B187" s="81" t="s">
        <v>472</v>
      </c>
      <c r="C187" s="1">
        <v>2.85</v>
      </c>
      <c r="E187" s="1">
        <v>2.85</v>
      </c>
      <c r="F187" s="1">
        <v>3.1349999999999998</v>
      </c>
      <c r="G187" s="1">
        <v>3.42</v>
      </c>
      <c r="H187" s="1">
        <v>3.7050000000000001</v>
      </c>
      <c r="I187" t="s">
        <v>570</v>
      </c>
    </row>
    <row r="188" spans="1:9" ht="43.2" x14ac:dyDescent="0.3">
      <c r="A188" t="s">
        <v>233</v>
      </c>
      <c r="B188" s="81" t="s">
        <v>473</v>
      </c>
      <c r="C188" s="1">
        <v>2.85</v>
      </c>
      <c r="E188" s="1">
        <v>2.85</v>
      </c>
      <c r="F188" s="1">
        <v>3.1349999999999998</v>
      </c>
      <c r="G188" s="1">
        <v>3.42</v>
      </c>
      <c r="H188" s="1">
        <v>3.7050000000000001</v>
      </c>
      <c r="I188" t="s">
        <v>570</v>
      </c>
    </row>
    <row r="189" spans="1:9" ht="72" x14ac:dyDescent="0.3">
      <c r="A189" t="s">
        <v>234</v>
      </c>
      <c r="B189" s="81" t="s">
        <v>474</v>
      </c>
      <c r="C189" s="1">
        <v>2.85</v>
      </c>
      <c r="E189" s="1">
        <v>2.85</v>
      </c>
      <c r="F189" s="1">
        <v>3.1349999999999998</v>
      </c>
      <c r="G189" s="1">
        <v>3.42</v>
      </c>
      <c r="H189" s="1">
        <v>3.7050000000000001</v>
      </c>
      <c r="I189" t="s">
        <v>570</v>
      </c>
    </row>
    <row r="190" spans="1:9" ht="43.2" x14ac:dyDescent="0.3">
      <c r="A190" t="s">
        <v>235</v>
      </c>
      <c r="B190" s="81" t="s">
        <v>475</v>
      </c>
      <c r="C190" s="1">
        <v>2.85</v>
      </c>
      <c r="E190" s="1">
        <v>2.85</v>
      </c>
      <c r="F190" s="1">
        <v>3.1349999999999998</v>
      </c>
      <c r="G190" s="1">
        <v>3.42</v>
      </c>
      <c r="H190" s="1">
        <v>3.7050000000000001</v>
      </c>
      <c r="I190" t="s">
        <v>570</v>
      </c>
    </row>
    <row r="191" spans="1:9" ht="72" x14ac:dyDescent="0.3">
      <c r="A191" t="s">
        <v>236</v>
      </c>
      <c r="B191" s="81" t="s">
        <v>476</v>
      </c>
      <c r="C191" s="1">
        <v>2.85</v>
      </c>
      <c r="E191" s="1">
        <v>2.85</v>
      </c>
      <c r="F191" s="1">
        <v>3.1349999999999998</v>
      </c>
      <c r="G191" s="1">
        <v>3.42</v>
      </c>
      <c r="H191" s="1">
        <v>3.7050000000000001</v>
      </c>
      <c r="I191" t="s">
        <v>571</v>
      </c>
    </row>
    <row r="192" spans="1:9" ht="57.6" x14ac:dyDescent="0.3">
      <c r="A192" t="s">
        <v>237</v>
      </c>
      <c r="B192" s="81" t="s">
        <v>477</v>
      </c>
      <c r="C192" s="1">
        <v>2.85</v>
      </c>
      <c r="E192" s="1">
        <v>2.85</v>
      </c>
      <c r="F192" s="1">
        <v>3.1349999999999998</v>
      </c>
      <c r="G192" s="1">
        <v>3.42</v>
      </c>
      <c r="H192" s="1">
        <v>3.7050000000000001</v>
      </c>
      <c r="I192" t="s">
        <v>570</v>
      </c>
    </row>
    <row r="193" spans="1:9" ht="72" x14ac:dyDescent="0.3">
      <c r="A193" t="s">
        <v>238</v>
      </c>
      <c r="B193" s="81" t="s">
        <v>478</v>
      </c>
      <c r="C193" s="1">
        <v>2.85</v>
      </c>
      <c r="E193" s="1">
        <v>2.85</v>
      </c>
      <c r="F193" s="1">
        <v>3.1349999999999998</v>
      </c>
      <c r="G193" s="1">
        <v>3.42</v>
      </c>
      <c r="H193" s="1">
        <v>3.7050000000000001</v>
      </c>
      <c r="I193" t="s">
        <v>571</v>
      </c>
    </row>
    <row r="194" spans="1:9" ht="86.4" x14ac:dyDescent="0.3">
      <c r="A194" t="s">
        <v>239</v>
      </c>
      <c r="B194" s="81" t="s">
        <v>479</v>
      </c>
      <c r="C194" s="1">
        <v>2.85</v>
      </c>
      <c r="E194" s="1">
        <v>2.85</v>
      </c>
      <c r="F194" s="1">
        <v>3.1349999999999998</v>
      </c>
      <c r="G194" s="1">
        <v>3.42</v>
      </c>
      <c r="H194" s="1">
        <v>3.7050000000000001</v>
      </c>
      <c r="I194" t="s">
        <v>570</v>
      </c>
    </row>
    <row r="195" spans="1:9" ht="28.8" x14ac:dyDescent="0.3">
      <c r="A195" t="s">
        <v>240</v>
      </c>
      <c r="B195" s="81" t="s">
        <v>480</v>
      </c>
      <c r="C195" s="1">
        <v>2.85</v>
      </c>
      <c r="E195" s="1">
        <v>2.85</v>
      </c>
      <c r="F195" s="1">
        <v>3.1349999999999998</v>
      </c>
      <c r="G195" s="1">
        <v>3.42</v>
      </c>
      <c r="H195" s="1">
        <v>3.7050000000000001</v>
      </c>
      <c r="I195" t="s">
        <v>570</v>
      </c>
    </row>
    <row r="196" spans="1:9" x14ac:dyDescent="0.3">
      <c r="A196" t="s">
        <v>241</v>
      </c>
      <c r="B196" s="81" t="s">
        <v>481</v>
      </c>
      <c r="C196" s="1">
        <v>2.85</v>
      </c>
      <c r="E196" s="1">
        <v>2.85</v>
      </c>
      <c r="F196" s="1">
        <v>3.1349999999999998</v>
      </c>
      <c r="G196" s="1">
        <v>3.42</v>
      </c>
      <c r="H196" s="1">
        <v>3.7050000000000001</v>
      </c>
      <c r="I196" t="s">
        <v>570</v>
      </c>
    </row>
    <row r="197" spans="1:9" ht="28.8" x14ac:dyDescent="0.3">
      <c r="A197" t="s">
        <v>242</v>
      </c>
      <c r="B197" s="81" t="s">
        <v>482</v>
      </c>
      <c r="C197" s="1">
        <v>2.85</v>
      </c>
      <c r="E197" s="1">
        <v>2.85</v>
      </c>
      <c r="F197" s="1">
        <v>3.1349999999999998</v>
      </c>
      <c r="G197" s="1">
        <v>3.42</v>
      </c>
      <c r="H197" s="1">
        <v>3.7050000000000001</v>
      </c>
      <c r="I197" t="s">
        <v>571</v>
      </c>
    </row>
    <row r="198" spans="1:9" ht="43.2" x14ac:dyDescent="0.3">
      <c r="A198" t="s">
        <v>243</v>
      </c>
      <c r="B198" s="81" t="s">
        <v>483</v>
      </c>
      <c r="C198" s="1">
        <v>2.0499999999999998</v>
      </c>
      <c r="E198" s="1">
        <v>2.0499999999999998</v>
      </c>
      <c r="F198" s="1">
        <v>2.2549999999999999</v>
      </c>
      <c r="G198" s="1">
        <v>2.46</v>
      </c>
      <c r="H198" s="1">
        <v>2.665</v>
      </c>
      <c r="I198" t="s">
        <v>569</v>
      </c>
    </row>
    <row r="199" spans="1:9" ht="86.4" x14ac:dyDescent="0.3">
      <c r="A199" t="s">
        <v>244</v>
      </c>
      <c r="B199" s="81" t="s">
        <v>484</v>
      </c>
      <c r="C199" s="1">
        <v>2.68</v>
      </c>
      <c r="E199" s="1">
        <v>2.68</v>
      </c>
      <c r="F199" s="1">
        <v>2.948</v>
      </c>
      <c r="G199" s="1">
        <v>3.2160000000000002</v>
      </c>
      <c r="H199" s="1">
        <v>3.484</v>
      </c>
      <c r="I199" t="s">
        <v>569</v>
      </c>
    </row>
    <row r="200" spans="1:9" x14ac:dyDescent="0.3">
      <c r="A200" t="s">
        <v>245</v>
      </c>
      <c r="B200" s="81" t="s">
        <v>485</v>
      </c>
    </row>
    <row r="201" spans="1:9" x14ac:dyDescent="0.3">
      <c r="A201" t="s">
        <v>246</v>
      </c>
      <c r="B201" s="81" t="s">
        <v>485</v>
      </c>
      <c r="C201" s="1">
        <v>1.96</v>
      </c>
      <c r="E201" s="1">
        <v>1.96</v>
      </c>
      <c r="F201" s="1">
        <v>2.1560000000000001</v>
      </c>
      <c r="G201" s="1">
        <v>2.3519999999999999</v>
      </c>
      <c r="H201" s="1">
        <v>2.548</v>
      </c>
    </row>
    <row r="202" spans="1:9" ht="28.8" x14ac:dyDescent="0.3">
      <c r="A202" t="s">
        <v>247</v>
      </c>
      <c r="B202" s="81" t="s">
        <v>486</v>
      </c>
    </row>
    <row r="203" spans="1:9" x14ac:dyDescent="0.3">
      <c r="A203" t="s">
        <v>248</v>
      </c>
      <c r="B203" s="81" t="s">
        <v>487</v>
      </c>
      <c r="C203" s="1">
        <v>2.95</v>
      </c>
      <c r="E203" s="1">
        <v>2.95</v>
      </c>
      <c r="F203" s="1">
        <v>3.2450000000000001</v>
      </c>
      <c r="G203" s="1">
        <v>3.54</v>
      </c>
      <c r="H203" s="1">
        <v>3.835</v>
      </c>
    </row>
    <row r="204" spans="1:9" ht="28.8" x14ac:dyDescent="0.3">
      <c r="A204" t="s">
        <v>249</v>
      </c>
      <c r="B204" s="81" t="s">
        <v>488</v>
      </c>
      <c r="C204" s="1">
        <v>2.0499999999999998</v>
      </c>
      <c r="E204" s="1">
        <v>2.0499999999999998</v>
      </c>
      <c r="F204" s="1">
        <v>2.2549999999999999</v>
      </c>
      <c r="G204" s="1">
        <v>2.46</v>
      </c>
      <c r="H204" s="1">
        <v>2.665</v>
      </c>
      <c r="I204" t="s">
        <v>569</v>
      </c>
    </row>
    <row r="205" spans="1:9" ht="28.8" x14ac:dyDescent="0.3">
      <c r="A205" t="s">
        <v>250</v>
      </c>
      <c r="B205" s="81" t="s">
        <v>489</v>
      </c>
      <c r="C205" s="1">
        <v>2.95</v>
      </c>
      <c r="E205" s="1">
        <v>2.95</v>
      </c>
      <c r="F205" s="1">
        <v>3.2450000000000001</v>
      </c>
      <c r="G205" s="1">
        <v>3.54</v>
      </c>
      <c r="H205" s="1">
        <v>3.835</v>
      </c>
    </row>
    <row r="206" spans="1:9" ht="43.2" x14ac:dyDescent="0.3">
      <c r="A206" t="s">
        <v>251</v>
      </c>
      <c r="B206" s="81" t="s">
        <v>490</v>
      </c>
      <c r="C206" s="1">
        <v>2.0499999999999998</v>
      </c>
      <c r="E206" s="1">
        <v>2.0499999999999998</v>
      </c>
      <c r="F206" s="1">
        <v>2.2549999999999999</v>
      </c>
      <c r="G206" s="1">
        <v>2.46</v>
      </c>
      <c r="H206" s="1">
        <v>2.665</v>
      </c>
      <c r="I206" t="s">
        <v>569</v>
      </c>
    </row>
    <row r="207" spans="1:9" ht="43.2" x14ac:dyDescent="0.3">
      <c r="A207" t="s">
        <v>252</v>
      </c>
      <c r="B207" s="81" t="s">
        <v>491</v>
      </c>
      <c r="C207" s="1">
        <v>2.95</v>
      </c>
      <c r="E207" s="1">
        <v>2.95</v>
      </c>
      <c r="F207" s="1">
        <v>3.2450000000000001</v>
      </c>
      <c r="G207" s="1">
        <v>3.54</v>
      </c>
      <c r="H207" s="1">
        <v>3.835</v>
      </c>
    </row>
    <row r="208" spans="1:9" ht="43.2" x14ac:dyDescent="0.3">
      <c r="A208" t="s">
        <v>253</v>
      </c>
      <c r="B208" s="81" t="s">
        <v>492</v>
      </c>
      <c r="C208" s="1">
        <v>2.0499999999999998</v>
      </c>
      <c r="E208" s="1">
        <v>2.0499999999999998</v>
      </c>
      <c r="F208" s="1">
        <v>2.2549999999999999</v>
      </c>
      <c r="G208" s="1">
        <v>2.46</v>
      </c>
      <c r="H208" s="1">
        <v>2.665</v>
      </c>
      <c r="I208" t="s">
        <v>569</v>
      </c>
    </row>
    <row r="209" spans="1:9" ht="86.4" x14ac:dyDescent="0.3">
      <c r="A209" t="s">
        <v>254</v>
      </c>
      <c r="B209" s="81" t="s">
        <v>493</v>
      </c>
      <c r="C209" s="1">
        <v>2.0499999999999998</v>
      </c>
      <c r="E209" s="1">
        <v>2.0499999999999998</v>
      </c>
      <c r="F209" s="1">
        <v>2.2549999999999999</v>
      </c>
      <c r="G209" s="1">
        <v>2.46</v>
      </c>
      <c r="H209" s="1">
        <v>2.665</v>
      </c>
      <c r="I209" t="s">
        <v>569</v>
      </c>
    </row>
    <row r="210" spans="1:9" ht="86.4" x14ac:dyDescent="0.3">
      <c r="A210" t="s">
        <v>255</v>
      </c>
      <c r="B210" s="81" t="s">
        <v>494</v>
      </c>
      <c r="C210" s="1">
        <v>2.0499999999999998</v>
      </c>
      <c r="E210" s="1">
        <v>2.0499999999999998</v>
      </c>
      <c r="F210" s="1">
        <v>2.2549999999999999</v>
      </c>
      <c r="G210" s="1">
        <v>2.46</v>
      </c>
      <c r="H210" s="1">
        <v>2.665</v>
      </c>
      <c r="I210" t="s">
        <v>569</v>
      </c>
    </row>
    <row r="211" spans="1:9" ht="72" x14ac:dyDescent="0.3">
      <c r="A211" t="s">
        <v>256</v>
      </c>
      <c r="B211" s="81" t="s">
        <v>495</v>
      </c>
      <c r="C211" s="1">
        <v>2.95</v>
      </c>
      <c r="E211" s="1">
        <v>2.95</v>
      </c>
      <c r="F211" s="1">
        <v>3.2450000000000001</v>
      </c>
      <c r="G211" s="1">
        <v>3.54</v>
      </c>
      <c r="H211" s="1">
        <v>3.835</v>
      </c>
    </row>
    <row r="212" spans="1:9" ht="57.6" x14ac:dyDescent="0.3">
      <c r="A212" t="s">
        <v>257</v>
      </c>
      <c r="B212" s="81" t="s">
        <v>496</v>
      </c>
      <c r="C212" s="1">
        <v>2.95</v>
      </c>
      <c r="E212" s="1">
        <v>2.95</v>
      </c>
      <c r="F212" s="1">
        <v>3.2450000000000001</v>
      </c>
      <c r="G212" s="1">
        <v>3.54</v>
      </c>
      <c r="H212" s="1">
        <v>3.835</v>
      </c>
    </row>
    <row r="213" spans="1:9" ht="72" x14ac:dyDescent="0.3">
      <c r="A213" t="s">
        <v>258</v>
      </c>
      <c r="B213" s="81" t="s">
        <v>497</v>
      </c>
      <c r="C213" s="1">
        <v>1.99</v>
      </c>
      <c r="E213" s="1">
        <v>1.99</v>
      </c>
      <c r="F213" s="1">
        <v>2.1890000000000001</v>
      </c>
      <c r="G213" s="1">
        <v>2.3879999999999999</v>
      </c>
      <c r="H213" s="1">
        <v>2.5870000000000002</v>
      </c>
      <c r="I213" t="s">
        <v>570</v>
      </c>
    </row>
    <row r="214" spans="1:9" ht="72" x14ac:dyDescent="0.3">
      <c r="A214" t="s">
        <v>259</v>
      </c>
      <c r="B214" s="81" t="s">
        <v>498</v>
      </c>
      <c r="C214" s="1">
        <v>1.99</v>
      </c>
      <c r="E214" s="1">
        <v>1.99</v>
      </c>
      <c r="F214" s="1">
        <v>2.1890000000000001</v>
      </c>
      <c r="G214" s="1">
        <v>2.3879999999999999</v>
      </c>
      <c r="H214" s="1">
        <v>2.5870000000000002</v>
      </c>
      <c r="I214" t="s">
        <v>571</v>
      </c>
    </row>
    <row r="215" spans="1:9" ht="28.8" x14ac:dyDescent="0.3">
      <c r="A215" t="s">
        <v>260</v>
      </c>
      <c r="B215" s="81" t="s">
        <v>499</v>
      </c>
      <c r="C215" s="1">
        <v>2.0499999999999998</v>
      </c>
      <c r="E215" s="1">
        <v>2.0499999999999998</v>
      </c>
      <c r="F215" s="1">
        <v>2.2549999999999999</v>
      </c>
      <c r="G215" s="1">
        <v>2.46</v>
      </c>
      <c r="H215" s="1">
        <v>2.665</v>
      </c>
      <c r="I215" t="s">
        <v>569</v>
      </c>
    </row>
    <row r="216" spans="1:9" ht="43.2" x14ac:dyDescent="0.3">
      <c r="A216" t="s">
        <v>261</v>
      </c>
      <c r="B216" s="81" t="s">
        <v>500</v>
      </c>
      <c r="C216" s="1">
        <v>2.0499999999999998</v>
      </c>
      <c r="E216" s="1">
        <v>2.0499999999999998</v>
      </c>
      <c r="F216" s="1">
        <v>2.2549999999999999</v>
      </c>
      <c r="G216" s="1">
        <v>2.46</v>
      </c>
      <c r="H216" s="1">
        <v>2.665</v>
      </c>
      <c r="I216" t="s">
        <v>569</v>
      </c>
    </row>
    <row r="217" spans="1:9" ht="72" x14ac:dyDescent="0.3">
      <c r="A217" t="s">
        <v>262</v>
      </c>
      <c r="B217" s="81" t="s">
        <v>501</v>
      </c>
    </row>
    <row r="218" spans="1:9" ht="43.2" x14ac:dyDescent="0.3">
      <c r="A218" t="s">
        <v>263</v>
      </c>
      <c r="B218" s="81" t="s">
        <v>502</v>
      </c>
      <c r="C218" s="1">
        <v>2.95</v>
      </c>
      <c r="E218" s="1">
        <v>2.95</v>
      </c>
      <c r="G218" s="1">
        <v>3.54</v>
      </c>
      <c r="H218" s="1">
        <v>3.835</v>
      </c>
    </row>
    <row r="219" spans="1:9" ht="57.6" x14ac:dyDescent="0.3">
      <c r="A219" t="s">
        <v>264</v>
      </c>
      <c r="B219" s="81" t="s">
        <v>503</v>
      </c>
      <c r="C219" s="1">
        <v>2.0499999999999998</v>
      </c>
      <c r="E219" s="1">
        <v>2.0499999999999998</v>
      </c>
      <c r="F219" s="1">
        <v>2.2549999999999999</v>
      </c>
      <c r="G219" s="1">
        <v>2.46</v>
      </c>
      <c r="H219" s="1">
        <v>2.665</v>
      </c>
      <c r="I219" t="s">
        <v>569</v>
      </c>
    </row>
    <row r="220" spans="1:9" ht="57.6" x14ac:dyDescent="0.3">
      <c r="A220" t="s">
        <v>265</v>
      </c>
      <c r="B220" s="81" t="s">
        <v>504</v>
      </c>
      <c r="C220" s="1">
        <v>2.95</v>
      </c>
      <c r="E220" s="1">
        <v>2.95</v>
      </c>
      <c r="F220" s="1">
        <v>3.2450000000000001</v>
      </c>
      <c r="G220" s="1">
        <v>3.54</v>
      </c>
      <c r="H220" s="1">
        <v>3.835</v>
      </c>
    </row>
    <row r="221" spans="1:9" ht="72" x14ac:dyDescent="0.3">
      <c r="A221" t="s">
        <v>266</v>
      </c>
      <c r="B221" s="81" t="s">
        <v>505</v>
      </c>
      <c r="C221" s="1">
        <v>2.0499999999999998</v>
      </c>
      <c r="E221" s="1">
        <v>2.0499999999999998</v>
      </c>
      <c r="F221" s="1">
        <v>2.2549999999999999</v>
      </c>
      <c r="G221" s="1">
        <v>2.46</v>
      </c>
      <c r="H221" s="1">
        <v>2.665</v>
      </c>
      <c r="I221" t="s">
        <v>569</v>
      </c>
    </row>
    <row r="222" spans="1:9" ht="43.2" x14ac:dyDescent="0.3">
      <c r="A222" t="s">
        <v>267</v>
      </c>
      <c r="B222" s="81" t="s">
        <v>506</v>
      </c>
      <c r="C222" s="1">
        <v>2.0499999999999998</v>
      </c>
      <c r="E222" s="1">
        <v>2.0499999999999998</v>
      </c>
      <c r="F222" s="1">
        <v>2.2549999999999999</v>
      </c>
      <c r="G222" s="1">
        <v>2.46</v>
      </c>
      <c r="H222" s="1">
        <v>2.665</v>
      </c>
      <c r="I222" t="s">
        <v>569</v>
      </c>
    </row>
    <row r="223" spans="1:9" ht="28.8" x14ac:dyDescent="0.3">
      <c r="A223" t="s">
        <v>268</v>
      </c>
      <c r="B223" s="81" t="s">
        <v>507</v>
      </c>
      <c r="C223" s="1">
        <v>2.0499999999999998</v>
      </c>
      <c r="E223" s="1">
        <v>2.0499999999999998</v>
      </c>
      <c r="F223" s="1">
        <v>2.2549999999999999</v>
      </c>
      <c r="G223" s="1">
        <v>2.46</v>
      </c>
      <c r="H223" s="1">
        <v>2.665</v>
      </c>
    </row>
    <row r="224" spans="1:9" ht="43.2" x14ac:dyDescent="0.3">
      <c r="A224" t="s">
        <v>269</v>
      </c>
      <c r="B224" s="81" t="s">
        <v>508</v>
      </c>
      <c r="C224" s="1">
        <v>2.0499999999999998</v>
      </c>
      <c r="E224" s="1">
        <v>2.0499999999999998</v>
      </c>
      <c r="F224" s="1">
        <v>2.2549999999999999</v>
      </c>
      <c r="G224" s="1">
        <v>2.46</v>
      </c>
      <c r="H224" s="1">
        <v>2.665</v>
      </c>
      <c r="I224" t="s">
        <v>569</v>
      </c>
    </row>
    <row r="225" spans="1:9" ht="43.2" x14ac:dyDescent="0.3">
      <c r="A225" t="s">
        <v>270</v>
      </c>
      <c r="B225" s="81" t="s">
        <v>509</v>
      </c>
      <c r="C225" s="1">
        <v>2.0499999999999998</v>
      </c>
      <c r="E225" s="1">
        <v>2.0499999999999998</v>
      </c>
      <c r="F225" s="1">
        <v>2.2549999999999999</v>
      </c>
      <c r="G225" s="1">
        <v>2.46</v>
      </c>
      <c r="H225" s="1">
        <v>2.665</v>
      </c>
      <c r="I225" t="s">
        <v>569</v>
      </c>
    </row>
    <row r="226" spans="1:9" ht="86.4" x14ac:dyDescent="0.3">
      <c r="A226" t="s">
        <v>271</v>
      </c>
      <c r="B226" s="81" t="s">
        <v>510</v>
      </c>
      <c r="C226" s="1">
        <v>2.0499999999999998</v>
      </c>
      <c r="E226" s="1">
        <v>2.0499999999999998</v>
      </c>
      <c r="F226" s="1">
        <v>2.2549999999999999</v>
      </c>
      <c r="G226" s="1">
        <v>2.46</v>
      </c>
      <c r="H226" s="1">
        <v>2.665</v>
      </c>
      <c r="I226" t="s">
        <v>569</v>
      </c>
    </row>
    <row r="227" spans="1:9" ht="100.8" x14ac:dyDescent="0.3">
      <c r="A227" t="s">
        <v>272</v>
      </c>
      <c r="B227" s="81" t="s">
        <v>511</v>
      </c>
      <c r="C227" s="1">
        <v>2.0499999999999998</v>
      </c>
      <c r="E227" s="1">
        <v>2.0499999999999998</v>
      </c>
      <c r="F227" s="1">
        <v>2.2549999999999999</v>
      </c>
      <c r="G227" s="1">
        <v>2.46</v>
      </c>
      <c r="H227" s="1">
        <v>2.665</v>
      </c>
      <c r="I227" t="s">
        <v>569</v>
      </c>
    </row>
    <row r="228" spans="1:9" ht="100.8" x14ac:dyDescent="0.3">
      <c r="A228" t="s">
        <v>273</v>
      </c>
      <c r="B228" s="81" t="s">
        <v>512</v>
      </c>
      <c r="C228" s="1">
        <v>2.0499999999999998</v>
      </c>
      <c r="E228" s="1">
        <v>2.0499999999999998</v>
      </c>
      <c r="F228" s="1">
        <v>2.2549999999999999</v>
      </c>
      <c r="G228" s="1">
        <v>2.46</v>
      </c>
      <c r="H228" s="1">
        <v>2.665</v>
      </c>
      <c r="I228" t="s">
        <v>569</v>
      </c>
    </row>
    <row r="229" spans="1:9" ht="100.8" x14ac:dyDescent="0.3">
      <c r="A229" t="s">
        <v>274</v>
      </c>
      <c r="B229" s="81" t="s">
        <v>513</v>
      </c>
      <c r="C229" s="1">
        <v>2.95</v>
      </c>
      <c r="E229" s="1">
        <v>2.95</v>
      </c>
      <c r="F229" s="1">
        <v>3.2450000000000001</v>
      </c>
      <c r="G229" s="1">
        <v>3.54</v>
      </c>
      <c r="H229" s="1">
        <v>3.835</v>
      </c>
    </row>
    <row r="230" spans="1:9" ht="100.8" x14ac:dyDescent="0.3">
      <c r="A230" t="s">
        <v>275</v>
      </c>
      <c r="B230" s="81" t="s">
        <v>514</v>
      </c>
      <c r="C230" s="1">
        <v>2.95</v>
      </c>
      <c r="E230" s="1">
        <v>2.95</v>
      </c>
      <c r="F230" s="1">
        <v>3.2450000000000001</v>
      </c>
      <c r="G230" s="1">
        <v>3.54</v>
      </c>
      <c r="H230" s="1">
        <v>3.835</v>
      </c>
    </row>
    <row r="231" spans="1:9" ht="43.2" x14ac:dyDescent="0.3">
      <c r="A231" t="s">
        <v>276</v>
      </c>
      <c r="B231" s="81" t="s">
        <v>515</v>
      </c>
      <c r="C231" s="1">
        <v>2.02</v>
      </c>
      <c r="E231" s="1">
        <v>2.02</v>
      </c>
      <c r="F231" s="1">
        <v>2.222</v>
      </c>
      <c r="G231" s="1">
        <v>2.4239999999999999</v>
      </c>
      <c r="H231" s="1">
        <v>2.6259999999999999</v>
      </c>
      <c r="I231" t="s">
        <v>570</v>
      </c>
    </row>
    <row r="232" spans="1:9" ht="43.2" x14ac:dyDescent="0.3">
      <c r="A232" t="s">
        <v>277</v>
      </c>
      <c r="B232" s="81" t="s">
        <v>516</v>
      </c>
      <c r="C232" s="1">
        <v>2.02</v>
      </c>
      <c r="E232" s="1">
        <v>2.02</v>
      </c>
      <c r="F232" s="1">
        <v>2.222</v>
      </c>
      <c r="G232" s="1">
        <v>2.4239999999999999</v>
      </c>
      <c r="H232" s="1">
        <v>2.6259999999999999</v>
      </c>
      <c r="I232" t="s">
        <v>570</v>
      </c>
    </row>
    <row r="233" spans="1:9" ht="100.8" x14ac:dyDescent="0.3">
      <c r="A233" t="s">
        <v>278</v>
      </c>
      <c r="B233" s="81" t="s">
        <v>517</v>
      </c>
      <c r="C233" s="1">
        <v>2.02</v>
      </c>
      <c r="E233" s="1">
        <v>2.02</v>
      </c>
      <c r="F233" s="1">
        <v>2.222</v>
      </c>
      <c r="G233" s="1">
        <v>2.4239999999999999</v>
      </c>
      <c r="H233" s="1">
        <v>2.6259999999999999</v>
      </c>
      <c r="I233" t="s">
        <v>570</v>
      </c>
    </row>
    <row r="234" spans="1:9" ht="28.8" x14ac:dyDescent="0.3">
      <c r="A234" t="s">
        <v>279</v>
      </c>
      <c r="B234" s="81" t="s">
        <v>518</v>
      </c>
      <c r="C234" s="1">
        <v>2.95</v>
      </c>
      <c r="E234" s="1">
        <v>2.95</v>
      </c>
      <c r="F234" s="1">
        <v>3.2450000000000001</v>
      </c>
      <c r="G234" s="1">
        <v>3.54</v>
      </c>
      <c r="H234" s="1">
        <v>3.835</v>
      </c>
    </row>
    <row r="235" spans="1:9" ht="43.2" x14ac:dyDescent="0.3">
      <c r="A235" t="s">
        <v>280</v>
      </c>
      <c r="B235" s="81" t="s">
        <v>519</v>
      </c>
      <c r="C235" s="1">
        <v>2.0499999999999998</v>
      </c>
      <c r="E235" s="1">
        <v>2.0499999999999998</v>
      </c>
      <c r="F235" s="1">
        <v>2.2549999999999999</v>
      </c>
      <c r="G235" s="1">
        <v>2.46</v>
      </c>
      <c r="H235" s="1">
        <v>2.665</v>
      </c>
      <c r="I235" t="s">
        <v>569</v>
      </c>
    </row>
    <row r="236" spans="1:9" ht="43.2" x14ac:dyDescent="0.3">
      <c r="A236" t="s">
        <v>281</v>
      </c>
      <c r="B236" s="81" t="s">
        <v>520</v>
      </c>
      <c r="C236" s="1">
        <v>2.0499999999999998</v>
      </c>
      <c r="E236" s="1">
        <v>2.0499999999999998</v>
      </c>
      <c r="F236" s="1">
        <v>2.2549999999999999</v>
      </c>
      <c r="G236" s="1">
        <v>2.46</v>
      </c>
      <c r="H236" s="1">
        <v>2.665</v>
      </c>
      <c r="I236" t="s">
        <v>569</v>
      </c>
    </row>
    <row r="237" spans="1:9" ht="100.8" x14ac:dyDescent="0.3">
      <c r="A237" t="s">
        <v>282</v>
      </c>
      <c r="B237" s="81" t="s">
        <v>521</v>
      </c>
      <c r="C237" s="1">
        <v>2.95</v>
      </c>
      <c r="E237" s="1">
        <v>2.95</v>
      </c>
      <c r="F237" s="1">
        <v>3.2450000000000001</v>
      </c>
      <c r="G237" s="1">
        <v>3.54</v>
      </c>
      <c r="H237" s="1">
        <v>3.835</v>
      </c>
    </row>
    <row r="238" spans="1:9" ht="100.8" x14ac:dyDescent="0.3">
      <c r="A238" t="s">
        <v>283</v>
      </c>
      <c r="B238" s="81" t="s">
        <v>522</v>
      </c>
      <c r="C238" s="1">
        <v>2.0499999999999998</v>
      </c>
      <c r="E238" s="1">
        <v>2.0499999999999998</v>
      </c>
      <c r="F238" s="1">
        <v>2.2549999999999999</v>
      </c>
      <c r="G238" s="1">
        <v>2.46</v>
      </c>
      <c r="H238" s="1">
        <v>2.665</v>
      </c>
      <c r="I238" t="s">
        <v>569</v>
      </c>
    </row>
    <row r="239" spans="1:9" ht="57.6" x14ac:dyDescent="0.3">
      <c r="A239" t="s">
        <v>284</v>
      </c>
      <c r="B239" s="81" t="s">
        <v>523</v>
      </c>
      <c r="C239" s="1">
        <v>2.0499999999999998</v>
      </c>
      <c r="E239" s="1">
        <v>2.0499999999999998</v>
      </c>
      <c r="F239" s="1">
        <v>2.2549999999999999</v>
      </c>
      <c r="G239" s="1">
        <v>2.46</v>
      </c>
      <c r="H239" s="1">
        <v>2.665</v>
      </c>
      <c r="I239" t="s">
        <v>569</v>
      </c>
    </row>
    <row r="240" spans="1:9" ht="28.8" x14ac:dyDescent="0.3">
      <c r="A240" t="s">
        <v>285</v>
      </c>
      <c r="B240" s="81" t="s">
        <v>524</v>
      </c>
    </row>
    <row r="241" spans="1:9" x14ac:dyDescent="0.3">
      <c r="A241" t="s">
        <v>286</v>
      </c>
      <c r="B241" s="81" t="s">
        <v>525</v>
      </c>
      <c r="C241" s="1">
        <v>1.96</v>
      </c>
      <c r="E241" s="1">
        <v>1.96</v>
      </c>
      <c r="F241" s="1">
        <v>2.1560000000000001</v>
      </c>
      <c r="G241" s="1">
        <v>2.3519999999999999</v>
      </c>
      <c r="H241" s="1">
        <v>2.548</v>
      </c>
    </row>
    <row r="242" spans="1:9" ht="28.8" x14ac:dyDescent="0.3">
      <c r="A242" t="s">
        <v>287</v>
      </c>
      <c r="B242" s="81" t="s">
        <v>526</v>
      </c>
      <c r="C242" s="1">
        <v>1.96</v>
      </c>
      <c r="E242" s="1">
        <v>1.96</v>
      </c>
      <c r="F242" s="1">
        <v>2.1560000000000001</v>
      </c>
      <c r="G242" s="1">
        <v>2.3519999999999999</v>
      </c>
      <c r="H242" s="1">
        <v>2.548</v>
      </c>
    </row>
    <row r="243" spans="1:9" x14ac:dyDescent="0.3">
      <c r="A243" t="s">
        <v>288</v>
      </c>
      <c r="B243" s="81" t="s">
        <v>527</v>
      </c>
      <c r="C243" s="1">
        <v>2.0499999999999998</v>
      </c>
      <c r="E243" s="1">
        <v>2.0499999999999998</v>
      </c>
      <c r="F243" s="1">
        <v>2.2549999999999999</v>
      </c>
      <c r="G243" s="1">
        <v>2.46</v>
      </c>
      <c r="H243" s="1">
        <v>2.665</v>
      </c>
      <c r="I243" t="s">
        <v>569</v>
      </c>
    </row>
    <row r="244" spans="1:9" x14ac:dyDescent="0.3">
      <c r="A244" t="s">
        <v>289</v>
      </c>
      <c r="B244" s="81" t="s">
        <v>528</v>
      </c>
      <c r="C244" s="1">
        <v>2.31</v>
      </c>
      <c r="E244" s="1">
        <v>2.31</v>
      </c>
      <c r="F244" s="1">
        <v>2.5409999999999999</v>
      </c>
      <c r="G244" s="1">
        <v>2.7719999999999998</v>
      </c>
      <c r="H244" s="1">
        <v>3.0030000000000001</v>
      </c>
    </row>
    <row r="245" spans="1:9" ht="28.8" x14ac:dyDescent="0.3">
      <c r="A245" t="s">
        <v>290</v>
      </c>
      <c r="B245" s="81" t="s">
        <v>529</v>
      </c>
      <c r="C245" s="1">
        <v>2.31</v>
      </c>
      <c r="E245" s="1">
        <v>2.31</v>
      </c>
      <c r="F245" s="1">
        <v>2.5409999999999999</v>
      </c>
      <c r="G245" s="1">
        <v>2.7719999999999998</v>
      </c>
      <c r="H245" s="1">
        <v>3.0030000000000001</v>
      </c>
    </row>
    <row r="246" spans="1:9" ht="28.8" x14ac:dyDescent="0.3">
      <c r="A246" t="s">
        <v>291</v>
      </c>
      <c r="B246" s="81" t="s">
        <v>530</v>
      </c>
      <c r="C246" s="1">
        <v>2.31</v>
      </c>
      <c r="E246" s="1">
        <v>2.31</v>
      </c>
      <c r="F246" s="1">
        <v>2.5409999999999999</v>
      </c>
      <c r="G246" s="1">
        <v>2.7719999999999998</v>
      </c>
      <c r="H246" s="1">
        <v>3.0030000000000001</v>
      </c>
    </row>
    <row r="247" spans="1:9" ht="43.2" x14ac:dyDescent="0.3">
      <c r="A247" t="s">
        <v>292</v>
      </c>
      <c r="B247" s="81" t="s">
        <v>531</v>
      </c>
      <c r="C247" s="1">
        <v>2.31</v>
      </c>
      <c r="E247" s="1">
        <v>2.31</v>
      </c>
      <c r="F247" s="1">
        <v>2.5409999999999999</v>
      </c>
      <c r="G247" s="1">
        <v>2.7719999999999998</v>
      </c>
      <c r="H247" s="1">
        <v>3.0030000000000001</v>
      </c>
    </row>
    <row r="248" spans="1:9" x14ac:dyDescent="0.3">
      <c r="A248" t="s">
        <v>293</v>
      </c>
      <c r="B248" s="81" t="s">
        <v>532</v>
      </c>
      <c r="C248" s="1">
        <v>2.0499999999999998</v>
      </c>
      <c r="E248" s="1">
        <v>2.0499999999999998</v>
      </c>
      <c r="F248" s="1">
        <v>2.2549999999999999</v>
      </c>
      <c r="G248" s="1">
        <v>2.46</v>
      </c>
      <c r="H248" s="1">
        <v>2.665</v>
      </c>
      <c r="I248" t="s">
        <v>569</v>
      </c>
    </row>
    <row r="249" spans="1:9" ht="28.8" x14ac:dyDescent="0.3">
      <c r="A249" t="s">
        <v>294</v>
      </c>
      <c r="B249" s="81" t="s">
        <v>533</v>
      </c>
      <c r="C249" s="1">
        <v>2.0499999999999998</v>
      </c>
      <c r="E249" s="1">
        <v>2.0499999999999998</v>
      </c>
      <c r="F249" s="1">
        <v>2.2549999999999999</v>
      </c>
      <c r="G249" s="1">
        <v>2.46</v>
      </c>
      <c r="H249" s="1">
        <v>2.665</v>
      </c>
      <c r="I249" t="s">
        <v>569</v>
      </c>
    </row>
    <row r="250" spans="1:9" ht="28.8" x14ac:dyDescent="0.3">
      <c r="A250" t="s">
        <v>295</v>
      </c>
      <c r="B250" s="81" t="s">
        <v>534</v>
      </c>
      <c r="C250" s="1">
        <v>2.0499999999999998</v>
      </c>
      <c r="E250" s="1">
        <v>2.0499999999999998</v>
      </c>
      <c r="F250" s="1">
        <v>2.2549999999999999</v>
      </c>
      <c r="G250" s="1">
        <v>2.46</v>
      </c>
      <c r="H250" s="1">
        <v>2.665</v>
      </c>
      <c r="I250" t="s">
        <v>569</v>
      </c>
    </row>
    <row r="251" spans="1:9" ht="43.2" x14ac:dyDescent="0.3">
      <c r="A251" t="s">
        <v>296</v>
      </c>
      <c r="B251" s="81" t="s">
        <v>535</v>
      </c>
      <c r="C251" s="1">
        <v>2.0499999999999998</v>
      </c>
      <c r="E251" s="1">
        <v>2.0499999999999998</v>
      </c>
      <c r="F251" s="1">
        <v>2.2549999999999999</v>
      </c>
      <c r="G251" s="1">
        <v>2.46</v>
      </c>
      <c r="H251" s="1">
        <v>2.665</v>
      </c>
      <c r="I251" t="s">
        <v>569</v>
      </c>
    </row>
    <row r="252" spans="1:9" ht="100.8" x14ac:dyDescent="0.3">
      <c r="A252" t="s">
        <v>297</v>
      </c>
      <c r="B252" s="81" t="s">
        <v>536</v>
      </c>
      <c r="C252" s="1">
        <v>2.54</v>
      </c>
      <c r="E252" s="1">
        <v>2.54</v>
      </c>
      <c r="F252" s="1">
        <v>2.794</v>
      </c>
      <c r="G252" s="1">
        <v>3.048</v>
      </c>
      <c r="H252" s="1">
        <v>3.302</v>
      </c>
      <c r="I252" t="s">
        <v>569</v>
      </c>
    </row>
    <row r="253" spans="1:9" ht="86.4" x14ac:dyDescent="0.3">
      <c r="A253" t="s">
        <v>298</v>
      </c>
      <c r="B253" s="81" t="s">
        <v>537</v>
      </c>
      <c r="C253" s="1">
        <v>2.54</v>
      </c>
      <c r="E253" s="1">
        <v>2.54</v>
      </c>
      <c r="F253" s="1">
        <v>2.794</v>
      </c>
      <c r="G253" s="1">
        <v>3.048</v>
      </c>
      <c r="H253" s="1">
        <v>3.302</v>
      </c>
      <c r="I253" t="s">
        <v>569</v>
      </c>
    </row>
    <row r="254" spans="1:9" ht="86.4" x14ac:dyDescent="0.3">
      <c r="A254" t="s">
        <v>299</v>
      </c>
      <c r="B254" s="81" t="s">
        <v>538</v>
      </c>
      <c r="C254" s="1">
        <v>2.0499999999999998</v>
      </c>
      <c r="E254" s="1">
        <v>2.0499999999999998</v>
      </c>
      <c r="F254" s="1">
        <v>2.2549999999999999</v>
      </c>
      <c r="G254" s="1">
        <v>2.46</v>
      </c>
      <c r="H254" s="1">
        <v>2.665</v>
      </c>
      <c r="I254" t="s">
        <v>569</v>
      </c>
    </row>
    <row r="255" spans="1:9" ht="43.2" x14ac:dyDescent="0.3">
      <c r="A255" t="s">
        <v>300</v>
      </c>
      <c r="B255" s="81" t="s">
        <v>539</v>
      </c>
    </row>
    <row r="256" spans="1:9" ht="43.2" x14ac:dyDescent="0.3">
      <c r="A256" t="s">
        <v>301</v>
      </c>
      <c r="B256" s="81" t="s">
        <v>539</v>
      </c>
      <c r="C256" s="1">
        <v>2.46</v>
      </c>
      <c r="E256" s="1">
        <v>2.46</v>
      </c>
      <c r="F256" s="1">
        <v>2.706</v>
      </c>
      <c r="G256" s="1">
        <v>2.952</v>
      </c>
      <c r="H256" s="1">
        <v>3.198</v>
      </c>
      <c r="I256" t="s">
        <v>569</v>
      </c>
    </row>
    <row r="257" spans="1:9" ht="72" x14ac:dyDescent="0.3">
      <c r="A257" t="s">
        <v>302</v>
      </c>
      <c r="B257" s="81" t="s">
        <v>540</v>
      </c>
    </row>
    <row r="258" spans="1:9" x14ac:dyDescent="0.3">
      <c r="A258" t="s">
        <v>303</v>
      </c>
      <c r="B258" s="81" t="s">
        <v>541</v>
      </c>
      <c r="C258" s="1">
        <v>2.0499999999999998</v>
      </c>
      <c r="E258" s="1">
        <v>2.0499999999999998</v>
      </c>
      <c r="F258" s="1">
        <v>2.2549999999999999</v>
      </c>
      <c r="G258" s="1">
        <v>2.46</v>
      </c>
      <c r="H258" s="1">
        <v>2.665</v>
      </c>
      <c r="I258" t="s">
        <v>569</v>
      </c>
    </row>
    <row r="259" spans="1:9" x14ac:dyDescent="0.3">
      <c r="A259" t="s">
        <v>304</v>
      </c>
      <c r="B259" s="81" t="s">
        <v>542</v>
      </c>
      <c r="C259" s="1">
        <v>2.95</v>
      </c>
      <c r="E259" s="1">
        <v>2.95</v>
      </c>
      <c r="F259" s="1">
        <v>3.2450000000000001</v>
      </c>
      <c r="G259" s="1">
        <v>3.54</v>
      </c>
      <c r="H259" s="1">
        <v>3.835</v>
      </c>
      <c r="I259" t="s">
        <v>569</v>
      </c>
    </row>
    <row r="260" spans="1:9" ht="28.8" x14ac:dyDescent="0.3">
      <c r="A260" t="s">
        <v>305</v>
      </c>
      <c r="B260" s="81" t="s">
        <v>543</v>
      </c>
      <c r="C260" s="1">
        <v>2.0499999999999998</v>
      </c>
      <c r="E260" s="1">
        <v>2.0499999999999998</v>
      </c>
      <c r="F260" s="1">
        <v>2.2549999999999999</v>
      </c>
      <c r="G260" s="1">
        <v>2.46</v>
      </c>
      <c r="H260" s="1">
        <v>2.665</v>
      </c>
      <c r="I260" t="s">
        <v>569</v>
      </c>
    </row>
    <row r="261" spans="1:9" x14ac:dyDescent="0.3">
      <c r="A261" t="s">
        <v>306</v>
      </c>
      <c r="B261" s="81" t="s">
        <v>544</v>
      </c>
      <c r="C261" s="1">
        <v>2.0499999999999998</v>
      </c>
      <c r="E261" s="1">
        <v>2.0499999999999998</v>
      </c>
      <c r="F261" s="1">
        <v>2.2549999999999999</v>
      </c>
      <c r="G261" s="1">
        <v>2.46</v>
      </c>
      <c r="H261" s="1">
        <v>2.665</v>
      </c>
      <c r="I261" t="s">
        <v>569</v>
      </c>
    </row>
    <row r="262" spans="1:9" x14ac:dyDescent="0.3">
      <c r="A262" t="s">
        <v>307</v>
      </c>
      <c r="B262" s="81" t="s">
        <v>545</v>
      </c>
      <c r="C262" s="1">
        <v>2.95</v>
      </c>
      <c r="E262" s="1">
        <v>2.95</v>
      </c>
      <c r="F262" s="1">
        <v>3.2450000000000001</v>
      </c>
      <c r="G262" s="1">
        <v>3.54</v>
      </c>
      <c r="H262" s="1">
        <v>3.835</v>
      </c>
      <c r="I262" t="s">
        <v>569</v>
      </c>
    </row>
    <row r="263" spans="1:9" ht="28.8" x14ac:dyDescent="0.3">
      <c r="A263" t="s">
        <v>308</v>
      </c>
      <c r="B263" s="81" t="s">
        <v>546</v>
      </c>
      <c r="C263" s="1">
        <v>2.0499999999999998</v>
      </c>
      <c r="E263" s="1">
        <v>2.0499999999999998</v>
      </c>
      <c r="F263" s="1">
        <v>2.2549999999999999</v>
      </c>
      <c r="G263" s="1">
        <v>2.46</v>
      </c>
      <c r="H263" s="1">
        <v>2.665</v>
      </c>
      <c r="I263" t="s">
        <v>569</v>
      </c>
    </row>
    <row r="264" spans="1:9" ht="43.2" x14ac:dyDescent="0.3">
      <c r="A264" t="s">
        <v>309</v>
      </c>
      <c r="B264" s="81" t="s">
        <v>547</v>
      </c>
      <c r="C264" s="1">
        <v>2.0499999999999998</v>
      </c>
      <c r="E264" s="1">
        <v>2.0499999999999998</v>
      </c>
      <c r="F264" s="1">
        <v>2.2549999999999999</v>
      </c>
      <c r="G264" s="1">
        <v>2.46</v>
      </c>
      <c r="H264" s="1">
        <v>2.665</v>
      </c>
      <c r="I264" t="s">
        <v>569</v>
      </c>
    </row>
    <row r="265" spans="1:9" ht="72" x14ac:dyDescent="0.3">
      <c r="A265" t="s">
        <v>310</v>
      </c>
      <c r="B265" s="81" t="s">
        <v>548</v>
      </c>
      <c r="C265" s="1">
        <v>2.17</v>
      </c>
      <c r="E265" s="1">
        <v>2.17</v>
      </c>
      <c r="F265" s="1">
        <v>2.387</v>
      </c>
      <c r="G265" s="1">
        <v>2.6040000000000001</v>
      </c>
      <c r="H265" s="1">
        <v>2.8210000000000002</v>
      </c>
      <c r="I265" t="s">
        <v>569</v>
      </c>
    </row>
    <row r="266" spans="1:9" x14ac:dyDescent="0.3">
      <c r="A266" t="s">
        <v>311</v>
      </c>
      <c r="B266" s="81" t="s">
        <v>549</v>
      </c>
      <c r="C266" s="1">
        <v>2.17</v>
      </c>
      <c r="E266" s="1">
        <v>2.17</v>
      </c>
      <c r="F266" s="1">
        <v>2.387</v>
      </c>
      <c r="G266" s="1">
        <v>2.6040000000000001</v>
      </c>
      <c r="H266" s="1">
        <v>2.8210000000000002</v>
      </c>
      <c r="I266" t="s">
        <v>569</v>
      </c>
    </row>
    <row r="267" spans="1:9" ht="28.8" x14ac:dyDescent="0.3">
      <c r="A267" t="s">
        <v>312</v>
      </c>
      <c r="B267" s="81" t="s">
        <v>550</v>
      </c>
      <c r="C267" s="1">
        <v>2.0499999999999998</v>
      </c>
      <c r="E267" s="1">
        <v>2.0499999999999998</v>
      </c>
      <c r="F267" s="1">
        <v>2.2549999999999999</v>
      </c>
      <c r="G267" s="1">
        <v>2.46</v>
      </c>
      <c r="H267" s="1">
        <v>2.665</v>
      </c>
      <c r="I267" t="s">
        <v>569</v>
      </c>
    </row>
    <row r="268" spans="1:9" ht="28.8" x14ac:dyDescent="0.3">
      <c r="A268" t="s">
        <v>313</v>
      </c>
      <c r="B268" s="81" t="s">
        <v>551</v>
      </c>
      <c r="C268" s="1">
        <v>2.0499999999999998</v>
      </c>
      <c r="E268" s="1">
        <v>2.0499999999999998</v>
      </c>
      <c r="F268" s="1">
        <v>2.2549999999999999</v>
      </c>
      <c r="G268" s="1">
        <v>2.46</v>
      </c>
      <c r="H268" s="1">
        <v>2.665</v>
      </c>
      <c r="I268" t="s">
        <v>569</v>
      </c>
    </row>
    <row r="269" spans="1:9" ht="28.8" x14ac:dyDescent="0.3">
      <c r="A269" t="s">
        <v>314</v>
      </c>
      <c r="B269" s="81" t="s">
        <v>552</v>
      </c>
      <c r="C269" s="1">
        <v>2.1800000000000002</v>
      </c>
      <c r="E269" s="1">
        <v>2.1800000000000002</v>
      </c>
      <c r="F269" s="1">
        <v>2.3980000000000001</v>
      </c>
      <c r="G269" s="1">
        <v>2.6160000000000001</v>
      </c>
      <c r="H269" s="1">
        <v>2.8340000000000001</v>
      </c>
      <c r="I269" t="s">
        <v>569</v>
      </c>
    </row>
    <row r="270" spans="1:9" ht="28.8" x14ac:dyDescent="0.3">
      <c r="A270" t="s">
        <v>315</v>
      </c>
      <c r="B270" s="81" t="s">
        <v>553</v>
      </c>
      <c r="C270" s="1">
        <v>2.13</v>
      </c>
      <c r="E270" s="1">
        <v>2.13</v>
      </c>
      <c r="F270" s="1">
        <v>2.343</v>
      </c>
      <c r="G270" s="1">
        <v>2.556</v>
      </c>
      <c r="H270" s="1">
        <v>2.7690000000000001</v>
      </c>
      <c r="I270" t="s">
        <v>569</v>
      </c>
    </row>
    <row r="271" spans="1:9" x14ac:dyDescent="0.3">
      <c r="A271" t="s">
        <v>316</v>
      </c>
      <c r="B271" s="81" t="s">
        <v>554</v>
      </c>
      <c r="C271" s="1">
        <v>2.0499999999999998</v>
      </c>
      <c r="E271" s="1">
        <v>2.0499999999999998</v>
      </c>
      <c r="F271" s="1">
        <v>2.2549999999999999</v>
      </c>
      <c r="G271" s="1">
        <v>2.46</v>
      </c>
      <c r="H271" s="1">
        <v>2.665</v>
      </c>
      <c r="I271" t="s">
        <v>569</v>
      </c>
    </row>
    <row r="272" spans="1:9" x14ac:dyDescent="0.3">
      <c r="A272" t="s">
        <v>317</v>
      </c>
      <c r="B272" s="81" t="s">
        <v>555</v>
      </c>
      <c r="C272" s="1">
        <v>2.0499999999999998</v>
      </c>
      <c r="E272" s="1">
        <v>2.0499999999999998</v>
      </c>
      <c r="F272" s="1">
        <v>2.2549999999999999</v>
      </c>
      <c r="G272" s="1">
        <v>2.46</v>
      </c>
      <c r="H272" s="1">
        <v>2.665</v>
      </c>
      <c r="I272" t="s">
        <v>569</v>
      </c>
    </row>
    <row r="273" spans="1:9" ht="28.8" x14ac:dyDescent="0.3">
      <c r="A273" t="s">
        <v>318</v>
      </c>
      <c r="B273" s="81" t="s">
        <v>556</v>
      </c>
    </row>
    <row r="274" spans="1:9" ht="28.8" x14ac:dyDescent="0.3">
      <c r="A274" t="s">
        <v>319</v>
      </c>
      <c r="B274" s="81" t="s">
        <v>557</v>
      </c>
      <c r="C274" s="1">
        <v>2.0499999999999998</v>
      </c>
      <c r="E274" s="1">
        <v>2.0499999999999998</v>
      </c>
      <c r="F274" s="1">
        <v>2.2549999999999999</v>
      </c>
      <c r="G274" s="1">
        <v>2.46</v>
      </c>
      <c r="H274" s="1">
        <v>2.665</v>
      </c>
      <c r="I274" t="s">
        <v>569</v>
      </c>
    </row>
    <row r="275" spans="1:9" ht="43.2" x14ac:dyDescent="0.3">
      <c r="A275" t="s">
        <v>320</v>
      </c>
      <c r="B275" s="81" t="s">
        <v>558</v>
      </c>
      <c r="C275" s="1">
        <v>2.0499999999999998</v>
      </c>
      <c r="E275" s="1">
        <v>2.0499999999999998</v>
      </c>
      <c r="F275" s="1">
        <v>2.2549999999999999</v>
      </c>
      <c r="G275" s="1">
        <v>2.46</v>
      </c>
      <c r="H275" s="1">
        <v>2.665</v>
      </c>
      <c r="I275" t="s">
        <v>569</v>
      </c>
    </row>
    <row r="276" spans="1:9" ht="28.8" x14ac:dyDescent="0.3">
      <c r="A276" t="s">
        <v>321</v>
      </c>
      <c r="B276" s="81" t="s">
        <v>559</v>
      </c>
      <c r="C276" s="1">
        <v>2.0499999999999998</v>
      </c>
      <c r="E276" s="1">
        <v>2.0499999999999998</v>
      </c>
      <c r="F276" s="1">
        <v>2.2549999999999999</v>
      </c>
      <c r="G276" s="1">
        <v>2.46</v>
      </c>
      <c r="H276" s="1">
        <v>2.665</v>
      </c>
      <c r="I276" t="s">
        <v>569</v>
      </c>
    </row>
    <row r="277" spans="1:9" x14ac:dyDescent="0.3">
      <c r="A277" t="s">
        <v>322</v>
      </c>
      <c r="B277" s="81" t="s">
        <v>560</v>
      </c>
      <c r="C277" s="1">
        <v>2.0499999999999998</v>
      </c>
      <c r="E277" s="1">
        <v>2.0499999999999998</v>
      </c>
      <c r="F277" s="1">
        <v>2.2549999999999999</v>
      </c>
      <c r="G277" s="1">
        <v>2.46</v>
      </c>
      <c r="H277" s="1">
        <v>2.665</v>
      </c>
      <c r="I277" t="s">
        <v>569</v>
      </c>
    </row>
    <row r="278" spans="1:9" ht="28.8" x14ac:dyDescent="0.3">
      <c r="A278" t="s">
        <v>323</v>
      </c>
      <c r="B278" s="81" t="s">
        <v>561</v>
      </c>
      <c r="C278" s="1">
        <v>2.0499999999999998</v>
      </c>
      <c r="E278" s="1">
        <v>2.0499999999999998</v>
      </c>
      <c r="F278" s="1">
        <v>2.2549999999999999</v>
      </c>
      <c r="G278" s="1">
        <v>2.46</v>
      </c>
      <c r="H278" s="1">
        <v>2.665</v>
      </c>
      <c r="I278" t="s">
        <v>569</v>
      </c>
    </row>
    <row r="279" spans="1:9" x14ac:dyDescent="0.3">
      <c r="A279" t="s">
        <v>324</v>
      </c>
      <c r="B279" s="81" t="s">
        <v>562</v>
      </c>
      <c r="C279" s="1">
        <v>2.0499999999999998</v>
      </c>
      <c r="E279" s="1">
        <v>2.0499999999999998</v>
      </c>
      <c r="F279" s="1">
        <v>2.2549999999999999</v>
      </c>
      <c r="G279" s="1">
        <v>2.46</v>
      </c>
      <c r="H279" s="1">
        <v>2.665</v>
      </c>
      <c r="I279" t="s">
        <v>569</v>
      </c>
    </row>
    <row r="280" spans="1:9" ht="43.2" x14ac:dyDescent="0.3">
      <c r="A280" t="s">
        <v>325</v>
      </c>
      <c r="B280" s="81" t="s">
        <v>563</v>
      </c>
      <c r="C280" s="1">
        <v>2.0499999999999998</v>
      </c>
      <c r="E280" s="1">
        <v>2.0499999999999998</v>
      </c>
      <c r="F280" s="1">
        <v>2.2549999999999999</v>
      </c>
      <c r="G280" s="1">
        <v>2.46</v>
      </c>
      <c r="H280" s="1">
        <v>2.665</v>
      </c>
      <c r="I280" t="s">
        <v>569</v>
      </c>
    </row>
    <row r="281" spans="1:9" ht="28.8" x14ac:dyDescent="0.3">
      <c r="A281" t="s">
        <v>326</v>
      </c>
      <c r="B281" s="81" t="s">
        <v>564</v>
      </c>
      <c r="C281" s="1">
        <v>2.0499999999999998</v>
      </c>
      <c r="E281" s="1">
        <v>2.0499999999999998</v>
      </c>
      <c r="F281" s="1">
        <v>2.2549999999999999</v>
      </c>
      <c r="G281" s="1">
        <v>2.46</v>
      </c>
      <c r="H281" s="1">
        <v>2.665</v>
      </c>
      <c r="I281" t="s">
        <v>569</v>
      </c>
    </row>
    <row r="282" spans="1:9" ht="28.8" x14ac:dyDescent="0.3">
      <c r="A282" t="s">
        <v>327</v>
      </c>
      <c r="B282" s="81" t="s">
        <v>565</v>
      </c>
      <c r="C282" s="1">
        <v>2.0499999999999998</v>
      </c>
      <c r="E282" s="1">
        <v>2.0499999999999998</v>
      </c>
      <c r="F282" s="1">
        <v>2.2549999999999999</v>
      </c>
      <c r="G282" s="1">
        <v>2.46</v>
      </c>
      <c r="H282" s="1">
        <v>2.665</v>
      </c>
      <c r="I282" t="s">
        <v>569</v>
      </c>
    </row>
    <row r="283" spans="1:9" ht="28.8" x14ac:dyDescent="0.3">
      <c r="A283" t="s">
        <v>328</v>
      </c>
      <c r="B283" s="81" t="s">
        <v>566</v>
      </c>
      <c r="C283" s="1">
        <v>2.0499999999999998</v>
      </c>
      <c r="E283" s="1">
        <v>2.0499999999999998</v>
      </c>
      <c r="F283" s="1">
        <v>2.2549999999999999</v>
      </c>
      <c r="G283" s="1">
        <v>2.46</v>
      </c>
      <c r="H283" s="1">
        <v>2.665</v>
      </c>
      <c r="I283" t="s">
        <v>569</v>
      </c>
    </row>
    <row r="284" spans="1:9" ht="28.8" x14ac:dyDescent="0.3">
      <c r="A284" t="s">
        <v>329</v>
      </c>
      <c r="B284" s="81" t="s">
        <v>567</v>
      </c>
      <c r="C284" s="1">
        <v>2.0499999999999998</v>
      </c>
      <c r="E284" s="1">
        <v>2.0499999999999998</v>
      </c>
      <c r="F284" s="1">
        <v>2.2549999999999999</v>
      </c>
      <c r="G284" s="1">
        <v>2.46</v>
      </c>
      <c r="H284" s="1">
        <v>2.665</v>
      </c>
      <c r="I284" t="s">
        <v>569</v>
      </c>
    </row>
  </sheetData>
  <sheetProtection algorithmName="SHA-512" hashValue="g3WQuU7Z4b0AmXhTrXtGiaLrdi4VerVL20iLzf3vPHg9S7/b46QEN2UKQmLAnl5uX93NjFnIRwfUNp1541xuqQ==" saltValue="BOIGh/kXyqf/l8hm/YYCj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A5620-8CA4-4E91-87EE-FA45CA8D4467}">
  <sheetPr codeName="List130"/>
  <dimension ref="A1:X208"/>
  <sheetViews>
    <sheetView workbookViewId="0">
      <pane xSplit="1" ySplit="6" topLeftCell="B7" activePane="bottomRight" state="frozen"/>
      <selection activeCell="J13" sqref="J13"/>
      <selection pane="topRight" activeCell="J13" sqref="J13"/>
      <selection pane="bottomLeft" activeCell="J13" sqref="J13"/>
      <selection pane="bottomRight" activeCell="D13" sqref="D13"/>
    </sheetView>
  </sheetViews>
  <sheetFormatPr defaultColWidth="8.88671875" defaultRowHeight="14.4" x14ac:dyDescent="0.3"/>
  <cols>
    <col min="1" max="1" width="3.44140625" bestFit="1" customWidth="1"/>
    <col min="2" max="2" width="16.5546875" customWidth="1"/>
    <col min="3" max="3" width="16.5546875" hidden="1" customWidth="1"/>
    <col min="4" max="4" width="61" customWidth="1"/>
    <col min="5" max="5" width="21" style="83" customWidth="1"/>
    <col min="6" max="6" width="18.6640625" hidden="1" customWidth="1"/>
    <col min="7" max="7" width="10.6640625" customWidth="1"/>
    <col min="8" max="8" width="14.6640625" customWidth="1"/>
    <col min="9" max="10" width="14.6640625" hidden="1" customWidth="1"/>
    <col min="11" max="11" width="12.21875" customWidth="1"/>
    <col min="12" max="14" width="8.88671875" hidden="1" customWidth="1"/>
    <col min="15" max="15" width="13.33203125" style="28" hidden="1" customWidth="1"/>
    <col min="16" max="16" width="19.21875" customWidth="1"/>
    <col min="17" max="17" width="17.33203125" customWidth="1"/>
    <col min="18" max="18" width="17.33203125" hidden="1" customWidth="1"/>
    <col min="19" max="21" width="13.88671875" customWidth="1"/>
    <col min="22" max="22" width="16" customWidth="1"/>
    <col min="23" max="23" width="17.6640625" customWidth="1"/>
    <col min="24" max="24" width="8.77734375" customWidth="1"/>
    <col min="25" max="16384" width="8.88671875" style="2"/>
  </cols>
  <sheetData>
    <row r="1" spans="1:24" ht="15" thickBot="1" x14ac:dyDescent="0.35">
      <c r="X1" s="2"/>
    </row>
    <row r="2" spans="1:24" ht="15" thickBot="1" x14ac:dyDescent="0.35">
      <c r="B2" s="139" t="s">
        <v>4013</v>
      </c>
      <c r="C2" s="140"/>
      <c r="D2" s="140"/>
      <c r="E2" s="140"/>
      <c r="F2" s="140"/>
      <c r="G2" s="140"/>
      <c r="H2" s="140"/>
      <c r="I2" s="140"/>
      <c r="J2" s="140"/>
      <c r="K2" s="140"/>
      <c r="L2" s="140"/>
      <c r="M2" s="140"/>
      <c r="N2" s="140"/>
      <c r="O2" s="140"/>
      <c r="P2" s="140"/>
      <c r="Q2" s="141"/>
      <c r="T2" s="152" t="s">
        <v>4015</v>
      </c>
      <c r="U2" s="153"/>
      <c r="V2" s="174">
        <v>0</v>
      </c>
      <c r="W2" s="175" t="s">
        <v>4046</v>
      </c>
      <c r="X2" s="2"/>
    </row>
    <row r="3" spans="1:24" ht="15" thickBot="1" x14ac:dyDescent="0.35">
      <c r="B3" s="145"/>
      <c r="C3" s="146"/>
      <c r="D3" s="146"/>
      <c r="E3" s="146"/>
      <c r="F3" s="146"/>
      <c r="G3" s="146"/>
      <c r="H3" s="146"/>
      <c r="I3" s="146"/>
      <c r="J3" s="146"/>
      <c r="K3" s="146"/>
      <c r="L3" s="146"/>
      <c r="M3" s="146"/>
      <c r="N3" s="146"/>
      <c r="O3" s="146"/>
      <c r="P3" s="146"/>
      <c r="Q3" s="147"/>
      <c r="T3" s="154" t="s">
        <v>4012</v>
      </c>
      <c r="U3" s="155"/>
      <c r="V3" s="209">
        <f>ROUND(SUM(V8:V1000001),0)</f>
        <v>0</v>
      </c>
      <c r="W3" s="176"/>
      <c r="X3" s="2"/>
    </row>
    <row r="4" spans="1:24" ht="15" thickBot="1" x14ac:dyDescent="0.35">
      <c r="T4" s="156" t="s">
        <v>4009</v>
      </c>
      <c r="U4" s="157"/>
      <c r="V4" s="210">
        <f>V3*V2</f>
        <v>0</v>
      </c>
      <c r="W4" s="177"/>
      <c r="X4" s="2"/>
    </row>
    <row r="5" spans="1:24" x14ac:dyDescent="0.3">
      <c r="W5" s="2"/>
      <c r="X5" s="2"/>
    </row>
    <row r="6" spans="1:24" s="115" customFormat="1" ht="49.2" customHeight="1" x14ac:dyDescent="0.3">
      <c r="A6" s="123"/>
      <c r="B6" s="124" t="s">
        <v>3982</v>
      </c>
      <c r="C6" s="125" t="s">
        <v>3933</v>
      </c>
      <c r="D6" s="125" t="s">
        <v>728</v>
      </c>
      <c r="E6" s="125" t="s">
        <v>4016</v>
      </c>
      <c r="F6" s="125" t="s">
        <v>1731</v>
      </c>
      <c r="G6" s="126" t="s">
        <v>4018</v>
      </c>
      <c r="H6" s="125" t="s">
        <v>4017</v>
      </c>
      <c r="I6" s="125" t="s">
        <v>1739</v>
      </c>
      <c r="J6" s="125" t="s">
        <v>3943</v>
      </c>
      <c r="K6" s="125" t="s">
        <v>3991</v>
      </c>
      <c r="L6" s="125" t="s">
        <v>3983</v>
      </c>
      <c r="M6" s="125" t="s">
        <v>1732</v>
      </c>
      <c r="N6" s="125" t="s">
        <v>4042</v>
      </c>
      <c r="O6" s="125" t="s">
        <v>4041</v>
      </c>
      <c r="P6" s="125" t="s">
        <v>4044</v>
      </c>
      <c r="Q6" s="125" t="s">
        <v>715</v>
      </c>
      <c r="R6" s="125" t="s">
        <v>3942</v>
      </c>
      <c r="S6" s="125" t="s">
        <v>3988</v>
      </c>
      <c r="T6" s="125" t="s">
        <v>3989</v>
      </c>
      <c r="U6" s="125" t="s">
        <v>3935</v>
      </c>
      <c r="V6" s="127" t="s">
        <v>3990</v>
      </c>
      <c r="W6" s="128" t="s">
        <v>4010</v>
      </c>
    </row>
    <row r="7" spans="1:24" ht="3" customHeight="1" x14ac:dyDescent="0.3">
      <c r="A7" s="4"/>
      <c r="B7" s="2"/>
      <c r="C7" s="12"/>
      <c r="D7" s="8"/>
      <c r="E7" s="84"/>
      <c r="F7" s="12"/>
      <c r="G7" s="7"/>
      <c r="H7" s="2"/>
      <c r="I7" s="12"/>
      <c r="J7" s="12"/>
      <c r="K7" s="2"/>
      <c r="L7" s="12"/>
      <c r="M7" s="12"/>
      <c r="N7" s="12"/>
      <c r="O7" s="87"/>
      <c r="P7" s="2"/>
      <c r="Q7" s="2"/>
      <c r="R7" s="12"/>
      <c r="S7" s="4"/>
      <c r="T7" s="4"/>
      <c r="U7" s="4"/>
      <c r="V7" s="4"/>
      <c r="W7" s="4"/>
      <c r="X7" s="2"/>
    </row>
    <row r="8" spans="1:24" s="6" customFormat="1" ht="30" customHeight="1" x14ac:dyDescent="0.3">
      <c r="A8" s="58">
        <v>1</v>
      </c>
      <c r="B8" s="88"/>
      <c r="C8" s="41" t="str">
        <f>SUBSTITUTE(B8," ",CHAR(160))</f>
        <v/>
      </c>
      <c r="D8" s="180" t="str">
        <f>IFERROR(_xlfn.XLOOKUP(B8,'Seznam Blaga'!A:A,'Seznam Blaga'!B:B), "To blago ni predmet CBAM")</f>
        <v xml:space="preserve">     </v>
      </c>
      <c r="E8" s="100"/>
      <c r="F8" s="41" t="str">
        <f>_xlfn.XLOOKUP(E8, 'Seznami podatkov'!C:C,'Seznami podatkov'!B:B, "Izpolni obvezna polja.")</f>
        <v/>
      </c>
      <c r="G8" s="211" t="str">
        <f>IF(F8="", "Brez", F8)</f>
        <v>Brez</v>
      </c>
      <c r="H8" s="91"/>
      <c r="I8" s="92" t="b">
        <f>COUNTIF('Seznami podatkov'!G:G,H8)&gt;0</f>
        <v>0</v>
      </c>
      <c r="J8" s="92" t="b">
        <f>COUNTIF('Seznami podatkov'!H:H,H8)&gt;0</f>
        <v>0</v>
      </c>
      <c r="K8" s="103"/>
      <c r="L8" s="92">
        <f>_xlfn.XLOOKUP(K8, 'Seznami podatkov'!D:D,'Seznami podatkov'!E:E, "")</f>
        <v>0</v>
      </c>
      <c r="M8" s="104">
        <f>IF(K8&gt;2027,2028,2025)</f>
        <v>2025</v>
      </c>
      <c r="N8" s="92" cm="1">
        <f t="array" ref="N8">_xlfn.XLOOKUP(C8&amp;"|"&amp;F8&amp;"|"&amp;M8,RVb!A:A&amp;"|"&amp;RVb!F:F&amp;"|"&amp;RVb!H:H,RVb!E:E, 0)</f>
        <v>0</v>
      </c>
      <c r="O8" s="105" t="str" cm="1">
        <f t="array" ref="O8">_xlfn.XLOOKUP(C8&amp;"|"&amp;F8&amp;"|"&amp;"2025",RVb!A:A&amp;"|"&amp;RVb!F:F&amp;"|"&amp;RVb!H:H,RVb!E:E, "Neujemanje KN - RVb")</f>
        <v>Neujemanje KN - RVb</v>
      </c>
      <c r="P8" s="119"/>
      <c r="Q8" s="103"/>
      <c r="R8" s="42">
        <f>ROUND(Q8,5)</f>
        <v>0</v>
      </c>
      <c r="S8" s="214" t="str">
        <f>IF(N8=0, O8, N8)</f>
        <v>Neujemanje KN - RVb</v>
      </c>
      <c r="T8" s="190">
        <f>_xlfn.XLOOKUP(K8, Parametri!A:A,Parametri!B:B, "")</f>
        <v>0</v>
      </c>
      <c r="U8" s="190">
        <f>_xlfn.XLOOKUP(K8, Parametri!A:A,Parametri!C:C, "")</f>
        <v>0</v>
      </c>
      <c r="V8" s="215">
        <f>IF(B8="2710 00 00", 0,IFERROR(IF(OR(I8,J8),"Izvzeta država",IF(Q8=0,0,(R8-S8*T8*U8)*ROUND(P8,5))),0))</f>
        <v>0</v>
      </c>
      <c r="W8" s="216">
        <f>IFERROR(V8*$V$2,0)</f>
        <v>0</v>
      </c>
    </row>
    <row r="9" spans="1:24" s="6" customFormat="1" ht="30" customHeight="1" x14ac:dyDescent="0.3">
      <c r="A9" s="59">
        <v>2</v>
      </c>
      <c r="B9" s="89"/>
      <c r="C9" s="43" t="str">
        <f>SUBSTITUTE(B9," ",CHAR(160))</f>
        <v/>
      </c>
      <c r="D9" s="182" t="str">
        <f>IF(AND(B8="",B9=""),"",IFERROR(_xlfn.XLOOKUP(B9,'Seznam Blaga'!A:A,'Seznam Blaga'!B:B), "To blago ni predmet CBAM"))</f>
        <v/>
      </c>
      <c r="E9" s="101"/>
      <c r="F9" s="43" t="str">
        <f>_xlfn.XLOOKUP(E9, 'Seznami podatkov'!C:C,'Seznami podatkov'!B:B, "Izpolni obvezna polja.")</f>
        <v/>
      </c>
      <c r="G9" s="212" t="str">
        <f>IF(AND(B8="",B9=""),"",IF(F9="", "Brez", F9))</f>
        <v/>
      </c>
      <c r="H9" s="94"/>
      <c r="I9" s="95" t="b">
        <f>COUNTIF('Seznami podatkov'!G:G,H9)&gt;0</f>
        <v>0</v>
      </c>
      <c r="J9" s="95" t="b">
        <f>COUNTIF('Seznami podatkov'!H:H,H9)&gt;0</f>
        <v>0</v>
      </c>
      <c r="K9" s="106"/>
      <c r="L9" s="95">
        <f>_xlfn.XLOOKUP(K9, 'Seznami podatkov'!D:D,'Seznami podatkov'!E:E, "")</f>
        <v>0</v>
      </c>
      <c r="M9" s="104">
        <f t="shared" ref="M9:M72" si="0">IF(K9&gt;2027,2028,2025)</f>
        <v>2025</v>
      </c>
      <c r="N9" s="92" cm="1">
        <f t="array" ref="N9">_xlfn.XLOOKUP(C9&amp;"|"&amp;F9&amp;"|"&amp;M9,RVb!A:A&amp;"|"&amp;RVb!F:F&amp;"|"&amp;RVb!H:H,RVb!E:E, 0)</f>
        <v>0</v>
      </c>
      <c r="O9" s="105" t="str" cm="1">
        <f t="array" ref="O9">_xlfn.XLOOKUP(C9&amp;"|"&amp;F9&amp;"|"&amp;"2025",RVb!A:A&amp;"|"&amp;RVb!F:F&amp;"|"&amp;RVb!H:H,RVb!E:E, "Neujemanje KN - RVb")</f>
        <v>Neujemanje KN - RVb</v>
      </c>
      <c r="P9" s="120"/>
      <c r="Q9" s="106"/>
      <c r="R9" s="44">
        <f t="shared" ref="R9:R72" si="1">ROUND(Q9,5)</f>
        <v>0</v>
      </c>
      <c r="S9" s="217" t="str">
        <f t="shared" ref="S9:S40" si="2">IF(AND(B8="",B9=""),"",IF(N9=0, O9, N9))</f>
        <v/>
      </c>
      <c r="T9" s="197" t="str">
        <f>IF(AND(B8="",B9=""),"",_xlfn.XLOOKUP(K9, Parametri!A:A,Parametri!B:B, ""))</f>
        <v/>
      </c>
      <c r="U9" s="197" t="str">
        <f>IF(AND(B8="",B9=""),"",_xlfn.XLOOKUP(K9, Parametri!A:A,Parametri!C:C, ""))</f>
        <v/>
      </c>
      <c r="V9" s="218" t="str">
        <f>IF(AND(B8="",B9=""),"",IFERROR(IF(OR(I9,J9),"Izvzeta država",IF(Q9=0, 0, (R9-S9*T9*U9)*ROUND(P9,5))),0))</f>
        <v/>
      </c>
      <c r="W9" s="219" t="str">
        <f>IF(AND(B8="",B9=""),"",IFERROR(V9*$V$2,0))</f>
        <v/>
      </c>
    </row>
    <row r="10" spans="1:24" s="6" customFormat="1" ht="30" customHeight="1" x14ac:dyDescent="0.3">
      <c r="A10" s="59">
        <v>3</v>
      </c>
      <c r="B10" s="89"/>
      <c r="C10" s="43" t="str">
        <f t="shared" ref="C10:C73" si="3">SUBSTITUTE(B10," ",CHAR(160))</f>
        <v/>
      </c>
      <c r="D10" s="182" t="str">
        <f>IF(AND(B9="",B10=""),"",IFERROR(_xlfn.XLOOKUP(B10,'Seznam Blaga'!A:A,'Seznam Blaga'!B:B), "To blago ni predmet CBAM"))</f>
        <v/>
      </c>
      <c r="E10" s="101"/>
      <c r="F10" s="43" t="str">
        <f>_xlfn.XLOOKUP(E10, 'Seznami podatkov'!C:C,'Seznami podatkov'!B:B, "Izpolni obvezna polja.")</f>
        <v/>
      </c>
      <c r="G10" s="212" t="str">
        <f t="shared" ref="G10:G73" si="4">IF(AND(B9="",B10=""),"",IF(F10="", "Brez", F10))</f>
        <v/>
      </c>
      <c r="H10" s="94"/>
      <c r="I10" s="95" t="b">
        <f>COUNTIF('Seznami podatkov'!G:G,H10)&gt;0</f>
        <v>0</v>
      </c>
      <c r="J10" s="95" t="b">
        <f>COUNTIF('Seznami podatkov'!H:H,H10)&gt;0</f>
        <v>0</v>
      </c>
      <c r="K10" s="106"/>
      <c r="L10" s="95">
        <f>_xlfn.XLOOKUP(K10, 'Seznami podatkov'!D:D,'Seznami podatkov'!E:E, "")</f>
        <v>0</v>
      </c>
      <c r="M10" s="104">
        <f t="shared" si="0"/>
        <v>2025</v>
      </c>
      <c r="N10" s="92" cm="1">
        <f t="array" ref="N10">_xlfn.XLOOKUP(C10&amp;"|"&amp;F10&amp;"|"&amp;M10,RVb!A:A&amp;"|"&amp;RVb!F:F&amp;"|"&amp;RVb!H:H,RVb!E:E, 0)</f>
        <v>0</v>
      </c>
      <c r="O10" s="105" t="str" cm="1">
        <f t="array" ref="O10">_xlfn.XLOOKUP(C10&amp;"|"&amp;F10&amp;"|"&amp;"2025",RVb!A:A&amp;"|"&amp;RVb!F:F&amp;"|"&amp;RVb!H:H,RVb!E:E, "Neujemanje KN - RVb")</f>
        <v>Neujemanje KN - RVb</v>
      </c>
      <c r="P10" s="120"/>
      <c r="Q10" s="106"/>
      <c r="R10" s="44">
        <f t="shared" si="1"/>
        <v>0</v>
      </c>
      <c r="S10" s="217" t="str">
        <f t="shared" si="2"/>
        <v/>
      </c>
      <c r="T10" s="197" t="str">
        <f>IF(AND(B9="",B10=""),"",_xlfn.XLOOKUP(K10, Parametri!A:A,Parametri!B:B, ""))</f>
        <v/>
      </c>
      <c r="U10" s="197" t="str">
        <f>IF(AND(B9="",B10=""),"",_xlfn.XLOOKUP(K10, Parametri!A:A,Parametri!C:C, ""))</f>
        <v/>
      </c>
      <c r="V10" s="218" t="str">
        <f t="shared" ref="V10:V73" si="5">IF(AND(B9="",B10=""),"",IFERROR(IF(OR(I10,J10),"Izvzeta država",IF(Q10=0, 0, (R10-S10*T10*U10)*ROUND(P10,5))),0))</f>
        <v/>
      </c>
      <c r="W10" s="219" t="str">
        <f t="shared" ref="W10:W73" si="6">IF(AND(B9="",B10=""),"",IFERROR(V10*$V$2,0))</f>
        <v/>
      </c>
    </row>
    <row r="11" spans="1:24" s="6" customFormat="1" ht="30" customHeight="1" x14ac:dyDescent="0.3">
      <c r="A11" s="58">
        <v>4</v>
      </c>
      <c r="B11" s="89"/>
      <c r="C11" s="43" t="str">
        <f t="shared" si="3"/>
        <v/>
      </c>
      <c r="D11" s="182" t="str">
        <f>IF(AND(B10="",B11=""),"",IFERROR(_xlfn.XLOOKUP(B11,'Seznam Blaga'!A:A,'Seznam Blaga'!B:B), "To blago ni predmet CBAM"))</f>
        <v/>
      </c>
      <c r="E11" s="101"/>
      <c r="F11" s="43" t="str">
        <f>_xlfn.XLOOKUP(E11, 'Seznami podatkov'!C:C,'Seznami podatkov'!B:B, "Izpolni obvezna polja.")</f>
        <v/>
      </c>
      <c r="G11" s="212" t="str">
        <f t="shared" si="4"/>
        <v/>
      </c>
      <c r="H11" s="94"/>
      <c r="I11" s="95" t="b">
        <f>COUNTIF('Seznami podatkov'!G:G,H11)&gt;0</f>
        <v>0</v>
      </c>
      <c r="J11" s="95" t="b">
        <f>COUNTIF('Seznami podatkov'!H:H,H11)&gt;0</f>
        <v>0</v>
      </c>
      <c r="K11" s="106"/>
      <c r="L11" s="95">
        <f>_xlfn.XLOOKUP(K11, 'Seznami podatkov'!D:D,'Seznami podatkov'!E:E, "")</f>
        <v>0</v>
      </c>
      <c r="M11" s="104">
        <f t="shared" si="0"/>
        <v>2025</v>
      </c>
      <c r="N11" s="92" cm="1">
        <f t="array" ref="N11">_xlfn.XLOOKUP(C11&amp;"|"&amp;F11&amp;"|"&amp;M11,RVb!A:A&amp;"|"&amp;RVb!F:F&amp;"|"&amp;RVb!H:H,RVb!E:E, 0)</f>
        <v>0</v>
      </c>
      <c r="O11" s="105" t="str" cm="1">
        <f t="array" ref="O11">_xlfn.XLOOKUP(C11&amp;"|"&amp;F11&amp;"|"&amp;"2025",RVb!A:A&amp;"|"&amp;RVb!F:F&amp;"|"&amp;RVb!H:H,RVb!E:E, "Neujemanje KN - RVb")</f>
        <v>Neujemanje KN - RVb</v>
      </c>
      <c r="P11" s="120"/>
      <c r="Q11" s="106"/>
      <c r="R11" s="44">
        <f t="shared" si="1"/>
        <v>0</v>
      </c>
      <c r="S11" s="217" t="str">
        <f t="shared" si="2"/>
        <v/>
      </c>
      <c r="T11" s="197" t="str">
        <f>IF(AND(B10="",B11=""),"",_xlfn.XLOOKUP(K11, Parametri!A:A,Parametri!B:B, ""))</f>
        <v/>
      </c>
      <c r="U11" s="197" t="str">
        <f>IF(AND(B10="",B11=""),"",_xlfn.XLOOKUP(K11, Parametri!A:A,Parametri!C:C, ""))</f>
        <v/>
      </c>
      <c r="V11" s="218" t="str">
        <f t="shared" si="5"/>
        <v/>
      </c>
      <c r="W11" s="219" t="str">
        <f t="shared" si="6"/>
        <v/>
      </c>
    </row>
    <row r="12" spans="1:24" s="6" customFormat="1" ht="30" customHeight="1" x14ac:dyDescent="0.3">
      <c r="A12" s="59">
        <v>5</v>
      </c>
      <c r="B12" s="89"/>
      <c r="C12" s="43" t="str">
        <f t="shared" si="3"/>
        <v/>
      </c>
      <c r="D12" s="182" t="str">
        <f>IF(AND(B11="",B12=""),"",IFERROR(_xlfn.XLOOKUP(B12,'Seznam Blaga'!A:A,'Seznam Blaga'!B:B), "To blago ni predmet CBAM"))</f>
        <v/>
      </c>
      <c r="E12" s="101"/>
      <c r="F12" s="43" t="str">
        <f>_xlfn.XLOOKUP(E12, 'Seznami podatkov'!C:C,'Seznami podatkov'!B:B, "Izpolni obvezna polja.")</f>
        <v/>
      </c>
      <c r="G12" s="212" t="str">
        <f t="shared" si="4"/>
        <v/>
      </c>
      <c r="H12" s="94"/>
      <c r="I12" s="95" t="b">
        <f>COUNTIF('Seznami podatkov'!G:G,H12)&gt;0</f>
        <v>0</v>
      </c>
      <c r="J12" s="95" t="b">
        <f>COUNTIF('Seznami podatkov'!H:H,H12)&gt;0</f>
        <v>0</v>
      </c>
      <c r="K12" s="106"/>
      <c r="L12" s="95">
        <f>_xlfn.XLOOKUP(K12, 'Seznami podatkov'!D:D,'Seznami podatkov'!E:E, "")</f>
        <v>0</v>
      </c>
      <c r="M12" s="104">
        <f t="shared" si="0"/>
        <v>2025</v>
      </c>
      <c r="N12" s="92" cm="1">
        <f t="array" ref="N12">_xlfn.XLOOKUP(C12&amp;"|"&amp;F12&amp;"|"&amp;M12,RVb!A:A&amp;"|"&amp;RVb!F:F&amp;"|"&amp;RVb!H:H,RVb!E:E, 0)</f>
        <v>0</v>
      </c>
      <c r="O12" s="105" t="str" cm="1">
        <f t="array" ref="O12">_xlfn.XLOOKUP(C12&amp;"|"&amp;F12&amp;"|"&amp;"2025",RVb!A:A&amp;"|"&amp;RVb!F:F&amp;"|"&amp;RVb!H:H,RVb!E:E, "Neujemanje KN - RVb")</f>
        <v>Neujemanje KN - RVb</v>
      </c>
      <c r="P12" s="120"/>
      <c r="Q12" s="106"/>
      <c r="R12" s="44">
        <f t="shared" si="1"/>
        <v>0</v>
      </c>
      <c r="S12" s="217" t="str">
        <f t="shared" si="2"/>
        <v/>
      </c>
      <c r="T12" s="197" t="str">
        <f>IF(AND(B11="",B12=""),"",_xlfn.XLOOKUP(K12, Parametri!A:A,Parametri!B:B, ""))</f>
        <v/>
      </c>
      <c r="U12" s="197" t="str">
        <f>IF(AND(B11="",B12=""),"",_xlfn.XLOOKUP(K12, Parametri!A:A,Parametri!C:C, ""))</f>
        <v/>
      </c>
      <c r="V12" s="218" t="str">
        <f t="shared" si="5"/>
        <v/>
      </c>
      <c r="W12" s="219" t="str">
        <f t="shared" si="6"/>
        <v/>
      </c>
    </row>
    <row r="13" spans="1:24" s="6" customFormat="1" ht="30" customHeight="1" x14ac:dyDescent="0.3">
      <c r="A13" s="59">
        <v>6</v>
      </c>
      <c r="B13" s="89"/>
      <c r="C13" s="43" t="str">
        <f t="shared" si="3"/>
        <v/>
      </c>
      <c r="D13" s="182" t="str">
        <f>IF(AND(B12="",B13=""),"",IFERROR(_xlfn.XLOOKUP(B13,'Seznam Blaga'!A:A,'Seznam Blaga'!B:B), "To blago ni predmet CBAM"))</f>
        <v/>
      </c>
      <c r="E13" s="101"/>
      <c r="F13" s="43" t="str">
        <f>_xlfn.XLOOKUP(E13, 'Seznami podatkov'!C:C,'Seznami podatkov'!B:B, "Izpolni obvezna polja.")</f>
        <v/>
      </c>
      <c r="G13" s="212" t="str">
        <f t="shared" si="4"/>
        <v/>
      </c>
      <c r="H13" s="94"/>
      <c r="I13" s="95" t="b">
        <f>COUNTIF('Seznami podatkov'!G:G,H13)&gt;0</f>
        <v>0</v>
      </c>
      <c r="J13" s="95" t="b">
        <f>COUNTIF('Seznami podatkov'!H:H,H13)&gt;0</f>
        <v>0</v>
      </c>
      <c r="K13" s="106"/>
      <c r="L13" s="95">
        <f>_xlfn.XLOOKUP(K13, 'Seznami podatkov'!D:D,'Seznami podatkov'!E:E, "")</f>
        <v>0</v>
      </c>
      <c r="M13" s="104">
        <f t="shared" si="0"/>
        <v>2025</v>
      </c>
      <c r="N13" s="92" cm="1">
        <f t="array" ref="N13">_xlfn.XLOOKUP(C13&amp;"|"&amp;F13&amp;"|"&amp;M13,RVb!A:A&amp;"|"&amp;RVb!F:F&amp;"|"&amp;RVb!H:H,RVb!E:E, 0)</f>
        <v>0</v>
      </c>
      <c r="O13" s="105" t="str" cm="1">
        <f t="array" ref="O13">_xlfn.XLOOKUP(C13&amp;"|"&amp;F13&amp;"|"&amp;"2025",RVb!A:A&amp;"|"&amp;RVb!F:F&amp;"|"&amp;RVb!H:H,RVb!E:E, "Neujemanje KN - RVb")</f>
        <v>Neujemanje KN - RVb</v>
      </c>
      <c r="P13" s="120"/>
      <c r="Q13" s="106"/>
      <c r="R13" s="44">
        <f t="shared" si="1"/>
        <v>0</v>
      </c>
      <c r="S13" s="217" t="str">
        <f t="shared" si="2"/>
        <v/>
      </c>
      <c r="T13" s="197" t="str">
        <f>IF(AND(B12="",B13=""),"",_xlfn.XLOOKUP(K13, Parametri!A:A,Parametri!B:B, ""))</f>
        <v/>
      </c>
      <c r="U13" s="197" t="str">
        <f>IF(AND(B12="",B13=""),"",_xlfn.XLOOKUP(K13, Parametri!A:A,Parametri!C:C, ""))</f>
        <v/>
      </c>
      <c r="V13" s="218" t="str">
        <f t="shared" si="5"/>
        <v/>
      </c>
      <c r="W13" s="219" t="str">
        <f t="shared" si="6"/>
        <v/>
      </c>
    </row>
    <row r="14" spans="1:24" s="6" customFormat="1" ht="30" customHeight="1" x14ac:dyDescent="0.3">
      <c r="A14" s="58">
        <v>7</v>
      </c>
      <c r="B14" s="89"/>
      <c r="C14" s="43" t="str">
        <f t="shared" si="3"/>
        <v/>
      </c>
      <c r="D14" s="182" t="str">
        <f>IF(AND(B13="",B14=""),"",IFERROR(_xlfn.XLOOKUP(B14,'Seznam Blaga'!A:A,'Seznam Blaga'!B:B), "To blago ni predmet CBAM"))</f>
        <v/>
      </c>
      <c r="E14" s="101"/>
      <c r="F14" s="43" t="str">
        <f>_xlfn.XLOOKUP(E14, 'Seznami podatkov'!C:C,'Seznami podatkov'!B:B, "Izpolni obvezna polja.")</f>
        <v/>
      </c>
      <c r="G14" s="212" t="str">
        <f t="shared" si="4"/>
        <v/>
      </c>
      <c r="H14" s="94"/>
      <c r="I14" s="95" t="b">
        <f>COUNTIF('Seznami podatkov'!G:G,H14)&gt;0</f>
        <v>0</v>
      </c>
      <c r="J14" s="95" t="b">
        <f>COUNTIF('Seznami podatkov'!H:H,H14)&gt;0</f>
        <v>0</v>
      </c>
      <c r="K14" s="106"/>
      <c r="L14" s="95">
        <f>_xlfn.XLOOKUP(K14, 'Seznami podatkov'!D:D,'Seznami podatkov'!E:E, "")</f>
        <v>0</v>
      </c>
      <c r="M14" s="104">
        <f t="shared" si="0"/>
        <v>2025</v>
      </c>
      <c r="N14" s="92" cm="1">
        <f t="array" ref="N14">_xlfn.XLOOKUP(C14&amp;"|"&amp;F14&amp;"|"&amp;M14,RVb!A:A&amp;"|"&amp;RVb!F:F&amp;"|"&amp;RVb!H:H,RVb!E:E, 0)</f>
        <v>0</v>
      </c>
      <c r="O14" s="105" t="str" cm="1">
        <f t="array" ref="O14">_xlfn.XLOOKUP(C14&amp;"|"&amp;F14&amp;"|"&amp;"2025",RVb!A:A&amp;"|"&amp;RVb!F:F&amp;"|"&amp;RVb!H:H,RVb!E:E, "Neujemanje KN - RVb")</f>
        <v>Neujemanje KN - RVb</v>
      </c>
      <c r="P14" s="120"/>
      <c r="Q14" s="106"/>
      <c r="R14" s="44">
        <f t="shared" si="1"/>
        <v>0</v>
      </c>
      <c r="S14" s="217" t="str">
        <f t="shared" si="2"/>
        <v/>
      </c>
      <c r="T14" s="197" t="str">
        <f>IF(AND(B13="",B14=""),"",_xlfn.XLOOKUP(K14, Parametri!A:A,Parametri!B:B, ""))</f>
        <v/>
      </c>
      <c r="U14" s="197" t="str">
        <f>IF(AND(B13="",B14=""),"",_xlfn.XLOOKUP(K14, Parametri!A:A,Parametri!C:C, ""))</f>
        <v/>
      </c>
      <c r="V14" s="218" t="str">
        <f t="shared" si="5"/>
        <v/>
      </c>
      <c r="W14" s="219" t="str">
        <f t="shared" si="6"/>
        <v/>
      </c>
    </row>
    <row r="15" spans="1:24" s="6" customFormat="1" ht="30" customHeight="1" x14ac:dyDescent="0.3">
      <c r="A15" s="59">
        <v>8</v>
      </c>
      <c r="B15" s="89"/>
      <c r="C15" s="43" t="str">
        <f t="shared" si="3"/>
        <v/>
      </c>
      <c r="D15" s="182" t="str">
        <f>IF(AND(B14="",B15=""),"",IFERROR(_xlfn.XLOOKUP(B15,'Seznam Blaga'!A:A,'Seznam Blaga'!B:B), "To blago ni predmet CBAM"))</f>
        <v/>
      </c>
      <c r="E15" s="101"/>
      <c r="F15" s="43" t="str">
        <f>_xlfn.XLOOKUP(E15, 'Seznami podatkov'!C:C,'Seznami podatkov'!B:B, "Izpolni obvezna polja.")</f>
        <v/>
      </c>
      <c r="G15" s="212" t="str">
        <f t="shared" si="4"/>
        <v/>
      </c>
      <c r="H15" s="94"/>
      <c r="I15" s="95" t="b">
        <f>COUNTIF('Seznami podatkov'!G:G,H15)&gt;0</f>
        <v>0</v>
      </c>
      <c r="J15" s="95" t="b">
        <f>COUNTIF('Seznami podatkov'!H:H,H15)&gt;0</f>
        <v>0</v>
      </c>
      <c r="K15" s="106"/>
      <c r="L15" s="95">
        <f>_xlfn.XLOOKUP(K15, 'Seznami podatkov'!D:D,'Seznami podatkov'!E:E, "")</f>
        <v>0</v>
      </c>
      <c r="M15" s="104">
        <f t="shared" si="0"/>
        <v>2025</v>
      </c>
      <c r="N15" s="92" cm="1">
        <f t="array" ref="N15">_xlfn.XLOOKUP(C15&amp;"|"&amp;F15&amp;"|"&amp;M15,RVb!A:A&amp;"|"&amp;RVb!F:F&amp;"|"&amp;RVb!H:H,RVb!E:E, 0)</f>
        <v>0</v>
      </c>
      <c r="O15" s="105" t="str" cm="1">
        <f t="array" ref="O15">_xlfn.XLOOKUP(C15&amp;"|"&amp;F15&amp;"|"&amp;"2025",RVb!A:A&amp;"|"&amp;RVb!F:F&amp;"|"&amp;RVb!H:H,RVb!E:E, "Neujemanje KN - RVb")</f>
        <v>Neujemanje KN - RVb</v>
      </c>
      <c r="P15" s="120"/>
      <c r="Q15" s="106"/>
      <c r="R15" s="44">
        <f t="shared" si="1"/>
        <v>0</v>
      </c>
      <c r="S15" s="217" t="str">
        <f t="shared" si="2"/>
        <v/>
      </c>
      <c r="T15" s="197" t="str">
        <f>IF(AND(B14="",B15=""),"",_xlfn.XLOOKUP(K15, Parametri!A:A,Parametri!B:B, ""))</f>
        <v/>
      </c>
      <c r="U15" s="197" t="str">
        <f>IF(AND(B14="",B15=""),"",_xlfn.XLOOKUP(K15, Parametri!A:A,Parametri!C:C, ""))</f>
        <v/>
      </c>
      <c r="V15" s="218" t="str">
        <f t="shared" si="5"/>
        <v/>
      </c>
      <c r="W15" s="219" t="str">
        <f t="shared" si="6"/>
        <v/>
      </c>
    </row>
    <row r="16" spans="1:24" s="6" customFormat="1" ht="30" customHeight="1" x14ac:dyDescent="0.3">
      <c r="A16" s="59">
        <v>9</v>
      </c>
      <c r="B16" s="89"/>
      <c r="C16" s="43" t="str">
        <f t="shared" si="3"/>
        <v/>
      </c>
      <c r="D16" s="182" t="str">
        <f>IF(AND(B15="",B16=""),"",IFERROR(_xlfn.XLOOKUP(B16,'Seznam Blaga'!A:A,'Seznam Blaga'!B:B), "To blago ni predmet CBAM"))</f>
        <v/>
      </c>
      <c r="E16" s="101"/>
      <c r="F16" s="43" t="str">
        <f>_xlfn.XLOOKUP(E16, 'Seznami podatkov'!C:C,'Seznami podatkov'!B:B, "Izpolni obvezna polja.")</f>
        <v/>
      </c>
      <c r="G16" s="212" t="str">
        <f t="shared" si="4"/>
        <v/>
      </c>
      <c r="H16" s="94"/>
      <c r="I16" s="95" t="b">
        <f>COUNTIF('Seznami podatkov'!G:G,H16)&gt;0</f>
        <v>0</v>
      </c>
      <c r="J16" s="95" t="b">
        <f>COUNTIF('Seznami podatkov'!H:H,H16)&gt;0</f>
        <v>0</v>
      </c>
      <c r="K16" s="106"/>
      <c r="L16" s="95">
        <f>_xlfn.XLOOKUP(K16, 'Seznami podatkov'!D:D,'Seznami podatkov'!E:E, "")</f>
        <v>0</v>
      </c>
      <c r="M16" s="104">
        <f t="shared" si="0"/>
        <v>2025</v>
      </c>
      <c r="N16" s="92" cm="1">
        <f t="array" ref="N16">_xlfn.XLOOKUP(C16&amp;"|"&amp;F16&amp;"|"&amp;M16,RVb!A:A&amp;"|"&amp;RVb!F:F&amp;"|"&amp;RVb!H:H,RVb!E:E, 0)</f>
        <v>0</v>
      </c>
      <c r="O16" s="105" t="str" cm="1">
        <f t="array" ref="O16">_xlfn.XLOOKUP(C16&amp;"|"&amp;F16&amp;"|"&amp;"2025",RVb!A:A&amp;"|"&amp;RVb!F:F&amp;"|"&amp;RVb!H:H,RVb!E:E, "Neujemanje KN - RVb")</f>
        <v>Neujemanje KN - RVb</v>
      </c>
      <c r="P16" s="120"/>
      <c r="Q16" s="106"/>
      <c r="R16" s="44">
        <f t="shared" si="1"/>
        <v>0</v>
      </c>
      <c r="S16" s="217" t="str">
        <f t="shared" si="2"/>
        <v/>
      </c>
      <c r="T16" s="197" t="str">
        <f>IF(AND(B15="",B16=""),"",_xlfn.XLOOKUP(K16, Parametri!A:A,Parametri!B:B, ""))</f>
        <v/>
      </c>
      <c r="U16" s="197" t="str">
        <f>IF(AND(B15="",B16=""),"",_xlfn.XLOOKUP(K16, Parametri!A:A,Parametri!C:C, ""))</f>
        <v/>
      </c>
      <c r="V16" s="218" t="str">
        <f t="shared" si="5"/>
        <v/>
      </c>
      <c r="W16" s="219" t="str">
        <f t="shared" si="6"/>
        <v/>
      </c>
    </row>
    <row r="17" spans="1:24" s="6" customFormat="1" ht="30" customHeight="1" x14ac:dyDescent="0.3">
      <c r="A17" s="58">
        <v>10</v>
      </c>
      <c r="B17" s="89"/>
      <c r="C17" s="43" t="str">
        <f t="shared" si="3"/>
        <v/>
      </c>
      <c r="D17" s="182" t="str">
        <f>IF(AND(B16="",B17=""),"",IFERROR(_xlfn.XLOOKUP(B17,'Seznam Blaga'!A:A,'Seznam Blaga'!B:B), "To blago ni predmet CBAM"))</f>
        <v/>
      </c>
      <c r="E17" s="101"/>
      <c r="F17" s="43" t="str">
        <f>_xlfn.XLOOKUP(E17, 'Seznami podatkov'!C:C,'Seznami podatkov'!B:B, "Izpolni obvezna polja.")</f>
        <v/>
      </c>
      <c r="G17" s="212" t="str">
        <f t="shared" si="4"/>
        <v/>
      </c>
      <c r="H17" s="94"/>
      <c r="I17" s="95" t="b">
        <f>COUNTIF('Seznami podatkov'!G:G,H17)&gt;0</f>
        <v>0</v>
      </c>
      <c r="J17" s="95" t="b">
        <f>COUNTIF('Seznami podatkov'!H:H,H17)&gt;0</f>
        <v>0</v>
      </c>
      <c r="K17" s="106"/>
      <c r="L17" s="95">
        <f>_xlfn.XLOOKUP(K17, 'Seznami podatkov'!D:D,'Seznami podatkov'!E:E, "")</f>
        <v>0</v>
      </c>
      <c r="M17" s="104">
        <f t="shared" si="0"/>
        <v>2025</v>
      </c>
      <c r="N17" s="92" cm="1">
        <f t="array" ref="N17">_xlfn.XLOOKUP(C17&amp;"|"&amp;F17&amp;"|"&amp;M17,RVb!A:A&amp;"|"&amp;RVb!F:F&amp;"|"&amp;RVb!H:H,RVb!E:E, 0)</f>
        <v>0</v>
      </c>
      <c r="O17" s="105" t="str" cm="1">
        <f t="array" ref="O17">_xlfn.XLOOKUP(C17&amp;"|"&amp;F17&amp;"|"&amp;"2025",RVb!A:A&amp;"|"&amp;RVb!F:F&amp;"|"&amp;RVb!H:H,RVb!E:E, "Neujemanje KN - RVb")</f>
        <v>Neujemanje KN - RVb</v>
      </c>
      <c r="P17" s="120"/>
      <c r="Q17" s="106"/>
      <c r="R17" s="44">
        <f t="shared" si="1"/>
        <v>0</v>
      </c>
      <c r="S17" s="217" t="str">
        <f t="shared" si="2"/>
        <v/>
      </c>
      <c r="T17" s="197" t="str">
        <f>IF(AND(B16="",B17=""),"",_xlfn.XLOOKUP(K17, Parametri!A:A,Parametri!B:B, ""))</f>
        <v/>
      </c>
      <c r="U17" s="197" t="str">
        <f>IF(AND(B16="",B17=""),"",_xlfn.XLOOKUP(K17, Parametri!A:A,Parametri!C:C, ""))</f>
        <v/>
      </c>
      <c r="V17" s="218" t="str">
        <f t="shared" si="5"/>
        <v/>
      </c>
      <c r="W17" s="219" t="str">
        <f t="shared" si="6"/>
        <v/>
      </c>
    </row>
    <row r="18" spans="1:24" s="6" customFormat="1" ht="30" customHeight="1" x14ac:dyDescent="0.3">
      <c r="A18" s="59">
        <v>11</v>
      </c>
      <c r="B18" s="89"/>
      <c r="C18" s="43" t="str">
        <f t="shared" si="3"/>
        <v/>
      </c>
      <c r="D18" s="182" t="str">
        <f>IF(AND(B17="",B18=""),"",IFERROR(_xlfn.XLOOKUP(B18,'Seznam Blaga'!A:A,'Seznam Blaga'!B:B), "To blago ni predmet CBAM"))</f>
        <v/>
      </c>
      <c r="E18" s="101"/>
      <c r="F18" s="43" t="str">
        <f>_xlfn.XLOOKUP(E18, 'Seznami podatkov'!C:C,'Seznami podatkov'!B:B, "Izpolni obvezna polja.")</f>
        <v/>
      </c>
      <c r="G18" s="212" t="str">
        <f t="shared" si="4"/>
        <v/>
      </c>
      <c r="H18" s="94"/>
      <c r="I18" s="95" t="b">
        <f>COUNTIF('Seznami podatkov'!G:G,H18)&gt;0</f>
        <v>0</v>
      </c>
      <c r="J18" s="95" t="b">
        <f>COUNTIF('Seznami podatkov'!H:H,H18)&gt;0</f>
        <v>0</v>
      </c>
      <c r="K18" s="106"/>
      <c r="L18" s="95">
        <f>_xlfn.XLOOKUP(K18, 'Seznami podatkov'!D:D,'Seznami podatkov'!E:E, "")</f>
        <v>0</v>
      </c>
      <c r="M18" s="104">
        <f t="shared" si="0"/>
        <v>2025</v>
      </c>
      <c r="N18" s="92" cm="1">
        <f t="array" ref="N18">_xlfn.XLOOKUP(C18&amp;"|"&amp;F18&amp;"|"&amp;M18,RVb!A:A&amp;"|"&amp;RVb!F:F&amp;"|"&amp;RVb!H:H,RVb!E:E, 0)</f>
        <v>0</v>
      </c>
      <c r="O18" s="105" t="str" cm="1">
        <f t="array" ref="O18">_xlfn.XLOOKUP(C18&amp;"|"&amp;F18&amp;"|"&amp;"2025",RVb!A:A&amp;"|"&amp;RVb!F:F&amp;"|"&amp;RVb!H:H,RVb!E:E, "Neujemanje KN - RVb")</f>
        <v>Neujemanje KN - RVb</v>
      </c>
      <c r="P18" s="120"/>
      <c r="Q18" s="106"/>
      <c r="R18" s="44">
        <f t="shared" si="1"/>
        <v>0</v>
      </c>
      <c r="S18" s="217" t="str">
        <f t="shared" si="2"/>
        <v/>
      </c>
      <c r="T18" s="197" t="str">
        <f>IF(AND(B17="",B18=""),"",_xlfn.XLOOKUP(K18, Parametri!A:A,Parametri!B:B, ""))</f>
        <v/>
      </c>
      <c r="U18" s="197" t="str">
        <f>IF(AND(B17="",B18=""),"",_xlfn.XLOOKUP(K18, Parametri!A:A,Parametri!C:C, ""))</f>
        <v/>
      </c>
      <c r="V18" s="218" t="str">
        <f t="shared" si="5"/>
        <v/>
      </c>
      <c r="W18" s="219" t="str">
        <f t="shared" si="6"/>
        <v/>
      </c>
    </row>
    <row r="19" spans="1:24" s="6" customFormat="1" ht="30" customHeight="1" x14ac:dyDescent="0.3">
      <c r="A19" s="59">
        <v>12</v>
      </c>
      <c r="B19" s="89"/>
      <c r="C19" s="43" t="str">
        <f t="shared" si="3"/>
        <v/>
      </c>
      <c r="D19" s="182" t="str">
        <f>IF(AND(B18="",B19=""),"",IFERROR(_xlfn.XLOOKUP(B19,'Seznam Blaga'!A:A,'Seznam Blaga'!B:B), "To blago ni predmet CBAM"))</f>
        <v/>
      </c>
      <c r="E19" s="101"/>
      <c r="F19" s="43" t="str">
        <f>_xlfn.XLOOKUP(E19, 'Seznami podatkov'!C:C,'Seznami podatkov'!B:B, "Izpolni obvezna polja.")</f>
        <v/>
      </c>
      <c r="G19" s="212" t="str">
        <f t="shared" si="4"/>
        <v/>
      </c>
      <c r="H19" s="94"/>
      <c r="I19" s="95" t="b">
        <f>COUNTIF('Seznami podatkov'!G:G,H19)&gt;0</f>
        <v>0</v>
      </c>
      <c r="J19" s="95" t="b">
        <f>COUNTIF('Seznami podatkov'!H:H,H19)&gt;0</f>
        <v>0</v>
      </c>
      <c r="K19" s="106"/>
      <c r="L19" s="95">
        <f>_xlfn.XLOOKUP(K19, 'Seznami podatkov'!D:D,'Seznami podatkov'!E:E, "")</f>
        <v>0</v>
      </c>
      <c r="M19" s="104">
        <f t="shared" si="0"/>
        <v>2025</v>
      </c>
      <c r="N19" s="92" cm="1">
        <f t="array" ref="N19">_xlfn.XLOOKUP(C19&amp;"|"&amp;F19&amp;"|"&amp;M19,RVb!A:A&amp;"|"&amp;RVb!F:F&amp;"|"&amp;RVb!H:H,RVb!E:E, 0)</f>
        <v>0</v>
      </c>
      <c r="O19" s="105" t="str" cm="1">
        <f t="array" ref="O19">_xlfn.XLOOKUP(C19&amp;"|"&amp;F19&amp;"|"&amp;"2025",RVb!A:A&amp;"|"&amp;RVb!F:F&amp;"|"&amp;RVb!H:H,RVb!E:E, "Neujemanje KN - RVb")</f>
        <v>Neujemanje KN - RVb</v>
      </c>
      <c r="P19" s="120"/>
      <c r="Q19" s="106"/>
      <c r="R19" s="44">
        <f t="shared" si="1"/>
        <v>0</v>
      </c>
      <c r="S19" s="217" t="str">
        <f t="shared" si="2"/>
        <v/>
      </c>
      <c r="T19" s="197" t="str">
        <f>IF(AND(B18="",B19=""),"",_xlfn.XLOOKUP(K19, Parametri!A:A,Parametri!B:B, ""))</f>
        <v/>
      </c>
      <c r="U19" s="197" t="str">
        <f>IF(AND(B18="",B19=""),"",_xlfn.XLOOKUP(K19, Parametri!A:A,Parametri!C:C, ""))</f>
        <v/>
      </c>
      <c r="V19" s="218" t="str">
        <f t="shared" si="5"/>
        <v/>
      </c>
      <c r="W19" s="219" t="str">
        <f t="shared" si="6"/>
        <v/>
      </c>
    </row>
    <row r="20" spans="1:24" s="6" customFormat="1" ht="30" customHeight="1" x14ac:dyDescent="0.3">
      <c r="A20" s="58">
        <v>13</v>
      </c>
      <c r="B20" s="89"/>
      <c r="C20" s="43" t="str">
        <f t="shared" si="3"/>
        <v/>
      </c>
      <c r="D20" s="182" t="str">
        <f>IF(AND(B19="",B20=""),"",IFERROR(_xlfn.XLOOKUP(B20,'Seznam Blaga'!A:A,'Seznam Blaga'!B:B), "To blago ni predmet CBAM"))</f>
        <v/>
      </c>
      <c r="E20" s="101"/>
      <c r="F20" s="43" t="str">
        <f>_xlfn.XLOOKUP(E20, 'Seznami podatkov'!C:C,'Seznami podatkov'!B:B, "Izpolni obvezna polja.")</f>
        <v/>
      </c>
      <c r="G20" s="212" t="str">
        <f t="shared" si="4"/>
        <v/>
      </c>
      <c r="H20" s="94"/>
      <c r="I20" s="95" t="b">
        <f>COUNTIF('Seznami podatkov'!G:G,H20)&gt;0</f>
        <v>0</v>
      </c>
      <c r="J20" s="95" t="b">
        <f>COUNTIF('Seznami podatkov'!H:H,H20)&gt;0</f>
        <v>0</v>
      </c>
      <c r="K20" s="106"/>
      <c r="L20" s="95">
        <f>_xlfn.XLOOKUP(K20, 'Seznami podatkov'!D:D,'Seznami podatkov'!E:E, "")</f>
        <v>0</v>
      </c>
      <c r="M20" s="104">
        <f t="shared" si="0"/>
        <v>2025</v>
      </c>
      <c r="N20" s="92" cm="1">
        <f t="array" ref="N20">_xlfn.XLOOKUP(C20&amp;"|"&amp;F20&amp;"|"&amp;M20,RVb!A:A&amp;"|"&amp;RVb!F:F&amp;"|"&amp;RVb!H:H,RVb!E:E, 0)</f>
        <v>0</v>
      </c>
      <c r="O20" s="105" t="str" cm="1">
        <f t="array" ref="O20">_xlfn.XLOOKUP(C20&amp;"|"&amp;F20&amp;"|"&amp;"2025",RVb!A:A&amp;"|"&amp;RVb!F:F&amp;"|"&amp;RVb!H:H,RVb!E:E, "Neujemanje KN - RVb")</f>
        <v>Neujemanje KN - RVb</v>
      </c>
      <c r="P20" s="120"/>
      <c r="Q20" s="106"/>
      <c r="R20" s="44">
        <f t="shared" si="1"/>
        <v>0</v>
      </c>
      <c r="S20" s="217" t="str">
        <f t="shared" si="2"/>
        <v/>
      </c>
      <c r="T20" s="197" t="str">
        <f>IF(AND(B19="",B20=""),"",_xlfn.XLOOKUP(K20, Parametri!A:A,Parametri!B:B, ""))</f>
        <v/>
      </c>
      <c r="U20" s="197" t="str">
        <f>IF(AND(B19="",B20=""),"",_xlfn.XLOOKUP(K20, Parametri!A:A,Parametri!C:C, ""))</f>
        <v/>
      </c>
      <c r="V20" s="218" t="str">
        <f t="shared" si="5"/>
        <v/>
      </c>
      <c r="W20" s="219" t="str">
        <f t="shared" si="6"/>
        <v/>
      </c>
    </row>
    <row r="21" spans="1:24" s="6" customFormat="1" ht="30" customHeight="1" x14ac:dyDescent="0.3">
      <c r="A21" s="59">
        <v>14</v>
      </c>
      <c r="B21" s="89"/>
      <c r="C21" s="43" t="str">
        <f t="shared" si="3"/>
        <v/>
      </c>
      <c r="D21" s="182" t="str">
        <f>IF(AND(B20="",B21=""),"",IFERROR(_xlfn.XLOOKUP(B21,'Seznam Blaga'!A:A,'Seznam Blaga'!B:B), "To blago ni predmet CBAM"))</f>
        <v/>
      </c>
      <c r="E21" s="101"/>
      <c r="F21" s="43" t="str">
        <f>_xlfn.XLOOKUP(E21, 'Seznami podatkov'!C:C,'Seznami podatkov'!B:B, "Izpolni obvezna polja.")</f>
        <v/>
      </c>
      <c r="G21" s="212" t="str">
        <f t="shared" si="4"/>
        <v/>
      </c>
      <c r="H21" s="94"/>
      <c r="I21" s="95" t="b">
        <f>COUNTIF('Seznami podatkov'!G:G,H21)&gt;0</f>
        <v>0</v>
      </c>
      <c r="J21" s="95" t="b">
        <f>COUNTIF('Seznami podatkov'!H:H,H21)&gt;0</f>
        <v>0</v>
      </c>
      <c r="K21" s="106"/>
      <c r="L21" s="95">
        <f>_xlfn.XLOOKUP(K21, 'Seznami podatkov'!D:D,'Seznami podatkov'!E:E, "")</f>
        <v>0</v>
      </c>
      <c r="M21" s="104">
        <f t="shared" si="0"/>
        <v>2025</v>
      </c>
      <c r="N21" s="92" cm="1">
        <f t="array" ref="N21">_xlfn.XLOOKUP(C21&amp;"|"&amp;F21&amp;"|"&amp;M21,RVb!A:A&amp;"|"&amp;RVb!F:F&amp;"|"&amp;RVb!H:H,RVb!E:E, 0)</f>
        <v>0</v>
      </c>
      <c r="O21" s="105" t="str" cm="1">
        <f t="array" ref="O21">_xlfn.XLOOKUP(C21&amp;"|"&amp;F21&amp;"|"&amp;"2025",RVb!A:A&amp;"|"&amp;RVb!F:F&amp;"|"&amp;RVb!H:H,RVb!E:E, "Neujemanje KN - RVb")</f>
        <v>Neujemanje KN - RVb</v>
      </c>
      <c r="P21" s="120"/>
      <c r="Q21" s="106"/>
      <c r="R21" s="44">
        <f t="shared" si="1"/>
        <v>0</v>
      </c>
      <c r="S21" s="217" t="str">
        <f t="shared" si="2"/>
        <v/>
      </c>
      <c r="T21" s="197" t="str">
        <f>IF(AND(B20="",B21=""),"",_xlfn.XLOOKUP(K21, Parametri!A:A,Parametri!B:B, ""))</f>
        <v/>
      </c>
      <c r="U21" s="197" t="str">
        <f>IF(AND(B20="",B21=""),"",_xlfn.XLOOKUP(K21, Parametri!A:A,Parametri!C:C, ""))</f>
        <v/>
      </c>
      <c r="V21" s="218" t="str">
        <f t="shared" si="5"/>
        <v/>
      </c>
      <c r="W21" s="219" t="str">
        <f t="shared" si="6"/>
        <v/>
      </c>
    </row>
    <row r="22" spans="1:24" s="6" customFormat="1" ht="30" customHeight="1" x14ac:dyDescent="0.3">
      <c r="A22" s="59">
        <v>15</v>
      </c>
      <c r="B22" s="89"/>
      <c r="C22" s="43" t="str">
        <f t="shared" si="3"/>
        <v/>
      </c>
      <c r="D22" s="182" t="str">
        <f>IF(AND(B21="",B22=""),"",IFERROR(_xlfn.XLOOKUP(B22,'Seznam Blaga'!A:A,'Seznam Blaga'!B:B), "To blago ni predmet CBAM"))</f>
        <v/>
      </c>
      <c r="E22" s="101"/>
      <c r="F22" s="43" t="str">
        <f>_xlfn.XLOOKUP(E22, 'Seznami podatkov'!C:C,'Seznami podatkov'!B:B, "Izpolni obvezna polja.")</f>
        <v/>
      </c>
      <c r="G22" s="212" t="str">
        <f t="shared" si="4"/>
        <v/>
      </c>
      <c r="H22" s="94"/>
      <c r="I22" s="95" t="b">
        <f>COUNTIF('Seznami podatkov'!G:G,H22)&gt;0</f>
        <v>0</v>
      </c>
      <c r="J22" s="95" t="b">
        <f>COUNTIF('Seznami podatkov'!H:H,H22)&gt;0</f>
        <v>0</v>
      </c>
      <c r="K22" s="106"/>
      <c r="L22" s="95">
        <f>_xlfn.XLOOKUP(K22, 'Seznami podatkov'!D:D,'Seznami podatkov'!E:E, "")</f>
        <v>0</v>
      </c>
      <c r="M22" s="104">
        <f t="shared" si="0"/>
        <v>2025</v>
      </c>
      <c r="N22" s="92" cm="1">
        <f t="array" ref="N22">_xlfn.XLOOKUP(C22&amp;"|"&amp;F22&amp;"|"&amp;M22,RVb!A:A&amp;"|"&amp;RVb!F:F&amp;"|"&amp;RVb!H:H,RVb!E:E, 0)</f>
        <v>0</v>
      </c>
      <c r="O22" s="105" t="str" cm="1">
        <f t="array" ref="O22">_xlfn.XLOOKUP(C22&amp;"|"&amp;F22&amp;"|"&amp;"2025",RVb!A:A&amp;"|"&amp;RVb!F:F&amp;"|"&amp;RVb!H:H,RVb!E:E, "Neujemanje KN - RVb")</f>
        <v>Neujemanje KN - RVb</v>
      </c>
      <c r="P22" s="120"/>
      <c r="Q22" s="106"/>
      <c r="R22" s="44">
        <f t="shared" si="1"/>
        <v>0</v>
      </c>
      <c r="S22" s="217" t="str">
        <f t="shared" si="2"/>
        <v/>
      </c>
      <c r="T22" s="197" t="str">
        <f>IF(AND(B21="",B22=""),"",_xlfn.XLOOKUP(K22, Parametri!A:A,Parametri!B:B, ""))</f>
        <v/>
      </c>
      <c r="U22" s="197" t="str">
        <f>IF(AND(B21="",B22=""),"",_xlfn.XLOOKUP(K22, Parametri!A:A,Parametri!C:C, ""))</f>
        <v/>
      </c>
      <c r="V22" s="218" t="str">
        <f t="shared" si="5"/>
        <v/>
      </c>
      <c r="W22" s="219" t="str">
        <f t="shared" si="6"/>
        <v/>
      </c>
    </row>
    <row r="23" spans="1:24" ht="30" customHeight="1" x14ac:dyDescent="0.3">
      <c r="A23" s="58">
        <v>16</v>
      </c>
      <c r="B23" s="89"/>
      <c r="C23" s="43" t="str">
        <f t="shared" si="3"/>
        <v/>
      </c>
      <c r="D23" s="182" t="str">
        <f>IF(AND(B22="",B23=""),"",IFERROR(_xlfn.XLOOKUP(B23,'Seznam Blaga'!A:A,'Seznam Blaga'!B:B), "To blago ni predmet CBAM"))</f>
        <v/>
      </c>
      <c r="E23" s="101"/>
      <c r="F23" s="43" t="str">
        <f>_xlfn.XLOOKUP(E23, 'Seznami podatkov'!C:C,'Seznami podatkov'!B:B, "Izpolni obvezna polja.")</f>
        <v/>
      </c>
      <c r="G23" s="212" t="str">
        <f t="shared" si="4"/>
        <v/>
      </c>
      <c r="H23" s="94"/>
      <c r="I23" s="95" t="b">
        <f>COUNTIF('Seznami podatkov'!G:G,H23)&gt;0</f>
        <v>0</v>
      </c>
      <c r="J23" s="95" t="b">
        <f>COUNTIF('Seznami podatkov'!H:H,H23)&gt;0</f>
        <v>0</v>
      </c>
      <c r="K23" s="106"/>
      <c r="L23" s="95">
        <f>_xlfn.XLOOKUP(K23, 'Seznami podatkov'!D:D,'Seznami podatkov'!E:E, "")</f>
        <v>0</v>
      </c>
      <c r="M23" s="104">
        <f t="shared" si="0"/>
        <v>2025</v>
      </c>
      <c r="N23" s="92" cm="1">
        <f t="array" ref="N23">_xlfn.XLOOKUP(C23&amp;"|"&amp;F23&amp;"|"&amp;M23,RVb!A:A&amp;"|"&amp;RVb!F:F&amp;"|"&amp;RVb!H:H,RVb!E:E, 0)</f>
        <v>0</v>
      </c>
      <c r="O23" s="105" t="str" cm="1">
        <f t="array" ref="O23">_xlfn.XLOOKUP(C23&amp;"|"&amp;F23&amp;"|"&amp;"2025",RVb!A:A&amp;"|"&amp;RVb!F:F&amp;"|"&amp;RVb!H:H,RVb!E:E, "Neujemanje KN - RVb")</f>
        <v>Neujemanje KN - RVb</v>
      </c>
      <c r="P23" s="120"/>
      <c r="Q23" s="106"/>
      <c r="R23" s="44">
        <f t="shared" si="1"/>
        <v>0</v>
      </c>
      <c r="S23" s="217" t="str">
        <f t="shared" si="2"/>
        <v/>
      </c>
      <c r="T23" s="197" t="str">
        <f>IF(AND(B22="",B23=""),"",_xlfn.XLOOKUP(K23, Parametri!A:A,Parametri!B:B, ""))</f>
        <v/>
      </c>
      <c r="U23" s="197" t="str">
        <f>IF(AND(B22="",B23=""),"",_xlfn.XLOOKUP(K23, Parametri!A:A,Parametri!C:C, ""))</f>
        <v/>
      </c>
      <c r="V23" s="218" t="str">
        <f t="shared" si="5"/>
        <v/>
      </c>
      <c r="W23" s="219" t="str">
        <f t="shared" si="6"/>
        <v/>
      </c>
      <c r="X23" s="2"/>
    </row>
    <row r="24" spans="1:24" ht="30" customHeight="1" x14ac:dyDescent="0.3">
      <c r="A24" s="59">
        <v>17</v>
      </c>
      <c r="B24" s="89"/>
      <c r="C24" s="43" t="str">
        <f t="shared" si="3"/>
        <v/>
      </c>
      <c r="D24" s="182" t="str">
        <f>IF(AND(B23="",B24=""),"",IFERROR(_xlfn.XLOOKUP(B24,'Seznam Blaga'!A:A,'Seznam Blaga'!B:B), "To blago ni predmet CBAM"))</f>
        <v/>
      </c>
      <c r="E24" s="101"/>
      <c r="F24" s="43" t="str">
        <f>_xlfn.XLOOKUP(E24, 'Seznami podatkov'!C:C,'Seznami podatkov'!B:B, "Izpolni obvezna polja.")</f>
        <v/>
      </c>
      <c r="G24" s="212" t="str">
        <f t="shared" si="4"/>
        <v/>
      </c>
      <c r="H24" s="94"/>
      <c r="I24" s="95" t="b">
        <f>COUNTIF('Seznami podatkov'!G:G,H24)&gt;0</f>
        <v>0</v>
      </c>
      <c r="J24" s="95" t="b">
        <f>COUNTIF('Seznami podatkov'!H:H,H24)&gt;0</f>
        <v>0</v>
      </c>
      <c r="K24" s="106"/>
      <c r="L24" s="95">
        <f>_xlfn.XLOOKUP(K24, 'Seznami podatkov'!D:D,'Seznami podatkov'!E:E, "")</f>
        <v>0</v>
      </c>
      <c r="M24" s="104">
        <f t="shared" si="0"/>
        <v>2025</v>
      </c>
      <c r="N24" s="92" cm="1">
        <f t="array" ref="N24">_xlfn.XLOOKUP(C24&amp;"|"&amp;F24&amp;"|"&amp;M24,RVb!A:A&amp;"|"&amp;RVb!F:F&amp;"|"&amp;RVb!H:H,RVb!E:E, 0)</f>
        <v>0</v>
      </c>
      <c r="O24" s="105" t="str" cm="1">
        <f t="array" ref="O24">_xlfn.XLOOKUP(C24&amp;"|"&amp;F24&amp;"|"&amp;"2025",RVb!A:A&amp;"|"&amp;RVb!F:F&amp;"|"&amp;RVb!H:H,RVb!E:E, "Neujemanje KN - RVb")</f>
        <v>Neujemanje KN - RVb</v>
      </c>
      <c r="P24" s="120"/>
      <c r="Q24" s="106"/>
      <c r="R24" s="44">
        <f t="shared" si="1"/>
        <v>0</v>
      </c>
      <c r="S24" s="217" t="str">
        <f t="shared" si="2"/>
        <v/>
      </c>
      <c r="T24" s="197" t="str">
        <f>IF(AND(B23="",B24=""),"",_xlfn.XLOOKUP(K24, Parametri!A:A,Parametri!B:B, ""))</f>
        <v/>
      </c>
      <c r="U24" s="197" t="str">
        <f>IF(AND(B23="",B24=""),"",_xlfn.XLOOKUP(K24, Parametri!A:A,Parametri!C:C, ""))</f>
        <v/>
      </c>
      <c r="V24" s="218" t="str">
        <f t="shared" si="5"/>
        <v/>
      </c>
      <c r="W24" s="219" t="str">
        <f t="shared" si="6"/>
        <v/>
      </c>
      <c r="X24" s="2"/>
    </row>
    <row r="25" spans="1:24" ht="30" customHeight="1" x14ac:dyDescent="0.3">
      <c r="A25" s="59">
        <v>18</v>
      </c>
      <c r="B25" s="89"/>
      <c r="C25" s="43" t="str">
        <f t="shared" si="3"/>
        <v/>
      </c>
      <c r="D25" s="182" t="str">
        <f>IF(AND(B24="",B25=""),"",IFERROR(_xlfn.XLOOKUP(B25,'Seznam Blaga'!A:A,'Seznam Blaga'!B:B), "To blago ni predmet CBAM"))</f>
        <v/>
      </c>
      <c r="E25" s="101"/>
      <c r="F25" s="43" t="str">
        <f>_xlfn.XLOOKUP(E25, 'Seznami podatkov'!C:C,'Seznami podatkov'!B:B, "Izpolni obvezna polja.")</f>
        <v/>
      </c>
      <c r="G25" s="212" t="str">
        <f t="shared" si="4"/>
        <v/>
      </c>
      <c r="H25" s="94"/>
      <c r="I25" s="95" t="b">
        <f>COUNTIF('Seznami podatkov'!G:G,H25)&gt;0</f>
        <v>0</v>
      </c>
      <c r="J25" s="95" t="b">
        <f>COUNTIF('Seznami podatkov'!H:H,H25)&gt;0</f>
        <v>0</v>
      </c>
      <c r="K25" s="106"/>
      <c r="L25" s="95">
        <f>_xlfn.XLOOKUP(K25, 'Seznami podatkov'!D:D,'Seznami podatkov'!E:E, "")</f>
        <v>0</v>
      </c>
      <c r="M25" s="104">
        <f t="shared" si="0"/>
        <v>2025</v>
      </c>
      <c r="N25" s="92" cm="1">
        <f t="array" ref="N25">_xlfn.XLOOKUP(C25&amp;"|"&amp;F25&amp;"|"&amp;M25,RVb!A:A&amp;"|"&amp;RVb!F:F&amp;"|"&amp;RVb!H:H,RVb!E:E, 0)</f>
        <v>0</v>
      </c>
      <c r="O25" s="105" t="str" cm="1">
        <f t="array" ref="O25">_xlfn.XLOOKUP(C25&amp;"|"&amp;F25&amp;"|"&amp;"2025",RVb!A:A&amp;"|"&amp;RVb!F:F&amp;"|"&amp;RVb!H:H,RVb!E:E, "Neujemanje KN - RVb")</f>
        <v>Neujemanje KN - RVb</v>
      </c>
      <c r="P25" s="120"/>
      <c r="Q25" s="106"/>
      <c r="R25" s="44">
        <f t="shared" si="1"/>
        <v>0</v>
      </c>
      <c r="S25" s="217" t="str">
        <f t="shared" si="2"/>
        <v/>
      </c>
      <c r="T25" s="197" t="str">
        <f>IF(AND(B24="",B25=""),"",_xlfn.XLOOKUP(K25, Parametri!A:A,Parametri!B:B, ""))</f>
        <v/>
      </c>
      <c r="U25" s="197" t="str">
        <f>IF(AND(B24="",B25=""),"",_xlfn.XLOOKUP(K25, Parametri!A:A,Parametri!C:C, ""))</f>
        <v/>
      </c>
      <c r="V25" s="218" t="str">
        <f t="shared" si="5"/>
        <v/>
      </c>
      <c r="W25" s="219" t="str">
        <f t="shared" si="6"/>
        <v/>
      </c>
      <c r="X25" s="2"/>
    </row>
    <row r="26" spans="1:24" ht="30" customHeight="1" x14ac:dyDescent="0.3">
      <c r="A26" s="58">
        <v>19</v>
      </c>
      <c r="B26" s="89"/>
      <c r="C26" s="43" t="str">
        <f t="shared" si="3"/>
        <v/>
      </c>
      <c r="D26" s="182" t="str">
        <f>IF(AND(B25="",B26=""),"",IFERROR(_xlfn.XLOOKUP(B26,'Seznam Blaga'!A:A,'Seznam Blaga'!B:B), "To blago ni predmet CBAM"))</f>
        <v/>
      </c>
      <c r="E26" s="101"/>
      <c r="F26" s="43" t="str">
        <f>_xlfn.XLOOKUP(E26, 'Seznami podatkov'!C:C,'Seznami podatkov'!B:B, "Izpolni obvezna polja.")</f>
        <v/>
      </c>
      <c r="G26" s="212" t="str">
        <f t="shared" si="4"/>
        <v/>
      </c>
      <c r="H26" s="94"/>
      <c r="I26" s="95" t="b">
        <f>COUNTIF('Seznami podatkov'!G:G,H26)&gt;0</f>
        <v>0</v>
      </c>
      <c r="J26" s="95" t="b">
        <f>COUNTIF('Seznami podatkov'!H:H,H26)&gt;0</f>
        <v>0</v>
      </c>
      <c r="K26" s="106"/>
      <c r="L26" s="95">
        <f>_xlfn.XLOOKUP(K26, 'Seznami podatkov'!D:D,'Seznami podatkov'!E:E, "")</f>
        <v>0</v>
      </c>
      <c r="M26" s="104">
        <f t="shared" si="0"/>
        <v>2025</v>
      </c>
      <c r="N26" s="92" cm="1">
        <f t="array" ref="N26">_xlfn.XLOOKUP(C26&amp;"|"&amp;F26&amp;"|"&amp;M26,RVb!A:A&amp;"|"&amp;RVb!F:F&amp;"|"&amp;RVb!H:H,RVb!E:E, 0)</f>
        <v>0</v>
      </c>
      <c r="O26" s="105" t="str" cm="1">
        <f t="array" ref="O26">_xlfn.XLOOKUP(C26&amp;"|"&amp;F26&amp;"|"&amp;"2025",RVb!A:A&amp;"|"&amp;RVb!F:F&amp;"|"&amp;RVb!H:H,RVb!E:E, "Neujemanje KN - RVb")</f>
        <v>Neujemanje KN - RVb</v>
      </c>
      <c r="P26" s="120"/>
      <c r="Q26" s="106"/>
      <c r="R26" s="44">
        <f t="shared" si="1"/>
        <v>0</v>
      </c>
      <c r="S26" s="217" t="str">
        <f t="shared" si="2"/>
        <v/>
      </c>
      <c r="T26" s="197" t="str">
        <f>IF(AND(B25="",B26=""),"",_xlfn.XLOOKUP(K26, Parametri!A:A,Parametri!B:B, ""))</f>
        <v/>
      </c>
      <c r="U26" s="197" t="str">
        <f>IF(AND(B25="",B26=""),"",_xlfn.XLOOKUP(K26, Parametri!A:A,Parametri!C:C, ""))</f>
        <v/>
      </c>
      <c r="V26" s="218" t="str">
        <f t="shared" si="5"/>
        <v/>
      </c>
      <c r="W26" s="219" t="str">
        <f t="shared" si="6"/>
        <v/>
      </c>
      <c r="X26" s="2"/>
    </row>
    <row r="27" spans="1:24" ht="30" customHeight="1" x14ac:dyDescent="0.3">
      <c r="A27" s="59">
        <v>20</v>
      </c>
      <c r="B27" s="89"/>
      <c r="C27" s="43" t="str">
        <f t="shared" si="3"/>
        <v/>
      </c>
      <c r="D27" s="182" t="str">
        <f>IF(AND(B26="",B27=""),"",IFERROR(_xlfn.XLOOKUP(B27,'Seznam Blaga'!A:A,'Seznam Blaga'!B:B), "To blago ni predmet CBAM"))</f>
        <v/>
      </c>
      <c r="E27" s="101"/>
      <c r="F27" s="43" t="str">
        <f>_xlfn.XLOOKUP(E27, 'Seznami podatkov'!C:C,'Seznami podatkov'!B:B, "Izpolni obvezna polja.")</f>
        <v/>
      </c>
      <c r="G27" s="212" t="str">
        <f t="shared" si="4"/>
        <v/>
      </c>
      <c r="H27" s="94"/>
      <c r="I27" s="95" t="b">
        <f>COUNTIF('Seznami podatkov'!G:G,H27)&gt;0</f>
        <v>0</v>
      </c>
      <c r="J27" s="95" t="b">
        <f>COUNTIF('Seznami podatkov'!H:H,H27)&gt;0</f>
        <v>0</v>
      </c>
      <c r="K27" s="106"/>
      <c r="L27" s="95">
        <f>_xlfn.XLOOKUP(K27, 'Seznami podatkov'!D:D,'Seznami podatkov'!E:E, "")</f>
        <v>0</v>
      </c>
      <c r="M27" s="104">
        <f t="shared" si="0"/>
        <v>2025</v>
      </c>
      <c r="N27" s="92" cm="1">
        <f t="array" ref="N27">_xlfn.XLOOKUP(C27&amp;"|"&amp;F27&amp;"|"&amp;M27,RVb!A:A&amp;"|"&amp;RVb!F:F&amp;"|"&amp;RVb!H:H,RVb!E:E, 0)</f>
        <v>0</v>
      </c>
      <c r="O27" s="105" t="str" cm="1">
        <f t="array" ref="O27">_xlfn.XLOOKUP(C27&amp;"|"&amp;F27&amp;"|"&amp;"2025",RVb!A:A&amp;"|"&amp;RVb!F:F&amp;"|"&amp;RVb!H:H,RVb!E:E, "Neujemanje KN - RVb")</f>
        <v>Neujemanje KN - RVb</v>
      </c>
      <c r="P27" s="120"/>
      <c r="Q27" s="106"/>
      <c r="R27" s="44">
        <f t="shared" si="1"/>
        <v>0</v>
      </c>
      <c r="S27" s="217" t="str">
        <f t="shared" si="2"/>
        <v/>
      </c>
      <c r="T27" s="197" t="str">
        <f>IF(AND(B26="",B27=""),"",_xlfn.XLOOKUP(K27, Parametri!A:A,Parametri!B:B, ""))</f>
        <v/>
      </c>
      <c r="U27" s="197" t="str">
        <f>IF(AND(B26="",B27=""),"",_xlfn.XLOOKUP(K27, Parametri!A:A,Parametri!C:C, ""))</f>
        <v/>
      </c>
      <c r="V27" s="218" t="str">
        <f t="shared" si="5"/>
        <v/>
      </c>
      <c r="W27" s="219" t="str">
        <f t="shared" si="6"/>
        <v/>
      </c>
      <c r="X27" s="2"/>
    </row>
    <row r="28" spans="1:24" ht="30" customHeight="1" x14ac:dyDescent="0.3">
      <c r="A28" s="59">
        <v>21</v>
      </c>
      <c r="B28" s="89"/>
      <c r="C28" s="43" t="str">
        <f t="shared" si="3"/>
        <v/>
      </c>
      <c r="D28" s="182" t="str">
        <f>IF(AND(B27="",B28=""),"",IFERROR(_xlfn.XLOOKUP(B28,'Seznam Blaga'!A:A,'Seznam Blaga'!B:B), "To blago ni predmet CBAM"))</f>
        <v/>
      </c>
      <c r="E28" s="101"/>
      <c r="F28" s="43" t="str">
        <f>_xlfn.XLOOKUP(E28, 'Seznami podatkov'!C:C,'Seznami podatkov'!B:B, "Izpolni obvezna polja.")</f>
        <v/>
      </c>
      <c r="G28" s="212" t="str">
        <f t="shared" si="4"/>
        <v/>
      </c>
      <c r="H28" s="94"/>
      <c r="I28" s="95" t="b">
        <f>COUNTIF('Seznami podatkov'!G:G,H28)&gt;0</f>
        <v>0</v>
      </c>
      <c r="J28" s="95" t="b">
        <f>COUNTIF('Seznami podatkov'!H:H,H28)&gt;0</f>
        <v>0</v>
      </c>
      <c r="K28" s="106"/>
      <c r="L28" s="95">
        <f>_xlfn.XLOOKUP(K28, 'Seznami podatkov'!D:D,'Seznami podatkov'!E:E, "")</f>
        <v>0</v>
      </c>
      <c r="M28" s="104">
        <f t="shared" si="0"/>
        <v>2025</v>
      </c>
      <c r="N28" s="92" cm="1">
        <f t="array" ref="N28">_xlfn.XLOOKUP(C28&amp;"|"&amp;F28&amp;"|"&amp;M28,RVb!A:A&amp;"|"&amp;RVb!F:F&amp;"|"&amp;RVb!H:H,RVb!E:E, 0)</f>
        <v>0</v>
      </c>
      <c r="O28" s="105" t="str" cm="1">
        <f t="array" ref="O28">_xlfn.XLOOKUP(C28&amp;"|"&amp;F28&amp;"|"&amp;"2025",RVb!A:A&amp;"|"&amp;RVb!F:F&amp;"|"&amp;RVb!H:H,RVb!E:E, "Neujemanje KN - RVb")</f>
        <v>Neujemanje KN - RVb</v>
      </c>
      <c r="P28" s="120"/>
      <c r="Q28" s="106"/>
      <c r="R28" s="44">
        <f t="shared" si="1"/>
        <v>0</v>
      </c>
      <c r="S28" s="217" t="str">
        <f t="shared" si="2"/>
        <v/>
      </c>
      <c r="T28" s="197" t="str">
        <f>IF(AND(B27="",B28=""),"",_xlfn.XLOOKUP(K28, Parametri!A:A,Parametri!B:B, ""))</f>
        <v/>
      </c>
      <c r="U28" s="197" t="str">
        <f>IF(AND(B27="",B28=""),"",_xlfn.XLOOKUP(K28, Parametri!A:A,Parametri!C:C, ""))</f>
        <v/>
      </c>
      <c r="V28" s="218" t="str">
        <f t="shared" si="5"/>
        <v/>
      </c>
      <c r="W28" s="219" t="str">
        <f t="shared" si="6"/>
        <v/>
      </c>
      <c r="X28" s="2"/>
    </row>
    <row r="29" spans="1:24" ht="30" customHeight="1" x14ac:dyDescent="0.3">
      <c r="A29" s="58">
        <v>22</v>
      </c>
      <c r="B29" s="89"/>
      <c r="C29" s="43" t="str">
        <f t="shared" si="3"/>
        <v/>
      </c>
      <c r="D29" s="182" t="str">
        <f>IF(AND(B28="",B29=""),"",IFERROR(_xlfn.XLOOKUP(B29,'Seznam Blaga'!A:A,'Seznam Blaga'!B:B), "To blago ni predmet CBAM"))</f>
        <v/>
      </c>
      <c r="E29" s="101"/>
      <c r="F29" s="43" t="str">
        <f>_xlfn.XLOOKUP(E29, 'Seznami podatkov'!C:C,'Seznami podatkov'!B:B, "Izpolni obvezna polja.")</f>
        <v/>
      </c>
      <c r="G29" s="212" t="str">
        <f t="shared" si="4"/>
        <v/>
      </c>
      <c r="H29" s="94"/>
      <c r="I29" s="95" t="b">
        <f>COUNTIF('Seznami podatkov'!G:G,H29)&gt;0</f>
        <v>0</v>
      </c>
      <c r="J29" s="95" t="b">
        <f>COUNTIF('Seznami podatkov'!H:H,H29)&gt;0</f>
        <v>0</v>
      </c>
      <c r="K29" s="106"/>
      <c r="L29" s="95">
        <f>_xlfn.XLOOKUP(K29, 'Seznami podatkov'!D:D,'Seznami podatkov'!E:E, "")</f>
        <v>0</v>
      </c>
      <c r="M29" s="104">
        <f t="shared" si="0"/>
        <v>2025</v>
      </c>
      <c r="N29" s="92" cm="1">
        <f t="array" ref="N29">_xlfn.XLOOKUP(C29&amp;"|"&amp;F29&amp;"|"&amp;M29,RVb!A:A&amp;"|"&amp;RVb!F:F&amp;"|"&amp;RVb!H:H,RVb!E:E, 0)</f>
        <v>0</v>
      </c>
      <c r="O29" s="105" t="str" cm="1">
        <f t="array" ref="O29">_xlfn.XLOOKUP(C29&amp;"|"&amp;F29&amp;"|"&amp;"2025",RVb!A:A&amp;"|"&amp;RVb!F:F&amp;"|"&amp;RVb!H:H,RVb!E:E, "Neujemanje KN - RVb")</f>
        <v>Neujemanje KN - RVb</v>
      </c>
      <c r="P29" s="120"/>
      <c r="Q29" s="106"/>
      <c r="R29" s="44">
        <f t="shared" si="1"/>
        <v>0</v>
      </c>
      <c r="S29" s="217" t="str">
        <f t="shared" si="2"/>
        <v/>
      </c>
      <c r="T29" s="197" t="str">
        <f>IF(AND(B28="",B29=""),"",_xlfn.XLOOKUP(K29, Parametri!A:A,Parametri!B:B, ""))</f>
        <v/>
      </c>
      <c r="U29" s="197" t="str">
        <f>IF(AND(B28="",B29=""),"",_xlfn.XLOOKUP(K29, Parametri!A:A,Parametri!C:C, ""))</f>
        <v/>
      </c>
      <c r="V29" s="218" t="str">
        <f t="shared" si="5"/>
        <v/>
      </c>
      <c r="W29" s="219" t="str">
        <f t="shared" si="6"/>
        <v/>
      </c>
      <c r="X29" s="2"/>
    </row>
    <row r="30" spans="1:24" ht="30" customHeight="1" x14ac:dyDescent="0.3">
      <c r="A30" s="59">
        <v>23</v>
      </c>
      <c r="B30" s="89"/>
      <c r="C30" s="43" t="str">
        <f t="shared" si="3"/>
        <v/>
      </c>
      <c r="D30" s="182" t="str">
        <f>IF(AND(B29="",B30=""),"",IFERROR(_xlfn.XLOOKUP(B30,'Seznam Blaga'!A:A,'Seznam Blaga'!B:B), "To blago ni predmet CBAM"))</f>
        <v/>
      </c>
      <c r="E30" s="101"/>
      <c r="F30" s="43" t="str">
        <f>_xlfn.XLOOKUP(E30, 'Seznami podatkov'!C:C,'Seznami podatkov'!B:B, "Izpolni obvezna polja.")</f>
        <v/>
      </c>
      <c r="G30" s="212" t="str">
        <f t="shared" si="4"/>
        <v/>
      </c>
      <c r="H30" s="94"/>
      <c r="I30" s="95" t="b">
        <f>COUNTIF('Seznami podatkov'!G:G,H30)&gt;0</f>
        <v>0</v>
      </c>
      <c r="J30" s="95" t="b">
        <f>COUNTIF('Seznami podatkov'!H:H,H30)&gt;0</f>
        <v>0</v>
      </c>
      <c r="K30" s="106"/>
      <c r="L30" s="95">
        <f>_xlfn.XLOOKUP(K30, 'Seznami podatkov'!D:D,'Seznami podatkov'!E:E, "")</f>
        <v>0</v>
      </c>
      <c r="M30" s="104">
        <f t="shared" si="0"/>
        <v>2025</v>
      </c>
      <c r="N30" s="92" cm="1">
        <f t="array" ref="N30">_xlfn.XLOOKUP(C30&amp;"|"&amp;F30&amp;"|"&amp;M30,RVb!A:A&amp;"|"&amp;RVb!F:F&amp;"|"&amp;RVb!H:H,RVb!E:E, 0)</f>
        <v>0</v>
      </c>
      <c r="O30" s="105" t="str" cm="1">
        <f t="array" ref="O30">_xlfn.XLOOKUP(C30&amp;"|"&amp;F30&amp;"|"&amp;"2025",RVb!A:A&amp;"|"&amp;RVb!F:F&amp;"|"&amp;RVb!H:H,RVb!E:E, "Neujemanje KN - RVb")</f>
        <v>Neujemanje KN - RVb</v>
      </c>
      <c r="P30" s="120"/>
      <c r="Q30" s="106"/>
      <c r="R30" s="44">
        <f t="shared" si="1"/>
        <v>0</v>
      </c>
      <c r="S30" s="217" t="str">
        <f t="shared" si="2"/>
        <v/>
      </c>
      <c r="T30" s="197" t="str">
        <f>IF(AND(B29="",B30=""),"",_xlfn.XLOOKUP(K30, Parametri!A:A,Parametri!B:B, ""))</f>
        <v/>
      </c>
      <c r="U30" s="197" t="str">
        <f>IF(AND(B29="",B30=""),"",_xlfn.XLOOKUP(K30, Parametri!A:A,Parametri!C:C, ""))</f>
        <v/>
      </c>
      <c r="V30" s="218" t="str">
        <f t="shared" si="5"/>
        <v/>
      </c>
      <c r="W30" s="219" t="str">
        <f t="shared" si="6"/>
        <v/>
      </c>
      <c r="X30" s="2"/>
    </row>
    <row r="31" spans="1:24" ht="30" customHeight="1" x14ac:dyDescent="0.3">
      <c r="A31" s="59">
        <v>24</v>
      </c>
      <c r="B31" s="89"/>
      <c r="C31" s="43" t="str">
        <f t="shared" si="3"/>
        <v/>
      </c>
      <c r="D31" s="182" t="str">
        <f>IF(AND(B30="",B31=""),"",IFERROR(_xlfn.XLOOKUP(B31,'Seznam Blaga'!A:A,'Seznam Blaga'!B:B), "To blago ni predmet CBAM"))</f>
        <v/>
      </c>
      <c r="E31" s="101"/>
      <c r="F31" s="43" t="str">
        <f>_xlfn.XLOOKUP(E31, 'Seznami podatkov'!C:C,'Seznami podatkov'!B:B, "Izpolni obvezna polja.")</f>
        <v/>
      </c>
      <c r="G31" s="212" t="str">
        <f t="shared" si="4"/>
        <v/>
      </c>
      <c r="H31" s="94"/>
      <c r="I31" s="95" t="b">
        <f>COUNTIF('Seznami podatkov'!G:G,H31)&gt;0</f>
        <v>0</v>
      </c>
      <c r="J31" s="95" t="b">
        <f>COUNTIF('Seznami podatkov'!H:H,H31)&gt;0</f>
        <v>0</v>
      </c>
      <c r="K31" s="106"/>
      <c r="L31" s="95">
        <f>_xlfn.XLOOKUP(K31, 'Seznami podatkov'!D:D,'Seznami podatkov'!E:E, "")</f>
        <v>0</v>
      </c>
      <c r="M31" s="104">
        <f t="shared" si="0"/>
        <v>2025</v>
      </c>
      <c r="N31" s="92" cm="1">
        <f t="array" ref="N31">_xlfn.XLOOKUP(C31&amp;"|"&amp;F31&amp;"|"&amp;M31,RVb!A:A&amp;"|"&amp;RVb!F:F&amp;"|"&amp;RVb!H:H,RVb!E:E, 0)</f>
        <v>0</v>
      </c>
      <c r="O31" s="105" t="str" cm="1">
        <f t="array" ref="O31">_xlfn.XLOOKUP(C31&amp;"|"&amp;F31&amp;"|"&amp;"2025",RVb!A:A&amp;"|"&amp;RVb!F:F&amp;"|"&amp;RVb!H:H,RVb!E:E, "Neujemanje KN - RVb")</f>
        <v>Neujemanje KN - RVb</v>
      </c>
      <c r="P31" s="120"/>
      <c r="Q31" s="106"/>
      <c r="R31" s="44">
        <f t="shared" si="1"/>
        <v>0</v>
      </c>
      <c r="S31" s="217" t="str">
        <f t="shared" si="2"/>
        <v/>
      </c>
      <c r="T31" s="197" t="str">
        <f>IF(AND(B30="",B31=""),"",_xlfn.XLOOKUP(K31, Parametri!A:A,Parametri!B:B, ""))</f>
        <v/>
      </c>
      <c r="U31" s="197" t="str">
        <f>IF(AND(B30="",B31=""),"",_xlfn.XLOOKUP(K31, Parametri!A:A,Parametri!C:C, ""))</f>
        <v/>
      </c>
      <c r="V31" s="218" t="str">
        <f t="shared" si="5"/>
        <v/>
      </c>
      <c r="W31" s="219" t="str">
        <f t="shared" si="6"/>
        <v/>
      </c>
      <c r="X31" s="2"/>
    </row>
    <row r="32" spans="1:24" ht="30" customHeight="1" x14ac:dyDescent="0.3">
      <c r="A32" s="58">
        <v>25</v>
      </c>
      <c r="B32" s="89"/>
      <c r="C32" s="43" t="str">
        <f t="shared" si="3"/>
        <v/>
      </c>
      <c r="D32" s="182" t="str">
        <f>IF(AND(B31="",B32=""),"",IFERROR(_xlfn.XLOOKUP(B32,'Seznam Blaga'!A:A,'Seznam Blaga'!B:B), "To blago ni predmet CBAM"))</f>
        <v/>
      </c>
      <c r="E32" s="101"/>
      <c r="F32" s="43" t="str">
        <f>_xlfn.XLOOKUP(E32, 'Seznami podatkov'!C:C,'Seznami podatkov'!B:B, "Izpolni obvezna polja.")</f>
        <v/>
      </c>
      <c r="G32" s="212" t="str">
        <f t="shared" si="4"/>
        <v/>
      </c>
      <c r="H32" s="94"/>
      <c r="I32" s="95" t="b">
        <f>COUNTIF('Seznami podatkov'!G:G,H32)&gt;0</f>
        <v>0</v>
      </c>
      <c r="J32" s="95" t="b">
        <f>COUNTIF('Seznami podatkov'!H:H,H32)&gt;0</f>
        <v>0</v>
      </c>
      <c r="K32" s="106"/>
      <c r="L32" s="95">
        <f>_xlfn.XLOOKUP(K32, 'Seznami podatkov'!D:D,'Seznami podatkov'!E:E, "")</f>
        <v>0</v>
      </c>
      <c r="M32" s="104">
        <f t="shared" si="0"/>
        <v>2025</v>
      </c>
      <c r="N32" s="92" cm="1">
        <f t="array" ref="N32">_xlfn.XLOOKUP(C32&amp;"|"&amp;F32&amp;"|"&amp;M32,RVb!A:A&amp;"|"&amp;RVb!F:F&amp;"|"&amp;RVb!H:H,RVb!E:E, 0)</f>
        <v>0</v>
      </c>
      <c r="O32" s="105" t="str" cm="1">
        <f t="array" ref="O32">_xlfn.XLOOKUP(C32&amp;"|"&amp;F32&amp;"|"&amp;"2025",RVb!A:A&amp;"|"&amp;RVb!F:F&amp;"|"&amp;RVb!H:H,RVb!E:E, "Neujemanje KN - RVb")</f>
        <v>Neujemanje KN - RVb</v>
      </c>
      <c r="P32" s="120"/>
      <c r="Q32" s="106"/>
      <c r="R32" s="44">
        <f t="shared" si="1"/>
        <v>0</v>
      </c>
      <c r="S32" s="217" t="str">
        <f t="shared" si="2"/>
        <v/>
      </c>
      <c r="T32" s="197" t="str">
        <f>IF(AND(B31="",B32=""),"",_xlfn.XLOOKUP(K32, Parametri!A:A,Parametri!B:B, ""))</f>
        <v/>
      </c>
      <c r="U32" s="197" t="str">
        <f>IF(AND(B31="",B32=""),"",_xlfn.XLOOKUP(K32, Parametri!A:A,Parametri!C:C, ""))</f>
        <v/>
      </c>
      <c r="V32" s="218" t="str">
        <f t="shared" si="5"/>
        <v/>
      </c>
      <c r="W32" s="219" t="str">
        <f t="shared" si="6"/>
        <v/>
      </c>
      <c r="X32" s="2"/>
    </row>
    <row r="33" spans="1:24" ht="30" customHeight="1" x14ac:dyDescent="0.3">
      <c r="A33" s="59">
        <v>26</v>
      </c>
      <c r="B33" s="89"/>
      <c r="C33" s="43" t="str">
        <f t="shared" si="3"/>
        <v/>
      </c>
      <c r="D33" s="182" t="str">
        <f>IF(AND(B32="",B33=""),"",IFERROR(_xlfn.XLOOKUP(B33,'Seznam Blaga'!A:A,'Seznam Blaga'!B:B), "To blago ni predmet CBAM"))</f>
        <v/>
      </c>
      <c r="E33" s="101"/>
      <c r="F33" s="43" t="str">
        <f>_xlfn.XLOOKUP(E33, 'Seznami podatkov'!C:C,'Seznami podatkov'!B:B, "Izpolni obvezna polja.")</f>
        <v/>
      </c>
      <c r="G33" s="212" t="str">
        <f t="shared" si="4"/>
        <v/>
      </c>
      <c r="H33" s="94"/>
      <c r="I33" s="95" t="b">
        <f>COUNTIF('Seznami podatkov'!G:G,H33)&gt;0</f>
        <v>0</v>
      </c>
      <c r="J33" s="95" t="b">
        <f>COUNTIF('Seznami podatkov'!H:H,H33)&gt;0</f>
        <v>0</v>
      </c>
      <c r="K33" s="106"/>
      <c r="L33" s="95">
        <f>_xlfn.XLOOKUP(K33, 'Seznami podatkov'!D:D,'Seznami podatkov'!E:E, "")</f>
        <v>0</v>
      </c>
      <c r="M33" s="104">
        <f t="shared" si="0"/>
        <v>2025</v>
      </c>
      <c r="N33" s="92" cm="1">
        <f t="array" ref="N33">_xlfn.XLOOKUP(C33&amp;"|"&amp;F33&amp;"|"&amp;M33,RVb!A:A&amp;"|"&amp;RVb!F:F&amp;"|"&amp;RVb!H:H,RVb!E:E, 0)</f>
        <v>0</v>
      </c>
      <c r="O33" s="105" t="str" cm="1">
        <f t="array" ref="O33">_xlfn.XLOOKUP(C33&amp;"|"&amp;F33&amp;"|"&amp;"2025",RVb!A:A&amp;"|"&amp;RVb!F:F&amp;"|"&amp;RVb!H:H,RVb!E:E, "Neujemanje KN - RVb")</f>
        <v>Neujemanje KN - RVb</v>
      </c>
      <c r="P33" s="120"/>
      <c r="Q33" s="106"/>
      <c r="R33" s="44">
        <f t="shared" si="1"/>
        <v>0</v>
      </c>
      <c r="S33" s="217" t="str">
        <f t="shared" si="2"/>
        <v/>
      </c>
      <c r="T33" s="197" t="str">
        <f>IF(AND(B32="",B33=""),"",_xlfn.XLOOKUP(K33, Parametri!A:A,Parametri!B:B, ""))</f>
        <v/>
      </c>
      <c r="U33" s="197" t="str">
        <f>IF(AND(B32="",B33=""),"",_xlfn.XLOOKUP(K33, Parametri!A:A,Parametri!C:C, ""))</f>
        <v/>
      </c>
      <c r="V33" s="218" t="str">
        <f t="shared" si="5"/>
        <v/>
      </c>
      <c r="W33" s="219" t="str">
        <f t="shared" si="6"/>
        <v/>
      </c>
      <c r="X33" s="2"/>
    </row>
    <row r="34" spans="1:24" ht="30" customHeight="1" x14ac:dyDescent="0.3">
      <c r="A34" s="59">
        <v>27</v>
      </c>
      <c r="B34" s="89"/>
      <c r="C34" s="43" t="str">
        <f t="shared" si="3"/>
        <v/>
      </c>
      <c r="D34" s="182" t="str">
        <f>IF(AND(B33="",B34=""),"",IFERROR(_xlfn.XLOOKUP(B34,'Seznam Blaga'!A:A,'Seznam Blaga'!B:B), "To blago ni predmet CBAM"))</f>
        <v/>
      </c>
      <c r="E34" s="101"/>
      <c r="F34" s="43" t="str">
        <f>_xlfn.XLOOKUP(E34, 'Seznami podatkov'!C:C,'Seznami podatkov'!B:B, "Izpolni obvezna polja.")</f>
        <v/>
      </c>
      <c r="G34" s="212" t="str">
        <f t="shared" si="4"/>
        <v/>
      </c>
      <c r="H34" s="94"/>
      <c r="I34" s="95" t="b">
        <f>COUNTIF('Seznami podatkov'!G:G,H34)&gt;0</f>
        <v>0</v>
      </c>
      <c r="J34" s="95" t="b">
        <f>COUNTIF('Seznami podatkov'!H:H,H34)&gt;0</f>
        <v>0</v>
      </c>
      <c r="K34" s="106"/>
      <c r="L34" s="95">
        <f>_xlfn.XLOOKUP(K34, 'Seznami podatkov'!D:D,'Seznami podatkov'!E:E, "")</f>
        <v>0</v>
      </c>
      <c r="M34" s="104">
        <f t="shared" si="0"/>
        <v>2025</v>
      </c>
      <c r="N34" s="92" cm="1">
        <f t="array" ref="N34">_xlfn.XLOOKUP(C34&amp;"|"&amp;F34&amp;"|"&amp;M34,RVb!A:A&amp;"|"&amp;RVb!F:F&amp;"|"&amp;RVb!H:H,RVb!E:E, 0)</f>
        <v>0</v>
      </c>
      <c r="O34" s="105" t="str" cm="1">
        <f t="array" ref="O34">_xlfn.XLOOKUP(C34&amp;"|"&amp;F34&amp;"|"&amp;"2025",RVb!A:A&amp;"|"&amp;RVb!F:F&amp;"|"&amp;RVb!H:H,RVb!E:E, "Neujemanje KN - RVb")</f>
        <v>Neujemanje KN - RVb</v>
      </c>
      <c r="P34" s="120"/>
      <c r="Q34" s="106"/>
      <c r="R34" s="44">
        <f t="shared" si="1"/>
        <v>0</v>
      </c>
      <c r="S34" s="217" t="str">
        <f t="shared" si="2"/>
        <v/>
      </c>
      <c r="T34" s="197" t="str">
        <f>IF(AND(B33="",B34=""),"",_xlfn.XLOOKUP(K34, Parametri!A:A,Parametri!B:B, ""))</f>
        <v/>
      </c>
      <c r="U34" s="197" t="str">
        <f>IF(AND(B33="",B34=""),"",_xlfn.XLOOKUP(K34, Parametri!A:A,Parametri!C:C, ""))</f>
        <v/>
      </c>
      <c r="V34" s="218" t="str">
        <f t="shared" si="5"/>
        <v/>
      </c>
      <c r="W34" s="219" t="str">
        <f t="shared" si="6"/>
        <v/>
      </c>
      <c r="X34" s="2"/>
    </row>
    <row r="35" spans="1:24" ht="30" customHeight="1" x14ac:dyDescent="0.3">
      <c r="A35" s="58">
        <v>28</v>
      </c>
      <c r="B35" s="89"/>
      <c r="C35" s="43" t="str">
        <f t="shared" si="3"/>
        <v/>
      </c>
      <c r="D35" s="182" t="str">
        <f>IF(AND(B34="",B35=""),"",IFERROR(_xlfn.XLOOKUP(B35,'Seznam Blaga'!A:A,'Seznam Blaga'!B:B), "To blago ni predmet CBAM"))</f>
        <v/>
      </c>
      <c r="E35" s="101"/>
      <c r="F35" s="43" t="str">
        <f>_xlfn.XLOOKUP(E35, 'Seznami podatkov'!C:C,'Seznami podatkov'!B:B, "Izpolni obvezna polja.")</f>
        <v/>
      </c>
      <c r="G35" s="212" t="str">
        <f t="shared" si="4"/>
        <v/>
      </c>
      <c r="H35" s="94"/>
      <c r="I35" s="95" t="b">
        <f>COUNTIF('Seznami podatkov'!G:G,H35)&gt;0</f>
        <v>0</v>
      </c>
      <c r="J35" s="95" t="b">
        <f>COUNTIF('Seznami podatkov'!H:H,H35)&gt;0</f>
        <v>0</v>
      </c>
      <c r="K35" s="106"/>
      <c r="L35" s="95">
        <f>_xlfn.XLOOKUP(K35, 'Seznami podatkov'!D:D,'Seznami podatkov'!E:E, "")</f>
        <v>0</v>
      </c>
      <c r="M35" s="104">
        <f t="shared" si="0"/>
        <v>2025</v>
      </c>
      <c r="N35" s="92" cm="1">
        <f t="array" ref="N35">_xlfn.XLOOKUP(C35&amp;"|"&amp;F35&amp;"|"&amp;M35,RVb!A:A&amp;"|"&amp;RVb!F:F&amp;"|"&amp;RVb!H:H,RVb!E:E, 0)</f>
        <v>0</v>
      </c>
      <c r="O35" s="105" t="str" cm="1">
        <f t="array" ref="O35">_xlfn.XLOOKUP(C35&amp;"|"&amp;F35&amp;"|"&amp;"2025",RVb!A:A&amp;"|"&amp;RVb!F:F&amp;"|"&amp;RVb!H:H,RVb!E:E, "Neujemanje KN - RVb")</f>
        <v>Neujemanje KN - RVb</v>
      </c>
      <c r="P35" s="120"/>
      <c r="Q35" s="106"/>
      <c r="R35" s="44">
        <f t="shared" si="1"/>
        <v>0</v>
      </c>
      <c r="S35" s="217" t="str">
        <f t="shared" si="2"/>
        <v/>
      </c>
      <c r="T35" s="197" t="str">
        <f>IF(AND(B34="",B35=""),"",_xlfn.XLOOKUP(K35, Parametri!A:A,Parametri!B:B, ""))</f>
        <v/>
      </c>
      <c r="U35" s="197" t="str">
        <f>IF(AND(B34="",B35=""),"",_xlfn.XLOOKUP(K35, Parametri!A:A,Parametri!C:C, ""))</f>
        <v/>
      </c>
      <c r="V35" s="218" t="str">
        <f t="shared" si="5"/>
        <v/>
      </c>
      <c r="W35" s="219" t="str">
        <f t="shared" si="6"/>
        <v/>
      </c>
      <c r="X35" s="2"/>
    </row>
    <row r="36" spans="1:24" ht="30" customHeight="1" x14ac:dyDescent="0.3">
      <c r="A36" s="59">
        <v>29</v>
      </c>
      <c r="B36" s="89"/>
      <c r="C36" s="43" t="str">
        <f t="shared" si="3"/>
        <v/>
      </c>
      <c r="D36" s="182" t="str">
        <f>IF(AND(B35="",B36=""),"",IFERROR(_xlfn.XLOOKUP(B36,'Seznam Blaga'!A:A,'Seznam Blaga'!B:B), "To blago ni predmet CBAM"))</f>
        <v/>
      </c>
      <c r="E36" s="101"/>
      <c r="F36" s="43" t="str">
        <f>_xlfn.XLOOKUP(E36, 'Seznami podatkov'!C:C,'Seznami podatkov'!B:B, "Izpolni obvezna polja.")</f>
        <v/>
      </c>
      <c r="G36" s="212" t="str">
        <f t="shared" si="4"/>
        <v/>
      </c>
      <c r="H36" s="94"/>
      <c r="I36" s="95" t="b">
        <f>COUNTIF('Seznami podatkov'!G:G,H36)&gt;0</f>
        <v>0</v>
      </c>
      <c r="J36" s="95" t="b">
        <f>COUNTIF('Seznami podatkov'!H:H,H36)&gt;0</f>
        <v>0</v>
      </c>
      <c r="K36" s="106"/>
      <c r="L36" s="95">
        <f>_xlfn.XLOOKUP(K36, 'Seznami podatkov'!D:D,'Seznami podatkov'!E:E, "")</f>
        <v>0</v>
      </c>
      <c r="M36" s="104">
        <f t="shared" si="0"/>
        <v>2025</v>
      </c>
      <c r="N36" s="92" cm="1">
        <f t="array" ref="N36">_xlfn.XLOOKUP(C36&amp;"|"&amp;F36&amp;"|"&amp;M36,RVb!A:A&amp;"|"&amp;RVb!F:F&amp;"|"&amp;RVb!H:H,RVb!E:E, 0)</f>
        <v>0</v>
      </c>
      <c r="O36" s="105" t="str" cm="1">
        <f t="array" ref="O36">_xlfn.XLOOKUP(C36&amp;"|"&amp;F36&amp;"|"&amp;"2025",RVb!A:A&amp;"|"&amp;RVb!F:F&amp;"|"&amp;RVb!H:H,RVb!E:E, "Neujemanje KN - RVb")</f>
        <v>Neujemanje KN - RVb</v>
      </c>
      <c r="P36" s="120"/>
      <c r="Q36" s="106"/>
      <c r="R36" s="44">
        <f t="shared" si="1"/>
        <v>0</v>
      </c>
      <c r="S36" s="217" t="str">
        <f t="shared" si="2"/>
        <v/>
      </c>
      <c r="T36" s="197" t="str">
        <f>IF(AND(B35="",B36=""),"",_xlfn.XLOOKUP(K36, Parametri!A:A,Parametri!B:B, ""))</f>
        <v/>
      </c>
      <c r="U36" s="197" t="str">
        <f>IF(AND(B35="",B36=""),"",_xlfn.XLOOKUP(K36, Parametri!A:A,Parametri!C:C, ""))</f>
        <v/>
      </c>
      <c r="V36" s="218" t="str">
        <f t="shared" si="5"/>
        <v/>
      </c>
      <c r="W36" s="219" t="str">
        <f t="shared" si="6"/>
        <v/>
      </c>
      <c r="X36" s="2"/>
    </row>
    <row r="37" spans="1:24" ht="30" customHeight="1" x14ac:dyDescent="0.3">
      <c r="A37" s="59">
        <v>30</v>
      </c>
      <c r="B37" s="89"/>
      <c r="C37" s="43" t="str">
        <f t="shared" si="3"/>
        <v/>
      </c>
      <c r="D37" s="182" t="str">
        <f>IF(AND(B36="",B37=""),"",IFERROR(_xlfn.XLOOKUP(B37,'Seznam Blaga'!A:A,'Seznam Blaga'!B:B), "To blago ni predmet CBAM"))</f>
        <v/>
      </c>
      <c r="E37" s="101"/>
      <c r="F37" s="43" t="str">
        <f>_xlfn.XLOOKUP(E37, 'Seznami podatkov'!C:C,'Seznami podatkov'!B:B, "Izpolni obvezna polja.")</f>
        <v/>
      </c>
      <c r="G37" s="212" t="str">
        <f t="shared" si="4"/>
        <v/>
      </c>
      <c r="H37" s="94"/>
      <c r="I37" s="95" t="b">
        <f>COUNTIF('Seznami podatkov'!G:G,H37)&gt;0</f>
        <v>0</v>
      </c>
      <c r="J37" s="95" t="b">
        <f>COUNTIF('Seznami podatkov'!H:H,H37)&gt;0</f>
        <v>0</v>
      </c>
      <c r="K37" s="106"/>
      <c r="L37" s="95">
        <f>_xlfn.XLOOKUP(K37, 'Seznami podatkov'!D:D,'Seznami podatkov'!E:E, "")</f>
        <v>0</v>
      </c>
      <c r="M37" s="104">
        <f t="shared" si="0"/>
        <v>2025</v>
      </c>
      <c r="N37" s="92" cm="1">
        <f t="array" ref="N37">_xlfn.XLOOKUP(C37&amp;"|"&amp;F37&amp;"|"&amp;M37,RVb!A:A&amp;"|"&amp;RVb!F:F&amp;"|"&amp;RVb!H:H,RVb!E:E, 0)</f>
        <v>0</v>
      </c>
      <c r="O37" s="105" t="str" cm="1">
        <f t="array" ref="O37">_xlfn.XLOOKUP(C37&amp;"|"&amp;F37&amp;"|"&amp;"2025",RVb!A:A&amp;"|"&amp;RVb!F:F&amp;"|"&amp;RVb!H:H,RVb!E:E, "Neujemanje KN - RVb")</f>
        <v>Neujemanje KN - RVb</v>
      </c>
      <c r="P37" s="120"/>
      <c r="Q37" s="106"/>
      <c r="R37" s="44">
        <f t="shared" si="1"/>
        <v>0</v>
      </c>
      <c r="S37" s="217" t="str">
        <f t="shared" si="2"/>
        <v/>
      </c>
      <c r="T37" s="197" t="str">
        <f>IF(AND(B36="",B37=""),"",_xlfn.XLOOKUP(K37, Parametri!A:A,Parametri!B:B, ""))</f>
        <v/>
      </c>
      <c r="U37" s="197" t="str">
        <f>IF(AND(B36="",B37=""),"",_xlfn.XLOOKUP(K37, Parametri!A:A,Parametri!C:C, ""))</f>
        <v/>
      </c>
      <c r="V37" s="218" t="str">
        <f t="shared" si="5"/>
        <v/>
      </c>
      <c r="W37" s="219" t="str">
        <f t="shared" si="6"/>
        <v/>
      </c>
      <c r="X37" s="2"/>
    </row>
    <row r="38" spans="1:24" ht="30" customHeight="1" x14ac:dyDescent="0.3">
      <c r="A38" s="58">
        <v>31</v>
      </c>
      <c r="B38" s="89"/>
      <c r="C38" s="43" t="str">
        <f t="shared" si="3"/>
        <v/>
      </c>
      <c r="D38" s="182" t="str">
        <f>IF(AND(B37="",B38=""),"",IFERROR(_xlfn.XLOOKUP(B38,'Seznam Blaga'!A:A,'Seznam Blaga'!B:B), "To blago ni predmet CBAM"))</f>
        <v/>
      </c>
      <c r="E38" s="101"/>
      <c r="F38" s="43" t="str">
        <f>_xlfn.XLOOKUP(E38, 'Seznami podatkov'!C:C,'Seznami podatkov'!B:B, "Izpolni obvezna polja.")</f>
        <v/>
      </c>
      <c r="G38" s="212" t="str">
        <f t="shared" si="4"/>
        <v/>
      </c>
      <c r="H38" s="94"/>
      <c r="I38" s="95" t="b">
        <f>COUNTIF('Seznami podatkov'!G:G,H38)&gt;0</f>
        <v>0</v>
      </c>
      <c r="J38" s="95" t="b">
        <f>COUNTIF('Seznami podatkov'!H:H,H38)&gt;0</f>
        <v>0</v>
      </c>
      <c r="K38" s="106"/>
      <c r="L38" s="95">
        <f>_xlfn.XLOOKUP(K38, 'Seznami podatkov'!D:D,'Seznami podatkov'!E:E, "")</f>
        <v>0</v>
      </c>
      <c r="M38" s="104">
        <f t="shared" si="0"/>
        <v>2025</v>
      </c>
      <c r="N38" s="92" cm="1">
        <f t="array" ref="N38">_xlfn.XLOOKUP(C38&amp;"|"&amp;F38&amp;"|"&amp;M38,RVb!A:A&amp;"|"&amp;RVb!F:F&amp;"|"&amp;RVb!H:H,RVb!E:E, 0)</f>
        <v>0</v>
      </c>
      <c r="O38" s="105" t="str" cm="1">
        <f t="array" ref="O38">_xlfn.XLOOKUP(C38&amp;"|"&amp;F38&amp;"|"&amp;"2025",RVb!A:A&amp;"|"&amp;RVb!F:F&amp;"|"&amp;RVb!H:H,RVb!E:E, "Neujemanje KN - RVb")</f>
        <v>Neujemanje KN - RVb</v>
      </c>
      <c r="P38" s="120"/>
      <c r="Q38" s="106"/>
      <c r="R38" s="44">
        <f t="shared" si="1"/>
        <v>0</v>
      </c>
      <c r="S38" s="217" t="str">
        <f t="shared" si="2"/>
        <v/>
      </c>
      <c r="T38" s="197" t="str">
        <f>IF(AND(B37="",B38=""),"",_xlfn.XLOOKUP(K38, Parametri!A:A,Parametri!B:B, ""))</f>
        <v/>
      </c>
      <c r="U38" s="197" t="str">
        <f>IF(AND(B37="",B38=""),"",_xlfn.XLOOKUP(K38, Parametri!A:A,Parametri!C:C, ""))</f>
        <v/>
      </c>
      <c r="V38" s="218" t="str">
        <f t="shared" si="5"/>
        <v/>
      </c>
      <c r="W38" s="219" t="str">
        <f t="shared" si="6"/>
        <v/>
      </c>
      <c r="X38" s="2"/>
    </row>
    <row r="39" spans="1:24" ht="30" customHeight="1" x14ac:dyDescent="0.3">
      <c r="A39" s="59">
        <v>32</v>
      </c>
      <c r="B39" s="89"/>
      <c r="C39" s="43" t="str">
        <f t="shared" si="3"/>
        <v/>
      </c>
      <c r="D39" s="182" t="str">
        <f>IF(AND(B38="",B39=""),"",IFERROR(_xlfn.XLOOKUP(B39,'Seznam Blaga'!A:A,'Seznam Blaga'!B:B), "To blago ni predmet CBAM"))</f>
        <v/>
      </c>
      <c r="E39" s="101"/>
      <c r="F39" s="43" t="str">
        <f>_xlfn.XLOOKUP(E39, 'Seznami podatkov'!C:C,'Seznami podatkov'!B:B, "Izpolni obvezna polja.")</f>
        <v/>
      </c>
      <c r="G39" s="212" t="str">
        <f t="shared" si="4"/>
        <v/>
      </c>
      <c r="H39" s="94"/>
      <c r="I39" s="95" t="b">
        <f>COUNTIF('Seznami podatkov'!G:G,H39)&gt;0</f>
        <v>0</v>
      </c>
      <c r="J39" s="95" t="b">
        <f>COUNTIF('Seznami podatkov'!H:H,H39)&gt;0</f>
        <v>0</v>
      </c>
      <c r="K39" s="106"/>
      <c r="L39" s="95">
        <f>_xlfn.XLOOKUP(K39, 'Seznami podatkov'!D:D,'Seznami podatkov'!E:E, "")</f>
        <v>0</v>
      </c>
      <c r="M39" s="104">
        <f t="shared" si="0"/>
        <v>2025</v>
      </c>
      <c r="N39" s="92" cm="1">
        <f t="array" ref="N39">_xlfn.XLOOKUP(C39&amp;"|"&amp;F39&amp;"|"&amp;M39,RVb!A:A&amp;"|"&amp;RVb!F:F&amp;"|"&amp;RVb!H:H,RVb!E:E, 0)</f>
        <v>0</v>
      </c>
      <c r="O39" s="105" t="str" cm="1">
        <f t="array" ref="O39">_xlfn.XLOOKUP(C39&amp;"|"&amp;F39&amp;"|"&amp;"2025",RVb!A:A&amp;"|"&amp;RVb!F:F&amp;"|"&amp;RVb!H:H,RVb!E:E, "Neujemanje KN - RVb")</f>
        <v>Neujemanje KN - RVb</v>
      </c>
      <c r="P39" s="120"/>
      <c r="Q39" s="106"/>
      <c r="R39" s="44">
        <f t="shared" si="1"/>
        <v>0</v>
      </c>
      <c r="S39" s="217" t="str">
        <f t="shared" si="2"/>
        <v/>
      </c>
      <c r="T39" s="197" t="str">
        <f>IF(AND(B38="",B39=""),"",_xlfn.XLOOKUP(K39, Parametri!A:A,Parametri!B:B, ""))</f>
        <v/>
      </c>
      <c r="U39" s="197" t="str">
        <f>IF(AND(B38="",B39=""),"",_xlfn.XLOOKUP(K39, Parametri!A:A,Parametri!C:C, ""))</f>
        <v/>
      </c>
      <c r="V39" s="218" t="str">
        <f t="shared" si="5"/>
        <v/>
      </c>
      <c r="W39" s="219" t="str">
        <f t="shared" si="6"/>
        <v/>
      </c>
      <c r="X39" s="2"/>
    </row>
    <row r="40" spans="1:24" ht="30" customHeight="1" x14ac:dyDescent="0.3">
      <c r="A40" s="59">
        <v>33</v>
      </c>
      <c r="B40" s="89"/>
      <c r="C40" s="43" t="str">
        <f t="shared" si="3"/>
        <v/>
      </c>
      <c r="D40" s="182" t="str">
        <f>IF(AND(B39="",B40=""),"",IFERROR(_xlfn.XLOOKUP(B40,'Seznam Blaga'!A:A,'Seznam Blaga'!B:B), "To blago ni predmet CBAM"))</f>
        <v/>
      </c>
      <c r="E40" s="101"/>
      <c r="F40" s="43" t="str">
        <f>_xlfn.XLOOKUP(E40, 'Seznami podatkov'!C:C,'Seznami podatkov'!B:B, "Izpolni obvezna polja.")</f>
        <v/>
      </c>
      <c r="G40" s="212" t="str">
        <f t="shared" si="4"/>
        <v/>
      </c>
      <c r="H40" s="94"/>
      <c r="I40" s="95" t="b">
        <f>COUNTIF('Seznami podatkov'!G:G,H40)&gt;0</f>
        <v>0</v>
      </c>
      <c r="J40" s="95" t="b">
        <f>COUNTIF('Seznami podatkov'!H:H,H40)&gt;0</f>
        <v>0</v>
      </c>
      <c r="K40" s="106"/>
      <c r="L40" s="95">
        <f>_xlfn.XLOOKUP(K40, 'Seznami podatkov'!D:D,'Seznami podatkov'!E:E, "")</f>
        <v>0</v>
      </c>
      <c r="M40" s="104">
        <f t="shared" si="0"/>
        <v>2025</v>
      </c>
      <c r="N40" s="92" cm="1">
        <f t="array" ref="N40">_xlfn.XLOOKUP(C40&amp;"|"&amp;F40&amp;"|"&amp;M40,RVb!A:A&amp;"|"&amp;RVb!F:F&amp;"|"&amp;RVb!H:H,RVb!E:E, 0)</f>
        <v>0</v>
      </c>
      <c r="O40" s="105" t="str" cm="1">
        <f t="array" ref="O40">_xlfn.XLOOKUP(C40&amp;"|"&amp;F40&amp;"|"&amp;"2025",RVb!A:A&amp;"|"&amp;RVb!F:F&amp;"|"&amp;RVb!H:H,RVb!E:E, "Neujemanje KN - RVb")</f>
        <v>Neujemanje KN - RVb</v>
      </c>
      <c r="P40" s="120"/>
      <c r="Q40" s="106"/>
      <c r="R40" s="44">
        <f t="shared" si="1"/>
        <v>0</v>
      </c>
      <c r="S40" s="217" t="str">
        <f t="shared" si="2"/>
        <v/>
      </c>
      <c r="T40" s="197" t="str">
        <f>IF(AND(B39="",B40=""),"",_xlfn.XLOOKUP(K40, Parametri!A:A,Parametri!B:B, ""))</f>
        <v/>
      </c>
      <c r="U40" s="197" t="str">
        <f>IF(AND(B39="",B40=""),"",_xlfn.XLOOKUP(K40, Parametri!A:A,Parametri!C:C, ""))</f>
        <v/>
      </c>
      <c r="V40" s="218" t="str">
        <f t="shared" si="5"/>
        <v/>
      </c>
      <c r="W40" s="219" t="str">
        <f t="shared" si="6"/>
        <v/>
      </c>
      <c r="X40" s="2"/>
    </row>
    <row r="41" spans="1:24" ht="30" customHeight="1" x14ac:dyDescent="0.3">
      <c r="A41" s="58">
        <v>34</v>
      </c>
      <c r="B41" s="89"/>
      <c r="C41" s="43" t="str">
        <f t="shared" si="3"/>
        <v/>
      </c>
      <c r="D41" s="182" t="str">
        <f>IF(AND(B40="",B41=""),"",IFERROR(_xlfn.XLOOKUP(B41,'Seznam Blaga'!A:A,'Seznam Blaga'!B:B), "To blago ni predmet CBAM"))</f>
        <v/>
      </c>
      <c r="E41" s="101"/>
      <c r="F41" s="43" t="str">
        <f>_xlfn.XLOOKUP(E41, 'Seznami podatkov'!C:C,'Seznami podatkov'!B:B, "Izpolni obvezna polja.")</f>
        <v/>
      </c>
      <c r="G41" s="212" t="str">
        <f t="shared" si="4"/>
        <v/>
      </c>
      <c r="H41" s="94"/>
      <c r="I41" s="95" t="b">
        <f>COUNTIF('Seznami podatkov'!G:G,H41)&gt;0</f>
        <v>0</v>
      </c>
      <c r="J41" s="95" t="b">
        <f>COUNTIF('Seznami podatkov'!H:H,H41)&gt;0</f>
        <v>0</v>
      </c>
      <c r="K41" s="106"/>
      <c r="L41" s="95">
        <f>_xlfn.XLOOKUP(K41, 'Seznami podatkov'!D:D,'Seznami podatkov'!E:E, "")</f>
        <v>0</v>
      </c>
      <c r="M41" s="104">
        <f t="shared" si="0"/>
        <v>2025</v>
      </c>
      <c r="N41" s="92" cm="1">
        <f t="array" ref="N41">_xlfn.XLOOKUP(C41&amp;"|"&amp;F41&amp;"|"&amp;M41,RVb!A:A&amp;"|"&amp;RVb!F:F&amp;"|"&amp;RVb!H:H,RVb!E:E, 0)</f>
        <v>0</v>
      </c>
      <c r="O41" s="105" t="str" cm="1">
        <f t="array" ref="O41">_xlfn.XLOOKUP(C41&amp;"|"&amp;F41&amp;"|"&amp;"2025",RVb!A:A&amp;"|"&amp;RVb!F:F&amp;"|"&amp;RVb!H:H,RVb!E:E, "Neujemanje KN - RVb")</f>
        <v>Neujemanje KN - RVb</v>
      </c>
      <c r="P41" s="120"/>
      <c r="Q41" s="106"/>
      <c r="R41" s="44">
        <f t="shared" si="1"/>
        <v>0</v>
      </c>
      <c r="S41" s="217" t="str">
        <f t="shared" ref="S41:S72" si="7">IF(AND(B40="",B41=""),"",IF(N41=0, O41, N41))</f>
        <v/>
      </c>
      <c r="T41" s="197" t="str">
        <f>IF(AND(B40="",B41=""),"",_xlfn.XLOOKUP(K41, Parametri!A:A,Parametri!B:B, ""))</f>
        <v/>
      </c>
      <c r="U41" s="197" t="str">
        <f>IF(AND(B40="",B41=""),"",_xlfn.XLOOKUP(K41, Parametri!A:A,Parametri!C:C, ""))</f>
        <v/>
      </c>
      <c r="V41" s="218" t="str">
        <f t="shared" si="5"/>
        <v/>
      </c>
      <c r="W41" s="219" t="str">
        <f t="shared" si="6"/>
        <v/>
      </c>
      <c r="X41" s="2"/>
    </row>
    <row r="42" spans="1:24" ht="30" customHeight="1" x14ac:dyDescent="0.3">
      <c r="A42" s="59">
        <v>35</v>
      </c>
      <c r="B42" s="89"/>
      <c r="C42" s="43" t="str">
        <f t="shared" si="3"/>
        <v/>
      </c>
      <c r="D42" s="182" t="str">
        <f>IF(AND(B41="",B42=""),"",IFERROR(_xlfn.XLOOKUP(B42,'Seznam Blaga'!A:A,'Seznam Blaga'!B:B), "To blago ni predmet CBAM"))</f>
        <v/>
      </c>
      <c r="E42" s="101"/>
      <c r="F42" s="43" t="str">
        <f>_xlfn.XLOOKUP(E42, 'Seznami podatkov'!C:C,'Seznami podatkov'!B:B, "Izpolni obvezna polja.")</f>
        <v/>
      </c>
      <c r="G42" s="212" t="str">
        <f t="shared" si="4"/>
        <v/>
      </c>
      <c r="H42" s="94"/>
      <c r="I42" s="95" t="b">
        <f>COUNTIF('Seznami podatkov'!G:G,H42)&gt;0</f>
        <v>0</v>
      </c>
      <c r="J42" s="95" t="b">
        <f>COUNTIF('Seznami podatkov'!H:H,H42)&gt;0</f>
        <v>0</v>
      </c>
      <c r="K42" s="106"/>
      <c r="L42" s="95">
        <f>_xlfn.XLOOKUP(K42, 'Seznami podatkov'!D:D,'Seznami podatkov'!E:E, "")</f>
        <v>0</v>
      </c>
      <c r="M42" s="104">
        <f t="shared" si="0"/>
        <v>2025</v>
      </c>
      <c r="N42" s="92" cm="1">
        <f t="array" ref="N42">_xlfn.XLOOKUP(C42&amp;"|"&amp;F42&amp;"|"&amp;M42,RVb!A:A&amp;"|"&amp;RVb!F:F&amp;"|"&amp;RVb!H:H,RVb!E:E, 0)</f>
        <v>0</v>
      </c>
      <c r="O42" s="105" t="str" cm="1">
        <f t="array" ref="O42">_xlfn.XLOOKUP(C42&amp;"|"&amp;F42&amp;"|"&amp;"2025",RVb!A:A&amp;"|"&amp;RVb!F:F&amp;"|"&amp;RVb!H:H,RVb!E:E, "Neujemanje KN - RVb")</f>
        <v>Neujemanje KN - RVb</v>
      </c>
      <c r="P42" s="120"/>
      <c r="Q42" s="106"/>
      <c r="R42" s="44">
        <f t="shared" si="1"/>
        <v>0</v>
      </c>
      <c r="S42" s="217" t="str">
        <f t="shared" si="7"/>
        <v/>
      </c>
      <c r="T42" s="197" t="str">
        <f>IF(AND(B41="",B42=""),"",_xlfn.XLOOKUP(K42, Parametri!A:A,Parametri!B:B, ""))</f>
        <v/>
      </c>
      <c r="U42" s="197" t="str">
        <f>IF(AND(B41="",B42=""),"",_xlfn.XLOOKUP(K42, Parametri!A:A,Parametri!C:C, ""))</f>
        <v/>
      </c>
      <c r="V42" s="218" t="str">
        <f t="shared" si="5"/>
        <v/>
      </c>
      <c r="W42" s="219" t="str">
        <f t="shared" si="6"/>
        <v/>
      </c>
      <c r="X42" s="2"/>
    </row>
    <row r="43" spans="1:24" ht="30" customHeight="1" x14ac:dyDescent="0.3">
      <c r="A43" s="59">
        <v>36</v>
      </c>
      <c r="B43" s="89"/>
      <c r="C43" s="43" t="str">
        <f t="shared" si="3"/>
        <v/>
      </c>
      <c r="D43" s="182" t="str">
        <f>IF(AND(B42="",B43=""),"",IFERROR(_xlfn.XLOOKUP(B43,'Seznam Blaga'!A:A,'Seznam Blaga'!B:B), "To blago ni predmet CBAM"))</f>
        <v/>
      </c>
      <c r="E43" s="101"/>
      <c r="F43" s="43" t="str">
        <f>_xlfn.XLOOKUP(E43, 'Seznami podatkov'!C:C,'Seznami podatkov'!B:B, "Izpolni obvezna polja.")</f>
        <v/>
      </c>
      <c r="G43" s="212" t="str">
        <f t="shared" si="4"/>
        <v/>
      </c>
      <c r="H43" s="94"/>
      <c r="I43" s="95" t="b">
        <f>COUNTIF('Seznami podatkov'!G:G,H43)&gt;0</f>
        <v>0</v>
      </c>
      <c r="J43" s="95" t="b">
        <f>COUNTIF('Seznami podatkov'!H:H,H43)&gt;0</f>
        <v>0</v>
      </c>
      <c r="K43" s="106"/>
      <c r="L43" s="95">
        <f>_xlfn.XLOOKUP(K43, 'Seznami podatkov'!D:D,'Seznami podatkov'!E:E, "")</f>
        <v>0</v>
      </c>
      <c r="M43" s="104">
        <f t="shared" si="0"/>
        <v>2025</v>
      </c>
      <c r="N43" s="92" cm="1">
        <f t="array" ref="N43">_xlfn.XLOOKUP(C43&amp;"|"&amp;F43&amp;"|"&amp;M43,RVb!A:A&amp;"|"&amp;RVb!F:F&amp;"|"&amp;RVb!H:H,RVb!E:E, 0)</f>
        <v>0</v>
      </c>
      <c r="O43" s="105" t="str" cm="1">
        <f t="array" ref="O43">_xlfn.XLOOKUP(C43&amp;"|"&amp;F43&amp;"|"&amp;"2025",RVb!A:A&amp;"|"&amp;RVb!F:F&amp;"|"&amp;RVb!H:H,RVb!E:E, "Neujemanje KN - RVb")</f>
        <v>Neujemanje KN - RVb</v>
      </c>
      <c r="P43" s="120"/>
      <c r="Q43" s="106"/>
      <c r="R43" s="44">
        <f t="shared" si="1"/>
        <v>0</v>
      </c>
      <c r="S43" s="217" t="str">
        <f t="shared" si="7"/>
        <v/>
      </c>
      <c r="T43" s="197" t="str">
        <f>IF(AND(B42="",B43=""),"",_xlfn.XLOOKUP(K43, Parametri!A:A,Parametri!B:B, ""))</f>
        <v/>
      </c>
      <c r="U43" s="197" t="str">
        <f>IF(AND(B42="",B43=""),"",_xlfn.XLOOKUP(K43, Parametri!A:A,Parametri!C:C, ""))</f>
        <v/>
      </c>
      <c r="V43" s="218" t="str">
        <f t="shared" si="5"/>
        <v/>
      </c>
      <c r="W43" s="219" t="str">
        <f t="shared" si="6"/>
        <v/>
      </c>
      <c r="X43" s="2"/>
    </row>
    <row r="44" spans="1:24" ht="30" customHeight="1" x14ac:dyDescent="0.3">
      <c r="A44" s="58">
        <v>37</v>
      </c>
      <c r="B44" s="89"/>
      <c r="C44" s="43" t="str">
        <f t="shared" si="3"/>
        <v/>
      </c>
      <c r="D44" s="182" t="str">
        <f>IF(AND(B43="",B44=""),"",IFERROR(_xlfn.XLOOKUP(B44,'Seznam Blaga'!A:A,'Seznam Blaga'!B:B), "To blago ni predmet CBAM"))</f>
        <v/>
      </c>
      <c r="E44" s="101"/>
      <c r="F44" s="43" t="str">
        <f>_xlfn.XLOOKUP(E44, 'Seznami podatkov'!C:C,'Seznami podatkov'!B:B, "Izpolni obvezna polja.")</f>
        <v/>
      </c>
      <c r="G44" s="212" t="str">
        <f t="shared" si="4"/>
        <v/>
      </c>
      <c r="H44" s="94"/>
      <c r="I44" s="95" t="b">
        <f>COUNTIF('Seznami podatkov'!G:G,H44)&gt;0</f>
        <v>0</v>
      </c>
      <c r="J44" s="95" t="b">
        <f>COUNTIF('Seznami podatkov'!H:H,H44)&gt;0</f>
        <v>0</v>
      </c>
      <c r="K44" s="106"/>
      <c r="L44" s="95">
        <f>_xlfn.XLOOKUP(K44, 'Seznami podatkov'!D:D,'Seznami podatkov'!E:E, "")</f>
        <v>0</v>
      </c>
      <c r="M44" s="104">
        <f t="shared" si="0"/>
        <v>2025</v>
      </c>
      <c r="N44" s="92" cm="1">
        <f t="array" ref="N44">_xlfn.XLOOKUP(C44&amp;"|"&amp;F44&amp;"|"&amp;M44,RVb!A:A&amp;"|"&amp;RVb!F:F&amp;"|"&amp;RVb!H:H,RVb!E:E, 0)</f>
        <v>0</v>
      </c>
      <c r="O44" s="105" t="str" cm="1">
        <f t="array" ref="O44">_xlfn.XLOOKUP(C44&amp;"|"&amp;F44&amp;"|"&amp;"2025",RVb!A:A&amp;"|"&amp;RVb!F:F&amp;"|"&amp;RVb!H:H,RVb!E:E, "Neujemanje KN - RVb")</f>
        <v>Neujemanje KN - RVb</v>
      </c>
      <c r="P44" s="120"/>
      <c r="Q44" s="106"/>
      <c r="R44" s="44">
        <f t="shared" si="1"/>
        <v>0</v>
      </c>
      <c r="S44" s="217" t="str">
        <f t="shared" si="7"/>
        <v/>
      </c>
      <c r="T44" s="197" t="str">
        <f>IF(AND(B43="",B44=""),"",_xlfn.XLOOKUP(K44, Parametri!A:A,Parametri!B:B, ""))</f>
        <v/>
      </c>
      <c r="U44" s="197" t="str">
        <f>IF(AND(B43="",B44=""),"",_xlfn.XLOOKUP(K44, Parametri!A:A,Parametri!C:C, ""))</f>
        <v/>
      </c>
      <c r="V44" s="218" t="str">
        <f t="shared" si="5"/>
        <v/>
      </c>
      <c r="W44" s="219" t="str">
        <f t="shared" si="6"/>
        <v/>
      </c>
      <c r="X44" s="2"/>
    </row>
    <row r="45" spans="1:24" ht="30" customHeight="1" x14ac:dyDescent="0.3">
      <c r="A45" s="59">
        <v>38</v>
      </c>
      <c r="B45" s="89"/>
      <c r="C45" s="43" t="str">
        <f t="shared" si="3"/>
        <v/>
      </c>
      <c r="D45" s="182" t="str">
        <f>IF(AND(B44="",B45=""),"",IFERROR(_xlfn.XLOOKUP(B45,'Seznam Blaga'!A:A,'Seznam Blaga'!B:B), "To blago ni predmet CBAM"))</f>
        <v/>
      </c>
      <c r="E45" s="101"/>
      <c r="F45" s="43" t="str">
        <f>_xlfn.XLOOKUP(E45, 'Seznami podatkov'!C:C,'Seznami podatkov'!B:B, "Izpolni obvezna polja.")</f>
        <v/>
      </c>
      <c r="G45" s="212" t="str">
        <f t="shared" si="4"/>
        <v/>
      </c>
      <c r="H45" s="94"/>
      <c r="I45" s="95" t="b">
        <f>COUNTIF('Seznami podatkov'!G:G,H45)&gt;0</f>
        <v>0</v>
      </c>
      <c r="J45" s="95" t="b">
        <f>COUNTIF('Seznami podatkov'!H:H,H45)&gt;0</f>
        <v>0</v>
      </c>
      <c r="K45" s="106"/>
      <c r="L45" s="95">
        <f>_xlfn.XLOOKUP(K45, 'Seznami podatkov'!D:D,'Seznami podatkov'!E:E, "")</f>
        <v>0</v>
      </c>
      <c r="M45" s="104">
        <f t="shared" si="0"/>
        <v>2025</v>
      </c>
      <c r="N45" s="92" cm="1">
        <f t="array" ref="N45">_xlfn.XLOOKUP(C45&amp;"|"&amp;F45&amp;"|"&amp;M45,RVb!A:A&amp;"|"&amp;RVb!F:F&amp;"|"&amp;RVb!H:H,RVb!E:E, 0)</f>
        <v>0</v>
      </c>
      <c r="O45" s="105" t="str" cm="1">
        <f t="array" ref="O45">_xlfn.XLOOKUP(C45&amp;"|"&amp;F45&amp;"|"&amp;"2025",RVb!A:A&amp;"|"&amp;RVb!F:F&amp;"|"&amp;RVb!H:H,RVb!E:E, "Neujemanje KN - RVb")</f>
        <v>Neujemanje KN - RVb</v>
      </c>
      <c r="P45" s="120"/>
      <c r="Q45" s="106"/>
      <c r="R45" s="44">
        <f t="shared" si="1"/>
        <v>0</v>
      </c>
      <c r="S45" s="217" t="str">
        <f t="shared" si="7"/>
        <v/>
      </c>
      <c r="T45" s="197" t="str">
        <f>IF(AND(B44="",B45=""),"",_xlfn.XLOOKUP(K45, Parametri!A:A,Parametri!B:B, ""))</f>
        <v/>
      </c>
      <c r="U45" s="197" t="str">
        <f>IF(AND(B44="",B45=""),"",_xlfn.XLOOKUP(K45, Parametri!A:A,Parametri!C:C, ""))</f>
        <v/>
      </c>
      <c r="V45" s="218" t="str">
        <f t="shared" si="5"/>
        <v/>
      </c>
      <c r="W45" s="219" t="str">
        <f t="shared" si="6"/>
        <v/>
      </c>
      <c r="X45" s="2"/>
    </row>
    <row r="46" spans="1:24" ht="30" customHeight="1" x14ac:dyDescent="0.3">
      <c r="A46" s="59">
        <v>39</v>
      </c>
      <c r="B46" s="89"/>
      <c r="C46" s="43" t="str">
        <f t="shared" si="3"/>
        <v/>
      </c>
      <c r="D46" s="182" t="str">
        <f>IF(AND(B45="",B46=""),"",IFERROR(_xlfn.XLOOKUP(B46,'Seznam Blaga'!A:A,'Seznam Blaga'!B:B), "To blago ni predmet CBAM"))</f>
        <v/>
      </c>
      <c r="E46" s="101"/>
      <c r="F46" s="43" t="str">
        <f>_xlfn.XLOOKUP(E46, 'Seznami podatkov'!C:C,'Seznami podatkov'!B:B, "Izpolni obvezna polja.")</f>
        <v/>
      </c>
      <c r="G46" s="212" t="str">
        <f t="shared" si="4"/>
        <v/>
      </c>
      <c r="H46" s="94"/>
      <c r="I46" s="95" t="b">
        <f>COUNTIF('Seznami podatkov'!G:G,H46)&gt;0</f>
        <v>0</v>
      </c>
      <c r="J46" s="95" t="b">
        <f>COUNTIF('Seznami podatkov'!H:H,H46)&gt;0</f>
        <v>0</v>
      </c>
      <c r="K46" s="106"/>
      <c r="L46" s="95">
        <f>_xlfn.XLOOKUP(K46, 'Seznami podatkov'!D:D,'Seznami podatkov'!E:E, "")</f>
        <v>0</v>
      </c>
      <c r="M46" s="104">
        <f t="shared" si="0"/>
        <v>2025</v>
      </c>
      <c r="N46" s="92" cm="1">
        <f t="array" ref="N46">_xlfn.XLOOKUP(C46&amp;"|"&amp;F46&amp;"|"&amp;M46,RVb!A:A&amp;"|"&amp;RVb!F:F&amp;"|"&amp;RVb!H:H,RVb!E:E, 0)</f>
        <v>0</v>
      </c>
      <c r="O46" s="105" t="str" cm="1">
        <f t="array" ref="O46">_xlfn.XLOOKUP(C46&amp;"|"&amp;F46&amp;"|"&amp;"2025",RVb!A:A&amp;"|"&amp;RVb!F:F&amp;"|"&amp;RVb!H:H,RVb!E:E, "Neujemanje KN - RVb")</f>
        <v>Neujemanje KN - RVb</v>
      </c>
      <c r="P46" s="120"/>
      <c r="Q46" s="106"/>
      <c r="R46" s="44">
        <f t="shared" si="1"/>
        <v>0</v>
      </c>
      <c r="S46" s="217" t="str">
        <f t="shared" si="7"/>
        <v/>
      </c>
      <c r="T46" s="197" t="str">
        <f>IF(AND(B45="",B46=""),"",_xlfn.XLOOKUP(K46, Parametri!A:A,Parametri!B:B, ""))</f>
        <v/>
      </c>
      <c r="U46" s="197" t="str">
        <f>IF(AND(B45="",B46=""),"",_xlfn.XLOOKUP(K46, Parametri!A:A,Parametri!C:C, ""))</f>
        <v/>
      </c>
      <c r="V46" s="218" t="str">
        <f t="shared" si="5"/>
        <v/>
      </c>
      <c r="W46" s="219" t="str">
        <f t="shared" si="6"/>
        <v/>
      </c>
      <c r="X46" s="2"/>
    </row>
    <row r="47" spans="1:24" ht="30" customHeight="1" x14ac:dyDescent="0.3">
      <c r="A47" s="58">
        <v>40</v>
      </c>
      <c r="B47" s="89"/>
      <c r="C47" s="43" t="str">
        <f t="shared" si="3"/>
        <v/>
      </c>
      <c r="D47" s="182" t="str">
        <f>IF(AND(B46="",B47=""),"",IFERROR(_xlfn.XLOOKUP(B47,'Seznam Blaga'!A:A,'Seznam Blaga'!B:B), "To blago ni predmet CBAM"))</f>
        <v/>
      </c>
      <c r="E47" s="101"/>
      <c r="F47" s="43" t="str">
        <f>_xlfn.XLOOKUP(E47, 'Seznami podatkov'!C:C,'Seznami podatkov'!B:B, "Izpolni obvezna polja.")</f>
        <v/>
      </c>
      <c r="G47" s="212" t="str">
        <f t="shared" si="4"/>
        <v/>
      </c>
      <c r="H47" s="94"/>
      <c r="I47" s="95" t="b">
        <f>COUNTIF('Seznami podatkov'!G:G,H47)&gt;0</f>
        <v>0</v>
      </c>
      <c r="J47" s="95" t="b">
        <f>COUNTIF('Seznami podatkov'!H:H,H47)&gt;0</f>
        <v>0</v>
      </c>
      <c r="K47" s="106"/>
      <c r="L47" s="95">
        <f>_xlfn.XLOOKUP(K47, 'Seznami podatkov'!D:D,'Seznami podatkov'!E:E, "")</f>
        <v>0</v>
      </c>
      <c r="M47" s="104">
        <f t="shared" si="0"/>
        <v>2025</v>
      </c>
      <c r="N47" s="92" cm="1">
        <f t="array" ref="N47">_xlfn.XLOOKUP(C47&amp;"|"&amp;F47&amp;"|"&amp;M47,RVb!A:A&amp;"|"&amp;RVb!F:F&amp;"|"&amp;RVb!H:H,RVb!E:E, 0)</f>
        <v>0</v>
      </c>
      <c r="O47" s="105" t="str" cm="1">
        <f t="array" ref="O47">_xlfn.XLOOKUP(C47&amp;"|"&amp;F47&amp;"|"&amp;"2025",RVb!A:A&amp;"|"&amp;RVb!F:F&amp;"|"&amp;RVb!H:H,RVb!E:E, "Neujemanje KN - RVb")</f>
        <v>Neujemanje KN - RVb</v>
      </c>
      <c r="P47" s="120"/>
      <c r="Q47" s="106"/>
      <c r="R47" s="44">
        <f t="shared" si="1"/>
        <v>0</v>
      </c>
      <c r="S47" s="217" t="str">
        <f t="shared" si="7"/>
        <v/>
      </c>
      <c r="T47" s="197" t="str">
        <f>IF(AND(B46="",B47=""),"",_xlfn.XLOOKUP(K47, Parametri!A:A,Parametri!B:B, ""))</f>
        <v/>
      </c>
      <c r="U47" s="197" t="str">
        <f>IF(AND(B46="",B47=""),"",_xlfn.XLOOKUP(K47, Parametri!A:A,Parametri!C:C, ""))</f>
        <v/>
      </c>
      <c r="V47" s="218" t="str">
        <f t="shared" si="5"/>
        <v/>
      </c>
      <c r="W47" s="219" t="str">
        <f t="shared" si="6"/>
        <v/>
      </c>
      <c r="X47" s="2"/>
    </row>
    <row r="48" spans="1:24" ht="30" customHeight="1" x14ac:dyDescent="0.3">
      <c r="A48" s="59">
        <v>41</v>
      </c>
      <c r="B48" s="89"/>
      <c r="C48" s="43" t="str">
        <f t="shared" si="3"/>
        <v/>
      </c>
      <c r="D48" s="182" t="str">
        <f>IF(AND(B47="",B48=""),"",IFERROR(_xlfn.XLOOKUP(B48,'Seznam Blaga'!A:A,'Seznam Blaga'!B:B), "To blago ni predmet CBAM"))</f>
        <v/>
      </c>
      <c r="E48" s="101"/>
      <c r="F48" s="43" t="str">
        <f>_xlfn.XLOOKUP(E48, 'Seznami podatkov'!C:C,'Seznami podatkov'!B:B, "Izpolni obvezna polja.")</f>
        <v/>
      </c>
      <c r="G48" s="212" t="str">
        <f t="shared" si="4"/>
        <v/>
      </c>
      <c r="H48" s="94"/>
      <c r="I48" s="95" t="b">
        <f>COUNTIF('Seznami podatkov'!G:G,H48)&gt;0</f>
        <v>0</v>
      </c>
      <c r="J48" s="95" t="b">
        <f>COUNTIF('Seznami podatkov'!H:H,H48)&gt;0</f>
        <v>0</v>
      </c>
      <c r="K48" s="106"/>
      <c r="L48" s="95">
        <f>_xlfn.XLOOKUP(K48, 'Seznami podatkov'!D:D,'Seznami podatkov'!E:E, "")</f>
        <v>0</v>
      </c>
      <c r="M48" s="104">
        <f t="shared" si="0"/>
        <v>2025</v>
      </c>
      <c r="N48" s="92" cm="1">
        <f t="array" ref="N48">_xlfn.XLOOKUP(C48&amp;"|"&amp;F48&amp;"|"&amp;M48,RVb!A:A&amp;"|"&amp;RVb!F:F&amp;"|"&amp;RVb!H:H,RVb!E:E, 0)</f>
        <v>0</v>
      </c>
      <c r="O48" s="105" t="str" cm="1">
        <f t="array" ref="O48">_xlfn.XLOOKUP(C48&amp;"|"&amp;F48&amp;"|"&amp;"2025",RVb!A:A&amp;"|"&amp;RVb!F:F&amp;"|"&amp;RVb!H:H,RVb!E:E, "Neujemanje KN - RVb")</f>
        <v>Neujemanje KN - RVb</v>
      </c>
      <c r="P48" s="120"/>
      <c r="Q48" s="106"/>
      <c r="R48" s="44">
        <f t="shared" si="1"/>
        <v>0</v>
      </c>
      <c r="S48" s="217" t="str">
        <f t="shared" si="7"/>
        <v/>
      </c>
      <c r="T48" s="197" t="str">
        <f>IF(AND(B47="",B48=""),"",_xlfn.XLOOKUP(K48, Parametri!A:A,Parametri!B:B, ""))</f>
        <v/>
      </c>
      <c r="U48" s="197" t="str">
        <f>IF(AND(B47="",B48=""),"",_xlfn.XLOOKUP(K48, Parametri!A:A,Parametri!C:C, ""))</f>
        <v/>
      </c>
      <c r="V48" s="218" t="str">
        <f t="shared" si="5"/>
        <v/>
      </c>
      <c r="W48" s="219" t="str">
        <f t="shared" si="6"/>
        <v/>
      </c>
      <c r="X48" s="2"/>
    </row>
    <row r="49" spans="1:24" ht="30" customHeight="1" x14ac:dyDescent="0.3">
      <c r="A49" s="59">
        <v>42</v>
      </c>
      <c r="B49" s="89"/>
      <c r="C49" s="43" t="str">
        <f t="shared" si="3"/>
        <v/>
      </c>
      <c r="D49" s="182" t="str">
        <f>IF(AND(B48="",B49=""),"",IFERROR(_xlfn.XLOOKUP(B49,'Seznam Blaga'!A:A,'Seznam Blaga'!B:B), "To blago ni predmet CBAM"))</f>
        <v/>
      </c>
      <c r="E49" s="101"/>
      <c r="F49" s="43" t="str">
        <f>_xlfn.XLOOKUP(E49, 'Seznami podatkov'!C:C,'Seznami podatkov'!B:B, "Izpolni obvezna polja.")</f>
        <v/>
      </c>
      <c r="G49" s="212" t="str">
        <f t="shared" si="4"/>
        <v/>
      </c>
      <c r="H49" s="94"/>
      <c r="I49" s="95" t="b">
        <f>COUNTIF('Seznami podatkov'!G:G,H49)&gt;0</f>
        <v>0</v>
      </c>
      <c r="J49" s="95" t="b">
        <f>COUNTIF('Seznami podatkov'!H:H,H49)&gt;0</f>
        <v>0</v>
      </c>
      <c r="K49" s="106"/>
      <c r="L49" s="95">
        <f>_xlfn.XLOOKUP(K49, 'Seznami podatkov'!D:D,'Seznami podatkov'!E:E, "")</f>
        <v>0</v>
      </c>
      <c r="M49" s="104">
        <f t="shared" si="0"/>
        <v>2025</v>
      </c>
      <c r="N49" s="92" cm="1">
        <f t="array" ref="N49">_xlfn.XLOOKUP(C49&amp;"|"&amp;F49&amp;"|"&amp;M49,RVb!A:A&amp;"|"&amp;RVb!F:F&amp;"|"&amp;RVb!H:H,RVb!E:E, 0)</f>
        <v>0</v>
      </c>
      <c r="O49" s="105" t="str" cm="1">
        <f t="array" ref="O49">_xlfn.XLOOKUP(C49&amp;"|"&amp;F49&amp;"|"&amp;"2025",RVb!A:A&amp;"|"&amp;RVb!F:F&amp;"|"&amp;RVb!H:H,RVb!E:E, "Neujemanje KN - RVb")</f>
        <v>Neujemanje KN - RVb</v>
      </c>
      <c r="P49" s="120"/>
      <c r="Q49" s="106"/>
      <c r="R49" s="44">
        <f t="shared" si="1"/>
        <v>0</v>
      </c>
      <c r="S49" s="217" t="str">
        <f t="shared" si="7"/>
        <v/>
      </c>
      <c r="T49" s="197" t="str">
        <f>IF(AND(B48="",B49=""),"",_xlfn.XLOOKUP(K49, Parametri!A:A,Parametri!B:B, ""))</f>
        <v/>
      </c>
      <c r="U49" s="197" t="str">
        <f>IF(AND(B48="",B49=""),"",_xlfn.XLOOKUP(K49, Parametri!A:A,Parametri!C:C, ""))</f>
        <v/>
      </c>
      <c r="V49" s="218" t="str">
        <f t="shared" si="5"/>
        <v/>
      </c>
      <c r="W49" s="219" t="str">
        <f t="shared" si="6"/>
        <v/>
      </c>
      <c r="X49" s="2"/>
    </row>
    <row r="50" spans="1:24" ht="30" customHeight="1" x14ac:dyDescent="0.3">
      <c r="A50" s="58">
        <v>43</v>
      </c>
      <c r="B50" s="89"/>
      <c r="C50" s="43" t="str">
        <f t="shared" si="3"/>
        <v/>
      </c>
      <c r="D50" s="182" t="str">
        <f>IF(AND(B49="",B50=""),"",IFERROR(_xlfn.XLOOKUP(B50,'Seznam Blaga'!A:A,'Seznam Blaga'!B:B), "To blago ni predmet CBAM"))</f>
        <v/>
      </c>
      <c r="E50" s="101"/>
      <c r="F50" s="43" t="str">
        <f>_xlfn.XLOOKUP(E50, 'Seznami podatkov'!C:C,'Seznami podatkov'!B:B, "Izpolni obvezna polja.")</f>
        <v/>
      </c>
      <c r="G50" s="212" t="str">
        <f t="shared" si="4"/>
        <v/>
      </c>
      <c r="H50" s="94"/>
      <c r="I50" s="95" t="b">
        <f>COUNTIF('Seznami podatkov'!G:G,H50)&gt;0</f>
        <v>0</v>
      </c>
      <c r="J50" s="95" t="b">
        <f>COUNTIF('Seznami podatkov'!H:H,H50)&gt;0</f>
        <v>0</v>
      </c>
      <c r="K50" s="106"/>
      <c r="L50" s="95">
        <f>_xlfn.XLOOKUP(K50, 'Seznami podatkov'!D:D,'Seznami podatkov'!E:E, "")</f>
        <v>0</v>
      </c>
      <c r="M50" s="104">
        <f t="shared" si="0"/>
        <v>2025</v>
      </c>
      <c r="N50" s="92" cm="1">
        <f t="array" ref="N50">_xlfn.XLOOKUP(C50&amp;"|"&amp;F50&amp;"|"&amp;M50,RVb!A:A&amp;"|"&amp;RVb!F:F&amp;"|"&amp;RVb!H:H,RVb!E:E, 0)</f>
        <v>0</v>
      </c>
      <c r="O50" s="105" t="str" cm="1">
        <f t="array" ref="O50">_xlfn.XLOOKUP(C50&amp;"|"&amp;F50&amp;"|"&amp;"2025",RVb!A:A&amp;"|"&amp;RVb!F:F&amp;"|"&amp;RVb!H:H,RVb!E:E, "Neujemanje KN - RVb")</f>
        <v>Neujemanje KN - RVb</v>
      </c>
      <c r="P50" s="120"/>
      <c r="Q50" s="106"/>
      <c r="R50" s="44">
        <f t="shared" si="1"/>
        <v>0</v>
      </c>
      <c r="S50" s="217" t="str">
        <f t="shared" si="7"/>
        <v/>
      </c>
      <c r="T50" s="197" t="str">
        <f>IF(AND(B49="",B50=""),"",_xlfn.XLOOKUP(K50, Parametri!A:A,Parametri!B:B, ""))</f>
        <v/>
      </c>
      <c r="U50" s="197" t="str">
        <f>IF(AND(B49="",B50=""),"",_xlfn.XLOOKUP(K50, Parametri!A:A,Parametri!C:C, ""))</f>
        <v/>
      </c>
      <c r="V50" s="218" t="str">
        <f t="shared" si="5"/>
        <v/>
      </c>
      <c r="W50" s="219" t="str">
        <f t="shared" si="6"/>
        <v/>
      </c>
      <c r="X50" s="2"/>
    </row>
    <row r="51" spans="1:24" ht="30" customHeight="1" x14ac:dyDescent="0.3">
      <c r="A51" s="59">
        <v>44</v>
      </c>
      <c r="B51" s="89"/>
      <c r="C51" s="43" t="str">
        <f t="shared" si="3"/>
        <v/>
      </c>
      <c r="D51" s="182" t="str">
        <f>IF(AND(B50="",B51=""),"",IFERROR(_xlfn.XLOOKUP(B51,'Seznam Blaga'!A:A,'Seznam Blaga'!B:B), "To blago ni predmet CBAM"))</f>
        <v/>
      </c>
      <c r="E51" s="101"/>
      <c r="F51" s="43" t="str">
        <f>_xlfn.XLOOKUP(E51, 'Seznami podatkov'!C:C,'Seznami podatkov'!B:B, "Izpolni obvezna polja.")</f>
        <v/>
      </c>
      <c r="G51" s="212" t="str">
        <f t="shared" si="4"/>
        <v/>
      </c>
      <c r="H51" s="94"/>
      <c r="I51" s="95" t="b">
        <f>COUNTIF('Seznami podatkov'!G:G,H51)&gt;0</f>
        <v>0</v>
      </c>
      <c r="J51" s="95" t="b">
        <f>COUNTIF('Seznami podatkov'!H:H,H51)&gt;0</f>
        <v>0</v>
      </c>
      <c r="K51" s="106"/>
      <c r="L51" s="95">
        <f>_xlfn.XLOOKUP(K51, 'Seznami podatkov'!D:D,'Seznami podatkov'!E:E, "")</f>
        <v>0</v>
      </c>
      <c r="M51" s="104">
        <f t="shared" si="0"/>
        <v>2025</v>
      </c>
      <c r="N51" s="92" cm="1">
        <f t="array" ref="N51">_xlfn.XLOOKUP(C51&amp;"|"&amp;F51&amp;"|"&amp;M51,RVb!A:A&amp;"|"&amp;RVb!F:F&amp;"|"&amp;RVb!H:H,RVb!E:E, 0)</f>
        <v>0</v>
      </c>
      <c r="O51" s="105" t="str" cm="1">
        <f t="array" ref="O51">_xlfn.XLOOKUP(C51&amp;"|"&amp;F51&amp;"|"&amp;"2025",RVb!A:A&amp;"|"&amp;RVb!F:F&amp;"|"&amp;RVb!H:H,RVb!E:E, "Neujemanje KN - RVb")</f>
        <v>Neujemanje KN - RVb</v>
      </c>
      <c r="P51" s="120"/>
      <c r="Q51" s="106"/>
      <c r="R51" s="44">
        <f t="shared" si="1"/>
        <v>0</v>
      </c>
      <c r="S51" s="217" t="str">
        <f t="shared" si="7"/>
        <v/>
      </c>
      <c r="T51" s="197" t="str">
        <f>IF(AND(B50="",B51=""),"",_xlfn.XLOOKUP(K51, Parametri!A:A,Parametri!B:B, ""))</f>
        <v/>
      </c>
      <c r="U51" s="197" t="str">
        <f>IF(AND(B50="",B51=""),"",_xlfn.XLOOKUP(K51, Parametri!A:A,Parametri!C:C, ""))</f>
        <v/>
      </c>
      <c r="V51" s="218" t="str">
        <f t="shared" si="5"/>
        <v/>
      </c>
      <c r="W51" s="219" t="str">
        <f t="shared" si="6"/>
        <v/>
      </c>
      <c r="X51" s="2"/>
    </row>
    <row r="52" spans="1:24" ht="30" customHeight="1" x14ac:dyDescent="0.3">
      <c r="A52" s="59">
        <v>45</v>
      </c>
      <c r="B52" s="89"/>
      <c r="C52" s="43" t="str">
        <f t="shared" si="3"/>
        <v/>
      </c>
      <c r="D52" s="182" t="str">
        <f>IF(AND(B51="",B52=""),"",IFERROR(_xlfn.XLOOKUP(B52,'Seznam Blaga'!A:A,'Seznam Blaga'!B:B), "To blago ni predmet CBAM"))</f>
        <v/>
      </c>
      <c r="E52" s="101"/>
      <c r="F52" s="43" t="str">
        <f>_xlfn.XLOOKUP(E52, 'Seznami podatkov'!C:C,'Seznami podatkov'!B:B, "Izpolni obvezna polja.")</f>
        <v/>
      </c>
      <c r="G52" s="212" t="str">
        <f t="shared" si="4"/>
        <v/>
      </c>
      <c r="H52" s="94"/>
      <c r="I52" s="95" t="b">
        <f>COUNTIF('Seznami podatkov'!G:G,H52)&gt;0</f>
        <v>0</v>
      </c>
      <c r="J52" s="95" t="b">
        <f>COUNTIF('Seznami podatkov'!H:H,H52)&gt;0</f>
        <v>0</v>
      </c>
      <c r="K52" s="106"/>
      <c r="L52" s="95">
        <f>_xlfn.XLOOKUP(K52, 'Seznami podatkov'!D:D,'Seznami podatkov'!E:E, "")</f>
        <v>0</v>
      </c>
      <c r="M52" s="104">
        <f t="shared" si="0"/>
        <v>2025</v>
      </c>
      <c r="N52" s="92" cm="1">
        <f t="array" ref="N52">_xlfn.XLOOKUP(C52&amp;"|"&amp;F52&amp;"|"&amp;M52,RVb!A:A&amp;"|"&amp;RVb!F:F&amp;"|"&amp;RVb!H:H,RVb!E:E, 0)</f>
        <v>0</v>
      </c>
      <c r="O52" s="105" t="str" cm="1">
        <f t="array" ref="O52">_xlfn.XLOOKUP(C52&amp;"|"&amp;F52&amp;"|"&amp;"2025",RVb!A:A&amp;"|"&amp;RVb!F:F&amp;"|"&amp;RVb!H:H,RVb!E:E, "Neujemanje KN - RVb")</f>
        <v>Neujemanje KN - RVb</v>
      </c>
      <c r="P52" s="120"/>
      <c r="Q52" s="106"/>
      <c r="R52" s="44">
        <f t="shared" si="1"/>
        <v>0</v>
      </c>
      <c r="S52" s="217" t="str">
        <f t="shared" si="7"/>
        <v/>
      </c>
      <c r="T52" s="197" t="str">
        <f>IF(AND(B51="",B52=""),"",_xlfn.XLOOKUP(K52, Parametri!A:A,Parametri!B:B, ""))</f>
        <v/>
      </c>
      <c r="U52" s="197" t="str">
        <f>IF(AND(B51="",B52=""),"",_xlfn.XLOOKUP(K52, Parametri!A:A,Parametri!C:C, ""))</f>
        <v/>
      </c>
      <c r="V52" s="218" t="str">
        <f t="shared" si="5"/>
        <v/>
      </c>
      <c r="W52" s="219" t="str">
        <f t="shared" si="6"/>
        <v/>
      </c>
      <c r="X52" s="2"/>
    </row>
    <row r="53" spans="1:24" ht="30" customHeight="1" x14ac:dyDescent="0.3">
      <c r="A53" s="58">
        <v>46</v>
      </c>
      <c r="B53" s="89"/>
      <c r="C53" s="43" t="str">
        <f t="shared" si="3"/>
        <v/>
      </c>
      <c r="D53" s="182" t="str">
        <f>IF(AND(B52="",B53=""),"",IFERROR(_xlfn.XLOOKUP(B53,'Seznam Blaga'!A:A,'Seznam Blaga'!B:B), "To blago ni predmet CBAM"))</f>
        <v/>
      </c>
      <c r="E53" s="101"/>
      <c r="F53" s="43" t="str">
        <f>_xlfn.XLOOKUP(E53, 'Seznami podatkov'!C:C,'Seznami podatkov'!B:B, "Izpolni obvezna polja.")</f>
        <v/>
      </c>
      <c r="G53" s="212" t="str">
        <f t="shared" si="4"/>
        <v/>
      </c>
      <c r="H53" s="94"/>
      <c r="I53" s="95" t="b">
        <f>COUNTIF('Seznami podatkov'!G:G,H53)&gt;0</f>
        <v>0</v>
      </c>
      <c r="J53" s="95" t="b">
        <f>COUNTIF('Seznami podatkov'!H:H,H53)&gt;0</f>
        <v>0</v>
      </c>
      <c r="K53" s="106"/>
      <c r="L53" s="95">
        <f>_xlfn.XLOOKUP(K53, 'Seznami podatkov'!D:D,'Seznami podatkov'!E:E, "")</f>
        <v>0</v>
      </c>
      <c r="M53" s="104">
        <f t="shared" si="0"/>
        <v>2025</v>
      </c>
      <c r="N53" s="92" cm="1">
        <f t="array" ref="N53">_xlfn.XLOOKUP(C53&amp;"|"&amp;F53&amp;"|"&amp;M53,RVb!A:A&amp;"|"&amp;RVb!F:F&amp;"|"&amp;RVb!H:H,RVb!E:E, 0)</f>
        <v>0</v>
      </c>
      <c r="O53" s="105" t="str" cm="1">
        <f t="array" ref="O53">_xlfn.XLOOKUP(C53&amp;"|"&amp;F53&amp;"|"&amp;"2025",RVb!A:A&amp;"|"&amp;RVb!F:F&amp;"|"&amp;RVb!H:H,RVb!E:E, "Neujemanje KN - RVb")</f>
        <v>Neujemanje KN - RVb</v>
      </c>
      <c r="P53" s="120"/>
      <c r="Q53" s="106"/>
      <c r="R53" s="44">
        <f t="shared" si="1"/>
        <v>0</v>
      </c>
      <c r="S53" s="217" t="str">
        <f t="shared" si="7"/>
        <v/>
      </c>
      <c r="T53" s="197" t="str">
        <f>IF(AND(B52="",B53=""),"",_xlfn.XLOOKUP(K53, Parametri!A:A,Parametri!B:B, ""))</f>
        <v/>
      </c>
      <c r="U53" s="197" t="str">
        <f>IF(AND(B52="",B53=""),"",_xlfn.XLOOKUP(K53, Parametri!A:A,Parametri!C:C, ""))</f>
        <v/>
      </c>
      <c r="V53" s="218" t="str">
        <f t="shared" si="5"/>
        <v/>
      </c>
      <c r="W53" s="219" t="str">
        <f t="shared" si="6"/>
        <v/>
      </c>
      <c r="X53" s="2"/>
    </row>
    <row r="54" spans="1:24" ht="30" customHeight="1" x14ac:dyDescent="0.3">
      <c r="A54" s="59">
        <v>47</v>
      </c>
      <c r="B54" s="89"/>
      <c r="C54" s="43" t="str">
        <f t="shared" si="3"/>
        <v/>
      </c>
      <c r="D54" s="182" t="str">
        <f>IF(AND(B53="",B54=""),"",IFERROR(_xlfn.XLOOKUP(B54,'Seznam Blaga'!A:A,'Seznam Blaga'!B:B), "To blago ni predmet CBAM"))</f>
        <v/>
      </c>
      <c r="E54" s="101"/>
      <c r="F54" s="43" t="str">
        <f>_xlfn.XLOOKUP(E54, 'Seznami podatkov'!C:C,'Seznami podatkov'!B:B, "Izpolni obvezna polja.")</f>
        <v/>
      </c>
      <c r="G54" s="212" t="str">
        <f t="shared" si="4"/>
        <v/>
      </c>
      <c r="H54" s="94"/>
      <c r="I54" s="95" t="b">
        <f>COUNTIF('Seznami podatkov'!G:G,H54)&gt;0</f>
        <v>0</v>
      </c>
      <c r="J54" s="95" t="b">
        <f>COUNTIF('Seznami podatkov'!H:H,H54)&gt;0</f>
        <v>0</v>
      </c>
      <c r="K54" s="106"/>
      <c r="L54" s="95">
        <f>_xlfn.XLOOKUP(K54, 'Seznami podatkov'!D:D,'Seznami podatkov'!E:E, "")</f>
        <v>0</v>
      </c>
      <c r="M54" s="104">
        <f t="shared" si="0"/>
        <v>2025</v>
      </c>
      <c r="N54" s="92" cm="1">
        <f t="array" ref="N54">_xlfn.XLOOKUP(C54&amp;"|"&amp;F54&amp;"|"&amp;M54,RVb!A:A&amp;"|"&amp;RVb!F:F&amp;"|"&amp;RVb!H:H,RVb!E:E, 0)</f>
        <v>0</v>
      </c>
      <c r="O54" s="105" t="str" cm="1">
        <f t="array" ref="O54">_xlfn.XLOOKUP(C54&amp;"|"&amp;F54&amp;"|"&amp;"2025",RVb!A:A&amp;"|"&amp;RVb!F:F&amp;"|"&amp;RVb!H:H,RVb!E:E, "Neujemanje KN - RVb")</f>
        <v>Neujemanje KN - RVb</v>
      </c>
      <c r="P54" s="120"/>
      <c r="Q54" s="106"/>
      <c r="R54" s="44">
        <f t="shared" si="1"/>
        <v>0</v>
      </c>
      <c r="S54" s="217" t="str">
        <f t="shared" si="7"/>
        <v/>
      </c>
      <c r="T54" s="197" t="str">
        <f>IF(AND(B53="",B54=""),"",_xlfn.XLOOKUP(K54, Parametri!A:A,Parametri!B:B, ""))</f>
        <v/>
      </c>
      <c r="U54" s="197" t="str">
        <f>IF(AND(B53="",B54=""),"",_xlfn.XLOOKUP(K54, Parametri!A:A,Parametri!C:C, ""))</f>
        <v/>
      </c>
      <c r="V54" s="218" t="str">
        <f t="shared" si="5"/>
        <v/>
      </c>
      <c r="W54" s="219" t="str">
        <f t="shared" si="6"/>
        <v/>
      </c>
      <c r="X54" s="2"/>
    </row>
    <row r="55" spans="1:24" ht="30" customHeight="1" x14ac:dyDescent="0.3">
      <c r="A55" s="59">
        <v>48</v>
      </c>
      <c r="B55" s="89"/>
      <c r="C55" s="43" t="str">
        <f t="shared" si="3"/>
        <v/>
      </c>
      <c r="D55" s="182" t="str">
        <f>IF(AND(B54="",B55=""),"",IFERROR(_xlfn.XLOOKUP(B55,'Seznam Blaga'!A:A,'Seznam Blaga'!B:B), "To blago ni predmet CBAM"))</f>
        <v/>
      </c>
      <c r="E55" s="101"/>
      <c r="F55" s="43" t="str">
        <f>_xlfn.XLOOKUP(E55, 'Seznami podatkov'!C:C,'Seznami podatkov'!B:B, "Izpolni obvezna polja.")</f>
        <v/>
      </c>
      <c r="G55" s="212" t="str">
        <f t="shared" si="4"/>
        <v/>
      </c>
      <c r="H55" s="94"/>
      <c r="I55" s="95" t="b">
        <f>COUNTIF('Seznami podatkov'!G:G,H55)&gt;0</f>
        <v>0</v>
      </c>
      <c r="J55" s="95" t="b">
        <f>COUNTIF('Seznami podatkov'!H:H,H55)&gt;0</f>
        <v>0</v>
      </c>
      <c r="K55" s="106"/>
      <c r="L55" s="95">
        <f>_xlfn.XLOOKUP(K55, 'Seznami podatkov'!D:D,'Seznami podatkov'!E:E, "")</f>
        <v>0</v>
      </c>
      <c r="M55" s="104">
        <f t="shared" si="0"/>
        <v>2025</v>
      </c>
      <c r="N55" s="92" cm="1">
        <f t="array" ref="N55">_xlfn.XLOOKUP(C55&amp;"|"&amp;F55&amp;"|"&amp;M55,RVb!A:A&amp;"|"&amp;RVb!F:F&amp;"|"&amp;RVb!H:H,RVb!E:E, 0)</f>
        <v>0</v>
      </c>
      <c r="O55" s="105" t="str" cm="1">
        <f t="array" ref="O55">_xlfn.XLOOKUP(C55&amp;"|"&amp;F55&amp;"|"&amp;"2025",RVb!A:A&amp;"|"&amp;RVb!F:F&amp;"|"&amp;RVb!H:H,RVb!E:E, "Neujemanje KN - RVb")</f>
        <v>Neujemanje KN - RVb</v>
      </c>
      <c r="P55" s="120"/>
      <c r="Q55" s="106"/>
      <c r="R55" s="44">
        <f t="shared" si="1"/>
        <v>0</v>
      </c>
      <c r="S55" s="217" t="str">
        <f t="shared" si="7"/>
        <v/>
      </c>
      <c r="T55" s="197" t="str">
        <f>IF(AND(B54="",B55=""),"",_xlfn.XLOOKUP(K55, Parametri!A:A,Parametri!B:B, ""))</f>
        <v/>
      </c>
      <c r="U55" s="197" t="str">
        <f>IF(AND(B54="",B55=""),"",_xlfn.XLOOKUP(K55, Parametri!A:A,Parametri!C:C, ""))</f>
        <v/>
      </c>
      <c r="V55" s="218" t="str">
        <f t="shared" si="5"/>
        <v/>
      </c>
      <c r="W55" s="219" t="str">
        <f t="shared" si="6"/>
        <v/>
      </c>
      <c r="X55" s="2"/>
    </row>
    <row r="56" spans="1:24" ht="30" customHeight="1" x14ac:dyDescent="0.3">
      <c r="A56" s="58">
        <v>49</v>
      </c>
      <c r="B56" s="89"/>
      <c r="C56" s="43" t="str">
        <f t="shared" si="3"/>
        <v/>
      </c>
      <c r="D56" s="182" t="str">
        <f>IF(AND(B55="",B56=""),"",IFERROR(_xlfn.XLOOKUP(B56,'Seznam Blaga'!A:A,'Seznam Blaga'!B:B), "To blago ni predmet CBAM"))</f>
        <v/>
      </c>
      <c r="E56" s="101"/>
      <c r="F56" s="43" t="str">
        <f>_xlfn.XLOOKUP(E56, 'Seznami podatkov'!C:C,'Seznami podatkov'!B:B, "Izpolni obvezna polja.")</f>
        <v/>
      </c>
      <c r="G56" s="212" t="str">
        <f t="shared" si="4"/>
        <v/>
      </c>
      <c r="H56" s="94"/>
      <c r="I56" s="95" t="b">
        <f>COUNTIF('Seznami podatkov'!G:G,H56)&gt;0</f>
        <v>0</v>
      </c>
      <c r="J56" s="95" t="b">
        <f>COUNTIF('Seznami podatkov'!H:H,H56)&gt;0</f>
        <v>0</v>
      </c>
      <c r="K56" s="106"/>
      <c r="L56" s="95">
        <f>_xlfn.XLOOKUP(K56, 'Seznami podatkov'!D:D,'Seznami podatkov'!E:E, "")</f>
        <v>0</v>
      </c>
      <c r="M56" s="104">
        <f t="shared" si="0"/>
        <v>2025</v>
      </c>
      <c r="N56" s="92" cm="1">
        <f t="array" ref="N56">_xlfn.XLOOKUP(C56&amp;"|"&amp;F56&amp;"|"&amp;M56,RVb!A:A&amp;"|"&amp;RVb!F:F&amp;"|"&amp;RVb!H:H,RVb!E:E, 0)</f>
        <v>0</v>
      </c>
      <c r="O56" s="105" t="str" cm="1">
        <f t="array" ref="O56">_xlfn.XLOOKUP(C56&amp;"|"&amp;F56&amp;"|"&amp;"2025",RVb!A:A&amp;"|"&amp;RVb!F:F&amp;"|"&amp;RVb!H:H,RVb!E:E, "Neujemanje KN - RVb")</f>
        <v>Neujemanje KN - RVb</v>
      </c>
      <c r="P56" s="120"/>
      <c r="Q56" s="106"/>
      <c r="R56" s="44">
        <f t="shared" si="1"/>
        <v>0</v>
      </c>
      <c r="S56" s="217" t="str">
        <f t="shared" si="7"/>
        <v/>
      </c>
      <c r="T56" s="197" t="str">
        <f>IF(AND(B55="",B56=""),"",_xlfn.XLOOKUP(K56, Parametri!A:A,Parametri!B:B, ""))</f>
        <v/>
      </c>
      <c r="U56" s="197" t="str">
        <f>IF(AND(B55="",B56=""),"",_xlfn.XLOOKUP(K56, Parametri!A:A,Parametri!C:C, ""))</f>
        <v/>
      </c>
      <c r="V56" s="218" t="str">
        <f t="shared" si="5"/>
        <v/>
      </c>
      <c r="W56" s="219" t="str">
        <f t="shared" si="6"/>
        <v/>
      </c>
      <c r="X56" s="2"/>
    </row>
    <row r="57" spans="1:24" ht="30" customHeight="1" x14ac:dyDescent="0.3">
      <c r="A57" s="59">
        <v>50</v>
      </c>
      <c r="B57" s="89"/>
      <c r="C57" s="43" t="str">
        <f t="shared" si="3"/>
        <v/>
      </c>
      <c r="D57" s="182" t="str">
        <f>IF(AND(B56="",B57=""),"",IFERROR(_xlfn.XLOOKUP(B57,'Seznam Blaga'!A:A,'Seznam Blaga'!B:B), "To blago ni predmet CBAM"))</f>
        <v/>
      </c>
      <c r="E57" s="101"/>
      <c r="F57" s="43" t="str">
        <f>_xlfn.XLOOKUP(E57, 'Seznami podatkov'!C:C,'Seznami podatkov'!B:B, "Izpolni obvezna polja.")</f>
        <v/>
      </c>
      <c r="G57" s="212" t="str">
        <f t="shared" si="4"/>
        <v/>
      </c>
      <c r="H57" s="94"/>
      <c r="I57" s="95" t="b">
        <f>COUNTIF('Seznami podatkov'!G:G,H57)&gt;0</f>
        <v>0</v>
      </c>
      <c r="J57" s="95" t="b">
        <f>COUNTIF('Seznami podatkov'!H:H,H57)&gt;0</f>
        <v>0</v>
      </c>
      <c r="K57" s="106"/>
      <c r="L57" s="95">
        <f>_xlfn.XLOOKUP(K57, 'Seznami podatkov'!D:D,'Seznami podatkov'!E:E, "")</f>
        <v>0</v>
      </c>
      <c r="M57" s="104">
        <f t="shared" si="0"/>
        <v>2025</v>
      </c>
      <c r="N57" s="92" cm="1">
        <f t="array" ref="N57">_xlfn.XLOOKUP(C57&amp;"|"&amp;F57&amp;"|"&amp;M57,RVb!A:A&amp;"|"&amp;RVb!F:F&amp;"|"&amp;RVb!H:H,RVb!E:E, 0)</f>
        <v>0</v>
      </c>
      <c r="O57" s="105" t="str" cm="1">
        <f t="array" ref="O57">_xlfn.XLOOKUP(C57&amp;"|"&amp;F57&amp;"|"&amp;"2025",RVb!A:A&amp;"|"&amp;RVb!F:F&amp;"|"&amp;RVb!H:H,RVb!E:E, "Neujemanje KN - RVb")</f>
        <v>Neujemanje KN - RVb</v>
      </c>
      <c r="P57" s="120"/>
      <c r="Q57" s="106"/>
      <c r="R57" s="44">
        <f t="shared" si="1"/>
        <v>0</v>
      </c>
      <c r="S57" s="217" t="str">
        <f t="shared" si="7"/>
        <v/>
      </c>
      <c r="T57" s="197" t="str">
        <f>IF(AND(B56="",B57=""),"",_xlfn.XLOOKUP(K57, Parametri!A:A,Parametri!B:B, ""))</f>
        <v/>
      </c>
      <c r="U57" s="197" t="str">
        <f>IF(AND(B56="",B57=""),"",_xlfn.XLOOKUP(K57, Parametri!A:A,Parametri!C:C, ""))</f>
        <v/>
      </c>
      <c r="V57" s="218" t="str">
        <f t="shared" si="5"/>
        <v/>
      </c>
      <c r="W57" s="219" t="str">
        <f t="shared" si="6"/>
        <v/>
      </c>
      <c r="X57" s="2"/>
    </row>
    <row r="58" spans="1:24" ht="30" customHeight="1" x14ac:dyDescent="0.3">
      <c r="A58" s="59">
        <v>51</v>
      </c>
      <c r="B58" s="89"/>
      <c r="C58" s="43" t="str">
        <f t="shared" si="3"/>
        <v/>
      </c>
      <c r="D58" s="182" t="str">
        <f>IF(AND(B57="",B58=""),"",IFERROR(_xlfn.XLOOKUP(B58,'Seznam Blaga'!A:A,'Seznam Blaga'!B:B), "To blago ni predmet CBAM"))</f>
        <v/>
      </c>
      <c r="E58" s="101"/>
      <c r="F58" s="43" t="str">
        <f>_xlfn.XLOOKUP(E58, 'Seznami podatkov'!C:C,'Seznami podatkov'!B:B, "Izpolni obvezna polja.")</f>
        <v/>
      </c>
      <c r="G58" s="212" t="str">
        <f t="shared" si="4"/>
        <v/>
      </c>
      <c r="H58" s="94"/>
      <c r="I58" s="95" t="b">
        <f>COUNTIF('Seznami podatkov'!G:G,H58)&gt;0</f>
        <v>0</v>
      </c>
      <c r="J58" s="95" t="b">
        <f>COUNTIF('Seznami podatkov'!H:H,H58)&gt;0</f>
        <v>0</v>
      </c>
      <c r="K58" s="106"/>
      <c r="L58" s="95">
        <f>_xlfn.XLOOKUP(K58, 'Seznami podatkov'!D:D,'Seznami podatkov'!E:E, "")</f>
        <v>0</v>
      </c>
      <c r="M58" s="104">
        <f t="shared" si="0"/>
        <v>2025</v>
      </c>
      <c r="N58" s="92" cm="1">
        <f t="array" ref="N58">_xlfn.XLOOKUP(C58&amp;"|"&amp;F58&amp;"|"&amp;M58,RVb!A:A&amp;"|"&amp;RVb!F:F&amp;"|"&amp;RVb!H:H,RVb!E:E, 0)</f>
        <v>0</v>
      </c>
      <c r="O58" s="105" t="str" cm="1">
        <f t="array" ref="O58">_xlfn.XLOOKUP(C58&amp;"|"&amp;F58&amp;"|"&amp;"2025",RVb!A:A&amp;"|"&amp;RVb!F:F&amp;"|"&amp;RVb!H:H,RVb!E:E, "Neujemanje KN - RVb")</f>
        <v>Neujemanje KN - RVb</v>
      </c>
      <c r="P58" s="120"/>
      <c r="Q58" s="106"/>
      <c r="R58" s="44">
        <f t="shared" si="1"/>
        <v>0</v>
      </c>
      <c r="S58" s="217" t="str">
        <f t="shared" si="7"/>
        <v/>
      </c>
      <c r="T58" s="197" t="str">
        <f>IF(AND(B57="",B58=""),"",_xlfn.XLOOKUP(K58, Parametri!A:A,Parametri!B:B, ""))</f>
        <v/>
      </c>
      <c r="U58" s="197" t="str">
        <f>IF(AND(B57="",B58=""),"",_xlfn.XLOOKUP(K58, Parametri!A:A,Parametri!C:C, ""))</f>
        <v/>
      </c>
      <c r="V58" s="218" t="str">
        <f t="shared" si="5"/>
        <v/>
      </c>
      <c r="W58" s="219" t="str">
        <f t="shared" si="6"/>
        <v/>
      </c>
      <c r="X58" s="2"/>
    </row>
    <row r="59" spans="1:24" ht="30" customHeight="1" x14ac:dyDescent="0.3">
      <c r="A59" s="58">
        <v>52</v>
      </c>
      <c r="B59" s="89"/>
      <c r="C59" s="43" t="str">
        <f t="shared" si="3"/>
        <v/>
      </c>
      <c r="D59" s="182" t="str">
        <f>IF(AND(B58="",B59=""),"",IFERROR(_xlfn.XLOOKUP(B59,'Seznam Blaga'!A:A,'Seznam Blaga'!B:B), "To blago ni predmet CBAM"))</f>
        <v/>
      </c>
      <c r="E59" s="101"/>
      <c r="F59" s="43" t="str">
        <f>_xlfn.XLOOKUP(E59, 'Seznami podatkov'!C:C,'Seznami podatkov'!B:B, "Izpolni obvezna polja.")</f>
        <v/>
      </c>
      <c r="G59" s="212" t="str">
        <f t="shared" si="4"/>
        <v/>
      </c>
      <c r="H59" s="94"/>
      <c r="I59" s="95" t="b">
        <f>COUNTIF('Seznami podatkov'!G:G,H59)&gt;0</f>
        <v>0</v>
      </c>
      <c r="J59" s="95" t="b">
        <f>COUNTIF('Seznami podatkov'!H:H,H59)&gt;0</f>
        <v>0</v>
      </c>
      <c r="K59" s="106"/>
      <c r="L59" s="95">
        <f>_xlfn.XLOOKUP(K59, 'Seznami podatkov'!D:D,'Seznami podatkov'!E:E, "")</f>
        <v>0</v>
      </c>
      <c r="M59" s="104">
        <f t="shared" si="0"/>
        <v>2025</v>
      </c>
      <c r="N59" s="92" cm="1">
        <f t="array" ref="N59">_xlfn.XLOOKUP(C59&amp;"|"&amp;F59&amp;"|"&amp;M59,RVb!A:A&amp;"|"&amp;RVb!F:F&amp;"|"&amp;RVb!H:H,RVb!E:E, 0)</f>
        <v>0</v>
      </c>
      <c r="O59" s="105" t="str" cm="1">
        <f t="array" ref="O59">_xlfn.XLOOKUP(C59&amp;"|"&amp;F59&amp;"|"&amp;"2025",RVb!A:A&amp;"|"&amp;RVb!F:F&amp;"|"&amp;RVb!H:H,RVb!E:E, "Neujemanje KN - RVb")</f>
        <v>Neujemanje KN - RVb</v>
      </c>
      <c r="P59" s="120"/>
      <c r="Q59" s="106"/>
      <c r="R59" s="44">
        <f t="shared" si="1"/>
        <v>0</v>
      </c>
      <c r="S59" s="217" t="str">
        <f t="shared" si="7"/>
        <v/>
      </c>
      <c r="T59" s="197" t="str">
        <f>IF(AND(B58="",B59=""),"",_xlfn.XLOOKUP(K59, Parametri!A:A,Parametri!B:B, ""))</f>
        <v/>
      </c>
      <c r="U59" s="197" t="str">
        <f>IF(AND(B58="",B59=""),"",_xlfn.XLOOKUP(K59, Parametri!A:A,Parametri!C:C, ""))</f>
        <v/>
      </c>
      <c r="V59" s="218" t="str">
        <f t="shared" si="5"/>
        <v/>
      </c>
      <c r="W59" s="219" t="str">
        <f t="shared" si="6"/>
        <v/>
      </c>
      <c r="X59" s="2"/>
    </row>
    <row r="60" spans="1:24" ht="30" customHeight="1" x14ac:dyDescent="0.3">
      <c r="A60" s="59">
        <v>53</v>
      </c>
      <c r="B60" s="89"/>
      <c r="C60" s="43" t="str">
        <f t="shared" si="3"/>
        <v/>
      </c>
      <c r="D60" s="182" t="str">
        <f>IF(AND(B59="",B60=""),"",IFERROR(_xlfn.XLOOKUP(B60,'Seznam Blaga'!A:A,'Seznam Blaga'!B:B), "To blago ni predmet CBAM"))</f>
        <v/>
      </c>
      <c r="E60" s="101"/>
      <c r="F60" s="43" t="str">
        <f>_xlfn.XLOOKUP(E60, 'Seznami podatkov'!C:C,'Seznami podatkov'!B:B, "Izpolni obvezna polja.")</f>
        <v/>
      </c>
      <c r="G60" s="212" t="str">
        <f t="shared" si="4"/>
        <v/>
      </c>
      <c r="H60" s="94"/>
      <c r="I60" s="95" t="b">
        <f>COUNTIF('Seznami podatkov'!G:G,H60)&gt;0</f>
        <v>0</v>
      </c>
      <c r="J60" s="95" t="b">
        <f>COUNTIF('Seznami podatkov'!H:H,H60)&gt;0</f>
        <v>0</v>
      </c>
      <c r="K60" s="106"/>
      <c r="L60" s="95">
        <f>_xlfn.XLOOKUP(K60, 'Seznami podatkov'!D:D,'Seznami podatkov'!E:E, "")</f>
        <v>0</v>
      </c>
      <c r="M60" s="104">
        <f t="shared" si="0"/>
        <v>2025</v>
      </c>
      <c r="N60" s="92" cm="1">
        <f t="array" ref="N60">_xlfn.XLOOKUP(C60&amp;"|"&amp;F60&amp;"|"&amp;M60,RVb!A:A&amp;"|"&amp;RVb!F:F&amp;"|"&amp;RVb!H:H,RVb!E:E, 0)</f>
        <v>0</v>
      </c>
      <c r="O60" s="105" t="str" cm="1">
        <f t="array" ref="O60">_xlfn.XLOOKUP(C60&amp;"|"&amp;F60&amp;"|"&amp;"2025",RVb!A:A&amp;"|"&amp;RVb!F:F&amp;"|"&amp;RVb!H:H,RVb!E:E, "Neujemanje KN - RVb")</f>
        <v>Neujemanje KN - RVb</v>
      </c>
      <c r="P60" s="120"/>
      <c r="Q60" s="106"/>
      <c r="R60" s="44">
        <f t="shared" si="1"/>
        <v>0</v>
      </c>
      <c r="S60" s="217" t="str">
        <f t="shared" si="7"/>
        <v/>
      </c>
      <c r="T60" s="197" t="str">
        <f>IF(AND(B59="",B60=""),"",_xlfn.XLOOKUP(K60, Parametri!A:A,Parametri!B:B, ""))</f>
        <v/>
      </c>
      <c r="U60" s="197" t="str">
        <f>IF(AND(B59="",B60=""),"",_xlfn.XLOOKUP(K60, Parametri!A:A,Parametri!C:C, ""))</f>
        <v/>
      </c>
      <c r="V60" s="218" t="str">
        <f t="shared" si="5"/>
        <v/>
      </c>
      <c r="W60" s="219" t="str">
        <f t="shared" si="6"/>
        <v/>
      </c>
      <c r="X60" s="2"/>
    </row>
    <row r="61" spans="1:24" ht="30" customHeight="1" x14ac:dyDescent="0.3">
      <c r="A61" s="59">
        <v>54</v>
      </c>
      <c r="B61" s="89"/>
      <c r="C61" s="43" t="str">
        <f t="shared" si="3"/>
        <v/>
      </c>
      <c r="D61" s="182" t="str">
        <f>IF(AND(B60="",B61=""),"",IFERROR(_xlfn.XLOOKUP(B61,'Seznam Blaga'!A:A,'Seznam Blaga'!B:B), "To blago ni predmet CBAM"))</f>
        <v/>
      </c>
      <c r="E61" s="101"/>
      <c r="F61" s="43" t="str">
        <f>_xlfn.XLOOKUP(E61, 'Seznami podatkov'!C:C,'Seznami podatkov'!B:B, "Izpolni obvezna polja.")</f>
        <v/>
      </c>
      <c r="G61" s="212" t="str">
        <f t="shared" si="4"/>
        <v/>
      </c>
      <c r="H61" s="94"/>
      <c r="I61" s="95" t="b">
        <f>COUNTIF('Seznami podatkov'!G:G,H61)&gt;0</f>
        <v>0</v>
      </c>
      <c r="J61" s="95" t="b">
        <f>COUNTIF('Seznami podatkov'!H:H,H61)&gt;0</f>
        <v>0</v>
      </c>
      <c r="K61" s="106"/>
      <c r="L61" s="95">
        <f>_xlfn.XLOOKUP(K61, 'Seznami podatkov'!D:D,'Seznami podatkov'!E:E, "")</f>
        <v>0</v>
      </c>
      <c r="M61" s="104">
        <f t="shared" si="0"/>
        <v>2025</v>
      </c>
      <c r="N61" s="92" cm="1">
        <f t="array" ref="N61">_xlfn.XLOOKUP(C61&amp;"|"&amp;F61&amp;"|"&amp;M61,RVb!A:A&amp;"|"&amp;RVb!F:F&amp;"|"&amp;RVb!H:H,RVb!E:E, 0)</f>
        <v>0</v>
      </c>
      <c r="O61" s="105" t="str" cm="1">
        <f t="array" ref="O61">_xlfn.XLOOKUP(C61&amp;"|"&amp;F61&amp;"|"&amp;"2025",RVb!A:A&amp;"|"&amp;RVb!F:F&amp;"|"&amp;RVb!H:H,RVb!E:E, "Neujemanje KN - RVb")</f>
        <v>Neujemanje KN - RVb</v>
      </c>
      <c r="P61" s="120"/>
      <c r="Q61" s="106"/>
      <c r="R61" s="44">
        <f t="shared" si="1"/>
        <v>0</v>
      </c>
      <c r="S61" s="217" t="str">
        <f t="shared" si="7"/>
        <v/>
      </c>
      <c r="T61" s="197" t="str">
        <f>IF(AND(B60="",B61=""),"",_xlfn.XLOOKUP(K61, Parametri!A:A,Parametri!B:B, ""))</f>
        <v/>
      </c>
      <c r="U61" s="197" t="str">
        <f>IF(AND(B60="",B61=""),"",_xlfn.XLOOKUP(K61, Parametri!A:A,Parametri!C:C, ""))</f>
        <v/>
      </c>
      <c r="V61" s="218" t="str">
        <f t="shared" si="5"/>
        <v/>
      </c>
      <c r="W61" s="219" t="str">
        <f t="shared" si="6"/>
        <v/>
      </c>
      <c r="X61" s="2"/>
    </row>
    <row r="62" spans="1:24" ht="30" customHeight="1" x14ac:dyDescent="0.3">
      <c r="A62" s="58">
        <v>55</v>
      </c>
      <c r="B62" s="89"/>
      <c r="C62" s="43" t="str">
        <f t="shared" si="3"/>
        <v/>
      </c>
      <c r="D62" s="182" t="str">
        <f>IF(AND(B61="",B62=""),"",IFERROR(_xlfn.XLOOKUP(B62,'Seznam Blaga'!A:A,'Seznam Blaga'!B:B), "To blago ni predmet CBAM"))</f>
        <v/>
      </c>
      <c r="E62" s="101"/>
      <c r="F62" s="43" t="str">
        <f>_xlfn.XLOOKUP(E62, 'Seznami podatkov'!C:C,'Seznami podatkov'!B:B, "Izpolni obvezna polja.")</f>
        <v/>
      </c>
      <c r="G62" s="212" t="str">
        <f t="shared" si="4"/>
        <v/>
      </c>
      <c r="H62" s="94"/>
      <c r="I62" s="95" t="b">
        <f>COUNTIF('Seznami podatkov'!G:G,H62)&gt;0</f>
        <v>0</v>
      </c>
      <c r="J62" s="95" t="b">
        <f>COUNTIF('Seznami podatkov'!H:H,H62)&gt;0</f>
        <v>0</v>
      </c>
      <c r="K62" s="106"/>
      <c r="L62" s="95">
        <f>_xlfn.XLOOKUP(K62, 'Seznami podatkov'!D:D,'Seznami podatkov'!E:E, "")</f>
        <v>0</v>
      </c>
      <c r="M62" s="104">
        <f t="shared" si="0"/>
        <v>2025</v>
      </c>
      <c r="N62" s="92" cm="1">
        <f t="array" ref="N62">_xlfn.XLOOKUP(C62&amp;"|"&amp;F62&amp;"|"&amp;M62,RVb!A:A&amp;"|"&amp;RVb!F:F&amp;"|"&amp;RVb!H:H,RVb!E:E, 0)</f>
        <v>0</v>
      </c>
      <c r="O62" s="105" t="str" cm="1">
        <f t="array" ref="O62">_xlfn.XLOOKUP(C62&amp;"|"&amp;F62&amp;"|"&amp;"2025",RVb!A:A&amp;"|"&amp;RVb!F:F&amp;"|"&amp;RVb!H:H,RVb!E:E, "Neujemanje KN - RVb")</f>
        <v>Neujemanje KN - RVb</v>
      </c>
      <c r="P62" s="120"/>
      <c r="Q62" s="106"/>
      <c r="R62" s="44">
        <f t="shared" si="1"/>
        <v>0</v>
      </c>
      <c r="S62" s="217" t="str">
        <f t="shared" si="7"/>
        <v/>
      </c>
      <c r="T62" s="197" t="str">
        <f>IF(AND(B61="",B62=""),"",_xlfn.XLOOKUP(K62, Parametri!A:A,Parametri!B:B, ""))</f>
        <v/>
      </c>
      <c r="U62" s="197" t="str">
        <f>IF(AND(B61="",B62=""),"",_xlfn.XLOOKUP(K62, Parametri!A:A,Parametri!C:C, ""))</f>
        <v/>
      </c>
      <c r="V62" s="218" t="str">
        <f t="shared" si="5"/>
        <v/>
      </c>
      <c r="W62" s="219" t="str">
        <f t="shared" si="6"/>
        <v/>
      </c>
      <c r="X62" s="2"/>
    </row>
    <row r="63" spans="1:24" ht="30" customHeight="1" x14ac:dyDescent="0.3">
      <c r="A63" s="59">
        <v>56</v>
      </c>
      <c r="B63" s="89"/>
      <c r="C63" s="43" t="str">
        <f t="shared" si="3"/>
        <v/>
      </c>
      <c r="D63" s="182" t="str">
        <f>IF(AND(B62="",B63=""),"",IFERROR(_xlfn.XLOOKUP(B63,'Seznam Blaga'!A:A,'Seznam Blaga'!B:B), "To blago ni predmet CBAM"))</f>
        <v/>
      </c>
      <c r="E63" s="101"/>
      <c r="F63" s="43" t="str">
        <f>_xlfn.XLOOKUP(E63, 'Seznami podatkov'!C:C,'Seznami podatkov'!B:B, "Izpolni obvezna polja.")</f>
        <v/>
      </c>
      <c r="G63" s="212" t="str">
        <f t="shared" si="4"/>
        <v/>
      </c>
      <c r="H63" s="94"/>
      <c r="I63" s="95" t="b">
        <f>COUNTIF('Seznami podatkov'!G:G,H63)&gt;0</f>
        <v>0</v>
      </c>
      <c r="J63" s="95" t="b">
        <f>COUNTIF('Seznami podatkov'!H:H,H63)&gt;0</f>
        <v>0</v>
      </c>
      <c r="K63" s="106"/>
      <c r="L63" s="95">
        <f>_xlfn.XLOOKUP(K63, 'Seznami podatkov'!D:D,'Seznami podatkov'!E:E, "")</f>
        <v>0</v>
      </c>
      <c r="M63" s="104">
        <f t="shared" si="0"/>
        <v>2025</v>
      </c>
      <c r="N63" s="92" cm="1">
        <f t="array" ref="N63">_xlfn.XLOOKUP(C63&amp;"|"&amp;F63&amp;"|"&amp;M63,RVb!A:A&amp;"|"&amp;RVb!F:F&amp;"|"&amp;RVb!H:H,RVb!E:E, 0)</f>
        <v>0</v>
      </c>
      <c r="O63" s="105" t="str" cm="1">
        <f t="array" ref="O63">_xlfn.XLOOKUP(C63&amp;"|"&amp;F63&amp;"|"&amp;"2025",RVb!A:A&amp;"|"&amp;RVb!F:F&amp;"|"&amp;RVb!H:H,RVb!E:E, "Neujemanje KN - RVb")</f>
        <v>Neujemanje KN - RVb</v>
      </c>
      <c r="P63" s="120"/>
      <c r="Q63" s="106"/>
      <c r="R63" s="44">
        <f t="shared" si="1"/>
        <v>0</v>
      </c>
      <c r="S63" s="217" t="str">
        <f t="shared" si="7"/>
        <v/>
      </c>
      <c r="T63" s="197" t="str">
        <f>IF(AND(B62="",B63=""),"",_xlfn.XLOOKUP(K63, Parametri!A:A,Parametri!B:B, ""))</f>
        <v/>
      </c>
      <c r="U63" s="197" t="str">
        <f>IF(AND(B62="",B63=""),"",_xlfn.XLOOKUP(K63, Parametri!A:A,Parametri!C:C, ""))</f>
        <v/>
      </c>
      <c r="V63" s="218" t="str">
        <f t="shared" si="5"/>
        <v/>
      </c>
      <c r="W63" s="219" t="str">
        <f t="shared" si="6"/>
        <v/>
      </c>
      <c r="X63" s="2"/>
    </row>
    <row r="64" spans="1:24" ht="30" customHeight="1" x14ac:dyDescent="0.3">
      <c r="A64" s="59">
        <v>57</v>
      </c>
      <c r="B64" s="89"/>
      <c r="C64" s="43" t="str">
        <f t="shared" si="3"/>
        <v/>
      </c>
      <c r="D64" s="182" t="str">
        <f>IF(AND(B63="",B64=""),"",IFERROR(_xlfn.XLOOKUP(B64,'Seznam Blaga'!A:A,'Seznam Blaga'!B:B), "To blago ni predmet CBAM"))</f>
        <v/>
      </c>
      <c r="E64" s="101"/>
      <c r="F64" s="43" t="str">
        <f>_xlfn.XLOOKUP(E64, 'Seznami podatkov'!C:C,'Seznami podatkov'!B:B, "Izpolni obvezna polja.")</f>
        <v/>
      </c>
      <c r="G64" s="212" t="str">
        <f t="shared" si="4"/>
        <v/>
      </c>
      <c r="H64" s="94"/>
      <c r="I64" s="95" t="b">
        <f>COUNTIF('Seznami podatkov'!G:G,H64)&gt;0</f>
        <v>0</v>
      </c>
      <c r="J64" s="95" t="b">
        <f>COUNTIF('Seznami podatkov'!H:H,H64)&gt;0</f>
        <v>0</v>
      </c>
      <c r="K64" s="106"/>
      <c r="L64" s="95">
        <f>_xlfn.XLOOKUP(K64, 'Seznami podatkov'!D:D,'Seznami podatkov'!E:E, "")</f>
        <v>0</v>
      </c>
      <c r="M64" s="104">
        <f t="shared" si="0"/>
        <v>2025</v>
      </c>
      <c r="N64" s="92" cm="1">
        <f t="array" ref="N64">_xlfn.XLOOKUP(C64&amp;"|"&amp;F64&amp;"|"&amp;M64,RVb!A:A&amp;"|"&amp;RVb!F:F&amp;"|"&amp;RVb!H:H,RVb!E:E, 0)</f>
        <v>0</v>
      </c>
      <c r="O64" s="105" t="str" cm="1">
        <f t="array" ref="O64">_xlfn.XLOOKUP(C64&amp;"|"&amp;F64&amp;"|"&amp;"2025",RVb!A:A&amp;"|"&amp;RVb!F:F&amp;"|"&amp;RVb!H:H,RVb!E:E, "Neujemanje KN - RVb")</f>
        <v>Neujemanje KN - RVb</v>
      </c>
      <c r="P64" s="120"/>
      <c r="Q64" s="106"/>
      <c r="R64" s="44">
        <f t="shared" si="1"/>
        <v>0</v>
      </c>
      <c r="S64" s="217" t="str">
        <f t="shared" si="7"/>
        <v/>
      </c>
      <c r="T64" s="197" t="str">
        <f>IF(AND(B63="",B64=""),"",_xlfn.XLOOKUP(K64, Parametri!A:A,Parametri!B:B, ""))</f>
        <v/>
      </c>
      <c r="U64" s="197" t="str">
        <f>IF(AND(B63="",B64=""),"",_xlfn.XLOOKUP(K64, Parametri!A:A,Parametri!C:C, ""))</f>
        <v/>
      </c>
      <c r="V64" s="218" t="str">
        <f t="shared" si="5"/>
        <v/>
      </c>
      <c r="W64" s="219" t="str">
        <f t="shared" si="6"/>
        <v/>
      </c>
      <c r="X64" s="2"/>
    </row>
    <row r="65" spans="1:24" ht="30" customHeight="1" x14ac:dyDescent="0.3">
      <c r="A65" s="58">
        <v>58</v>
      </c>
      <c r="B65" s="89"/>
      <c r="C65" s="43" t="str">
        <f t="shared" si="3"/>
        <v/>
      </c>
      <c r="D65" s="182" t="str">
        <f>IF(AND(B64="",B65=""),"",IFERROR(_xlfn.XLOOKUP(B65,'Seznam Blaga'!A:A,'Seznam Blaga'!B:B), "To blago ni predmet CBAM"))</f>
        <v/>
      </c>
      <c r="E65" s="101"/>
      <c r="F65" s="43" t="str">
        <f>_xlfn.XLOOKUP(E65, 'Seznami podatkov'!C:C,'Seznami podatkov'!B:B, "Izpolni obvezna polja.")</f>
        <v/>
      </c>
      <c r="G65" s="212" t="str">
        <f t="shared" si="4"/>
        <v/>
      </c>
      <c r="H65" s="94"/>
      <c r="I65" s="95" t="b">
        <f>COUNTIF('Seznami podatkov'!G:G,H65)&gt;0</f>
        <v>0</v>
      </c>
      <c r="J65" s="95" t="b">
        <f>COUNTIF('Seznami podatkov'!H:H,H65)&gt;0</f>
        <v>0</v>
      </c>
      <c r="K65" s="106"/>
      <c r="L65" s="95">
        <f>_xlfn.XLOOKUP(K65, 'Seznami podatkov'!D:D,'Seznami podatkov'!E:E, "")</f>
        <v>0</v>
      </c>
      <c r="M65" s="104">
        <f t="shared" si="0"/>
        <v>2025</v>
      </c>
      <c r="N65" s="92" cm="1">
        <f t="array" ref="N65">_xlfn.XLOOKUP(C65&amp;"|"&amp;F65&amp;"|"&amp;M65,RVb!A:A&amp;"|"&amp;RVb!F:F&amp;"|"&amp;RVb!H:H,RVb!E:E, 0)</f>
        <v>0</v>
      </c>
      <c r="O65" s="105" t="str" cm="1">
        <f t="array" ref="O65">_xlfn.XLOOKUP(C65&amp;"|"&amp;F65&amp;"|"&amp;"2025",RVb!A:A&amp;"|"&amp;RVb!F:F&amp;"|"&amp;RVb!H:H,RVb!E:E, "Neujemanje KN - RVb")</f>
        <v>Neujemanje KN - RVb</v>
      </c>
      <c r="P65" s="120"/>
      <c r="Q65" s="106"/>
      <c r="R65" s="44">
        <f t="shared" si="1"/>
        <v>0</v>
      </c>
      <c r="S65" s="217" t="str">
        <f t="shared" si="7"/>
        <v/>
      </c>
      <c r="T65" s="197" t="str">
        <f>IF(AND(B64="",B65=""),"",_xlfn.XLOOKUP(K65, Parametri!A:A,Parametri!B:B, ""))</f>
        <v/>
      </c>
      <c r="U65" s="197" t="str">
        <f>IF(AND(B64="",B65=""),"",_xlfn.XLOOKUP(K65, Parametri!A:A,Parametri!C:C, ""))</f>
        <v/>
      </c>
      <c r="V65" s="218" t="str">
        <f t="shared" si="5"/>
        <v/>
      </c>
      <c r="W65" s="219" t="str">
        <f t="shared" si="6"/>
        <v/>
      </c>
      <c r="X65" s="2"/>
    </row>
    <row r="66" spans="1:24" ht="30" customHeight="1" x14ac:dyDescent="0.3">
      <c r="A66" s="59">
        <v>59</v>
      </c>
      <c r="B66" s="89"/>
      <c r="C66" s="43" t="str">
        <f t="shared" si="3"/>
        <v/>
      </c>
      <c r="D66" s="182" t="str">
        <f>IF(AND(B65="",B66=""),"",IFERROR(_xlfn.XLOOKUP(B66,'Seznam Blaga'!A:A,'Seznam Blaga'!B:B), "To blago ni predmet CBAM"))</f>
        <v/>
      </c>
      <c r="E66" s="101"/>
      <c r="F66" s="43" t="str">
        <f>_xlfn.XLOOKUP(E66, 'Seznami podatkov'!C:C,'Seznami podatkov'!B:B, "Izpolni obvezna polja.")</f>
        <v/>
      </c>
      <c r="G66" s="212" t="str">
        <f t="shared" si="4"/>
        <v/>
      </c>
      <c r="H66" s="94"/>
      <c r="I66" s="95" t="b">
        <f>COUNTIF('Seznami podatkov'!G:G,H66)&gt;0</f>
        <v>0</v>
      </c>
      <c r="J66" s="95" t="b">
        <f>COUNTIF('Seznami podatkov'!H:H,H66)&gt;0</f>
        <v>0</v>
      </c>
      <c r="K66" s="106"/>
      <c r="L66" s="95">
        <f>_xlfn.XLOOKUP(K66, 'Seznami podatkov'!D:D,'Seznami podatkov'!E:E, "")</f>
        <v>0</v>
      </c>
      <c r="M66" s="104">
        <f t="shared" si="0"/>
        <v>2025</v>
      </c>
      <c r="N66" s="92" cm="1">
        <f t="array" ref="N66">_xlfn.XLOOKUP(C66&amp;"|"&amp;F66&amp;"|"&amp;M66,RVb!A:A&amp;"|"&amp;RVb!F:F&amp;"|"&amp;RVb!H:H,RVb!E:E, 0)</f>
        <v>0</v>
      </c>
      <c r="O66" s="105" t="str" cm="1">
        <f t="array" ref="O66">_xlfn.XLOOKUP(C66&amp;"|"&amp;F66&amp;"|"&amp;"2025",RVb!A:A&amp;"|"&amp;RVb!F:F&amp;"|"&amp;RVb!H:H,RVb!E:E, "Neujemanje KN - RVb")</f>
        <v>Neujemanje KN - RVb</v>
      </c>
      <c r="P66" s="120"/>
      <c r="Q66" s="106"/>
      <c r="R66" s="44">
        <f t="shared" si="1"/>
        <v>0</v>
      </c>
      <c r="S66" s="217" t="str">
        <f t="shared" si="7"/>
        <v/>
      </c>
      <c r="T66" s="197" t="str">
        <f>IF(AND(B65="",B66=""),"",_xlfn.XLOOKUP(K66, Parametri!A:A,Parametri!B:B, ""))</f>
        <v/>
      </c>
      <c r="U66" s="197" t="str">
        <f>IF(AND(B65="",B66=""),"",_xlfn.XLOOKUP(K66, Parametri!A:A,Parametri!C:C, ""))</f>
        <v/>
      </c>
      <c r="V66" s="218" t="str">
        <f t="shared" si="5"/>
        <v/>
      </c>
      <c r="W66" s="219" t="str">
        <f t="shared" si="6"/>
        <v/>
      </c>
      <c r="X66" s="2"/>
    </row>
    <row r="67" spans="1:24" ht="30" customHeight="1" x14ac:dyDescent="0.3">
      <c r="A67" s="59">
        <v>60</v>
      </c>
      <c r="B67" s="89"/>
      <c r="C67" s="43" t="str">
        <f t="shared" si="3"/>
        <v/>
      </c>
      <c r="D67" s="182" t="str">
        <f>IF(AND(B66="",B67=""),"",IFERROR(_xlfn.XLOOKUP(B67,'Seznam Blaga'!A:A,'Seznam Blaga'!B:B), "To blago ni predmet CBAM"))</f>
        <v/>
      </c>
      <c r="E67" s="101"/>
      <c r="F67" s="43" t="str">
        <f>_xlfn.XLOOKUP(E67, 'Seznami podatkov'!C:C,'Seznami podatkov'!B:B, "Izpolni obvezna polja.")</f>
        <v/>
      </c>
      <c r="G67" s="212" t="str">
        <f t="shared" si="4"/>
        <v/>
      </c>
      <c r="H67" s="94"/>
      <c r="I67" s="95" t="b">
        <f>COUNTIF('Seznami podatkov'!G:G,H67)&gt;0</f>
        <v>0</v>
      </c>
      <c r="J67" s="95" t="b">
        <f>COUNTIF('Seznami podatkov'!H:H,H67)&gt;0</f>
        <v>0</v>
      </c>
      <c r="K67" s="106"/>
      <c r="L67" s="95">
        <f>_xlfn.XLOOKUP(K67, 'Seznami podatkov'!D:D,'Seznami podatkov'!E:E, "")</f>
        <v>0</v>
      </c>
      <c r="M67" s="104">
        <f t="shared" si="0"/>
        <v>2025</v>
      </c>
      <c r="N67" s="92" cm="1">
        <f t="array" ref="N67">_xlfn.XLOOKUP(C67&amp;"|"&amp;F67&amp;"|"&amp;M67,RVb!A:A&amp;"|"&amp;RVb!F:F&amp;"|"&amp;RVb!H:H,RVb!E:E, 0)</f>
        <v>0</v>
      </c>
      <c r="O67" s="105" t="str" cm="1">
        <f t="array" ref="O67">_xlfn.XLOOKUP(C67&amp;"|"&amp;F67&amp;"|"&amp;"2025",RVb!A:A&amp;"|"&amp;RVb!F:F&amp;"|"&amp;RVb!H:H,RVb!E:E, "Neujemanje KN - RVb")</f>
        <v>Neujemanje KN - RVb</v>
      </c>
      <c r="P67" s="120"/>
      <c r="Q67" s="106"/>
      <c r="R67" s="44">
        <f t="shared" si="1"/>
        <v>0</v>
      </c>
      <c r="S67" s="217" t="str">
        <f t="shared" si="7"/>
        <v/>
      </c>
      <c r="T67" s="197" t="str">
        <f>IF(AND(B66="",B67=""),"",_xlfn.XLOOKUP(K67, Parametri!A:A,Parametri!B:B, ""))</f>
        <v/>
      </c>
      <c r="U67" s="197" t="str">
        <f>IF(AND(B66="",B67=""),"",_xlfn.XLOOKUP(K67, Parametri!A:A,Parametri!C:C, ""))</f>
        <v/>
      </c>
      <c r="V67" s="218" t="str">
        <f t="shared" si="5"/>
        <v/>
      </c>
      <c r="W67" s="219" t="str">
        <f t="shared" si="6"/>
        <v/>
      </c>
      <c r="X67" s="2"/>
    </row>
    <row r="68" spans="1:24" ht="30" customHeight="1" x14ac:dyDescent="0.3">
      <c r="A68" s="58">
        <v>61</v>
      </c>
      <c r="B68" s="89"/>
      <c r="C68" s="43" t="str">
        <f t="shared" si="3"/>
        <v/>
      </c>
      <c r="D68" s="182" t="str">
        <f>IF(AND(B67="",B68=""),"",IFERROR(_xlfn.XLOOKUP(B68,'Seznam Blaga'!A:A,'Seznam Blaga'!B:B), "To blago ni predmet CBAM"))</f>
        <v/>
      </c>
      <c r="E68" s="101"/>
      <c r="F68" s="43" t="str">
        <f>_xlfn.XLOOKUP(E68, 'Seznami podatkov'!C:C,'Seznami podatkov'!B:B, "Izpolni obvezna polja.")</f>
        <v/>
      </c>
      <c r="G68" s="212" t="str">
        <f t="shared" si="4"/>
        <v/>
      </c>
      <c r="H68" s="94"/>
      <c r="I68" s="95" t="b">
        <f>COUNTIF('Seznami podatkov'!G:G,H68)&gt;0</f>
        <v>0</v>
      </c>
      <c r="J68" s="95" t="b">
        <f>COUNTIF('Seznami podatkov'!H:H,H68)&gt;0</f>
        <v>0</v>
      </c>
      <c r="K68" s="106"/>
      <c r="L68" s="95">
        <f>_xlfn.XLOOKUP(K68, 'Seznami podatkov'!D:D,'Seznami podatkov'!E:E, "")</f>
        <v>0</v>
      </c>
      <c r="M68" s="104">
        <f t="shared" si="0"/>
        <v>2025</v>
      </c>
      <c r="N68" s="92" cm="1">
        <f t="array" ref="N68">_xlfn.XLOOKUP(C68&amp;"|"&amp;F68&amp;"|"&amp;M68,RVb!A:A&amp;"|"&amp;RVb!F:F&amp;"|"&amp;RVb!H:H,RVb!E:E, 0)</f>
        <v>0</v>
      </c>
      <c r="O68" s="105" t="str" cm="1">
        <f t="array" ref="O68">_xlfn.XLOOKUP(C68&amp;"|"&amp;F68&amp;"|"&amp;"2025",RVb!A:A&amp;"|"&amp;RVb!F:F&amp;"|"&amp;RVb!H:H,RVb!E:E, "Neujemanje KN - RVb")</f>
        <v>Neujemanje KN - RVb</v>
      </c>
      <c r="P68" s="120"/>
      <c r="Q68" s="106"/>
      <c r="R68" s="44">
        <f t="shared" si="1"/>
        <v>0</v>
      </c>
      <c r="S68" s="217" t="str">
        <f t="shared" si="7"/>
        <v/>
      </c>
      <c r="T68" s="197" t="str">
        <f>IF(AND(B67="",B68=""),"",_xlfn.XLOOKUP(K68, Parametri!A:A,Parametri!B:B, ""))</f>
        <v/>
      </c>
      <c r="U68" s="197" t="str">
        <f>IF(AND(B67="",B68=""),"",_xlfn.XLOOKUP(K68, Parametri!A:A,Parametri!C:C, ""))</f>
        <v/>
      </c>
      <c r="V68" s="218" t="str">
        <f t="shared" si="5"/>
        <v/>
      </c>
      <c r="W68" s="219" t="str">
        <f t="shared" si="6"/>
        <v/>
      </c>
      <c r="X68" s="2"/>
    </row>
    <row r="69" spans="1:24" ht="30" customHeight="1" x14ac:dyDescent="0.3">
      <c r="A69" s="59">
        <v>62</v>
      </c>
      <c r="B69" s="89"/>
      <c r="C69" s="43" t="str">
        <f t="shared" si="3"/>
        <v/>
      </c>
      <c r="D69" s="182" t="str">
        <f>IF(AND(B68="",B69=""),"",IFERROR(_xlfn.XLOOKUP(B69,'Seznam Blaga'!A:A,'Seznam Blaga'!B:B), "To blago ni predmet CBAM"))</f>
        <v/>
      </c>
      <c r="E69" s="101"/>
      <c r="F69" s="43" t="str">
        <f>_xlfn.XLOOKUP(E69, 'Seznami podatkov'!C:C,'Seznami podatkov'!B:B, "Izpolni obvezna polja.")</f>
        <v/>
      </c>
      <c r="G69" s="212" t="str">
        <f t="shared" si="4"/>
        <v/>
      </c>
      <c r="H69" s="94"/>
      <c r="I69" s="95" t="b">
        <f>COUNTIF('Seznami podatkov'!G:G,H69)&gt;0</f>
        <v>0</v>
      </c>
      <c r="J69" s="95" t="b">
        <f>COUNTIF('Seznami podatkov'!H:H,H69)&gt;0</f>
        <v>0</v>
      </c>
      <c r="K69" s="106"/>
      <c r="L69" s="95">
        <f>_xlfn.XLOOKUP(K69, 'Seznami podatkov'!D:D,'Seznami podatkov'!E:E, "")</f>
        <v>0</v>
      </c>
      <c r="M69" s="104">
        <f t="shared" si="0"/>
        <v>2025</v>
      </c>
      <c r="N69" s="92" cm="1">
        <f t="array" ref="N69">_xlfn.XLOOKUP(C69&amp;"|"&amp;F69&amp;"|"&amp;M69,RVb!A:A&amp;"|"&amp;RVb!F:F&amp;"|"&amp;RVb!H:H,RVb!E:E, 0)</f>
        <v>0</v>
      </c>
      <c r="O69" s="105" t="str" cm="1">
        <f t="array" ref="O69">_xlfn.XLOOKUP(C69&amp;"|"&amp;F69&amp;"|"&amp;"2025",RVb!A:A&amp;"|"&amp;RVb!F:F&amp;"|"&amp;RVb!H:H,RVb!E:E, "Neujemanje KN - RVb")</f>
        <v>Neujemanje KN - RVb</v>
      </c>
      <c r="P69" s="120"/>
      <c r="Q69" s="106"/>
      <c r="R69" s="44">
        <f t="shared" si="1"/>
        <v>0</v>
      </c>
      <c r="S69" s="217" t="str">
        <f t="shared" si="7"/>
        <v/>
      </c>
      <c r="T69" s="197" t="str">
        <f>IF(AND(B68="",B69=""),"",_xlfn.XLOOKUP(K69, Parametri!A:A,Parametri!B:B, ""))</f>
        <v/>
      </c>
      <c r="U69" s="197" t="str">
        <f>IF(AND(B68="",B69=""),"",_xlfn.XLOOKUP(K69, Parametri!A:A,Parametri!C:C, ""))</f>
        <v/>
      </c>
      <c r="V69" s="218" t="str">
        <f t="shared" si="5"/>
        <v/>
      </c>
      <c r="W69" s="219" t="str">
        <f t="shared" si="6"/>
        <v/>
      </c>
      <c r="X69" s="2"/>
    </row>
    <row r="70" spans="1:24" ht="30" customHeight="1" x14ac:dyDescent="0.3">
      <c r="A70" s="59">
        <v>63</v>
      </c>
      <c r="B70" s="89"/>
      <c r="C70" s="43" t="str">
        <f t="shared" si="3"/>
        <v/>
      </c>
      <c r="D70" s="182" t="str">
        <f>IF(AND(B69="",B70=""),"",IFERROR(_xlfn.XLOOKUP(B70,'Seznam Blaga'!A:A,'Seznam Blaga'!B:B), "To blago ni predmet CBAM"))</f>
        <v/>
      </c>
      <c r="E70" s="101"/>
      <c r="F70" s="43" t="str">
        <f>_xlfn.XLOOKUP(E70, 'Seznami podatkov'!C:C,'Seznami podatkov'!B:B, "Izpolni obvezna polja.")</f>
        <v/>
      </c>
      <c r="G70" s="212" t="str">
        <f t="shared" si="4"/>
        <v/>
      </c>
      <c r="H70" s="94"/>
      <c r="I70" s="95" t="b">
        <f>COUNTIF('Seznami podatkov'!G:G,H70)&gt;0</f>
        <v>0</v>
      </c>
      <c r="J70" s="95" t="b">
        <f>COUNTIF('Seznami podatkov'!H:H,H70)&gt;0</f>
        <v>0</v>
      </c>
      <c r="K70" s="106"/>
      <c r="L70" s="95">
        <f>_xlfn.XLOOKUP(K70, 'Seznami podatkov'!D:D,'Seznami podatkov'!E:E, "")</f>
        <v>0</v>
      </c>
      <c r="M70" s="104">
        <f t="shared" si="0"/>
        <v>2025</v>
      </c>
      <c r="N70" s="92" cm="1">
        <f t="array" ref="N70">_xlfn.XLOOKUP(C70&amp;"|"&amp;F70&amp;"|"&amp;M70,RVb!A:A&amp;"|"&amp;RVb!F:F&amp;"|"&amp;RVb!H:H,RVb!E:E, 0)</f>
        <v>0</v>
      </c>
      <c r="O70" s="105" t="str" cm="1">
        <f t="array" ref="O70">_xlfn.XLOOKUP(C70&amp;"|"&amp;F70&amp;"|"&amp;"2025",RVb!A:A&amp;"|"&amp;RVb!F:F&amp;"|"&amp;RVb!H:H,RVb!E:E, "Neujemanje KN - RVb")</f>
        <v>Neujemanje KN - RVb</v>
      </c>
      <c r="P70" s="120"/>
      <c r="Q70" s="106"/>
      <c r="R70" s="44">
        <f t="shared" si="1"/>
        <v>0</v>
      </c>
      <c r="S70" s="217" t="str">
        <f t="shared" si="7"/>
        <v/>
      </c>
      <c r="T70" s="197" t="str">
        <f>IF(AND(B69="",B70=""),"",_xlfn.XLOOKUP(K70, Parametri!A:A,Parametri!B:B, ""))</f>
        <v/>
      </c>
      <c r="U70" s="197" t="str">
        <f>IF(AND(B69="",B70=""),"",_xlfn.XLOOKUP(K70, Parametri!A:A,Parametri!C:C, ""))</f>
        <v/>
      </c>
      <c r="V70" s="218" t="str">
        <f t="shared" si="5"/>
        <v/>
      </c>
      <c r="W70" s="219" t="str">
        <f t="shared" si="6"/>
        <v/>
      </c>
      <c r="X70" s="2"/>
    </row>
    <row r="71" spans="1:24" ht="30" customHeight="1" x14ac:dyDescent="0.3">
      <c r="A71" s="58">
        <v>64</v>
      </c>
      <c r="B71" s="89"/>
      <c r="C71" s="43" t="str">
        <f t="shared" si="3"/>
        <v/>
      </c>
      <c r="D71" s="182" t="str">
        <f>IF(AND(B70="",B71=""),"",IFERROR(_xlfn.XLOOKUP(B71,'Seznam Blaga'!A:A,'Seznam Blaga'!B:B), "To blago ni predmet CBAM"))</f>
        <v/>
      </c>
      <c r="E71" s="101"/>
      <c r="F71" s="43" t="str">
        <f>_xlfn.XLOOKUP(E71, 'Seznami podatkov'!C:C,'Seznami podatkov'!B:B, "Izpolni obvezna polja.")</f>
        <v/>
      </c>
      <c r="G71" s="212" t="str">
        <f t="shared" si="4"/>
        <v/>
      </c>
      <c r="H71" s="94"/>
      <c r="I71" s="95" t="b">
        <f>COUNTIF('Seznami podatkov'!G:G,H71)&gt;0</f>
        <v>0</v>
      </c>
      <c r="J71" s="95" t="b">
        <f>COUNTIF('Seznami podatkov'!H:H,H71)&gt;0</f>
        <v>0</v>
      </c>
      <c r="K71" s="106"/>
      <c r="L71" s="95">
        <f>_xlfn.XLOOKUP(K71, 'Seznami podatkov'!D:D,'Seznami podatkov'!E:E, "")</f>
        <v>0</v>
      </c>
      <c r="M71" s="104">
        <f t="shared" si="0"/>
        <v>2025</v>
      </c>
      <c r="N71" s="92" cm="1">
        <f t="array" ref="N71">_xlfn.XLOOKUP(C71&amp;"|"&amp;F71&amp;"|"&amp;M71,RVb!A:A&amp;"|"&amp;RVb!F:F&amp;"|"&amp;RVb!H:H,RVb!E:E, 0)</f>
        <v>0</v>
      </c>
      <c r="O71" s="105" t="str" cm="1">
        <f t="array" ref="O71">_xlfn.XLOOKUP(C71&amp;"|"&amp;F71&amp;"|"&amp;"2025",RVb!A:A&amp;"|"&amp;RVb!F:F&amp;"|"&amp;RVb!H:H,RVb!E:E, "Neujemanje KN - RVb")</f>
        <v>Neujemanje KN - RVb</v>
      </c>
      <c r="P71" s="120"/>
      <c r="Q71" s="106"/>
      <c r="R71" s="44">
        <f t="shared" si="1"/>
        <v>0</v>
      </c>
      <c r="S71" s="217" t="str">
        <f t="shared" si="7"/>
        <v/>
      </c>
      <c r="T71" s="197" t="str">
        <f>IF(AND(B70="",B71=""),"",_xlfn.XLOOKUP(K71, Parametri!A:A,Parametri!B:B, ""))</f>
        <v/>
      </c>
      <c r="U71" s="197" t="str">
        <f>IF(AND(B70="",B71=""),"",_xlfn.XLOOKUP(K71, Parametri!A:A,Parametri!C:C, ""))</f>
        <v/>
      </c>
      <c r="V71" s="218" t="str">
        <f t="shared" si="5"/>
        <v/>
      </c>
      <c r="W71" s="219" t="str">
        <f t="shared" si="6"/>
        <v/>
      </c>
      <c r="X71" s="2"/>
    </row>
    <row r="72" spans="1:24" ht="30" customHeight="1" x14ac:dyDescent="0.3">
      <c r="A72" s="59">
        <v>65</v>
      </c>
      <c r="B72" s="89"/>
      <c r="C72" s="43" t="str">
        <f t="shared" si="3"/>
        <v/>
      </c>
      <c r="D72" s="182" t="str">
        <f>IF(AND(B71="",B72=""),"",IFERROR(_xlfn.XLOOKUP(B72,'Seznam Blaga'!A:A,'Seznam Blaga'!B:B), "To blago ni predmet CBAM"))</f>
        <v/>
      </c>
      <c r="E72" s="101"/>
      <c r="F72" s="43" t="str">
        <f>_xlfn.XLOOKUP(E72, 'Seznami podatkov'!C:C,'Seznami podatkov'!B:B, "Izpolni obvezna polja.")</f>
        <v/>
      </c>
      <c r="G72" s="212" t="str">
        <f t="shared" si="4"/>
        <v/>
      </c>
      <c r="H72" s="94"/>
      <c r="I72" s="95" t="b">
        <f>COUNTIF('Seznami podatkov'!G:G,H72)&gt;0</f>
        <v>0</v>
      </c>
      <c r="J72" s="95" t="b">
        <f>COUNTIF('Seznami podatkov'!H:H,H72)&gt;0</f>
        <v>0</v>
      </c>
      <c r="K72" s="106"/>
      <c r="L72" s="95">
        <f>_xlfn.XLOOKUP(K72, 'Seznami podatkov'!D:D,'Seznami podatkov'!E:E, "")</f>
        <v>0</v>
      </c>
      <c r="M72" s="104">
        <f t="shared" si="0"/>
        <v>2025</v>
      </c>
      <c r="N72" s="92" cm="1">
        <f t="array" ref="N72">_xlfn.XLOOKUP(C72&amp;"|"&amp;F72&amp;"|"&amp;M72,RVb!A:A&amp;"|"&amp;RVb!F:F&amp;"|"&amp;RVb!H:H,RVb!E:E, 0)</f>
        <v>0</v>
      </c>
      <c r="O72" s="105" t="str" cm="1">
        <f t="array" ref="O72">_xlfn.XLOOKUP(C72&amp;"|"&amp;F72&amp;"|"&amp;"2025",RVb!A:A&amp;"|"&amp;RVb!F:F&amp;"|"&amp;RVb!H:H,RVb!E:E, "Neujemanje KN - RVb")</f>
        <v>Neujemanje KN - RVb</v>
      </c>
      <c r="P72" s="120"/>
      <c r="Q72" s="106"/>
      <c r="R72" s="44">
        <f t="shared" si="1"/>
        <v>0</v>
      </c>
      <c r="S72" s="217" t="str">
        <f t="shared" si="7"/>
        <v/>
      </c>
      <c r="T72" s="197" t="str">
        <f>IF(AND(B71="",B72=""),"",_xlfn.XLOOKUP(K72, Parametri!A:A,Parametri!B:B, ""))</f>
        <v/>
      </c>
      <c r="U72" s="197" t="str">
        <f>IF(AND(B71="",B72=""),"",_xlfn.XLOOKUP(K72, Parametri!A:A,Parametri!C:C, ""))</f>
        <v/>
      </c>
      <c r="V72" s="218" t="str">
        <f t="shared" si="5"/>
        <v/>
      </c>
      <c r="W72" s="219" t="str">
        <f t="shared" si="6"/>
        <v/>
      </c>
      <c r="X72" s="2"/>
    </row>
    <row r="73" spans="1:24" ht="30" customHeight="1" x14ac:dyDescent="0.3">
      <c r="A73" s="59">
        <v>66</v>
      </c>
      <c r="B73" s="89"/>
      <c r="C73" s="43" t="str">
        <f t="shared" si="3"/>
        <v/>
      </c>
      <c r="D73" s="182" t="str">
        <f>IF(AND(B72="",B73=""),"",IFERROR(_xlfn.XLOOKUP(B73,'Seznam Blaga'!A:A,'Seznam Blaga'!B:B), "To blago ni predmet CBAM"))</f>
        <v/>
      </c>
      <c r="E73" s="101"/>
      <c r="F73" s="43" t="str">
        <f>_xlfn.XLOOKUP(E73, 'Seznami podatkov'!C:C,'Seznami podatkov'!B:B, "Izpolni obvezna polja.")</f>
        <v/>
      </c>
      <c r="G73" s="212" t="str">
        <f t="shared" si="4"/>
        <v/>
      </c>
      <c r="H73" s="94"/>
      <c r="I73" s="95" t="b">
        <f>COUNTIF('Seznami podatkov'!G:G,H73)&gt;0</f>
        <v>0</v>
      </c>
      <c r="J73" s="95" t="b">
        <f>COUNTIF('Seznami podatkov'!H:H,H73)&gt;0</f>
        <v>0</v>
      </c>
      <c r="K73" s="106"/>
      <c r="L73" s="95">
        <f>_xlfn.XLOOKUP(K73, 'Seznami podatkov'!D:D,'Seznami podatkov'!E:E, "")</f>
        <v>0</v>
      </c>
      <c r="M73" s="104">
        <f t="shared" ref="M73:M136" si="8">IF(K73&gt;2027,2028,2025)</f>
        <v>2025</v>
      </c>
      <c r="N73" s="92" cm="1">
        <f t="array" ref="N73">_xlfn.XLOOKUP(C73&amp;"|"&amp;F73&amp;"|"&amp;M73,RVb!A:A&amp;"|"&amp;RVb!F:F&amp;"|"&amp;RVb!H:H,RVb!E:E, 0)</f>
        <v>0</v>
      </c>
      <c r="O73" s="105" t="str" cm="1">
        <f t="array" ref="O73">_xlfn.XLOOKUP(C73&amp;"|"&amp;F73&amp;"|"&amp;"2025",RVb!A:A&amp;"|"&amp;RVb!F:F&amp;"|"&amp;RVb!H:H,RVb!E:E, "Neujemanje KN - RVb")</f>
        <v>Neujemanje KN - RVb</v>
      </c>
      <c r="P73" s="120"/>
      <c r="Q73" s="106"/>
      <c r="R73" s="44">
        <f t="shared" ref="R73:R136" si="9">ROUND(Q73,5)</f>
        <v>0</v>
      </c>
      <c r="S73" s="217" t="str">
        <f t="shared" ref="S73:S104" si="10">IF(AND(B72="",B73=""),"",IF(N73=0, O73, N73))</f>
        <v/>
      </c>
      <c r="T73" s="197" t="str">
        <f>IF(AND(B72="",B73=""),"",_xlfn.XLOOKUP(K73, Parametri!A:A,Parametri!B:B, ""))</f>
        <v/>
      </c>
      <c r="U73" s="197" t="str">
        <f>IF(AND(B72="",B73=""),"",_xlfn.XLOOKUP(K73, Parametri!A:A,Parametri!C:C, ""))</f>
        <v/>
      </c>
      <c r="V73" s="218" t="str">
        <f t="shared" si="5"/>
        <v/>
      </c>
      <c r="W73" s="219" t="str">
        <f t="shared" si="6"/>
        <v/>
      </c>
      <c r="X73" s="2"/>
    </row>
    <row r="74" spans="1:24" ht="30" customHeight="1" x14ac:dyDescent="0.3">
      <c r="A74" s="58">
        <v>67</v>
      </c>
      <c r="B74" s="89"/>
      <c r="C74" s="43" t="str">
        <f t="shared" ref="C74:C137" si="11">SUBSTITUTE(B74," ",CHAR(160))</f>
        <v/>
      </c>
      <c r="D74" s="182" t="str">
        <f>IF(AND(B73="",B74=""),"",IFERROR(_xlfn.XLOOKUP(B74,'Seznam Blaga'!A:A,'Seznam Blaga'!B:B), "To blago ni predmet CBAM"))</f>
        <v/>
      </c>
      <c r="E74" s="101"/>
      <c r="F74" s="43" t="str">
        <f>_xlfn.XLOOKUP(E74, 'Seznami podatkov'!C:C,'Seznami podatkov'!B:B, "Izpolni obvezna polja.")</f>
        <v/>
      </c>
      <c r="G74" s="212" t="str">
        <f t="shared" ref="G74:G137" si="12">IF(AND(B73="",B74=""),"",IF(F74="", "Brez", F74))</f>
        <v/>
      </c>
      <c r="H74" s="94"/>
      <c r="I74" s="95" t="b">
        <f>COUNTIF('Seznami podatkov'!G:G,H74)&gt;0</f>
        <v>0</v>
      </c>
      <c r="J74" s="95" t="b">
        <f>COUNTIF('Seznami podatkov'!H:H,H74)&gt;0</f>
        <v>0</v>
      </c>
      <c r="K74" s="106"/>
      <c r="L74" s="95">
        <f>_xlfn.XLOOKUP(K74, 'Seznami podatkov'!D:D,'Seznami podatkov'!E:E, "")</f>
        <v>0</v>
      </c>
      <c r="M74" s="104">
        <f t="shared" si="8"/>
        <v>2025</v>
      </c>
      <c r="N74" s="92" cm="1">
        <f t="array" ref="N74">_xlfn.XLOOKUP(C74&amp;"|"&amp;F74&amp;"|"&amp;M74,RVb!A:A&amp;"|"&amp;RVb!F:F&amp;"|"&amp;RVb!H:H,RVb!E:E, 0)</f>
        <v>0</v>
      </c>
      <c r="O74" s="105" t="str" cm="1">
        <f t="array" ref="O74">_xlfn.XLOOKUP(C74&amp;"|"&amp;F74&amp;"|"&amp;"2025",RVb!A:A&amp;"|"&amp;RVb!F:F&amp;"|"&amp;RVb!H:H,RVb!E:E, "Neujemanje KN - RVb")</f>
        <v>Neujemanje KN - RVb</v>
      </c>
      <c r="P74" s="120"/>
      <c r="Q74" s="106"/>
      <c r="R74" s="44">
        <f t="shared" si="9"/>
        <v>0</v>
      </c>
      <c r="S74" s="217" t="str">
        <f t="shared" si="10"/>
        <v/>
      </c>
      <c r="T74" s="197" t="str">
        <f>IF(AND(B73="",B74=""),"",_xlfn.XLOOKUP(K74, Parametri!A:A,Parametri!B:B, ""))</f>
        <v/>
      </c>
      <c r="U74" s="197" t="str">
        <f>IF(AND(B73="",B74=""),"",_xlfn.XLOOKUP(K74, Parametri!A:A,Parametri!C:C, ""))</f>
        <v/>
      </c>
      <c r="V74" s="218" t="str">
        <f t="shared" ref="V74:V137" si="13">IF(AND(B73="",B74=""),"",IFERROR(IF(OR(I74,J74),"Izvzeta država",IF(Q74=0, 0, (R74-S74*T74*U74)*ROUND(P74,5))),0))</f>
        <v/>
      </c>
      <c r="W74" s="219" t="str">
        <f t="shared" ref="W74:W137" si="14">IF(AND(B73="",B74=""),"",IFERROR(V74*$V$2,0))</f>
        <v/>
      </c>
      <c r="X74" s="2"/>
    </row>
    <row r="75" spans="1:24" ht="30" customHeight="1" x14ac:dyDescent="0.3">
      <c r="A75" s="59">
        <v>68</v>
      </c>
      <c r="B75" s="89"/>
      <c r="C75" s="43" t="str">
        <f t="shared" si="11"/>
        <v/>
      </c>
      <c r="D75" s="182" t="str">
        <f>IF(AND(B74="",B75=""),"",IFERROR(_xlfn.XLOOKUP(B75,'Seznam Blaga'!A:A,'Seznam Blaga'!B:B), "To blago ni predmet CBAM"))</f>
        <v/>
      </c>
      <c r="E75" s="101"/>
      <c r="F75" s="43" t="str">
        <f>_xlfn.XLOOKUP(E75, 'Seznami podatkov'!C:C,'Seznami podatkov'!B:B, "Izpolni obvezna polja.")</f>
        <v/>
      </c>
      <c r="G75" s="212" t="str">
        <f t="shared" si="12"/>
        <v/>
      </c>
      <c r="H75" s="94"/>
      <c r="I75" s="95" t="b">
        <f>COUNTIF('Seznami podatkov'!G:G,H75)&gt;0</f>
        <v>0</v>
      </c>
      <c r="J75" s="95" t="b">
        <f>COUNTIF('Seznami podatkov'!H:H,H75)&gt;0</f>
        <v>0</v>
      </c>
      <c r="K75" s="106"/>
      <c r="L75" s="95">
        <f>_xlfn.XLOOKUP(K75, 'Seznami podatkov'!D:D,'Seznami podatkov'!E:E, "")</f>
        <v>0</v>
      </c>
      <c r="M75" s="104">
        <f t="shared" si="8"/>
        <v>2025</v>
      </c>
      <c r="N75" s="92" cm="1">
        <f t="array" ref="N75">_xlfn.XLOOKUP(C75&amp;"|"&amp;F75&amp;"|"&amp;M75,RVb!A:A&amp;"|"&amp;RVb!F:F&amp;"|"&amp;RVb!H:H,RVb!E:E, 0)</f>
        <v>0</v>
      </c>
      <c r="O75" s="105" t="str" cm="1">
        <f t="array" ref="O75">_xlfn.XLOOKUP(C75&amp;"|"&amp;F75&amp;"|"&amp;"2025",RVb!A:A&amp;"|"&amp;RVb!F:F&amp;"|"&amp;RVb!H:H,RVb!E:E, "Neujemanje KN - RVb")</f>
        <v>Neujemanje KN - RVb</v>
      </c>
      <c r="P75" s="120"/>
      <c r="Q75" s="106"/>
      <c r="R75" s="44">
        <f t="shared" si="9"/>
        <v>0</v>
      </c>
      <c r="S75" s="217" t="str">
        <f t="shared" si="10"/>
        <v/>
      </c>
      <c r="T75" s="197" t="str">
        <f>IF(AND(B74="",B75=""),"",_xlfn.XLOOKUP(K75, Parametri!A:A,Parametri!B:B, ""))</f>
        <v/>
      </c>
      <c r="U75" s="197" t="str">
        <f>IF(AND(B74="",B75=""),"",_xlfn.XLOOKUP(K75, Parametri!A:A,Parametri!C:C, ""))</f>
        <v/>
      </c>
      <c r="V75" s="218" t="str">
        <f t="shared" si="13"/>
        <v/>
      </c>
      <c r="W75" s="219" t="str">
        <f t="shared" si="14"/>
        <v/>
      </c>
      <c r="X75" s="2"/>
    </row>
    <row r="76" spans="1:24" ht="30" customHeight="1" x14ac:dyDescent="0.3">
      <c r="A76" s="59">
        <v>69</v>
      </c>
      <c r="B76" s="89"/>
      <c r="C76" s="43" t="str">
        <f t="shared" si="11"/>
        <v/>
      </c>
      <c r="D76" s="182" t="str">
        <f>IF(AND(B75="",B76=""),"",IFERROR(_xlfn.XLOOKUP(B76,'Seznam Blaga'!A:A,'Seznam Blaga'!B:B), "To blago ni predmet CBAM"))</f>
        <v/>
      </c>
      <c r="E76" s="101"/>
      <c r="F76" s="43" t="str">
        <f>_xlfn.XLOOKUP(E76, 'Seznami podatkov'!C:C,'Seznami podatkov'!B:B, "Izpolni obvezna polja.")</f>
        <v/>
      </c>
      <c r="G76" s="212" t="str">
        <f t="shared" si="12"/>
        <v/>
      </c>
      <c r="H76" s="94"/>
      <c r="I76" s="95" t="b">
        <f>COUNTIF('Seznami podatkov'!G:G,H76)&gt;0</f>
        <v>0</v>
      </c>
      <c r="J76" s="95" t="b">
        <f>COUNTIF('Seznami podatkov'!H:H,H76)&gt;0</f>
        <v>0</v>
      </c>
      <c r="K76" s="106"/>
      <c r="L76" s="95">
        <f>_xlfn.XLOOKUP(K76, 'Seznami podatkov'!D:D,'Seznami podatkov'!E:E, "")</f>
        <v>0</v>
      </c>
      <c r="M76" s="104">
        <f t="shared" si="8"/>
        <v>2025</v>
      </c>
      <c r="N76" s="92" cm="1">
        <f t="array" ref="N76">_xlfn.XLOOKUP(C76&amp;"|"&amp;F76&amp;"|"&amp;M76,RVb!A:A&amp;"|"&amp;RVb!F:F&amp;"|"&amp;RVb!H:H,RVb!E:E, 0)</f>
        <v>0</v>
      </c>
      <c r="O76" s="105" t="str" cm="1">
        <f t="array" ref="O76">_xlfn.XLOOKUP(C76&amp;"|"&amp;F76&amp;"|"&amp;"2025",RVb!A:A&amp;"|"&amp;RVb!F:F&amp;"|"&amp;RVb!H:H,RVb!E:E, "Neujemanje KN - RVb")</f>
        <v>Neujemanje KN - RVb</v>
      </c>
      <c r="P76" s="120"/>
      <c r="Q76" s="106"/>
      <c r="R76" s="44">
        <f t="shared" si="9"/>
        <v>0</v>
      </c>
      <c r="S76" s="217" t="str">
        <f t="shared" si="10"/>
        <v/>
      </c>
      <c r="T76" s="197" t="str">
        <f>IF(AND(B75="",B76=""),"",_xlfn.XLOOKUP(K76, Parametri!A:A,Parametri!B:B, ""))</f>
        <v/>
      </c>
      <c r="U76" s="197" t="str">
        <f>IF(AND(B75="",B76=""),"",_xlfn.XLOOKUP(K76, Parametri!A:A,Parametri!C:C, ""))</f>
        <v/>
      </c>
      <c r="V76" s="218" t="str">
        <f t="shared" si="13"/>
        <v/>
      </c>
      <c r="W76" s="219" t="str">
        <f t="shared" si="14"/>
        <v/>
      </c>
      <c r="X76" s="2"/>
    </row>
    <row r="77" spans="1:24" ht="30" customHeight="1" x14ac:dyDescent="0.3">
      <c r="A77" s="58">
        <v>70</v>
      </c>
      <c r="B77" s="89"/>
      <c r="C77" s="43" t="str">
        <f t="shared" si="11"/>
        <v/>
      </c>
      <c r="D77" s="182" t="str">
        <f>IF(AND(B76="",B77=""),"",IFERROR(_xlfn.XLOOKUP(B77,'Seznam Blaga'!A:A,'Seznam Blaga'!B:B), "To blago ni predmet CBAM"))</f>
        <v/>
      </c>
      <c r="E77" s="101"/>
      <c r="F77" s="43" t="str">
        <f>_xlfn.XLOOKUP(E77, 'Seznami podatkov'!C:C,'Seznami podatkov'!B:B, "Izpolni obvezna polja.")</f>
        <v/>
      </c>
      <c r="G77" s="212" t="str">
        <f t="shared" si="12"/>
        <v/>
      </c>
      <c r="H77" s="94"/>
      <c r="I77" s="95" t="b">
        <f>COUNTIF('Seznami podatkov'!G:G,H77)&gt;0</f>
        <v>0</v>
      </c>
      <c r="J77" s="95" t="b">
        <f>COUNTIF('Seznami podatkov'!H:H,H77)&gt;0</f>
        <v>0</v>
      </c>
      <c r="K77" s="106"/>
      <c r="L77" s="95">
        <f>_xlfn.XLOOKUP(K77, 'Seznami podatkov'!D:D,'Seznami podatkov'!E:E, "")</f>
        <v>0</v>
      </c>
      <c r="M77" s="104">
        <f t="shared" si="8"/>
        <v>2025</v>
      </c>
      <c r="N77" s="92" cm="1">
        <f t="array" ref="N77">_xlfn.XLOOKUP(C77&amp;"|"&amp;F77&amp;"|"&amp;M77,RVb!A:A&amp;"|"&amp;RVb!F:F&amp;"|"&amp;RVb!H:H,RVb!E:E, 0)</f>
        <v>0</v>
      </c>
      <c r="O77" s="105" t="str" cm="1">
        <f t="array" ref="O77">_xlfn.XLOOKUP(C77&amp;"|"&amp;F77&amp;"|"&amp;"2025",RVb!A:A&amp;"|"&amp;RVb!F:F&amp;"|"&amp;RVb!H:H,RVb!E:E, "Neujemanje KN - RVb")</f>
        <v>Neujemanje KN - RVb</v>
      </c>
      <c r="P77" s="120"/>
      <c r="Q77" s="106"/>
      <c r="R77" s="44">
        <f t="shared" si="9"/>
        <v>0</v>
      </c>
      <c r="S77" s="217" t="str">
        <f t="shared" si="10"/>
        <v/>
      </c>
      <c r="T77" s="197" t="str">
        <f>IF(AND(B76="",B77=""),"",_xlfn.XLOOKUP(K77, Parametri!A:A,Parametri!B:B, ""))</f>
        <v/>
      </c>
      <c r="U77" s="197" t="str">
        <f>IF(AND(B76="",B77=""),"",_xlfn.XLOOKUP(K77, Parametri!A:A,Parametri!C:C, ""))</f>
        <v/>
      </c>
      <c r="V77" s="218" t="str">
        <f t="shared" si="13"/>
        <v/>
      </c>
      <c r="W77" s="219" t="str">
        <f t="shared" si="14"/>
        <v/>
      </c>
      <c r="X77" s="2"/>
    </row>
    <row r="78" spans="1:24" ht="30" customHeight="1" x14ac:dyDescent="0.3">
      <c r="A78" s="59">
        <v>71</v>
      </c>
      <c r="B78" s="89"/>
      <c r="C78" s="43" t="str">
        <f t="shared" si="11"/>
        <v/>
      </c>
      <c r="D78" s="182" t="str">
        <f>IF(AND(B77="",B78=""),"",IFERROR(_xlfn.XLOOKUP(B78,'Seznam Blaga'!A:A,'Seznam Blaga'!B:B), "To blago ni predmet CBAM"))</f>
        <v/>
      </c>
      <c r="E78" s="101"/>
      <c r="F78" s="43" t="str">
        <f>_xlfn.XLOOKUP(E78, 'Seznami podatkov'!C:C,'Seznami podatkov'!B:B, "Izpolni obvezna polja.")</f>
        <v/>
      </c>
      <c r="G78" s="212" t="str">
        <f t="shared" si="12"/>
        <v/>
      </c>
      <c r="H78" s="94"/>
      <c r="I78" s="95" t="b">
        <f>COUNTIF('Seznami podatkov'!G:G,H78)&gt;0</f>
        <v>0</v>
      </c>
      <c r="J78" s="95" t="b">
        <f>COUNTIF('Seznami podatkov'!H:H,H78)&gt;0</f>
        <v>0</v>
      </c>
      <c r="K78" s="106"/>
      <c r="L78" s="95">
        <f>_xlfn.XLOOKUP(K78, 'Seznami podatkov'!D:D,'Seznami podatkov'!E:E, "")</f>
        <v>0</v>
      </c>
      <c r="M78" s="104">
        <f t="shared" si="8"/>
        <v>2025</v>
      </c>
      <c r="N78" s="92" cm="1">
        <f t="array" ref="N78">_xlfn.XLOOKUP(C78&amp;"|"&amp;F78&amp;"|"&amp;M78,RVb!A:A&amp;"|"&amp;RVb!F:F&amp;"|"&amp;RVb!H:H,RVb!E:E, 0)</f>
        <v>0</v>
      </c>
      <c r="O78" s="105" t="str" cm="1">
        <f t="array" ref="O78">_xlfn.XLOOKUP(C78&amp;"|"&amp;F78&amp;"|"&amp;"2025",RVb!A:A&amp;"|"&amp;RVb!F:F&amp;"|"&amp;RVb!H:H,RVb!E:E, "Neujemanje KN - RVb")</f>
        <v>Neujemanje KN - RVb</v>
      </c>
      <c r="P78" s="120"/>
      <c r="Q78" s="106"/>
      <c r="R78" s="44">
        <f t="shared" si="9"/>
        <v>0</v>
      </c>
      <c r="S78" s="217" t="str">
        <f t="shared" si="10"/>
        <v/>
      </c>
      <c r="T78" s="197" t="str">
        <f>IF(AND(B77="",B78=""),"",_xlfn.XLOOKUP(K78, Parametri!A:A,Parametri!B:B, ""))</f>
        <v/>
      </c>
      <c r="U78" s="197" t="str">
        <f>IF(AND(B77="",B78=""),"",_xlfn.XLOOKUP(K78, Parametri!A:A,Parametri!C:C, ""))</f>
        <v/>
      </c>
      <c r="V78" s="218" t="str">
        <f t="shared" si="13"/>
        <v/>
      </c>
      <c r="W78" s="219" t="str">
        <f t="shared" si="14"/>
        <v/>
      </c>
      <c r="X78" s="2"/>
    </row>
    <row r="79" spans="1:24" ht="30" customHeight="1" x14ac:dyDescent="0.3">
      <c r="A79" s="59">
        <v>72</v>
      </c>
      <c r="B79" s="89"/>
      <c r="C79" s="43" t="str">
        <f t="shared" si="11"/>
        <v/>
      </c>
      <c r="D79" s="182" t="str">
        <f>IF(AND(B78="",B79=""),"",IFERROR(_xlfn.XLOOKUP(B79,'Seznam Blaga'!A:A,'Seznam Blaga'!B:B), "To blago ni predmet CBAM"))</f>
        <v/>
      </c>
      <c r="E79" s="101"/>
      <c r="F79" s="43" t="str">
        <f>_xlfn.XLOOKUP(E79, 'Seznami podatkov'!C:C,'Seznami podatkov'!B:B, "Izpolni obvezna polja.")</f>
        <v/>
      </c>
      <c r="G79" s="212" t="str">
        <f t="shared" si="12"/>
        <v/>
      </c>
      <c r="H79" s="94"/>
      <c r="I79" s="95" t="b">
        <f>COUNTIF('Seznami podatkov'!G:G,H79)&gt;0</f>
        <v>0</v>
      </c>
      <c r="J79" s="95" t="b">
        <f>COUNTIF('Seznami podatkov'!H:H,H79)&gt;0</f>
        <v>0</v>
      </c>
      <c r="K79" s="106"/>
      <c r="L79" s="95">
        <f>_xlfn.XLOOKUP(K79, 'Seznami podatkov'!D:D,'Seznami podatkov'!E:E, "")</f>
        <v>0</v>
      </c>
      <c r="M79" s="104">
        <f t="shared" si="8"/>
        <v>2025</v>
      </c>
      <c r="N79" s="92" cm="1">
        <f t="array" ref="N79">_xlfn.XLOOKUP(C79&amp;"|"&amp;F79&amp;"|"&amp;M79,RVb!A:A&amp;"|"&amp;RVb!F:F&amp;"|"&amp;RVb!H:H,RVb!E:E, 0)</f>
        <v>0</v>
      </c>
      <c r="O79" s="105" t="str" cm="1">
        <f t="array" ref="O79">_xlfn.XLOOKUP(C79&amp;"|"&amp;F79&amp;"|"&amp;"2025",RVb!A:A&amp;"|"&amp;RVb!F:F&amp;"|"&amp;RVb!H:H,RVb!E:E, "Neujemanje KN - RVb")</f>
        <v>Neujemanje KN - RVb</v>
      </c>
      <c r="P79" s="120"/>
      <c r="Q79" s="106"/>
      <c r="R79" s="44">
        <f t="shared" si="9"/>
        <v>0</v>
      </c>
      <c r="S79" s="217" t="str">
        <f t="shared" si="10"/>
        <v/>
      </c>
      <c r="T79" s="197" t="str">
        <f>IF(AND(B78="",B79=""),"",_xlfn.XLOOKUP(K79, Parametri!A:A,Parametri!B:B, ""))</f>
        <v/>
      </c>
      <c r="U79" s="197" t="str">
        <f>IF(AND(B78="",B79=""),"",_xlfn.XLOOKUP(K79, Parametri!A:A,Parametri!C:C, ""))</f>
        <v/>
      </c>
      <c r="V79" s="218" t="str">
        <f t="shared" si="13"/>
        <v/>
      </c>
      <c r="W79" s="219" t="str">
        <f t="shared" si="14"/>
        <v/>
      </c>
      <c r="X79" s="2"/>
    </row>
    <row r="80" spans="1:24" ht="30" customHeight="1" x14ac:dyDescent="0.3">
      <c r="A80" s="58">
        <v>73</v>
      </c>
      <c r="B80" s="89"/>
      <c r="C80" s="43" t="str">
        <f t="shared" si="11"/>
        <v/>
      </c>
      <c r="D80" s="182" t="str">
        <f>IF(AND(B79="",B80=""),"",IFERROR(_xlfn.XLOOKUP(B80,'Seznam Blaga'!A:A,'Seznam Blaga'!B:B), "To blago ni predmet CBAM"))</f>
        <v/>
      </c>
      <c r="E80" s="101"/>
      <c r="F80" s="43" t="str">
        <f>_xlfn.XLOOKUP(E80, 'Seznami podatkov'!C:C,'Seznami podatkov'!B:B, "Izpolni obvezna polja.")</f>
        <v/>
      </c>
      <c r="G80" s="212" t="str">
        <f t="shared" si="12"/>
        <v/>
      </c>
      <c r="H80" s="94"/>
      <c r="I80" s="95" t="b">
        <f>COUNTIF('Seznami podatkov'!G:G,H80)&gt;0</f>
        <v>0</v>
      </c>
      <c r="J80" s="95" t="b">
        <f>COUNTIF('Seznami podatkov'!H:H,H80)&gt;0</f>
        <v>0</v>
      </c>
      <c r="K80" s="106"/>
      <c r="L80" s="95">
        <f>_xlfn.XLOOKUP(K80, 'Seznami podatkov'!D:D,'Seznami podatkov'!E:E, "")</f>
        <v>0</v>
      </c>
      <c r="M80" s="104">
        <f t="shared" si="8"/>
        <v>2025</v>
      </c>
      <c r="N80" s="92" cm="1">
        <f t="array" ref="N80">_xlfn.XLOOKUP(C80&amp;"|"&amp;F80&amp;"|"&amp;M80,RVb!A:A&amp;"|"&amp;RVb!F:F&amp;"|"&amp;RVb!H:H,RVb!E:E, 0)</f>
        <v>0</v>
      </c>
      <c r="O80" s="105" t="str" cm="1">
        <f t="array" ref="O80">_xlfn.XLOOKUP(C80&amp;"|"&amp;F80&amp;"|"&amp;"2025",RVb!A:A&amp;"|"&amp;RVb!F:F&amp;"|"&amp;RVb!H:H,RVb!E:E, "Neujemanje KN - RVb")</f>
        <v>Neujemanje KN - RVb</v>
      </c>
      <c r="P80" s="120"/>
      <c r="Q80" s="106"/>
      <c r="R80" s="44">
        <f t="shared" si="9"/>
        <v>0</v>
      </c>
      <c r="S80" s="217" t="str">
        <f t="shared" si="10"/>
        <v/>
      </c>
      <c r="T80" s="197" t="str">
        <f>IF(AND(B79="",B80=""),"",_xlfn.XLOOKUP(K80, Parametri!A:A,Parametri!B:B, ""))</f>
        <v/>
      </c>
      <c r="U80" s="197" t="str">
        <f>IF(AND(B79="",B80=""),"",_xlfn.XLOOKUP(K80, Parametri!A:A,Parametri!C:C, ""))</f>
        <v/>
      </c>
      <c r="V80" s="218" t="str">
        <f t="shared" si="13"/>
        <v/>
      </c>
      <c r="W80" s="219" t="str">
        <f t="shared" si="14"/>
        <v/>
      </c>
      <c r="X80" s="2"/>
    </row>
    <row r="81" spans="1:24" ht="30" customHeight="1" x14ac:dyDescent="0.3">
      <c r="A81" s="59">
        <v>74</v>
      </c>
      <c r="B81" s="89"/>
      <c r="C81" s="43" t="str">
        <f t="shared" si="11"/>
        <v/>
      </c>
      <c r="D81" s="182" t="str">
        <f>IF(AND(B80="",B81=""),"",IFERROR(_xlfn.XLOOKUP(B81,'Seznam Blaga'!A:A,'Seznam Blaga'!B:B), "To blago ni predmet CBAM"))</f>
        <v/>
      </c>
      <c r="E81" s="101"/>
      <c r="F81" s="43" t="str">
        <f>_xlfn.XLOOKUP(E81, 'Seznami podatkov'!C:C,'Seznami podatkov'!B:B, "Izpolni obvezna polja.")</f>
        <v/>
      </c>
      <c r="G81" s="212" t="str">
        <f t="shared" si="12"/>
        <v/>
      </c>
      <c r="H81" s="94"/>
      <c r="I81" s="95" t="b">
        <f>COUNTIF('Seznami podatkov'!G:G,H81)&gt;0</f>
        <v>0</v>
      </c>
      <c r="J81" s="95" t="b">
        <f>COUNTIF('Seznami podatkov'!H:H,H81)&gt;0</f>
        <v>0</v>
      </c>
      <c r="K81" s="106"/>
      <c r="L81" s="95">
        <f>_xlfn.XLOOKUP(K81, 'Seznami podatkov'!D:D,'Seznami podatkov'!E:E, "")</f>
        <v>0</v>
      </c>
      <c r="M81" s="104">
        <f t="shared" si="8"/>
        <v>2025</v>
      </c>
      <c r="N81" s="92" cm="1">
        <f t="array" ref="N81">_xlfn.XLOOKUP(C81&amp;"|"&amp;F81&amp;"|"&amp;M81,RVb!A:A&amp;"|"&amp;RVb!F:F&amp;"|"&amp;RVb!H:H,RVb!E:E, 0)</f>
        <v>0</v>
      </c>
      <c r="O81" s="105" t="str" cm="1">
        <f t="array" ref="O81">_xlfn.XLOOKUP(C81&amp;"|"&amp;F81&amp;"|"&amp;"2025",RVb!A:A&amp;"|"&amp;RVb!F:F&amp;"|"&amp;RVb!H:H,RVb!E:E, "Neujemanje KN - RVb")</f>
        <v>Neujemanje KN - RVb</v>
      </c>
      <c r="P81" s="120"/>
      <c r="Q81" s="106"/>
      <c r="R81" s="44">
        <f t="shared" si="9"/>
        <v>0</v>
      </c>
      <c r="S81" s="217" t="str">
        <f t="shared" si="10"/>
        <v/>
      </c>
      <c r="T81" s="197" t="str">
        <f>IF(AND(B80="",B81=""),"",_xlfn.XLOOKUP(K81, Parametri!A:A,Parametri!B:B, ""))</f>
        <v/>
      </c>
      <c r="U81" s="197" t="str">
        <f>IF(AND(B80="",B81=""),"",_xlfn.XLOOKUP(K81, Parametri!A:A,Parametri!C:C, ""))</f>
        <v/>
      </c>
      <c r="V81" s="218" t="str">
        <f t="shared" si="13"/>
        <v/>
      </c>
      <c r="W81" s="219" t="str">
        <f t="shared" si="14"/>
        <v/>
      </c>
      <c r="X81" s="2"/>
    </row>
    <row r="82" spans="1:24" ht="30" customHeight="1" x14ac:dyDescent="0.3">
      <c r="A82" s="59">
        <v>75</v>
      </c>
      <c r="B82" s="89"/>
      <c r="C82" s="43" t="str">
        <f t="shared" si="11"/>
        <v/>
      </c>
      <c r="D82" s="182" t="str">
        <f>IF(AND(B81="",B82=""),"",IFERROR(_xlfn.XLOOKUP(B82,'Seznam Blaga'!A:A,'Seznam Blaga'!B:B), "To blago ni predmet CBAM"))</f>
        <v/>
      </c>
      <c r="E82" s="101"/>
      <c r="F82" s="43" t="str">
        <f>_xlfn.XLOOKUP(E82, 'Seznami podatkov'!C:C,'Seznami podatkov'!B:B, "Izpolni obvezna polja.")</f>
        <v/>
      </c>
      <c r="G82" s="212" t="str">
        <f t="shared" si="12"/>
        <v/>
      </c>
      <c r="H82" s="94"/>
      <c r="I82" s="95" t="b">
        <f>COUNTIF('Seznami podatkov'!G:G,H82)&gt;0</f>
        <v>0</v>
      </c>
      <c r="J82" s="95" t="b">
        <f>COUNTIF('Seznami podatkov'!H:H,H82)&gt;0</f>
        <v>0</v>
      </c>
      <c r="K82" s="106"/>
      <c r="L82" s="95">
        <f>_xlfn.XLOOKUP(K82, 'Seznami podatkov'!D:D,'Seznami podatkov'!E:E, "")</f>
        <v>0</v>
      </c>
      <c r="M82" s="104">
        <f t="shared" si="8"/>
        <v>2025</v>
      </c>
      <c r="N82" s="92" cm="1">
        <f t="array" ref="N82">_xlfn.XLOOKUP(C82&amp;"|"&amp;F82&amp;"|"&amp;M82,RVb!A:A&amp;"|"&amp;RVb!F:F&amp;"|"&amp;RVb!H:H,RVb!E:E, 0)</f>
        <v>0</v>
      </c>
      <c r="O82" s="105" t="str" cm="1">
        <f t="array" ref="O82">_xlfn.XLOOKUP(C82&amp;"|"&amp;F82&amp;"|"&amp;"2025",RVb!A:A&amp;"|"&amp;RVb!F:F&amp;"|"&amp;RVb!H:H,RVb!E:E, "Neujemanje KN - RVb")</f>
        <v>Neujemanje KN - RVb</v>
      </c>
      <c r="P82" s="120"/>
      <c r="Q82" s="106"/>
      <c r="R82" s="44">
        <f t="shared" si="9"/>
        <v>0</v>
      </c>
      <c r="S82" s="217" t="str">
        <f t="shared" si="10"/>
        <v/>
      </c>
      <c r="T82" s="197" t="str">
        <f>IF(AND(B81="",B82=""),"",_xlfn.XLOOKUP(K82, Parametri!A:A,Parametri!B:B, ""))</f>
        <v/>
      </c>
      <c r="U82" s="197" t="str">
        <f>IF(AND(B81="",B82=""),"",_xlfn.XLOOKUP(K82, Parametri!A:A,Parametri!C:C, ""))</f>
        <v/>
      </c>
      <c r="V82" s="218" t="str">
        <f t="shared" si="13"/>
        <v/>
      </c>
      <c r="W82" s="219" t="str">
        <f t="shared" si="14"/>
        <v/>
      </c>
      <c r="X82" s="2"/>
    </row>
    <row r="83" spans="1:24" ht="30" customHeight="1" x14ac:dyDescent="0.3">
      <c r="A83" s="58">
        <v>76</v>
      </c>
      <c r="B83" s="89"/>
      <c r="C83" s="43" t="str">
        <f t="shared" si="11"/>
        <v/>
      </c>
      <c r="D83" s="182" t="str">
        <f>IF(AND(B82="",B83=""),"",IFERROR(_xlfn.XLOOKUP(B83,'Seznam Blaga'!A:A,'Seznam Blaga'!B:B), "To blago ni predmet CBAM"))</f>
        <v/>
      </c>
      <c r="E83" s="101"/>
      <c r="F83" s="43" t="str">
        <f>_xlfn.XLOOKUP(E83, 'Seznami podatkov'!C:C,'Seznami podatkov'!B:B, "Izpolni obvezna polja.")</f>
        <v/>
      </c>
      <c r="G83" s="212" t="str">
        <f t="shared" si="12"/>
        <v/>
      </c>
      <c r="H83" s="94"/>
      <c r="I83" s="95" t="b">
        <f>COUNTIF('Seznami podatkov'!G:G,H83)&gt;0</f>
        <v>0</v>
      </c>
      <c r="J83" s="95" t="b">
        <f>COUNTIF('Seznami podatkov'!H:H,H83)&gt;0</f>
        <v>0</v>
      </c>
      <c r="K83" s="106"/>
      <c r="L83" s="95">
        <f>_xlfn.XLOOKUP(K83, 'Seznami podatkov'!D:D,'Seznami podatkov'!E:E, "")</f>
        <v>0</v>
      </c>
      <c r="M83" s="104">
        <f t="shared" si="8"/>
        <v>2025</v>
      </c>
      <c r="N83" s="92" cm="1">
        <f t="array" ref="N83">_xlfn.XLOOKUP(C83&amp;"|"&amp;F83&amp;"|"&amp;M83,RVb!A:A&amp;"|"&amp;RVb!F:F&amp;"|"&amp;RVb!H:H,RVb!E:E, 0)</f>
        <v>0</v>
      </c>
      <c r="O83" s="105" t="str" cm="1">
        <f t="array" ref="O83">_xlfn.XLOOKUP(C83&amp;"|"&amp;F83&amp;"|"&amp;"2025",RVb!A:A&amp;"|"&amp;RVb!F:F&amp;"|"&amp;RVb!H:H,RVb!E:E, "Neujemanje KN - RVb")</f>
        <v>Neujemanje KN - RVb</v>
      </c>
      <c r="P83" s="120"/>
      <c r="Q83" s="106"/>
      <c r="R83" s="44">
        <f t="shared" si="9"/>
        <v>0</v>
      </c>
      <c r="S83" s="217" t="str">
        <f t="shared" si="10"/>
        <v/>
      </c>
      <c r="T83" s="197" t="str">
        <f>IF(AND(B82="",B83=""),"",_xlfn.XLOOKUP(K83, Parametri!A:A,Parametri!B:B, ""))</f>
        <v/>
      </c>
      <c r="U83" s="197" t="str">
        <f>IF(AND(B82="",B83=""),"",_xlfn.XLOOKUP(K83, Parametri!A:A,Parametri!C:C, ""))</f>
        <v/>
      </c>
      <c r="V83" s="218" t="str">
        <f t="shared" si="13"/>
        <v/>
      </c>
      <c r="W83" s="219" t="str">
        <f t="shared" si="14"/>
        <v/>
      </c>
      <c r="X83" s="2"/>
    </row>
    <row r="84" spans="1:24" ht="30" customHeight="1" x14ac:dyDescent="0.3">
      <c r="A84" s="59">
        <v>77</v>
      </c>
      <c r="B84" s="89"/>
      <c r="C84" s="43" t="str">
        <f t="shared" si="11"/>
        <v/>
      </c>
      <c r="D84" s="182" t="str">
        <f>IF(AND(B83="",B84=""),"",IFERROR(_xlfn.XLOOKUP(B84,'Seznam Blaga'!A:A,'Seznam Blaga'!B:B), "To blago ni predmet CBAM"))</f>
        <v/>
      </c>
      <c r="E84" s="101"/>
      <c r="F84" s="43" t="str">
        <f>_xlfn.XLOOKUP(E84, 'Seznami podatkov'!C:C,'Seznami podatkov'!B:B, "Izpolni obvezna polja.")</f>
        <v/>
      </c>
      <c r="G84" s="212" t="str">
        <f t="shared" si="12"/>
        <v/>
      </c>
      <c r="H84" s="94"/>
      <c r="I84" s="95" t="b">
        <f>COUNTIF('Seznami podatkov'!G:G,H84)&gt;0</f>
        <v>0</v>
      </c>
      <c r="J84" s="95" t="b">
        <f>COUNTIF('Seznami podatkov'!H:H,H84)&gt;0</f>
        <v>0</v>
      </c>
      <c r="K84" s="106"/>
      <c r="L84" s="95">
        <f>_xlfn.XLOOKUP(K84, 'Seznami podatkov'!D:D,'Seznami podatkov'!E:E, "")</f>
        <v>0</v>
      </c>
      <c r="M84" s="104">
        <f t="shared" si="8"/>
        <v>2025</v>
      </c>
      <c r="N84" s="92" cm="1">
        <f t="array" ref="N84">_xlfn.XLOOKUP(C84&amp;"|"&amp;F84&amp;"|"&amp;M84,RVb!A:A&amp;"|"&amp;RVb!F:F&amp;"|"&amp;RVb!H:H,RVb!E:E, 0)</f>
        <v>0</v>
      </c>
      <c r="O84" s="105" t="str" cm="1">
        <f t="array" ref="O84">_xlfn.XLOOKUP(C84&amp;"|"&amp;F84&amp;"|"&amp;"2025",RVb!A:A&amp;"|"&amp;RVb!F:F&amp;"|"&amp;RVb!H:H,RVb!E:E, "Neujemanje KN - RVb")</f>
        <v>Neujemanje KN - RVb</v>
      </c>
      <c r="P84" s="120"/>
      <c r="Q84" s="106"/>
      <c r="R84" s="44">
        <f t="shared" si="9"/>
        <v>0</v>
      </c>
      <c r="S84" s="217" t="str">
        <f t="shared" si="10"/>
        <v/>
      </c>
      <c r="T84" s="197" t="str">
        <f>IF(AND(B83="",B84=""),"",_xlfn.XLOOKUP(K84, Parametri!A:A,Parametri!B:B, ""))</f>
        <v/>
      </c>
      <c r="U84" s="197" t="str">
        <f>IF(AND(B83="",B84=""),"",_xlfn.XLOOKUP(K84, Parametri!A:A,Parametri!C:C, ""))</f>
        <v/>
      </c>
      <c r="V84" s="218" t="str">
        <f t="shared" si="13"/>
        <v/>
      </c>
      <c r="W84" s="219" t="str">
        <f t="shared" si="14"/>
        <v/>
      </c>
      <c r="X84" s="2"/>
    </row>
    <row r="85" spans="1:24" ht="30" customHeight="1" x14ac:dyDescent="0.3">
      <c r="A85" s="59">
        <v>78</v>
      </c>
      <c r="B85" s="89"/>
      <c r="C85" s="43" t="str">
        <f t="shared" si="11"/>
        <v/>
      </c>
      <c r="D85" s="182" t="str">
        <f>IF(AND(B84="",B85=""),"",IFERROR(_xlfn.XLOOKUP(B85,'Seznam Blaga'!A:A,'Seznam Blaga'!B:B), "To blago ni predmet CBAM"))</f>
        <v/>
      </c>
      <c r="E85" s="101"/>
      <c r="F85" s="43" t="str">
        <f>_xlfn.XLOOKUP(E85, 'Seznami podatkov'!C:C,'Seznami podatkov'!B:B, "Izpolni obvezna polja.")</f>
        <v/>
      </c>
      <c r="G85" s="212" t="str">
        <f t="shared" si="12"/>
        <v/>
      </c>
      <c r="H85" s="94"/>
      <c r="I85" s="95" t="b">
        <f>COUNTIF('Seznami podatkov'!G:G,H85)&gt;0</f>
        <v>0</v>
      </c>
      <c r="J85" s="95" t="b">
        <f>COUNTIF('Seznami podatkov'!H:H,H85)&gt;0</f>
        <v>0</v>
      </c>
      <c r="K85" s="106"/>
      <c r="L85" s="95">
        <f>_xlfn.XLOOKUP(K85, 'Seznami podatkov'!D:D,'Seznami podatkov'!E:E, "")</f>
        <v>0</v>
      </c>
      <c r="M85" s="104">
        <f t="shared" si="8"/>
        <v>2025</v>
      </c>
      <c r="N85" s="92" cm="1">
        <f t="array" ref="N85">_xlfn.XLOOKUP(C85&amp;"|"&amp;F85&amp;"|"&amp;M85,RVb!A:A&amp;"|"&amp;RVb!F:F&amp;"|"&amp;RVb!H:H,RVb!E:E, 0)</f>
        <v>0</v>
      </c>
      <c r="O85" s="105" t="str" cm="1">
        <f t="array" ref="O85">_xlfn.XLOOKUP(C85&amp;"|"&amp;F85&amp;"|"&amp;"2025",RVb!A:A&amp;"|"&amp;RVb!F:F&amp;"|"&amp;RVb!H:H,RVb!E:E, "Neujemanje KN - RVb")</f>
        <v>Neujemanje KN - RVb</v>
      </c>
      <c r="P85" s="120"/>
      <c r="Q85" s="106"/>
      <c r="R85" s="44">
        <f t="shared" si="9"/>
        <v>0</v>
      </c>
      <c r="S85" s="217" t="str">
        <f t="shared" si="10"/>
        <v/>
      </c>
      <c r="T85" s="197" t="str">
        <f>IF(AND(B84="",B85=""),"",_xlfn.XLOOKUP(K85, Parametri!A:A,Parametri!B:B, ""))</f>
        <v/>
      </c>
      <c r="U85" s="197" t="str">
        <f>IF(AND(B84="",B85=""),"",_xlfn.XLOOKUP(K85, Parametri!A:A,Parametri!C:C, ""))</f>
        <v/>
      </c>
      <c r="V85" s="218" t="str">
        <f t="shared" si="13"/>
        <v/>
      </c>
      <c r="W85" s="219" t="str">
        <f t="shared" si="14"/>
        <v/>
      </c>
      <c r="X85" s="2"/>
    </row>
    <row r="86" spans="1:24" ht="30" customHeight="1" x14ac:dyDescent="0.3">
      <c r="A86" s="58">
        <v>79</v>
      </c>
      <c r="B86" s="89"/>
      <c r="C86" s="43" t="str">
        <f t="shared" si="11"/>
        <v/>
      </c>
      <c r="D86" s="182" t="str">
        <f>IF(AND(B85="",B86=""),"",IFERROR(_xlfn.XLOOKUP(B86,'Seznam Blaga'!A:A,'Seznam Blaga'!B:B), "To blago ni predmet CBAM"))</f>
        <v/>
      </c>
      <c r="E86" s="101"/>
      <c r="F86" s="43" t="str">
        <f>_xlfn.XLOOKUP(E86, 'Seznami podatkov'!C:C,'Seznami podatkov'!B:B, "Izpolni obvezna polja.")</f>
        <v/>
      </c>
      <c r="G86" s="212" t="str">
        <f t="shared" si="12"/>
        <v/>
      </c>
      <c r="H86" s="94"/>
      <c r="I86" s="95" t="b">
        <f>COUNTIF('Seznami podatkov'!G:G,H86)&gt;0</f>
        <v>0</v>
      </c>
      <c r="J86" s="95" t="b">
        <f>COUNTIF('Seznami podatkov'!H:H,H86)&gt;0</f>
        <v>0</v>
      </c>
      <c r="K86" s="106"/>
      <c r="L86" s="95">
        <f>_xlfn.XLOOKUP(K86, 'Seznami podatkov'!D:D,'Seznami podatkov'!E:E, "")</f>
        <v>0</v>
      </c>
      <c r="M86" s="104">
        <f t="shared" si="8"/>
        <v>2025</v>
      </c>
      <c r="N86" s="92" cm="1">
        <f t="array" ref="N86">_xlfn.XLOOKUP(C86&amp;"|"&amp;F86&amp;"|"&amp;M86,RVb!A:A&amp;"|"&amp;RVb!F:F&amp;"|"&amp;RVb!H:H,RVb!E:E, 0)</f>
        <v>0</v>
      </c>
      <c r="O86" s="105" t="str" cm="1">
        <f t="array" ref="O86">_xlfn.XLOOKUP(C86&amp;"|"&amp;F86&amp;"|"&amp;"2025",RVb!A:A&amp;"|"&amp;RVb!F:F&amp;"|"&amp;RVb!H:H,RVb!E:E, "Neujemanje KN - RVb")</f>
        <v>Neujemanje KN - RVb</v>
      </c>
      <c r="P86" s="120"/>
      <c r="Q86" s="106"/>
      <c r="R86" s="44">
        <f t="shared" si="9"/>
        <v>0</v>
      </c>
      <c r="S86" s="217" t="str">
        <f t="shared" si="10"/>
        <v/>
      </c>
      <c r="T86" s="197" t="str">
        <f>IF(AND(B85="",B86=""),"",_xlfn.XLOOKUP(K86, Parametri!A:A,Parametri!B:B, ""))</f>
        <v/>
      </c>
      <c r="U86" s="197" t="str">
        <f>IF(AND(B85="",B86=""),"",_xlfn.XLOOKUP(K86, Parametri!A:A,Parametri!C:C, ""))</f>
        <v/>
      </c>
      <c r="V86" s="218" t="str">
        <f t="shared" si="13"/>
        <v/>
      </c>
      <c r="W86" s="219" t="str">
        <f t="shared" si="14"/>
        <v/>
      </c>
      <c r="X86" s="2"/>
    </row>
    <row r="87" spans="1:24" ht="30" customHeight="1" x14ac:dyDescent="0.3">
      <c r="A87" s="59">
        <v>80</v>
      </c>
      <c r="B87" s="89"/>
      <c r="C87" s="43" t="str">
        <f t="shared" si="11"/>
        <v/>
      </c>
      <c r="D87" s="182" t="str">
        <f>IF(AND(B86="",B87=""),"",IFERROR(_xlfn.XLOOKUP(B87,'Seznam Blaga'!A:A,'Seznam Blaga'!B:B), "To blago ni predmet CBAM"))</f>
        <v/>
      </c>
      <c r="E87" s="101"/>
      <c r="F87" s="43" t="str">
        <f>_xlfn.XLOOKUP(E87, 'Seznami podatkov'!C:C,'Seznami podatkov'!B:B, "Izpolni obvezna polja.")</f>
        <v/>
      </c>
      <c r="G87" s="212" t="str">
        <f t="shared" si="12"/>
        <v/>
      </c>
      <c r="H87" s="94"/>
      <c r="I87" s="95" t="b">
        <f>COUNTIF('Seznami podatkov'!G:G,H87)&gt;0</f>
        <v>0</v>
      </c>
      <c r="J87" s="95" t="b">
        <f>COUNTIF('Seznami podatkov'!H:H,H87)&gt;0</f>
        <v>0</v>
      </c>
      <c r="K87" s="106"/>
      <c r="L87" s="95">
        <f>_xlfn.XLOOKUP(K87, 'Seznami podatkov'!D:D,'Seznami podatkov'!E:E, "")</f>
        <v>0</v>
      </c>
      <c r="M87" s="104">
        <f t="shared" si="8"/>
        <v>2025</v>
      </c>
      <c r="N87" s="92" cm="1">
        <f t="array" ref="N87">_xlfn.XLOOKUP(C87&amp;"|"&amp;F87&amp;"|"&amp;M87,RVb!A:A&amp;"|"&amp;RVb!F:F&amp;"|"&amp;RVb!H:H,RVb!E:E, 0)</f>
        <v>0</v>
      </c>
      <c r="O87" s="105" t="str" cm="1">
        <f t="array" ref="O87">_xlfn.XLOOKUP(C87&amp;"|"&amp;F87&amp;"|"&amp;"2025",RVb!A:A&amp;"|"&amp;RVb!F:F&amp;"|"&amp;RVb!H:H,RVb!E:E, "Neujemanje KN - RVb")</f>
        <v>Neujemanje KN - RVb</v>
      </c>
      <c r="P87" s="120"/>
      <c r="Q87" s="106"/>
      <c r="R87" s="44">
        <f t="shared" si="9"/>
        <v>0</v>
      </c>
      <c r="S87" s="217" t="str">
        <f t="shared" si="10"/>
        <v/>
      </c>
      <c r="T87" s="197" t="str">
        <f>IF(AND(B86="",B87=""),"",_xlfn.XLOOKUP(K87, Parametri!A:A,Parametri!B:B, ""))</f>
        <v/>
      </c>
      <c r="U87" s="197" t="str">
        <f>IF(AND(B86="",B87=""),"",_xlfn.XLOOKUP(K87, Parametri!A:A,Parametri!C:C, ""))</f>
        <v/>
      </c>
      <c r="V87" s="218" t="str">
        <f t="shared" si="13"/>
        <v/>
      </c>
      <c r="W87" s="219" t="str">
        <f t="shared" si="14"/>
        <v/>
      </c>
      <c r="X87" s="2"/>
    </row>
    <row r="88" spans="1:24" ht="30" customHeight="1" x14ac:dyDescent="0.3">
      <c r="A88" s="59">
        <v>81</v>
      </c>
      <c r="B88" s="89"/>
      <c r="C88" s="43" t="str">
        <f t="shared" si="11"/>
        <v/>
      </c>
      <c r="D88" s="182" t="str">
        <f>IF(AND(B87="",B88=""),"",IFERROR(_xlfn.XLOOKUP(B88,'Seznam Blaga'!A:A,'Seznam Blaga'!B:B), "To blago ni predmet CBAM"))</f>
        <v/>
      </c>
      <c r="E88" s="101"/>
      <c r="F88" s="43" t="str">
        <f>_xlfn.XLOOKUP(E88, 'Seznami podatkov'!C:C,'Seznami podatkov'!B:B, "Izpolni obvezna polja.")</f>
        <v/>
      </c>
      <c r="G88" s="212" t="str">
        <f t="shared" si="12"/>
        <v/>
      </c>
      <c r="H88" s="94"/>
      <c r="I88" s="95" t="b">
        <f>COUNTIF('Seznami podatkov'!G:G,H88)&gt;0</f>
        <v>0</v>
      </c>
      <c r="J88" s="95" t="b">
        <f>COUNTIF('Seznami podatkov'!H:H,H88)&gt;0</f>
        <v>0</v>
      </c>
      <c r="K88" s="106"/>
      <c r="L88" s="95">
        <f>_xlfn.XLOOKUP(K88, 'Seznami podatkov'!D:D,'Seznami podatkov'!E:E, "")</f>
        <v>0</v>
      </c>
      <c r="M88" s="104">
        <f t="shared" si="8"/>
        <v>2025</v>
      </c>
      <c r="N88" s="92" cm="1">
        <f t="array" ref="N88">_xlfn.XLOOKUP(C88&amp;"|"&amp;F88&amp;"|"&amp;M88,RVb!A:A&amp;"|"&amp;RVb!F:F&amp;"|"&amp;RVb!H:H,RVb!E:E, 0)</f>
        <v>0</v>
      </c>
      <c r="O88" s="105" t="str" cm="1">
        <f t="array" ref="O88">_xlfn.XLOOKUP(C88&amp;"|"&amp;F88&amp;"|"&amp;"2025",RVb!A:A&amp;"|"&amp;RVb!F:F&amp;"|"&amp;RVb!H:H,RVb!E:E, "Neujemanje KN - RVb")</f>
        <v>Neujemanje KN - RVb</v>
      </c>
      <c r="P88" s="120"/>
      <c r="Q88" s="106"/>
      <c r="R88" s="44">
        <f t="shared" si="9"/>
        <v>0</v>
      </c>
      <c r="S88" s="217" t="str">
        <f t="shared" si="10"/>
        <v/>
      </c>
      <c r="T88" s="197" t="str">
        <f>IF(AND(B87="",B88=""),"",_xlfn.XLOOKUP(K88, Parametri!A:A,Parametri!B:B, ""))</f>
        <v/>
      </c>
      <c r="U88" s="197" t="str">
        <f>IF(AND(B87="",B88=""),"",_xlfn.XLOOKUP(K88, Parametri!A:A,Parametri!C:C, ""))</f>
        <v/>
      </c>
      <c r="V88" s="218" t="str">
        <f t="shared" si="13"/>
        <v/>
      </c>
      <c r="W88" s="219" t="str">
        <f t="shared" si="14"/>
        <v/>
      </c>
      <c r="X88" s="2"/>
    </row>
    <row r="89" spans="1:24" ht="30" customHeight="1" x14ac:dyDescent="0.3">
      <c r="A89" s="58">
        <v>82</v>
      </c>
      <c r="B89" s="89"/>
      <c r="C89" s="43" t="str">
        <f t="shared" si="11"/>
        <v/>
      </c>
      <c r="D89" s="182" t="str">
        <f>IF(AND(B88="",B89=""),"",IFERROR(_xlfn.XLOOKUP(B89,'Seznam Blaga'!A:A,'Seznam Blaga'!B:B), "To blago ni predmet CBAM"))</f>
        <v/>
      </c>
      <c r="E89" s="101"/>
      <c r="F89" s="43" t="str">
        <f>_xlfn.XLOOKUP(E89, 'Seznami podatkov'!C:C,'Seznami podatkov'!B:B, "Izpolni obvezna polja.")</f>
        <v/>
      </c>
      <c r="G89" s="212" t="str">
        <f t="shared" si="12"/>
        <v/>
      </c>
      <c r="H89" s="94"/>
      <c r="I89" s="95" t="b">
        <f>COUNTIF('Seznami podatkov'!G:G,H89)&gt;0</f>
        <v>0</v>
      </c>
      <c r="J89" s="95" t="b">
        <f>COUNTIF('Seznami podatkov'!H:H,H89)&gt;0</f>
        <v>0</v>
      </c>
      <c r="K89" s="106"/>
      <c r="L89" s="95">
        <f>_xlfn.XLOOKUP(K89, 'Seznami podatkov'!D:D,'Seznami podatkov'!E:E, "")</f>
        <v>0</v>
      </c>
      <c r="M89" s="104">
        <f t="shared" si="8"/>
        <v>2025</v>
      </c>
      <c r="N89" s="92" cm="1">
        <f t="array" ref="N89">_xlfn.XLOOKUP(C89&amp;"|"&amp;F89&amp;"|"&amp;M89,RVb!A:A&amp;"|"&amp;RVb!F:F&amp;"|"&amp;RVb!H:H,RVb!E:E, 0)</f>
        <v>0</v>
      </c>
      <c r="O89" s="105" t="str" cm="1">
        <f t="array" ref="O89">_xlfn.XLOOKUP(C89&amp;"|"&amp;F89&amp;"|"&amp;"2025",RVb!A:A&amp;"|"&amp;RVb!F:F&amp;"|"&amp;RVb!H:H,RVb!E:E, "Neujemanje KN - RVb")</f>
        <v>Neujemanje KN - RVb</v>
      </c>
      <c r="P89" s="120"/>
      <c r="Q89" s="106"/>
      <c r="R89" s="44">
        <f t="shared" si="9"/>
        <v>0</v>
      </c>
      <c r="S89" s="217" t="str">
        <f t="shared" si="10"/>
        <v/>
      </c>
      <c r="T89" s="197" t="str">
        <f>IF(AND(B88="",B89=""),"",_xlfn.XLOOKUP(K89, Parametri!A:A,Parametri!B:B, ""))</f>
        <v/>
      </c>
      <c r="U89" s="197" t="str">
        <f>IF(AND(B88="",B89=""),"",_xlfn.XLOOKUP(K89, Parametri!A:A,Parametri!C:C, ""))</f>
        <v/>
      </c>
      <c r="V89" s="218" t="str">
        <f t="shared" si="13"/>
        <v/>
      </c>
      <c r="W89" s="219" t="str">
        <f t="shared" si="14"/>
        <v/>
      </c>
      <c r="X89" s="2"/>
    </row>
    <row r="90" spans="1:24" ht="30" customHeight="1" x14ac:dyDescent="0.3">
      <c r="A90" s="59">
        <v>83</v>
      </c>
      <c r="B90" s="89"/>
      <c r="C90" s="43" t="str">
        <f t="shared" si="11"/>
        <v/>
      </c>
      <c r="D90" s="182" t="str">
        <f>IF(AND(B89="",B90=""),"",IFERROR(_xlfn.XLOOKUP(B90,'Seznam Blaga'!A:A,'Seznam Blaga'!B:B), "To blago ni predmet CBAM"))</f>
        <v/>
      </c>
      <c r="E90" s="101"/>
      <c r="F90" s="43" t="str">
        <f>_xlfn.XLOOKUP(E90, 'Seznami podatkov'!C:C,'Seznami podatkov'!B:B, "Izpolni obvezna polja.")</f>
        <v/>
      </c>
      <c r="G90" s="212" t="str">
        <f t="shared" si="12"/>
        <v/>
      </c>
      <c r="H90" s="94"/>
      <c r="I90" s="95" t="b">
        <f>COUNTIF('Seznami podatkov'!G:G,H90)&gt;0</f>
        <v>0</v>
      </c>
      <c r="J90" s="95" t="b">
        <f>COUNTIF('Seznami podatkov'!H:H,H90)&gt;0</f>
        <v>0</v>
      </c>
      <c r="K90" s="106"/>
      <c r="L90" s="95">
        <f>_xlfn.XLOOKUP(K90, 'Seznami podatkov'!D:D,'Seznami podatkov'!E:E, "")</f>
        <v>0</v>
      </c>
      <c r="M90" s="104">
        <f t="shared" si="8"/>
        <v>2025</v>
      </c>
      <c r="N90" s="92" cm="1">
        <f t="array" ref="N90">_xlfn.XLOOKUP(C90&amp;"|"&amp;F90&amp;"|"&amp;M90,RVb!A:A&amp;"|"&amp;RVb!F:F&amp;"|"&amp;RVb!H:H,RVb!E:E, 0)</f>
        <v>0</v>
      </c>
      <c r="O90" s="105" t="str" cm="1">
        <f t="array" ref="O90">_xlfn.XLOOKUP(C90&amp;"|"&amp;F90&amp;"|"&amp;"2025",RVb!A:A&amp;"|"&amp;RVb!F:F&amp;"|"&amp;RVb!H:H,RVb!E:E, "Neujemanje KN - RVb")</f>
        <v>Neujemanje KN - RVb</v>
      </c>
      <c r="P90" s="120"/>
      <c r="Q90" s="106"/>
      <c r="R90" s="44">
        <f t="shared" si="9"/>
        <v>0</v>
      </c>
      <c r="S90" s="217" t="str">
        <f t="shared" si="10"/>
        <v/>
      </c>
      <c r="T90" s="197" t="str">
        <f>IF(AND(B89="",B90=""),"",_xlfn.XLOOKUP(K90, Parametri!A:A,Parametri!B:B, ""))</f>
        <v/>
      </c>
      <c r="U90" s="197" t="str">
        <f>IF(AND(B89="",B90=""),"",_xlfn.XLOOKUP(K90, Parametri!A:A,Parametri!C:C, ""))</f>
        <v/>
      </c>
      <c r="V90" s="218" t="str">
        <f t="shared" si="13"/>
        <v/>
      </c>
      <c r="W90" s="219" t="str">
        <f t="shared" si="14"/>
        <v/>
      </c>
      <c r="X90" s="2"/>
    </row>
    <row r="91" spans="1:24" ht="30" customHeight="1" x14ac:dyDescent="0.3">
      <c r="A91" s="59">
        <v>84</v>
      </c>
      <c r="B91" s="89"/>
      <c r="C91" s="43" t="str">
        <f t="shared" si="11"/>
        <v/>
      </c>
      <c r="D91" s="182" t="str">
        <f>IF(AND(B90="",B91=""),"",IFERROR(_xlfn.XLOOKUP(B91,'Seznam Blaga'!A:A,'Seznam Blaga'!B:B), "To blago ni predmet CBAM"))</f>
        <v/>
      </c>
      <c r="E91" s="101"/>
      <c r="F91" s="43" t="str">
        <f>_xlfn.XLOOKUP(E91, 'Seznami podatkov'!C:C,'Seznami podatkov'!B:B, "Izpolni obvezna polja.")</f>
        <v/>
      </c>
      <c r="G91" s="212" t="str">
        <f t="shared" si="12"/>
        <v/>
      </c>
      <c r="H91" s="94"/>
      <c r="I91" s="95" t="b">
        <f>COUNTIF('Seznami podatkov'!G:G,H91)&gt;0</f>
        <v>0</v>
      </c>
      <c r="J91" s="95" t="b">
        <f>COUNTIF('Seznami podatkov'!H:H,H91)&gt;0</f>
        <v>0</v>
      </c>
      <c r="K91" s="106"/>
      <c r="L91" s="95">
        <f>_xlfn.XLOOKUP(K91, 'Seznami podatkov'!D:D,'Seznami podatkov'!E:E, "")</f>
        <v>0</v>
      </c>
      <c r="M91" s="104">
        <f t="shared" si="8"/>
        <v>2025</v>
      </c>
      <c r="N91" s="92" cm="1">
        <f t="array" ref="N91">_xlfn.XLOOKUP(C91&amp;"|"&amp;F91&amp;"|"&amp;M91,RVb!A:A&amp;"|"&amp;RVb!F:F&amp;"|"&amp;RVb!H:H,RVb!E:E, 0)</f>
        <v>0</v>
      </c>
      <c r="O91" s="105" t="str" cm="1">
        <f t="array" ref="O91">_xlfn.XLOOKUP(C91&amp;"|"&amp;F91&amp;"|"&amp;"2025",RVb!A:A&amp;"|"&amp;RVb!F:F&amp;"|"&amp;RVb!H:H,RVb!E:E, "Neujemanje KN - RVb")</f>
        <v>Neujemanje KN - RVb</v>
      </c>
      <c r="P91" s="120"/>
      <c r="Q91" s="106"/>
      <c r="R91" s="44">
        <f t="shared" si="9"/>
        <v>0</v>
      </c>
      <c r="S91" s="217" t="str">
        <f t="shared" si="10"/>
        <v/>
      </c>
      <c r="T91" s="197" t="str">
        <f>IF(AND(B90="",B91=""),"",_xlfn.XLOOKUP(K91, Parametri!A:A,Parametri!B:B, ""))</f>
        <v/>
      </c>
      <c r="U91" s="197" t="str">
        <f>IF(AND(B90="",B91=""),"",_xlfn.XLOOKUP(K91, Parametri!A:A,Parametri!C:C, ""))</f>
        <v/>
      </c>
      <c r="V91" s="218" t="str">
        <f t="shared" si="13"/>
        <v/>
      </c>
      <c r="W91" s="219" t="str">
        <f t="shared" si="14"/>
        <v/>
      </c>
      <c r="X91" s="2"/>
    </row>
    <row r="92" spans="1:24" ht="30" customHeight="1" x14ac:dyDescent="0.3">
      <c r="A92" s="58">
        <v>85</v>
      </c>
      <c r="B92" s="89"/>
      <c r="C92" s="43" t="str">
        <f t="shared" si="11"/>
        <v/>
      </c>
      <c r="D92" s="182" t="str">
        <f>IF(AND(B91="",B92=""),"",IFERROR(_xlfn.XLOOKUP(B92,'Seznam Blaga'!A:A,'Seznam Blaga'!B:B), "To blago ni predmet CBAM"))</f>
        <v/>
      </c>
      <c r="E92" s="101"/>
      <c r="F92" s="43" t="str">
        <f>_xlfn.XLOOKUP(E92, 'Seznami podatkov'!C:C,'Seznami podatkov'!B:B, "Izpolni obvezna polja.")</f>
        <v/>
      </c>
      <c r="G92" s="212" t="str">
        <f t="shared" si="12"/>
        <v/>
      </c>
      <c r="H92" s="94"/>
      <c r="I92" s="95" t="b">
        <f>COUNTIF('Seznami podatkov'!G:G,H92)&gt;0</f>
        <v>0</v>
      </c>
      <c r="J92" s="95" t="b">
        <f>COUNTIF('Seznami podatkov'!H:H,H92)&gt;0</f>
        <v>0</v>
      </c>
      <c r="K92" s="106"/>
      <c r="L92" s="95">
        <f>_xlfn.XLOOKUP(K92, 'Seznami podatkov'!D:D,'Seznami podatkov'!E:E, "")</f>
        <v>0</v>
      </c>
      <c r="M92" s="104">
        <f t="shared" si="8"/>
        <v>2025</v>
      </c>
      <c r="N92" s="92" cm="1">
        <f t="array" ref="N92">_xlfn.XLOOKUP(C92&amp;"|"&amp;F92&amp;"|"&amp;M92,RVb!A:A&amp;"|"&amp;RVb!F:F&amp;"|"&amp;RVb!H:H,RVb!E:E, 0)</f>
        <v>0</v>
      </c>
      <c r="O92" s="105" t="str" cm="1">
        <f t="array" ref="O92">_xlfn.XLOOKUP(C92&amp;"|"&amp;F92&amp;"|"&amp;"2025",RVb!A:A&amp;"|"&amp;RVb!F:F&amp;"|"&amp;RVb!H:H,RVb!E:E, "Neujemanje KN - RVb")</f>
        <v>Neujemanje KN - RVb</v>
      </c>
      <c r="P92" s="120"/>
      <c r="Q92" s="106"/>
      <c r="R92" s="44">
        <f t="shared" si="9"/>
        <v>0</v>
      </c>
      <c r="S92" s="217" t="str">
        <f t="shared" si="10"/>
        <v/>
      </c>
      <c r="T92" s="197" t="str">
        <f>IF(AND(B91="",B92=""),"",_xlfn.XLOOKUP(K92, Parametri!A:A,Parametri!B:B, ""))</f>
        <v/>
      </c>
      <c r="U92" s="197" t="str">
        <f>IF(AND(B91="",B92=""),"",_xlfn.XLOOKUP(K92, Parametri!A:A,Parametri!C:C, ""))</f>
        <v/>
      </c>
      <c r="V92" s="218" t="str">
        <f t="shared" si="13"/>
        <v/>
      </c>
      <c r="W92" s="219" t="str">
        <f t="shared" si="14"/>
        <v/>
      </c>
      <c r="X92" s="2"/>
    </row>
    <row r="93" spans="1:24" ht="30" customHeight="1" x14ac:dyDescent="0.3">
      <c r="A93" s="59">
        <v>86</v>
      </c>
      <c r="B93" s="89"/>
      <c r="C93" s="43" t="str">
        <f t="shared" si="11"/>
        <v/>
      </c>
      <c r="D93" s="182" t="str">
        <f>IF(AND(B92="",B93=""),"",IFERROR(_xlfn.XLOOKUP(B93,'Seznam Blaga'!A:A,'Seznam Blaga'!B:B), "To blago ni predmet CBAM"))</f>
        <v/>
      </c>
      <c r="E93" s="101"/>
      <c r="F93" s="43" t="str">
        <f>_xlfn.XLOOKUP(E93, 'Seznami podatkov'!C:C,'Seznami podatkov'!B:B, "Izpolni obvezna polja.")</f>
        <v/>
      </c>
      <c r="G93" s="212" t="str">
        <f t="shared" si="12"/>
        <v/>
      </c>
      <c r="H93" s="94"/>
      <c r="I93" s="95" t="b">
        <f>COUNTIF('Seznami podatkov'!G:G,H93)&gt;0</f>
        <v>0</v>
      </c>
      <c r="J93" s="95" t="b">
        <f>COUNTIF('Seznami podatkov'!H:H,H93)&gt;0</f>
        <v>0</v>
      </c>
      <c r="K93" s="106"/>
      <c r="L93" s="95">
        <f>_xlfn.XLOOKUP(K93, 'Seznami podatkov'!D:D,'Seznami podatkov'!E:E, "")</f>
        <v>0</v>
      </c>
      <c r="M93" s="104">
        <f t="shared" si="8"/>
        <v>2025</v>
      </c>
      <c r="N93" s="92" cm="1">
        <f t="array" ref="N93">_xlfn.XLOOKUP(C93&amp;"|"&amp;F93&amp;"|"&amp;M93,RVb!A:A&amp;"|"&amp;RVb!F:F&amp;"|"&amp;RVb!H:H,RVb!E:E, 0)</f>
        <v>0</v>
      </c>
      <c r="O93" s="105" t="str" cm="1">
        <f t="array" ref="O93">_xlfn.XLOOKUP(C93&amp;"|"&amp;F93&amp;"|"&amp;"2025",RVb!A:A&amp;"|"&amp;RVb!F:F&amp;"|"&amp;RVb!H:H,RVb!E:E, "Neujemanje KN - RVb")</f>
        <v>Neujemanje KN - RVb</v>
      </c>
      <c r="P93" s="120"/>
      <c r="Q93" s="106"/>
      <c r="R93" s="44">
        <f t="shared" si="9"/>
        <v>0</v>
      </c>
      <c r="S93" s="217" t="str">
        <f t="shared" si="10"/>
        <v/>
      </c>
      <c r="T93" s="197" t="str">
        <f>IF(AND(B92="",B93=""),"",_xlfn.XLOOKUP(K93, Parametri!A:A,Parametri!B:B, ""))</f>
        <v/>
      </c>
      <c r="U93" s="197" t="str">
        <f>IF(AND(B92="",B93=""),"",_xlfn.XLOOKUP(K93, Parametri!A:A,Parametri!C:C, ""))</f>
        <v/>
      </c>
      <c r="V93" s="218" t="str">
        <f t="shared" si="13"/>
        <v/>
      </c>
      <c r="W93" s="219" t="str">
        <f t="shared" si="14"/>
        <v/>
      </c>
      <c r="X93" s="2"/>
    </row>
    <row r="94" spans="1:24" ht="30" customHeight="1" x14ac:dyDescent="0.3">
      <c r="A94" s="59">
        <v>87</v>
      </c>
      <c r="B94" s="89"/>
      <c r="C94" s="43" t="str">
        <f t="shared" si="11"/>
        <v/>
      </c>
      <c r="D94" s="182" t="str">
        <f>IF(AND(B93="",B94=""),"",IFERROR(_xlfn.XLOOKUP(B94,'Seznam Blaga'!A:A,'Seznam Blaga'!B:B), "To blago ni predmet CBAM"))</f>
        <v/>
      </c>
      <c r="E94" s="101"/>
      <c r="F94" s="43" t="str">
        <f>_xlfn.XLOOKUP(E94, 'Seznami podatkov'!C:C,'Seznami podatkov'!B:B, "Izpolni obvezna polja.")</f>
        <v/>
      </c>
      <c r="G94" s="212" t="str">
        <f t="shared" si="12"/>
        <v/>
      </c>
      <c r="H94" s="94"/>
      <c r="I94" s="95" t="b">
        <f>COUNTIF('Seznami podatkov'!G:G,H94)&gt;0</f>
        <v>0</v>
      </c>
      <c r="J94" s="95" t="b">
        <f>COUNTIF('Seznami podatkov'!H:H,H94)&gt;0</f>
        <v>0</v>
      </c>
      <c r="K94" s="106"/>
      <c r="L94" s="95">
        <f>_xlfn.XLOOKUP(K94, 'Seznami podatkov'!D:D,'Seznami podatkov'!E:E, "")</f>
        <v>0</v>
      </c>
      <c r="M94" s="104">
        <f t="shared" si="8"/>
        <v>2025</v>
      </c>
      <c r="N94" s="92" cm="1">
        <f t="array" ref="N94">_xlfn.XLOOKUP(C94&amp;"|"&amp;F94&amp;"|"&amp;M94,RVb!A:A&amp;"|"&amp;RVb!F:F&amp;"|"&amp;RVb!H:H,RVb!E:E, 0)</f>
        <v>0</v>
      </c>
      <c r="O94" s="105" t="str" cm="1">
        <f t="array" ref="O94">_xlfn.XLOOKUP(C94&amp;"|"&amp;F94&amp;"|"&amp;"2025",RVb!A:A&amp;"|"&amp;RVb!F:F&amp;"|"&amp;RVb!H:H,RVb!E:E, "Neujemanje KN - RVb")</f>
        <v>Neujemanje KN - RVb</v>
      </c>
      <c r="P94" s="120"/>
      <c r="Q94" s="106"/>
      <c r="R94" s="44">
        <f t="shared" si="9"/>
        <v>0</v>
      </c>
      <c r="S94" s="217" t="str">
        <f t="shared" si="10"/>
        <v/>
      </c>
      <c r="T94" s="197" t="str">
        <f>IF(AND(B93="",B94=""),"",_xlfn.XLOOKUP(K94, Parametri!A:A,Parametri!B:B, ""))</f>
        <v/>
      </c>
      <c r="U94" s="197" t="str">
        <f>IF(AND(B93="",B94=""),"",_xlfn.XLOOKUP(K94, Parametri!A:A,Parametri!C:C, ""))</f>
        <v/>
      </c>
      <c r="V94" s="218" t="str">
        <f t="shared" si="13"/>
        <v/>
      </c>
      <c r="W94" s="219" t="str">
        <f t="shared" si="14"/>
        <v/>
      </c>
      <c r="X94" s="2"/>
    </row>
    <row r="95" spans="1:24" ht="30" customHeight="1" x14ac:dyDescent="0.3">
      <c r="A95" s="58">
        <v>88</v>
      </c>
      <c r="B95" s="89"/>
      <c r="C95" s="43" t="str">
        <f t="shared" si="11"/>
        <v/>
      </c>
      <c r="D95" s="182" t="str">
        <f>IF(AND(B94="",B95=""),"",IFERROR(_xlfn.XLOOKUP(B95,'Seznam Blaga'!A:A,'Seznam Blaga'!B:B), "To blago ni predmet CBAM"))</f>
        <v/>
      </c>
      <c r="E95" s="101"/>
      <c r="F95" s="43" t="str">
        <f>_xlfn.XLOOKUP(E95, 'Seznami podatkov'!C:C,'Seznami podatkov'!B:B, "Izpolni obvezna polja.")</f>
        <v/>
      </c>
      <c r="G95" s="212" t="str">
        <f t="shared" si="12"/>
        <v/>
      </c>
      <c r="H95" s="94"/>
      <c r="I95" s="95" t="b">
        <f>COUNTIF('Seznami podatkov'!G:G,H95)&gt;0</f>
        <v>0</v>
      </c>
      <c r="J95" s="95" t="b">
        <f>COUNTIF('Seznami podatkov'!H:H,H95)&gt;0</f>
        <v>0</v>
      </c>
      <c r="K95" s="106"/>
      <c r="L95" s="95">
        <f>_xlfn.XLOOKUP(K95, 'Seznami podatkov'!D:D,'Seznami podatkov'!E:E, "")</f>
        <v>0</v>
      </c>
      <c r="M95" s="104">
        <f t="shared" si="8"/>
        <v>2025</v>
      </c>
      <c r="N95" s="92" cm="1">
        <f t="array" ref="N95">_xlfn.XLOOKUP(C95&amp;"|"&amp;F95&amp;"|"&amp;M95,RVb!A:A&amp;"|"&amp;RVb!F:F&amp;"|"&amp;RVb!H:H,RVb!E:E, 0)</f>
        <v>0</v>
      </c>
      <c r="O95" s="105" t="str" cm="1">
        <f t="array" ref="O95">_xlfn.XLOOKUP(C95&amp;"|"&amp;F95&amp;"|"&amp;"2025",RVb!A:A&amp;"|"&amp;RVb!F:F&amp;"|"&amp;RVb!H:H,RVb!E:E, "Neujemanje KN - RVb")</f>
        <v>Neujemanje KN - RVb</v>
      </c>
      <c r="P95" s="120"/>
      <c r="Q95" s="106"/>
      <c r="R95" s="44">
        <f t="shared" si="9"/>
        <v>0</v>
      </c>
      <c r="S95" s="217" t="str">
        <f t="shared" si="10"/>
        <v/>
      </c>
      <c r="T95" s="197" t="str">
        <f>IF(AND(B94="",B95=""),"",_xlfn.XLOOKUP(K95, Parametri!A:A,Parametri!B:B, ""))</f>
        <v/>
      </c>
      <c r="U95" s="197" t="str">
        <f>IF(AND(B94="",B95=""),"",_xlfn.XLOOKUP(K95, Parametri!A:A,Parametri!C:C, ""))</f>
        <v/>
      </c>
      <c r="V95" s="218" t="str">
        <f t="shared" si="13"/>
        <v/>
      </c>
      <c r="W95" s="219" t="str">
        <f t="shared" si="14"/>
        <v/>
      </c>
      <c r="X95" s="2"/>
    </row>
    <row r="96" spans="1:24" ht="30" customHeight="1" x14ac:dyDescent="0.3">
      <c r="A96" s="59">
        <v>89</v>
      </c>
      <c r="B96" s="89"/>
      <c r="C96" s="43" t="str">
        <f t="shared" si="11"/>
        <v/>
      </c>
      <c r="D96" s="182" t="str">
        <f>IF(AND(B95="",B96=""),"",IFERROR(_xlfn.XLOOKUP(B96,'Seznam Blaga'!A:A,'Seznam Blaga'!B:B), "To blago ni predmet CBAM"))</f>
        <v/>
      </c>
      <c r="E96" s="101"/>
      <c r="F96" s="43" t="str">
        <f>_xlfn.XLOOKUP(E96, 'Seznami podatkov'!C:C,'Seznami podatkov'!B:B, "Izpolni obvezna polja.")</f>
        <v/>
      </c>
      <c r="G96" s="212" t="str">
        <f t="shared" si="12"/>
        <v/>
      </c>
      <c r="H96" s="94"/>
      <c r="I96" s="95" t="b">
        <f>COUNTIF('Seznami podatkov'!G:G,H96)&gt;0</f>
        <v>0</v>
      </c>
      <c r="J96" s="95" t="b">
        <f>COUNTIF('Seznami podatkov'!H:H,H96)&gt;0</f>
        <v>0</v>
      </c>
      <c r="K96" s="106"/>
      <c r="L96" s="95">
        <f>_xlfn.XLOOKUP(K96, 'Seznami podatkov'!D:D,'Seznami podatkov'!E:E, "")</f>
        <v>0</v>
      </c>
      <c r="M96" s="104">
        <f t="shared" si="8"/>
        <v>2025</v>
      </c>
      <c r="N96" s="92" cm="1">
        <f t="array" ref="N96">_xlfn.XLOOKUP(C96&amp;"|"&amp;F96&amp;"|"&amp;M96,RVb!A:A&amp;"|"&amp;RVb!F:F&amp;"|"&amp;RVb!H:H,RVb!E:E, 0)</f>
        <v>0</v>
      </c>
      <c r="O96" s="105" t="str" cm="1">
        <f t="array" ref="O96">_xlfn.XLOOKUP(C96&amp;"|"&amp;F96&amp;"|"&amp;"2025",RVb!A:A&amp;"|"&amp;RVb!F:F&amp;"|"&amp;RVb!H:H,RVb!E:E, "Neujemanje KN - RVb")</f>
        <v>Neujemanje KN - RVb</v>
      </c>
      <c r="P96" s="120"/>
      <c r="Q96" s="106"/>
      <c r="R96" s="44">
        <f t="shared" si="9"/>
        <v>0</v>
      </c>
      <c r="S96" s="217" t="str">
        <f t="shared" si="10"/>
        <v/>
      </c>
      <c r="T96" s="197" t="str">
        <f>IF(AND(B95="",B96=""),"",_xlfn.XLOOKUP(K96, Parametri!A:A,Parametri!B:B, ""))</f>
        <v/>
      </c>
      <c r="U96" s="197" t="str">
        <f>IF(AND(B95="",B96=""),"",_xlfn.XLOOKUP(K96, Parametri!A:A,Parametri!C:C, ""))</f>
        <v/>
      </c>
      <c r="V96" s="218" t="str">
        <f t="shared" si="13"/>
        <v/>
      </c>
      <c r="W96" s="219" t="str">
        <f t="shared" si="14"/>
        <v/>
      </c>
      <c r="X96" s="2"/>
    </row>
    <row r="97" spans="1:24" ht="30" customHeight="1" x14ac:dyDescent="0.3">
      <c r="A97" s="59">
        <v>90</v>
      </c>
      <c r="B97" s="89"/>
      <c r="C97" s="43" t="str">
        <f t="shared" si="11"/>
        <v/>
      </c>
      <c r="D97" s="182" t="str">
        <f>IF(AND(B96="",B97=""),"",IFERROR(_xlfn.XLOOKUP(B97,'Seznam Blaga'!A:A,'Seznam Blaga'!B:B), "To blago ni predmet CBAM"))</f>
        <v/>
      </c>
      <c r="E97" s="101"/>
      <c r="F97" s="43" t="str">
        <f>_xlfn.XLOOKUP(E97, 'Seznami podatkov'!C:C,'Seznami podatkov'!B:B, "Izpolni obvezna polja.")</f>
        <v/>
      </c>
      <c r="G97" s="212" t="str">
        <f t="shared" si="12"/>
        <v/>
      </c>
      <c r="H97" s="94"/>
      <c r="I97" s="95" t="b">
        <f>COUNTIF('Seznami podatkov'!G:G,H97)&gt;0</f>
        <v>0</v>
      </c>
      <c r="J97" s="95" t="b">
        <f>COUNTIF('Seznami podatkov'!H:H,H97)&gt;0</f>
        <v>0</v>
      </c>
      <c r="K97" s="106"/>
      <c r="L97" s="95">
        <f>_xlfn.XLOOKUP(K97, 'Seznami podatkov'!D:D,'Seznami podatkov'!E:E, "")</f>
        <v>0</v>
      </c>
      <c r="M97" s="104">
        <f t="shared" si="8"/>
        <v>2025</v>
      </c>
      <c r="N97" s="92" cm="1">
        <f t="array" ref="N97">_xlfn.XLOOKUP(C97&amp;"|"&amp;F97&amp;"|"&amp;M97,RVb!A:A&amp;"|"&amp;RVb!F:F&amp;"|"&amp;RVb!H:H,RVb!E:E, 0)</f>
        <v>0</v>
      </c>
      <c r="O97" s="105" t="str" cm="1">
        <f t="array" ref="O97">_xlfn.XLOOKUP(C97&amp;"|"&amp;F97&amp;"|"&amp;"2025",RVb!A:A&amp;"|"&amp;RVb!F:F&amp;"|"&amp;RVb!H:H,RVb!E:E, "Neujemanje KN - RVb")</f>
        <v>Neujemanje KN - RVb</v>
      </c>
      <c r="P97" s="120"/>
      <c r="Q97" s="106"/>
      <c r="R97" s="44">
        <f t="shared" si="9"/>
        <v>0</v>
      </c>
      <c r="S97" s="217" t="str">
        <f t="shared" si="10"/>
        <v/>
      </c>
      <c r="T97" s="197" t="str">
        <f>IF(AND(B96="",B97=""),"",_xlfn.XLOOKUP(K97, Parametri!A:A,Parametri!B:B, ""))</f>
        <v/>
      </c>
      <c r="U97" s="197" t="str">
        <f>IF(AND(B96="",B97=""),"",_xlfn.XLOOKUP(K97, Parametri!A:A,Parametri!C:C, ""))</f>
        <v/>
      </c>
      <c r="V97" s="218" t="str">
        <f t="shared" si="13"/>
        <v/>
      </c>
      <c r="W97" s="219" t="str">
        <f t="shared" si="14"/>
        <v/>
      </c>
      <c r="X97" s="2"/>
    </row>
    <row r="98" spans="1:24" ht="30" customHeight="1" x14ac:dyDescent="0.3">
      <c r="A98" s="58">
        <v>91</v>
      </c>
      <c r="B98" s="89"/>
      <c r="C98" s="43" t="str">
        <f t="shared" si="11"/>
        <v/>
      </c>
      <c r="D98" s="182" t="str">
        <f>IF(AND(B97="",B98=""),"",IFERROR(_xlfn.XLOOKUP(B98,'Seznam Blaga'!A:A,'Seznam Blaga'!B:B), "To blago ni predmet CBAM"))</f>
        <v/>
      </c>
      <c r="E98" s="101"/>
      <c r="F98" s="43" t="str">
        <f>_xlfn.XLOOKUP(E98, 'Seznami podatkov'!C:C,'Seznami podatkov'!B:B, "Izpolni obvezna polja.")</f>
        <v/>
      </c>
      <c r="G98" s="212" t="str">
        <f t="shared" si="12"/>
        <v/>
      </c>
      <c r="H98" s="94"/>
      <c r="I98" s="95" t="b">
        <f>COUNTIF('Seznami podatkov'!G:G,H98)&gt;0</f>
        <v>0</v>
      </c>
      <c r="J98" s="95" t="b">
        <f>COUNTIF('Seznami podatkov'!H:H,H98)&gt;0</f>
        <v>0</v>
      </c>
      <c r="K98" s="106"/>
      <c r="L98" s="95">
        <f>_xlfn.XLOOKUP(K98, 'Seznami podatkov'!D:D,'Seznami podatkov'!E:E, "")</f>
        <v>0</v>
      </c>
      <c r="M98" s="104">
        <f t="shared" si="8"/>
        <v>2025</v>
      </c>
      <c r="N98" s="92" cm="1">
        <f t="array" ref="N98">_xlfn.XLOOKUP(C98&amp;"|"&amp;F98&amp;"|"&amp;M98,RVb!A:A&amp;"|"&amp;RVb!F:F&amp;"|"&amp;RVb!H:H,RVb!E:E, 0)</f>
        <v>0</v>
      </c>
      <c r="O98" s="105" t="str" cm="1">
        <f t="array" ref="O98">_xlfn.XLOOKUP(C98&amp;"|"&amp;F98&amp;"|"&amp;"2025",RVb!A:A&amp;"|"&amp;RVb!F:F&amp;"|"&amp;RVb!H:H,RVb!E:E, "Neujemanje KN - RVb")</f>
        <v>Neujemanje KN - RVb</v>
      </c>
      <c r="P98" s="120"/>
      <c r="Q98" s="106"/>
      <c r="R98" s="44">
        <f t="shared" si="9"/>
        <v>0</v>
      </c>
      <c r="S98" s="217" t="str">
        <f t="shared" si="10"/>
        <v/>
      </c>
      <c r="T98" s="197" t="str">
        <f>IF(AND(B97="",B98=""),"",_xlfn.XLOOKUP(K98, Parametri!A:A,Parametri!B:B, ""))</f>
        <v/>
      </c>
      <c r="U98" s="197" t="str">
        <f>IF(AND(B97="",B98=""),"",_xlfn.XLOOKUP(K98, Parametri!A:A,Parametri!C:C, ""))</f>
        <v/>
      </c>
      <c r="V98" s="218" t="str">
        <f t="shared" si="13"/>
        <v/>
      </c>
      <c r="W98" s="219" t="str">
        <f t="shared" si="14"/>
        <v/>
      </c>
      <c r="X98" s="2"/>
    </row>
    <row r="99" spans="1:24" ht="30" customHeight="1" x14ac:dyDescent="0.3">
      <c r="A99" s="59">
        <v>92</v>
      </c>
      <c r="B99" s="89"/>
      <c r="C99" s="43" t="str">
        <f t="shared" si="11"/>
        <v/>
      </c>
      <c r="D99" s="182" t="str">
        <f>IF(AND(B98="",B99=""),"",IFERROR(_xlfn.XLOOKUP(B99,'Seznam Blaga'!A:A,'Seznam Blaga'!B:B), "To blago ni predmet CBAM"))</f>
        <v/>
      </c>
      <c r="E99" s="101"/>
      <c r="F99" s="43" t="str">
        <f>_xlfn.XLOOKUP(E99, 'Seznami podatkov'!C:C,'Seznami podatkov'!B:B, "Izpolni obvezna polja.")</f>
        <v/>
      </c>
      <c r="G99" s="212" t="str">
        <f t="shared" si="12"/>
        <v/>
      </c>
      <c r="H99" s="94"/>
      <c r="I99" s="95" t="b">
        <f>COUNTIF('Seznami podatkov'!G:G,H99)&gt;0</f>
        <v>0</v>
      </c>
      <c r="J99" s="95" t="b">
        <f>COUNTIF('Seznami podatkov'!H:H,H99)&gt;0</f>
        <v>0</v>
      </c>
      <c r="K99" s="106"/>
      <c r="L99" s="95">
        <f>_xlfn.XLOOKUP(K99, 'Seznami podatkov'!D:D,'Seznami podatkov'!E:E, "")</f>
        <v>0</v>
      </c>
      <c r="M99" s="104">
        <f t="shared" si="8"/>
        <v>2025</v>
      </c>
      <c r="N99" s="92" cm="1">
        <f t="array" ref="N99">_xlfn.XLOOKUP(C99&amp;"|"&amp;F99&amp;"|"&amp;M99,RVb!A:A&amp;"|"&amp;RVb!F:F&amp;"|"&amp;RVb!H:H,RVb!E:E, 0)</f>
        <v>0</v>
      </c>
      <c r="O99" s="105" t="str" cm="1">
        <f t="array" ref="O99">_xlfn.XLOOKUP(C99&amp;"|"&amp;F99&amp;"|"&amp;"2025",RVb!A:A&amp;"|"&amp;RVb!F:F&amp;"|"&amp;RVb!H:H,RVb!E:E, "Neujemanje KN - RVb")</f>
        <v>Neujemanje KN - RVb</v>
      </c>
      <c r="P99" s="120"/>
      <c r="Q99" s="106"/>
      <c r="R99" s="44">
        <f t="shared" si="9"/>
        <v>0</v>
      </c>
      <c r="S99" s="217" t="str">
        <f t="shared" si="10"/>
        <v/>
      </c>
      <c r="T99" s="197" t="str">
        <f>IF(AND(B98="",B99=""),"",_xlfn.XLOOKUP(K99, Parametri!A:A,Parametri!B:B, ""))</f>
        <v/>
      </c>
      <c r="U99" s="197" t="str">
        <f>IF(AND(B98="",B99=""),"",_xlfn.XLOOKUP(K99, Parametri!A:A,Parametri!C:C, ""))</f>
        <v/>
      </c>
      <c r="V99" s="218" t="str">
        <f t="shared" si="13"/>
        <v/>
      </c>
      <c r="W99" s="219" t="str">
        <f t="shared" si="14"/>
        <v/>
      </c>
      <c r="X99" s="2"/>
    </row>
    <row r="100" spans="1:24" ht="30" customHeight="1" x14ac:dyDescent="0.3">
      <c r="A100" s="59">
        <v>93</v>
      </c>
      <c r="B100" s="89"/>
      <c r="C100" s="43" t="str">
        <f t="shared" si="11"/>
        <v/>
      </c>
      <c r="D100" s="182" t="str">
        <f>IF(AND(B99="",B100=""),"",IFERROR(_xlfn.XLOOKUP(B100,'Seznam Blaga'!A:A,'Seznam Blaga'!B:B), "To blago ni predmet CBAM"))</f>
        <v/>
      </c>
      <c r="E100" s="101"/>
      <c r="F100" s="43" t="str">
        <f>_xlfn.XLOOKUP(E100, 'Seznami podatkov'!C:C,'Seznami podatkov'!B:B, "Izpolni obvezna polja.")</f>
        <v/>
      </c>
      <c r="G100" s="212" t="str">
        <f t="shared" si="12"/>
        <v/>
      </c>
      <c r="H100" s="94"/>
      <c r="I100" s="95" t="b">
        <f>COUNTIF('Seznami podatkov'!G:G,H100)&gt;0</f>
        <v>0</v>
      </c>
      <c r="J100" s="95" t="b">
        <f>COUNTIF('Seznami podatkov'!H:H,H100)&gt;0</f>
        <v>0</v>
      </c>
      <c r="K100" s="106"/>
      <c r="L100" s="95">
        <f>_xlfn.XLOOKUP(K100, 'Seznami podatkov'!D:D,'Seznami podatkov'!E:E, "")</f>
        <v>0</v>
      </c>
      <c r="M100" s="104">
        <f t="shared" si="8"/>
        <v>2025</v>
      </c>
      <c r="N100" s="92" cm="1">
        <f t="array" ref="N100">_xlfn.XLOOKUP(C100&amp;"|"&amp;F100&amp;"|"&amp;M100,RVb!A:A&amp;"|"&amp;RVb!F:F&amp;"|"&amp;RVb!H:H,RVb!E:E, 0)</f>
        <v>0</v>
      </c>
      <c r="O100" s="105" t="str" cm="1">
        <f t="array" ref="O100">_xlfn.XLOOKUP(C100&amp;"|"&amp;F100&amp;"|"&amp;"2025",RVb!A:A&amp;"|"&amp;RVb!F:F&amp;"|"&amp;RVb!H:H,RVb!E:E, "Neujemanje KN - RVb")</f>
        <v>Neujemanje KN - RVb</v>
      </c>
      <c r="P100" s="120"/>
      <c r="Q100" s="106"/>
      <c r="R100" s="44">
        <f t="shared" si="9"/>
        <v>0</v>
      </c>
      <c r="S100" s="217" t="str">
        <f t="shared" si="10"/>
        <v/>
      </c>
      <c r="T100" s="197" t="str">
        <f>IF(AND(B99="",B100=""),"",_xlfn.XLOOKUP(K100, Parametri!A:A,Parametri!B:B, ""))</f>
        <v/>
      </c>
      <c r="U100" s="197" t="str">
        <f>IF(AND(B99="",B100=""),"",_xlfn.XLOOKUP(K100, Parametri!A:A,Parametri!C:C, ""))</f>
        <v/>
      </c>
      <c r="V100" s="218" t="str">
        <f t="shared" si="13"/>
        <v/>
      </c>
      <c r="W100" s="219" t="str">
        <f t="shared" si="14"/>
        <v/>
      </c>
      <c r="X100" s="2"/>
    </row>
    <row r="101" spans="1:24" ht="30" customHeight="1" x14ac:dyDescent="0.3">
      <c r="A101" s="58">
        <v>94</v>
      </c>
      <c r="B101" s="89"/>
      <c r="C101" s="43" t="str">
        <f t="shared" si="11"/>
        <v/>
      </c>
      <c r="D101" s="182" t="str">
        <f>IF(AND(B100="",B101=""),"",IFERROR(_xlfn.XLOOKUP(B101,'Seznam Blaga'!A:A,'Seznam Blaga'!B:B), "To blago ni predmet CBAM"))</f>
        <v/>
      </c>
      <c r="E101" s="101"/>
      <c r="F101" s="43" t="str">
        <f>_xlfn.XLOOKUP(E101, 'Seznami podatkov'!C:C,'Seznami podatkov'!B:B, "Izpolni obvezna polja.")</f>
        <v/>
      </c>
      <c r="G101" s="212" t="str">
        <f t="shared" si="12"/>
        <v/>
      </c>
      <c r="H101" s="94"/>
      <c r="I101" s="95" t="b">
        <f>COUNTIF('Seznami podatkov'!G:G,H101)&gt;0</f>
        <v>0</v>
      </c>
      <c r="J101" s="95" t="b">
        <f>COUNTIF('Seznami podatkov'!H:H,H101)&gt;0</f>
        <v>0</v>
      </c>
      <c r="K101" s="106"/>
      <c r="L101" s="95">
        <f>_xlfn.XLOOKUP(K101, 'Seznami podatkov'!D:D,'Seznami podatkov'!E:E, "")</f>
        <v>0</v>
      </c>
      <c r="M101" s="104">
        <f t="shared" si="8"/>
        <v>2025</v>
      </c>
      <c r="N101" s="92" cm="1">
        <f t="array" ref="N101">_xlfn.XLOOKUP(C101&amp;"|"&amp;F101&amp;"|"&amp;M101,RVb!A:A&amp;"|"&amp;RVb!F:F&amp;"|"&amp;RVb!H:H,RVb!E:E, 0)</f>
        <v>0</v>
      </c>
      <c r="O101" s="105" t="str" cm="1">
        <f t="array" ref="O101">_xlfn.XLOOKUP(C101&amp;"|"&amp;F101&amp;"|"&amp;"2025",RVb!A:A&amp;"|"&amp;RVb!F:F&amp;"|"&amp;RVb!H:H,RVb!E:E, "Neujemanje KN - RVb")</f>
        <v>Neujemanje KN - RVb</v>
      </c>
      <c r="P101" s="120"/>
      <c r="Q101" s="106"/>
      <c r="R101" s="44">
        <f t="shared" si="9"/>
        <v>0</v>
      </c>
      <c r="S101" s="217" t="str">
        <f t="shared" si="10"/>
        <v/>
      </c>
      <c r="T101" s="197" t="str">
        <f>IF(AND(B100="",B101=""),"",_xlfn.XLOOKUP(K101, Parametri!A:A,Parametri!B:B, ""))</f>
        <v/>
      </c>
      <c r="U101" s="197" t="str">
        <f>IF(AND(B100="",B101=""),"",_xlfn.XLOOKUP(K101, Parametri!A:A,Parametri!C:C, ""))</f>
        <v/>
      </c>
      <c r="V101" s="218" t="str">
        <f t="shared" si="13"/>
        <v/>
      </c>
      <c r="W101" s="219" t="str">
        <f t="shared" si="14"/>
        <v/>
      </c>
      <c r="X101" s="2"/>
    </row>
    <row r="102" spans="1:24" ht="30" customHeight="1" x14ac:dyDescent="0.3">
      <c r="A102" s="59">
        <v>95</v>
      </c>
      <c r="B102" s="89"/>
      <c r="C102" s="43" t="str">
        <f t="shared" si="11"/>
        <v/>
      </c>
      <c r="D102" s="182" t="str">
        <f>IF(AND(B101="",B102=""),"",IFERROR(_xlfn.XLOOKUP(B102,'Seznam Blaga'!A:A,'Seznam Blaga'!B:B), "To blago ni predmet CBAM"))</f>
        <v/>
      </c>
      <c r="E102" s="101"/>
      <c r="F102" s="43" t="str">
        <f>_xlfn.XLOOKUP(E102, 'Seznami podatkov'!C:C,'Seznami podatkov'!B:B, "Izpolni obvezna polja.")</f>
        <v/>
      </c>
      <c r="G102" s="212" t="str">
        <f t="shared" si="12"/>
        <v/>
      </c>
      <c r="H102" s="94"/>
      <c r="I102" s="95" t="b">
        <f>COUNTIF('Seznami podatkov'!G:G,H102)&gt;0</f>
        <v>0</v>
      </c>
      <c r="J102" s="95" t="b">
        <f>COUNTIF('Seznami podatkov'!H:H,H102)&gt;0</f>
        <v>0</v>
      </c>
      <c r="K102" s="106"/>
      <c r="L102" s="95">
        <f>_xlfn.XLOOKUP(K102, 'Seznami podatkov'!D:D,'Seznami podatkov'!E:E, "")</f>
        <v>0</v>
      </c>
      <c r="M102" s="104">
        <f t="shared" si="8"/>
        <v>2025</v>
      </c>
      <c r="N102" s="92" cm="1">
        <f t="array" ref="N102">_xlfn.XLOOKUP(C102&amp;"|"&amp;F102&amp;"|"&amp;M102,RVb!A:A&amp;"|"&amp;RVb!F:F&amp;"|"&amp;RVb!H:H,RVb!E:E, 0)</f>
        <v>0</v>
      </c>
      <c r="O102" s="105" t="str" cm="1">
        <f t="array" ref="O102">_xlfn.XLOOKUP(C102&amp;"|"&amp;F102&amp;"|"&amp;"2025",RVb!A:A&amp;"|"&amp;RVb!F:F&amp;"|"&amp;RVb!H:H,RVb!E:E, "Neujemanje KN - RVb")</f>
        <v>Neujemanje KN - RVb</v>
      </c>
      <c r="P102" s="120"/>
      <c r="Q102" s="106"/>
      <c r="R102" s="44">
        <f t="shared" si="9"/>
        <v>0</v>
      </c>
      <c r="S102" s="217" t="str">
        <f t="shared" si="10"/>
        <v/>
      </c>
      <c r="T102" s="197" t="str">
        <f>IF(AND(B101="",B102=""),"",_xlfn.XLOOKUP(K102, Parametri!A:A,Parametri!B:B, ""))</f>
        <v/>
      </c>
      <c r="U102" s="197" t="str">
        <f>IF(AND(B101="",B102=""),"",_xlfn.XLOOKUP(K102, Parametri!A:A,Parametri!C:C, ""))</f>
        <v/>
      </c>
      <c r="V102" s="218" t="str">
        <f t="shared" si="13"/>
        <v/>
      </c>
      <c r="W102" s="219" t="str">
        <f t="shared" si="14"/>
        <v/>
      </c>
      <c r="X102" s="2"/>
    </row>
    <row r="103" spans="1:24" ht="30" customHeight="1" x14ac:dyDescent="0.3">
      <c r="A103" s="59">
        <v>96</v>
      </c>
      <c r="B103" s="89"/>
      <c r="C103" s="43" t="str">
        <f t="shared" si="11"/>
        <v/>
      </c>
      <c r="D103" s="182" t="str">
        <f>IF(AND(B102="",B103=""),"",IFERROR(_xlfn.XLOOKUP(B103,'Seznam Blaga'!A:A,'Seznam Blaga'!B:B), "To blago ni predmet CBAM"))</f>
        <v/>
      </c>
      <c r="E103" s="101"/>
      <c r="F103" s="43" t="str">
        <f>_xlfn.XLOOKUP(E103, 'Seznami podatkov'!C:C,'Seznami podatkov'!B:B, "Izpolni obvezna polja.")</f>
        <v/>
      </c>
      <c r="G103" s="212" t="str">
        <f t="shared" si="12"/>
        <v/>
      </c>
      <c r="H103" s="94"/>
      <c r="I103" s="95" t="b">
        <f>COUNTIF('Seznami podatkov'!G:G,H103)&gt;0</f>
        <v>0</v>
      </c>
      <c r="J103" s="95" t="b">
        <f>COUNTIF('Seznami podatkov'!H:H,H103)&gt;0</f>
        <v>0</v>
      </c>
      <c r="K103" s="106"/>
      <c r="L103" s="95">
        <f>_xlfn.XLOOKUP(K103, 'Seznami podatkov'!D:D,'Seznami podatkov'!E:E, "")</f>
        <v>0</v>
      </c>
      <c r="M103" s="104">
        <f t="shared" si="8"/>
        <v>2025</v>
      </c>
      <c r="N103" s="92" cm="1">
        <f t="array" ref="N103">_xlfn.XLOOKUP(C103&amp;"|"&amp;F103&amp;"|"&amp;M103,RVb!A:A&amp;"|"&amp;RVb!F:F&amp;"|"&amp;RVb!H:H,RVb!E:E, 0)</f>
        <v>0</v>
      </c>
      <c r="O103" s="105" t="str" cm="1">
        <f t="array" ref="O103">_xlfn.XLOOKUP(C103&amp;"|"&amp;F103&amp;"|"&amp;"2025",RVb!A:A&amp;"|"&amp;RVb!F:F&amp;"|"&amp;RVb!H:H,RVb!E:E, "Neujemanje KN - RVb")</f>
        <v>Neujemanje KN - RVb</v>
      </c>
      <c r="P103" s="120"/>
      <c r="Q103" s="106"/>
      <c r="R103" s="44">
        <f t="shared" si="9"/>
        <v>0</v>
      </c>
      <c r="S103" s="217" t="str">
        <f t="shared" si="10"/>
        <v/>
      </c>
      <c r="T103" s="197" t="str">
        <f>IF(AND(B102="",B103=""),"",_xlfn.XLOOKUP(K103, Parametri!A:A,Parametri!B:B, ""))</f>
        <v/>
      </c>
      <c r="U103" s="197" t="str">
        <f>IF(AND(B102="",B103=""),"",_xlfn.XLOOKUP(K103, Parametri!A:A,Parametri!C:C, ""))</f>
        <v/>
      </c>
      <c r="V103" s="218" t="str">
        <f t="shared" si="13"/>
        <v/>
      </c>
      <c r="W103" s="219" t="str">
        <f t="shared" si="14"/>
        <v/>
      </c>
      <c r="X103" s="2"/>
    </row>
    <row r="104" spans="1:24" ht="30" customHeight="1" x14ac:dyDescent="0.3">
      <c r="A104" s="58">
        <v>97</v>
      </c>
      <c r="B104" s="89"/>
      <c r="C104" s="43" t="str">
        <f t="shared" si="11"/>
        <v/>
      </c>
      <c r="D104" s="182" t="str">
        <f>IF(AND(B103="",B104=""),"",IFERROR(_xlfn.XLOOKUP(B104,'Seznam Blaga'!A:A,'Seznam Blaga'!B:B), "To blago ni predmet CBAM"))</f>
        <v/>
      </c>
      <c r="E104" s="101"/>
      <c r="F104" s="43" t="str">
        <f>_xlfn.XLOOKUP(E104, 'Seznami podatkov'!C:C,'Seznami podatkov'!B:B, "Izpolni obvezna polja.")</f>
        <v/>
      </c>
      <c r="G104" s="212" t="str">
        <f t="shared" si="12"/>
        <v/>
      </c>
      <c r="H104" s="94"/>
      <c r="I104" s="95" t="b">
        <f>COUNTIF('Seznami podatkov'!G:G,H104)&gt;0</f>
        <v>0</v>
      </c>
      <c r="J104" s="95" t="b">
        <f>COUNTIF('Seznami podatkov'!H:H,H104)&gt;0</f>
        <v>0</v>
      </c>
      <c r="K104" s="106"/>
      <c r="L104" s="95">
        <f>_xlfn.XLOOKUP(K104, 'Seznami podatkov'!D:D,'Seznami podatkov'!E:E, "")</f>
        <v>0</v>
      </c>
      <c r="M104" s="104">
        <f t="shared" si="8"/>
        <v>2025</v>
      </c>
      <c r="N104" s="92" cm="1">
        <f t="array" ref="N104">_xlfn.XLOOKUP(C104&amp;"|"&amp;F104&amp;"|"&amp;M104,RVb!A:A&amp;"|"&amp;RVb!F:F&amp;"|"&amp;RVb!H:H,RVb!E:E, 0)</f>
        <v>0</v>
      </c>
      <c r="O104" s="105" t="str" cm="1">
        <f t="array" ref="O104">_xlfn.XLOOKUP(C104&amp;"|"&amp;F104&amp;"|"&amp;"2025",RVb!A:A&amp;"|"&amp;RVb!F:F&amp;"|"&amp;RVb!H:H,RVb!E:E, "Neujemanje KN - RVb")</f>
        <v>Neujemanje KN - RVb</v>
      </c>
      <c r="P104" s="120"/>
      <c r="Q104" s="106"/>
      <c r="R104" s="44">
        <f t="shared" si="9"/>
        <v>0</v>
      </c>
      <c r="S104" s="217" t="str">
        <f t="shared" si="10"/>
        <v/>
      </c>
      <c r="T104" s="197" t="str">
        <f>IF(AND(B103="",B104=""),"",_xlfn.XLOOKUP(K104, Parametri!A:A,Parametri!B:B, ""))</f>
        <v/>
      </c>
      <c r="U104" s="197" t="str">
        <f>IF(AND(B103="",B104=""),"",_xlfn.XLOOKUP(K104, Parametri!A:A,Parametri!C:C, ""))</f>
        <v/>
      </c>
      <c r="V104" s="218" t="str">
        <f t="shared" si="13"/>
        <v/>
      </c>
      <c r="W104" s="219" t="str">
        <f t="shared" si="14"/>
        <v/>
      </c>
      <c r="X104" s="2"/>
    </row>
    <row r="105" spans="1:24" ht="30" customHeight="1" x14ac:dyDescent="0.3">
      <c r="A105" s="59">
        <v>98</v>
      </c>
      <c r="B105" s="89"/>
      <c r="C105" s="43" t="str">
        <f t="shared" si="11"/>
        <v/>
      </c>
      <c r="D105" s="182" t="str">
        <f>IF(AND(B104="",B105=""),"",IFERROR(_xlfn.XLOOKUP(B105,'Seznam Blaga'!A:A,'Seznam Blaga'!B:B), "To blago ni predmet CBAM"))</f>
        <v/>
      </c>
      <c r="E105" s="101"/>
      <c r="F105" s="43" t="str">
        <f>_xlfn.XLOOKUP(E105, 'Seznami podatkov'!C:C,'Seznami podatkov'!B:B, "Izpolni obvezna polja.")</f>
        <v/>
      </c>
      <c r="G105" s="212" t="str">
        <f t="shared" si="12"/>
        <v/>
      </c>
      <c r="H105" s="94"/>
      <c r="I105" s="95" t="b">
        <f>COUNTIF('Seznami podatkov'!G:G,H105)&gt;0</f>
        <v>0</v>
      </c>
      <c r="J105" s="95" t="b">
        <f>COUNTIF('Seznami podatkov'!H:H,H105)&gt;0</f>
        <v>0</v>
      </c>
      <c r="K105" s="106"/>
      <c r="L105" s="95">
        <f>_xlfn.XLOOKUP(K105, 'Seznami podatkov'!D:D,'Seznami podatkov'!E:E, "")</f>
        <v>0</v>
      </c>
      <c r="M105" s="104">
        <f t="shared" si="8"/>
        <v>2025</v>
      </c>
      <c r="N105" s="92" cm="1">
        <f t="array" ref="N105">_xlfn.XLOOKUP(C105&amp;"|"&amp;F105&amp;"|"&amp;M105,RVb!A:A&amp;"|"&amp;RVb!F:F&amp;"|"&amp;RVb!H:H,RVb!E:E, 0)</f>
        <v>0</v>
      </c>
      <c r="O105" s="105" t="str" cm="1">
        <f t="array" ref="O105">_xlfn.XLOOKUP(C105&amp;"|"&amp;F105&amp;"|"&amp;"2025",RVb!A:A&amp;"|"&amp;RVb!F:F&amp;"|"&amp;RVb!H:H,RVb!E:E, "Neujemanje KN - RVb")</f>
        <v>Neujemanje KN - RVb</v>
      </c>
      <c r="P105" s="120"/>
      <c r="Q105" s="106"/>
      <c r="R105" s="44">
        <f t="shared" si="9"/>
        <v>0</v>
      </c>
      <c r="S105" s="217" t="str">
        <f t="shared" ref="S105:S136" si="15">IF(AND(B104="",B105=""),"",IF(N105=0, O105, N105))</f>
        <v/>
      </c>
      <c r="T105" s="197" t="str">
        <f>IF(AND(B104="",B105=""),"",_xlfn.XLOOKUP(K105, Parametri!A:A,Parametri!B:B, ""))</f>
        <v/>
      </c>
      <c r="U105" s="197" t="str">
        <f>IF(AND(B104="",B105=""),"",_xlfn.XLOOKUP(K105, Parametri!A:A,Parametri!C:C, ""))</f>
        <v/>
      </c>
      <c r="V105" s="218" t="str">
        <f t="shared" si="13"/>
        <v/>
      </c>
      <c r="W105" s="219" t="str">
        <f t="shared" si="14"/>
        <v/>
      </c>
      <c r="X105" s="2"/>
    </row>
    <row r="106" spans="1:24" ht="30" customHeight="1" x14ac:dyDescent="0.3">
      <c r="A106" s="59">
        <v>99</v>
      </c>
      <c r="B106" s="89"/>
      <c r="C106" s="43" t="str">
        <f t="shared" si="11"/>
        <v/>
      </c>
      <c r="D106" s="182" t="str">
        <f>IF(AND(B105="",B106=""),"",IFERROR(_xlfn.XLOOKUP(B106,'Seznam Blaga'!A:A,'Seznam Blaga'!B:B), "To blago ni predmet CBAM"))</f>
        <v/>
      </c>
      <c r="E106" s="101"/>
      <c r="F106" s="43" t="str">
        <f>_xlfn.XLOOKUP(E106, 'Seznami podatkov'!C:C,'Seznami podatkov'!B:B, "Izpolni obvezna polja.")</f>
        <v/>
      </c>
      <c r="G106" s="212" t="str">
        <f t="shared" si="12"/>
        <v/>
      </c>
      <c r="H106" s="94"/>
      <c r="I106" s="95" t="b">
        <f>COUNTIF('Seznami podatkov'!G:G,H106)&gt;0</f>
        <v>0</v>
      </c>
      <c r="J106" s="95" t="b">
        <f>COUNTIF('Seznami podatkov'!H:H,H106)&gt;0</f>
        <v>0</v>
      </c>
      <c r="K106" s="106"/>
      <c r="L106" s="95">
        <f>_xlfn.XLOOKUP(K106, 'Seznami podatkov'!D:D,'Seznami podatkov'!E:E, "")</f>
        <v>0</v>
      </c>
      <c r="M106" s="104">
        <f t="shared" si="8"/>
        <v>2025</v>
      </c>
      <c r="N106" s="92" cm="1">
        <f t="array" ref="N106">_xlfn.XLOOKUP(C106&amp;"|"&amp;F106&amp;"|"&amp;M106,RVb!A:A&amp;"|"&amp;RVb!F:F&amp;"|"&amp;RVb!H:H,RVb!E:E, 0)</f>
        <v>0</v>
      </c>
      <c r="O106" s="105" t="str" cm="1">
        <f t="array" ref="O106">_xlfn.XLOOKUP(C106&amp;"|"&amp;F106&amp;"|"&amp;"2025",RVb!A:A&amp;"|"&amp;RVb!F:F&amp;"|"&amp;RVb!H:H,RVb!E:E, "Neujemanje KN - RVb")</f>
        <v>Neujemanje KN - RVb</v>
      </c>
      <c r="P106" s="120"/>
      <c r="Q106" s="106"/>
      <c r="R106" s="44">
        <f t="shared" si="9"/>
        <v>0</v>
      </c>
      <c r="S106" s="217" t="str">
        <f t="shared" si="15"/>
        <v/>
      </c>
      <c r="T106" s="197" t="str">
        <f>IF(AND(B105="",B106=""),"",_xlfn.XLOOKUP(K106, Parametri!A:A,Parametri!B:B, ""))</f>
        <v/>
      </c>
      <c r="U106" s="197" t="str">
        <f>IF(AND(B105="",B106=""),"",_xlfn.XLOOKUP(K106, Parametri!A:A,Parametri!C:C, ""))</f>
        <v/>
      </c>
      <c r="V106" s="218" t="str">
        <f t="shared" si="13"/>
        <v/>
      </c>
      <c r="W106" s="219" t="str">
        <f t="shared" si="14"/>
        <v/>
      </c>
      <c r="X106" s="2"/>
    </row>
    <row r="107" spans="1:24" ht="30" customHeight="1" x14ac:dyDescent="0.3">
      <c r="A107" s="58">
        <v>100</v>
      </c>
      <c r="B107" s="89"/>
      <c r="C107" s="43" t="str">
        <f t="shared" si="11"/>
        <v/>
      </c>
      <c r="D107" s="182" t="str">
        <f>IF(AND(B106="",B107=""),"",IFERROR(_xlfn.XLOOKUP(B107,'Seznam Blaga'!A:A,'Seznam Blaga'!B:B), "To blago ni predmet CBAM"))</f>
        <v/>
      </c>
      <c r="E107" s="101"/>
      <c r="F107" s="43" t="str">
        <f>_xlfn.XLOOKUP(E107, 'Seznami podatkov'!C:C,'Seznami podatkov'!B:B, "Izpolni obvezna polja.")</f>
        <v/>
      </c>
      <c r="G107" s="212" t="str">
        <f t="shared" si="12"/>
        <v/>
      </c>
      <c r="H107" s="94"/>
      <c r="I107" s="95" t="b">
        <f>COUNTIF('Seznami podatkov'!G:G,H107)&gt;0</f>
        <v>0</v>
      </c>
      <c r="J107" s="95" t="b">
        <f>COUNTIF('Seznami podatkov'!H:H,H107)&gt;0</f>
        <v>0</v>
      </c>
      <c r="K107" s="106"/>
      <c r="L107" s="95">
        <f>_xlfn.XLOOKUP(K107, 'Seznami podatkov'!D:D,'Seznami podatkov'!E:E, "")</f>
        <v>0</v>
      </c>
      <c r="M107" s="104">
        <f t="shared" si="8"/>
        <v>2025</v>
      </c>
      <c r="N107" s="92" cm="1">
        <f t="array" ref="N107">_xlfn.XLOOKUP(C107&amp;"|"&amp;F107&amp;"|"&amp;M107,RVb!A:A&amp;"|"&amp;RVb!F:F&amp;"|"&amp;RVb!H:H,RVb!E:E, 0)</f>
        <v>0</v>
      </c>
      <c r="O107" s="105" t="str" cm="1">
        <f t="array" ref="O107">_xlfn.XLOOKUP(C107&amp;"|"&amp;F107&amp;"|"&amp;"2025",RVb!A:A&amp;"|"&amp;RVb!F:F&amp;"|"&amp;RVb!H:H,RVb!E:E, "Neujemanje KN - RVb")</f>
        <v>Neujemanje KN - RVb</v>
      </c>
      <c r="P107" s="120"/>
      <c r="Q107" s="106"/>
      <c r="R107" s="44">
        <f t="shared" si="9"/>
        <v>0</v>
      </c>
      <c r="S107" s="217" t="str">
        <f t="shared" si="15"/>
        <v/>
      </c>
      <c r="T107" s="197" t="str">
        <f>IF(AND(B106="",B107=""),"",_xlfn.XLOOKUP(K107, Parametri!A:A,Parametri!B:B, ""))</f>
        <v/>
      </c>
      <c r="U107" s="197" t="str">
        <f>IF(AND(B106="",B107=""),"",_xlfn.XLOOKUP(K107, Parametri!A:A,Parametri!C:C, ""))</f>
        <v/>
      </c>
      <c r="V107" s="218" t="str">
        <f t="shared" si="13"/>
        <v/>
      </c>
      <c r="W107" s="219" t="str">
        <f t="shared" si="14"/>
        <v/>
      </c>
      <c r="X107" s="2"/>
    </row>
    <row r="108" spans="1:24" ht="30" customHeight="1" x14ac:dyDescent="0.3">
      <c r="A108" s="59">
        <v>101</v>
      </c>
      <c r="B108" s="89"/>
      <c r="C108" s="43" t="str">
        <f t="shared" si="11"/>
        <v/>
      </c>
      <c r="D108" s="182" t="str">
        <f>IF(AND(B107="",B108=""),"",IFERROR(_xlfn.XLOOKUP(B108,'Seznam Blaga'!A:A,'Seznam Blaga'!B:B), "To blago ni predmet CBAM"))</f>
        <v/>
      </c>
      <c r="E108" s="101"/>
      <c r="F108" s="43" t="str">
        <f>_xlfn.XLOOKUP(E108, 'Seznami podatkov'!C:C,'Seznami podatkov'!B:B, "Izpolni obvezna polja.")</f>
        <v/>
      </c>
      <c r="G108" s="212" t="str">
        <f t="shared" si="12"/>
        <v/>
      </c>
      <c r="H108" s="94"/>
      <c r="I108" s="95" t="b">
        <f>COUNTIF('Seznami podatkov'!G:G,H108)&gt;0</f>
        <v>0</v>
      </c>
      <c r="J108" s="95" t="b">
        <f>COUNTIF('Seznami podatkov'!H:H,H108)&gt;0</f>
        <v>0</v>
      </c>
      <c r="K108" s="106"/>
      <c r="L108" s="95">
        <f>_xlfn.XLOOKUP(K108, 'Seznami podatkov'!D:D,'Seznami podatkov'!E:E, "")</f>
        <v>0</v>
      </c>
      <c r="M108" s="104">
        <f t="shared" si="8"/>
        <v>2025</v>
      </c>
      <c r="N108" s="92" cm="1">
        <f t="array" ref="N108">_xlfn.XLOOKUP(C108&amp;"|"&amp;F108&amp;"|"&amp;M108,RVb!A:A&amp;"|"&amp;RVb!F:F&amp;"|"&amp;RVb!H:H,RVb!E:E, 0)</f>
        <v>0</v>
      </c>
      <c r="O108" s="105" t="str" cm="1">
        <f t="array" ref="O108">_xlfn.XLOOKUP(C108&amp;"|"&amp;F108&amp;"|"&amp;"2025",RVb!A:A&amp;"|"&amp;RVb!F:F&amp;"|"&amp;RVb!H:H,RVb!E:E, "Neujemanje KN - RVb")</f>
        <v>Neujemanje KN - RVb</v>
      </c>
      <c r="P108" s="120"/>
      <c r="Q108" s="106"/>
      <c r="R108" s="44">
        <f t="shared" si="9"/>
        <v>0</v>
      </c>
      <c r="S108" s="217" t="str">
        <f t="shared" si="15"/>
        <v/>
      </c>
      <c r="T108" s="197" t="str">
        <f>IF(AND(B107="",B108=""),"",_xlfn.XLOOKUP(K108, Parametri!A:A,Parametri!B:B, ""))</f>
        <v/>
      </c>
      <c r="U108" s="197" t="str">
        <f>IF(AND(B107="",B108=""),"",_xlfn.XLOOKUP(K108, Parametri!A:A,Parametri!C:C, ""))</f>
        <v/>
      </c>
      <c r="V108" s="218" t="str">
        <f t="shared" si="13"/>
        <v/>
      </c>
      <c r="W108" s="219" t="str">
        <f t="shared" si="14"/>
        <v/>
      </c>
      <c r="X108" s="2"/>
    </row>
    <row r="109" spans="1:24" ht="30" customHeight="1" x14ac:dyDescent="0.3">
      <c r="A109" s="59">
        <v>102</v>
      </c>
      <c r="B109" s="89"/>
      <c r="C109" s="43" t="str">
        <f t="shared" si="11"/>
        <v/>
      </c>
      <c r="D109" s="182" t="str">
        <f>IF(AND(B108="",B109=""),"",IFERROR(_xlfn.XLOOKUP(B109,'Seznam Blaga'!A:A,'Seznam Blaga'!B:B), "To blago ni predmet CBAM"))</f>
        <v/>
      </c>
      <c r="E109" s="101"/>
      <c r="F109" s="43" t="str">
        <f>_xlfn.XLOOKUP(E109, 'Seznami podatkov'!C:C,'Seznami podatkov'!B:B, "Izpolni obvezna polja.")</f>
        <v/>
      </c>
      <c r="G109" s="212" t="str">
        <f t="shared" si="12"/>
        <v/>
      </c>
      <c r="H109" s="94"/>
      <c r="I109" s="95" t="b">
        <f>COUNTIF('Seznami podatkov'!G:G,H109)&gt;0</f>
        <v>0</v>
      </c>
      <c r="J109" s="95" t="b">
        <f>COUNTIF('Seznami podatkov'!H:H,H109)&gt;0</f>
        <v>0</v>
      </c>
      <c r="K109" s="106"/>
      <c r="L109" s="95">
        <f>_xlfn.XLOOKUP(K109, 'Seznami podatkov'!D:D,'Seznami podatkov'!E:E, "")</f>
        <v>0</v>
      </c>
      <c r="M109" s="104">
        <f t="shared" si="8"/>
        <v>2025</v>
      </c>
      <c r="N109" s="92" cm="1">
        <f t="array" ref="N109">_xlfn.XLOOKUP(C109&amp;"|"&amp;F109&amp;"|"&amp;M109,RVb!A:A&amp;"|"&amp;RVb!F:F&amp;"|"&amp;RVb!H:H,RVb!E:E, 0)</f>
        <v>0</v>
      </c>
      <c r="O109" s="105" t="str" cm="1">
        <f t="array" ref="O109">_xlfn.XLOOKUP(C109&amp;"|"&amp;F109&amp;"|"&amp;"2025",RVb!A:A&amp;"|"&amp;RVb!F:F&amp;"|"&amp;RVb!H:H,RVb!E:E, "Neujemanje KN - RVb")</f>
        <v>Neujemanje KN - RVb</v>
      </c>
      <c r="P109" s="120"/>
      <c r="Q109" s="106"/>
      <c r="R109" s="44">
        <f t="shared" si="9"/>
        <v>0</v>
      </c>
      <c r="S109" s="217" t="str">
        <f t="shared" si="15"/>
        <v/>
      </c>
      <c r="T109" s="197" t="str">
        <f>IF(AND(B108="",B109=""),"",_xlfn.XLOOKUP(K109, Parametri!A:A,Parametri!B:B, ""))</f>
        <v/>
      </c>
      <c r="U109" s="197" t="str">
        <f>IF(AND(B108="",B109=""),"",_xlfn.XLOOKUP(K109, Parametri!A:A,Parametri!C:C, ""))</f>
        <v/>
      </c>
      <c r="V109" s="218" t="str">
        <f t="shared" si="13"/>
        <v/>
      </c>
      <c r="W109" s="219" t="str">
        <f t="shared" si="14"/>
        <v/>
      </c>
      <c r="X109" s="2"/>
    </row>
    <row r="110" spans="1:24" ht="30" customHeight="1" x14ac:dyDescent="0.3">
      <c r="A110" s="58">
        <v>103</v>
      </c>
      <c r="B110" s="89"/>
      <c r="C110" s="43" t="str">
        <f t="shared" si="11"/>
        <v/>
      </c>
      <c r="D110" s="182" t="str">
        <f>IF(AND(B109="",B110=""),"",IFERROR(_xlfn.XLOOKUP(B110,'Seznam Blaga'!A:A,'Seznam Blaga'!B:B), "To blago ni predmet CBAM"))</f>
        <v/>
      </c>
      <c r="E110" s="101"/>
      <c r="F110" s="43" t="str">
        <f>_xlfn.XLOOKUP(E110, 'Seznami podatkov'!C:C,'Seznami podatkov'!B:B, "Izpolni obvezna polja.")</f>
        <v/>
      </c>
      <c r="G110" s="212" t="str">
        <f t="shared" si="12"/>
        <v/>
      </c>
      <c r="H110" s="94"/>
      <c r="I110" s="95" t="b">
        <f>COUNTIF('Seznami podatkov'!G:G,H110)&gt;0</f>
        <v>0</v>
      </c>
      <c r="J110" s="95" t="b">
        <f>COUNTIF('Seznami podatkov'!H:H,H110)&gt;0</f>
        <v>0</v>
      </c>
      <c r="K110" s="106"/>
      <c r="L110" s="95">
        <f>_xlfn.XLOOKUP(K110, 'Seznami podatkov'!D:D,'Seznami podatkov'!E:E, "")</f>
        <v>0</v>
      </c>
      <c r="M110" s="104">
        <f t="shared" si="8"/>
        <v>2025</v>
      </c>
      <c r="N110" s="92" cm="1">
        <f t="array" ref="N110">_xlfn.XLOOKUP(C110&amp;"|"&amp;F110&amp;"|"&amp;M110,RVb!A:A&amp;"|"&amp;RVb!F:F&amp;"|"&amp;RVb!H:H,RVb!E:E, 0)</f>
        <v>0</v>
      </c>
      <c r="O110" s="105" t="str" cm="1">
        <f t="array" ref="O110">_xlfn.XLOOKUP(C110&amp;"|"&amp;F110&amp;"|"&amp;"2025",RVb!A:A&amp;"|"&amp;RVb!F:F&amp;"|"&amp;RVb!H:H,RVb!E:E, "Neujemanje KN - RVb")</f>
        <v>Neujemanje KN - RVb</v>
      </c>
      <c r="P110" s="120"/>
      <c r="Q110" s="106"/>
      <c r="R110" s="44">
        <f t="shared" si="9"/>
        <v>0</v>
      </c>
      <c r="S110" s="217" t="str">
        <f t="shared" si="15"/>
        <v/>
      </c>
      <c r="T110" s="197" t="str">
        <f>IF(AND(B109="",B110=""),"",_xlfn.XLOOKUP(K110, Parametri!A:A,Parametri!B:B, ""))</f>
        <v/>
      </c>
      <c r="U110" s="197" t="str">
        <f>IF(AND(B109="",B110=""),"",_xlfn.XLOOKUP(K110, Parametri!A:A,Parametri!C:C, ""))</f>
        <v/>
      </c>
      <c r="V110" s="218" t="str">
        <f t="shared" si="13"/>
        <v/>
      </c>
      <c r="W110" s="219" t="str">
        <f t="shared" si="14"/>
        <v/>
      </c>
      <c r="X110" s="2"/>
    </row>
    <row r="111" spans="1:24" ht="30" customHeight="1" x14ac:dyDescent="0.3">
      <c r="A111" s="59">
        <v>104</v>
      </c>
      <c r="B111" s="89"/>
      <c r="C111" s="43" t="str">
        <f t="shared" si="11"/>
        <v/>
      </c>
      <c r="D111" s="182" t="str">
        <f>IF(AND(B110="",B111=""),"",IFERROR(_xlfn.XLOOKUP(B111,'Seznam Blaga'!A:A,'Seznam Blaga'!B:B), "To blago ni predmet CBAM"))</f>
        <v/>
      </c>
      <c r="E111" s="101"/>
      <c r="F111" s="43" t="str">
        <f>_xlfn.XLOOKUP(E111, 'Seznami podatkov'!C:C,'Seznami podatkov'!B:B, "Izpolni obvezna polja.")</f>
        <v/>
      </c>
      <c r="G111" s="212" t="str">
        <f t="shared" si="12"/>
        <v/>
      </c>
      <c r="H111" s="94"/>
      <c r="I111" s="95" t="b">
        <f>COUNTIF('Seznami podatkov'!G:G,H111)&gt;0</f>
        <v>0</v>
      </c>
      <c r="J111" s="95" t="b">
        <f>COUNTIF('Seznami podatkov'!H:H,H111)&gt;0</f>
        <v>0</v>
      </c>
      <c r="K111" s="106"/>
      <c r="L111" s="95">
        <f>_xlfn.XLOOKUP(K111, 'Seznami podatkov'!D:D,'Seznami podatkov'!E:E, "")</f>
        <v>0</v>
      </c>
      <c r="M111" s="104">
        <f t="shared" si="8"/>
        <v>2025</v>
      </c>
      <c r="N111" s="92" cm="1">
        <f t="array" ref="N111">_xlfn.XLOOKUP(C111&amp;"|"&amp;F111&amp;"|"&amp;M111,RVb!A:A&amp;"|"&amp;RVb!F:F&amp;"|"&amp;RVb!H:H,RVb!E:E, 0)</f>
        <v>0</v>
      </c>
      <c r="O111" s="105" t="str" cm="1">
        <f t="array" ref="O111">_xlfn.XLOOKUP(C111&amp;"|"&amp;F111&amp;"|"&amp;"2025",RVb!A:A&amp;"|"&amp;RVb!F:F&amp;"|"&amp;RVb!H:H,RVb!E:E, "Neujemanje KN - RVb")</f>
        <v>Neujemanje KN - RVb</v>
      </c>
      <c r="P111" s="120"/>
      <c r="Q111" s="106"/>
      <c r="R111" s="44">
        <f t="shared" si="9"/>
        <v>0</v>
      </c>
      <c r="S111" s="217" t="str">
        <f t="shared" si="15"/>
        <v/>
      </c>
      <c r="T111" s="197" t="str">
        <f>IF(AND(B110="",B111=""),"",_xlfn.XLOOKUP(K111, Parametri!A:A,Parametri!B:B, ""))</f>
        <v/>
      </c>
      <c r="U111" s="197" t="str">
        <f>IF(AND(B110="",B111=""),"",_xlfn.XLOOKUP(K111, Parametri!A:A,Parametri!C:C, ""))</f>
        <v/>
      </c>
      <c r="V111" s="218" t="str">
        <f t="shared" si="13"/>
        <v/>
      </c>
      <c r="W111" s="219" t="str">
        <f t="shared" si="14"/>
        <v/>
      </c>
      <c r="X111" s="2"/>
    </row>
    <row r="112" spans="1:24" ht="30" customHeight="1" x14ac:dyDescent="0.3">
      <c r="A112" s="59">
        <v>105</v>
      </c>
      <c r="B112" s="89"/>
      <c r="C112" s="43" t="str">
        <f t="shared" si="11"/>
        <v/>
      </c>
      <c r="D112" s="182" t="str">
        <f>IF(AND(B111="",B112=""),"",IFERROR(_xlfn.XLOOKUP(B112,'Seznam Blaga'!A:A,'Seznam Blaga'!B:B), "To blago ni predmet CBAM"))</f>
        <v/>
      </c>
      <c r="E112" s="101"/>
      <c r="F112" s="43" t="str">
        <f>_xlfn.XLOOKUP(E112, 'Seznami podatkov'!C:C,'Seznami podatkov'!B:B, "Izpolni obvezna polja.")</f>
        <v/>
      </c>
      <c r="G112" s="212" t="str">
        <f t="shared" si="12"/>
        <v/>
      </c>
      <c r="H112" s="94"/>
      <c r="I112" s="95" t="b">
        <f>COUNTIF('Seznami podatkov'!G:G,H112)&gt;0</f>
        <v>0</v>
      </c>
      <c r="J112" s="95" t="b">
        <f>COUNTIF('Seznami podatkov'!H:H,H112)&gt;0</f>
        <v>0</v>
      </c>
      <c r="K112" s="106"/>
      <c r="L112" s="95">
        <f>_xlfn.XLOOKUP(K112, 'Seznami podatkov'!D:D,'Seznami podatkov'!E:E, "")</f>
        <v>0</v>
      </c>
      <c r="M112" s="104">
        <f t="shared" si="8"/>
        <v>2025</v>
      </c>
      <c r="N112" s="92" cm="1">
        <f t="array" ref="N112">_xlfn.XLOOKUP(C112&amp;"|"&amp;F112&amp;"|"&amp;M112,RVb!A:A&amp;"|"&amp;RVb!F:F&amp;"|"&amp;RVb!H:H,RVb!E:E, 0)</f>
        <v>0</v>
      </c>
      <c r="O112" s="105" t="str" cm="1">
        <f t="array" ref="O112">_xlfn.XLOOKUP(C112&amp;"|"&amp;F112&amp;"|"&amp;"2025",RVb!A:A&amp;"|"&amp;RVb!F:F&amp;"|"&amp;RVb!H:H,RVb!E:E, "Neujemanje KN - RVb")</f>
        <v>Neujemanje KN - RVb</v>
      </c>
      <c r="P112" s="120"/>
      <c r="Q112" s="106"/>
      <c r="R112" s="44">
        <f t="shared" si="9"/>
        <v>0</v>
      </c>
      <c r="S112" s="217" t="str">
        <f t="shared" si="15"/>
        <v/>
      </c>
      <c r="T112" s="197" t="str">
        <f>IF(AND(B111="",B112=""),"",_xlfn.XLOOKUP(K112, Parametri!A:A,Parametri!B:B, ""))</f>
        <v/>
      </c>
      <c r="U112" s="197" t="str">
        <f>IF(AND(B111="",B112=""),"",_xlfn.XLOOKUP(K112, Parametri!A:A,Parametri!C:C, ""))</f>
        <v/>
      </c>
      <c r="V112" s="218" t="str">
        <f t="shared" si="13"/>
        <v/>
      </c>
      <c r="W112" s="219" t="str">
        <f t="shared" si="14"/>
        <v/>
      </c>
      <c r="X112" s="2"/>
    </row>
    <row r="113" spans="1:24" ht="30" customHeight="1" x14ac:dyDescent="0.3">
      <c r="A113" s="58">
        <v>106</v>
      </c>
      <c r="B113" s="89"/>
      <c r="C113" s="43" t="str">
        <f t="shared" si="11"/>
        <v/>
      </c>
      <c r="D113" s="182" t="str">
        <f>IF(AND(B112="",B113=""),"",IFERROR(_xlfn.XLOOKUP(B113,'Seznam Blaga'!A:A,'Seznam Blaga'!B:B), "To blago ni predmet CBAM"))</f>
        <v/>
      </c>
      <c r="E113" s="101"/>
      <c r="F113" s="43" t="str">
        <f>_xlfn.XLOOKUP(E113, 'Seznami podatkov'!C:C,'Seznami podatkov'!B:B, "Izpolni obvezna polja.")</f>
        <v/>
      </c>
      <c r="G113" s="212" t="str">
        <f t="shared" si="12"/>
        <v/>
      </c>
      <c r="H113" s="94"/>
      <c r="I113" s="95" t="b">
        <f>COUNTIF('Seznami podatkov'!G:G,H113)&gt;0</f>
        <v>0</v>
      </c>
      <c r="J113" s="95" t="b">
        <f>COUNTIF('Seznami podatkov'!H:H,H113)&gt;0</f>
        <v>0</v>
      </c>
      <c r="K113" s="106"/>
      <c r="L113" s="95">
        <f>_xlfn.XLOOKUP(K113, 'Seznami podatkov'!D:D,'Seznami podatkov'!E:E, "")</f>
        <v>0</v>
      </c>
      <c r="M113" s="104">
        <f t="shared" si="8"/>
        <v>2025</v>
      </c>
      <c r="N113" s="92" cm="1">
        <f t="array" ref="N113">_xlfn.XLOOKUP(C113&amp;"|"&amp;F113&amp;"|"&amp;M113,RVb!A:A&amp;"|"&amp;RVb!F:F&amp;"|"&amp;RVb!H:H,RVb!E:E, 0)</f>
        <v>0</v>
      </c>
      <c r="O113" s="105" t="str" cm="1">
        <f t="array" ref="O113">_xlfn.XLOOKUP(C113&amp;"|"&amp;F113&amp;"|"&amp;"2025",RVb!A:A&amp;"|"&amp;RVb!F:F&amp;"|"&amp;RVb!H:H,RVb!E:E, "Neujemanje KN - RVb")</f>
        <v>Neujemanje KN - RVb</v>
      </c>
      <c r="P113" s="120"/>
      <c r="Q113" s="106"/>
      <c r="R113" s="44">
        <f t="shared" si="9"/>
        <v>0</v>
      </c>
      <c r="S113" s="217" t="str">
        <f t="shared" si="15"/>
        <v/>
      </c>
      <c r="T113" s="197" t="str">
        <f>IF(AND(B112="",B113=""),"",_xlfn.XLOOKUP(K113, Parametri!A:A,Parametri!B:B, ""))</f>
        <v/>
      </c>
      <c r="U113" s="197" t="str">
        <f>IF(AND(B112="",B113=""),"",_xlfn.XLOOKUP(K113, Parametri!A:A,Parametri!C:C, ""))</f>
        <v/>
      </c>
      <c r="V113" s="218" t="str">
        <f t="shared" si="13"/>
        <v/>
      </c>
      <c r="W113" s="219" t="str">
        <f t="shared" si="14"/>
        <v/>
      </c>
      <c r="X113" s="2"/>
    </row>
    <row r="114" spans="1:24" ht="30" customHeight="1" x14ac:dyDescent="0.3">
      <c r="A114" s="59">
        <v>107</v>
      </c>
      <c r="B114" s="89"/>
      <c r="C114" s="43" t="str">
        <f t="shared" si="11"/>
        <v/>
      </c>
      <c r="D114" s="182" t="str">
        <f>IF(AND(B113="",B114=""),"",IFERROR(_xlfn.XLOOKUP(B114,'Seznam Blaga'!A:A,'Seznam Blaga'!B:B), "To blago ni predmet CBAM"))</f>
        <v/>
      </c>
      <c r="E114" s="101"/>
      <c r="F114" s="43" t="str">
        <f>_xlfn.XLOOKUP(E114, 'Seznami podatkov'!C:C,'Seznami podatkov'!B:B, "Izpolni obvezna polja.")</f>
        <v/>
      </c>
      <c r="G114" s="212" t="str">
        <f t="shared" si="12"/>
        <v/>
      </c>
      <c r="H114" s="94"/>
      <c r="I114" s="95" t="b">
        <f>COUNTIF('Seznami podatkov'!G:G,H114)&gt;0</f>
        <v>0</v>
      </c>
      <c r="J114" s="95" t="b">
        <f>COUNTIF('Seznami podatkov'!H:H,H114)&gt;0</f>
        <v>0</v>
      </c>
      <c r="K114" s="106"/>
      <c r="L114" s="95">
        <f>_xlfn.XLOOKUP(K114, 'Seznami podatkov'!D:D,'Seznami podatkov'!E:E, "")</f>
        <v>0</v>
      </c>
      <c r="M114" s="104">
        <f t="shared" si="8"/>
        <v>2025</v>
      </c>
      <c r="N114" s="92" cm="1">
        <f t="array" ref="N114">_xlfn.XLOOKUP(C114&amp;"|"&amp;F114&amp;"|"&amp;M114,RVb!A:A&amp;"|"&amp;RVb!F:F&amp;"|"&amp;RVb!H:H,RVb!E:E, 0)</f>
        <v>0</v>
      </c>
      <c r="O114" s="105" t="str" cm="1">
        <f t="array" ref="O114">_xlfn.XLOOKUP(C114&amp;"|"&amp;F114&amp;"|"&amp;"2025",RVb!A:A&amp;"|"&amp;RVb!F:F&amp;"|"&amp;RVb!H:H,RVb!E:E, "Neujemanje KN - RVb")</f>
        <v>Neujemanje KN - RVb</v>
      </c>
      <c r="P114" s="120"/>
      <c r="Q114" s="106"/>
      <c r="R114" s="44">
        <f t="shared" si="9"/>
        <v>0</v>
      </c>
      <c r="S114" s="217" t="str">
        <f t="shared" si="15"/>
        <v/>
      </c>
      <c r="T114" s="197" t="str">
        <f>IF(AND(B113="",B114=""),"",_xlfn.XLOOKUP(K114, Parametri!A:A,Parametri!B:B, ""))</f>
        <v/>
      </c>
      <c r="U114" s="197" t="str">
        <f>IF(AND(B113="",B114=""),"",_xlfn.XLOOKUP(K114, Parametri!A:A,Parametri!C:C, ""))</f>
        <v/>
      </c>
      <c r="V114" s="218" t="str">
        <f t="shared" si="13"/>
        <v/>
      </c>
      <c r="W114" s="219" t="str">
        <f t="shared" si="14"/>
        <v/>
      </c>
      <c r="X114" s="2"/>
    </row>
    <row r="115" spans="1:24" ht="30" customHeight="1" x14ac:dyDescent="0.3">
      <c r="A115" s="59">
        <v>108</v>
      </c>
      <c r="B115" s="89"/>
      <c r="C115" s="43" t="str">
        <f t="shared" si="11"/>
        <v/>
      </c>
      <c r="D115" s="182" t="str">
        <f>IF(AND(B114="",B115=""),"",IFERROR(_xlfn.XLOOKUP(B115,'Seznam Blaga'!A:A,'Seznam Blaga'!B:B), "To blago ni predmet CBAM"))</f>
        <v/>
      </c>
      <c r="E115" s="101"/>
      <c r="F115" s="43" t="str">
        <f>_xlfn.XLOOKUP(E115, 'Seznami podatkov'!C:C,'Seznami podatkov'!B:B, "Izpolni obvezna polja.")</f>
        <v/>
      </c>
      <c r="G115" s="212" t="str">
        <f t="shared" si="12"/>
        <v/>
      </c>
      <c r="H115" s="94"/>
      <c r="I115" s="95" t="b">
        <f>COUNTIF('Seznami podatkov'!G:G,H115)&gt;0</f>
        <v>0</v>
      </c>
      <c r="J115" s="95" t="b">
        <f>COUNTIF('Seznami podatkov'!H:H,H115)&gt;0</f>
        <v>0</v>
      </c>
      <c r="K115" s="106"/>
      <c r="L115" s="95">
        <f>_xlfn.XLOOKUP(K115, 'Seznami podatkov'!D:D,'Seznami podatkov'!E:E, "")</f>
        <v>0</v>
      </c>
      <c r="M115" s="104">
        <f t="shared" si="8"/>
        <v>2025</v>
      </c>
      <c r="N115" s="92" cm="1">
        <f t="array" ref="N115">_xlfn.XLOOKUP(C115&amp;"|"&amp;F115&amp;"|"&amp;M115,RVb!A:A&amp;"|"&amp;RVb!F:F&amp;"|"&amp;RVb!H:H,RVb!E:E, 0)</f>
        <v>0</v>
      </c>
      <c r="O115" s="105" t="str" cm="1">
        <f t="array" ref="O115">_xlfn.XLOOKUP(C115&amp;"|"&amp;F115&amp;"|"&amp;"2025",RVb!A:A&amp;"|"&amp;RVb!F:F&amp;"|"&amp;RVb!H:H,RVb!E:E, "Neujemanje KN - RVb")</f>
        <v>Neujemanje KN - RVb</v>
      </c>
      <c r="P115" s="120"/>
      <c r="Q115" s="106"/>
      <c r="R115" s="44">
        <f t="shared" si="9"/>
        <v>0</v>
      </c>
      <c r="S115" s="217" t="str">
        <f t="shared" si="15"/>
        <v/>
      </c>
      <c r="T115" s="197" t="str">
        <f>IF(AND(B114="",B115=""),"",_xlfn.XLOOKUP(K115, Parametri!A:A,Parametri!B:B, ""))</f>
        <v/>
      </c>
      <c r="U115" s="197" t="str">
        <f>IF(AND(B114="",B115=""),"",_xlfn.XLOOKUP(K115, Parametri!A:A,Parametri!C:C, ""))</f>
        <v/>
      </c>
      <c r="V115" s="218" t="str">
        <f t="shared" si="13"/>
        <v/>
      </c>
      <c r="W115" s="219" t="str">
        <f t="shared" si="14"/>
        <v/>
      </c>
      <c r="X115" s="2"/>
    </row>
    <row r="116" spans="1:24" ht="30" customHeight="1" x14ac:dyDescent="0.3">
      <c r="A116" s="58">
        <v>109</v>
      </c>
      <c r="B116" s="89"/>
      <c r="C116" s="43" t="str">
        <f t="shared" si="11"/>
        <v/>
      </c>
      <c r="D116" s="182" t="str">
        <f>IF(AND(B115="",B116=""),"",IFERROR(_xlfn.XLOOKUP(B116,'Seznam Blaga'!A:A,'Seznam Blaga'!B:B), "To blago ni predmet CBAM"))</f>
        <v/>
      </c>
      <c r="E116" s="101"/>
      <c r="F116" s="43" t="str">
        <f>_xlfn.XLOOKUP(E116, 'Seznami podatkov'!C:C,'Seznami podatkov'!B:B, "Izpolni obvezna polja.")</f>
        <v/>
      </c>
      <c r="G116" s="212" t="str">
        <f t="shared" si="12"/>
        <v/>
      </c>
      <c r="H116" s="94"/>
      <c r="I116" s="95" t="b">
        <f>COUNTIF('Seznami podatkov'!G:G,H116)&gt;0</f>
        <v>0</v>
      </c>
      <c r="J116" s="95" t="b">
        <f>COUNTIF('Seznami podatkov'!H:H,H116)&gt;0</f>
        <v>0</v>
      </c>
      <c r="K116" s="106"/>
      <c r="L116" s="95">
        <f>_xlfn.XLOOKUP(K116, 'Seznami podatkov'!D:D,'Seznami podatkov'!E:E, "")</f>
        <v>0</v>
      </c>
      <c r="M116" s="104">
        <f t="shared" si="8"/>
        <v>2025</v>
      </c>
      <c r="N116" s="92" cm="1">
        <f t="array" ref="N116">_xlfn.XLOOKUP(C116&amp;"|"&amp;F116&amp;"|"&amp;M116,RVb!A:A&amp;"|"&amp;RVb!F:F&amp;"|"&amp;RVb!H:H,RVb!E:E, 0)</f>
        <v>0</v>
      </c>
      <c r="O116" s="105" t="str" cm="1">
        <f t="array" ref="O116">_xlfn.XLOOKUP(C116&amp;"|"&amp;F116&amp;"|"&amp;"2025",RVb!A:A&amp;"|"&amp;RVb!F:F&amp;"|"&amp;RVb!H:H,RVb!E:E, "Neujemanje KN - RVb")</f>
        <v>Neujemanje KN - RVb</v>
      </c>
      <c r="P116" s="120"/>
      <c r="Q116" s="106"/>
      <c r="R116" s="44">
        <f t="shared" si="9"/>
        <v>0</v>
      </c>
      <c r="S116" s="217" t="str">
        <f t="shared" si="15"/>
        <v/>
      </c>
      <c r="T116" s="197" t="str">
        <f>IF(AND(B115="",B116=""),"",_xlfn.XLOOKUP(K116, Parametri!A:A,Parametri!B:B, ""))</f>
        <v/>
      </c>
      <c r="U116" s="197" t="str">
        <f>IF(AND(B115="",B116=""),"",_xlfn.XLOOKUP(K116, Parametri!A:A,Parametri!C:C, ""))</f>
        <v/>
      </c>
      <c r="V116" s="218" t="str">
        <f t="shared" si="13"/>
        <v/>
      </c>
      <c r="W116" s="219" t="str">
        <f t="shared" si="14"/>
        <v/>
      </c>
      <c r="X116" s="2"/>
    </row>
    <row r="117" spans="1:24" ht="30" customHeight="1" x14ac:dyDescent="0.3">
      <c r="A117" s="59">
        <v>110</v>
      </c>
      <c r="B117" s="89"/>
      <c r="C117" s="43" t="str">
        <f t="shared" si="11"/>
        <v/>
      </c>
      <c r="D117" s="182" t="str">
        <f>IF(AND(B116="",B117=""),"",IFERROR(_xlfn.XLOOKUP(B117,'Seznam Blaga'!A:A,'Seznam Blaga'!B:B), "To blago ni predmet CBAM"))</f>
        <v/>
      </c>
      <c r="E117" s="101"/>
      <c r="F117" s="43" t="str">
        <f>_xlfn.XLOOKUP(E117, 'Seznami podatkov'!C:C,'Seznami podatkov'!B:B, "Izpolni obvezna polja.")</f>
        <v/>
      </c>
      <c r="G117" s="212" t="str">
        <f t="shared" si="12"/>
        <v/>
      </c>
      <c r="H117" s="94"/>
      <c r="I117" s="95" t="b">
        <f>COUNTIF('Seznami podatkov'!G:G,H117)&gt;0</f>
        <v>0</v>
      </c>
      <c r="J117" s="95" t="b">
        <f>COUNTIF('Seznami podatkov'!H:H,H117)&gt;0</f>
        <v>0</v>
      </c>
      <c r="K117" s="106"/>
      <c r="L117" s="95">
        <f>_xlfn.XLOOKUP(K117, 'Seznami podatkov'!D:D,'Seznami podatkov'!E:E, "")</f>
        <v>0</v>
      </c>
      <c r="M117" s="104">
        <f t="shared" si="8"/>
        <v>2025</v>
      </c>
      <c r="N117" s="92" cm="1">
        <f t="array" ref="N117">_xlfn.XLOOKUP(C117&amp;"|"&amp;F117&amp;"|"&amp;M117,RVb!A:A&amp;"|"&amp;RVb!F:F&amp;"|"&amp;RVb!H:H,RVb!E:E, 0)</f>
        <v>0</v>
      </c>
      <c r="O117" s="105" t="str" cm="1">
        <f t="array" ref="O117">_xlfn.XLOOKUP(C117&amp;"|"&amp;F117&amp;"|"&amp;"2025",RVb!A:A&amp;"|"&amp;RVb!F:F&amp;"|"&amp;RVb!H:H,RVb!E:E, "Neujemanje KN - RVb")</f>
        <v>Neujemanje KN - RVb</v>
      </c>
      <c r="P117" s="120"/>
      <c r="Q117" s="106"/>
      <c r="R117" s="44">
        <f t="shared" si="9"/>
        <v>0</v>
      </c>
      <c r="S117" s="217" t="str">
        <f t="shared" si="15"/>
        <v/>
      </c>
      <c r="T117" s="197" t="str">
        <f>IF(AND(B116="",B117=""),"",_xlfn.XLOOKUP(K117, Parametri!A:A,Parametri!B:B, ""))</f>
        <v/>
      </c>
      <c r="U117" s="197" t="str">
        <f>IF(AND(B116="",B117=""),"",_xlfn.XLOOKUP(K117, Parametri!A:A,Parametri!C:C, ""))</f>
        <v/>
      </c>
      <c r="V117" s="218" t="str">
        <f t="shared" si="13"/>
        <v/>
      </c>
      <c r="W117" s="219" t="str">
        <f t="shared" si="14"/>
        <v/>
      </c>
      <c r="X117" s="2"/>
    </row>
    <row r="118" spans="1:24" ht="30" customHeight="1" x14ac:dyDescent="0.3">
      <c r="A118" s="59">
        <v>111</v>
      </c>
      <c r="B118" s="89"/>
      <c r="C118" s="43" t="str">
        <f t="shared" si="11"/>
        <v/>
      </c>
      <c r="D118" s="182" t="str">
        <f>IF(AND(B117="",B118=""),"",IFERROR(_xlfn.XLOOKUP(B118,'Seznam Blaga'!A:A,'Seznam Blaga'!B:B), "To blago ni predmet CBAM"))</f>
        <v/>
      </c>
      <c r="E118" s="101"/>
      <c r="F118" s="43" t="str">
        <f>_xlfn.XLOOKUP(E118, 'Seznami podatkov'!C:C,'Seznami podatkov'!B:B, "Izpolni obvezna polja.")</f>
        <v/>
      </c>
      <c r="G118" s="212" t="str">
        <f t="shared" si="12"/>
        <v/>
      </c>
      <c r="H118" s="94"/>
      <c r="I118" s="95" t="b">
        <f>COUNTIF('Seznami podatkov'!G:G,H118)&gt;0</f>
        <v>0</v>
      </c>
      <c r="J118" s="95" t="b">
        <f>COUNTIF('Seznami podatkov'!H:H,H118)&gt;0</f>
        <v>0</v>
      </c>
      <c r="K118" s="106"/>
      <c r="L118" s="95">
        <f>_xlfn.XLOOKUP(K118, 'Seznami podatkov'!D:D,'Seznami podatkov'!E:E, "")</f>
        <v>0</v>
      </c>
      <c r="M118" s="104">
        <f t="shared" si="8"/>
        <v>2025</v>
      </c>
      <c r="N118" s="92" cm="1">
        <f t="array" ref="N118">_xlfn.XLOOKUP(C118&amp;"|"&amp;F118&amp;"|"&amp;M118,RVb!A:A&amp;"|"&amp;RVb!F:F&amp;"|"&amp;RVb!H:H,RVb!E:E, 0)</f>
        <v>0</v>
      </c>
      <c r="O118" s="105" t="str" cm="1">
        <f t="array" ref="O118">_xlfn.XLOOKUP(C118&amp;"|"&amp;F118&amp;"|"&amp;"2025",RVb!A:A&amp;"|"&amp;RVb!F:F&amp;"|"&amp;RVb!H:H,RVb!E:E, "Neujemanje KN - RVb")</f>
        <v>Neujemanje KN - RVb</v>
      </c>
      <c r="P118" s="120"/>
      <c r="Q118" s="106"/>
      <c r="R118" s="44">
        <f t="shared" si="9"/>
        <v>0</v>
      </c>
      <c r="S118" s="217" t="str">
        <f t="shared" si="15"/>
        <v/>
      </c>
      <c r="T118" s="197" t="str">
        <f>IF(AND(B117="",B118=""),"",_xlfn.XLOOKUP(K118, Parametri!A:A,Parametri!B:B, ""))</f>
        <v/>
      </c>
      <c r="U118" s="197" t="str">
        <f>IF(AND(B117="",B118=""),"",_xlfn.XLOOKUP(K118, Parametri!A:A,Parametri!C:C, ""))</f>
        <v/>
      </c>
      <c r="V118" s="218" t="str">
        <f t="shared" si="13"/>
        <v/>
      </c>
      <c r="W118" s="219" t="str">
        <f t="shared" si="14"/>
        <v/>
      </c>
      <c r="X118" s="2"/>
    </row>
    <row r="119" spans="1:24" ht="30" customHeight="1" x14ac:dyDescent="0.3">
      <c r="A119" s="58">
        <v>112</v>
      </c>
      <c r="B119" s="89"/>
      <c r="C119" s="43" t="str">
        <f t="shared" si="11"/>
        <v/>
      </c>
      <c r="D119" s="182" t="str">
        <f>IF(AND(B118="",B119=""),"",IFERROR(_xlfn.XLOOKUP(B119,'Seznam Blaga'!A:A,'Seznam Blaga'!B:B), "To blago ni predmet CBAM"))</f>
        <v/>
      </c>
      <c r="E119" s="101"/>
      <c r="F119" s="43" t="str">
        <f>_xlfn.XLOOKUP(E119, 'Seznami podatkov'!C:C,'Seznami podatkov'!B:B, "Izpolni obvezna polja.")</f>
        <v/>
      </c>
      <c r="G119" s="212" t="str">
        <f t="shared" si="12"/>
        <v/>
      </c>
      <c r="H119" s="94"/>
      <c r="I119" s="95" t="b">
        <f>COUNTIF('Seznami podatkov'!G:G,H119)&gt;0</f>
        <v>0</v>
      </c>
      <c r="J119" s="95" t="b">
        <f>COUNTIF('Seznami podatkov'!H:H,H119)&gt;0</f>
        <v>0</v>
      </c>
      <c r="K119" s="106"/>
      <c r="L119" s="95">
        <f>_xlfn.XLOOKUP(K119, 'Seznami podatkov'!D:D,'Seznami podatkov'!E:E, "")</f>
        <v>0</v>
      </c>
      <c r="M119" s="104">
        <f t="shared" si="8"/>
        <v>2025</v>
      </c>
      <c r="N119" s="92" cm="1">
        <f t="array" ref="N119">_xlfn.XLOOKUP(C119&amp;"|"&amp;F119&amp;"|"&amp;M119,RVb!A:A&amp;"|"&amp;RVb!F:F&amp;"|"&amp;RVb!H:H,RVb!E:E, 0)</f>
        <v>0</v>
      </c>
      <c r="O119" s="105" t="str" cm="1">
        <f t="array" ref="O119">_xlfn.XLOOKUP(C119&amp;"|"&amp;F119&amp;"|"&amp;"2025",RVb!A:A&amp;"|"&amp;RVb!F:F&amp;"|"&amp;RVb!H:H,RVb!E:E, "Neujemanje KN - RVb")</f>
        <v>Neujemanje KN - RVb</v>
      </c>
      <c r="P119" s="120"/>
      <c r="Q119" s="106"/>
      <c r="R119" s="44">
        <f t="shared" si="9"/>
        <v>0</v>
      </c>
      <c r="S119" s="217" t="str">
        <f t="shared" si="15"/>
        <v/>
      </c>
      <c r="T119" s="197" t="str">
        <f>IF(AND(B118="",B119=""),"",_xlfn.XLOOKUP(K119, Parametri!A:A,Parametri!B:B, ""))</f>
        <v/>
      </c>
      <c r="U119" s="197" t="str">
        <f>IF(AND(B118="",B119=""),"",_xlfn.XLOOKUP(K119, Parametri!A:A,Parametri!C:C, ""))</f>
        <v/>
      </c>
      <c r="V119" s="218" t="str">
        <f t="shared" si="13"/>
        <v/>
      </c>
      <c r="W119" s="219" t="str">
        <f t="shared" si="14"/>
        <v/>
      </c>
      <c r="X119" s="2"/>
    </row>
    <row r="120" spans="1:24" ht="30" customHeight="1" x14ac:dyDescent="0.3">
      <c r="A120" s="59">
        <v>113</v>
      </c>
      <c r="B120" s="89"/>
      <c r="C120" s="43" t="str">
        <f t="shared" si="11"/>
        <v/>
      </c>
      <c r="D120" s="182" t="str">
        <f>IF(AND(B119="",B120=""),"",IFERROR(_xlfn.XLOOKUP(B120,'Seznam Blaga'!A:A,'Seznam Blaga'!B:B), "To blago ni predmet CBAM"))</f>
        <v/>
      </c>
      <c r="E120" s="101"/>
      <c r="F120" s="43" t="str">
        <f>_xlfn.XLOOKUP(E120, 'Seznami podatkov'!C:C,'Seznami podatkov'!B:B, "Izpolni obvezna polja.")</f>
        <v/>
      </c>
      <c r="G120" s="212" t="str">
        <f t="shared" si="12"/>
        <v/>
      </c>
      <c r="H120" s="94"/>
      <c r="I120" s="95" t="b">
        <f>COUNTIF('Seznami podatkov'!G:G,H120)&gt;0</f>
        <v>0</v>
      </c>
      <c r="J120" s="95" t="b">
        <f>COUNTIF('Seznami podatkov'!H:H,H120)&gt;0</f>
        <v>0</v>
      </c>
      <c r="K120" s="106"/>
      <c r="L120" s="95">
        <f>_xlfn.XLOOKUP(K120, 'Seznami podatkov'!D:D,'Seznami podatkov'!E:E, "")</f>
        <v>0</v>
      </c>
      <c r="M120" s="104">
        <f t="shared" si="8"/>
        <v>2025</v>
      </c>
      <c r="N120" s="92" cm="1">
        <f t="array" ref="N120">_xlfn.XLOOKUP(C120&amp;"|"&amp;F120&amp;"|"&amp;M120,RVb!A:A&amp;"|"&amp;RVb!F:F&amp;"|"&amp;RVb!H:H,RVb!E:E, 0)</f>
        <v>0</v>
      </c>
      <c r="O120" s="105" t="str" cm="1">
        <f t="array" ref="O120">_xlfn.XLOOKUP(C120&amp;"|"&amp;F120&amp;"|"&amp;"2025",RVb!A:A&amp;"|"&amp;RVb!F:F&amp;"|"&amp;RVb!H:H,RVb!E:E, "Neujemanje KN - RVb")</f>
        <v>Neujemanje KN - RVb</v>
      </c>
      <c r="P120" s="120"/>
      <c r="Q120" s="106"/>
      <c r="R120" s="44">
        <f t="shared" si="9"/>
        <v>0</v>
      </c>
      <c r="S120" s="217" t="str">
        <f t="shared" si="15"/>
        <v/>
      </c>
      <c r="T120" s="197" t="str">
        <f>IF(AND(B119="",B120=""),"",_xlfn.XLOOKUP(K120, Parametri!A:A,Parametri!B:B, ""))</f>
        <v/>
      </c>
      <c r="U120" s="197" t="str">
        <f>IF(AND(B119="",B120=""),"",_xlfn.XLOOKUP(K120, Parametri!A:A,Parametri!C:C, ""))</f>
        <v/>
      </c>
      <c r="V120" s="218" t="str">
        <f t="shared" si="13"/>
        <v/>
      </c>
      <c r="W120" s="219" t="str">
        <f t="shared" si="14"/>
        <v/>
      </c>
      <c r="X120" s="2"/>
    </row>
    <row r="121" spans="1:24" ht="30" customHeight="1" x14ac:dyDescent="0.3">
      <c r="A121" s="59">
        <v>114</v>
      </c>
      <c r="B121" s="89"/>
      <c r="C121" s="43" t="str">
        <f t="shared" si="11"/>
        <v/>
      </c>
      <c r="D121" s="182" t="str">
        <f>IF(AND(B120="",B121=""),"",IFERROR(_xlfn.XLOOKUP(B121,'Seznam Blaga'!A:A,'Seznam Blaga'!B:B), "To blago ni predmet CBAM"))</f>
        <v/>
      </c>
      <c r="E121" s="101"/>
      <c r="F121" s="43" t="str">
        <f>_xlfn.XLOOKUP(E121, 'Seznami podatkov'!C:C,'Seznami podatkov'!B:B, "Izpolni obvezna polja.")</f>
        <v/>
      </c>
      <c r="G121" s="212" t="str">
        <f t="shared" si="12"/>
        <v/>
      </c>
      <c r="H121" s="94"/>
      <c r="I121" s="95" t="b">
        <f>COUNTIF('Seznami podatkov'!G:G,H121)&gt;0</f>
        <v>0</v>
      </c>
      <c r="J121" s="95" t="b">
        <f>COUNTIF('Seznami podatkov'!H:H,H121)&gt;0</f>
        <v>0</v>
      </c>
      <c r="K121" s="106"/>
      <c r="L121" s="95">
        <f>_xlfn.XLOOKUP(K121, 'Seznami podatkov'!D:D,'Seznami podatkov'!E:E, "")</f>
        <v>0</v>
      </c>
      <c r="M121" s="104">
        <f t="shared" si="8"/>
        <v>2025</v>
      </c>
      <c r="N121" s="92" cm="1">
        <f t="array" ref="N121">_xlfn.XLOOKUP(C121&amp;"|"&amp;F121&amp;"|"&amp;M121,RVb!A:A&amp;"|"&amp;RVb!F:F&amp;"|"&amp;RVb!H:H,RVb!E:E, 0)</f>
        <v>0</v>
      </c>
      <c r="O121" s="105" t="str" cm="1">
        <f t="array" ref="O121">_xlfn.XLOOKUP(C121&amp;"|"&amp;F121&amp;"|"&amp;"2025",RVb!A:A&amp;"|"&amp;RVb!F:F&amp;"|"&amp;RVb!H:H,RVb!E:E, "Neujemanje KN - RVb")</f>
        <v>Neujemanje KN - RVb</v>
      </c>
      <c r="P121" s="120"/>
      <c r="Q121" s="106"/>
      <c r="R121" s="44">
        <f t="shared" si="9"/>
        <v>0</v>
      </c>
      <c r="S121" s="217" t="str">
        <f t="shared" si="15"/>
        <v/>
      </c>
      <c r="T121" s="197" t="str">
        <f>IF(AND(B120="",B121=""),"",_xlfn.XLOOKUP(K121, Parametri!A:A,Parametri!B:B, ""))</f>
        <v/>
      </c>
      <c r="U121" s="197" t="str">
        <f>IF(AND(B120="",B121=""),"",_xlfn.XLOOKUP(K121, Parametri!A:A,Parametri!C:C, ""))</f>
        <v/>
      </c>
      <c r="V121" s="218" t="str">
        <f t="shared" si="13"/>
        <v/>
      </c>
      <c r="W121" s="219" t="str">
        <f t="shared" si="14"/>
        <v/>
      </c>
      <c r="X121" s="2"/>
    </row>
    <row r="122" spans="1:24" ht="30" customHeight="1" x14ac:dyDescent="0.3">
      <c r="A122" s="58">
        <v>115</v>
      </c>
      <c r="B122" s="89"/>
      <c r="C122" s="43" t="str">
        <f t="shared" si="11"/>
        <v/>
      </c>
      <c r="D122" s="182" t="str">
        <f>IF(AND(B121="",B122=""),"",IFERROR(_xlfn.XLOOKUP(B122,'Seznam Blaga'!A:A,'Seznam Blaga'!B:B), "To blago ni predmet CBAM"))</f>
        <v/>
      </c>
      <c r="E122" s="101"/>
      <c r="F122" s="43" t="str">
        <f>_xlfn.XLOOKUP(E122, 'Seznami podatkov'!C:C,'Seznami podatkov'!B:B, "Izpolni obvezna polja.")</f>
        <v/>
      </c>
      <c r="G122" s="212" t="str">
        <f t="shared" si="12"/>
        <v/>
      </c>
      <c r="H122" s="94"/>
      <c r="I122" s="95" t="b">
        <f>COUNTIF('Seznami podatkov'!G:G,H122)&gt;0</f>
        <v>0</v>
      </c>
      <c r="J122" s="95" t="b">
        <f>COUNTIF('Seznami podatkov'!H:H,H122)&gt;0</f>
        <v>0</v>
      </c>
      <c r="K122" s="106"/>
      <c r="L122" s="95">
        <f>_xlfn.XLOOKUP(K122, 'Seznami podatkov'!D:D,'Seznami podatkov'!E:E, "")</f>
        <v>0</v>
      </c>
      <c r="M122" s="104">
        <f t="shared" si="8"/>
        <v>2025</v>
      </c>
      <c r="N122" s="92" cm="1">
        <f t="array" ref="N122">_xlfn.XLOOKUP(C122&amp;"|"&amp;F122&amp;"|"&amp;M122,RVb!A:A&amp;"|"&amp;RVb!F:F&amp;"|"&amp;RVb!H:H,RVb!E:E, 0)</f>
        <v>0</v>
      </c>
      <c r="O122" s="105" t="str" cm="1">
        <f t="array" ref="O122">_xlfn.XLOOKUP(C122&amp;"|"&amp;F122&amp;"|"&amp;"2025",RVb!A:A&amp;"|"&amp;RVb!F:F&amp;"|"&amp;RVb!H:H,RVb!E:E, "Neujemanje KN - RVb")</f>
        <v>Neujemanje KN - RVb</v>
      </c>
      <c r="P122" s="120"/>
      <c r="Q122" s="106"/>
      <c r="R122" s="44">
        <f t="shared" si="9"/>
        <v>0</v>
      </c>
      <c r="S122" s="217" t="str">
        <f t="shared" si="15"/>
        <v/>
      </c>
      <c r="T122" s="197" t="str">
        <f>IF(AND(B121="",B122=""),"",_xlfn.XLOOKUP(K122, Parametri!A:A,Parametri!B:B, ""))</f>
        <v/>
      </c>
      <c r="U122" s="197" t="str">
        <f>IF(AND(B121="",B122=""),"",_xlfn.XLOOKUP(K122, Parametri!A:A,Parametri!C:C, ""))</f>
        <v/>
      </c>
      <c r="V122" s="218" t="str">
        <f t="shared" si="13"/>
        <v/>
      </c>
      <c r="W122" s="219" t="str">
        <f t="shared" si="14"/>
        <v/>
      </c>
      <c r="X122" s="2"/>
    </row>
    <row r="123" spans="1:24" ht="30" customHeight="1" x14ac:dyDescent="0.3">
      <c r="A123" s="59">
        <v>116</v>
      </c>
      <c r="B123" s="89"/>
      <c r="C123" s="43" t="str">
        <f t="shared" si="11"/>
        <v/>
      </c>
      <c r="D123" s="182" t="str">
        <f>IF(AND(B122="",B123=""),"",IFERROR(_xlfn.XLOOKUP(B123,'Seznam Blaga'!A:A,'Seznam Blaga'!B:B), "To blago ni predmet CBAM"))</f>
        <v/>
      </c>
      <c r="E123" s="101"/>
      <c r="F123" s="43" t="str">
        <f>_xlfn.XLOOKUP(E123, 'Seznami podatkov'!C:C,'Seznami podatkov'!B:B, "Izpolni obvezna polja.")</f>
        <v/>
      </c>
      <c r="G123" s="212" t="str">
        <f t="shared" si="12"/>
        <v/>
      </c>
      <c r="H123" s="94"/>
      <c r="I123" s="95" t="b">
        <f>COUNTIF('Seznami podatkov'!G:G,H123)&gt;0</f>
        <v>0</v>
      </c>
      <c r="J123" s="95" t="b">
        <f>COUNTIF('Seznami podatkov'!H:H,H123)&gt;0</f>
        <v>0</v>
      </c>
      <c r="K123" s="106"/>
      <c r="L123" s="95">
        <f>_xlfn.XLOOKUP(K123, 'Seznami podatkov'!D:D,'Seznami podatkov'!E:E, "")</f>
        <v>0</v>
      </c>
      <c r="M123" s="104">
        <f t="shared" si="8"/>
        <v>2025</v>
      </c>
      <c r="N123" s="92" cm="1">
        <f t="array" ref="N123">_xlfn.XLOOKUP(C123&amp;"|"&amp;F123&amp;"|"&amp;M123,RVb!A:A&amp;"|"&amp;RVb!F:F&amp;"|"&amp;RVb!H:H,RVb!E:E, 0)</f>
        <v>0</v>
      </c>
      <c r="O123" s="105" t="str" cm="1">
        <f t="array" ref="O123">_xlfn.XLOOKUP(C123&amp;"|"&amp;F123&amp;"|"&amp;"2025",RVb!A:A&amp;"|"&amp;RVb!F:F&amp;"|"&amp;RVb!H:H,RVb!E:E, "Neujemanje KN - RVb")</f>
        <v>Neujemanje KN - RVb</v>
      </c>
      <c r="P123" s="120"/>
      <c r="Q123" s="106"/>
      <c r="R123" s="44">
        <f t="shared" si="9"/>
        <v>0</v>
      </c>
      <c r="S123" s="217" t="str">
        <f t="shared" si="15"/>
        <v/>
      </c>
      <c r="T123" s="197" t="str">
        <f>IF(AND(B122="",B123=""),"",_xlfn.XLOOKUP(K123, Parametri!A:A,Parametri!B:B, ""))</f>
        <v/>
      </c>
      <c r="U123" s="197" t="str">
        <f>IF(AND(B122="",B123=""),"",_xlfn.XLOOKUP(K123, Parametri!A:A,Parametri!C:C, ""))</f>
        <v/>
      </c>
      <c r="V123" s="218" t="str">
        <f t="shared" si="13"/>
        <v/>
      </c>
      <c r="W123" s="219" t="str">
        <f t="shared" si="14"/>
        <v/>
      </c>
      <c r="X123" s="2"/>
    </row>
    <row r="124" spans="1:24" ht="30" customHeight="1" x14ac:dyDescent="0.3">
      <c r="A124" s="59">
        <v>117</v>
      </c>
      <c r="B124" s="89"/>
      <c r="C124" s="43" t="str">
        <f t="shared" si="11"/>
        <v/>
      </c>
      <c r="D124" s="182" t="str">
        <f>IF(AND(B123="",B124=""),"",IFERROR(_xlfn.XLOOKUP(B124,'Seznam Blaga'!A:A,'Seznam Blaga'!B:B), "To blago ni predmet CBAM"))</f>
        <v/>
      </c>
      <c r="E124" s="101"/>
      <c r="F124" s="43" t="str">
        <f>_xlfn.XLOOKUP(E124, 'Seznami podatkov'!C:C,'Seznami podatkov'!B:B, "Izpolni obvezna polja.")</f>
        <v/>
      </c>
      <c r="G124" s="212" t="str">
        <f t="shared" si="12"/>
        <v/>
      </c>
      <c r="H124" s="94"/>
      <c r="I124" s="95" t="b">
        <f>COUNTIF('Seznami podatkov'!G:G,H124)&gt;0</f>
        <v>0</v>
      </c>
      <c r="J124" s="95" t="b">
        <f>COUNTIF('Seznami podatkov'!H:H,H124)&gt;0</f>
        <v>0</v>
      </c>
      <c r="K124" s="106"/>
      <c r="L124" s="95">
        <f>_xlfn.XLOOKUP(K124, 'Seznami podatkov'!D:D,'Seznami podatkov'!E:E, "")</f>
        <v>0</v>
      </c>
      <c r="M124" s="104">
        <f t="shared" si="8"/>
        <v>2025</v>
      </c>
      <c r="N124" s="92" cm="1">
        <f t="array" ref="N124">_xlfn.XLOOKUP(C124&amp;"|"&amp;F124&amp;"|"&amp;M124,RVb!A:A&amp;"|"&amp;RVb!F:F&amp;"|"&amp;RVb!H:H,RVb!E:E, 0)</f>
        <v>0</v>
      </c>
      <c r="O124" s="105" t="str" cm="1">
        <f t="array" ref="O124">_xlfn.XLOOKUP(C124&amp;"|"&amp;F124&amp;"|"&amp;"2025",RVb!A:A&amp;"|"&amp;RVb!F:F&amp;"|"&amp;RVb!H:H,RVb!E:E, "Neujemanje KN - RVb")</f>
        <v>Neujemanje KN - RVb</v>
      </c>
      <c r="P124" s="120"/>
      <c r="Q124" s="106"/>
      <c r="R124" s="44">
        <f t="shared" si="9"/>
        <v>0</v>
      </c>
      <c r="S124" s="217" t="str">
        <f t="shared" si="15"/>
        <v/>
      </c>
      <c r="T124" s="197" t="str">
        <f>IF(AND(B123="",B124=""),"",_xlfn.XLOOKUP(K124, Parametri!A:A,Parametri!B:B, ""))</f>
        <v/>
      </c>
      <c r="U124" s="197" t="str">
        <f>IF(AND(B123="",B124=""),"",_xlfn.XLOOKUP(K124, Parametri!A:A,Parametri!C:C, ""))</f>
        <v/>
      </c>
      <c r="V124" s="218" t="str">
        <f t="shared" si="13"/>
        <v/>
      </c>
      <c r="W124" s="219" t="str">
        <f t="shared" si="14"/>
        <v/>
      </c>
      <c r="X124" s="2"/>
    </row>
    <row r="125" spans="1:24" ht="30" customHeight="1" x14ac:dyDescent="0.3">
      <c r="A125" s="58">
        <v>118</v>
      </c>
      <c r="B125" s="89"/>
      <c r="C125" s="43" t="str">
        <f t="shared" si="11"/>
        <v/>
      </c>
      <c r="D125" s="182" t="str">
        <f>IF(AND(B124="",B125=""),"",IFERROR(_xlfn.XLOOKUP(B125,'Seznam Blaga'!A:A,'Seznam Blaga'!B:B), "To blago ni predmet CBAM"))</f>
        <v/>
      </c>
      <c r="E125" s="101"/>
      <c r="F125" s="43" t="str">
        <f>_xlfn.XLOOKUP(E125, 'Seznami podatkov'!C:C,'Seznami podatkov'!B:B, "Izpolni obvezna polja.")</f>
        <v/>
      </c>
      <c r="G125" s="212" t="str">
        <f t="shared" si="12"/>
        <v/>
      </c>
      <c r="H125" s="94"/>
      <c r="I125" s="95" t="b">
        <f>COUNTIF('Seznami podatkov'!G:G,H125)&gt;0</f>
        <v>0</v>
      </c>
      <c r="J125" s="95" t="b">
        <f>COUNTIF('Seznami podatkov'!H:H,H125)&gt;0</f>
        <v>0</v>
      </c>
      <c r="K125" s="106"/>
      <c r="L125" s="95">
        <f>_xlfn.XLOOKUP(K125, 'Seznami podatkov'!D:D,'Seznami podatkov'!E:E, "")</f>
        <v>0</v>
      </c>
      <c r="M125" s="104">
        <f t="shared" si="8"/>
        <v>2025</v>
      </c>
      <c r="N125" s="92" cm="1">
        <f t="array" ref="N125">_xlfn.XLOOKUP(C125&amp;"|"&amp;F125&amp;"|"&amp;M125,RVb!A:A&amp;"|"&amp;RVb!F:F&amp;"|"&amp;RVb!H:H,RVb!E:E, 0)</f>
        <v>0</v>
      </c>
      <c r="O125" s="105" t="str" cm="1">
        <f t="array" ref="O125">_xlfn.XLOOKUP(C125&amp;"|"&amp;F125&amp;"|"&amp;"2025",RVb!A:A&amp;"|"&amp;RVb!F:F&amp;"|"&amp;RVb!H:H,RVb!E:E, "Neujemanje KN - RVb")</f>
        <v>Neujemanje KN - RVb</v>
      </c>
      <c r="P125" s="120"/>
      <c r="Q125" s="106"/>
      <c r="R125" s="44">
        <f t="shared" si="9"/>
        <v>0</v>
      </c>
      <c r="S125" s="217" t="str">
        <f t="shared" si="15"/>
        <v/>
      </c>
      <c r="T125" s="197" t="str">
        <f>IF(AND(B124="",B125=""),"",_xlfn.XLOOKUP(K125, Parametri!A:A,Parametri!B:B, ""))</f>
        <v/>
      </c>
      <c r="U125" s="197" t="str">
        <f>IF(AND(B124="",B125=""),"",_xlfn.XLOOKUP(K125, Parametri!A:A,Parametri!C:C, ""))</f>
        <v/>
      </c>
      <c r="V125" s="218" t="str">
        <f t="shared" si="13"/>
        <v/>
      </c>
      <c r="W125" s="219" t="str">
        <f t="shared" si="14"/>
        <v/>
      </c>
      <c r="X125" s="2"/>
    </row>
    <row r="126" spans="1:24" ht="30" customHeight="1" x14ac:dyDescent="0.3">
      <c r="A126" s="59">
        <v>119</v>
      </c>
      <c r="B126" s="89"/>
      <c r="C126" s="43" t="str">
        <f t="shared" si="11"/>
        <v/>
      </c>
      <c r="D126" s="182" t="str">
        <f>IF(AND(B125="",B126=""),"",IFERROR(_xlfn.XLOOKUP(B126,'Seznam Blaga'!A:A,'Seznam Blaga'!B:B), "To blago ni predmet CBAM"))</f>
        <v/>
      </c>
      <c r="E126" s="101"/>
      <c r="F126" s="43" t="str">
        <f>_xlfn.XLOOKUP(E126, 'Seznami podatkov'!C:C,'Seznami podatkov'!B:B, "Izpolni obvezna polja.")</f>
        <v/>
      </c>
      <c r="G126" s="212" t="str">
        <f t="shared" si="12"/>
        <v/>
      </c>
      <c r="H126" s="94"/>
      <c r="I126" s="95" t="b">
        <f>COUNTIF('Seznami podatkov'!G:G,H126)&gt;0</f>
        <v>0</v>
      </c>
      <c r="J126" s="95" t="b">
        <f>COUNTIF('Seznami podatkov'!H:H,H126)&gt;0</f>
        <v>0</v>
      </c>
      <c r="K126" s="106"/>
      <c r="L126" s="95">
        <f>_xlfn.XLOOKUP(K126, 'Seznami podatkov'!D:D,'Seznami podatkov'!E:E, "")</f>
        <v>0</v>
      </c>
      <c r="M126" s="104">
        <f t="shared" si="8"/>
        <v>2025</v>
      </c>
      <c r="N126" s="92" cm="1">
        <f t="array" ref="N126">_xlfn.XLOOKUP(C126&amp;"|"&amp;F126&amp;"|"&amp;M126,RVb!A:A&amp;"|"&amp;RVb!F:F&amp;"|"&amp;RVb!H:H,RVb!E:E, 0)</f>
        <v>0</v>
      </c>
      <c r="O126" s="105" t="str" cm="1">
        <f t="array" ref="O126">_xlfn.XLOOKUP(C126&amp;"|"&amp;F126&amp;"|"&amp;"2025",RVb!A:A&amp;"|"&amp;RVb!F:F&amp;"|"&amp;RVb!H:H,RVb!E:E, "Neujemanje KN - RVb")</f>
        <v>Neujemanje KN - RVb</v>
      </c>
      <c r="P126" s="120"/>
      <c r="Q126" s="106"/>
      <c r="R126" s="44">
        <f t="shared" si="9"/>
        <v>0</v>
      </c>
      <c r="S126" s="217" t="str">
        <f t="shared" si="15"/>
        <v/>
      </c>
      <c r="T126" s="197" t="str">
        <f>IF(AND(B125="",B126=""),"",_xlfn.XLOOKUP(K126, Parametri!A:A,Parametri!B:B, ""))</f>
        <v/>
      </c>
      <c r="U126" s="197" t="str">
        <f>IF(AND(B125="",B126=""),"",_xlfn.XLOOKUP(K126, Parametri!A:A,Parametri!C:C, ""))</f>
        <v/>
      </c>
      <c r="V126" s="218" t="str">
        <f t="shared" si="13"/>
        <v/>
      </c>
      <c r="W126" s="219" t="str">
        <f t="shared" si="14"/>
        <v/>
      </c>
      <c r="X126" s="2"/>
    </row>
    <row r="127" spans="1:24" ht="30" customHeight="1" x14ac:dyDescent="0.3">
      <c r="A127" s="59">
        <v>120</v>
      </c>
      <c r="B127" s="89"/>
      <c r="C127" s="43" t="str">
        <f t="shared" si="11"/>
        <v/>
      </c>
      <c r="D127" s="182" t="str">
        <f>IF(AND(B126="",B127=""),"",IFERROR(_xlfn.XLOOKUP(B127,'Seznam Blaga'!A:A,'Seznam Blaga'!B:B), "To blago ni predmet CBAM"))</f>
        <v/>
      </c>
      <c r="E127" s="101"/>
      <c r="F127" s="43" t="str">
        <f>_xlfn.XLOOKUP(E127, 'Seznami podatkov'!C:C,'Seznami podatkov'!B:B, "Izpolni obvezna polja.")</f>
        <v/>
      </c>
      <c r="G127" s="212" t="str">
        <f t="shared" si="12"/>
        <v/>
      </c>
      <c r="H127" s="94"/>
      <c r="I127" s="95" t="b">
        <f>COUNTIF('Seznami podatkov'!G:G,H127)&gt;0</f>
        <v>0</v>
      </c>
      <c r="J127" s="95" t="b">
        <f>COUNTIF('Seznami podatkov'!H:H,H127)&gt;0</f>
        <v>0</v>
      </c>
      <c r="K127" s="106"/>
      <c r="L127" s="95">
        <f>_xlfn.XLOOKUP(K127, 'Seznami podatkov'!D:D,'Seznami podatkov'!E:E, "")</f>
        <v>0</v>
      </c>
      <c r="M127" s="104">
        <f t="shared" si="8"/>
        <v>2025</v>
      </c>
      <c r="N127" s="92" cm="1">
        <f t="array" ref="N127">_xlfn.XLOOKUP(C127&amp;"|"&amp;F127&amp;"|"&amp;M127,RVb!A:A&amp;"|"&amp;RVb!F:F&amp;"|"&amp;RVb!H:H,RVb!E:E, 0)</f>
        <v>0</v>
      </c>
      <c r="O127" s="105" t="str" cm="1">
        <f t="array" ref="O127">_xlfn.XLOOKUP(C127&amp;"|"&amp;F127&amp;"|"&amp;"2025",RVb!A:A&amp;"|"&amp;RVb!F:F&amp;"|"&amp;RVb!H:H,RVb!E:E, "Neujemanje KN - RVb")</f>
        <v>Neujemanje KN - RVb</v>
      </c>
      <c r="P127" s="120"/>
      <c r="Q127" s="106"/>
      <c r="R127" s="44">
        <f t="shared" si="9"/>
        <v>0</v>
      </c>
      <c r="S127" s="217" t="str">
        <f t="shared" si="15"/>
        <v/>
      </c>
      <c r="T127" s="197" t="str">
        <f>IF(AND(B126="",B127=""),"",_xlfn.XLOOKUP(K127, Parametri!A:A,Parametri!B:B, ""))</f>
        <v/>
      </c>
      <c r="U127" s="197" t="str">
        <f>IF(AND(B126="",B127=""),"",_xlfn.XLOOKUP(K127, Parametri!A:A,Parametri!C:C, ""))</f>
        <v/>
      </c>
      <c r="V127" s="218" t="str">
        <f t="shared" si="13"/>
        <v/>
      </c>
      <c r="W127" s="219" t="str">
        <f t="shared" si="14"/>
        <v/>
      </c>
      <c r="X127" s="2"/>
    </row>
    <row r="128" spans="1:24" ht="30" customHeight="1" x14ac:dyDescent="0.3">
      <c r="A128" s="58">
        <v>121</v>
      </c>
      <c r="B128" s="89"/>
      <c r="C128" s="43" t="str">
        <f t="shared" si="11"/>
        <v/>
      </c>
      <c r="D128" s="182" t="str">
        <f>IF(AND(B127="",B128=""),"",IFERROR(_xlfn.XLOOKUP(B128,'Seznam Blaga'!A:A,'Seznam Blaga'!B:B), "To blago ni predmet CBAM"))</f>
        <v/>
      </c>
      <c r="E128" s="101"/>
      <c r="F128" s="43" t="str">
        <f>_xlfn.XLOOKUP(E128, 'Seznami podatkov'!C:C,'Seznami podatkov'!B:B, "Izpolni obvezna polja.")</f>
        <v/>
      </c>
      <c r="G128" s="212" t="str">
        <f t="shared" si="12"/>
        <v/>
      </c>
      <c r="H128" s="94"/>
      <c r="I128" s="95" t="b">
        <f>COUNTIF('Seznami podatkov'!G:G,H128)&gt;0</f>
        <v>0</v>
      </c>
      <c r="J128" s="95" t="b">
        <f>COUNTIF('Seznami podatkov'!H:H,H128)&gt;0</f>
        <v>0</v>
      </c>
      <c r="K128" s="106"/>
      <c r="L128" s="95">
        <f>_xlfn.XLOOKUP(K128, 'Seznami podatkov'!D:D,'Seznami podatkov'!E:E, "")</f>
        <v>0</v>
      </c>
      <c r="M128" s="104">
        <f t="shared" si="8"/>
        <v>2025</v>
      </c>
      <c r="N128" s="92" cm="1">
        <f t="array" ref="N128">_xlfn.XLOOKUP(C128&amp;"|"&amp;F128&amp;"|"&amp;M128,RVb!A:A&amp;"|"&amp;RVb!F:F&amp;"|"&amp;RVb!H:H,RVb!E:E, 0)</f>
        <v>0</v>
      </c>
      <c r="O128" s="105" t="str" cm="1">
        <f t="array" ref="O128">_xlfn.XLOOKUP(C128&amp;"|"&amp;F128&amp;"|"&amp;"2025",RVb!A:A&amp;"|"&amp;RVb!F:F&amp;"|"&amp;RVb!H:H,RVb!E:E, "Neujemanje KN - RVb")</f>
        <v>Neujemanje KN - RVb</v>
      </c>
      <c r="P128" s="120"/>
      <c r="Q128" s="106"/>
      <c r="R128" s="44">
        <f t="shared" si="9"/>
        <v>0</v>
      </c>
      <c r="S128" s="217" t="str">
        <f t="shared" si="15"/>
        <v/>
      </c>
      <c r="T128" s="197" t="str">
        <f>IF(AND(B127="",B128=""),"",_xlfn.XLOOKUP(K128, Parametri!A:A,Parametri!B:B, ""))</f>
        <v/>
      </c>
      <c r="U128" s="197" t="str">
        <f>IF(AND(B127="",B128=""),"",_xlfn.XLOOKUP(K128, Parametri!A:A,Parametri!C:C, ""))</f>
        <v/>
      </c>
      <c r="V128" s="218" t="str">
        <f t="shared" si="13"/>
        <v/>
      </c>
      <c r="W128" s="219" t="str">
        <f t="shared" si="14"/>
        <v/>
      </c>
      <c r="X128" s="2"/>
    </row>
    <row r="129" spans="1:24" ht="30" customHeight="1" x14ac:dyDescent="0.3">
      <c r="A129" s="59">
        <v>122</v>
      </c>
      <c r="B129" s="89"/>
      <c r="C129" s="43" t="str">
        <f t="shared" si="11"/>
        <v/>
      </c>
      <c r="D129" s="182" t="str">
        <f>IF(AND(B128="",B129=""),"",IFERROR(_xlfn.XLOOKUP(B129,'Seznam Blaga'!A:A,'Seznam Blaga'!B:B), "To blago ni predmet CBAM"))</f>
        <v/>
      </c>
      <c r="E129" s="101"/>
      <c r="F129" s="43" t="str">
        <f>_xlfn.XLOOKUP(E129, 'Seznami podatkov'!C:C,'Seznami podatkov'!B:B, "Izpolni obvezna polja.")</f>
        <v/>
      </c>
      <c r="G129" s="212" t="str">
        <f t="shared" si="12"/>
        <v/>
      </c>
      <c r="H129" s="94"/>
      <c r="I129" s="95" t="b">
        <f>COUNTIF('Seznami podatkov'!G:G,H129)&gt;0</f>
        <v>0</v>
      </c>
      <c r="J129" s="95" t="b">
        <f>COUNTIF('Seznami podatkov'!H:H,H129)&gt;0</f>
        <v>0</v>
      </c>
      <c r="K129" s="106"/>
      <c r="L129" s="95">
        <f>_xlfn.XLOOKUP(K129, 'Seznami podatkov'!D:D,'Seznami podatkov'!E:E, "")</f>
        <v>0</v>
      </c>
      <c r="M129" s="104">
        <f t="shared" si="8"/>
        <v>2025</v>
      </c>
      <c r="N129" s="92" cm="1">
        <f t="array" ref="N129">_xlfn.XLOOKUP(C129&amp;"|"&amp;F129&amp;"|"&amp;M129,RVb!A:A&amp;"|"&amp;RVb!F:F&amp;"|"&amp;RVb!H:H,RVb!E:E, 0)</f>
        <v>0</v>
      </c>
      <c r="O129" s="105" t="str" cm="1">
        <f t="array" ref="O129">_xlfn.XLOOKUP(C129&amp;"|"&amp;F129&amp;"|"&amp;"2025",RVb!A:A&amp;"|"&amp;RVb!F:F&amp;"|"&amp;RVb!H:H,RVb!E:E, "Neujemanje KN - RVb")</f>
        <v>Neujemanje KN - RVb</v>
      </c>
      <c r="P129" s="120"/>
      <c r="Q129" s="106"/>
      <c r="R129" s="44">
        <f t="shared" si="9"/>
        <v>0</v>
      </c>
      <c r="S129" s="217" t="str">
        <f t="shared" si="15"/>
        <v/>
      </c>
      <c r="T129" s="197" t="str">
        <f>IF(AND(B128="",B129=""),"",_xlfn.XLOOKUP(K129, Parametri!A:A,Parametri!B:B, ""))</f>
        <v/>
      </c>
      <c r="U129" s="197" t="str">
        <f>IF(AND(B128="",B129=""),"",_xlfn.XLOOKUP(K129, Parametri!A:A,Parametri!C:C, ""))</f>
        <v/>
      </c>
      <c r="V129" s="218" t="str">
        <f t="shared" si="13"/>
        <v/>
      </c>
      <c r="W129" s="219" t="str">
        <f t="shared" si="14"/>
        <v/>
      </c>
      <c r="X129" s="2"/>
    </row>
    <row r="130" spans="1:24" ht="30" customHeight="1" x14ac:dyDescent="0.3">
      <c r="A130" s="59">
        <v>123</v>
      </c>
      <c r="B130" s="89"/>
      <c r="C130" s="43" t="str">
        <f t="shared" si="11"/>
        <v/>
      </c>
      <c r="D130" s="182" t="str">
        <f>IF(AND(B129="",B130=""),"",IFERROR(_xlfn.XLOOKUP(B130,'Seznam Blaga'!A:A,'Seznam Blaga'!B:B), "To blago ni predmet CBAM"))</f>
        <v/>
      </c>
      <c r="E130" s="101"/>
      <c r="F130" s="43" t="str">
        <f>_xlfn.XLOOKUP(E130, 'Seznami podatkov'!C:C,'Seznami podatkov'!B:B, "Izpolni obvezna polja.")</f>
        <v/>
      </c>
      <c r="G130" s="212" t="str">
        <f t="shared" si="12"/>
        <v/>
      </c>
      <c r="H130" s="94"/>
      <c r="I130" s="95" t="b">
        <f>COUNTIF('Seznami podatkov'!G:G,H130)&gt;0</f>
        <v>0</v>
      </c>
      <c r="J130" s="95" t="b">
        <f>COUNTIF('Seznami podatkov'!H:H,H130)&gt;0</f>
        <v>0</v>
      </c>
      <c r="K130" s="106"/>
      <c r="L130" s="95">
        <f>_xlfn.XLOOKUP(K130, 'Seznami podatkov'!D:D,'Seznami podatkov'!E:E, "")</f>
        <v>0</v>
      </c>
      <c r="M130" s="104">
        <f t="shared" si="8"/>
        <v>2025</v>
      </c>
      <c r="N130" s="92" cm="1">
        <f t="array" ref="N130">_xlfn.XLOOKUP(C130&amp;"|"&amp;F130&amp;"|"&amp;M130,RVb!A:A&amp;"|"&amp;RVb!F:F&amp;"|"&amp;RVb!H:H,RVb!E:E, 0)</f>
        <v>0</v>
      </c>
      <c r="O130" s="105" t="str" cm="1">
        <f t="array" ref="O130">_xlfn.XLOOKUP(C130&amp;"|"&amp;F130&amp;"|"&amp;"2025",RVb!A:A&amp;"|"&amp;RVb!F:F&amp;"|"&amp;RVb!H:H,RVb!E:E, "Neujemanje KN - RVb")</f>
        <v>Neujemanje KN - RVb</v>
      </c>
      <c r="P130" s="120"/>
      <c r="Q130" s="106"/>
      <c r="R130" s="44">
        <f t="shared" si="9"/>
        <v>0</v>
      </c>
      <c r="S130" s="217" t="str">
        <f t="shared" si="15"/>
        <v/>
      </c>
      <c r="T130" s="197" t="str">
        <f>IF(AND(B129="",B130=""),"",_xlfn.XLOOKUP(K130, Parametri!A:A,Parametri!B:B, ""))</f>
        <v/>
      </c>
      <c r="U130" s="197" t="str">
        <f>IF(AND(B129="",B130=""),"",_xlfn.XLOOKUP(K130, Parametri!A:A,Parametri!C:C, ""))</f>
        <v/>
      </c>
      <c r="V130" s="218" t="str">
        <f t="shared" si="13"/>
        <v/>
      </c>
      <c r="W130" s="219" t="str">
        <f t="shared" si="14"/>
        <v/>
      </c>
      <c r="X130" s="2"/>
    </row>
    <row r="131" spans="1:24" ht="30" customHeight="1" x14ac:dyDescent="0.3">
      <c r="A131" s="58">
        <v>124</v>
      </c>
      <c r="B131" s="89"/>
      <c r="C131" s="43" t="str">
        <f t="shared" si="11"/>
        <v/>
      </c>
      <c r="D131" s="182" t="str">
        <f>IF(AND(B130="",B131=""),"",IFERROR(_xlfn.XLOOKUP(B131,'Seznam Blaga'!A:A,'Seznam Blaga'!B:B), "To blago ni predmet CBAM"))</f>
        <v/>
      </c>
      <c r="E131" s="101"/>
      <c r="F131" s="43" t="str">
        <f>_xlfn.XLOOKUP(E131, 'Seznami podatkov'!C:C,'Seznami podatkov'!B:B, "Izpolni obvezna polja.")</f>
        <v/>
      </c>
      <c r="G131" s="212" t="str">
        <f t="shared" si="12"/>
        <v/>
      </c>
      <c r="H131" s="94"/>
      <c r="I131" s="95" t="b">
        <f>COUNTIF('Seznami podatkov'!G:G,H131)&gt;0</f>
        <v>0</v>
      </c>
      <c r="J131" s="95" t="b">
        <f>COUNTIF('Seznami podatkov'!H:H,H131)&gt;0</f>
        <v>0</v>
      </c>
      <c r="K131" s="106"/>
      <c r="L131" s="95">
        <f>_xlfn.XLOOKUP(K131, 'Seznami podatkov'!D:D,'Seznami podatkov'!E:E, "")</f>
        <v>0</v>
      </c>
      <c r="M131" s="104">
        <f t="shared" si="8"/>
        <v>2025</v>
      </c>
      <c r="N131" s="92" cm="1">
        <f t="array" ref="N131">_xlfn.XLOOKUP(C131&amp;"|"&amp;F131&amp;"|"&amp;M131,RVb!A:A&amp;"|"&amp;RVb!F:F&amp;"|"&amp;RVb!H:H,RVb!E:E, 0)</f>
        <v>0</v>
      </c>
      <c r="O131" s="105" t="str" cm="1">
        <f t="array" ref="O131">_xlfn.XLOOKUP(C131&amp;"|"&amp;F131&amp;"|"&amp;"2025",RVb!A:A&amp;"|"&amp;RVb!F:F&amp;"|"&amp;RVb!H:H,RVb!E:E, "Neujemanje KN - RVb")</f>
        <v>Neujemanje KN - RVb</v>
      </c>
      <c r="P131" s="120"/>
      <c r="Q131" s="106"/>
      <c r="R131" s="44">
        <f t="shared" si="9"/>
        <v>0</v>
      </c>
      <c r="S131" s="217" t="str">
        <f t="shared" si="15"/>
        <v/>
      </c>
      <c r="T131" s="197" t="str">
        <f>IF(AND(B130="",B131=""),"",_xlfn.XLOOKUP(K131, Parametri!A:A,Parametri!B:B, ""))</f>
        <v/>
      </c>
      <c r="U131" s="197" t="str">
        <f>IF(AND(B130="",B131=""),"",_xlfn.XLOOKUP(K131, Parametri!A:A,Parametri!C:C, ""))</f>
        <v/>
      </c>
      <c r="V131" s="218" t="str">
        <f t="shared" si="13"/>
        <v/>
      </c>
      <c r="W131" s="219" t="str">
        <f t="shared" si="14"/>
        <v/>
      </c>
      <c r="X131" s="2"/>
    </row>
    <row r="132" spans="1:24" ht="30" customHeight="1" x14ac:dyDescent="0.3">
      <c r="A132" s="59">
        <v>125</v>
      </c>
      <c r="B132" s="89"/>
      <c r="C132" s="43" t="str">
        <f t="shared" si="11"/>
        <v/>
      </c>
      <c r="D132" s="182" t="str">
        <f>IF(AND(B131="",B132=""),"",IFERROR(_xlfn.XLOOKUP(B132,'Seznam Blaga'!A:A,'Seznam Blaga'!B:B), "To blago ni predmet CBAM"))</f>
        <v/>
      </c>
      <c r="E132" s="101"/>
      <c r="F132" s="43" t="str">
        <f>_xlfn.XLOOKUP(E132, 'Seznami podatkov'!C:C,'Seznami podatkov'!B:B, "Izpolni obvezna polja.")</f>
        <v/>
      </c>
      <c r="G132" s="212" t="str">
        <f t="shared" si="12"/>
        <v/>
      </c>
      <c r="H132" s="94"/>
      <c r="I132" s="95" t="b">
        <f>COUNTIF('Seznami podatkov'!G:G,H132)&gt;0</f>
        <v>0</v>
      </c>
      <c r="J132" s="95" t="b">
        <f>COUNTIF('Seznami podatkov'!H:H,H132)&gt;0</f>
        <v>0</v>
      </c>
      <c r="K132" s="106"/>
      <c r="L132" s="95">
        <f>_xlfn.XLOOKUP(K132, 'Seznami podatkov'!D:D,'Seznami podatkov'!E:E, "")</f>
        <v>0</v>
      </c>
      <c r="M132" s="104">
        <f t="shared" si="8"/>
        <v>2025</v>
      </c>
      <c r="N132" s="92" cm="1">
        <f t="array" ref="N132">_xlfn.XLOOKUP(C132&amp;"|"&amp;F132&amp;"|"&amp;M132,RVb!A:A&amp;"|"&amp;RVb!F:F&amp;"|"&amp;RVb!H:H,RVb!E:E, 0)</f>
        <v>0</v>
      </c>
      <c r="O132" s="105" t="str" cm="1">
        <f t="array" ref="O132">_xlfn.XLOOKUP(C132&amp;"|"&amp;F132&amp;"|"&amp;"2025",RVb!A:A&amp;"|"&amp;RVb!F:F&amp;"|"&amp;RVb!H:H,RVb!E:E, "Neujemanje KN - RVb")</f>
        <v>Neujemanje KN - RVb</v>
      </c>
      <c r="P132" s="120"/>
      <c r="Q132" s="106"/>
      <c r="R132" s="44">
        <f t="shared" si="9"/>
        <v>0</v>
      </c>
      <c r="S132" s="217" t="str">
        <f t="shared" si="15"/>
        <v/>
      </c>
      <c r="T132" s="197" t="str">
        <f>IF(AND(B131="",B132=""),"",_xlfn.XLOOKUP(K132, Parametri!A:A,Parametri!B:B, ""))</f>
        <v/>
      </c>
      <c r="U132" s="197" t="str">
        <f>IF(AND(B131="",B132=""),"",_xlfn.XLOOKUP(K132, Parametri!A:A,Parametri!C:C, ""))</f>
        <v/>
      </c>
      <c r="V132" s="218" t="str">
        <f t="shared" si="13"/>
        <v/>
      </c>
      <c r="W132" s="219" t="str">
        <f t="shared" si="14"/>
        <v/>
      </c>
      <c r="X132" s="2"/>
    </row>
    <row r="133" spans="1:24" ht="30" customHeight="1" x14ac:dyDescent="0.3">
      <c r="A133" s="59">
        <v>126</v>
      </c>
      <c r="B133" s="89"/>
      <c r="C133" s="43" t="str">
        <f t="shared" si="11"/>
        <v/>
      </c>
      <c r="D133" s="182" t="str">
        <f>IF(AND(B132="",B133=""),"",IFERROR(_xlfn.XLOOKUP(B133,'Seznam Blaga'!A:A,'Seznam Blaga'!B:B), "To blago ni predmet CBAM"))</f>
        <v/>
      </c>
      <c r="E133" s="101"/>
      <c r="F133" s="43" t="str">
        <f>_xlfn.XLOOKUP(E133, 'Seznami podatkov'!C:C,'Seznami podatkov'!B:B, "Izpolni obvezna polja.")</f>
        <v/>
      </c>
      <c r="G133" s="212" t="str">
        <f t="shared" si="12"/>
        <v/>
      </c>
      <c r="H133" s="94"/>
      <c r="I133" s="95" t="b">
        <f>COUNTIF('Seznami podatkov'!G:G,H133)&gt;0</f>
        <v>0</v>
      </c>
      <c r="J133" s="95" t="b">
        <f>COUNTIF('Seznami podatkov'!H:H,H133)&gt;0</f>
        <v>0</v>
      </c>
      <c r="K133" s="106"/>
      <c r="L133" s="95">
        <f>_xlfn.XLOOKUP(K133, 'Seznami podatkov'!D:D,'Seznami podatkov'!E:E, "")</f>
        <v>0</v>
      </c>
      <c r="M133" s="104">
        <f t="shared" si="8"/>
        <v>2025</v>
      </c>
      <c r="N133" s="92" cm="1">
        <f t="array" ref="N133">_xlfn.XLOOKUP(C133&amp;"|"&amp;F133&amp;"|"&amp;M133,RVb!A:A&amp;"|"&amp;RVb!F:F&amp;"|"&amp;RVb!H:H,RVb!E:E, 0)</f>
        <v>0</v>
      </c>
      <c r="O133" s="105" t="str" cm="1">
        <f t="array" ref="O133">_xlfn.XLOOKUP(C133&amp;"|"&amp;F133&amp;"|"&amp;"2025",RVb!A:A&amp;"|"&amp;RVb!F:F&amp;"|"&amp;RVb!H:H,RVb!E:E, "Neujemanje KN - RVb")</f>
        <v>Neujemanje KN - RVb</v>
      </c>
      <c r="P133" s="120"/>
      <c r="Q133" s="106"/>
      <c r="R133" s="44">
        <f t="shared" si="9"/>
        <v>0</v>
      </c>
      <c r="S133" s="217" t="str">
        <f t="shared" si="15"/>
        <v/>
      </c>
      <c r="T133" s="197" t="str">
        <f>IF(AND(B132="",B133=""),"",_xlfn.XLOOKUP(K133, Parametri!A:A,Parametri!B:B, ""))</f>
        <v/>
      </c>
      <c r="U133" s="197" t="str">
        <f>IF(AND(B132="",B133=""),"",_xlfn.XLOOKUP(K133, Parametri!A:A,Parametri!C:C, ""))</f>
        <v/>
      </c>
      <c r="V133" s="218" t="str">
        <f t="shared" si="13"/>
        <v/>
      </c>
      <c r="W133" s="219" t="str">
        <f t="shared" si="14"/>
        <v/>
      </c>
      <c r="X133" s="2"/>
    </row>
    <row r="134" spans="1:24" ht="30" customHeight="1" x14ac:dyDescent="0.3">
      <c r="A134" s="58">
        <v>127</v>
      </c>
      <c r="B134" s="89"/>
      <c r="C134" s="43" t="str">
        <f t="shared" si="11"/>
        <v/>
      </c>
      <c r="D134" s="182" t="str">
        <f>IF(AND(B133="",B134=""),"",IFERROR(_xlfn.XLOOKUP(B134,'Seznam Blaga'!A:A,'Seznam Blaga'!B:B), "To blago ni predmet CBAM"))</f>
        <v/>
      </c>
      <c r="E134" s="101"/>
      <c r="F134" s="43" t="str">
        <f>_xlfn.XLOOKUP(E134, 'Seznami podatkov'!C:C,'Seznami podatkov'!B:B, "Izpolni obvezna polja.")</f>
        <v/>
      </c>
      <c r="G134" s="212" t="str">
        <f t="shared" si="12"/>
        <v/>
      </c>
      <c r="H134" s="94"/>
      <c r="I134" s="95" t="b">
        <f>COUNTIF('Seznami podatkov'!G:G,H134)&gt;0</f>
        <v>0</v>
      </c>
      <c r="J134" s="95" t="b">
        <f>COUNTIF('Seznami podatkov'!H:H,H134)&gt;0</f>
        <v>0</v>
      </c>
      <c r="K134" s="106"/>
      <c r="L134" s="95">
        <f>_xlfn.XLOOKUP(K134, 'Seznami podatkov'!D:D,'Seznami podatkov'!E:E, "")</f>
        <v>0</v>
      </c>
      <c r="M134" s="104">
        <f t="shared" si="8"/>
        <v>2025</v>
      </c>
      <c r="N134" s="92" cm="1">
        <f t="array" ref="N134">_xlfn.XLOOKUP(C134&amp;"|"&amp;F134&amp;"|"&amp;M134,RVb!A:A&amp;"|"&amp;RVb!F:F&amp;"|"&amp;RVb!H:H,RVb!E:E, 0)</f>
        <v>0</v>
      </c>
      <c r="O134" s="105" t="str" cm="1">
        <f t="array" ref="O134">_xlfn.XLOOKUP(C134&amp;"|"&amp;F134&amp;"|"&amp;"2025",RVb!A:A&amp;"|"&amp;RVb!F:F&amp;"|"&amp;RVb!H:H,RVb!E:E, "Neujemanje KN - RVb")</f>
        <v>Neujemanje KN - RVb</v>
      </c>
      <c r="P134" s="120"/>
      <c r="Q134" s="106"/>
      <c r="R134" s="44">
        <f t="shared" si="9"/>
        <v>0</v>
      </c>
      <c r="S134" s="217" t="str">
        <f t="shared" si="15"/>
        <v/>
      </c>
      <c r="T134" s="197" t="str">
        <f>IF(AND(B133="",B134=""),"",_xlfn.XLOOKUP(K134, Parametri!A:A,Parametri!B:B, ""))</f>
        <v/>
      </c>
      <c r="U134" s="197" t="str">
        <f>IF(AND(B133="",B134=""),"",_xlfn.XLOOKUP(K134, Parametri!A:A,Parametri!C:C, ""))</f>
        <v/>
      </c>
      <c r="V134" s="218" t="str">
        <f t="shared" si="13"/>
        <v/>
      </c>
      <c r="W134" s="219" t="str">
        <f t="shared" si="14"/>
        <v/>
      </c>
      <c r="X134" s="2"/>
    </row>
    <row r="135" spans="1:24" ht="30" customHeight="1" x14ac:dyDescent="0.3">
      <c r="A135" s="59">
        <v>128</v>
      </c>
      <c r="B135" s="89"/>
      <c r="C135" s="43" t="str">
        <f t="shared" si="11"/>
        <v/>
      </c>
      <c r="D135" s="182" t="str">
        <f>IF(AND(B134="",B135=""),"",IFERROR(_xlfn.XLOOKUP(B135,'Seznam Blaga'!A:A,'Seznam Blaga'!B:B), "To blago ni predmet CBAM"))</f>
        <v/>
      </c>
      <c r="E135" s="101"/>
      <c r="F135" s="43" t="str">
        <f>_xlfn.XLOOKUP(E135, 'Seznami podatkov'!C:C,'Seznami podatkov'!B:B, "Izpolni obvezna polja.")</f>
        <v/>
      </c>
      <c r="G135" s="212" t="str">
        <f t="shared" si="12"/>
        <v/>
      </c>
      <c r="H135" s="94"/>
      <c r="I135" s="95" t="b">
        <f>COUNTIF('Seznami podatkov'!G:G,H135)&gt;0</f>
        <v>0</v>
      </c>
      <c r="J135" s="95" t="b">
        <f>COUNTIF('Seznami podatkov'!H:H,H135)&gt;0</f>
        <v>0</v>
      </c>
      <c r="K135" s="106"/>
      <c r="L135" s="95">
        <f>_xlfn.XLOOKUP(K135, 'Seznami podatkov'!D:D,'Seznami podatkov'!E:E, "")</f>
        <v>0</v>
      </c>
      <c r="M135" s="104">
        <f t="shared" si="8"/>
        <v>2025</v>
      </c>
      <c r="N135" s="92" cm="1">
        <f t="array" ref="N135">_xlfn.XLOOKUP(C135&amp;"|"&amp;F135&amp;"|"&amp;M135,RVb!A:A&amp;"|"&amp;RVb!F:F&amp;"|"&amp;RVb!H:H,RVb!E:E, 0)</f>
        <v>0</v>
      </c>
      <c r="O135" s="105" t="str" cm="1">
        <f t="array" ref="O135">_xlfn.XLOOKUP(C135&amp;"|"&amp;F135&amp;"|"&amp;"2025",RVb!A:A&amp;"|"&amp;RVb!F:F&amp;"|"&amp;RVb!H:H,RVb!E:E, "Neujemanje KN - RVb")</f>
        <v>Neujemanje KN - RVb</v>
      </c>
      <c r="P135" s="120"/>
      <c r="Q135" s="106"/>
      <c r="R135" s="44">
        <f t="shared" si="9"/>
        <v>0</v>
      </c>
      <c r="S135" s="217" t="str">
        <f t="shared" si="15"/>
        <v/>
      </c>
      <c r="T135" s="197" t="str">
        <f>IF(AND(B134="",B135=""),"",_xlfn.XLOOKUP(K135, Parametri!A:A,Parametri!B:B, ""))</f>
        <v/>
      </c>
      <c r="U135" s="197" t="str">
        <f>IF(AND(B134="",B135=""),"",_xlfn.XLOOKUP(K135, Parametri!A:A,Parametri!C:C, ""))</f>
        <v/>
      </c>
      <c r="V135" s="218" t="str">
        <f t="shared" si="13"/>
        <v/>
      </c>
      <c r="W135" s="219" t="str">
        <f t="shared" si="14"/>
        <v/>
      </c>
      <c r="X135" s="2"/>
    </row>
    <row r="136" spans="1:24" ht="30" customHeight="1" x14ac:dyDescent="0.3">
      <c r="A136" s="59">
        <v>129</v>
      </c>
      <c r="B136" s="89"/>
      <c r="C136" s="43" t="str">
        <f t="shared" si="11"/>
        <v/>
      </c>
      <c r="D136" s="182" t="str">
        <f>IF(AND(B135="",B136=""),"",IFERROR(_xlfn.XLOOKUP(B136,'Seznam Blaga'!A:A,'Seznam Blaga'!B:B), "To blago ni predmet CBAM"))</f>
        <v/>
      </c>
      <c r="E136" s="101"/>
      <c r="F136" s="43" t="str">
        <f>_xlfn.XLOOKUP(E136, 'Seznami podatkov'!C:C,'Seznami podatkov'!B:B, "Izpolni obvezna polja.")</f>
        <v/>
      </c>
      <c r="G136" s="212" t="str">
        <f t="shared" si="12"/>
        <v/>
      </c>
      <c r="H136" s="94"/>
      <c r="I136" s="95" t="b">
        <f>COUNTIF('Seznami podatkov'!G:G,H136)&gt;0</f>
        <v>0</v>
      </c>
      <c r="J136" s="95" t="b">
        <f>COUNTIF('Seznami podatkov'!H:H,H136)&gt;0</f>
        <v>0</v>
      </c>
      <c r="K136" s="106"/>
      <c r="L136" s="95">
        <f>_xlfn.XLOOKUP(K136, 'Seznami podatkov'!D:D,'Seznami podatkov'!E:E, "")</f>
        <v>0</v>
      </c>
      <c r="M136" s="104">
        <f t="shared" si="8"/>
        <v>2025</v>
      </c>
      <c r="N136" s="92" cm="1">
        <f t="array" ref="N136">_xlfn.XLOOKUP(C136&amp;"|"&amp;F136&amp;"|"&amp;M136,RVb!A:A&amp;"|"&amp;RVb!F:F&amp;"|"&amp;RVb!H:H,RVb!E:E, 0)</f>
        <v>0</v>
      </c>
      <c r="O136" s="105" t="str" cm="1">
        <f t="array" ref="O136">_xlfn.XLOOKUP(C136&amp;"|"&amp;F136&amp;"|"&amp;"2025",RVb!A:A&amp;"|"&amp;RVb!F:F&amp;"|"&amp;RVb!H:H,RVb!E:E, "Neujemanje KN - RVb")</f>
        <v>Neujemanje KN - RVb</v>
      </c>
      <c r="P136" s="120"/>
      <c r="Q136" s="106"/>
      <c r="R136" s="44">
        <f t="shared" si="9"/>
        <v>0</v>
      </c>
      <c r="S136" s="217" t="str">
        <f t="shared" si="15"/>
        <v/>
      </c>
      <c r="T136" s="197" t="str">
        <f>IF(AND(B135="",B136=""),"",_xlfn.XLOOKUP(K136, Parametri!A:A,Parametri!B:B, ""))</f>
        <v/>
      </c>
      <c r="U136" s="197" t="str">
        <f>IF(AND(B135="",B136=""),"",_xlfn.XLOOKUP(K136, Parametri!A:A,Parametri!C:C, ""))</f>
        <v/>
      </c>
      <c r="V136" s="218" t="str">
        <f t="shared" si="13"/>
        <v/>
      </c>
      <c r="W136" s="219" t="str">
        <f t="shared" si="14"/>
        <v/>
      </c>
      <c r="X136" s="2"/>
    </row>
    <row r="137" spans="1:24" ht="30" customHeight="1" x14ac:dyDescent="0.3">
      <c r="A137" s="58">
        <v>130</v>
      </c>
      <c r="B137" s="89"/>
      <c r="C137" s="43" t="str">
        <f t="shared" si="11"/>
        <v/>
      </c>
      <c r="D137" s="182" t="str">
        <f>IF(AND(B136="",B137=""),"",IFERROR(_xlfn.XLOOKUP(B137,'Seznam Blaga'!A:A,'Seznam Blaga'!B:B), "To blago ni predmet CBAM"))</f>
        <v/>
      </c>
      <c r="E137" s="101"/>
      <c r="F137" s="43" t="str">
        <f>_xlfn.XLOOKUP(E137, 'Seznami podatkov'!C:C,'Seznami podatkov'!B:B, "Izpolni obvezna polja.")</f>
        <v/>
      </c>
      <c r="G137" s="212" t="str">
        <f t="shared" si="12"/>
        <v/>
      </c>
      <c r="H137" s="94"/>
      <c r="I137" s="95" t="b">
        <f>COUNTIF('Seznami podatkov'!G:G,H137)&gt;0</f>
        <v>0</v>
      </c>
      <c r="J137" s="95" t="b">
        <f>COUNTIF('Seznami podatkov'!H:H,H137)&gt;0</f>
        <v>0</v>
      </c>
      <c r="K137" s="106"/>
      <c r="L137" s="95">
        <f>_xlfn.XLOOKUP(K137, 'Seznami podatkov'!D:D,'Seznami podatkov'!E:E, "")</f>
        <v>0</v>
      </c>
      <c r="M137" s="104">
        <f t="shared" ref="M137:M200" si="16">IF(K137&gt;2027,2028,2025)</f>
        <v>2025</v>
      </c>
      <c r="N137" s="92" cm="1">
        <f t="array" ref="N137">_xlfn.XLOOKUP(C137&amp;"|"&amp;F137&amp;"|"&amp;M137,RVb!A:A&amp;"|"&amp;RVb!F:F&amp;"|"&amp;RVb!H:H,RVb!E:E, 0)</f>
        <v>0</v>
      </c>
      <c r="O137" s="105" t="str" cm="1">
        <f t="array" ref="O137">_xlfn.XLOOKUP(C137&amp;"|"&amp;F137&amp;"|"&amp;"2025",RVb!A:A&amp;"|"&amp;RVb!F:F&amp;"|"&amp;RVb!H:H,RVb!E:E, "Neujemanje KN - RVb")</f>
        <v>Neujemanje KN - RVb</v>
      </c>
      <c r="P137" s="120"/>
      <c r="Q137" s="106"/>
      <c r="R137" s="44">
        <f t="shared" ref="R137:R200" si="17">ROUND(Q137,5)</f>
        <v>0</v>
      </c>
      <c r="S137" s="217" t="str">
        <f t="shared" ref="S137:S168" si="18">IF(AND(B136="",B137=""),"",IF(N137=0, O137, N137))</f>
        <v/>
      </c>
      <c r="T137" s="197" t="str">
        <f>IF(AND(B136="",B137=""),"",_xlfn.XLOOKUP(K137, Parametri!A:A,Parametri!B:B, ""))</f>
        <v/>
      </c>
      <c r="U137" s="197" t="str">
        <f>IF(AND(B136="",B137=""),"",_xlfn.XLOOKUP(K137, Parametri!A:A,Parametri!C:C, ""))</f>
        <v/>
      </c>
      <c r="V137" s="218" t="str">
        <f t="shared" si="13"/>
        <v/>
      </c>
      <c r="W137" s="219" t="str">
        <f t="shared" si="14"/>
        <v/>
      </c>
      <c r="X137" s="2"/>
    </row>
    <row r="138" spans="1:24" ht="30" customHeight="1" x14ac:dyDescent="0.3">
      <c r="A138" s="59">
        <v>131</v>
      </c>
      <c r="B138" s="89"/>
      <c r="C138" s="43" t="str">
        <f t="shared" ref="C138:C201" si="19">SUBSTITUTE(B138," ",CHAR(160))</f>
        <v/>
      </c>
      <c r="D138" s="182" t="str">
        <f>IF(AND(B137="",B138=""),"",IFERROR(_xlfn.XLOOKUP(B138,'Seznam Blaga'!A:A,'Seznam Blaga'!B:B), "To blago ni predmet CBAM"))</f>
        <v/>
      </c>
      <c r="E138" s="101"/>
      <c r="F138" s="43" t="str">
        <f>_xlfn.XLOOKUP(E138, 'Seznami podatkov'!C:C,'Seznami podatkov'!B:B, "Izpolni obvezna polja.")</f>
        <v/>
      </c>
      <c r="G138" s="212" t="str">
        <f t="shared" ref="G138:G201" si="20">IF(AND(B137="",B138=""),"",IF(F138="", "Brez", F138))</f>
        <v/>
      </c>
      <c r="H138" s="94"/>
      <c r="I138" s="95" t="b">
        <f>COUNTIF('Seznami podatkov'!G:G,H138)&gt;0</f>
        <v>0</v>
      </c>
      <c r="J138" s="95" t="b">
        <f>COUNTIF('Seznami podatkov'!H:H,H138)&gt;0</f>
        <v>0</v>
      </c>
      <c r="K138" s="106"/>
      <c r="L138" s="95">
        <f>_xlfn.XLOOKUP(K138, 'Seznami podatkov'!D:D,'Seznami podatkov'!E:E, "")</f>
        <v>0</v>
      </c>
      <c r="M138" s="104">
        <f t="shared" si="16"/>
        <v>2025</v>
      </c>
      <c r="N138" s="92" cm="1">
        <f t="array" ref="N138">_xlfn.XLOOKUP(C138&amp;"|"&amp;F138&amp;"|"&amp;M138,RVb!A:A&amp;"|"&amp;RVb!F:F&amp;"|"&amp;RVb!H:H,RVb!E:E, 0)</f>
        <v>0</v>
      </c>
      <c r="O138" s="105" t="str" cm="1">
        <f t="array" ref="O138">_xlfn.XLOOKUP(C138&amp;"|"&amp;F138&amp;"|"&amp;"2025",RVb!A:A&amp;"|"&amp;RVb!F:F&amp;"|"&amp;RVb!H:H,RVb!E:E, "Neujemanje KN - RVb")</f>
        <v>Neujemanje KN - RVb</v>
      </c>
      <c r="P138" s="120"/>
      <c r="Q138" s="106"/>
      <c r="R138" s="44">
        <f t="shared" si="17"/>
        <v>0</v>
      </c>
      <c r="S138" s="217" t="str">
        <f t="shared" si="18"/>
        <v/>
      </c>
      <c r="T138" s="197" t="str">
        <f>IF(AND(B137="",B138=""),"",_xlfn.XLOOKUP(K138, Parametri!A:A,Parametri!B:B, ""))</f>
        <v/>
      </c>
      <c r="U138" s="197" t="str">
        <f>IF(AND(B137="",B138=""),"",_xlfn.XLOOKUP(K138, Parametri!A:A,Parametri!C:C, ""))</f>
        <v/>
      </c>
      <c r="V138" s="218" t="str">
        <f t="shared" ref="V138:V201" si="21">IF(AND(B137="",B138=""),"",IFERROR(IF(OR(I138,J138),"Izvzeta država",IF(Q138=0, 0, (R138-S138*T138*U138)*ROUND(P138,5))),0))</f>
        <v/>
      </c>
      <c r="W138" s="219" t="str">
        <f t="shared" ref="W138:W201" si="22">IF(AND(B137="",B138=""),"",IFERROR(V138*$V$2,0))</f>
        <v/>
      </c>
      <c r="X138" s="2"/>
    </row>
    <row r="139" spans="1:24" ht="30" customHeight="1" x14ac:dyDescent="0.3">
      <c r="A139" s="59">
        <v>132</v>
      </c>
      <c r="B139" s="89"/>
      <c r="C139" s="43" t="str">
        <f t="shared" si="19"/>
        <v/>
      </c>
      <c r="D139" s="182" t="str">
        <f>IF(AND(B138="",B139=""),"",IFERROR(_xlfn.XLOOKUP(B139,'Seznam Blaga'!A:A,'Seznam Blaga'!B:B), "To blago ni predmet CBAM"))</f>
        <v/>
      </c>
      <c r="E139" s="101"/>
      <c r="F139" s="43" t="str">
        <f>_xlfn.XLOOKUP(E139, 'Seznami podatkov'!C:C,'Seznami podatkov'!B:B, "Izpolni obvezna polja.")</f>
        <v/>
      </c>
      <c r="G139" s="212" t="str">
        <f t="shared" si="20"/>
        <v/>
      </c>
      <c r="H139" s="94"/>
      <c r="I139" s="95" t="b">
        <f>COUNTIF('Seznami podatkov'!G:G,H139)&gt;0</f>
        <v>0</v>
      </c>
      <c r="J139" s="95" t="b">
        <f>COUNTIF('Seznami podatkov'!H:H,H139)&gt;0</f>
        <v>0</v>
      </c>
      <c r="K139" s="106"/>
      <c r="L139" s="95">
        <f>_xlfn.XLOOKUP(K139, 'Seznami podatkov'!D:D,'Seznami podatkov'!E:E, "")</f>
        <v>0</v>
      </c>
      <c r="M139" s="104">
        <f t="shared" si="16"/>
        <v>2025</v>
      </c>
      <c r="N139" s="92" cm="1">
        <f t="array" ref="N139">_xlfn.XLOOKUP(C139&amp;"|"&amp;F139&amp;"|"&amp;M139,RVb!A:A&amp;"|"&amp;RVb!F:F&amp;"|"&amp;RVb!H:H,RVb!E:E, 0)</f>
        <v>0</v>
      </c>
      <c r="O139" s="105" t="str" cm="1">
        <f t="array" ref="O139">_xlfn.XLOOKUP(C139&amp;"|"&amp;F139&amp;"|"&amp;"2025",RVb!A:A&amp;"|"&amp;RVb!F:F&amp;"|"&amp;RVb!H:H,RVb!E:E, "Neujemanje KN - RVb")</f>
        <v>Neujemanje KN - RVb</v>
      </c>
      <c r="P139" s="120"/>
      <c r="Q139" s="106"/>
      <c r="R139" s="44">
        <f t="shared" si="17"/>
        <v>0</v>
      </c>
      <c r="S139" s="217" t="str">
        <f t="shared" si="18"/>
        <v/>
      </c>
      <c r="T139" s="197" t="str">
        <f>IF(AND(B138="",B139=""),"",_xlfn.XLOOKUP(K139, Parametri!A:A,Parametri!B:B, ""))</f>
        <v/>
      </c>
      <c r="U139" s="197" t="str">
        <f>IF(AND(B138="",B139=""),"",_xlfn.XLOOKUP(K139, Parametri!A:A,Parametri!C:C, ""))</f>
        <v/>
      </c>
      <c r="V139" s="218" t="str">
        <f t="shared" si="21"/>
        <v/>
      </c>
      <c r="W139" s="219" t="str">
        <f t="shared" si="22"/>
        <v/>
      </c>
      <c r="X139" s="2"/>
    </row>
    <row r="140" spans="1:24" ht="30" customHeight="1" x14ac:dyDescent="0.3">
      <c r="A140" s="58">
        <v>133</v>
      </c>
      <c r="B140" s="89"/>
      <c r="C140" s="43" t="str">
        <f t="shared" si="19"/>
        <v/>
      </c>
      <c r="D140" s="182" t="str">
        <f>IF(AND(B139="",B140=""),"",IFERROR(_xlfn.XLOOKUP(B140,'Seznam Blaga'!A:A,'Seznam Blaga'!B:B), "To blago ni predmet CBAM"))</f>
        <v/>
      </c>
      <c r="E140" s="101"/>
      <c r="F140" s="43" t="str">
        <f>_xlfn.XLOOKUP(E140, 'Seznami podatkov'!C:C,'Seznami podatkov'!B:B, "Izpolni obvezna polja.")</f>
        <v/>
      </c>
      <c r="G140" s="212" t="str">
        <f t="shared" si="20"/>
        <v/>
      </c>
      <c r="H140" s="94"/>
      <c r="I140" s="95" t="b">
        <f>COUNTIF('Seznami podatkov'!G:G,H140)&gt;0</f>
        <v>0</v>
      </c>
      <c r="J140" s="95" t="b">
        <f>COUNTIF('Seznami podatkov'!H:H,H140)&gt;0</f>
        <v>0</v>
      </c>
      <c r="K140" s="106"/>
      <c r="L140" s="95">
        <f>_xlfn.XLOOKUP(K140, 'Seznami podatkov'!D:D,'Seznami podatkov'!E:E, "")</f>
        <v>0</v>
      </c>
      <c r="M140" s="104">
        <f t="shared" si="16"/>
        <v>2025</v>
      </c>
      <c r="N140" s="92" cm="1">
        <f t="array" ref="N140">_xlfn.XLOOKUP(C140&amp;"|"&amp;F140&amp;"|"&amp;M140,RVb!A:A&amp;"|"&amp;RVb!F:F&amp;"|"&amp;RVb!H:H,RVb!E:E, 0)</f>
        <v>0</v>
      </c>
      <c r="O140" s="105" t="str" cm="1">
        <f t="array" ref="O140">_xlfn.XLOOKUP(C140&amp;"|"&amp;F140&amp;"|"&amp;"2025",RVb!A:A&amp;"|"&amp;RVb!F:F&amp;"|"&amp;RVb!H:H,RVb!E:E, "Neujemanje KN - RVb")</f>
        <v>Neujemanje KN - RVb</v>
      </c>
      <c r="P140" s="120"/>
      <c r="Q140" s="106"/>
      <c r="R140" s="44">
        <f t="shared" si="17"/>
        <v>0</v>
      </c>
      <c r="S140" s="217" t="str">
        <f t="shared" si="18"/>
        <v/>
      </c>
      <c r="T140" s="197" t="str">
        <f>IF(AND(B139="",B140=""),"",_xlfn.XLOOKUP(K140, Parametri!A:A,Parametri!B:B, ""))</f>
        <v/>
      </c>
      <c r="U140" s="197" t="str">
        <f>IF(AND(B139="",B140=""),"",_xlfn.XLOOKUP(K140, Parametri!A:A,Parametri!C:C, ""))</f>
        <v/>
      </c>
      <c r="V140" s="218" t="str">
        <f t="shared" si="21"/>
        <v/>
      </c>
      <c r="W140" s="219" t="str">
        <f t="shared" si="22"/>
        <v/>
      </c>
      <c r="X140" s="2"/>
    </row>
    <row r="141" spans="1:24" ht="30" customHeight="1" x14ac:dyDescent="0.3">
      <c r="A141" s="59">
        <v>134</v>
      </c>
      <c r="B141" s="89"/>
      <c r="C141" s="43" t="str">
        <f t="shared" si="19"/>
        <v/>
      </c>
      <c r="D141" s="182" t="str">
        <f>IF(AND(B140="",B141=""),"",IFERROR(_xlfn.XLOOKUP(B141,'Seznam Blaga'!A:A,'Seznam Blaga'!B:B), "To blago ni predmet CBAM"))</f>
        <v/>
      </c>
      <c r="E141" s="101"/>
      <c r="F141" s="43" t="str">
        <f>_xlfn.XLOOKUP(E141, 'Seznami podatkov'!C:C,'Seznami podatkov'!B:B, "Izpolni obvezna polja.")</f>
        <v/>
      </c>
      <c r="G141" s="212" t="str">
        <f t="shared" si="20"/>
        <v/>
      </c>
      <c r="H141" s="94"/>
      <c r="I141" s="95" t="b">
        <f>COUNTIF('Seznami podatkov'!G:G,H141)&gt;0</f>
        <v>0</v>
      </c>
      <c r="J141" s="95" t="b">
        <f>COUNTIF('Seznami podatkov'!H:H,H141)&gt;0</f>
        <v>0</v>
      </c>
      <c r="K141" s="106"/>
      <c r="L141" s="95">
        <f>_xlfn.XLOOKUP(K141, 'Seznami podatkov'!D:D,'Seznami podatkov'!E:E, "")</f>
        <v>0</v>
      </c>
      <c r="M141" s="104">
        <f t="shared" si="16"/>
        <v>2025</v>
      </c>
      <c r="N141" s="92" cm="1">
        <f t="array" ref="N141">_xlfn.XLOOKUP(C141&amp;"|"&amp;F141&amp;"|"&amp;M141,RVb!A:A&amp;"|"&amp;RVb!F:F&amp;"|"&amp;RVb!H:H,RVb!E:E, 0)</f>
        <v>0</v>
      </c>
      <c r="O141" s="105" t="str" cm="1">
        <f t="array" ref="O141">_xlfn.XLOOKUP(C141&amp;"|"&amp;F141&amp;"|"&amp;"2025",RVb!A:A&amp;"|"&amp;RVb!F:F&amp;"|"&amp;RVb!H:H,RVb!E:E, "Neujemanje KN - RVb")</f>
        <v>Neujemanje KN - RVb</v>
      </c>
      <c r="P141" s="120"/>
      <c r="Q141" s="106"/>
      <c r="R141" s="44">
        <f t="shared" si="17"/>
        <v>0</v>
      </c>
      <c r="S141" s="217" t="str">
        <f t="shared" si="18"/>
        <v/>
      </c>
      <c r="T141" s="197" t="str">
        <f>IF(AND(B140="",B141=""),"",_xlfn.XLOOKUP(K141, Parametri!A:A,Parametri!B:B, ""))</f>
        <v/>
      </c>
      <c r="U141" s="197" t="str">
        <f>IF(AND(B140="",B141=""),"",_xlfn.XLOOKUP(K141, Parametri!A:A,Parametri!C:C, ""))</f>
        <v/>
      </c>
      <c r="V141" s="218" t="str">
        <f t="shared" si="21"/>
        <v/>
      </c>
      <c r="W141" s="219" t="str">
        <f t="shared" si="22"/>
        <v/>
      </c>
      <c r="X141" s="2"/>
    </row>
    <row r="142" spans="1:24" ht="30" customHeight="1" x14ac:dyDescent="0.3">
      <c r="A142" s="59">
        <v>135</v>
      </c>
      <c r="B142" s="89"/>
      <c r="C142" s="43" t="str">
        <f t="shared" si="19"/>
        <v/>
      </c>
      <c r="D142" s="182" t="str">
        <f>IF(AND(B141="",B142=""),"",IFERROR(_xlfn.XLOOKUP(B142,'Seznam Blaga'!A:A,'Seznam Blaga'!B:B), "To blago ni predmet CBAM"))</f>
        <v/>
      </c>
      <c r="E142" s="101"/>
      <c r="F142" s="43" t="str">
        <f>_xlfn.XLOOKUP(E142, 'Seznami podatkov'!C:C,'Seznami podatkov'!B:B, "Izpolni obvezna polja.")</f>
        <v/>
      </c>
      <c r="G142" s="212" t="str">
        <f t="shared" si="20"/>
        <v/>
      </c>
      <c r="H142" s="94"/>
      <c r="I142" s="95" t="b">
        <f>COUNTIF('Seznami podatkov'!G:G,H142)&gt;0</f>
        <v>0</v>
      </c>
      <c r="J142" s="95" t="b">
        <f>COUNTIF('Seznami podatkov'!H:H,H142)&gt;0</f>
        <v>0</v>
      </c>
      <c r="K142" s="106"/>
      <c r="L142" s="95">
        <f>_xlfn.XLOOKUP(K142, 'Seznami podatkov'!D:D,'Seznami podatkov'!E:E, "")</f>
        <v>0</v>
      </c>
      <c r="M142" s="104">
        <f t="shared" si="16"/>
        <v>2025</v>
      </c>
      <c r="N142" s="92" cm="1">
        <f t="array" ref="N142">_xlfn.XLOOKUP(C142&amp;"|"&amp;F142&amp;"|"&amp;M142,RVb!A:A&amp;"|"&amp;RVb!F:F&amp;"|"&amp;RVb!H:H,RVb!E:E, 0)</f>
        <v>0</v>
      </c>
      <c r="O142" s="105" t="str" cm="1">
        <f t="array" ref="O142">_xlfn.XLOOKUP(C142&amp;"|"&amp;F142&amp;"|"&amp;"2025",RVb!A:A&amp;"|"&amp;RVb!F:F&amp;"|"&amp;RVb!H:H,RVb!E:E, "Neujemanje KN - RVb")</f>
        <v>Neujemanje KN - RVb</v>
      </c>
      <c r="P142" s="120"/>
      <c r="Q142" s="106"/>
      <c r="R142" s="44">
        <f t="shared" si="17"/>
        <v>0</v>
      </c>
      <c r="S142" s="217" t="str">
        <f t="shared" si="18"/>
        <v/>
      </c>
      <c r="T142" s="197" t="str">
        <f>IF(AND(B141="",B142=""),"",_xlfn.XLOOKUP(K142, Parametri!A:A,Parametri!B:B, ""))</f>
        <v/>
      </c>
      <c r="U142" s="197" t="str">
        <f>IF(AND(B141="",B142=""),"",_xlfn.XLOOKUP(K142, Parametri!A:A,Parametri!C:C, ""))</f>
        <v/>
      </c>
      <c r="V142" s="218" t="str">
        <f t="shared" si="21"/>
        <v/>
      </c>
      <c r="W142" s="219" t="str">
        <f t="shared" si="22"/>
        <v/>
      </c>
      <c r="X142" s="2"/>
    </row>
    <row r="143" spans="1:24" ht="30" customHeight="1" x14ac:dyDescent="0.3">
      <c r="A143" s="58">
        <v>136</v>
      </c>
      <c r="B143" s="89"/>
      <c r="C143" s="43" t="str">
        <f t="shared" si="19"/>
        <v/>
      </c>
      <c r="D143" s="182" t="str">
        <f>IF(AND(B142="",B143=""),"",IFERROR(_xlfn.XLOOKUP(B143,'Seznam Blaga'!A:A,'Seznam Blaga'!B:B), "To blago ni predmet CBAM"))</f>
        <v/>
      </c>
      <c r="E143" s="101"/>
      <c r="F143" s="43" t="str">
        <f>_xlfn.XLOOKUP(E143, 'Seznami podatkov'!C:C,'Seznami podatkov'!B:B, "Izpolni obvezna polja.")</f>
        <v/>
      </c>
      <c r="G143" s="212" t="str">
        <f t="shared" si="20"/>
        <v/>
      </c>
      <c r="H143" s="94"/>
      <c r="I143" s="95" t="b">
        <f>COUNTIF('Seznami podatkov'!G:G,H143)&gt;0</f>
        <v>0</v>
      </c>
      <c r="J143" s="95" t="b">
        <f>COUNTIF('Seznami podatkov'!H:H,H143)&gt;0</f>
        <v>0</v>
      </c>
      <c r="K143" s="106"/>
      <c r="L143" s="95">
        <f>_xlfn.XLOOKUP(K143, 'Seznami podatkov'!D:D,'Seznami podatkov'!E:E, "")</f>
        <v>0</v>
      </c>
      <c r="M143" s="104">
        <f t="shared" si="16"/>
        <v>2025</v>
      </c>
      <c r="N143" s="92" cm="1">
        <f t="array" ref="N143">_xlfn.XLOOKUP(C143&amp;"|"&amp;F143&amp;"|"&amp;M143,RVb!A:A&amp;"|"&amp;RVb!F:F&amp;"|"&amp;RVb!H:H,RVb!E:E, 0)</f>
        <v>0</v>
      </c>
      <c r="O143" s="105" t="str" cm="1">
        <f t="array" ref="O143">_xlfn.XLOOKUP(C143&amp;"|"&amp;F143&amp;"|"&amp;"2025",RVb!A:A&amp;"|"&amp;RVb!F:F&amp;"|"&amp;RVb!H:H,RVb!E:E, "Neujemanje KN - RVb")</f>
        <v>Neujemanje KN - RVb</v>
      </c>
      <c r="P143" s="120"/>
      <c r="Q143" s="106"/>
      <c r="R143" s="44">
        <f t="shared" si="17"/>
        <v>0</v>
      </c>
      <c r="S143" s="217" t="str">
        <f t="shared" si="18"/>
        <v/>
      </c>
      <c r="T143" s="197" t="str">
        <f>IF(AND(B142="",B143=""),"",_xlfn.XLOOKUP(K143, Parametri!A:A,Parametri!B:B, ""))</f>
        <v/>
      </c>
      <c r="U143" s="197" t="str">
        <f>IF(AND(B142="",B143=""),"",_xlfn.XLOOKUP(K143, Parametri!A:A,Parametri!C:C, ""))</f>
        <v/>
      </c>
      <c r="V143" s="218" t="str">
        <f t="shared" si="21"/>
        <v/>
      </c>
      <c r="W143" s="219" t="str">
        <f t="shared" si="22"/>
        <v/>
      </c>
      <c r="X143" s="2"/>
    </row>
    <row r="144" spans="1:24" ht="30" customHeight="1" x14ac:dyDescent="0.3">
      <c r="A144" s="59">
        <v>137</v>
      </c>
      <c r="B144" s="89"/>
      <c r="C144" s="43" t="str">
        <f t="shared" si="19"/>
        <v/>
      </c>
      <c r="D144" s="182" t="str">
        <f>IF(AND(B143="",B144=""),"",IFERROR(_xlfn.XLOOKUP(B144,'Seznam Blaga'!A:A,'Seznam Blaga'!B:B), "To blago ni predmet CBAM"))</f>
        <v/>
      </c>
      <c r="E144" s="101"/>
      <c r="F144" s="43" t="str">
        <f>_xlfn.XLOOKUP(E144, 'Seznami podatkov'!C:C,'Seznami podatkov'!B:B, "Izpolni obvezna polja.")</f>
        <v/>
      </c>
      <c r="G144" s="212" t="str">
        <f t="shared" si="20"/>
        <v/>
      </c>
      <c r="H144" s="94"/>
      <c r="I144" s="95" t="b">
        <f>COUNTIF('Seznami podatkov'!G:G,H144)&gt;0</f>
        <v>0</v>
      </c>
      <c r="J144" s="95" t="b">
        <f>COUNTIF('Seznami podatkov'!H:H,H144)&gt;0</f>
        <v>0</v>
      </c>
      <c r="K144" s="106"/>
      <c r="L144" s="95">
        <f>_xlfn.XLOOKUP(K144, 'Seznami podatkov'!D:D,'Seznami podatkov'!E:E, "")</f>
        <v>0</v>
      </c>
      <c r="M144" s="104">
        <f t="shared" si="16"/>
        <v>2025</v>
      </c>
      <c r="N144" s="92" cm="1">
        <f t="array" ref="N144">_xlfn.XLOOKUP(C144&amp;"|"&amp;F144&amp;"|"&amp;M144,RVb!A:A&amp;"|"&amp;RVb!F:F&amp;"|"&amp;RVb!H:H,RVb!E:E, 0)</f>
        <v>0</v>
      </c>
      <c r="O144" s="105" t="str" cm="1">
        <f t="array" ref="O144">_xlfn.XLOOKUP(C144&amp;"|"&amp;F144&amp;"|"&amp;"2025",RVb!A:A&amp;"|"&amp;RVb!F:F&amp;"|"&amp;RVb!H:H,RVb!E:E, "Neujemanje KN - RVb")</f>
        <v>Neujemanje KN - RVb</v>
      </c>
      <c r="P144" s="120"/>
      <c r="Q144" s="106"/>
      <c r="R144" s="44">
        <f t="shared" si="17"/>
        <v>0</v>
      </c>
      <c r="S144" s="217" t="str">
        <f t="shared" si="18"/>
        <v/>
      </c>
      <c r="T144" s="197" t="str">
        <f>IF(AND(B143="",B144=""),"",_xlfn.XLOOKUP(K144, Parametri!A:A,Parametri!B:B, ""))</f>
        <v/>
      </c>
      <c r="U144" s="197" t="str">
        <f>IF(AND(B143="",B144=""),"",_xlfn.XLOOKUP(K144, Parametri!A:A,Parametri!C:C, ""))</f>
        <v/>
      </c>
      <c r="V144" s="218" t="str">
        <f t="shared" si="21"/>
        <v/>
      </c>
      <c r="W144" s="219" t="str">
        <f t="shared" si="22"/>
        <v/>
      </c>
      <c r="X144" s="2"/>
    </row>
    <row r="145" spans="1:24" ht="30" customHeight="1" x14ac:dyDescent="0.3">
      <c r="A145" s="59">
        <v>138</v>
      </c>
      <c r="B145" s="89"/>
      <c r="C145" s="43" t="str">
        <f t="shared" si="19"/>
        <v/>
      </c>
      <c r="D145" s="182" t="str">
        <f>IF(AND(B144="",B145=""),"",IFERROR(_xlfn.XLOOKUP(B145,'Seznam Blaga'!A:A,'Seznam Blaga'!B:B), "To blago ni predmet CBAM"))</f>
        <v/>
      </c>
      <c r="E145" s="101"/>
      <c r="F145" s="43" t="str">
        <f>_xlfn.XLOOKUP(E145, 'Seznami podatkov'!C:C,'Seznami podatkov'!B:B, "Izpolni obvezna polja.")</f>
        <v/>
      </c>
      <c r="G145" s="212" t="str">
        <f t="shared" si="20"/>
        <v/>
      </c>
      <c r="H145" s="94"/>
      <c r="I145" s="95" t="b">
        <f>COUNTIF('Seznami podatkov'!G:G,H145)&gt;0</f>
        <v>0</v>
      </c>
      <c r="J145" s="95" t="b">
        <f>COUNTIF('Seznami podatkov'!H:H,H145)&gt;0</f>
        <v>0</v>
      </c>
      <c r="K145" s="106"/>
      <c r="L145" s="95">
        <f>_xlfn.XLOOKUP(K145, 'Seznami podatkov'!D:D,'Seznami podatkov'!E:E, "")</f>
        <v>0</v>
      </c>
      <c r="M145" s="104">
        <f t="shared" si="16"/>
        <v>2025</v>
      </c>
      <c r="N145" s="92" cm="1">
        <f t="array" ref="N145">_xlfn.XLOOKUP(C145&amp;"|"&amp;F145&amp;"|"&amp;M145,RVb!A:A&amp;"|"&amp;RVb!F:F&amp;"|"&amp;RVb!H:H,RVb!E:E, 0)</f>
        <v>0</v>
      </c>
      <c r="O145" s="105" t="str" cm="1">
        <f t="array" ref="O145">_xlfn.XLOOKUP(C145&amp;"|"&amp;F145&amp;"|"&amp;"2025",RVb!A:A&amp;"|"&amp;RVb!F:F&amp;"|"&amp;RVb!H:H,RVb!E:E, "Neujemanje KN - RVb")</f>
        <v>Neujemanje KN - RVb</v>
      </c>
      <c r="P145" s="120"/>
      <c r="Q145" s="106"/>
      <c r="R145" s="44">
        <f t="shared" si="17"/>
        <v>0</v>
      </c>
      <c r="S145" s="217" t="str">
        <f t="shared" si="18"/>
        <v/>
      </c>
      <c r="T145" s="197" t="str">
        <f>IF(AND(B144="",B145=""),"",_xlfn.XLOOKUP(K145, Parametri!A:A,Parametri!B:B, ""))</f>
        <v/>
      </c>
      <c r="U145" s="197" t="str">
        <f>IF(AND(B144="",B145=""),"",_xlfn.XLOOKUP(K145, Parametri!A:A,Parametri!C:C, ""))</f>
        <v/>
      </c>
      <c r="V145" s="218" t="str">
        <f t="shared" si="21"/>
        <v/>
      </c>
      <c r="W145" s="219" t="str">
        <f t="shared" si="22"/>
        <v/>
      </c>
      <c r="X145" s="2"/>
    </row>
    <row r="146" spans="1:24" ht="30" customHeight="1" x14ac:dyDescent="0.3">
      <c r="A146" s="58">
        <v>139</v>
      </c>
      <c r="B146" s="89"/>
      <c r="C146" s="43" t="str">
        <f t="shared" si="19"/>
        <v/>
      </c>
      <c r="D146" s="182" t="str">
        <f>IF(AND(B145="",B146=""),"",IFERROR(_xlfn.XLOOKUP(B146,'Seznam Blaga'!A:A,'Seznam Blaga'!B:B), "To blago ni predmet CBAM"))</f>
        <v/>
      </c>
      <c r="E146" s="101"/>
      <c r="F146" s="43" t="str">
        <f>_xlfn.XLOOKUP(E146, 'Seznami podatkov'!C:C,'Seznami podatkov'!B:B, "Izpolni obvezna polja.")</f>
        <v/>
      </c>
      <c r="G146" s="212" t="str">
        <f t="shared" si="20"/>
        <v/>
      </c>
      <c r="H146" s="94"/>
      <c r="I146" s="95" t="b">
        <f>COUNTIF('Seznami podatkov'!G:G,H146)&gt;0</f>
        <v>0</v>
      </c>
      <c r="J146" s="95" t="b">
        <f>COUNTIF('Seznami podatkov'!H:H,H146)&gt;0</f>
        <v>0</v>
      </c>
      <c r="K146" s="106"/>
      <c r="L146" s="95">
        <f>_xlfn.XLOOKUP(K146, 'Seznami podatkov'!D:D,'Seznami podatkov'!E:E, "")</f>
        <v>0</v>
      </c>
      <c r="M146" s="104">
        <f t="shared" si="16"/>
        <v>2025</v>
      </c>
      <c r="N146" s="92" cm="1">
        <f t="array" ref="N146">_xlfn.XLOOKUP(C146&amp;"|"&amp;F146&amp;"|"&amp;M146,RVb!A:A&amp;"|"&amp;RVb!F:F&amp;"|"&amp;RVb!H:H,RVb!E:E, 0)</f>
        <v>0</v>
      </c>
      <c r="O146" s="105" t="str" cm="1">
        <f t="array" ref="O146">_xlfn.XLOOKUP(C146&amp;"|"&amp;F146&amp;"|"&amp;"2025",RVb!A:A&amp;"|"&amp;RVb!F:F&amp;"|"&amp;RVb!H:H,RVb!E:E, "Neujemanje KN - RVb")</f>
        <v>Neujemanje KN - RVb</v>
      </c>
      <c r="P146" s="120"/>
      <c r="Q146" s="106"/>
      <c r="R146" s="44">
        <f t="shared" si="17"/>
        <v>0</v>
      </c>
      <c r="S146" s="217" t="str">
        <f t="shared" si="18"/>
        <v/>
      </c>
      <c r="T146" s="197" t="str">
        <f>IF(AND(B145="",B146=""),"",_xlfn.XLOOKUP(K146, Parametri!A:A,Parametri!B:B, ""))</f>
        <v/>
      </c>
      <c r="U146" s="197" t="str">
        <f>IF(AND(B145="",B146=""),"",_xlfn.XLOOKUP(K146, Parametri!A:A,Parametri!C:C, ""))</f>
        <v/>
      </c>
      <c r="V146" s="218" t="str">
        <f t="shared" si="21"/>
        <v/>
      </c>
      <c r="W146" s="219" t="str">
        <f t="shared" si="22"/>
        <v/>
      </c>
      <c r="X146" s="2"/>
    </row>
    <row r="147" spans="1:24" ht="30" customHeight="1" x14ac:dyDescent="0.3">
      <c r="A147" s="59">
        <v>140</v>
      </c>
      <c r="B147" s="89"/>
      <c r="C147" s="43" t="str">
        <f t="shared" si="19"/>
        <v/>
      </c>
      <c r="D147" s="182" t="str">
        <f>IF(AND(B146="",B147=""),"",IFERROR(_xlfn.XLOOKUP(B147,'Seznam Blaga'!A:A,'Seznam Blaga'!B:B), "To blago ni predmet CBAM"))</f>
        <v/>
      </c>
      <c r="E147" s="101"/>
      <c r="F147" s="43" t="str">
        <f>_xlfn.XLOOKUP(E147, 'Seznami podatkov'!C:C,'Seznami podatkov'!B:B, "Izpolni obvezna polja.")</f>
        <v/>
      </c>
      <c r="G147" s="212" t="str">
        <f t="shared" si="20"/>
        <v/>
      </c>
      <c r="H147" s="94"/>
      <c r="I147" s="95" t="b">
        <f>COUNTIF('Seznami podatkov'!G:G,H147)&gt;0</f>
        <v>0</v>
      </c>
      <c r="J147" s="95" t="b">
        <f>COUNTIF('Seznami podatkov'!H:H,H147)&gt;0</f>
        <v>0</v>
      </c>
      <c r="K147" s="106"/>
      <c r="L147" s="95">
        <f>_xlfn.XLOOKUP(K147, 'Seznami podatkov'!D:D,'Seznami podatkov'!E:E, "")</f>
        <v>0</v>
      </c>
      <c r="M147" s="104">
        <f t="shared" si="16"/>
        <v>2025</v>
      </c>
      <c r="N147" s="92" cm="1">
        <f t="array" ref="N147">_xlfn.XLOOKUP(C147&amp;"|"&amp;F147&amp;"|"&amp;M147,RVb!A:A&amp;"|"&amp;RVb!F:F&amp;"|"&amp;RVb!H:H,RVb!E:E, 0)</f>
        <v>0</v>
      </c>
      <c r="O147" s="105" t="str" cm="1">
        <f t="array" ref="O147">_xlfn.XLOOKUP(C147&amp;"|"&amp;F147&amp;"|"&amp;"2025",RVb!A:A&amp;"|"&amp;RVb!F:F&amp;"|"&amp;RVb!H:H,RVb!E:E, "Neujemanje KN - RVb")</f>
        <v>Neujemanje KN - RVb</v>
      </c>
      <c r="P147" s="120"/>
      <c r="Q147" s="106"/>
      <c r="R147" s="44">
        <f t="shared" si="17"/>
        <v>0</v>
      </c>
      <c r="S147" s="217" t="str">
        <f t="shared" si="18"/>
        <v/>
      </c>
      <c r="T147" s="197" t="str">
        <f>IF(AND(B146="",B147=""),"",_xlfn.XLOOKUP(K147, Parametri!A:A,Parametri!B:B, ""))</f>
        <v/>
      </c>
      <c r="U147" s="197" t="str">
        <f>IF(AND(B146="",B147=""),"",_xlfn.XLOOKUP(K147, Parametri!A:A,Parametri!C:C, ""))</f>
        <v/>
      </c>
      <c r="V147" s="218" t="str">
        <f t="shared" si="21"/>
        <v/>
      </c>
      <c r="W147" s="219" t="str">
        <f t="shared" si="22"/>
        <v/>
      </c>
      <c r="X147" s="2"/>
    </row>
    <row r="148" spans="1:24" ht="30" customHeight="1" x14ac:dyDescent="0.3">
      <c r="A148" s="59">
        <v>141</v>
      </c>
      <c r="B148" s="89"/>
      <c r="C148" s="43" t="str">
        <f t="shared" si="19"/>
        <v/>
      </c>
      <c r="D148" s="182" t="str">
        <f>IF(AND(B147="",B148=""),"",IFERROR(_xlfn.XLOOKUP(B148,'Seznam Blaga'!A:A,'Seznam Blaga'!B:B), "To blago ni predmet CBAM"))</f>
        <v/>
      </c>
      <c r="E148" s="101"/>
      <c r="F148" s="43" t="str">
        <f>_xlfn.XLOOKUP(E148, 'Seznami podatkov'!C:C,'Seznami podatkov'!B:B, "Izpolni obvezna polja.")</f>
        <v/>
      </c>
      <c r="G148" s="212" t="str">
        <f t="shared" si="20"/>
        <v/>
      </c>
      <c r="H148" s="94"/>
      <c r="I148" s="95" t="b">
        <f>COUNTIF('Seznami podatkov'!G:G,H148)&gt;0</f>
        <v>0</v>
      </c>
      <c r="J148" s="95" t="b">
        <f>COUNTIF('Seznami podatkov'!H:H,H148)&gt;0</f>
        <v>0</v>
      </c>
      <c r="K148" s="106"/>
      <c r="L148" s="95">
        <f>_xlfn.XLOOKUP(K148, 'Seznami podatkov'!D:D,'Seznami podatkov'!E:E, "")</f>
        <v>0</v>
      </c>
      <c r="M148" s="104">
        <f t="shared" si="16"/>
        <v>2025</v>
      </c>
      <c r="N148" s="92" cm="1">
        <f t="array" ref="N148">_xlfn.XLOOKUP(C148&amp;"|"&amp;F148&amp;"|"&amp;M148,RVb!A:A&amp;"|"&amp;RVb!F:F&amp;"|"&amp;RVb!H:H,RVb!E:E, 0)</f>
        <v>0</v>
      </c>
      <c r="O148" s="105" t="str" cm="1">
        <f t="array" ref="O148">_xlfn.XLOOKUP(C148&amp;"|"&amp;F148&amp;"|"&amp;"2025",RVb!A:A&amp;"|"&amp;RVb!F:F&amp;"|"&amp;RVb!H:H,RVb!E:E, "Neujemanje KN - RVb")</f>
        <v>Neujemanje KN - RVb</v>
      </c>
      <c r="P148" s="120"/>
      <c r="Q148" s="106"/>
      <c r="R148" s="44">
        <f t="shared" si="17"/>
        <v>0</v>
      </c>
      <c r="S148" s="217" t="str">
        <f t="shared" si="18"/>
        <v/>
      </c>
      <c r="T148" s="197" t="str">
        <f>IF(AND(B147="",B148=""),"",_xlfn.XLOOKUP(K148, Parametri!A:A,Parametri!B:B, ""))</f>
        <v/>
      </c>
      <c r="U148" s="197" t="str">
        <f>IF(AND(B147="",B148=""),"",_xlfn.XLOOKUP(K148, Parametri!A:A,Parametri!C:C, ""))</f>
        <v/>
      </c>
      <c r="V148" s="218" t="str">
        <f t="shared" si="21"/>
        <v/>
      </c>
      <c r="W148" s="219" t="str">
        <f t="shared" si="22"/>
        <v/>
      </c>
      <c r="X148" s="2"/>
    </row>
    <row r="149" spans="1:24" ht="30" customHeight="1" x14ac:dyDescent="0.3">
      <c r="A149" s="58">
        <v>142</v>
      </c>
      <c r="B149" s="89"/>
      <c r="C149" s="43" t="str">
        <f t="shared" si="19"/>
        <v/>
      </c>
      <c r="D149" s="182" t="str">
        <f>IF(AND(B148="",B149=""),"",IFERROR(_xlfn.XLOOKUP(B149,'Seznam Blaga'!A:A,'Seznam Blaga'!B:B), "To blago ni predmet CBAM"))</f>
        <v/>
      </c>
      <c r="E149" s="101"/>
      <c r="F149" s="43" t="str">
        <f>_xlfn.XLOOKUP(E149, 'Seznami podatkov'!C:C,'Seznami podatkov'!B:B, "Izpolni obvezna polja.")</f>
        <v/>
      </c>
      <c r="G149" s="212" t="str">
        <f t="shared" si="20"/>
        <v/>
      </c>
      <c r="H149" s="94"/>
      <c r="I149" s="95" t="b">
        <f>COUNTIF('Seznami podatkov'!G:G,H149)&gt;0</f>
        <v>0</v>
      </c>
      <c r="J149" s="95" t="b">
        <f>COUNTIF('Seznami podatkov'!H:H,H149)&gt;0</f>
        <v>0</v>
      </c>
      <c r="K149" s="106"/>
      <c r="L149" s="95">
        <f>_xlfn.XLOOKUP(K149, 'Seznami podatkov'!D:D,'Seznami podatkov'!E:E, "")</f>
        <v>0</v>
      </c>
      <c r="M149" s="104">
        <f t="shared" si="16"/>
        <v>2025</v>
      </c>
      <c r="N149" s="92" cm="1">
        <f t="array" ref="N149">_xlfn.XLOOKUP(C149&amp;"|"&amp;F149&amp;"|"&amp;M149,RVb!A:A&amp;"|"&amp;RVb!F:F&amp;"|"&amp;RVb!H:H,RVb!E:E, 0)</f>
        <v>0</v>
      </c>
      <c r="O149" s="105" t="str" cm="1">
        <f t="array" ref="O149">_xlfn.XLOOKUP(C149&amp;"|"&amp;F149&amp;"|"&amp;"2025",RVb!A:A&amp;"|"&amp;RVb!F:F&amp;"|"&amp;RVb!H:H,RVb!E:E, "Neujemanje KN - RVb")</f>
        <v>Neujemanje KN - RVb</v>
      </c>
      <c r="P149" s="120"/>
      <c r="Q149" s="106"/>
      <c r="R149" s="44">
        <f t="shared" si="17"/>
        <v>0</v>
      </c>
      <c r="S149" s="217" t="str">
        <f t="shared" si="18"/>
        <v/>
      </c>
      <c r="T149" s="197" t="str">
        <f>IF(AND(B148="",B149=""),"",_xlfn.XLOOKUP(K149, Parametri!A:A,Parametri!B:B, ""))</f>
        <v/>
      </c>
      <c r="U149" s="197" t="str">
        <f>IF(AND(B148="",B149=""),"",_xlfn.XLOOKUP(K149, Parametri!A:A,Parametri!C:C, ""))</f>
        <v/>
      </c>
      <c r="V149" s="218" t="str">
        <f t="shared" si="21"/>
        <v/>
      </c>
      <c r="W149" s="219" t="str">
        <f t="shared" si="22"/>
        <v/>
      </c>
      <c r="X149" s="2"/>
    </row>
    <row r="150" spans="1:24" ht="30" customHeight="1" x14ac:dyDescent="0.3">
      <c r="A150" s="59">
        <v>143</v>
      </c>
      <c r="B150" s="89"/>
      <c r="C150" s="43" t="str">
        <f t="shared" si="19"/>
        <v/>
      </c>
      <c r="D150" s="182" t="str">
        <f>IF(AND(B149="",B150=""),"",IFERROR(_xlfn.XLOOKUP(B150,'Seznam Blaga'!A:A,'Seznam Blaga'!B:B), "To blago ni predmet CBAM"))</f>
        <v/>
      </c>
      <c r="E150" s="101"/>
      <c r="F150" s="43" t="str">
        <f>_xlfn.XLOOKUP(E150, 'Seznami podatkov'!C:C,'Seznami podatkov'!B:B, "Izpolni obvezna polja.")</f>
        <v/>
      </c>
      <c r="G150" s="212" t="str">
        <f t="shared" si="20"/>
        <v/>
      </c>
      <c r="H150" s="94"/>
      <c r="I150" s="95" t="b">
        <f>COUNTIF('Seznami podatkov'!G:G,H150)&gt;0</f>
        <v>0</v>
      </c>
      <c r="J150" s="95" t="b">
        <f>COUNTIF('Seznami podatkov'!H:H,H150)&gt;0</f>
        <v>0</v>
      </c>
      <c r="K150" s="106"/>
      <c r="L150" s="95">
        <f>_xlfn.XLOOKUP(K150, 'Seznami podatkov'!D:D,'Seznami podatkov'!E:E, "")</f>
        <v>0</v>
      </c>
      <c r="M150" s="104">
        <f t="shared" si="16"/>
        <v>2025</v>
      </c>
      <c r="N150" s="92" cm="1">
        <f t="array" ref="N150">_xlfn.XLOOKUP(C150&amp;"|"&amp;F150&amp;"|"&amp;M150,RVb!A:A&amp;"|"&amp;RVb!F:F&amp;"|"&amp;RVb!H:H,RVb!E:E, 0)</f>
        <v>0</v>
      </c>
      <c r="O150" s="105" t="str" cm="1">
        <f t="array" ref="O150">_xlfn.XLOOKUP(C150&amp;"|"&amp;F150&amp;"|"&amp;"2025",RVb!A:A&amp;"|"&amp;RVb!F:F&amp;"|"&amp;RVb!H:H,RVb!E:E, "Neujemanje KN - RVb")</f>
        <v>Neujemanje KN - RVb</v>
      </c>
      <c r="P150" s="120"/>
      <c r="Q150" s="106"/>
      <c r="R150" s="44">
        <f t="shared" si="17"/>
        <v>0</v>
      </c>
      <c r="S150" s="217" t="str">
        <f t="shared" si="18"/>
        <v/>
      </c>
      <c r="T150" s="197" t="str">
        <f>IF(AND(B149="",B150=""),"",_xlfn.XLOOKUP(K150, Parametri!A:A,Parametri!B:B, ""))</f>
        <v/>
      </c>
      <c r="U150" s="197" t="str">
        <f>IF(AND(B149="",B150=""),"",_xlfn.XLOOKUP(K150, Parametri!A:A,Parametri!C:C, ""))</f>
        <v/>
      </c>
      <c r="V150" s="218" t="str">
        <f t="shared" si="21"/>
        <v/>
      </c>
      <c r="W150" s="219" t="str">
        <f t="shared" si="22"/>
        <v/>
      </c>
      <c r="X150" s="2"/>
    </row>
    <row r="151" spans="1:24" ht="30" customHeight="1" x14ac:dyDescent="0.3">
      <c r="A151" s="59">
        <v>144</v>
      </c>
      <c r="B151" s="89"/>
      <c r="C151" s="43" t="str">
        <f t="shared" si="19"/>
        <v/>
      </c>
      <c r="D151" s="182" t="str">
        <f>IF(AND(B150="",B151=""),"",IFERROR(_xlfn.XLOOKUP(B151,'Seznam Blaga'!A:A,'Seznam Blaga'!B:B), "To blago ni predmet CBAM"))</f>
        <v/>
      </c>
      <c r="E151" s="101"/>
      <c r="F151" s="43" t="str">
        <f>_xlfn.XLOOKUP(E151, 'Seznami podatkov'!C:C,'Seznami podatkov'!B:B, "Izpolni obvezna polja.")</f>
        <v/>
      </c>
      <c r="G151" s="212" t="str">
        <f t="shared" si="20"/>
        <v/>
      </c>
      <c r="H151" s="94"/>
      <c r="I151" s="95" t="b">
        <f>COUNTIF('Seznami podatkov'!G:G,H151)&gt;0</f>
        <v>0</v>
      </c>
      <c r="J151" s="95" t="b">
        <f>COUNTIF('Seznami podatkov'!H:H,H151)&gt;0</f>
        <v>0</v>
      </c>
      <c r="K151" s="106"/>
      <c r="L151" s="95">
        <f>_xlfn.XLOOKUP(K151, 'Seznami podatkov'!D:D,'Seznami podatkov'!E:E, "")</f>
        <v>0</v>
      </c>
      <c r="M151" s="104">
        <f t="shared" si="16"/>
        <v>2025</v>
      </c>
      <c r="N151" s="92" cm="1">
        <f t="array" ref="N151">_xlfn.XLOOKUP(C151&amp;"|"&amp;F151&amp;"|"&amp;M151,RVb!A:A&amp;"|"&amp;RVb!F:F&amp;"|"&amp;RVb!H:H,RVb!E:E, 0)</f>
        <v>0</v>
      </c>
      <c r="O151" s="105" t="str" cm="1">
        <f t="array" ref="O151">_xlfn.XLOOKUP(C151&amp;"|"&amp;F151&amp;"|"&amp;"2025",RVb!A:A&amp;"|"&amp;RVb!F:F&amp;"|"&amp;RVb!H:H,RVb!E:E, "Neujemanje KN - RVb")</f>
        <v>Neujemanje KN - RVb</v>
      </c>
      <c r="P151" s="120"/>
      <c r="Q151" s="106"/>
      <c r="R151" s="44">
        <f t="shared" si="17"/>
        <v>0</v>
      </c>
      <c r="S151" s="217" t="str">
        <f t="shared" si="18"/>
        <v/>
      </c>
      <c r="T151" s="197" t="str">
        <f>IF(AND(B150="",B151=""),"",_xlfn.XLOOKUP(K151, Parametri!A:A,Parametri!B:B, ""))</f>
        <v/>
      </c>
      <c r="U151" s="197" t="str">
        <f>IF(AND(B150="",B151=""),"",_xlfn.XLOOKUP(K151, Parametri!A:A,Parametri!C:C, ""))</f>
        <v/>
      </c>
      <c r="V151" s="218" t="str">
        <f t="shared" si="21"/>
        <v/>
      </c>
      <c r="W151" s="219" t="str">
        <f t="shared" si="22"/>
        <v/>
      </c>
      <c r="X151" s="2"/>
    </row>
    <row r="152" spans="1:24" ht="30" customHeight="1" x14ac:dyDescent="0.3">
      <c r="A152" s="58">
        <v>145</v>
      </c>
      <c r="B152" s="89"/>
      <c r="C152" s="43" t="str">
        <f t="shared" si="19"/>
        <v/>
      </c>
      <c r="D152" s="182" t="str">
        <f>IF(AND(B151="",B152=""),"",IFERROR(_xlfn.XLOOKUP(B152,'Seznam Blaga'!A:A,'Seznam Blaga'!B:B), "To blago ni predmet CBAM"))</f>
        <v/>
      </c>
      <c r="E152" s="101"/>
      <c r="F152" s="43" t="str">
        <f>_xlfn.XLOOKUP(E152, 'Seznami podatkov'!C:C,'Seznami podatkov'!B:B, "Izpolni obvezna polja.")</f>
        <v/>
      </c>
      <c r="G152" s="212" t="str">
        <f t="shared" si="20"/>
        <v/>
      </c>
      <c r="H152" s="94"/>
      <c r="I152" s="95" t="b">
        <f>COUNTIF('Seznami podatkov'!G:G,H152)&gt;0</f>
        <v>0</v>
      </c>
      <c r="J152" s="95" t="b">
        <f>COUNTIF('Seznami podatkov'!H:H,H152)&gt;0</f>
        <v>0</v>
      </c>
      <c r="K152" s="106"/>
      <c r="L152" s="95">
        <f>_xlfn.XLOOKUP(K152, 'Seznami podatkov'!D:D,'Seznami podatkov'!E:E, "")</f>
        <v>0</v>
      </c>
      <c r="M152" s="104">
        <f t="shared" si="16"/>
        <v>2025</v>
      </c>
      <c r="N152" s="92" cm="1">
        <f t="array" ref="N152">_xlfn.XLOOKUP(C152&amp;"|"&amp;F152&amp;"|"&amp;M152,RVb!A:A&amp;"|"&amp;RVb!F:F&amp;"|"&amp;RVb!H:H,RVb!E:E, 0)</f>
        <v>0</v>
      </c>
      <c r="O152" s="105" t="str" cm="1">
        <f t="array" ref="O152">_xlfn.XLOOKUP(C152&amp;"|"&amp;F152&amp;"|"&amp;"2025",RVb!A:A&amp;"|"&amp;RVb!F:F&amp;"|"&amp;RVb!H:H,RVb!E:E, "Neujemanje KN - RVb")</f>
        <v>Neujemanje KN - RVb</v>
      </c>
      <c r="P152" s="120"/>
      <c r="Q152" s="106"/>
      <c r="R152" s="44">
        <f t="shared" si="17"/>
        <v>0</v>
      </c>
      <c r="S152" s="217" t="str">
        <f t="shared" si="18"/>
        <v/>
      </c>
      <c r="T152" s="197" t="str">
        <f>IF(AND(B151="",B152=""),"",_xlfn.XLOOKUP(K152, Parametri!A:A,Parametri!B:B, ""))</f>
        <v/>
      </c>
      <c r="U152" s="197" t="str">
        <f>IF(AND(B151="",B152=""),"",_xlfn.XLOOKUP(K152, Parametri!A:A,Parametri!C:C, ""))</f>
        <v/>
      </c>
      <c r="V152" s="218" t="str">
        <f t="shared" si="21"/>
        <v/>
      </c>
      <c r="W152" s="219" t="str">
        <f t="shared" si="22"/>
        <v/>
      </c>
      <c r="X152" s="2"/>
    </row>
    <row r="153" spans="1:24" ht="30" customHeight="1" x14ac:dyDescent="0.3">
      <c r="A153" s="59">
        <v>146</v>
      </c>
      <c r="B153" s="89"/>
      <c r="C153" s="43" t="str">
        <f t="shared" si="19"/>
        <v/>
      </c>
      <c r="D153" s="182" t="str">
        <f>IF(AND(B152="",B153=""),"",IFERROR(_xlfn.XLOOKUP(B153,'Seznam Blaga'!A:A,'Seznam Blaga'!B:B), "To blago ni predmet CBAM"))</f>
        <v/>
      </c>
      <c r="E153" s="101"/>
      <c r="F153" s="43" t="str">
        <f>_xlfn.XLOOKUP(E153, 'Seznami podatkov'!C:C,'Seznami podatkov'!B:B, "Izpolni obvezna polja.")</f>
        <v/>
      </c>
      <c r="G153" s="212" t="str">
        <f t="shared" si="20"/>
        <v/>
      </c>
      <c r="H153" s="94"/>
      <c r="I153" s="95" t="b">
        <f>COUNTIF('Seznami podatkov'!G:G,H153)&gt;0</f>
        <v>0</v>
      </c>
      <c r="J153" s="95" t="b">
        <f>COUNTIF('Seznami podatkov'!H:H,H153)&gt;0</f>
        <v>0</v>
      </c>
      <c r="K153" s="106"/>
      <c r="L153" s="95">
        <f>_xlfn.XLOOKUP(K153, 'Seznami podatkov'!D:D,'Seznami podatkov'!E:E, "")</f>
        <v>0</v>
      </c>
      <c r="M153" s="104">
        <f t="shared" si="16"/>
        <v>2025</v>
      </c>
      <c r="N153" s="92" cm="1">
        <f t="array" ref="N153">_xlfn.XLOOKUP(C153&amp;"|"&amp;F153&amp;"|"&amp;M153,RVb!A:A&amp;"|"&amp;RVb!F:F&amp;"|"&amp;RVb!H:H,RVb!E:E, 0)</f>
        <v>0</v>
      </c>
      <c r="O153" s="105" t="str" cm="1">
        <f t="array" ref="O153">_xlfn.XLOOKUP(C153&amp;"|"&amp;F153&amp;"|"&amp;"2025",RVb!A:A&amp;"|"&amp;RVb!F:F&amp;"|"&amp;RVb!H:H,RVb!E:E, "Neujemanje KN - RVb")</f>
        <v>Neujemanje KN - RVb</v>
      </c>
      <c r="P153" s="120"/>
      <c r="Q153" s="106"/>
      <c r="R153" s="44">
        <f t="shared" si="17"/>
        <v>0</v>
      </c>
      <c r="S153" s="217" t="str">
        <f t="shared" si="18"/>
        <v/>
      </c>
      <c r="T153" s="197" t="str">
        <f>IF(AND(B152="",B153=""),"",_xlfn.XLOOKUP(K153, Parametri!A:A,Parametri!B:B, ""))</f>
        <v/>
      </c>
      <c r="U153" s="197" t="str">
        <f>IF(AND(B152="",B153=""),"",_xlfn.XLOOKUP(K153, Parametri!A:A,Parametri!C:C, ""))</f>
        <v/>
      </c>
      <c r="V153" s="218" t="str">
        <f t="shared" si="21"/>
        <v/>
      </c>
      <c r="W153" s="219" t="str">
        <f t="shared" si="22"/>
        <v/>
      </c>
      <c r="X153" s="2"/>
    </row>
    <row r="154" spans="1:24" ht="30" customHeight="1" x14ac:dyDescent="0.3">
      <c r="A154" s="59">
        <v>147</v>
      </c>
      <c r="B154" s="89"/>
      <c r="C154" s="43" t="str">
        <f t="shared" si="19"/>
        <v/>
      </c>
      <c r="D154" s="182" t="str">
        <f>IF(AND(B153="",B154=""),"",IFERROR(_xlfn.XLOOKUP(B154,'Seznam Blaga'!A:A,'Seznam Blaga'!B:B), "To blago ni predmet CBAM"))</f>
        <v/>
      </c>
      <c r="E154" s="101"/>
      <c r="F154" s="43" t="str">
        <f>_xlfn.XLOOKUP(E154, 'Seznami podatkov'!C:C,'Seznami podatkov'!B:B, "Izpolni obvezna polja.")</f>
        <v/>
      </c>
      <c r="G154" s="212" t="str">
        <f t="shared" si="20"/>
        <v/>
      </c>
      <c r="H154" s="94"/>
      <c r="I154" s="95" t="b">
        <f>COUNTIF('Seznami podatkov'!G:G,H154)&gt;0</f>
        <v>0</v>
      </c>
      <c r="J154" s="95" t="b">
        <f>COUNTIF('Seznami podatkov'!H:H,H154)&gt;0</f>
        <v>0</v>
      </c>
      <c r="K154" s="106"/>
      <c r="L154" s="95">
        <f>_xlfn.XLOOKUP(K154, 'Seznami podatkov'!D:D,'Seznami podatkov'!E:E, "")</f>
        <v>0</v>
      </c>
      <c r="M154" s="104">
        <f t="shared" si="16"/>
        <v>2025</v>
      </c>
      <c r="N154" s="92" cm="1">
        <f t="array" ref="N154">_xlfn.XLOOKUP(C154&amp;"|"&amp;F154&amp;"|"&amp;M154,RVb!A:A&amp;"|"&amp;RVb!F:F&amp;"|"&amp;RVb!H:H,RVb!E:E, 0)</f>
        <v>0</v>
      </c>
      <c r="O154" s="105" t="str" cm="1">
        <f t="array" ref="O154">_xlfn.XLOOKUP(C154&amp;"|"&amp;F154&amp;"|"&amp;"2025",RVb!A:A&amp;"|"&amp;RVb!F:F&amp;"|"&amp;RVb!H:H,RVb!E:E, "Neujemanje KN - RVb")</f>
        <v>Neujemanje KN - RVb</v>
      </c>
      <c r="P154" s="120"/>
      <c r="Q154" s="106"/>
      <c r="R154" s="44">
        <f t="shared" si="17"/>
        <v>0</v>
      </c>
      <c r="S154" s="217" t="str">
        <f t="shared" si="18"/>
        <v/>
      </c>
      <c r="T154" s="197" t="str">
        <f>IF(AND(B153="",B154=""),"",_xlfn.XLOOKUP(K154, Parametri!A:A,Parametri!B:B, ""))</f>
        <v/>
      </c>
      <c r="U154" s="197" t="str">
        <f>IF(AND(B153="",B154=""),"",_xlfn.XLOOKUP(K154, Parametri!A:A,Parametri!C:C, ""))</f>
        <v/>
      </c>
      <c r="V154" s="218" t="str">
        <f t="shared" si="21"/>
        <v/>
      </c>
      <c r="W154" s="219" t="str">
        <f t="shared" si="22"/>
        <v/>
      </c>
      <c r="X154" s="2"/>
    </row>
    <row r="155" spans="1:24" ht="30" customHeight="1" x14ac:dyDescent="0.3">
      <c r="A155" s="58">
        <v>148</v>
      </c>
      <c r="B155" s="89"/>
      <c r="C155" s="43" t="str">
        <f t="shared" si="19"/>
        <v/>
      </c>
      <c r="D155" s="182" t="str">
        <f>IF(AND(B154="",B155=""),"",IFERROR(_xlfn.XLOOKUP(B155,'Seznam Blaga'!A:A,'Seznam Blaga'!B:B), "To blago ni predmet CBAM"))</f>
        <v/>
      </c>
      <c r="E155" s="101"/>
      <c r="F155" s="43" t="str">
        <f>_xlfn.XLOOKUP(E155, 'Seznami podatkov'!C:C,'Seznami podatkov'!B:B, "Izpolni obvezna polja.")</f>
        <v/>
      </c>
      <c r="G155" s="212" t="str">
        <f t="shared" si="20"/>
        <v/>
      </c>
      <c r="H155" s="94"/>
      <c r="I155" s="95" t="b">
        <f>COUNTIF('Seznami podatkov'!G:G,H155)&gt;0</f>
        <v>0</v>
      </c>
      <c r="J155" s="95" t="b">
        <f>COUNTIF('Seznami podatkov'!H:H,H155)&gt;0</f>
        <v>0</v>
      </c>
      <c r="K155" s="106"/>
      <c r="L155" s="95">
        <f>_xlfn.XLOOKUP(K155, 'Seznami podatkov'!D:D,'Seznami podatkov'!E:E, "")</f>
        <v>0</v>
      </c>
      <c r="M155" s="104">
        <f t="shared" si="16"/>
        <v>2025</v>
      </c>
      <c r="N155" s="92" cm="1">
        <f t="array" ref="N155">_xlfn.XLOOKUP(C155&amp;"|"&amp;F155&amp;"|"&amp;M155,RVb!A:A&amp;"|"&amp;RVb!F:F&amp;"|"&amp;RVb!H:H,RVb!E:E, 0)</f>
        <v>0</v>
      </c>
      <c r="O155" s="105" t="str" cm="1">
        <f t="array" ref="O155">_xlfn.XLOOKUP(C155&amp;"|"&amp;F155&amp;"|"&amp;"2025",RVb!A:A&amp;"|"&amp;RVb!F:F&amp;"|"&amp;RVb!H:H,RVb!E:E, "Neujemanje KN - RVb")</f>
        <v>Neujemanje KN - RVb</v>
      </c>
      <c r="P155" s="120"/>
      <c r="Q155" s="106"/>
      <c r="R155" s="44">
        <f t="shared" si="17"/>
        <v>0</v>
      </c>
      <c r="S155" s="217" t="str">
        <f t="shared" si="18"/>
        <v/>
      </c>
      <c r="T155" s="197" t="str">
        <f>IF(AND(B154="",B155=""),"",_xlfn.XLOOKUP(K155, Parametri!A:A,Parametri!B:B, ""))</f>
        <v/>
      </c>
      <c r="U155" s="197" t="str">
        <f>IF(AND(B154="",B155=""),"",_xlfn.XLOOKUP(K155, Parametri!A:A,Parametri!C:C, ""))</f>
        <v/>
      </c>
      <c r="V155" s="218" t="str">
        <f t="shared" si="21"/>
        <v/>
      </c>
      <c r="W155" s="219" t="str">
        <f t="shared" si="22"/>
        <v/>
      </c>
      <c r="X155" s="2"/>
    </row>
    <row r="156" spans="1:24" ht="30" customHeight="1" x14ac:dyDescent="0.3">
      <c r="A156" s="59">
        <v>149</v>
      </c>
      <c r="B156" s="89"/>
      <c r="C156" s="43" t="str">
        <f t="shared" si="19"/>
        <v/>
      </c>
      <c r="D156" s="182" t="str">
        <f>IF(AND(B155="",B156=""),"",IFERROR(_xlfn.XLOOKUP(B156,'Seznam Blaga'!A:A,'Seznam Blaga'!B:B), "To blago ni predmet CBAM"))</f>
        <v/>
      </c>
      <c r="E156" s="101"/>
      <c r="F156" s="43" t="str">
        <f>_xlfn.XLOOKUP(E156, 'Seznami podatkov'!C:C,'Seznami podatkov'!B:B, "Izpolni obvezna polja.")</f>
        <v/>
      </c>
      <c r="G156" s="212" t="str">
        <f t="shared" si="20"/>
        <v/>
      </c>
      <c r="H156" s="94"/>
      <c r="I156" s="95" t="b">
        <f>COUNTIF('Seznami podatkov'!G:G,H156)&gt;0</f>
        <v>0</v>
      </c>
      <c r="J156" s="95" t="b">
        <f>COUNTIF('Seznami podatkov'!H:H,H156)&gt;0</f>
        <v>0</v>
      </c>
      <c r="K156" s="106"/>
      <c r="L156" s="95">
        <f>_xlfn.XLOOKUP(K156, 'Seznami podatkov'!D:D,'Seznami podatkov'!E:E, "")</f>
        <v>0</v>
      </c>
      <c r="M156" s="104">
        <f t="shared" si="16"/>
        <v>2025</v>
      </c>
      <c r="N156" s="92" cm="1">
        <f t="array" ref="N156">_xlfn.XLOOKUP(C156&amp;"|"&amp;F156&amp;"|"&amp;M156,RVb!A:A&amp;"|"&amp;RVb!F:F&amp;"|"&amp;RVb!H:H,RVb!E:E, 0)</f>
        <v>0</v>
      </c>
      <c r="O156" s="105" t="str" cm="1">
        <f t="array" ref="O156">_xlfn.XLOOKUP(C156&amp;"|"&amp;F156&amp;"|"&amp;"2025",RVb!A:A&amp;"|"&amp;RVb!F:F&amp;"|"&amp;RVb!H:H,RVb!E:E, "Neujemanje KN - RVb")</f>
        <v>Neujemanje KN - RVb</v>
      </c>
      <c r="P156" s="120"/>
      <c r="Q156" s="106"/>
      <c r="R156" s="44">
        <f t="shared" si="17"/>
        <v>0</v>
      </c>
      <c r="S156" s="217" t="str">
        <f t="shared" si="18"/>
        <v/>
      </c>
      <c r="T156" s="197" t="str">
        <f>IF(AND(B155="",B156=""),"",_xlfn.XLOOKUP(K156, Parametri!A:A,Parametri!B:B, ""))</f>
        <v/>
      </c>
      <c r="U156" s="197" t="str">
        <f>IF(AND(B155="",B156=""),"",_xlfn.XLOOKUP(K156, Parametri!A:A,Parametri!C:C, ""))</f>
        <v/>
      </c>
      <c r="V156" s="218" t="str">
        <f t="shared" si="21"/>
        <v/>
      </c>
      <c r="W156" s="219" t="str">
        <f t="shared" si="22"/>
        <v/>
      </c>
      <c r="X156" s="2"/>
    </row>
    <row r="157" spans="1:24" ht="30" customHeight="1" x14ac:dyDescent="0.3">
      <c r="A157" s="59">
        <v>150</v>
      </c>
      <c r="B157" s="89"/>
      <c r="C157" s="43" t="str">
        <f t="shared" si="19"/>
        <v/>
      </c>
      <c r="D157" s="182" t="str">
        <f>IF(AND(B156="",B157=""),"",IFERROR(_xlfn.XLOOKUP(B157,'Seznam Blaga'!A:A,'Seznam Blaga'!B:B), "To blago ni predmet CBAM"))</f>
        <v/>
      </c>
      <c r="E157" s="101"/>
      <c r="F157" s="43" t="str">
        <f>_xlfn.XLOOKUP(E157, 'Seznami podatkov'!C:C,'Seznami podatkov'!B:B, "Izpolni obvezna polja.")</f>
        <v/>
      </c>
      <c r="G157" s="212" t="str">
        <f t="shared" si="20"/>
        <v/>
      </c>
      <c r="H157" s="94"/>
      <c r="I157" s="95" t="b">
        <f>COUNTIF('Seznami podatkov'!G:G,H157)&gt;0</f>
        <v>0</v>
      </c>
      <c r="J157" s="95" t="b">
        <f>COUNTIF('Seznami podatkov'!H:H,H157)&gt;0</f>
        <v>0</v>
      </c>
      <c r="K157" s="106"/>
      <c r="L157" s="95">
        <f>_xlfn.XLOOKUP(K157, 'Seznami podatkov'!D:D,'Seznami podatkov'!E:E, "")</f>
        <v>0</v>
      </c>
      <c r="M157" s="104">
        <f t="shared" si="16"/>
        <v>2025</v>
      </c>
      <c r="N157" s="92" cm="1">
        <f t="array" ref="N157">_xlfn.XLOOKUP(C157&amp;"|"&amp;F157&amp;"|"&amp;M157,RVb!A:A&amp;"|"&amp;RVb!F:F&amp;"|"&amp;RVb!H:H,RVb!E:E, 0)</f>
        <v>0</v>
      </c>
      <c r="O157" s="105" t="str" cm="1">
        <f t="array" ref="O157">_xlfn.XLOOKUP(C157&amp;"|"&amp;F157&amp;"|"&amp;"2025",RVb!A:A&amp;"|"&amp;RVb!F:F&amp;"|"&amp;RVb!H:H,RVb!E:E, "Neujemanje KN - RVb")</f>
        <v>Neujemanje KN - RVb</v>
      </c>
      <c r="P157" s="120"/>
      <c r="Q157" s="106"/>
      <c r="R157" s="44">
        <f t="shared" si="17"/>
        <v>0</v>
      </c>
      <c r="S157" s="217" t="str">
        <f t="shared" si="18"/>
        <v/>
      </c>
      <c r="T157" s="197" t="str">
        <f>IF(AND(B156="",B157=""),"",_xlfn.XLOOKUP(K157, Parametri!A:A,Parametri!B:B, ""))</f>
        <v/>
      </c>
      <c r="U157" s="197" t="str">
        <f>IF(AND(B156="",B157=""),"",_xlfn.XLOOKUP(K157, Parametri!A:A,Parametri!C:C, ""))</f>
        <v/>
      </c>
      <c r="V157" s="218" t="str">
        <f t="shared" si="21"/>
        <v/>
      </c>
      <c r="W157" s="219" t="str">
        <f t="shared" si="22"/>
        <v/>
      </c>
      <c r="X157" s="2"/>
    </row>
    <row r="158" spans="1:24" ht="30" customHeight="1" x14ac:dyDescent="0.3">
      <c r="A158" s="58">
        <v>151</v>
      </c>
      <c r="B158" s="89"/>
      <c r="C158" s="43" t="str">
        <f t="shared" si="19"/>
        <v/>
      </c>
      <c r="D158" s="182" t="str">
        <f>IF(AND(B157="",B158=""),"",IFERROR(_xlfn.XLOOKUP(B158,'Seznam Blaga'!A:A,'Seznam Blaga'!B:B), "To blago ni predmet CBAM"))</f>
        <v/>
      </c>
      <c r="E158" s="101"/>
      <c r="F158" s="43" t="str">
        <f>_xlfn.XLOOKUP(E158, 'Seznami podatkov'!C:C,'Seznami podatkov'!B:B, "Izpolni obvezna polja.")</f>
        <v/>
      </c>
      <c r="G158" s="212" t="str">
        <f t="shared" si="20"/>
        <v/>
      </c>
      <c r="H158" s="94"/>
      <c r="I158" s="95" t="b">
        <f>COUNTIF('Seznami podatkov'!G:G,H158)&gt;0</f>
        <v>0</v>
      </c>
      <c r="J158" s="95" t="b">
        <f>COUNTIF('Seznami podatkov'!H:H,H158)&gt;0</f>
        <v>0</v>
      </c>
      <c r="K158" s="106"/>
      <c r="L158" s="95">
        <f>_xlfn.XLOOKUP(K158, 'Seznami podatkov'!D:D,'Seznami podatkov'!E:E, "")</f>
        <v>0</v>
      </c>
      <c r="M158" s="104">
        <f t="shared" si="16"/>
        <v>2025</v>
      </c>
      <c r="N158" s="92" cm="1">
        <f t="array" ref="N158">_xlfn.XLOOKUP(C158&amp;"|"&amp;F158&amp;"|"&amp;M158,RVb!A:A&amp;"|"&amp;RVb!F:F&amp;"|"&amp;RVb!H:H,RVb!E:E, 0)</f>
        <v>0</v>
      </c>
      <c r="O158" s="105" t="str" cm="1">
        <f t="array" ref="O158">_xlfn.XLOOKUP(C158&amp;"|"&amp;F158&amp;"|"&amp;"2025",RVb!A:A&amp;"|"&amp;RVb!F:F&amp;"|"&amp;RVb!H:H,RVb!E:E, "Neujemanje KN - RVb")</f>
        <v>Neujemanje KN - RVb</v>
      </c>
      <c r="P158" s="120"/>
      <c r="Q158" s="106"/>
      <c r="R158" s="44">
        <f t="shared" si="17"/>
        <v>0</v>
      </c>
      <c r="S158" s="217" t="str">
        <f t="shared" si="18"/>
        <v/>
      </c>
      <c r="T158" s="197" t="str">
        <f>IF(AND(B157="",B158=""),"",_xlfn.XLOOKUP(K158, Parametri!A:A,Parametri!B:B, ""))</f>
        <v/>
      </c>
      <c r="U158" s="197" t="str">
        <f>IF(AND(B157="",B158=""),"",_xlfn.XLOOKUP(K158, Parametri!A:A,Parametri!C:C, ""))</f>
        <v/>
      </c>
      <c r="V158" s="218" t="str">
        <f t="shared" si="21"/>
        <v/>
      </c>
      <c r="W158" s="219" t="str">
        <f t="shared" si="22"/>
        <v/>
      </c>
      <c r="X158" s="2"/>
    </row>
    <row r="159" spans="1:24" ht="30" customHeight="1" x14ac:dyDescent="0.3">
      <c r="A159" s="59">
        <v>152</v>
      </c>
      <c r="B159" s="89"/>
      <c r="C159" s="43" t="str">
        <f t="shared" si="19"/>
        <v/>
      </c>
      <c r="D159" s="182" t="str">
        <f>IF(AND(B158="",B159=""),"",IFERROR(_xlfn.XLOOKUP(B159,'Seznam Blaga'!A:A,'Seznam Blaga'!B:B), "To blago ni predmet CBAM"))</f>
        <v/>
      </c>
      <c r="E159" s="101"/>
      <c r="F159" s="43" t="str">
        <f>_xlfn.XLOOKUP(E159, 'Seznami podatkov'!C:C,'Seznami podatkov'!B:B, "Izpolni obvezna polja.")</f>
        <v/>
      </c>
      <c r="G159" s="212" t="str">
        <f t="shared" si="20"/>
        <v/>
      </c>
      <c r="H159" s="94"/>
      <c r="I159" s="95" t="b">
        <f>COUNTIF('Seznami podatkov'!G:G,H159)&gt;0</f>
        <v>0</v>
      </c>
      <c r="J159" s="95" t="b">
        <f>COUNTIF('Seznami podatkov'!H:H,H159)&gt;0</f>
        <v>0</v>
      </c>
      <c r="K159" s="106"/>
      <c r="L159" s="95">
        <f>_xlfn.XLOOKUP(K159, 'Seznami podatkov'!D:D,'Seznami podatkov'!E:E, "")</f>
        <v>0</v>
      </c>
      <c r="M159" s="104">
        <f t="shared" si="16"/>
        <v>2025</v>
      </c>
      <c r="N159" s="92" cm="1">
        <f t="array" ref="N159">_xlfn.XLOOKUP(C159&amp;"|"&amp;F159&amp;"|"&amp;M159,RVb!A:A&amp;"|"&amp;RVb!F:F&amp;"|"&amp;RVb!H:H,RVb!E:E, 0)</f>
        <v>0</v>
      </c>
      <c r="O159" s="105" t="str" cm="1">
        <f t="array" ref="O159">_xlfn.XLOOKUP(C159&amp;"|"&amp;F159&amp;"|"&amp;"2025",RVb!A:A&amp;"|"&amp;RVb!F:F&amp;"|"&amp;RVb!H:H,RVb!E:E, "Neujemanje KN - RVb")</f>
        <v>Neujemanje KN - RVb</v>
      </c>
      <c r="P159" s="120"/>
      <c r="Q159" s="106"/>
      <c r="R159" s="44">
        <f t="shared" si="17"/>
        <v>0</v>
      </c>
      <c r="S159" s="217" t="str">
        <f t="shared" si="18"/>
        <v/>
      </c>
      <c r="T159" s="197" t="str">
        <f>IF(AND(B158="",B159=""),"",_xlfn.XLOOKUP(K159, Parametri!A:A,Parametri!B:B, ""))</f>
        <v/>
      </c>
      <c r="U159" s="197" t="str">
        <f>IF(AND(B158="",B159=""),"",_xlfn.XLOOKUP(K159, Parametri!A:A,Parametri!C:C, ""))</f>
        <v/>
      </c>
      <c r="V159" s="218" t="str">
        <f t="shared" si="21"/>
        <v/>
      </c>
      <c r="W159" s="219" t="str">
        <f t="shared" si="22"/>
        <v/>
      </c>
      <c r="X159" s="2"/>
    </row>
    <row r="160" spans="1:24" ht="30" customHeight="1" x14ac:dyDescent="0.3">
      <c r="A160" s="59">
        <v>153</v>
      </c>
      <c r="B160" s="89"/>
      <c r="C160" s="43" t="str">
        <f t="shared" si="19"/>
        <v/>
      </c>
      <c r="D160" s="182" t="str">
        <f>IF(AND(B159="",B160=""),"",IFERROR(_xlfn.XLOOKUP(B160,'Seznam Blaga'!A:A,'Seznam Blaga'!B:B), "To blago ni predmet CBAM"))</f>
        <v/>
      </c>
      <c r="E160" s="101"/>
      <c r="F160" s="43" t="str">
        <f>_xlfn.XLOOKUP(E160, 'Seznami podatkov'!C:C,'Seznami podatkov'!B:B, "Izpolni obvezna polja.")</f>
        <v/>
      </c>
      <c r="G160" s="212" t="str">
        <f t="shared" si="20"/>
        <v/>
      </c>
      <c r="H160" s="94"/>
      <c r="I160" s="95" t="b">
        <f>COUNTIF('Seznami podatkov'!G:G,H160)&gt;0</f>
        <v>0</v>
      </c>
      <c r="J160" s="95" t="b">
        <f>COUNTIF('Seznami podatkov'!H:H,H160)&gt;0</f>
        <v>0</v>
      </c>
      <c r="K160" s="106"/>
      <c r="L160" s="95">
        <f>_xlfn.XLOOKUP(K160, 'Seznami podatkov'!D:D,'Seznami podatkov'!E:E, "")</f>
        <v>0</v>
      </c>
      <c r="M160" s="104">
        <f t="shared" si="16"/>
        <v>2025</v>
      </c>
      <c r="N160" s="92" cm="1">
        <f t="array" ref="N160">_xlfn.XLOOKUP(C160&amp;"|"&amp;F160&amp;"|"&amp;M160,RVb!A:A&amp;"|"&amp;RVb!F:F&amp;"|"&amp;RVb!H:H,RVb!E:E, 0)</f>
        <v>0</v>
      </c>
      <c r="O160" s="105" t="str" cm="1">
        <f t="array" ref="O160">_xlfn.XLOOKUP(C160&amp;"|"&amp;F160&amp;"|"&amp;"2025",RVb!A:A&amp;"|"&amp;RVb!F:F&amp;"|"&amp;RVb!H:H,RVb!E:E, "Neujemanje KN - RVb")</f>
        <v>Neujemanje KN - RVb</v>
      </c>
      <c r="P160" s="120"/>
      <c r="Q160" s="106"/>
      <c r="R160" s="44">
        <f t="shared" si="17"/>
        <v>0</v>
      </c>
      <c r="S160" s="217" t="str">
        <f t="shared" si="18"/>
        <v/>
      </c>
      <c r="T160" s="197" t="str">
        <f>IF(AND(B159="",B160=""),"",_xlfn.XLOOKUP(K160, Parametri!A:A,Parametri!B:B, ""))</f>
        <v/>
      </c>
      <c r="U160" s="197" t="str">
        <f>IF(AND(B159="",B160=""),"",_xlfn.XLOOKUP(K160, Parametri!A:A,Parametri!C:C, ""))</f>
        <v/>
      </c>
      <c r="V160" s="218" t="str">
        <f t="shared" si="21"/>
        <v/>
      </c>
      <c r="W160" s="219" t="str">
        <f t="shared" si="22"/>
        <v/>
      </c>
      <c r="X160" s="2"/>
    </row>
    <row r="161" spans="1:24" ht="30" customHeight="1" x14ac:dyDescent="0.3">
      <c r="A161" s="58">
        <v>154</v>
      </c>
      <c r="B161" s="89"/>
      <c r="C161" s="43" t="str">
        <f t="shared" si="19"/>
        <v/>
      </c>
      <c r="D161" s="182" t="str">
        <f>IF(AND(B160="",B161=""),"",IFERROR(_xlfn.XLOOKUP(B161,'Seznam Blaga'!A:A,'Seznam Blaga'!B:B), "To blago ni predmet CBAM"))</f>
        <v/>
      </c>
      <c r="E161" s="101"/>
      <c r="F161" s="43" t="str">
        <f>_xlfn.XLOOKUP(E161, 'Seznami podatkov'!C:C,'Seznami podatkov'!B:B, "Izpolni obvezna polja.")</f>
        <v/>
      </c>
      <c r="G161" s="212" t="str">
        <f t="shared" si="20"/>
        <v/>
      </c>
      <c r="H161" s="94"/>
      <c r="I161" s="95" t="b">
        <f>COUNTIF('Seznami podatkov'!G:G,H161)&gt;0</f>
        <v>0</v>
      </c>
      <c r="J161" s="95" t="b">
        <f>COUNTIF('Seznami podatkov'!H:H,H161)&gt;0</f>
        <v>0</v>
      </c>
      <c r="K161" s="106"/>
      <c r="L161" s="95">
        <f>_xlfn.XLOOKUP(K161, 'Seznami podatkov'!D:D,'Seznami podatkov'!E:E, "")</f>
        <v>0</v>
      </c>
      <c r="M161" s="104">
        <f t="shared" si="16"/>
        <v>2025</v>
      </c>
      <c r="N161" s="92" cm="1">
        <f t="array" ref="N161">_xlfn.XLOOKUP(C161&amp;"|"&amp;F161&amp;"|"&amp;M161,RVb!A:A&amp;"|"&amp;RVb!F:F&amp;"|"&amp;RVb!H:H,RVb!E:E, 0)</f>
        <v>0</v>
      </c>
      <c r="O161" s="105" t="str" cm="1">
        <f t="array" ref="O161">_xlfn.XLOOKUP(C161&amp;"|"&amp;F161&amp;"|"&amp;"2025",RVb!A:A&amp;"|"&amp;RVb!F:F&amp;"|"&amp;RVb!H:H,RVb!E:E, "Neujemanje KN - RVb")</f>
        <v>Neujemanje KN - RVb</v>
      </c>
      <c r="P161" s="120"/>
      <c r="Q161" s="106"/>
      <c r="R161" s="44">
        <f t="shared" si="17"/>
        <v>0</v>
      </c>
      <c r="S161" s="217" t="str">
        <f t="shared" si="18"/>
        <v/>
      </c>
      <c r="T161" s="197" t="str">
        <f>IF(AND(B160="",B161=""),"",_xlfn.XLOOKUP(K161, Parametri!A:A,Parametri!B:B, ""))</f>
        <v/>
      </c>
      <c r="U161" s="197" t="str">
        <f>IF(AND(B160="",B161=""),"",_xlfn.XLOOKUP(K161, Parametri!A:A,Parametri!C:C, ""))</f>
        <v/>
      </c>
      <c r="V161" s="218" t="str">
        <f t="shared" si="21"/>
        <v/>
      </c>
      <c r="W161" s="219" t="str">
        <f t="shared" si="22"/>
        <v/>
      </c>
      <c r="X161" s="2"/>
    </row>
    <row r="162" spans="1:24" ht="30" customHeight="1" x14ac:dyDescent="0.3">
      <c r="A162" s="59">
        <v>155</v>
      </c>
      <c r="B162" s="89"/>
      <c r="C162" s="43" t="str">
        <f t="shared" si="19"/>
        <v/>
      </c>
      <c r="D162" s="182" t="str">
        <f>IF(AND(B161="",B162=""),"",IFERROR(_xlfn.XLOOKUP(B162,'Seznam Blaga'!A:A,'Seznam Blaga'!B:B), "To blago ni predmet CBAM"))</f>
        <v/>
      </c>
      <c r="E162" s="101"/>
      <c r="F162" s="43" t="str">
        <f>_xlfn.XLOOKUP(E162, 'Seznami podatkov'!C:C,'Seznami podatkov'!B:B, "Izpolni obvezna polja.")</f>
        <v/>
      </c>
      <c r="G162" s="212" t="str">
        <f t="shared" si="20"/>
        <v/>
      </c>
      <c r="H162" s="94"/>
      <c r="I162" s="95" t="b">
        <f>COUNTIF('Seznami podatkov'!G:G,H162)&gt;0</f>
        <v>0</v>
      </c>
      <c r="J162" s="95" t="b">
        <f>COUNTIF('Seznami podatkov'!H:H,H162)&gt;0</f>
        <v>0</v>
      </c>
      <c r="K162" s="106"/>
      <c r="L162" s="95">
        <f>_xlfn.XLOOKUP(K162, 'Seznami podatkov'!D:D,'Seznami podatkov'!E:E, "")</f>
        <v>0</v>
      </c>
      <c r="M162" s="104">
        <f t="shared" si="16"/>
        <v>2025</v>
      </c>
      <c r="N162" s="92" cm="1">
        <f t="array" ref="N162">_xlfn.XLOOKUP(C162&amp;"|"&amp;F162&amp;"|"&amp;M162,RVb!A:A&amp;"|"&amp;RVb!F:F&amp;"|"&amp;RVb!H:H,RVb!E:E, 0)</f>
        <v>0</v>
      </c>
      <c r="O162" s="105" t="str" cm="1">
        <f t="array" ref="O162">_xlfn.XLOOKUP(C162&amp;"|"&amp;F162&amp;"|"&amp;"2025",RVb!A:A&amp;"|"&amp;RVb!F:F&amp;"|"&amp;RVb!H:H,RVb!E:E, "Neujemanje KN - RVb")</f>
        <v>Neujemanje KN - RVb</v>
      </c>
      <c r="P162" s="120"/>
      <c r="Q162" s="106"/>
      <c r="R162" s="44">
        <f t="shared" si="17"/>
        <v>0</v>
      </c>
      <c r="S162" s="217" t="str">
        <f t="shared" si="18"/>
        <v/>
      </c>
      <c r="T162" s="197" t="str">
        <f>IF(AND(B161="",B162=""),"",_xlfn.XLOOKUP(K162, Parametri!A:A,Parametri!B:B, ""))</f>
        <v/>
      </c>
      <c r="U162" s="197" t="str">
        <f>IF(AND(B161="",B162=""),"",_xlfn.XLOOKUP(K162, Parametri!A:A,Parametri!C:C, ""))</f>
        <v/>
      </c>
      <c r="V162" s="218" t="str">
        <f t="shared" si="21"/>
        <v/>
      </c>
      <c r="W162" s="219" t="str">
        <f t="shared" si="22"/>
        <v/>
      </c>
      <c r="X162" s="2"/>
    </row>
    <row r="163" spans="1:24" ht="30" customHeight="1" x14ac:dyDescent="0.3">
      <c r="A163" s="59">
        <v>156</v>
      </c>
      <c r="B163" s="89"/>
      <c r="C163" s="43" t="str">
        <f t="shared" si="19"/>
        <v/>
      </c>
      <c r="D163" s="182" t="str">
        <f>IF(AND(B162="",B163=""),"",IFERROR(_xlfn.XLOOKUP(B163,'Seznam Blaga'!A:A,'Seznam Blaga'!B:B), "To blago ni predmet CBAM"))</f>
        <v/>
      </c>
      <c r="E163" s="101"/>
      <c r="F163" s="43" t="str">
        <f>_xlfn.XLOOKUP(E163, 'Seznami podatkov'!C:C,'Seznami podatkov'!B:B, "Izpolni obvezna polja.")</f>
        <v/>
      </c>
      <c r="G163" s="212" t="str">
        <f t="shared" si="20"/>
        <v/>
      </c>
      <c r="H163" s="94"/>
      <c r="I163" s="95" t="b">
        <f>COUNTIF('Seznami podatkov'!G:G,H163)&gt;0</f>
        <v>0</v>
      </c>
      <c r="J163" s="95" t="b">
        <f>COUNTIF('Seznami podatkov'!H:H,H163)&gt;0</f>
        <v>0</v>
      </c>
      <c r="K163" s="106"/>
      <c r="L163" s="95">
        <f>_xlfn.XLOOKUP(K163, 'Seznami podatkov'!D:D,'Seznami podatkov'!E:E, "")</f>
        <v>0</v>
      </c>
      <c r="M163" s="104">
        <f t="shared" si="16"/>
        <v>2025</v>
      </c>
      <c r="N163" s="92" cm="1">
        <f t="array" ref="N163">_xlfn.XLOOKUP(C163&amp;"|"&amp;F163&amp;"|"&amp;M163,RVb!A:A&amp;"|"&amp;RVb!F:F&amp;"|"&amp;RVb!H:H,RVb!E:E, 0)</f>
        <v>0</v>
      </c>
      <c r="O163" s="105" t="str" cm="1">
        <f t="array" ref="O163">_xlfn.XLOOKUP(C163&amp;"|"&amp;F163&amp;"|"&amp;"2025",RVb!A:A&amp;"|"&amp;RVb!F:F&amp;"|"&amp;RVb!H:H,RVb!E:E, "Neujemanje KN - RVb")</f>
        <v>Neujemanje KN - RVb</v>
      </c>
      <c r="P163" s="120"/>
      <c r="Q163" s="106"/>
      <c r="R163" s="44">
        <f t="shared" si="17"/>
        <v>0</v>
      </c>
      <c r="S163" s="217" t="str">
        <f t="shared" si="18"/>
        <v/>
      </c>
      <c r="T163" s="197" t="str">
        <f>IF(AND(B162="",B163=""),"",_xlfn.XLOOKUP(K163, Parametri!A:A,Parametri!B:B, ""))</f>
        <v/>
      </c>
      <c r="U163" s="197" t="str">
        <f>IF(AND(B162="",B163=""),"",_xlfn.XLOOKUP(K163, Parametri!A:A,Parametri!C:C, ""))</f>
        <v/>
      </c>
      <c r="V163" s="218" t="str">
        <f t="shared" si="21"/>
        <v/>
      </c>
      <c r="W163" s="219" t="str">
        <f t="shared" si="22"/>
        <v/>
      </c>
      <c r="X163" s="2"/>
    </row>
    <row r="164" spans="1:24" ht="30" customHeight="1" x14ac:dyDescent="0.3">
      <c r="A164" s="58">
        <v>157</v>
      </c>
      <c r="B164" s="89"/>
      <c r="C164" s="43" t="str">
        <f t="shared" si="19"/>
        <v/>
      </c>
      <c r="D164" s="182" t="str">
        <f>IF(AND(B163="",B164=""),"",IFERROR(_xlfn.XLOOKUP(B164,'Seznam Blaga'!A:A,'Seznam Blaga'!B:B), "To blago ni predmet CBAM"))</f>
        <v/>
      </c>
      <c r="E164" s="101"/>
      <c r="F164" s="43" t="str">
        <f>_xlfn.XLOOKUP(E164, 'Seznami podatkov'!C:C,'Seznami podatkov'!B:B, "Izpolni obvezna polja.")</f>
        <v/>
      </c>
      <c r="G164" s="212" t="str">
        <f t="shared" si="20"/>
        <v/>
      </c>
      <c r="H164" s="94"/>
      <c r="I164" s="95" t="b">
        <f>COUNTIF('Seznami podatkov'!G:G,H164)&gt;0</f>
        <v>0</v>
      </c>
      <c r="J164" s="95" t="b">
        <f>COUNTIF('Seznami podatkov'!H:H,H164)&gt;0</f>
        <v>0</v>
      </c>
      <c r="K164" s="106"/>
      <c r="L164" s="95">
        <f>_xlfn.XLOOKUP(K164, 'Seznami podatkov'!D:D,'Seznami podatkov'!E:E, "")</f>
        <v>0</v>
      </c>
      <c r="M164" s="104">
        <f t="shared" si="16"/>
        <v>2025</v>
      </c>
      <c r="N164" s="92" cm="1">
        <f t="array" ref="N164">_xlfn.XLOOKUP(C164&amp;"|"&amp;F164&amp;"|"&amp;M164,RVb!A:A&amp;"|"&amp;RVb!F:F&amp;"|"&amp;RVb!H:H,RVb!E:E, 0)</f>
        <v>0</v>
      </c>
      <c r="O164" s="105" t="str" cm="1">
        <f t="array" ref="O164">_xlfn.XLOOKUP(C164&amp;"|"&amp;F164&amp;"|"&amp;"2025",RVb!A:A&amp;"|"&amp;RVb!F:F&amp;"|"&amp;RVb!H:H,RVb!E:E, "Neujemanje KN - RVb")</f>
        <v>Neujemanje KN - RVb</v>
      </c>
      <c r="P164" s="120"/>
      <c r="Q164" s="106"/>
      <c r="R164" s="44">
        <f t="shared" si="17"/>
        <v>0</v>
      </c>
      <c r="S164" s="217" t="str">
        <f t="shared" si="18"/>
        <v/>
      </c>
      <c r="T164" s="197" t="str">
        <f>IF(AND(B163="",B164=""),"",_xlfn.XLOOKUP(K164, Parametri!A:A,Parametri!B:B, ""))</f>
        <v/>
      </c>
      <c r="U164" s="197" t="str">
        <f>IF(AND(B163="",B164=""),"",_xlfn.XLOOKUP(K164, Parametri!A:A,Parametri!C:C, ""))</f>
        <v/>
      </c>
      <c r="V164" s="218" t="str">
        <f t="shared" si="21"/>
        <v/>
      </c>
      <c r="W164" s="219" t="str">
        <f t="shared" si="22"/>
        <v/>
      </c>
      <c r="X164" s="2"/>
    </row>
    <row r="165" spans="1:24" ht="30" customHeight="1" x14ac:dyDescent="0.3">
      <c r="A165" s="59">
        <v>158</v>
      </c>
      <c r="B165" s="89"/>
      <c r="C165" s="43" t="str">
        <f t="shared" si="19"/>
        <v/>
      </c>
      <c r="D165" s="182" t="str">
        <f>IF(AND(B164="",B165=""),"",IFERROR(_xlfn.XLOOKUP(B165,'Seznam Blaga'!A:A,'Seznam Blaga'!B:B), "To blago ni predmet CBAM"))</f>
        <v/>
      </c>
      <c r="E165" s="101"/>
      <c r="F165" s="43" t="str">
        <f>_xlfn.XLOOKUP(E165, 'Seznami podatkov'!C:C,'Seznami podatkov'!B:B, "Izpolni obvezna polja.")</f>
        <v/>
      </c>
      <c r="G165" s="212" t="str">
        <f t="shared" si="20"/>
        <v/>
      </c>
      <c r="H165" s="94"/>
      <c r="I165" s="95" t="b">
        <f>COUNTIF('Seznami podatkov'!G:G,H165)&gt;0</f>
        <v>0</v>
      </c>
      <c r="J165" s="95" t="b">
        <f>COUNTIF('Seznami podatkov'!H:H,H165)&gt;0</f>
        <v>0</v>
      </c>
      <c r="K165" s="106"/>
      <c r="L165" s="95">
        <f>_xlfn.XLOOKUP(K165, 'Seznami podatkov'!D:D,'Seznami podatkov'!E:E, "")</f>
        <v>0</v>
      </c>
      <c r="M165" s="104">
        <f t="shared" si="16"/>
        <v>2025</v>
      </c>
      <c r="N165" s="92" cm="1">
        <f t="array" ref="N165">_xlfn.XLOOKUP(C165&amp;"|"&amp;F165&amp;"|"&amp;M165,RVb!A:A&amp;"|"&amp;RVb!F:F&amp;"|"&amp;RVb!H:H,RVb!E:E, 0)</f>
        <v>0</v>
      </c>
      <c r="O165" s="105" t="str" cm="1">
        <f t="array" ref="O165">_xlfn.XLOOKUP(C165&amp;"|"&amp;F165&amp;"|"&amp;"2025",RVb!A:A&amp;"|"&amp;RVb!F:F&amp;"|"&amp;RVb!H:H,RVb!E:E, "Neujemanje KN - RVb")</f>
        <v>Neujemanje KN - RVb</v>
      </c>
      <c r="P165" s="120"/>
      <c r="Q165" s="106"/>
      <c r="R165" s="44">
        <f t="shared" si="17"/>
        <v>0</v>
      </c>
      <c r="S165" s="217" t="str">
        <f t="shared" si="18"/>
        <v/>
      </c>
      <c r="T165" s="197" t="str">
        <f>IF(AND(B164="",B165=""),"",_xlfn.XLOOKUP(K165, Parametri!A:A,Parametri!B:B, ""))</f>
        <v/>
      </c>
      <c r="U165" s="197" t="str">
        <f>IF(AND(B164="",B165=""),"",_xlfn.XLOOKUP(K165, Parametri!A:A,Parametri!C:C, ""))</f>
        <v/>
      </c>
      <c r="V165" s="218" t="str">
        <f t="shared" si="21"/>
        <v/>
      </c>
      <c r="W165" s="219" t="str">
        <f t="shared" si="22"/>
        <v/>
      </c>
      <c r="X165" s="2"/>
    </row>
    <row r="166" spans="1:24" ht="30" customHeight="1" x14ac:dyDescent="0.3">
      <c r="A166" s="59">
        <v>159</v>
      </c>
      <c r="B166" s="89"/>
      <c r="C166" s="43" t="str">
        <f t="shared" si="19"/>
        <v/>
      </c>
      <c r="D166" s="182" t="str">
        <f>IF(AND(B165="",B166=""),"",IFERROR(_xlfn.XLOOKUP(B166,'Seznam Blaga'!A:A,'Seznam Blaga'!B:B), "To blago ni predmet CBAM"))</f>
        <v/>
      </c>
      <c r="E166" s="101"/>
      <c r="F166" s="43" t="str">
        <f>_xlfn.XLOOKUP(E166, 'Seznami podatkov'!C:C,'Seznami podatkov'!B:B, "Izpolni obvezna polja.")</f>
        <v/>
      </c>
      <c r="G166" s="212" t="str">
        <f t="shared" si="20"/>
        <v/>
      </c>
      <c r="H166" s="94"/>
      <c r="I166" s="95" t="b">
        <f>COUNTIF('Seznami podatkov'!G:G,H166)&gt;0</f>
        <v>0</v>
      </c>
      <c r="J166" s="95" t="b">
        <f>COUNTIF('Seznami podatkov'!H:H,H166)&gt;0</f>
        <v>0</v>
      </c>
      <c r="K166" s="106"/>
      <c r="L166" s="95">
        <f>_xlfn.XLOOKUP(K166, 'Seznami podatkov'!D:D,'Seznami podatkov'!E:E, "")</f>
        <v>0</v>
      </c>
      <c r="M166" s="104">
        <f t="shared" si="16"/>
        <v>2025</v>
      </c>
      <c r="N166" s="92" cm="1">
        <f t="array" ref="N166">_xlfn.XLOOKUP(C166&amp;"|"&amp;F166&amp;"|"&amp;M166,RVb!A:A&amp;"|"&amp;RVb!F:F&amp;"|"&amp;RVb!H:H,RVb!E:E, 0)</f>
        <v>0</v>
      </c>
      <c r="O166" s="105" t="str" cm="1">
        <f t="array" ref="O166">_xlfn.XLOOKUP(C166&amp;"|"&amp;F166&amp;"|"&amp;"2025",RVb!A:A&amp;"|"&amp;RVb!F:F&amp;"|"&amp;RVb!H:H,RVb!E:E, "Neujemanje KN - RVb")</f>
        <v>Neujemanje KN - RVb</v>
      </c>
      <c r="P166" s="120"/>
      <c r="Q166" s="106"/>
      <c r="R166" s="44">
        <f t="shared" si="17"/>
        <v>0</v>
      </c>
      <c r="S166" s="217" t="str">
        <f t="shared" si="18"/>
        <v/>
      </c>
      <c r="T166" s="197" t="str">
        <f>IF(AND(B165="",B166=""),"",_xlfn.XLOOKUP(K166, Parametri!A:A,Parametri!B:B, ""))</f>
        <v/>
      </c>
      <c r="U166" s="197" t="str">
        <f>IF(AND(B165="",B166=""),"",_xlfn.XLOOKUP(K166, Parametri!A:A,Parametri!C:C, ""))</f>
        <v/>
      </c>
      <c r="V166" s="218" t="str">
        <f t="shared" si="21"/>
        <v/>
      </c>
      <c r="W166" s="219" t="str">
        <f t="shared" si="22"/>
        <v/>
      </c>
      <c r="X166" s="2"/>
    </row>
    <row r="167" spans="1:24" ht="30" customHeight="1" x14ac:dyDescent="0.3">
      <c r="A167" s="58">
        <v>160</v>
      </c>
      <c r="B167" s="89"/>
      <c r="C167" s="43" t="str">
        <f t="shared" si="19"/>
        <v/>
      </c>
      <c r="D167" s="182" t="str">
        <f>IF(AND(B166="",B167=""),"",IFERROR(_xlfn.XLOOKUP(B167,'Seznam Blaga'!A:A,'Seznam Blaga'!B:B), "To blago ni predmet CBAM"))</f>
        <v/>
      </c>
      <c r="E167" s="101"/>
      <c r="F167" s="43" t="str">
        <f>_xlfn.XLOOKUP(E167, 'Seznami podatkov'!C:C,'Seznami podatkov'!B:B, "Izpolni obvezna polja.")</f>
        <v/>
      </c>
      <c r="G167" s="212" t="str">
        <f t="shared" si="20"/>
        <v/>
      </c>
      <c r="H167" s="94"/>
      <c r="I167" s="95" t="b">
        <f>COUNTIF('Seznami podatkov'!G:G,H167)&gt;0</f>
        <v>0</v>
      </c>
      <c r="J167" s="95" t="b">
        <f>COUNTIF('Seznami podatkov'!H:H,H167)&gt;0</f>
        <v>0</v>
      </c>
      <c r="K167" s="106"/>
      <c r="L167" s="95">
        <f>_xlfn.XLOOKUP(K167, 'Seznami podatkov'!D:D,'Seznami podatkov'!E:E, "")</f>
        <v>0</v>
      </c>
      <c r="M167" s="104">
        <f t="shared" si="16"/>
        <v>2025</v>
      </c>
      <c r="N167" s="92" cm="1">
        <f t="array" ref="N167">_xlfn.XLOOKUP(C167&amp;"|"&amp;F167&amp;"|"&amp;M167,RVb!A:A&amp;"|"&amp;RVb!F:F&amp;"|"&amp;RVb!H:H,RVb!E:E, 0)</f>
        <v>0</v>
      </c>
      <c r="O167" s="105" t="str" cm="1">
        <f t="array" ref="O167">_xlfn.XLOOKUP(C167&amp;"|"&amp;F167&amp;"|"&amp;"2025",RVb!A:A&amp;"|"&amp;RVb!F:F&amp;"|"&amp;RVb!H:H,RVb!E:E, "Neujemanje KN - RVb")</f>
        <v>Neujemanje KN - RVb</v>
      </c>
      <c r="P167" s="120"/>
      <c r="Q167" s="106"/>
      <c r="R167" s="44">
        <f t="shared" si="17"/>
        <v>0</v>
      </c>
      <c r="S167" s="217" t="str">
        <f t="shared" si="18"/>
        <v/>
      </c>
      <c r="T167" s="197" t="str">
        <f>IF(AND(B166="",B167=""),"",_xlfn.XLOOKUP(K167, Parametri!A:A,Parametri!B:B, ""))</f>
        <v/>
      </c>
      <c r="U167" s="197" t="str">
        <f>IF(AND(B166="",B167=""),"",_xlfn.XLOOKUP(K167, Parametri!A:A,Parametri!C:C, ""))</f>
        <v/>
      </c>
      <c r="V167" s="218" t="str">
        <f t="shared" si="21"/>
        <v/>
      </c>
      <c r="W167" s="219" t="str">
        <f t="shared" si="22"/>
        <v/>
      </c>
      <c r="X167" s="2"/>
    </row>
    <row r="168" spans="1:24" ht="30" customHeight="1" x14ac:dyDescent="0.3">
      <c r="A168" s="59">
        <v>161</v>
      </c>
      <c r="B168" s="89"/>
      <c r="C168" s="43" t="str">
        <f t="shared" si="19"/>
        <v/>
      </c>
      <c r="D168" s="182" t="str">
        <f>IF(AND(B167="",B168=""),"",IFERROR(_xlfn.XLOOKUP(B168,'Seznam Blaga'!A:A,'Seznam Blaga'!B:B), "To blago ni predmet CBAM"))</f>
        <v/>
      </c>
      <c r="E168" s="101"/>
      <c r="F168" s="43" t="str">
        <f>_xlfn.XLOOKUP(E168, 'Seznami podatkov'!C:C,'Seznami podatkov'!B:B, "Izpolni obvezna polja.")</f>
        <v/>
      </c>
      <c r="G168" s="212" t="str">
        <f t="shared" si="20"/>
        <v/>
      </c>
      <c r="H168" s="94"/>
      <c r="I168" s="95" t="b">
        <f>COUNTIF('Seznami podatkov'!G:G,H168)&gt;0</f>
        <v>0</v>
      </c>
      <c r="J168" s="95" t="b">
        <f>COUNTIF('Seznami podatkov'!H:H,H168)&gt;0</f>
        <v>0</v>
      </c>
      <c r="K168" s="106"/>
      <c r="L168" s="95">
        <f>_xlfn.XLOOKUP(K168, 'Seznami podatkov'!D:D,'Seznami podatkov'!E:E, "")</f>
        <v>0</v>
      </c>
      <c r="M168" s="104">
        <f t="shared" si="16"/>
        <v>2025</v>
      </c>
      <c r="N168" s="92" cm="1">
        <f t="array" ref="N168">_xlfn.XLOOKUP(C168&amp;"|"&amp;F168&amp;"|"&amp;M168,RVb!A:A&amp;"|"&amp;RVb!F:F&amp;"|"&amp;RVb!H:H,RVb!E:E, 0)</f>
        <v>0</v>
      </c>
      <c r="O168" s="105" t="str" cm="1">
        <f t="array" ref="O168">_xlfn.XLOOKUP(C168&amp;"|"&amp;F168&amp;"|"&amp;"2025",RVb!A:A&amp;"|"&amp;RVb!F:F&amp;"|"&amp;RVb!H:H,RVb!E:E, "Neujemanje KN - RVb")</f>
        <v>Neujemanje KN - RVb</v>
      </c>
      <c r="P168" s="120"/>
      <c r="Q168" s="106"/>
      <c r="R168" s="44">
        <f t="shared" si="17"/>
        <v>0</v>
      </c>
      <c r="S168" s="217" t="str">
        <f t="shared" si="18"/>
        <v/>
      </c>
      <c r="T168" s="197" t="str">
        <f>IF(AND(B167="",B168=""),"",_xlfn.XLOOKUP(K168, Parametri!A:A,Parametri!B:B, ""))</f>
        <v/>
      </c>
      <c r="U168" s="197" t="str">
        <f>IF(AND(B167="",B168=""),"",_xlfn.XLOOKUP(K168, Parametri!A:A,Parametri!C:C, ""))</f>
        <v/>
      </c>
      <c r="V168" s="218" t="str">
        <f t="shared" si="21"/>
        <v/>
      </c>
      <c r="W168" s="219" t="str">
        <f t="shared" si="22"/>
        <v/>
      </c>
      <c r="X168" s="2"/>
    </row>
    <row r="169" spans="1:24" ht="30" customHeight="1" x14ac:dyDescent="0.3">
      <c r="A169" s="59">
        <v>162</v>
      </c>
      <c r="B169" s="89"/>
      <c r="C169" s="43" t="str">
        <f t="shared" si="19"/>
        <v/>
      </c>
      <c r="D169" s="182" t="str">
        <f>IF(AND(B168="",B169=""),"",IFERROR(_xlfn.XLOOKUP(B169,'Seznam Blaga'!A:A,'Seznam Blaga'!B:B), "To blago ni predmet CBAM"))</f>
        <v/>
      </c>
      <c r="E169" s="101"/>
      <c r="F169" s="43" t="str">
        <f>_xlfn.XLOOKUP(E169, 'Seznami podatkov'!C:C,'Seznami podatkov'!B:B, "Izpolni obvezna polja.")</f>
        <v/>
      </c>
      <c r="G169" s="212" t="str">
        <f t="shared" si="20"/>
        <v/>
      </c>
      <c r="H169" s="94"/>
      <c r="I169" s="95" t="b">
        <f>COUNTIF('Seznami podatkov'!G:G,H169)&gt;0</f>
        <v>0</v>
      </c>
      <c r="J169" s="95" t="b">
        <f>COUNTIF('Seznami podatkov'!H:H,H169)&gt;0</f>
        <v>0</v>
      </c>
      <c r="K169" s="106"/>
      <c r="L169" s="95">
        <f>_xlfn.XLOOKUP(K169, 'Seznami podatkov'!D:D,'Seznami podatkov'!E:E, "")</f>
        <v>0</v>
      </c>
      <c r="M169" s="104">
        <f t="shared" si="16"/>
        <v>2025</v>
      </c>
      <c r="N169" s="92" cm="1">
        <f t="array" ref="N169">_xlfn.XLOOKUP(C169&amp;"|"&amp;F169&amp;"|"&amp;M169,RVb!A:A&amp;"|"&amp;RVb!F:F&amp;"|"&amp;RVb!H:H,RVb!E:E, 0)</f>
        <v>0</v>
      </c>
      <c r="O169" s="105" t="str" cm="1">
        <f t="array" ref="O169">_xlfn.XLOOKUP(C169&amp;"|"&amp;F169&amp;"|"&amp;"2025",RVb!A:A&amp;"|"&amp;RVb!F:F&amp;"|"&amp;RVb!H:H,RVb!E:E, "Neujemanje KN - RVb")</f>
        <v>Neujemanje KN - RVb</v>
      </c>
      <c r="P169" s="120"/>
      <c r="Q169" s="106"/>
      <c r="R169" s="44">
        <f t="shared" si="17"/>
        <v>0</v>
      </c>
      <c r="S169" s="217" t="str">
        <f t="shared" ref="S169:S200" si="23">IF(AND(B168="",B169=""),"",IF(N169=0, O169, N169))</f>
        <v/>
      </c>
      <c r="T169" s="197" t="str">
        <f>IF(AND(B168="",B169=""),"",_xlfn.XLOOKUP(K169, Parametri!A:A,Parametri!B:B, ""))</f>
        <v/>
      </c>
      <c r="U169" s="197" t="str">
        <f>IF(AND(B168="",B169=""),"",_xlfn.XLOOKUP(K169, Parametri!A:A,Parametri!C:C, ""))</f>
        <v/>
      </c>
      <c r="V169" s="218" t="str">
        <f t="shared" si="21"/>
        <v/>
      </c>
      <c r="W169" s="219" t="str">
        <f t="shared" si="22"/>
        <v/>
      </c>
      <c r="X169" s="2"/>
    </row>
    <row r="170" spans="1:24" ht="30" customHeight="1" x14ac:dyDescent="0.3">
      <c r="A170" s="58">
        <v>163</v>
      </c>
      <c r="B170" s="89"/>
      <c r="C170" s="43" t="str">
        <f t="shared" si="19"/>
        <v/>
      </c>
      <c r="D170" s="182" t="str">
        <f>IF(AND(B169="",B170=""),"",IFERROR(_xlfn.XLOOKUP(B170,'Seznam Blaga'!A:A,'Seznam Blaga'!B:B), "To blago ni predmet CBAM"))</f>
        <v/>
      </c>
      <c r="E170" s="101"/>
      <c r="F170" s="43" t="str">
        <f>_xlfn.XLOOKUP(E170, 'Seznami podatkov'!C:C,'Seznami podatkov'!B:B, "Izpolni obvezna polja.")</f>
        <v/>
      </c>
      <c r="G170" s="212" t="str">
        <f t="shared" si="20"/>
        <v/>
      </c>
      <c r="H170" s="94"/>
      <c r="I170" s="95" t="b">
        <f>COUNTIF('Seznami podatkov'!G:G,H170)&gt;0</f>
        <v>0</v>
      </c>
      <c r="J170" s="95" t="b">
        <f>COUNTIF('Seznami podatkov'!H:H,H170)&gt;0</f>
        <v>0</v>
      </c>
      <c r="K170" s="106"/>
      <c r="L170" s="95">
        <f>_xlfn.XLOOKUP(K170, 'Seznami podatkov'!D:D,'Seznami podatkov'!E:E, "")</f>
        <v>0</v>
      </c>
      <c r="M170" s="104">
        <f t="shared" si="16"/>
        <v>2025</v>
      </c>
      <c r="N170" s="92" cm="1">
        <f t="array" ref="N170">_xlfn.XLOOKUP(C170&amp;"|"&amp;F170&amp;"|"&amp;M170,RVb!A:A&amp;"|"&amp;RVb!F:F&amp;"|"&amp;RVb!H:H,RVb!E:E, 0)</f>
        <v>0</v>
      </c>
      <c r="O170" s="105" t="str" cm="1">
        <f t="array" ref="O170">_xlfn.XLOOKUP(C170&amp;"|"&amp;F170&amp;"|"&amp;"2025",RVb!A:A&amp;"|"&amp;RVb!F:F&amp;"|"&amp;RVb!H:H,RVb!E:E, "Neujemanje KN - RVb")</f>
        <v>Neujemanje KN - RVb</v>
      </c>
      <c r="P170" s="120"/>
      <c r="Q170" s="106"/>
      <c r="R170" s="44">
        <f t="shared" si="17"/>
        <v>0</v>
      </c>
      <c r="S170" s="217" t="str">
        <f t="shared" si="23"/>
        <v/>
      </c>
      <c r="T170" s="197" t="str">
        <f>IF(AND(B169="",B170=""),"",_xlfn.XLOOKUP(K170, Parametri!A:A,Parametri!B:B, ""))</f>
        <v/>
      </c>
      <c r="U170" s="197" t="str">
        <f>IF(AND(B169="",B170=""),"",_xlfn.XLOOKUP(K170, Parametri!A:A,Parametri!C:C, ""))</f>
        <v/>
      </c>
      <c r="V170" s="218" t="str">
        <f t="shared" si="21"/>
        <v/>
      </c>
      <c r="W170" s="219" t="str">
        <f t="shared" si="22"/>
        <v/>
      </c>
      <c r="X170" s="2"/>
    </row>
    <row r="171" spans="1:24" ht="30" customHeight="1" x14ac:dyDescent="0.3">
      <c r="A171" s="59">
        <v>164</v>
      </c>
      <c r="B171" s="89"/>
      <c r="C171" s="43" t="str">
        <f t="shared" si="19"/>
        <v/>
      </c>
      <c r="D171" s="182" t="str">
        <f>IF(AND(B170="",B171=""),"",IFERROR(_xlfn.XLOOKUP(B171,'Seznam Blaga'!A:A,'Seznam Blaga'!B:B), "To blago ni predmet CBAM"))</f>
        <v/>
      </c>
      <c r="E171" s="101"/>
      <c r="F171" s="43" t="str">
        <f>_xlfn.XLOOKUP(E171, 'Seznami podatkov'!C:C,'Seznami podatkov'!B:B, "Izpolni obvezna polja.")</f>
        <v/>
      </c>
      <c r="G171" s="212" t="str">
        <f t="shared" si="20"/>
        <v/>
      </c>
      <c r="H171" s="94"/>
      <c r="I171" s="95" t="b">
        <f>COUNTIF('Seznami podatkov'!G:G,H171)&gt;0</f>
        <v>0</v>
      </c>
      <c r="J171" s="95" t="b">
        <f>COUNTIF('Seznami podatkov'!H:H,H171)&gt;0</f>
        <v>0</v>
      </c>
      <c r="K171" s="106"/>
      <c r="L171" s="95">
        <f>_xlfn.XLOOKUP(K171, 'Seznami podatkov'!D:D,'Seznami podatkov'!E:E, "")</f>
        <v>0</v>
      </c>
      <c r="M171" s="104">
        <f t="shared" si="16"/>
        <v>2025</v>
      </c>
      <c r="N171" s="92" cm="1">
        <f t="array" ref="N171">_xlfn.XLOOKUP(C171&amp;"|"&amp;F171&amp;"|"&amp;M171,RVb!A:A&amp;"|"&amp;RVb!F:F&amp;"|"&amp;RVb!H:H,RVb!E:E, 0)</f>
        <v>0</v>
      </c>
      <c r="O171" s="105" t="str" cm="1">
        <f t="array" ref="O171">_xlfn.XLOOKUP(C171&amp;"|"&amp;F171&amp;"|"&amp;"2025",RVb!A:A&amp;"|"&amp;RVb!F:F&amp;"|"&amp;RVb!H:H,RVb!E:E, "Neujemanje KN - RVb")</f>
        <v>Neujemanje KN - RVb</v>
      </c>
      <c r="P171" s="120"/>
      <c r="Q171" s="106"/>
      <c r="R171" s="44">
        <f t="shared" si="17"/>
        <v>0</v>
      </c>
      <c r="S171" s="217" t="str">
        <f t="shared" si="23"/>
        <v/>
      </c>
      <c r="T171" s="197" t="str">
        <f>IF(AND(B170="",B171=""),"",_xlfn.XLOOKUP(K171, Parametri!A:A,Parametri!B:B, ""))</f>
        <v/>
      </c>
      <c r="U171" s="197" t="str">
        <f>IF(AND(B170="",B171=""),"",_xlfn.XLOOKUP(K171, Parametri!A:A,Parametri!C:C, ""))</f>
        <v/>
      </c>
      <c r="V171" s="218" t="str">
        <f t="shared" si="21"/>
        <v/>
      </c>
      <c r="W171" s="219" t="str">
        <f t="shared" si="22"/>
        <v/>
      </c>
      <c r="X171" s="2"/>
    </row>
    <row r="172" spans="1:24" ht="30" customHeight="1" x14ac:dyDescent="0.3">
      <c r="A172" s="59">
        <v>165</v>
      </c>
      <c r="B172" s="89"/>
      <c r="C172" s="43" t="str">
        <f t="shared" si="19"/>
        <v/>
      </c>
      <c r="D172" s="182" t="str">
        <f>IF(AND(B171="",B172=""),"",IFERROR(_xlfn.XLOOKUP(B172,'Seznam Blaga'!A:A,'Seznam Blaga'!B:B), "To blago ni predmet CBAM"))</f>
        <v/>
      </c>
      <c r="E172" s="101"/>
      <c r="F172" s="43" t="str">
        <f>_xlfn.XLOOKUP(E172, 'Seznami podatkov'!C:C,'Seznami podatkov'!B:B, "Izpolni obvezna polja.")</f>
        <v/>
      </c>
      <c r="G172" s="212" t="str">
        <f t="shared" si="20"/>
        <v/>
      </c>
      <c r="H172" s="94"/>
      <c r="I172" s="95" t="b">
        <f>COUNTIF('Seznami podatkov'!G:G,H172)&gt;0</f>
        <v>0</v>
      </c>
      <c r="J172" s="95" t="b">
        <f>COUNTIF('Seznami podatkov'!H:H,H172)&gt;0</f>
        <v>0</v>
      </c>
      <c r="K172" s="106"/>
      <c r="L172" s="95">
        <f>_xlfn.XLOOKUP(K172, 'Seznami podatkov'!D:D,'Seznami podatkov'!E:E, "")</f>
        <v>0</v>
      </c>
      <c r="M172" s="104">
        <f t="shared" si="16"/>
        <v>2025</v>
      </c>
      <c r="N172" s="92" cm="1">
        <f t="array" ref="N172">_xlfn.XLOOKUP(C172&amp;"|"&amp;F172&amp;"|"&amp;M172,RVb!A:A&amp;"|"&amp;RVb!F:F&amp;"|"&amp;RVb!H:H,RVb!E:E, 0)</f>
        <v>0</v>
      </c>
      <c r="O172" s="105" t="str" cm="1">
        <f t="array" ref="O172">_xlfn.XLOOKUP(C172&amp;"|"&amp;F172&amp;"|"&amp;"2025",RVb!A:A&amp;"|"&amp;RVb!F:F&amp;"|"&amp;RVb!H:H,RVb!E:E, "Neujemanje KN - RVb")</f>
        <v>Neujemanje KN - RVb</v>
      </c>
      <c r="P172" s="120"/>
      <c r="Q172" s="106"/>
      <c r="R172" s="44">
        <f t="shared" si="17"/>
        <v>0</v>
      </c>
      <c r="S172" s="217" t="str">
        <f t="shared" si="23"/>
        <v/>
      </c>
      <c r="T172" s="197" t="str">
        <f>IF(AND(B171="",B172=""),"",_xlfn.XLOOKUP(K172, Parametri!A:A,Parametri!B:B, ""))</f>
        <v/>
      </c>
      <c r="U172" s="197" t="str">
        <f>IF(AND(B171="",B172=""),"",_xlfn.XLOOKUP(K172, Parametri!A:A,Parametri!C:C, ""))</f>
        <v/>
      </c>
      <c r="V172" s="218" t="str">
        <f t="shared" si="21"/>
        <v/>
      </c>
      <c r="W172" s="219" t="str">
        <f t="shared" si="22"/>
        <v/>
      </c>
      <c r="X172" s="2"/>
    </row>
    <row r="173" spans="1:24" ht="30" customHeight="1" x14ac:dyDescent="0.3">
      <c r="A173" s="58">
        <v>166</v>
      </c>
      <c r="B173" s="89"/>
      <c r="C173" s="43" t="str">
        <f t="shared" si="19"/>
        <v/>
      </c>
      <c r="D173" s="182" t="str">
        <f>IF(AND(B172="",B173=""),"",IFERROR(_xlfn.XLOOKUP(B173,'Seznam Blaga'!A:A,'Seznam Blaga'!B:B), "To blago ni predmet CBAM"))</f>
        <v/>
      </c>
      <c r="E173" s="101"/>
      <c r="F173" s="43" t="str">
        <f>_xlfn.XLOOKUP(E173, 'Seznami podatkov'!C:C,'Seznami podatkov'!B:B, "Izpolni obvezna polja.")</f>
        <v/>
      </c>
      <c r="G173" s="212" t="str">
        <f t="shared" si="20"/>
        <v/>
      </c>
      <c r="H173" s="94"/>
      <c r="I173" s="95" t="b">
        <f>COUNTIF('Seznami podatkov'!G:G,H173)&gt;0</f>
        <v>0</v>
      </c>
      <c r="J173" s="95" t="b">
        <f>COUNTIF('Seznami podatkov'!H:H,H173)&gt;0</f>
        <v>0</v>
      </c>
      <c r="K173" s="106"/>
      <c r="L173" s="95">
        <f>_xlfn.XLOOKUP(K173, 'Seznami podatkov'!D:D,'Seznami podatkov'!E:E, "")</f>
        <v>0</v>
      </c>
      <c r="M173" s="104">
        <f t="shared" si="16"/>
        <v>2025</v>
      </c>
      <c r="N173" s="92" cm="1">
        <f t="array" ref="N173">_xlfn.XLOOKUP(C173&amp;"|"&amp;F173&amp;"|"&amp;M173,RVb!A:A&amp;"|"&amp;RVb!F:F&amp;"|"&amp;RVb!H:H,RVb!E:E, 0)</f>
        <v>0</v>
      </c>
      <c r="O173" s="105" t="str" cm="1">
        <f t="array" ref="O173">_xlfn.XLOOKUP(C173&amp;"|"&amp;F173&amp;"|"&amp;"2025",RVb!A:A&amp;"|"&amp;RVb!F:F&amp;"|"&amp;RVb!H:H,RVb!E:E, "Neujemanje KN - RVb")</f>
        <v>Neujemanje KN - RVb</v>
      </c>
      <c r="P173" s="120"/>
      <c r="Q173" s="106"/>
      <c r="R173" s="44">
        <f t="shared" si="17"/>
        <v>0</v>
      </c>
      <c r="S173" s="217" t="str">
        <f t="shared" si="23"/>
        <v/>
      </c>
      <c r="T173" s="197" t="str">
        <f>IF(AND(B172="",B173=""),"",_xlfn.XLOOKUP(K173, Parametri!A:A,Parametri!B:B, ""))</f>
        <v/>
      </c>
      <c r="U173" s="197" t="str">
        <f>IF(AND(B172="",B173=""),"",_xlfn.XLOOKUP(K173, Parametri!A:A,Parametri!C:C, ""))</f>
        <v/>
      </c>
      <c r="V173" s="218" t="str">
        <f t="shared" si="21"/>
        <v/>
      </c>
      <c r="W173" s="219" t="str">
        <f t="shared" si="22"/>
        <v/>
      </c>
      <c r="X173" s="2"/>
    </row>
    <row r="174" spans="1:24" ht="30" customHeight="1" x14ac:dyDescent="0.3">
      <c r="A174" s="59">
        <v>167</v>
      </c>
      <c r="B174" s="89"/>
      <c r="C174" s="43" t="str">
        <f t="shared" si="19"/>
        <v/>
      </c>
      <c r="D174" s="182" t="str">
        <f>IF(AND(B173="",B174=""),"",IFERROR(_xlfn.XLOOKUP(B174,'Seznam Blaga'!A:A,'Seznam Blaga'!B:B), "To blago ni predmet CBAM"))</f>
        <v/>
      </c>
      <c r="E174" s="101"/>
      <c r="F174" s="43" t="str">
        <f>_xlfn.XLOOKUP(E174, 'Seznami podatkov'!C:C,'Seznami podatkov'!B:B, "Izpolni obvezna polja.")</f>
        <v/>
      </c>
      <c r="G174" s="212" t="str">
        <f t="shared" si="20"/>
        <v/>
      </c>
      <c r="H174" s="94"/>
      <c r="I174" s="95" t="b">
        <f>COUNTIF('Seznami podatkov'!G:G,H174)&gt;0</f>
        <v>0</v>
      </c>
      <c r="J174" s="95" t="b">
        <f>COUNTIF('Seznami podatkov'!H:H,H174)&gt;0</f>
        <v>0</v>
      </c>
      <c r="K174" s="106"/>
      <c r="L174" s="95">
        <f>_xlfn.XLOOKUP(K174, 'Seznami podatkov'!D:D,'Seznami podatkov'!E:E, "")</f>
        <v>0</v>
      </c>
      <c r="M174" s="104">
        <f t="shared" si="16"/>
        <v>2025</v>
      </c>
      <c r="N174" s="92" cm="1">
        <f t="array" ref="N174">_xlfn.XLOOKUP(C174&amp;"|"&amp;F174&amp;"|"&amp;M174,RVb!A:A&amp;"|"&amp;RVb!F:F&amp;"|"&amp;RVb!H:H,RVb!E:E, 0)</f>
        <v>0</v>
      </c>
      <c r="O174" s="105" t="str" cm="1">
        <f t="array" ref="O174">_xlfn.XLOOKUP(C174&amp;"|"&amp;F174&amp;"|"&amp;"2025",RVb!A:A&amp;"|"&amp;RVb!F:F&amp;"|"&amp;RVb!H:H,RVb!E:E, "Neujemanje KN - RVb")</f>
        <v>Neujemanje KN - RVb</v>
      </c>
      <c r="P174" s="120"/>
      <c r="Q174" s="106"/>
      <c r="R174" s="44">
        <f t="shared" si="17"/>
        <v>0</v>
      </c>
      <c r="S174" s="217" t="str">
        <f t="shared" si="23"/>
        <v/>
      </c>
      <c r="T174" s="197" t="str">
        <f>IF(AND(B173="",B174=""),"",_xlfn.XLOOKUP(K174, Parametri!A:A,Parametri!B:B, ""))</f>
        <v/>
      </c>
      <c r="U174" s="197" t="str">
        <f>IF(AND(B173="",B174=""),"",_xlfn.XLOOKUP(K174, Parametri!A:A,Parametri!C:C, ""))</f>
        <v/>
      </c>
      <c r="V174" s="218" t="str">
        <f t="shared" si="21"/>
        <v/>
      </c>
      <c r="W174" s="219" t="str">
        <f t="shared" si="22"/>
        <v/>
      </c>
      <c r="X174" s="2"/>
    </row>
    <row r="175" spans="1:24" ht="30" customHeight="1" x14ac:dyDescent="0.3">
      <c r="A175" s="59">
        <v>168</v>
      </c>
      <c r="B175" s="89"/>
      <c r="C175" s="43" t="str">
        <f t="shared" si="19"/>
        <v/>
      </c>
      <c r="D175" s="182" t="str">
        <f>IF(AND(B174="",B175=""),"",IFERROR(_xlfn.XLOOKUP(B175,'Seznam Blaga'!A:A,'Seznam Blaga'!B:B), "To blago ni predmet CBAM"))</f>
        <v/>
      </c>
      <c r="E175" s="101"/>
      <c r="F175" s="43" t="str">
        <f>_xlfn.XLOOKUP(E175, 'Seznami podatkov'!C:C,'Seznami podatkov'!B:B, "Izpolni obvezna polja.")</f>
        <v/>
      </c>
      <c r="G175" s="212" t="str">
        <f t="shared" si="20"/>
        <v/>
      </c>
      <c r="H175" s="94"/>
      <c r="I175" s="95" t="b">
        <f>COUNTIF('Seznami podatkov'!G:G,H175)&gt;0</f>
        <v>0</v>
      </c>
      <c r="J175" s="95" t="b">
        <f>COUNTIF('Seznami podatkov'!H:H,H175)&gt;0</f>
        <v>0</v>
      </c>
      <c r="K175" s="106"/>
      <c r="L175" s="95">
        <f>_xlfn.XLOOKUP(K175, 'Seznami podatkov'!D:D,'Seznami podatkov'!E:E, "")</f>
        <v>0</v>
      </c>
      <c r="M175" s="104">
        <f t="shared" si="16"/>
        <v>2025</v>
      </c>
      <c r="N175" s="92" cm="1">
        <f t="array" ref="N175">_xlfn.XLOOKUP(C175&amp;"|"&amp;F175&amp;"|"&amp;M175,RVb!A:A&amp;"|"&amp;RVb!F:F&amp;"|"&amp;RVb!H:H,RVb!E:E, 0)</f>
        <v>0</v>
      </c>
      <c r="O175" s="105" t="str" cm="1">
        <f t="array" ref="O175">_xlfn.XLOOKUP(C175&amp;"|"&amp;F175&amp;"|"&amp;"2025",RVb!A:A&amp;"|"&amp;RVb!F:F&amp;"|"&amp;RVb!H:H,RVb!E:E, "Neujemanje KN - RVb")</f>
        <v>Neujemanje KN - RVb</v>
      </c>
      <c r="P175" s="120"/>
      <c r="Q175" s="106"/>
      <c r="R175" s="44">
        <f t="shared" si="17"/>
        <v>0</v>
      </c>
      <c r="S175" s="217" t="str">
        <f t="shared" si="23"/>
        <v/>
      </c>
      <c r="T175" s="197" t="str">
        <f>IF(AND(B174="",B175=""),"",_xlfn.XLOOKUP(K175, Parametri!A:A,Parametri!B:B, ""))</f>
        <v/>
      </c>
      <c r="U175" s="197" t="str">
        <f>IF(AND(B174="",B175=""),"",_xlfn.XLOOKUP(K175, Parametri!A:A,Parametri!C:C, ""))</f>
        <v/>
      </c>
      <c r="V175" s="218" t="str">
        <f t="shared" si="21"/>
        <v/>
      </c>
      <c r="W175" s="219" t="str">
        <f t="shared" si="22"/>
        <v/>
      </c>
      <c r="X175" s="2"/>
    </row>
    <row r="176" spans="1:24" ht="30" customHeight="1" x14ac:dyDescent="0.3">
      <c r="A176" s="58">
        <v>169</v>
      </c>
      <c r="B176" s="89"/>
      <c r="C176" s="43" t="str">
        <f t="shared" si="19"/>
        <v/>
      </c>
      <c r="D176" s="182" t="str">
        <f>IF(AND(B175="",B176=""),"",IFERROR(_xlfn.XLOOKUP(B176,'Seznam Blaga'!A:A,'Seznam Blaga'!B:B), "To blago ni predmet CBAM"))</f>
        <v/>
      </c>
      <c r="E176" s="101"/>
      <c r="F176" s="43" t="str">
        <f>_xlfn.XLOOKUP(E176, 'Seznami podatkov'!C:C,'Seznami podatkov'!B:B, "Izpolni obvezna polja.")</f>
        <v/>
      </c>
      <c r="G176" s="212" t="str">
        <f t="shared" si="20"/>
        <v/>
      </c>
      <c r="H176" s="94"/>
      <c r="I176" s="95" t="b">
        <f>COUNTIF('Seznami podatkov'!G:G,H176)&gt;0</f>
        <v>0</v>
      </c>
      <c r="J176" s="95" t="b">
        <f>COUNTIF('Seznami podatkov'!H:H,H176)&gt;0</f>
        <v>0</v>
      </c>
      <c r="K176" s="106"/>
      <c r="L176" s="95">
        <f>_xlfn.XLOOKUP(K176, 'Seznami podatkov'!D:D,'Seznami podatkov'!E:E, "")</f>
        <v>0</v>
      </c>
      <c r="M176" s="104">
        <f t="shared" si="16"/>
        <v>2025</v>
      </c>
      <c r="N176" s="92" cm="1">
        <f t="array" ref="N176">_xlfn.XLOOKUP(C176&amp;"|"&amp;F176&amp;"|"&amp;M176,RVb!A:A&amp;"|"&amp;RVb!F:F&amp;"|"&amp;RVb!H:H,RVb!E:E, 0)</f>
        <v>0</v>
      </c>
      <c r="O176" s="105" t="str" cm="1">
        <f t="array" ref="O176">_xlfn.XLOOKUP(C176&amp;"|"&amp;F176&amp;"|"&amp;"2025",RVb!A:A&amp;"|"&amp;RVb!F:F&amp;"|"&amp;RVb!H:H,RVb!E:E, "Neujemanje KN - RVb")</f>
        <v>Neujemanje KN - RVb</v>
      </c>
      <c r="P176" s="120"/>
      <c r="Q176" s="106"/>
      <c r="R176" s="44">
        <f t="shared" si="17"/>
        <v>0</v>
      </c>
      <c r="S176" s="217" t="str">
        <f t="shared" si="23"/>
        <v/>
      </c>
      <c r="T176" s="197" t="str">
        <f>IF(AND(B175="",B176=""),"",_xlfn.XLOOKUP(K176, Parametri!A:A,Parametri!B:B, ""))</f>
        <v/>
      </c>
      <c r="U176" s="197" t="str">
        <f>IF(AND(B175="",B176=""),"",_xlfn.XLOOKUP(K176, Parametri!A:A,Parametri!C:C, ""))</f>
        <v/>
      </c>
      <c r="V176" s="218" t="str">
        <f t="shared" si="21"/>
        <v/>
      </c>
      <c r="W176" s="219" t="str">
        <f t="shared" si="22"/>
        <v/>
      </c>
      <c r="X176" s="2"/>
    </row>
    <row r="177" spans="1:24" ht="30" customHeight="1" x14ac:dyDescent="0.3">
      <c r="A177" s="59">
        <v>170</v>
      </c>
      <c r="B177" s="89"/>
      <c r="C177" s="43" t="str">
        <f t="shared" si="19"/>
        <v/>
      </c>
      <c r="D177" s="182" t="str">
        <f>IF(AND(B176="",B177=""),"",IFERROR(_xlfn.XLOOKUP(B177,'Seznam Blaga'!A:A,'Seznam Blaga'!B:B), "To blago ni predmet CBAM"))</f>
        <v/>
      </c>
      <c r="E177" s="101"/>
      <c r="F177" s="43" t="str">
        <f>_xlfn.XLOOKUP(E177, 'Seznami podatkov'!C:C,'Seznami podatkov'!B:B, "Izpolni obvezna polja.")</f>
        <v/>
      </c>
      <c r="G177" s="212" t="str">
        <f t="shared" si="20"/>
        <v/>
      </c>
      <c r="H177" s="94"/>
      <c r="I177" s="95" t="b">
        <f>COUNTIF('Seznami podatkov'!G:G,H177)&gt;0</f>
        <v>0</v>
      </c>
      <c r="J177" s="95" t="b">
        <f>COUNTIF('Seznami podatkov'!H:H,H177)&gt;0</f>
        <v>0</v>
      </c>
      <c r="K177" s="106"/>
      <c r="L177" s="95">
        <f>_xlfn.XLOOKUP(K177, 'Seznami podatkov'!D:D,'Seznami podatkov'!E:E, "")</f>
        <v>0</v>
      </c>
      <c r="M177" s="104">
        <f t="shared" si="16"/>
        <v>2025</v>
      </c>
      <c r="N177" s="92" cm="1">
        <f t="array" ref="N177">_xlfn.XLOOKUP(C177&amp;"|"&amp;F177&amp;"|"&amp;M177,RVb!A:A&amp;"|"&amp;RVb!F:F&amp;"|"&amp;RVb!H:H,RVb!E:E, 0)</f>
        <v>0</v>
      </c>
      <c r="O177" s="105" t="str" cm="1">
        <f t="array" ref="O177">_xlfn.XLOOKUP(C177&amp;"|"&amp;F177&amp;"|"&amp;"2025",RVb!A:A&amp;"|"&amp;RVb!F:F&amp;"|"&amp;RVb!H:H,RVb!E:E, "Neujemanje KN - RVb")</f>
        <v>Neujemanje KN - RVb</v>
      </c>
      <c r="P177" s="120"/>
      <c r="Q177" s="106"/>
      <c r="R177" s="44">
        <f t="shared" si="17"/>
        <v>0</v>
      </c>
      <c r="S177" s="217" t="str">
        <f t="shared" si="23"/>
        <v/>
      </c>
      <c r="T177" s="197" t="str">
        <f>IF(AND(B176="",B177=""),"",_xlfn.XLOOKUP(K177, Parametri!A:A,Parametri!B:B, ""))</f>
        <v/>
      </c>
      <c r="U177" s="197" t="str">
        <f>IF(AND(B176="",B177=""),"",_xlfn.XLOOKUP(K177, Parametri!A:A,Parametri!C:C, ""))</f>
        <v/>
      </c>
      <c r="V177" s="218" t="str">
        <f t="shared" si="21"/>
        <v/>
      </c>
      <c r="W177" s="219" t="str">
        <f t="shared" si="22"/>
        <v/>
      </c>
      <c r="X177" s="2"/>
    </row>
    <row r="178" spans="1:24" ht="30" customHeight="1" x14ac:dyDescent="0.3">
      <c r="A178" s="59">
        <v>171</v>
      </c>
      <c r="B178" s="89"/>
      <c r="C178" s="43" t="str">
        <f t="shared" si="19"/>
        <v/>
      </c>
      <c r="D178" s="182" t="str">
        <f>IF(AND(B177="",B178=""),"",IFERROR(_xlfn.XLOOKUP(B178,'Seznam Blaga'!A:A,'Seznam Blaga'!B:B), "To blago ni predmet CBAM"))</f>
        <v/>
      </c>
      <c r="E178" s="101"/>
      <c r="F178" s="43" t="str">
        <f>_xlfn.XLOOKUP(E178, 'Seznami podatkov'!C:C,'Seznami podatkov'!B:B, "Izpolni obvezna polja.")</f>
        <v/>
      </c>
      <c r="G178" s="212" t="str">
        <f t="shared" si="20"/>
        <v/>
      </c>
      <c r="H178" s="94"/>
      <c r="I178" s="95" t="b">
        <f>COUNTIF('Seznami podatkov'!G:G,H178)&gt;0</f>
        <v>0</v>
      </c>
      <c r="J178" s="95" t="b">
        <f>COUNTIF('Seznami podatkov'!H:H,H178)&gt;0</f>
        <v>0</v>
      </c>
      <c r="K178" s="106"/>
      <c r="L178" s="95">
        <f>_xlfn.XLOOKUP(K178, 'Seznami podatkov'!D:D,'Seznami podatkov'!E:E, "")</f>
        <v>0</v>
      </c>
      <c r="M178" s="104">
        <f t="shared" si="16"/>
        <v>2025</v>
      </c>
      <c r="N178" s="92" cm="1">
        <f t="array" ref="N178">_xlfn.XLOOKUP(C178&amp;"|"&amp;F178&amp;"|"&amp;M178,RVb!A:A&amp;"|"&amp;RVb!F:F&amp;"|"&amp;RVb!H:H,RVb!E:E, 0)</f>
        <v>0</v>
      </c>
      <c r="O178" s="105" t="str" cm="1">
        <f t="array" ref="O178">_xlfn.XLOOKUP(C178&amp;"|"&amp;F178&amp;"|"&amp;"2025",RVb!A:A&amp;"|"&amp;RVb!F:F&amp;"|"&amp;RVb!H:H,RVb!E:E, "Neujemanje KN - RVb")</f>
        <v>Neujemanje KN - RVb</v>
      </c>
      <c r="P178" s="120"/>
      <c r="Q178" s="106"/>
      <c r="R178" s="44">
        <f t="shared" si="17"/>
        <v>0</v>
      </c>
      <c r="S178" s="217" t="str">
        <f t="shared" si="23"/>
        <v/>
      </c>
      <c r="T178" s="197" t="str">
        <f>IF(AND(B177="",B178=""),"",_xlfn.XLOOKUP(K178, Parametri!A:A,Parametri!B:B, ""))</f>
        <v/>
      </c>
      <c r="U178" s="197" t="str">
        <f>IF(AND(B177="",B178=""),"",_xlfn.XLOOKUP(K178, Parametri!A:A,Parametri!C:C, ""))</f>
        <v/>
      </c>
      <c r="V178" s="218" t="str">
        <f t="shared" si="21"/>
        <v/>
      </c>
      <c r="W178" s="219" t="str">
        <f t="shared" si="22"/>
        <v/>
      </c>
      <c r="X178" s="2"/>
    </row>
    <row r="179" spans="1:24" ht="30" customHeight="1" x14ac:dyDescent="0.3">
      <c r="A179" s="58">
        <v>172</v>
      </c>
      <c r="B179" s="89"/>
      <c r="C179" s="43" t="str">
        <f t="shared" si="19"/>
        <v/>
      </c>
      <c r="D179" s="182" t="str">
        <f>IF(AND(B178="",B179=""),"",IFERROR(_xlfn.XLOOKUP(B179,'Seznam Blaga'!A:A,'Seznam Blaga'!B:B), "To blago ni predmet CBAM"))</f>
        <v/>
      </c>
      <c r="E179" s="101"/>
      <c r="F179" s="43" t="str">
        <f>_xlfn.XLOOKUP(E179, 'Seznami podatkov'!C:C,'Seznami podatkov'!B:B, "Izpolni obvezna polja.")</f>
        <v/>
      </c>
      <c r="G179" s="212" t="str">
        <f t="shared" si="20"/>
        <v/>
      </c>
      <c r="H179" s="94"/>
      <c r="I179" s="95" t="b">
        <f>COUNTIF('Seznami podatkov'!G:G,H179)&gt;0</f>
        <v>0</v>
      </c>
      <c r="J179" s="95" t="b">
        <f>COUNTIF('Seznami podatkov'!H:H,H179)&gt;0</f>
        <v>0</v>
      </c>
      <c r="K179" s="106"/>
      <c r="L179" s="95">
        <f>_xlfn.XLOOKUP(K179, 'Seznami podatkov'!D:D,'Seznami podatkov'!E:E, "")</f>
        <v>0</v>
      </c>
      <c r="M179" s="104">
        <f t="shared" si="16"/>
        <v>2025</v>
      </c>
      <c r="N179" s="92" cm="1">
        <f t="array" ref="N179">_xlfn.XLOOKUP(C179&amp;"|"&amp;F179&amp;"|"&amp;M179,RVb!A:A&amp;"|"&amp;RVb!F:F&amp;"|"&amp;RVb!H:H,RVb!E:E, 0)</f>
        <v>0</v>
      </c>
      <c r="O179" s="105" t="str" cm="1">
        <f t="array" ref="O179">_xlfn.XLOOKUP(C179&amp;"|"&amp;F179&amp;"|"&amp;"2025",RVb!A:A&amp;"|"&amp;RVb!F:F&amp;"|"&amp;RVb!H:H,RVb!E:E, "Neujemanje KN - RVb")</f>
        <v>Neujemanje KN - RVb</v>
      </c>
      <c r="P179" s="120"/>
      <c r="Q179" s="106"/>
      <c r="R179" s="44">
        <f t="shared" si="17"/>
        <v>0</v>
      </c>
      <c r="S179" s="217" t="str">
        <f t="shared" si="23"/>
        <v/>
      </c>
      <c r="T179" s="197" t="str">
        <f>IF(AND(B178="",B179=""),"",_xlfn.XLOOKUP(K179, Parametri!A:A,Parametri!B:B, ""))</f>
        <v/>
      </c>
      <c r="U179" s="197" t="str">
        <f>IF(AND(B178="",B179=""),"",_xlfn.XLOOKUP(K179, Parametri!A:A,Parametri!C:C, ""))</f>
        <v/>
      </c>
      <c r="V179" s="218" t="str">
        <f t="shared" si="21"/>
        <v/>
      </c>
      <c r="W179" s="219" t="str">
        <f t="shared" si="22"/>
        <v/>
      </c>
      <c r="X179" s="2"/>
    </row>
    <row r="180" spans="1:24" ht="30" customHeight="1" x14ac:dyDescent="0.3">
      <c r="A180" s="59">
        <v>173</v>
      </c>
      <c r="B180" s="89"/>
      <c r="C180" s="43" t="str">
        <f t="shared" si="19"/>
        <v/>
      </c>
      <c r="D180" s="182" t="str">
        <f>IF(AND(B179="",B180=""),"",IFERROR(_xlfn.XLOOKUP(B180,'Seznam Blaga'!A:A,'Seznam Blaga'!B:B), "To blago ni predmet CBAM"))</f>
        <v/>
      </c>
      <c r="E180" s="101"/>
      <c r="F180" s="43" t="str">
        <f>_xlfn.XLOOKUP(E180, 'Seznami podatkov'!C:C,'Seznami podatkov'!B:B, "Izpolni obvezna polja.")</f>
        <v/>
      </c>
      <c r="G180" s="212" t="str">
        <f t="shared" si="20"/>
        <v/>
      </c>
      <c r="H180" s="94"/>
      <c r="I180" s="95" t="b">
        <f>COUNTIF('Seznami podatkov'!G:G,H180)&gt;0</f>
        <v>0</v>
      </c>
      <c r="J180" s="95" t="b">
        <f>COUNTIF('Seznami podatkov'!H:H,H180)&gt;0</f>
        <v>0</v>
      </c>
      <c r="K180" s="106"/>
      <c r="L180" s="95">
        <f>_xlfn.XLOOKUP(K180, 'Seznami podatkov'!D:D,'Seznami podatkov'!E:E, "")</f>
        <v>0</v>
      </c>
      <c r="M180" s="104">
        <f t="shared" si="16"/>
        <v>2025</v>
      </c>
      <c r="N180" s="92" cm="1">
        <f t="array" ref="N180">_xlfn.XLOOKUP(C180&amp;"|"&amp;F180&amp;"|"&amp;M180,RVb!A:A&amp;"|"&amp;RVb!F:F&amp;"|"&amp;RVb!H:H,RVb!E:E, 0)</f>
        <v>0</v>
      </c>
      <c r="O180" s="105" t="str" cm="1">
        <f t="array" ref="O180">_xlfn.XLOOKUP(C180&amp;"|"&amp;F180&amp;"|"&amp;"2025",RVb!A:A&amp;"|"&amp;RVb!F:F&amp;"|"&amp;RVb!H:H,RVb!E:E, "Neujemanje KN - RVb")</f>
        <v>Neujemanje KN - RVb</v>
      </c>
      <c r="P180" s="120"/>
      <c r="Q180" s="106"/>
      <c r="R180" s="44">
        <f t="shared" si="17"/>
        <v>0</v>
      </c>
      <c r="S180" s="217" t="str">
        <f t="shared" si="23"/>
        <v/>
      </c>
      <c r="T180" s="197" t="str">
        <f>IF(AND(B179="",B180=""),"",_xlfn.XLOOKUP(K180, Parametri!A:A,Parametri!B:B, ""))</f>
        <v/>
      </c>
      <c r="U180" s="197" t="str">
        <f>IF(AND(B179="",B180=""),"",_xlfn.XLOOKUP(K180, Parametri!A:A,Parametri!C:C, ""))</f>
        <v/>
      </c>
      <c r="V180" s="218" t="str">
        <f t="shared" si="21"/>
        <v/>
      </c>
      <c r="W180" s="219" t="str">
        <f t="shared" si="22"/>
        <v/>
      </c>
      <c r="X180" s="2"/>
    </row>
    <row r="181" spans="1:24" ht="30" customHeight="1" x14ac:dyDescent="0.3">
      <c r="A181" s="59">
        <v>174</v>
      </c>
      <c r="B181" s="89"/>
      <c r="C181" s="43" t="str">
        <f t="shared" si="19"/>
        <v/>
      </c>
      <c r="D181" s="182" t="str">
        <f>IF(AND(B180="",B181=""),"",IFERROR(_xlfn.XLOOKUP(B181,'Seznam Blaga'!A:A,'Seznam Blaga'!B:B), "To blago ni predmet CBAM"))</f>
        <v/>
      </c>
      <c r="E181" s="101"/>
      <c r="F181" s="43" t="str">
        <f>_xlfn.XLOOKUP(E181, 'Seznami podatkov'!C:C,'Seznami podatkov'!B:B, "Izpolni obvezna polja.")</f>
        <v/>
      </c>
      <c r="G181" s="212" t="str">
        <f t="shared" si="20"/>
        <v/>
      </c>
      <c r="H181" s="94"/>
      <c r="I181" s="95" t="b">
        <f>COUNTIF('Seznami podatkov'!G:G,H181)&gt;0</f>
        <v>0</v>
      </c>
      <c r="J181" s="95" t="b">
        <f>COUNTIF('Seznami podatkov'!H:H,H181)&gt;0</f>
        <v>0</v>
      </c>
      <c r="K181" s="106"/>
      <c r="L181" s="95">
        <f>_xlfn.XLOOKUP(K181, 'Seznami podatkov'!D:D,'Seznami podatkov'!E:E, "")</f>
        <v>0</v>
      </c>
      <c r="M181" s="104">
        <f t="shared" si="16"/>
        <v>2025</v>
      </c>
      <c r="N181" s="92" cm="1">
        <f t="array" ref="N181">_xlfn.XLOOKUP(C181&amp;"|"&amp;F181&amp;"|"&amp;M181,RVb!A:A&amp;"|"&amp;RVb!F:F&amp;"|"&amp;RVb!H:H,RVb!E:E, 0)</f>
        <v>0</v>
      </c>
      <c r="O181" s="105" t="str" cm="1">
        <f t="array" ref="O181">_xlfn.XLOOKUP(C181&amp;"|"&amp;F181&amp;"|"&amp;"2025",RVb!A:A&amp;"|"&amp;RVb!F:F&amp;"|"&amp;RVb!H:H,RVb!E:E, "Neujemanje KN - RVb")</f>
        <v>Neujemanje KN - RVb</v>
      </c>
      <c r="P181" s="120"/>
      <c r="Q181" s="106"/>
      <c r="R181" s="44">
        <f t="shared" si="17"/>
        <v>0</v>
      </c>
      <c r="S181" s="217" t="str">
        <f t="shared" si="23"/>
        <v/>
      </c>
      <c r="T181" s="197" t="str">
        <f>IF(AND(B180="",B181=""),"",_xlfn.XLOOKUP(K181, Parametri!A:A,Parametri!B:B, ""))</f>
        <v/>
      </c>
      <c r="U181" s="197" t="str">
        <f>IF(AND(B180="",B181=""),"",_xlfn.XLOOKUP(K181, Parametri!A:A,Parametri!C:C, ""))</f>
        <v/>
      </c>
      <c r="V181" s="218" t="str">
        <f t="shared" si="21"/>
        <v/>
      </c>
      <c r="W181" s="219" t="str">
        <f t="shared" si="22"/>
        <v/>
      </c>
      <c r="X181" s="2"/>
    </row>
    <row r="182" spans="1:24" ht="30" customHeight="1" x14ac:dyDescent="0.3">
      <c r="A182" s="58">
        <v>175</v>
      </c>
      <c r="B182" s="89"/>
      <c r="C182" s="43" t="str">
        <f t="shared" si="19"/>
        <v/>
      </c>
      <c r="D182" s="182" t="str">
        <f>IF(AND(B181="",B182=""),"",IFERROR(_xlfn.XLOOKUP(B182,'Seznam Blaga'!A:A,'Seznam Blaga'!B:B), "To blago ni predmet CBAM"))</f>
        <v/>
      </c>
      <c r="E182" s="101"/>
      <c r="F182" s="43" t="str">
        <f>_xlfn.XLOOKUP(E182, 'Seznami podatkov'!C:C,'Seznami podatkov'!B:B, "Izpolni obvezna polja.")</f>
        <v/>
      </c>
      <c r="G182" s="212" t="str">
        <f t="shared" si="20"/>
        <v/>
      </c>
      <c r="H182" s="94"/>
      <c r="I182" s="95" t="b">
        <f>COUNTIF('Seznami podatkov'!G:G,H182)&gt;0</f>
        <v>0</v>
      </c>
      <c r="J182" s="95" t="b">
        <f>COUNTIF('Seznami podatkov'!H:H,H182)&gt;0</f>
        <v>0</v>
      </c>
      <c r="K182" s="106"/>
      <c r="L182" s="95">
        <f>_xlfn.XLOOKUP(K182, 'Seznami podatkov'!D:D,'Seznami podatkov'!E:E, "")</f>
        <v>0</v>
      </c>
      <c r="M182" s="104">
        <f t="shared" si="16"/>
        <v>2025</v>
      </c>
      <c r="N182" s="92" cm="1">
        <f t="array" ref="N182">_xlfn.XLOOKUP(C182&amp;"|"&amp;F182&amp;"|"&amp;M182,RVb!A:A&amp;"|"&amp;RVb!F:F&amp;"|"&amp;RVb!H:H,RVb!E:E, 0)</f>
        <v>0</v>
      </c>
      <c r="O182" s="105" t="str" cm="1">
        <f t="array" ref="O182">_xlfn.XLOOKUP(C182&amp;"|"&amp;F182&amp;"|"&amp;"2025",RVb!A:A&amp;"|"&amp;RVb!F:F&amp;"|"&amp;RVb!H:H,RVb!E:E, "Neujemanje KN - RVb")</f>
        <v>Neujemanje KN - RVb</v>
      </c>
      <c r="P182" s="120"/>
      <c r="Q182" s="106"/>
      <c r="R182" s="44">
        <f t="shared" si="17"/>
        <v>0</v>
      </c>
      <c r="S182" s="217" t="str">
        <f t="shared" si="23"/>
        <v/>
      </c>
      <c r="T182" s="197" t="str">
        <f>IF(AND(B181="",B182=""),"",_xlfn.XLOOKUP(K182, Parametri!A:A,Parametri!B:B, ""))</f>
        <v/>
      </c>
      <c r="U182" s="197" t="str">
        <f>IF(AND(B181="",B182=""),"",_xlfn.XLOOKUP(K182, Parametri!A:A,Parametri!C:C, ""))</f>
        <v/>
      </c>
      <c r="V182" s="218" t="str">
        <f t="shared" si="21"/>
        <v/>
      </c>
      <c r="W182" s="219" t="str">
        <f t="shared" si="22"/>
        <v/>
      </c>
      <c r="X182" s="2"/>
    </row>
    <row r="183" spans="1:24" ht="30" customHeight="1" x14ac:dyDescent="0.3">
      <c r="A183" s="59">
        <v>176</v>
      </c>
      <c r="B183" s="89"/>
      <c r="C183" s="43" t="str">
        <f t="shared" si="19"/>
        <v/>
      </c>
      <c r="D183" s="182" t="str">
        <f>IF(AND(B182="",B183=""),"",IFERROR(_xlfn.XLOOKUP(B183,'Seznam Blaga'!A:A,'Seznam Blaga'!B:B), "To blago ni predmet CBAM"))</f>
        <v/>
      </c>
      <c r="E183" s="101"/>
      <c r="F183" s="43" t="str">
        <f>_xlfn.XLOOKUP(E183, 'Seznami podatkov'!C:C,'Seznami podatkov'!B:B, "Izpolni obvezna polja.")</f>
        <v/>
      </c>
      <c r="G183" s="212" t="str">
        <f t="shared" si="20"/>
        <v/>
      </c>
      <c r="H183" s="94"/>
      <c r="I183" s="95" t="b">
        <f>COUNTIF('Seznami podatkov'!G:G,H183)&gt;0</f>
        <v>0</v>
      </c>
      <c r="J183" s="95" t="b">
        <f>COUNTIF('Seznami podatkov'!H:H,H183)&gt;0</f>
        <v>0</v>
      </c>
      <c r="K183" s="106"/>
      <c r="L183" s="95">
        <f>_xlfn.XLOOKUP(K183, 'Seznami podatkov'!D:D,'Seznami podatkov'!E:E, "")</f>
        <v>0</v>
      </c>
      <c r="M183" s="104">
        <f t="shared" si="16"/>
        <v>2025</v>
      </c>
      <c r="N183" s="92" cm="1">
        <f t="array" ref="N183">_xlfn.XLOOKUP(C183&amp;"|"&amp;F183&amp;"|"&amp;M183,RVb!A:A&amp;"|"&amp;RVb!F:F&amp;"|"&amp;RVb!H:H,RVb!E:E, 0)</f>
        <v>0</v>
      </c>
      <c r="O183" s="105" t="str" cm="1">
        <f t="array" ref="O183">_xlfn.XLOOKUP(C183&amp;"|"&amp;F183&amp;"|"&amp;"2025",RVb!A:A&amp;"|"&amp;RVb!F:F&amp;"|"&amp;RVb!H:H,RVb!E:E, "Neujemanje KN - RVb")</f>
        <v>Neujemanje KN - RVb</v>
      </c>
      <c r="P183" s="120"/>
      <c r="Q183" s="106"/>
      <c r="R183" s="44">
        <f t="shared" si="17"/>
        <v>0</v>
      </c>
      <c r="S183" s="217" t="str">
        <f t="shared" si="23"/>
        <v/>
      </c>
      <c r="T183" s="197" t="str">
        <f>IF(AND(B182="",B183=""),"",_xlfn.XLOOKUP(K183, Parametri!A:A,Parametri!B:B, ""))</f>
        <v/>
      </c>
      <c r="U183" s="197" t="str">
        <f>IF(AND(B182="",B183=""),"",_xlfn.XLOOKUP(K183, Parametri!A:A,Parametri!C:C, ""))</f>
        <v/>
      </c>
      <c r="V183" s="218" t="str">
        <f t="shared" si="21"/>
        <v/>
      </c>
      <c r="W183" s="219" t="str">
        <f t="shared" si="22"/>
        <v/>
      </c>
      <c r="X183" s="2"/>
    </row>
    <row r="184" spans="1:24" ht="30" customHeight="1" x14ac:dyDescent="0.3">
      <c r="A184" s="59">
        <v>177</v>
      </c>
      <c r="B184" s="89"/>
      <c r="C184" s="43" t="str">
        <f t="shared" si="19"/>
        <v/>
      </c>
      <c r="D184" s="182" t="str">
        <f>IF(AND(B183="",B184=""),"",IFERROR(_xlfn.XLOOKUP(B184,'Seznam Blaga'!A:A,'Seznam Blaga'!B:B), "To blago ni predmet CBAM"))</f>
        <v/>
      </c>
      <c r="E184" s="101"/>
      <c r="F184" s="43" t="str">
        <f>_xlfn.XLOOKUP(E184, 'Seznami podatkov'!C:C,'Seznami podatkov'!B:B, "Izpolni obvezna polja.")</f>
        <v/>
      </c>
      <c r="G184" s="212" t="str">
        <f t="shared" si="20"/>
        <v/>
      </c>
      <c r="H184" s="94"/>
      <c r="I184" s="95" t="b">
        <f>COUNTIF('Seznami podatkov'!G:G,H184)&gt;0</f>
        <v>0</v>
      </c>
      <c r="J184" s="95" t="b">
        <f>COUNTIF('Seznami podatkov'!H:H,H184)&gt;0</f>
        <v>0</v>
      </c>
      <c r="K184" s="106"/>
      <c r="L184" s="95">
        <f>_xlfn.XLOOKUP(K184, 'Seznami podatkov'!D:D,'Seznami podatkov'!E:E, "")</f>
        <v>0</v>
      </c>
      <c r="M184" s="104">
        <f t="shared" si="16"/>
        <v>2025</v>
      </c>
      <c r="N184" s="92" cm="1">
        <f t="array" ref="N184">_xlfn.XLOOKUP(C184&amp;"|"&amp;F184&amp;"|"&amp;M184,RVb!A:A&amp;"|"&amp;RVb!F:F&amp;"|"&amp;RVb!H:H,RVb!E:E, 0)</f>
        <v>0</v>
      </c>
      <c r="O184" s="105" t="str" cm="1">
        <f t="array" ref="O184">_xlfn.XLOOKUP(C184&amp;"|"&amp;F184&amp;"|"&amp;"2025",RVb!A:A&amp;"|"&amp;RVb!F:F&amp;"|"&amp;RVb!H:H,RVb!E:E, "Neujemanje KN - RVb")</f>
        <v>Neujemanje KN - RVb</v>
      </c>
      <c r="P184" s="120"/>
      <c r="Q184" s="106"/>
      <c r="R184" s="44">
        <f t="shared" si="17"/>
        <v>0</v>
      </c>
      <c r="S184" s="217" t="str">
        <f t="shared" si="23"/>
        <v/>
      </c>
      <c r="T184" s="197" t="str">
        <f>IF(AND(B183="",B184=""),"",_xlfn.XLOOKUP(K184, Parametri!A:A,Parametri!B:B, ""))</f>
        <v/>
      </c>
      <c r="U184" s="197" t="str">
        <f>IF(AND(B183="",B184=""),"",_xlfn.XLOOKUP(K184, Parametri!A:A,Parametri!C:C, ""))</f>
        <v/>
      </c>
      <c r="V184" s="218" t="str">
        <f t="shared" si="21"/>
        <v/>
      </c>
      <c r="W184" s="219" t="str">
        <f t="shared" si="22"/>
        <v/>
      </c>
      <c r="X184" s="2"/>
    </row>
    <row r="185" spans="1:24" ht="30" customHeight="1" x14ac:dyDescent="0.3">
      <c r="A185" s="58">
        <v>178</v>
      </c>
      <c r="B185" s="89"/>
      <c r="C185" s="43" t="str">
        <f t="shared" si="19"/>
        <v/>
      </c>
      <c r="D185" s="182" t="str">
        <f>IF(AND(B184="",B185=""),"",IFERROR(_xlfn.XLOOKUP(B185,'Seznam Blaga'!A:A,'Seznam Blaga'!B:B), "To blago ni predmet CBAM"))</f>
        <v/>
      </c>
      <c r="E185" s="101"/>
      <c r="F185" s="43" t="str">
        <f>_xlfn.XLOOKUP(E185, 'Seznami podatkov'!C:C,'Seznami podatkov'!B:B, "Izpolni obvezna polja.")</f>
        <v/>
      </c>
      <c r="G185" s="212" t="str">
        <f t="shared" si="20"/>
        <v/>
      </c>
      <c r="H185" s="94"/>
      <c r="I185" s="95" t="b">
        <f>COUNTIF('Seznami podatkov'!G:G,H185)&gt;0</f>
        <v>0</v>
      </c>
      <c r="J185" s="95" t="b">
        <f>COUNTIF('Seznami podatkov'!H:H,H185)&gt;0</f>
        <v>0</v>
      </c>
      <c r="K185" s="106"/>
      <c r="L185" s="95">
        <f>_xlfn.XLOOKUP(K185, 'Seznami podatkov'!D:D,'Seznami podatkov'!E:E, "")</f>
        <v>0</v>
      </c>
      <c r="M185" s="104">
        <f t="shared" si="16"/>
        <v>2025</v>
      </c>
      <c r="N185" s="92" cm="1">
        <f t="array" ref="N185">_xlfn.XLOOKUP(C185&amp;"|"&amp;F185&amp;"|"&amp;M185,RVb!A:A&amp;"|"&amp;RVb!F:F&amp;"|"&amp;RVb!H:H,RVb!E:E, 0)</f>
        <v>0</v>
      </c>
      <c r="O185" s="105" t="str" cm="1">
        <f t="array" ref="O185">_xlfn.XLOOKUP(C185&amp;"|"&amp;F185&amp;"|"&amp;"2025",RVb!A:A&amp;"|"&amp;RVb!F:F&amp;"|"&amp;RVb!H:H,RVb!E:E, "Neujemanje KN - RVb")</f>
        <v>Neujemanje KN - RVb</v>
      </c>
      <c r="P185" s="120"/>
      <c r="Q185" s="106"/>
      <c r="R185" s="44">
        <f t="shared" si="17"/>
        <v>0</v>
      </c>
      <c r="S185" s="217" t="str">
        <f t="shared" si="23"/>
        <v/>
      </c>
      <c r="T185" s="197" t="str">
        <f>IF(AND(B184="",B185=""),"",_xlfn.XLOOKUP(K185, Parametri!A:A,Parametri!B:B, ""))</f>
        <v/>
      </c>
      <c r="U185" s="197" t="str">
        <f>IF(AND(B184="",B185=""),"",_xlfn.XLOOKUP(K185, Parametri!A:A,Parametri!C:C, ""))</f>
        <v/>
      </c>
      <c r="V185" s="218" t="str">
        <f t="shared" si="21"/>
        <v/>
      </c>
      <c r="W185" s="219" t="str">
        <f t="shared" si="22"/>
        <v/>
      </c>
      <c r="X185" s="2"/>
    </row>
    <row r="186" spans="1:24" ht="30" customHeight="1" x14ac:dyDescent="0.3">
      <c r="A186" s="59">
        <v>179</v>
      </c>
      <c r="B186" s="89"/>
      <c r="C186" s="43" t="str">
        <f t="shared" si="19"/>
        <v/>
      </c>
      <c r="D186" s="182" t="str">
        <f>IF(AND(B185="",B186=""),"",IFERROR(_xlfn.XLOOKUP(B186,'Seznam Blaga'!A:A,'Seznam Blaga'!B:B), "To blago ni predmet CBAM"))</f>
        <v/>
      </c>
      <c r="E186" s="101"/>
      <c r="F186" s="43" t="str">
        <f>_xlfn.XLOOKUP(E186, 'Seznami podatkov'!C:C,'Seznami podatkov'!B:B, "Izpolni obvezna polja.")</f>
        <v/>
      </c>
      <c r="G186" s="212" t="str">
        <f t="shared" si="20"/>
        <v/>
      </c>
      <c r="H186" s="94"/>
      <c r="I186" s="95" t="b">
        <f>COUNTIF('Seznami podatkov'!G:G,H186)&gt;0</f>
        <v>0</v>
      </c>
      <c r="J186" s="95" t="b">
        <f>COUNTIF('Seznami podatkov'!H:H,H186)&gt;0</f>
        <v>0</v>
      </c>
      <c r="K186" s="106"/>
      <c r="L186" s="95">
        <f>_xlfn.XLOOKUP(K186, 'Seznami podatkov'!D:D,'Seznami podatkov'!E:E, "")</f>
        <v>0</v>
      </c>
      <c r="M186" s="104">
        <f t="shared" si="16"/>
        <v>2025</v>
      </c>
      <c r="N186" s="92" cm="1">
        <f t="array" ref="N186">_xlfn.XLOOKUP(C186&amp;"|"&amp;F186&amp;"|"&amp;M186,RVb!A:A&amp;"|"&amp;RVb!F:F&amp;"|"&amp;RVb!H:H,RVb!E:E, 0)</f>
        <v>0</v>
      </c>
      <c r="O186" s="105" t="str" cm="1">
        <f t="array" ref="O186">_xlfn.XLOOKUP(C186&amp;"|"&amp;F186&amp;"|"&amp;"2025",RVb!A:A&amp;"|"&amp;RVb!F:F&amp;"|"&amp;RVb!H:H,RVb!E:E, "Neujemanje KN - RVb")</f>
        <v>Neujemanje KN - RVb</v>
      </c>
      <c r="P186" s="120"/>
      <c r="Q186" s="106"/>
      <c r="R186" s="44">
        <f t="shared" si="17"/>
        <v>0</v>
      </c>
      <c r="S186" s="217" t="str">
        <f t="shared" si="23"/>
        <v/>
      </c>
      <c r="T186" s="197" t="str">
        <f>IF(AND(B185="",B186=""),"",_xlfn.XLOOKUP(K186, Parametri!A:A,Parametri!B:B, ""))</f>
        <v/>
      </c>
      <c r="U186" s="197" t="str">
        <f>IF(AND(B185="",B186=""),"",_xlfn.XLOOKUP(K186, Parametri!A:A,Parametri!C:C, ""))</f>
        <v/>
      </c>
      <c r="V186" s="218" t="str">
        <f t="shared" si="21"/>
        <v/>
      </c>
      <c r="W186" s="219" t="str">
        <f t="shared" si="22"/>
        <v/>
      </c>
      <c r="X186" s="2"/>
    </row>
    <row r="187" spans="1:24" ht="30" customHeight="1" x14ac:dyDescent="0.3">
      <c r="A187" s="59">
        <v>180</v>
      </c>
      <c r="B187" s="89"/>
      <c r="C187" s="43" t="str">
        <f t="shared" si="19"/>
        <v/>
      </c>
      <c r="D187" s="182" t="str">
        <f>IF(AND(B186="",B187=""),"",IFERROR(_xlfn.XLOOKUP(B187,'Seznam Blaga'!A:A,'Seznam Blaga'!B:B), "To blago ni predmet CBAM"))</f>
        <v/>
      </c>
      <c r="E187" s="101"/>
      <c r="F187" s="43" t="str">
        <f>_xlfn.XLOOKUP(E187, 'Seznami podatkov'!C:C,'Seznami podatkov'!B:B, "Izpolni obvezna polja.")</f>
        <v/>
      </c>
      <c r="G187" s="212" t="str">
        <f t="shared" si="20"/>
        <v/>
      </c>
      <c r="H187" s="94"/>
      <c r="I187" s="95" t="b">
        <f>COUNTIF('Seznami podatkov'!G:G,H187)&gt;0</f>
        <v>0</v>
      </c>
      <c r="J187" s="95" t="b">
        <f>COUNTIF('Seznami podatkov'!H:H,H187)&gt;0</f>
        <v>0</v>
      </c>
      <c r="K187" s="106"/>
      <c r="L187" s="95">
        <f>_xlfn.XLOOKUP(K187, 'Seznami podatkov'!D:D,'Seznami podatkov'!E:E, "")</f>
        <v>0</v>
      </c>
      <c r="M187" s="104">
        <f t="shared" si="16"/>
        <v>2025</v>
      </c>
      <c r="N187" s="92" cm="1">
        <f t="array" ref="N187">_xlfn.XLOOKUP(C187&amp;"|"&amp;F187&amp;"|"&amp;M187,RVb!A:A&amp;"|"&amp;RVb!F:F&amp;"|"&amp;RVb!H:H,RVb!E:E, 0)</f>
        <v>0</v>
      </c>
      <c r="O187" s="105" t="str" cm="1">
        <f t="array" ref="O187">_xlfn.XLOOKUP(C187&amp;"|"&amp;F187&amp;"|"&amp;"2025",RVb!A:A&amp;"|"&amp;RVb!F:F&amp;"|"&amp;RVb!H:H,RVb!E:E, "Neujemanje KN - RVb")</f>
        <v>Neujemanje KN - RVb</v>
      </c>
      <c r="P187" s="120"/>
      <c r="Q187" s="106"/>
      <c r="R187" s="44">
        <f t="shared" si="17"/>
        <v>0</v>
      </c>
      <c r="S187" s="217" t="str">
        <f t="shared" si="23"/>
        <v/>
      </c>
      <c r="T187" s="197" t="str">
        <f>IF(AND(B186="",B187=""),"",_xlfn.XLOOKUP(K187, Parametri!A:A,Parametri!B:B, ""))</f>
        <v/>
      </c>
      <c r="U187" s="197" t="str">
        <f>IF(AND(B186="",B187=""),"",_xlfn.XLOOKUP(K187, Parametri!A:A,Parametri!C:C, ""))</f>
        <v/>
      </c>
      <c r="V187" s="218" t="str">
        <f t="shared" si="21"/>
        <v/>
      </c>
      <c r="W187" s="219" t="str">
        <f t="shared" si="22"/>
        <v/>
      </c>
      <c r="X187" s="2"/>
    </row>
    <row r="188" spans="1:24" ht="30" customHeight="1" x14ac:dyDescent="0.3">
      <c r="A188" s="58">
        <v>181</v>
      </c>
      <c r="B188" s="89"/>
      <c r="C188" s="43" t="str">
        <f t="shared" si="19"/>
        <v/>
      </c>
      <c r="D188" s="182" t="str">
        <f>IF(AND(B187="",B188=""),"",IFERROR(_xlfn.XLOOKUP(B188,'Seznam Blaga'!A:A,'Seznam Blaga'!B:B), "To blago ni predmet CBAM"))</f>
        <v/>
      </c>
      <c r="E188" s="101"/>
      <c r="F188" s="43" t="str">
        <f>_xlfn.XLOOKUP(E188, 'Seznami podatkov'!C:C,'Seznami podatkov'!B:B, "Izpolni obvezna polja.")</f>
        <v/>
      </c>
      <c r="G188" s="212" t="str">
        <f t="shared" si="20"/>
        <v/>
      </c>
      <c r="H188" s="94"/>
      <c r="I188" s="95" t="b">
        <f>COUNTIF('Seznami podatkov'!G:G,H188)&gt;0</f>
        <v>0</v>
      </c>
      <c r="J188" s="95" t="b">
        <f>COUNTIF('Seznami podatkov'!H:H,H188)&gt;0</f>
        <v>0</v>
      </c>
      <c r="K188" s="106"/>
      <c r="L188" s="95">
        <f>_xlfn.XLOOKUP(K188, 'Seznami podatkov'!D:D,'Seznami podatkov'!E:E, "")</f>
        <v>0</v>
      </c>
      <c r="M188" s="104">
        <f t="shared" si="16"/>
        <v>2025</v>
      </c>
      <c r="N188" s="92" cm="1">
        <f t="array" ref="N188">_xlfn.XLOOKUP(C188&amp;"|"&amp;F188&amp;"|"&amp;M188,RVb!A:A&amp;"|"&amp;RVb!F:F&amp;"|"&amp;RVb!H:H,RVb!E:E, 0)</f>
        <v>0</v>
      </c>
      <c r="O188" s="105" t="str" cm="1">
        <f t="array" ref="O188">_xlfn.XLOOKUP(C188&amp;"|"&amp;F188&amp;"|"&amp;"2025",RVb!A:A&amp;"|"&amp;RVb!F:F&amp;"|"&amp;RVb!H:H,RVb!E:E, "Neujemanje KN - RVb")</f>
        <v>Neujemanje KN - RVb</v>
      </c>
      <c r="P188" s="120"/>
      <c r="Q188" s="106"/>
      <c r="R188" s="44">
        <f t="shared" si="17"/>
        <v>0</v>
      </c>
      <c r="S188" s="217" t="str">
        <f t="shared" si="23"/>
        <v/>
      </c>
      <c r="T188" s="197" t="str">
        <f>IF(AND(B187="",B188=""),"",_xlfn.XLOOKUP(K188, Parametri!A:A,Parametri!B:B, ""))</f>
        <v/>
      </c>
      <c r="U188" s="197" t="str">
        <f>IF(AND(B187="",B188=""),"",_xlfn.XLOOKUP(K188, Parametri!A:A,Parametri!C:C, ""))</f>
        <v/>
      </c>
      <c r="V188" s="218" t="str">
        <f t="shared" si="21"/>
        <v/>
      </c>
      <c r="W188" s="219" t="str">
        <f t="shared" si="22"/>
        <v/>
      </c>
      <c r="X188" s="2"/>
    </row>
    <row r="189" spans="1:24" ht="30" customHeight="1" x14ac:dyDescent="0.3">
      <c r="A189" s="59">
        <v>182</v>
      </c>
      <c r="B189" s="89"/>
      <c r="C189" s="43" t="str">
        <f t="shared" si="19"/>
        <v/>
      </c>
      <c r="D189" s="182" t="str">
        <f>IF(AND(B188="",B189=""),"",IFERROR(_xlfn.XLOOKUP(B189,'Seznam Blaga'!A:A,'Seznam Blaga'!B:B), "To blago ni predmet CBAM"))</f>
        <v/>
      </c>
      <c r="E189" s="101"/>
      <c r="F189" s="43" t="str">
        <f>_xlfn.XLOOKUP(E189, 'Seznami podatkov'!C:C,'Seznami podatkov'!B:B, "Izpolni obvezna polja.")</f>
        <v/>
      </c>
      <c r="G189" s="212" t="str">
        <f t="shared" si="20"/>
        <v/>
      </c>
      <c r="H189" s="94"/>
      <c r="I189" s="95" t="b">
        <f>COUNTIF('Seznami podatkov'!G:G,H189)&gt;0</f>
        <v>0</v>
      </c>
      <c r="J189" s="95" t="b">
        <f>COUNTIF('Seznami podatkov'!H:H,H189)&gt;0</f>
        <v>0</v>
      </c>
      <c r="K189" s="106"/>
      <c r="L189" s="95">
        <f>_xlfn.XLOOKUP(K189, 'Seznami podatkov'!D:D,'Seznami podatkov'!E:E, "")</f>
        <v>0</v>
      </c>
      <c r="M189" s="104">
        <f t="shared" si="16"/>
        <v>2025</v>
      </c>
      <c r="N189" s="92" cm="1">
        <f t="array" ref="N189">_xlfn.XLOOKUP(C189&amp;"|"&amp;F189&amp;"|"&amp;M189,RVb!A:A&amp;"|"&amp;RVb!F:F&amp;"|"&amp;RVb!H:H,RVb!E:E, 0)</f>
        <v>0</v>
      </c>
      <c r="O189" s="105" t="str" cm="1">
        <f t="array" ref="O189">_xlfn.XLOOKUP(C189&amp;"|"&amp;F189&amp;"|"&amp;"2025",RVb!A:A&amp;"|"&amp;RVb!F:F&amp;"|"&amp;RVb!H:H,RVb!E:E, "Neujemanje KN - RVb")</f>
        <v>Neujemanje KN - RVb</v>
      </c>
      <c r="P189" s="120"/>
      <c r="Q189" s="106"/>
      <c r="R189" s="44">
        <f t="shared" si="17"/>
        <v>0</v>
      </c>
      <c r="S189" s="217" t="str">
        <f t="shared" si="23"/>
        <v/>
      </c>
      <c r="T189" s="197" t="str">
        <f>IF(AND(B188="",B189=""),"",_xlfn.XLOOKUP(K189, Parametri!A:A,Parametri!B:B, ""))</f>
        <v/>
      </c>
      <c r="U189" s="197" t="str">
        <f>IF(AND(B188="",B189=""),"",_xlfn.XLOOKUP(K189, Parametri!A:A,Parametri!C:C, ""))</f>
        <v/>
      </c>
      <c r="V189" s="218" t="str">
        <f t="shared" si="21"/>
        <v/>
      </c>
      <c r="W189" s="219" t="str">
        <f t="shared" si="22"/>
        <v/>
      </c>
      <c r="X189" s="2"/>
    </row>
    <row r="190" spans="1:24" ht="30" customHeight="1" x14ac:dyDescent="0.3">
      <c r="A190" s="59">
        <v>183</v>
      </c>
      <c r="B190" s="89"/>
      <c r="C190" s="43" t="str">
        <f t="shared" si="19"/>
        <v/>
      </c>
      <c r="D190" s="182" t="str">
        <f>IF(AND(B189="",B190=""),"",IFERROR(_xlfn.XLOOKUP(B190,'Seznam Blaga'!A:A,'Seznam Blaga'!B:B), "To blago ni predmet CBAM"))</f>
        <v/>
      </c>
      <c r="E190" s="101"/>
      <c r="F190" s="43" t="str">
        <f>_xlfn.XLOOKUP(E190, 'Seznami podatkov'!C:C,'Seznami podatkov'!B:B, "Izpolni obvezna polja.")</f>
        <v/>
      </c>
      <c r="G190" s="212" t="str">
        <f t="shared" si="20"/>
        <v/>
      </c>
      <c r="H190" s="94"/>
      <c r="I190" s="95" t="b">
        <f>COUNTIF('Seznami podatkov'!G:G,H190)&gt;0</f>
        <v>0</v>
      </c>
      <c r="J190" s="95" t="b">
        <f>COUNTIF('Seznami podatkov'!H:H,H190)&gt;0</f>
        <v>0</v>
      </c>
      <c r="K190" s="106"/>
      <c r="L190" s="95">
        <f>_xlfn.XLOOKUP(K190, 'Seznami podatkov'!D:D,'Seznami podatkov'!E:E, "")</f>
        <v>0</v>
      </c>
      <c r="M190" s="104">
        <f t="shared" si="16"/>
        <v>2025</v>
      </c>
      <c r="N190" s="92" cm="1">
        <f t="array" ref="N190">_xlfn.XLOOKUP(C190&amp;"|"&amp;F190&amp;"|"&amp;M190,RVb!A:A&amp;"|"&amp;RVb!F:F&amp;"|"&amp;RVb!H:H,RVb!E:E, 0)</f>
        <v>0</v>
      </c>
      <c r="O190" s="105" t="str" cm="1">
        <f t="array" ref="O190">_xlfn.XLOOKUP(C190&amp;"|"&amp;F190&amp;"|"&amp;"2025",RVb!A:A&amp;"|"&amp;RVb!F:F&amp;"|"&amp;RVb!H:H,RVb!E:E, "Neujemanje KN - RVb")</f>
        <v>Neujemanje KN - RVb</v>
      </c>
      <c r="P190" s="120"/>
      <c r="Q190" s="106"/>
      <c r="R190" s="44">
        <f t="shared" si="17"/>
        <v>0</v>
      </c>
      <c r="S190" s="217" t="str">
        <f t="shared" si="23"/>
        <v/>
      </c>
      <c r="T190" s="197" t="str">
        <f>IF(AND(B189="",B190=""),"",_xlfn.XLOOKUP(K190, Parametri!A:A,Parametri!B:B, ""))</f>
        <v/>
      </c>
      <c r="U190" s="197" t="str">
        <f>IF(AND(B189="",B190=""),"",_xlfn.XLOOKUP(K190, Parametri!A:A,Parametri!C:C, ""))</f>
        <v/>
      </c>
      <c r="V190" s="218" t="str">
        <f t="shared" si="21"/>
        <v/>
      </c>
      <c r="W190" s="219" t="str">
        <f t="shared" si="22"/>
        <v/>
      </c>
      <c r="X190" s="2"/>
    </row>
    <row r="191" spans="1:24" ht="30" customHeight="1" x14ac:dyDescent="0.3">
      <c r="A191" s="58">
        <v>184</v>
      </c>
      <c r="B191" s="89"/>
      <c r="C191" s="43" t="str">
        <f t="shared" si="19"/>
        <v/>
      </c>
      <c r="D191" s="182" t="str">
        <f>IF(AND(B190="",B191=""),"",IFERROR(_xlfn.XLOOKUP(B191,'Seznam Blaga'!A:A,'Seznam Blaga'!B:B), "To blago ni predmet CBAM"))</f>
        <v/>
      </c>
      <c r="E191" s="101"/>
      <c r="F191" s="43" t="str">
        <f>_xlfn.XLOOKUP(E191, 'Seznami podatkov'!C:C,'Seznami podatkov'!B:B, "Izpolni obvezna polja.")</f>
        <v/>
      </c>
      <c r="G191" s="212" t="str">
        <f t="shared" si="20"/>
        <v/>
      </c>
      <c r="H191" s="94"/>
      <c r="I191" s="95" t="b">
        <f>COUNTIF('Seznami podatkov'!G:G,H191)&gt;0</f>
        <v>0</v>
      </c>
      <c r="J191" s="95" t="b">
        <f>COUNTIF('Seznami podatkov'!H:H,H191)&gt;0</f>
        <v>0</v>
      </c>
      <c r="K191" s="106"/>
      <c r="L191" s="95">
        <f>_xlfn.XLOOKUP(K191, 'Seznami podatkov'!D:D,'Seznami podatkov'!E:E, "")</f>
        <v>0</v>
      </c>
      <c r="M191" s="104">
        <f t="shared" si="16"/>
        <v>2025</v>
      </c>
      <c r="N191" s="92" cm="1">
        <f t="array" ref="N191">_xlfn.XLOOKUP(C191&amp;"|"&amp;F191&amp;"|"&amp;M191,RVb!A:A&amp;"|"&amp;RVb!F:F&amp;"|"&amp;RVb!H:H,RVb!E:E, 0)</f>
        <v>0</v>
      </c>
      <c r="O191" s="105" t="str" cm="1">
        <f t="array" ref="O191">_xlfn.XLOOKUP(C191&amp;"|"&amp;F191&amp;"|"&amp;"2025",RVb!A:A&amp;"|"&amp;RVb!F:F&amp;"|"&amp;RVb!H:H,RVb!E:E, "Neujemanje KN - RVb")</f>
        <v>Neujemanje KN - RVb</v>
      </c>
      <c r="P191" s="120"/>
      <c r="Q191" s="106"/>
      <c r="R191" s="44">
        <f t="shared" si="17"/>
        <v>0</v>
      </c>
      <c r="S191" s="217" t="str">
        <f t="shared" si="23"/>
        <v/>
      </c>
      <c r="T191" s="197" t="str">
        <f>IF(AND(B190="",B191=""),"",_xlfn.XLOOKUP(K191, Parametri!A:A,Parametri!B:B, ""))</f>
        <v/>
      </c>
      <c r="U191" s="197" t="str">
        <f>IF(AND(B190="",B191=""),"",_xlfn.XLOOKUP(K191, Parametri!A:A,Parametri!C:C, ""))</f>
        <v/>
      </c>
      <c r="V191" s="218" t="str">
        <f t="shared" si="21"/>
        <v/>
      </c>
      <c r="W191" s="219" t="str">
        <f t="shared" si="22"/>
        <v/>
      </c>
      <c r="X191" s="2"/>
    </row>
    <row r="192" spans="1:24" ht="30" customHeight="1" x14ac:dyDescent="0.3">
      <c r="A192" s="59">
        <v>185</v>
      </c>
      <c r="B192" s="89"/>
      <c r="C192" s="43" t="str">
        <f t="shared" si="19"/>
        <v/>
      </c>
      <c r="D192" s="182" t="str">
        <f>IF(AND(B191="",B192=""),"",IFERROR(_xlfn.XLOOKUP(B192,'Seznam Blaga'!A:A,'Seznam Blaga'!B:B), "To blago ni predmet CBAM"))</f>
        <v/>
      </c>
      <c r="E192" s="101"/>
      <c r="F192" s="43" t="str">
        <f>_xlfn.XLOOKUP(E192, 'Seznami podatkov'!C:C,'Seznami podatkov'!B:B, "Izpolni obvezna polja.")</f>
        <v/>
      </c>
      <c r="G192" s="212" t="str">
        <f t="shared" si="20"/>
        <v/>
      </c>
      <c r="H192" s="94"/>
      <c r="I192" s="95" t="b">
        <f>COUNTIF('Seznami podatkov'!G:G,H192)&gt;0</f>
        <v>0</v>
      </c>
      <c r="J192" s="95" t="b">
        <f>COUNTIF('Seznami podatkov'!H:H,H192)&gt;0</f>
        <v>0</v>
      </c>
      <c r="K192" s="106"/>
      <c r="L192" s="95">
        <f>_xlfn.XLOOKUP(K192, 'Seznami podatkov'!D:D,'Seznami podatkov'!E:E, "")</f>
        <v>0</v>
      </c>
      <c r="M192" s="104">
        <f t="shared" si="16"/>
        <v>2025</v>
      </c>
      <c r="N192" s="92" cm="1">
        <f t="array" ref="N192">_xlfn.XLOOKUP(C192&amp;"|"&amp;F192&amp;"|"&amp;M192,RVb!A:A&amp;"|"&amp;RVb!F:F&amp;"|"&amp;RVb!H:H,RVb!E:E, 0)</f>
        <v>0</v>
      </c>
      <c r="O192" s="105" t="str" cm="1">
        <f t="array" ref="O192">_xlfn.XLOOKUP(C192&amp;"|"&amp;F192&amp;"|"&amp;"2025",RVb!A:A&amp;"|"&amp;RVb!F:F&amp;"|"&amp;RVb!H:H,RVb!E:E, "Neujemanje KN - RVb")</f>
        <v>Neujemanje KN - RVb</v>
      </c>
      <c r="P192" s="120"/>
      <c r="Q192" s="106"/>
      <c r="R192" s="44">
        <f t="shared" si="17"/>
        <v>0</v>
      </c>
      <c r="S192" s="217" t="str">
        <f t="shared" si="23"/>
        <v/>
      </c>
      <c r="T192" s="197" t="str">
        <f>IF(AND(B191="",B192=""),"",_xlfn.XLOOKUP(K192, Parametri!A:A,Parametri!B:B, ""))</f>
        <v/>
      </c>
      <c r="U192" s="197" t="str">
        <f>IF(AND(B191="",B192=""),"",_xlfn.XLOOKUP(K192, Parametri!A:A,Parametri!C:C, ""))</f>
        <v/>
      </c>
      <c r="V192" s="218" t="str">
        <f t="shared" si="21"/>
        <v/>
      </c>
      <c r="W192" s="219" t="str">
        <f t="shared" si="22"/>
        <v/>
      </c>
      <c r="X192" s="2"/>
    </row>
    <row r="193" spans="1:24" ht="30" customHeight="1" x14ac:dyDescent="0.3">
      <c r="A193" s="59">
        <v>186</v>
      </c>
      <c r="B193" s="89"/>
      <c r="C193" s="43" t="str">
        <f t="shared" si="19"/>
        <v/>
      </c>
      <c r="D193" s="182" t="str">
        <f>IF(AND(B192="",B193=""),"",IFERROR(_xlfn.XLOOKUP(B193,'Seznam Blaga'!A:A,'Seznam Blaga'!B:B), "To blago ni predmet CBAM"))</f>
        <v/>
      </c>
      <c r="E193" s="101"/>
      <c r="F193" s="43" t="str">
        <f>_xlfn.XLOOKUP(E193, 'Seznami podatkov'!C:C,'Seznami podatkov'!B:B, "Izpolni obvezna polja.")</f>
        <v/>
      </c>
      <c r="G193" s="212" t="str">
        <f t="shared" si="20"/>
        <v/>
      </c>
      <c r="H193" s="94"/>
      <c r="I193" s="95" t="b">
        <f>COUNTIF('Seznami podatkov'!G:G,H193)&gt;0</f>
        <v>0</v>
      </c>
      <c r="J193" s="95" t="b">
        <f>COUNTIF('Seznami podatkov'!H:H,H193)&gt;0</f>
        <v>0</v>
      </c>
      <c r="K193" s="106"/>
      <c r="L193" s="95">
        <f>_xlfn.XLOOKUP(K193, 'Seznami podatkov'!D:D,'Seznami podatkov'!E:E, "")</f>
        <v>0</v>
      </c>
      <c r="M193" s="104">
        <f t="shared" si="16"/>
        <v>2025</v>
      </c>
      <c r="N193" s="92" cm="1">
        <f t="array" ref="N193">_xlfn.XLOOKUP(C193&amp;"|"&amp;F193&amp;"|"&amp;M193,RVb!A:A&amp;"|"&amp;RVb!F:F&amp;"|"&amp;RVb!H:H,RVb!E:E, 0)</f>
        <v>0</v>
      </c>
      <c r="O193" s="105" t="str" cm="1">
        <f t="array" ref="O193">_xlfn.XLOOKUP(C193&amp;"|"&amp;F193&amp;"|"&amp;"2025",RVb!A:A&amp;"|"&amp;RVb!F:F&amp;"|"&amp;RVb!H:H,RVb!E:E, "Neujemanje KN - RVb")</f>
        <v>Neujemanje KN - RVb</v>
      </c>
      <c r="P193" s="120"/>
      <c r="Q193" s="106"/>
      <c r="R193" s="44">
        <f t="shared" si="17"/>
        <v>0</v>
      </c>
      <c r="S193" s="217" t="str">
        <f t="shared" si="23"/>
        <v/>
      </c>
      <c r="T193" s="197" t="str">
        <f>IF(AND(B192="",B193=""),"",_xlfn.XLOOKUP(K193, Parametri!A:A,Parametri!B:B, ""))</f>
        <v/>
      </c>
      <c r="U193" s="197" t="str">
        <f>IF(AND(B192="",B193=""),"",_xlfn.XLOOKUP(K193, Parametri!A:A,Parametri!C:C, ""))</f>
        <v/>
      </c>
      <c r="V193" s="218" t="str">
        <f t="shared" si="21"/>
        <v/>
      </c>
      <c r="W193" s="219" t="str">
        <f t="shared" si="22"/>
        <v/>
      </c>
      <c r="X193" s="2"/>
    </row>
    <row r="194" spans="1:24" ht="30" customHeight="1" x14ac:dyDescent="0.3">
      <c r="A194" s="58">
        <v>187</v>
      </c>
      <c r="B194" s="89"/>
      <c r="C194" s="43" t="str">
        <f t="shared" si="19"/>
        <v/>
      </c>
      <c r="D194" s="182" t="str">
        <f>IF(AND(B193="",B194=""),"",IFERROR(_xlfn.XLOOKUP(B194,'Seznam Blaga'!A:A,'Seznam Blaga'!B:B), "To blago ni predmet CBAM"))</f>
        <v/>
      </c>
      <c r="E194" s="101"/>
      <c r="F194" s="43" t="str">
        <f>_xlfn.XLOOKUP(E194, 'Seznami podatkov'!C:C,'Seznami podatkov'!B:B, "Izpolni obvezna polja.")</f>
        <v/>
      </c>
      <c r="G194" s="212" t="str">
        <f t="shared" si="20"/>
        <v/>
      </c>
      <c r="H194" s="94"/>
      <c r="I194" s="95" t="b">
        <f>COUNTIF('Seznami podatkov'!G:G,H194)&gt;0</f>
        <v>0</v>
      </c>
      <c r="J194" s="95" t="b">
        <f>COUNTIF('Seznami podatkov'!H:H,H194)&gt;0</f>
        <v>0</v>
      </c>
      <c r="K194" s="106"/>
      <c r="L194" s="95">
        <f>_xlfn.XLOOKUP(K194, 'Seznami podatkov'!D:D,'Seznami podatkov'!E:E, "")</f>
        <v>0</v>
      </c>
      <c r="M194" s="104">
        <f t="shared" si="16"/>
        <v>2025</v>
      </c>
      <c r="N194" s="92" cm="1">
        <f t="array" ref="N194">_xlfn.XLOOKUP(C194&amp;"|"&amp;F194&amp;"|"&amp;M194,RVb!A:A&amp;"|"&amp;RVb!F:F&amp;"|"&amp;RVb!H:H,RVb!E:E, 0)</f>
        <v>0</v>
      </c>
      <c r="O194" s="105" t="str" cm="1">
        <f t="array" ref="O194">_xlfn.XLOOKUP(C194&amp;"|"&amp;F194&amp;"|"&amp;"2025",RVb!A:A&amp;"|"&amp;RVb!F:F&amp;"|"&amp;RVb!H:H,RVb!E:E, "Neujemanje KN - RVb")</f>
        <v>Neujemanje KN - RVb</v>
      </c>
      <c r="P194" s="120"/>
      <c r="Q194" s="106"/>
      <c r="R194" s="44">
        <f t="shared" si="17"/>
        <v>0</v>
      </c>
      <c r="S194" s="217" t="str">
        <f t="shared" si="23"/>
        <v/>
      </c>
      <c r="T194" s="197" t="str">
        <f>IF(AND(B193="",B194=""),"",_xlfn.XLOOKUP(K194, Parametri!A:A,Parametri!B:B, ""))</f>
        <v/>
      </c>
      <c r="U194" s="197" t="str">
        <f>IF(AND(B193="",B194=""),"",_xlfn.XLOOKUP(K194, Parametri!A:A,Parametri!C:C, ""))</f>
        <v/>
      </c>
      <c r="V194" s="218" t="str">
        <f t="shared" si="21"/>
        <v/>
      </c>
      <c r="W194" s="219" t="str">
        <f t="shared" si="22"/>
        <v/>
      </c>
      <c r="X194" s="2"/>
    </row>
    <row r="195" spans="1:24" ht="30" customHeight="1" x14ac:dyDescent="0.3">
      <c r="A195" s="59">
        <v>188</v>
      </c>
      <c r="B195" s="89"/>
      <c r="C195" s="43" t="str">
        <f t="shared" si="19"/>
        <v/>
      </c>
      <c r="D195" s="182" t="str">
        <f>IF(AND(B194="",B195=""),"",IFERROR(_xlfn.XLOOKUP(B195,'Seznam Blaga'!A:A,'Seznam Blaga'!B:B), "To blago ni predmet CBAM"))</f>
        <v/>
      </c>
      <c r="E195" s="101"/>
      <c r="F195" s="43" t="str">
        <f>_xlfn.XLOOKUP(E195, 'Seznami podatkov'!C:C,'Seznami podatkov'!B:B, "Izpolni obvezna polja.")</f>
        <v/>
      </c>
      <c r="G195" s="212" t="str">
        <f t="shared" si="20"/>
        <v/>
      </c>
      <c r="H195" s="94"/>
      <c r="I195" s="95" t="b">
        <f>COUNTIF('Seznami podatkov'!G:G,H195)&gt;0</f>
        <v>0</v>
      </c>
      <c r="J195" s="95" t="b">
        <f>COUNTIF('Seznami podatkov'!H:H,H195)&gt;0</f>
        <v>0</v>
      </c>
      <c r="K195" s="106"/>
      <c r="L195" s="95">
        <f>_xlfn.XLOOKUP(K195, 'Seznami podatkov'!D:D,'Seznami podatkov'!E:E, "")</f>
        <v>0</v>
      </c>
      <c r="M195" s="104">
        <f t="shared" si="16"/>
        <v>2025</v>
      </c>
      <c r="N195" s="92" cm="1">
        <f t="array" ref="N195">_xlfn.XLOOKUP(C195&amp;"|"&amp;F195&amp;"|"&amp;M195,RVb!A:A&amp;"|"&amp;RVb!F:F&amp;"|"&amp;RVb!H:H,RVb!E:E, 0)</f>
        <v>0</v>
      </c>
      <c r="O195" s="105" t="str" cm="1">
        <f t="array" ref="O195">_xlfn.XLOOKUP(C195&amp;"|"&amp;F195&amp;"|"&amp;"2025",RVb!A:A&amp;"|"&amp;RVb!F:F&amp;"|"&amp;RVb!H:H,RVb!E:E, "Neujemanje KN - RVb")</f>
        <v>Neujemanje KN - RVb</v>
      </c>
      <c r="P195" s="121"/>
      <c r="Q195" s="106"/>
      <c r="R195" s="44">
        <f t="shared" si="17"/>
        <v>0</v>
      </c>
      <c r="S195" s="217" t="str">
        <f t="shared" si="23"/>
        <v/>
      </c>
      <c r="T195" s="197" t="str">
        <f>IF(AND(B194="",B195=""),"",_xlfn.XLOOKUP(K195, Parametri!A:A,Parametri!B:B, ""))</f>
        <v/>
      </c>
      <c r="U195" s="197" t="str">
        <f>IF(AND(B194="",B195=""),"",_xlfn.XLOOKUP(K195, Parametri!A:A,Parametri!C:C, ""))</f>
        <v/>
      </c>
      <c r="V195" s="218" t="str">
        <f t="shared" si="21"/>
        <v/>
      </c>
      <c r="W195" s="219" t="str">
        <f t="shared" si="22"/>
        <v/>
      </c>
      <c r="X195" s="2"/>
    </row>
    <row r="196" spans="1:24" ht="30" customHeight="1" x14ac:dyDescent="0.3">
      <c r="A196" s="59">
        <v>189</v>
      </c>
      <c r="B196" s="89"/>
      <c r="C196" s="43" t="str">
        <f t="shared" si="19"/>
        <v/>
      </c>
      <c r="D196" s="182" t="str">
        <f>IF(AND(B195="",B196=""),"",IFERROR(_xlfn.XLOOKUP(B196,'Seznam Blaga'!A:A,'Seznam Blaga'!B:B), "To blago ni predmet CBAM"))</f>
        <v/>
      </c>
      <c r="E196" s="101"/>
      <c r="F196" s="43" t="str">
        <f>_xlfn.XLOOKUP(E196, 'Seznami podatkov'!C:C,'Seznami podatkov'!B:B, "Izpolni obvezna polja.")</f>
        <v/>
      </c>
      <c r="G196" s="212" t="str">
        <f t="shared" si="20"/>
        <v/>
      </c>
      <c r="H196" s="94"/>
      <c r="I196" s="95" t="b">
        <f>COUNTIF('Seznami podatkov'!G:G,H196)&gt;0</f>
        <v>0</v>
      </c>
      <c r="J196" s="95" t="b">
        <f>COUNTIF('Seznami podatkov'!H:H,H196)&gt;0</f>
        <v>0</v>
      </c>
      <c r="K196" s="106"/>
      <c r="L196" s="95">
        <f>_xlfn.XLOOKUP(K196, 'Seznami podatkov'!D:D,'Seznami podatkov'!E:E, "")</f>
        <v>0</v>
      </c>
      <c r="M196" s="104">
        <f t="shared" si="16"/>
        <v>2025</v>
      </c>
      <c r="N196" s="92" cm="1">
        <f t="array" ref="N196">_xlfn.XLOOKUP(C196&amp;"|"&amp;F196&amp;"|"&amp;M196,RVb!A:A&amp;"|"&amp;RVb!F:F&amp;"|"&amp;RVb!H:H,RVb!E:E, 0)</f>
        <v>0</v>
      </c>
      <c r="O196" s="105" t="str" cm="1">
        <f t="array" ref="O196">_xlfn.XLOOKUP(C196&amp;"|"&amp;F196&amp;"|"&amp;"2025",RVb!A:A&amp;"|"&amp;RVb!F:F&amp;"|"&amp;RVb!H:H,RVb!E:E, "Neujemanje KN - RVb")</f>
        <v>Neujemanje KN - RVb</v>
      </c>
      <c r="P196" s="121"/>
      <c r="Q196" s="106"/>
      <c r="R196" s="44">
        <f t="shared" si="17"/>
        <v>0</v>
      </c>
      <c r="S196" s="217" t="str">
        <f t="shared" si="23"/>
        <v/>
      </c>
      <c r="T196" s="197" t="str">
        <f>IF(AND(B195="",B196=""),"",_xlfn.XLOOKUP(K196, Parametri!A:A,Parametri!B:B, ""))</f>
        <v/>
      </c>
      <c r="U196" s="197" t="str">
        <f>IF(AND(B195="",B196=""),"",_xlfn.XLOOKUP(K196, Parametri!A:A,Parametri!C:C, ""))</f>
        <v/>
      </c>
      <c r="V196" s="218" t="str">
        <f t="shared" si="21"/>
        <v/>
      </c>
      <c r="W196" s="219" t="str">
        <f t="shared" si="22"/>
        <v/>
      </c>
      <c r="X196" s="2"/>
    </row>
    <row r="197" spans="1:24" ht="30" customHeight="1" x14ac:dyDescent="0.3">
      <c r="A197" s="58">
        <v>190</v>
      </c>
      <c r="B197" s="89"/>
      <c r="C197" s="43" t="str">
        <f t="shared" si="19"/>
        <v/>
      </c>
      <c r="D197" s="182" t="str">
        <f>IF(AND(B196="",B197=""),"",IFERROR(_xlfn.XLOOKUP(B197,'Seznam Blaga'!A:A,'Seznam Blaga'!B:B), "To blago ni predmet CBAM"))</f>
        <v/>
      </c>
      <c r="E197" s="101"/>
      <c r="F197" s="43" t="str">
        <f>_xlfn.XLOOKUP(E197, 'Seznami podatkov'!C:C,'Seznami podatkov'!B:B, "Izpolni obvezna polja.")</f>
        <v/>
      </c>
      <c r="G197" s="212" t="str">
        <f t="shared" si="20"/>
        <v/>
      </c>
      <c r="H197" s="94"/>
      <c r="I197" s="95" t="b">
        <f>COUNTIF('Seznami podatkov'!G:G,H197)&gt;0</f>
        <v>0</v>
      </c>
      <c r="J197" s="95" t="b">
        <f>COUNTIF('Seznami podatkov'!H:H,H197)&gt;0</f>
        <v>0</v>
      </c>
      <c r="K197" s="106"/>
      <c r="L197" s="95">
        <f>_xlfn.XLOOKUP(K197, 'Seznami podatkov'!D:D,'Seznami podatkov'!E:E, "")</f>
        <v>0</v>
      </c>
      <c r="M197" s="104">
        <f t="shared" si="16"/>
        <v>2025</v>
      </c>
      <c r="N197" s="92" cm="1">
        <f t="array" ref="N197">_xlfn.XLOOKUP(C197&amp;"|"&amp;F197&amp;"|"&amp;M197,RVb!A:A&amp;"|"&amp;RVb!F:F&amp;"|"&amp;RVb!H:H,RVb!E:E, 0)</f>
        <v>0</v>
      </c>
      <c r="O197" s="105" t="str" cm="1">
        <f t="array" ref="O197">_xlfn.XLOOKUP(C197&amp;"|"&amp;F197&amp;"|"&amp;"2025",RVb!A:A&amp;"|"&amp;RVb!F:F&amp;"|"&amp;RVb!H:H,RVb!E:E, "Neujemanje KN - RVb")</f>
        <v>Neujemanje KN - RVb</v>
      </c>
      <c r="P197" s="121"/>
      <c r="Q197" s="106"/>
      <c r="R197" s="44">
        <f t="shared" si="17"/>
        <v>0</v>
      </c>
      <c r="S197" s="217" t="str">
        <f t="shared" si="23"/>
        <v/>
      </c>
      <c r="T197" s="197" t="str">
        <f>IF(AND(B196="",B197=""),"",_xlfn.XLOOKUP(K197, Parametri!A:A,Parametri!B:B, ""))</f>
        <v/>
      </c>
      <c r="U197" s="197" t="str">
        <f>IF(AND(B196="",B197=""),"",_xlfn.XLOOKUP(K197, Parametri!A:A,Parametri!C:C, ""))</f>
        <v/>
      </c>
      <c r="V197" s="218" t="str">
        <f t="shared" si="21"/>
        <v/>
      </c>
      <c r="W197" s="219" t="str">
        <f t="shared" si="22"/>
        <v/>
      </c>
      <c r="X197" s="2"/>
    </row>
    <row r="198" spans="1:24" ht="30" customHeight="1" x14ac:dyDescent="0.3">
      <c r="A198" s="59">
        <v>191</v>
      </c>
      <c r="B198" s="89"/>
      <c r="C198" s="43" t="str">
        <f t="shared" si="19"/>
        <v/>
      </c>
      <c r="D198" s="182" t="str">
        <f>IF(AND(B197="",B198=""),"",IFERROR(_xlfn.XLOOKUP(B198,'Seznam Blaga'!A:A,'Seznam Blaga'!B:B), "To blago ni predmet CBAM"))</f>
        <v/>
      </c>
      <c r="E198" s="101"/>
      <c r="F198" s="43" t="str">
        <f>_xlfn.XLOOKUP(E198, 'Seznami podatkov'!C:C,'Seznami podatkov'!B:B, "Izpolni obvezna polja.")</f>
        <v/>
      </c>
      <c r="G198" s="212" t="str">
        <f t="shared" si="20"/>
        <v/>
      </c>
      <c r="H198" s="94"/>
      <c r="I198" s="95" t="b">
        <f>COUNTIF('Seznami podatkov'!G:G,H198)&gt;0</f>
        <v>0</v>
      </c>
      <c r="J198" s="95" t="b">
        <f>COUNTIF('Seznami podatkov'!H:H,H198)&gt;0</f>
        <v>0</v>
      </c>
      <c r="K198" s="106"/>
      <c r="L198" s="95">
        <f>_xlfn.XLOOKUP(K198, 'Seznami podatkov'!D:D,'Seznami podatkov'!E:E, "")</f>
        <v>0</v>
      </c>
      <c r="M198" s="104">
        <f t="shared" si="16"/>
        <v>2025</v>
      </c>
      <c r="N198" s="92" cm="1">
        <f t="array" ref="N198">_xlfn.XLOOKUP(C198&amp;"|"&amp;F198&amp;"|"&amp;M198,RVb!A:A&amp;"|"&amp;RVb!F:F&amp;"|"&amp;RVb!H:H,RVb!E:E, 0)</f>
        <v>0</v>
      </c>
      <c r="O198" s="105" t="str" cm="1">
        <f t="array" ref="O198">_xlfn.XLOOKUP(C198&amp;"|"&amp;F198&amp;"|"&amp;"2025",RVb!A:A&amp;"|"&amp;RVb!F:F&amp;"|"&amp;RVb!H:H,RVb!E:E, "Neujemanje KN - RVb")</f>
        <v>Neujemanje KN - RVb</v>
      </c>
      <c r="P198" s="121"/>
      <c r="Q198" s="106"/>
      <c r="R198" s="44">
        <f t="shared" si="17"/>
        <v>0</v>
      </c>
      <c r="S198" s="217" t="str">
        <f t="shared" si="23"/>
        <v/>
      </c>
      <c r="T198" s="197" t="str">
        <f>IF(AND(B197="",B198=""),"",_xlfn.XLOOKUP(K198, Parametri!A:A,Parametri!B:B, ""))</f>
        <v/>
      </c>
      <c r="U198" s="197" t="str">
        <f>IF(AND(B197="",B198=""),"",_xlfn.XLOOKUP(K198, Parametri!A:A,Parametri!C:C, ""))</f>
        <v/>
      </c>
      <c r="V198" s="218" t="str">
        <f t="shared" si="21"/>
        <v/>
      </c>
      <c r="W198" s="219" t="str">
        <f t="shared" si="22"/>
        <v/>
      </c>
      <c r="X198" s="2"/>
    </row>
    <row r="199" spans="1:24" ht="30" customHeight="1" x14ac:dyDescent="0.3">
      <c r="A199" s="59">
        <v>192</v>
      </c>
      <c r="B199" s="89"/>
      <c r="C199" s="43" t="str">
        <f t="shared" si="19"/>
        <v/>
      </c>
      <c r="D199" s="182" t="str">
        <f>IF(AND(B198="",B199=""),"",IFERROR(_xlfn.XLOOKUP(B199,'Seznam Blaga'!A:A,'Seznam Blaga'!B:B), "To blago ni predmet CBAM"))</f>
        <v/>
      </c>
      <c r="E199" s="101"/>
      <c r="F199" s="43" t="str">
        <f>_xlfn.XLOOKUP(E199, 'Seznami podatkov'!C:C,'Seznami podatkov'!B:B, "Izpolni obvezna polja.")</f>
        <v/>
      </c>
      <c r="G199" s="212" t="str">
        <f t="shared" si="20"/>
        <v/>
      </c>
      <c r="H199" s="94"/>
      <c r="I199" s="95" t="b">
        <f>COUNTIF('Seznami podatkov'!G:G,H199)&gt;0</f>
        <v>0</v>
      </c>
      <c r="J199" s="95" t="b">
        <f>COUNTIF('Seznami podatkov'!H:H,H199)&gt;0</f>
        <v>0</v>
      </c>
      <c r="K199" s="106"/>
      <c r="L199" s="95">
        <f>_xlfn.XLOOKUP(K199, 'Seznami podatkov'!D:D,'Seznami podatkov'!E:E, "")</f>
        <v>0</v>
      </c>
      <c r="M199" s="104">
        <f t="shared" si="16"/>
        <v>2025</v>
      </c>
      <c r="N199" s="92" cm="1">
        <f t="array" ref="N199">_xlfn.XLOOKUP(C199&amp;"|"&amp;F199&amp;"|"&amp;M199,RVb!A:A&amp;"|"&amp;RVb!F:F&amp;"|"&amp;RVb!H:H,RVb!E:E, 0)</f>
        <v>0</v>
      </c>
      <c r="O199" s="105" t="str" cm="1">
        <f t="array" ref="O199">_xlfn.XLOOKUP(C199&amp;"|"&amp;F199&amp;"|"&amp;"2025",RVb!A:A&amp;"|"&amp;RVb!F:F&amp;"|"&amp;RVb!H:H,RVb!E:E, "Neujemanje KN - RVb")</f>
        <v>Neujemanje KN - RVb</v>
      </c>
      <c r="P199" s="121"/>
      <c r="Q199" s="106"/>
      <c r="R199" s="44">
        <f t="shared" si="17"/>
        <v>0</v>
      </c>
      <c r="S199" s="217" t="str">
        <f t="shared" si="23"/>
        <v/>
      </c>
      <c r="T199" s="197" t="str">
        <f>IF(AND(B198="",B199=""),"",_xlfn.XLOOKUP(K199, Parametri!A:A,Parametri!B:B, ""))</f>
        <v/>
      </c>
      <c r="U199" s="197" t="str">
        <f>IF(AND(B198="",B199=""),"",_xlfn.XLOOKUP(K199, Parametri!A:A,Parametri!C:C, ""))</f>
        <v/>
      </c>
      <c r="V199" s="218" t="str">
        <f t="shared" si="21"/>
        <v/>
      </c>
      <c r="W199" s="219" t="str">
        <f t="shared" si="22"/>
        <v/>
      </c>
      <c r="X199" s="2"/>
    </row>
    <row r="200" spans="1:24" ht="30" customHeight="1" x14ac:dyDescent="0.3">
      <c r="A200" s="58">
        <v>193</v>
      </c>
      <c r="B200" s="89"/>
      <c r="C200" s="43" t="str">
        <f t="shared" si="19"/>
        <v/>
      </c>
      <c r="D200" s="182" t="str">
        <f>IF(AND(B199="",B200=""),"",IFERROR(_xlfn.XLOOKUP(B200,'Seznam Blaga'!A:A,'Seznam Blaga'!B:B), "To blago ni predmet CBAM"))</f>
        <v/>
      </c>
      <c r="E200" s="101"/>
      <c r="F200" s="43" t="str">
        <f>_xlfn.XLOOKUP(E200, 'Seznami podatkov'!C:C,'Seznami podatkov'!B:B, "Izpolni obvezna polja.")</f>
        <v/>
      </c>
      <c r="G200" s="212" t="str">
        <f t="shared" si="20"/>
        <v/>
      </c>
      <c r="H200" s="94"/>
      <c r="I200" s="95" t="b">
        <f>COUNTIF('Seznami podatkov'!G:G,H200)&gt;0</f>
        <v>0</v>
      </c>
      <c r="J200" s="95" t="b">
        <f>COUNTIF('Seznami podatkov'!H:H,H200)&gt;0</f>
        <v>0</v>
      </c>
      <c r="K200" s="106"/>
      <c r="L200" s="95">
        <f>_xlfn.XLOOKUP(K200, 'Seznami podatkov'!D:D,'Seznami podatkov'!E:E, "")</f>
        <v>0</v>
      </c>
      <c r="M200" s="104">
        <f t="shared" si="16"/>
        <v>2025</v>
      </c>
      <c r="N200" s="92" cm="1">
        <f t="array" ref="N200">_xlfn.XLOOKUP(C200&amp;"|"&amp;F200&amp;"|"&amp;M200,RVb!A:A&amp;"|"&amp;RVb!F:F&amp;"|"&amp;RVb!H:H,RVb!E:E, 0)</f>
        <v>0</v>
      </c>
      <c r="O200" s="105" t="str" cm="1">
        <f t="array" ref="O200">_xlfn.XLOOKUP(C200&amp;"|"&amp;F200&amp;"|"&amp;"2025",RVb!A:A&amp;"|"&amp;RVb!F:F&amp;"|"&amp;RVb!H:H,RVb!E:E, "Neujemanje KN - RVb")</f>
        <v>Neujemanje KN - RVb</v>
      </c>
      <c r="P200" s="121"/>
      <c r="Q200" s="106"/>
      <c r="R200" s="44">
        <f t="shared" si="17"/>
        <v>0</v>
      </c>
      <c r="S200" s="217" t="str">
        <f t="shared" si="23"/>
        <v/>
      </c>
      <c r="T200" s="197" t="str">
        <f>IF(AND(B199="",B200=""),"",_xlfn.XLOOKUP(K200, Parametri!A:A,Parametri!B:B, ""))</f>
        <v/>
      </c>
      <c r="U200" s="197" t="str">
        <f>IF(AND(B199="",B200=""),"",_xlfn.XLOOKUP(K200, Parametri!A:A,Parametri!C:C, ""))</f>
        <v/>
      </c>
      <c r="V200" s="218" t="str">
        <f t="shared" si="21"/>
        <v/>
      </c>
      <c r="W200" s="219" t="str">
        <f t="shared" si="22"/>
        <v/>
      </c>
      <c r="X200" s="2"/>
    </row>
    <row r="201" spans="1:24" ht="30" customHeight="1" x14ac:dyDescent="0.3">
      <c r="A201" s="59">
        <v>194</v>
      </c>
      <c r="B201" s="89"/>
      <c r="C201" s="43" t="str">
        <f t="shared" si="19"/>
        <v/>
      </c>
      <c r="D201" s="182" t="str">
        <f>IF(AND(B200="",B201=""),"",IFERROR(_xlfn.XLOOKUP(B201,'Seznam Blaga'!A:A,'Seznam Blaga'!B:B), "To blago ni predmet CBAM"))</f>
        <v/>
      </c>
      <c r="E201" s="101"/>
      <c r="F201" s="43" t="str">
        <f>_xlfn.XLOOKUP(E201, 'Seznami podatkov'!C:C,'Seznami podatkov'!B:B, "Izpolni obvezna polja.")</f>
        <v/>
      </c>
      <c r="G201" s="212" t="str">
        <f t="shared" si="20"/>
        <v/>
      </c>
      <c r="H201" s="94"/>
      <c r="I201" s="95" t="b">
        <f>COUNTIF('Seznami podatkov'!G:G,H201)&gt;0</f>
        <v>0</v>
      </c>
      <c r="J201" s="95" t="b">
        <f>COUNTIF('Seznami podatkov'!H:H,H201)&gt;0</f>
        <v>0</v>
      </c>
      <c r="K201" s="106"/>
      <c r="L201" s="95">
        <f>_xlfn.XLOOKUP(K201, 'Seznami podatkov'!D:D,'Seznami podatkov'!E:E, "")</f>
        <v>0</v>
      </c>
      <c r="M201" s="104">
        <f t="shared" ref="M201:M207" si="24">IF(K201&gt;2027,2028,2025)</f>
        <v>2025</v>
      </c>
      <c r="N201" s="92" cm="1">
        <f t="array" ref="N201">_xlfn.XLOOKUP(C201&amp;"|"&amp;F201&amp;"|"&amp;M201,RVb!A:A&amp;"|"&amp;RVb!F:F&amp;"|"&amp;RVb!H:H,RVb!E:E, 0)</f>
        <v>0</v>
      </c>
      <c r="O201" s="105" t="str" cm="1">
        <f t="array" ref="O201">_xlfn.XLOOKUP(C201&amp;"|"&amp;F201&amp;"|"&amp;"2025",RVb!A:A&amp;"|"&amp;RVb!F:F&amp;"|"&amp;RVb!H:H,RVb!E:E, "Neujemanje KN - RVb")</f>
        <v>Neujemanje KN - RVb</v>
      </c>
      <c r="P201" s="121"/>
      <c r="Q201" s="106"/>
      <c r="R201" s="44">
        <f t="shared" ref="R201:R207" si="25">ROUND(Q201,5)</f>
        <v>0</v>
      </c>
      <c r="S201" s="217" t="str">
        <f t="shared" ref="S201:S207" si="26">IF(AND(B200="",B201=""),"",IF(N201=0, O201, N201))</f>
        <v/>
      </c>
      <c r="T201" s="197" t="str">
        <f>IF(AND(B200="",B201=""),"",_xlfn.XLOOKUP(K201, Parametri!A:A,Parametri!B:B, ""))</f>
        <v/>
      </c>
      <c r="U201" s="197" t="str">
        <f>IF(AND(B200="",B201=""),"",_xlfn.XLOOKUP(K201, Parametri!A:A,Parametri!C:C, ""))</f>
        <v/>
      </c>
      <c r="V201" s="218" t="str">
        <f t="shared" si="21"/>
        <v/>
      </c>
      <c r="W201" s="219" t="str">
        <f t="shared" si="22"/>
        <v/>
      </c>
      <c r="X201" s="2"/>
    </row>
    <row r="202" spans="1:24" ht="30" customHeight="1" x14ac:dyDescent="0.3">
      <c r="A202" s="59">
        <v>195</v>
      </c>
      <c r="B202" s="89"/>
      <c r="C202" s="43" t="str">
        <f t="shared" ref="C202:C207" si="27">SUBSTITUTE(B202," ",CHAR(160))</f>
        <v/>
      </c>
      <c r="D202" s="182" t="str">
        <f>IF(AND(B201="",B202=""),"",IFERROR(_xlfn.XLOOKUP(B202,'Seznam Blaga'!A:A,'Seznam Blaga'!B:B), "To blago ni predmet CBAM"))</f>
        <v/>
      </c>
      <c r="E202" s="101"/>
      <c r="F202" s="43" t="str">
        <f>_xlfn.XLOOKUP(E202, 'Seznami podatkov'!C:C,'Seznami podatkov'!B:B, "Izpolni obvezna polja.")</f>
        <v/>
      </c>
      <c r="G202" s="212" t="str">
        <f t="shared" ref="G202:G207" si="28">IF(AND(B201="",B202=""),"",IF(F202="", "Brez", F202))</f>
        <v/>
      </c>
      <c r="H202" s="94"/>
      <c r="I202" s="95" t="b">
        <f>COUNTIF('Seznami podatkov'!G:G,H202)&gt;0</f>
        <v>0</v>
      </c>
      <c r="J202" s="95" t="b">
        <f>COUNTIF('Seznami podatkov'!H:H,H202)&gt;0</f>
        <v>0</v>
      </c>
      <c r="K202" s="106"/>
      <c r="L202" s="95">
        <f>_xlfn.XLOOKUP(K202, 'Seznami podatkov'!D:D,'Seznami podatkov'!E:E, "")</f>
        <v>0</v>
      </c>
      <c r="M202" s="104">
        <f t="shared" si="24"/>
        <v>2025</v>
      </c>
      <c r="N202" s="92" cm="1">
        <f t="array" ref="N202">_xlfn.XLOOKUP(C202&amp;"|"&amp;F202&amp;"|"&amp;M202,RVb!A:A&amp;"|"&amp;RVb!F:F&amp;"|"&amp;RVb!H:H,RVb!E:E, 0)</f>
        <v>0</v>
      </c>
      <c r="O202" s="105" t="str" cm="1">
        <f t="array" ref="O202">_xlfn.XLOOKUP(C202&amp;"|"&amp;F202&amp;"|"&amp;"2025",RVb!A:A&amp;"|"&amp;RVb!F:F&amp;"|"&amp;RVb!H:H,RVb!E:E, "Neujemanje KN - RVb")</f>
        <v>Neujemanje KN - RVb</v>
      </c>
      <c r="P202" s="121"/>
      <c r="Q202" s="106"/>
      <c r="R202" s="44">
        <f t="shared" si="25"/>
        <v>0</v>
      </c>
      <c r="S202" s="217" t="str">
        <f t="shared" si="26"/>
        <v/>
      </c>
      <c r="T202" s="197" t="str">
        <f>IF(AND(B201="",B202=""),"",_xlfn.XLOOKUP(K202, Parametri!A:A,Parametri!B:B, ""))</f>
        <v/>
      </c>
      <c r="U202" s="197" t="str">
        <f>IF(AND(B201="",B202=""),"",_xlfn.XLOOKUP(K202, Parametri!A:A,Parametri!C:C, ""))</f>
        <v/>
      </c>
      <c r="V202" s="218" t="str">
        <f t="shared" ref="V202:V207" si="29">IF(AND(B201="",B202=""),"",IFERROR(IF(OR(I202,J202),"Izvzeta država",IF(Q202=0, 0, (R202-S202*T202*U202)*ROUND(P202,5))),0))</f>
        <v/>
      </c>
      <c r="W202" s="219" t="str">
        <f t="shared" ref="W202:W207" si="30">IF(AND(B201="",B202=""),"",IFERROR(V202*$V$2,0))</f>
        <v/>
      </c>
      <c r="X202" s="2"/>
    </row>
    <row r="203" spans="1:24" ht="30" customHeight="1" x14ac:dyDescent="0.3">
      <c r="A203" s="58">
        <v>196</v>
      </c>
      <c r="B203" s="89"/>
      <c r="C203" s="43" t="str">
        <f t="shared" si="27"/>
        <v/>
      </c>
      <c r="D203" s="182" t="str">
        <f>IF(AND(B202="",B203=""),"",IFERROR(_xlfn.XLOOKUP(B203,'Seznam Blaga'!A:A,'Seznam Blaga'!B:B), "To blago ni predmet CBAM"))</f>
        <v/>
      </c>
      <c r="E203" s="101"/>
      <c r="F203" s="43" t="str">
        <f>_xlfn.XLOOKUP(E203, 'Seznami podatkov'!C:C,'Seznami podatkov'!B:B, "Izpolni obvezna polja.")</f>
        <v/>
      </c>
      <c r="G203" s="212" t="str">
        <f t="shared" si="28"/>
        <v/>
      </c>
      <c r="H203" s="94"/>
      <c r="I203" s="95" t="b">
        <f>COUNTIF('Seznami podatkov'!G:G,H203)&gt;0</f>
        <v>0</v>
      </c>
      <c r="J203" s="95" t="b">
        <f>COUNTIF('Seznami podatkov'!H:H,H203)&gt;0</f>
        <v>0</v>
      </c>
      <c r="K203" s="106"/>
      <c r="L203" s="95">
        <f>_xlfn.XLOOKUP(K203, 'Seznami podatkov'!D:D,'Seznami podatkov'!E:E, "")</f>
        <v>0</v>
      </c>
      <c r="M203" s="104">
        <f t="shared" si="24"/>
        <v>2025</v>
      </c>
      <c r="N203" s="92" cm="1">
        <f t="array" ref="N203">_xlfn.XLOOKUP(C203&amp;"|"&amp;F203&amp;"|"&amp;M203,RVb!A:A&amp;"|"&amp;RVb!F:F&amp;"|"&amp;RVb!H:H,RVb!E:E, 0)</f>
        <v>0</v>
      </c>
      <c r="O203" s="105" t="str" cm="1">
        <f t="array" ref="O203">_xlfn.XLOOKUP(C203&amp;"|"&amp;F203&amp;"|"&amp;"2025",RVb!A:A&amp;"|"&amp;RVb!F:F&amp;"|"&amp;RVb!H:H,RVb!E:E, "Neujemanje KN - RVb")</f>
        <v>Neujemanje KN - RVb</v>
      </c>
      <c r="P203" s="121"/>
      <c r="Q203" s="106"/>
      <c r="R203" s="44">
        <f t="shared" si="25"/>
        <v>0</v>
      </c>
      <c r="S203" s="217" t="str">
        <f t="shared" si="26"/>
        <v/>
      </c>
      <c r="T203" s="197" t="str">
        <f>IF(AND(B202="",B203=""),"",_xlfn.XLOOKUP(K203, Parametri!A:A,Parametri!B:B, ""))</f>
        <v/>
      </c>
      <c r="U203" s="197" t="str">
        <f>IF(AND(B202="",B203=""),"",_xlfn.XLOOKUP(K203, Parametri!A:A,Parametri!C:C, ""))</f>
        <v/>
      </c>
      <c r="V203" s="218" t="str">
        <f t="shared" si="29"/>
        <v/>
      </c>
      <c r="W203" s="219" t="str">
        <f t="shared" si="30"/>
        <v/>
      </c>
      <c r="X203" s="2"/>
    </row>
    <row r="204" spans="1:24" ht="30" customHeight="1" x14ac:dyDescent="0.3">
      <c r="A204" s="59">
        <v>197</v>
      </c>
      <c r="B204" s="89"/>
      <c r="C204" s="43" t="str">
        <f t="shared" si="27"/>
        <v/>
      </c>
      <c r="D204" s="182" t="str">
        <f>IF(AND(B203="",B204=""),"",IFERROR(_xlfn.XLOOKUP(B204,'Seznam Blaga'!A:A,'Seznam Blaga'!B:B), "To blago ni predmet CBAM"))</f>
        <v/>
      </c>
      <c r="E204" s="101"/>
      <c r="F204" s="43" t="str">
        <f>_xlfn.XLOOKUP(E204, 'Seznami podatkov'!C:C,'Seznami podatkov'!B:B, "Izpolni obvezna polja.")</f>
        <v/>
      </c>
      <c r="G204" s="212" t="str">
        <f t="shared" si="28"/>
        <v/>
      </c>
      <c r="H204" s="94"/>
      <c r="I204" s="95" t="b">
        <f>COUNTIF('Seznami podatkov'!G:G,H204)&gt;0</f>
        <v>0</v>
      </c>
      <c r="J204" s="95" t="b">
        <f>COUNTIF('Seznami podatkov'!H:H,H204)&gt;0</f>
        <v>0</v>
      </c>
      <c r="K204" s="106"/>
      <c r="L204" s="95">
        <f>_xlfn.XLOOKUP(K204, 'Seznami podatkov'!D:D,'Seznami podatkov'!E:E, "")</f>
        <v>0</v>
      </c>
      <c r="M204" s="104">
        <f t="shared" si="24"/>
        <v>2025</v>
      </c>
      <c r="N204" s="92" cm="1">
        <f t="array" ref="N204">_xlfn.XLOOKUP(C204&amp;"|"&amp;F204&amp;"|"&amp;M204,RVb!A:A&amp;"|"&amp;RVb!F:F&amp;"|"&amp;RVb!H:H,RVb!E:E, 0)</f>
        <v>0</v>
      </c>
      <c r="O204" s="105" t="str" cm="1">
        <f t="array" ref="O204">_xlfn.XLOOKUP(C204&amp;"|"&amp;F204&amp;"|"&amp;"2025",RVb!A:A&amp;"|"&amp;RVb!F:F&amp;"|"&amp;RVb!H:H,RVb!E:E, "Neujemanje KN - RVb")</f>
        <v>Neujemanje KN - RVb</v>
      </c>
      <c r="P204" s="121"/>
      <c r="Q204" s="106"/>
      <c r="R204" s="44">
        <f t="shared" si="25"/>
        <v>0</v>
      </c>
      <c r="S204" s="217" t="str">
        <f t="shared" si="26"/>
        <v/>
      </c>
      <c r="T204" s="197" t="str">
        <f>IF(AND(B203="",B204=""),"",_xlfn.XLOOKUP(K204, Parametri!A:A,Parametri!B:B, ""))</f>
        <v/>
      </c>
      <c r="U204" s="197" t="str">
        <f>IF(AND(B203="",B204=""),"",_xlfn.XLOOKUP(K204, Parametri!A:A,Parametri!C:C, ""))</f>
        <v/>
      </c>
      <c r="V204" s="218" t="str">
        <f t="shared" si="29"/>
        <v/>
      </c>
      <c r="W204" s="219" t="str">
        <f t="shared" si="30"/>
        <v/>
      </c>
      <c r="X204" s="2"/>
    </row>
    <row r="205" spans="1:24" ht="30" customHeight="1" x14ac:dyDescent="0.3">
      <c r="A205" s="59">
        <v>198</v>
      </c>
      <c r="B205" s="89"/>
      <c r="C205" s="43" t="str">
        <f t="shared" si="27"/>
        <v/>
      </c>
      <c r="D205" s="182" t="str">
        <f>IF(AND(B204="",B205=""),"",IFERROR(_xlfn.XLOOKUP(B205,'Seznam Blaga'!A:A,'Seznam Blaga'!B:B), "To blago ni predmet CBAM"))</f>
        <v/>
      </c>
      <c r="E205" s="101"/>
      <c r="F205" s="43" t="str">
        <f>_xlfn.XLOOKUP(E205, 'Seznami podatkov'!C:C,'Seznami podatkov'!B:B, "Izpolni obvezna polja.")</f>
        <v/>
      </c>
      <c r="G205" s="212" t="str">
        <f t="shared" si="28"/>
        <v/>
      </c>
      <c r="H205" s="94"/>
      <c r="I205" s="95" t="b">
        <f>COUNTIF('Seznami podatkov'!G:G,H205)&gt;0</f>
        <v>0</v>
      </c>
      <c r="J205" s="95" t="b">
        <f>COUNTIF('Seznami podatkov'!H:H,H205)&gt;0</f>
        <v>0</v>
      </c>
      <c r="K205" s="106"/>
      <c r="L205" s="95">
        <f>_xlfn.XLOOKUP(K205, 'Seznami podatkov'!D:D,'Seznami podatkov'!E:E, "")</f>
        <v>0</v>
      </c>
      <c r="M205" s="104">
        <f t="shared" si="24"/>
        <v>2025</v>
      </c>
      <c r="N205" s="92" cm="1">
        <f t="array" ref="N205">_xlfn.XLOOKUP(C205&amp;"|"&amp;F205&amp;"|"&amp;M205,RVb!A:A&amp;"|"&amp;RVb!F:F&amp;"|"&amp;RVb!H:H,RVb!E:E, 0)</f>
        <v>0</v>
      </c>
      <c r="O205" s="105" t="str" cm="1">
        <f t="array" ref="O205">_xlfn.XLOOKUP(C205&amp;"|"&amp;F205&amp;"|"&amp;"2025",RVb!A:A&amp;"|"&amp;RVb!F:F&amp;"|"&amp;RVb!H:H,RVb!E:E, "Neujemanje KN - RVb")</f>
        <v>Neujemanje KN - RVb</v>
      </c>
      <c r="P205" s="121"/>
      <c r="Q205" s="106"/>
      <c r="R205" s="44">
        <f t="shared" si="25"/>
        <v>0</v>
      </c>
      <c r="S205" s="217" t="str">
        <f t="shared" si="26"/>
        <v/>
      </c>
      <c r="T205" s="197" t="str">
        <f>IF(AND(B204="",B205=""),"",_xlfn.XLOOKUP(K205, Parametri!A:A,Parametri!B:B, ""))</f>
        <v/>
      </c>
      <c r="U205" s="197" t="str">
        <f>IF(AND(B204="",B205=""),"",_xlfn.XLOOKUP(K205, Parametri!A:A,Parametri!C:C, ""))</f>
        <v/>
      </c>
      <c r="V205" s="218" t="str">
        <f t="shared" si="29"/>
        <v/>
      </c>
      <c r="W205" s="219" t="str">
        <f t="shared" si="30"/>
        <v/>
      </c>
      <c r="X205" s="2"/>
    </row>
    <row r="206" spans="1:24" ht="30" customHeight="1" x14ac:dyDescent="0.3">
      <c r="A206" s="58">
        <v>199</v>
      </c>
      <c r="B206" s="89"/>
      <c r="C206" s="43" t="str">
        <f t="shared" si="27"/>
        <v/>
      </c>
      <c r="D206" s="182" t="str">
        <f>IF(AND(B205="",B206=""),"",IFERROR(_xlfn.XLOOKUP(B206,'Seznam Blaga'!A:A,'Seznam Blaga'!B:B), "To blago ni predmet CBAM"))</f>
        <v/>
      </c>
      <c r="E206" s="101"/>
      <c r="F206" s="43" t="str">
        <f>_xlfn.XLOOKUP(E206, 'Seznami podatkov'!C:C,'Seznami podatkov'!B:B, "Izpolni obvezna polja.")</f>
        <v/>
      </c>
      <c r="G206" s="212" t="str">
        <f t="shared" si="28"/>
        <v/>
      </c>
      <c r="H206" s="94"/>
      <c r="I206" s="95" t="b">
        <f>COUNTIF('Seznami podatkov'!G:G,H206)&gt;0</f>
        <v>0</v>
      </c>
      <c r="J206" s="95" t="b">
        <f>COUNTIF('Seznami podatkov'!H:H,H206)&gt;0</f>
        <v>0</v>
      </c>
      <c r="K206" s="106"/>
      <c r="L206" s="95">
        <f>_xlfn.XLOOKUP(K206, 'Seznami podatkov'!D:D,'Seznami podatkov'!E:E, "")</f>
        <v>0</v>
      </c>
      <c r="M206" s="104">
        <f t="shared" si="24"/>
        <v>2025</v>
      </c>
      <c r="N206" s="92" cm="1">
        <f t="array" ref="N206">_xlfn.XLOOKUP(C206&amp;"|"&amp;F206&amp;"|"&amp;M206,RVb!A:A&amp;"|"&amp;RVb!F:F&amp;"|"&amp;RVb!H:H,RVb!E:E, 0)</f>
        <v>0</v>
      </c>
      <c r="O206" s="105" t="str" cm="1">
        <f t="array" ref="O206">_xlfn.XLOOKUP(C206&amp;"|"&amp;F206&amp;"|"&amp;"2025",RVb!A:A&amp;"|"&amp;RVb!F:F&amp;"|"&amp;RVb!H:H,RVb!E:E, "Neujemanje KN - RVb")</f>
        <v>Neujemanje KN - RVb</v>
      </c>
      <c r="P206" s="121"/>
      <c r="Q206" s="106"/>
      <c r="R206" s="44">
        <f t="shared" si="25"/>
        <v>0</v>
      </c>
      <c r="S206" s="217" t="str">
        <f t="shared" si="26"/>
        <v/>
      </c>
      <c r="T206" s="197" t="str">
        <f>IF(AND(B205="",B206=""),"",_xlfn.XLOOKUP(K206, Parametri!A:A,Parametri!B:B, ""))</f>
        <v/>
      </c>
      <c r="U206" s="197" t="str">
        <f>IF(AND(B205="",B206=""),"",_xlfn.XLOOKUP(K206, Parametri!A:A,Parametri!C:C, ""))</f>
        <v/>
      </c>
      <c r="V206" s="218" t="str">
        <f t="shared" si="29"/>
        <v/>
      </c>
      <c r="W206" s="219" t="str">
        <f t="shared" si="30"/>
        <v/>
      </c>
      <c r="X206" s="2"/>
    </row>
    <row r="207" spans="1:24" ht="30" customHeight="1" x14ac:dyDescent="0.3">
      <c r="A207" s="60">
        <v>200</v>
      </c>
      <c r="B207" s="90"/>
      <c r="C207" s="45" t="str">
        <f t="shared" si="27"/>
        <v/>
      </c>
      <c r="D207" s="184" t="str">
        <f>IF(AND(B206="",B207=""),"",IFERROR(_xlfn.XLOOKUP(B207,'Seznam Blaga'!A:A,'Seznam Blaga'!B:B), "To blago ni predmet CBAM"))</f>
        <v/>
      </c>
      <c r="E207" s="102"/>
      <c r="F207" s="45" t="str">
        <f>_xlfn.XLOOKUP(E207, 'Seznami podatkov'!C:C,'Seznami podatkov'!B:B, "Izpolni obvezna polja.")</f>
        <v/>
      </c>
      <c r="G207" s="213" t="str">
        <f t="shared" si="28"/>
        <v/>
      </c>
      <c r="H207" s="97"/>
      <c r="I207" s="98" t="b">
        <f>COUNTIF('Seznami podatkov'!G:G,H207)&gt;0</f>
        <v>0</v>
      </c>
      <c r="J207" s="98" t="b">
        <f>COUNTIF('Seznami podatkov'!H:H,H207)&gt;0</f>
        <v>0</v>
      </c>
      <c r="K207" s="107"/>
      <c r="L207" s="98">
        <f>_xlfn.XLOOKUP(K207, 'Seznami podatkov'!D:D,'Seznami podatkov'!E:E, "")</f>
        <v>0</v>
      </c>
      <c r="M207" s="104">
        <f t="shared" si="24"/>
        <v>2025</v>
      </c>
      <c r="N207" s="92" cm="1">
        <f t="array" ref="N207">_xlfn.XLOOKUP(C207&amp;"|"&amp;F207&amp;"|"&amp;M207,RVb!A:A&amp;"|"&amp;RVb!F:F&amp;"|"&amp;RVb!H:H,RVb!E:E, 0)</f>
        <v>0</v>
      </c>
      <c r="O207" s="105" t="str" cm="1">
        <f t="array" ref="O207">_xlfn.XLOOKUP(C207&amp;"|"&amp;F207&amp;"|"&amp;"2025",RVb!A:A&amp;"|"&amp;RVb!F:F&amp;"|"&amp;RVb!H:H,RVb!E:E, "Neujemanje KN - RVb")</f>
        <v>Neujemanje KN - RVb</v>
      </c>
      <c r="P207" s="122"/>
      <c r="Q207" s="107"/>
      <c r="R207" s="46">
        <f t="shared" si="25"/>
        <v>0</v>
      </c>
      <c r="S207" s="220" t="str">
        <f t="shared" si="26"/>
        <v/>
      </c>
      <c r="T207" s="204" t="str">
        <f>IF(AND(B206="",B207=""),"",_xlfn.XLOOKUP(K207, Parametri!A:A,Parametri!B:B, ""))</f>
        <v/>
      </c>
      <c r="U207" s="204" t="str">
        <f>IF(AND(B206="",B207=""),"",_xlfn.XLOOKUP(K207, Parametri!A:A,Parametri!C:C, ""))</f>
        <v/>
      </c>
      <c r="V207" s="221" t="str">
        <f t="shared" si="29"/>
        <v/>
      </c>
      <c r="W207" s="222" t="str">
        <f t="shared" si="30"/>
        <v/>
      </c>
      <c r="X207" s="2"/>
    </row>
    <row r="208" spans="1:24" customFormat="1" x14ac:dyDescent="0.3">
      <c r="B208" s="36" t="s">
        <v>4011</v>
      </c>
      <c r="D208" t="s">
        <v>4007</v>
      </c>
      <c r="E208" s="83" t="s">
        <v>4007</v>
      </c>
      <c r="G208" t="s">
        <v>4007</v>
      </c>
      <c r="H208" t="s">
        <v>4007</v>
      </c>
      <c r="I208" t="s">
        <v>4007</v>
      </c>
      <c r="K208" t="s">
        <v>4007</v>
      </c>
      <c r="O208" s="28"/>
      <c r="P208" t="s">
        <v>4007</v>
      </c>
      <c r="Q208" t="s">
        <v>4007</v>
      </c>
      <c r="S208" t="s">
        <v>4007</v>
      </c>
      <c r="T208" t="s">
        <v>4007</v>
      </c>
      <c r="U208" t="s">
        <v>4007</v>
      </c>
      <c r="V208" t="s">
        <v>4007</v>
      </c>
      <c r="W208" t="s">
        <v>4007</v>
      </c>
    </row>
  </sheetData>
  <sheetProtection algorithmName="SHA-512" hashValue="rLU6eU5vKPHw+QQ3sHuI+dCx7c9h26kdrhnigS7fXjmJ9v+crnHXSLfaHsuSREqtBdO8a9dcSOp3BW0/hi2jRA==" saltValue="LfM93owfL49nrwHq4AB2xw==" spinCount="100000" sheet="1" objects="1" scenarios="1"/>
  <dataConsolidate/>
  <mergeCells count="5">
    <mergeCell ref="T2:U2"/>
    <mergeCell ref="T3:U3"/>
    <mergeCell ref="T4:U4"/>
    <mergeCell ref="B2:Q3"/>
    <mergeCell ref="W2:W4"/>
  </mergeCells>
  <conditionalFormatting sqref="E8:E207">
    <cfRule type="expression" dxfId="8" priority="5">
      <formula>$B8="2716 00 00"</formula>
    </cfRule>
  </conditionalFormatting>
  <conditionalFormatting sqref="H8:H207">
    <cfRule type="expression" dxfId="7" priority="4">
      <formula>(B8="2716 00 00")</formula>
    </cfRule>
  </conditionalFormatting>
  <conditionalFormatting sqref="K8:K207">
    <cfRule type="expression" dxfId="6" priority="3">
      <formula>(B8="2716 00 00")</formula>
    </cfRule>
  </conditionalFormatting>
  <conditionalFormatting sqref="P8:Q207">
    <cfRule type="expression" dxfId="5" priority="2">
      <formula>(B8="2716 00 00")</formula>
    </cfRule>
  </conditionalFormatting>
  <conditionalFormatting sqref="Q8:Q207">
    <cfRule type="expression" dxfId="4" priority="1">
      <formula>(B8="2716 00 00")</formula>
    </cfRule>
  </conditionalFormatting>
  <hyperlinks>
    <hyperlink ref="W2" r:id="rId1" display="Preverite ceno" xr:uid="{42693DFB-435C-4181-882A-D48BC5E649A4}"/>
  </hyperlinks>
  <pageMargins left="0.7" right="0.7" top="0.75" bottom="0.75" header="0.3" footer="0.3"/>
  <pageSetup paperSize="9" orientation="portrait" r:id="rId2"/>
  <drawing r:id="rId3"/>
  <legacyDrawing r:id="rId4"/>
  <extLst>
    <ext xmlns:x14="http://schemas.microsoft.com/office/spreadsheetml/2009/9/main" uri="{CCE6A557-97BC-4b89-ADB6-D9C93CAAB3DF}">
      <x14:dataValidations xmlns:xm="http://schemas.microsoft.com/office/excel/2006/main" count="5">
        <x14:dataValidation type="list" showInputMessage="1" showErrorMessage="1" xr:uid="{F628B628-9998-4E91-87FA-F0DAFE69486D}">
          <x14:formula1>
            <xm:f>'Seznami podatkov'!$A$2:$A$500</xm:f>
          </x14:formula1>
          <xm:sqref>H8:H207</xm:sqref>
        </x14:dataValidation>
        <x14:dataValidation type="list" allowBlank="1" showInputMessage="1" showErrorMessage="1" xr:uid="{D96260A0-C245-4D83-8658-42092330BA93}">
          <x14:formula1>
            <xm:f>'Seznam Blaga'!$A$1:$A$764</xm:f>
          </x14:formula1>
          <xm:sqref>B8:B207</xm:sqref>
        </x14:dataValidation>
        <x14:dataValidation type="list" allowBlank="1" showInputMessage="1" showErrorMessage="1" xr:uid="{806B8FB4-057B-44D6-9623-423E726074D1}">
          <x14:formula1>
            <xm:f>'Seznami podatkov'!$C$2:$C$13</xm:f>
          </x14:formula1>
          <xm:sqref>E8:E207</xm:sqref>
        </x14:dataValidation>
        <x14:dataValidation type="list" allowBlank="1" showInputMessage="1" showErrorMessage="1" xr:uid="{C866F7A3-E773-4A1E-8063-71329F1B117E}">
          <x14:formula1>
            <xm:f>'Seznami podatkov'!$D$2:$D$200</xm:f>
          </x14:formula1>
          <xm:sqref>K8:K207</xm:sqref>
        </x14:dataValidation>
        <x14:dataValidation type="list" allowBlank="1" showInputMessage="1" showErrorMessage="1" xr:uid="{FEEC358A-FAC4-40CB-A322-C497E857D711}">
          <x14:formula1>
            <xm:f>'Seznami podatkov'!$A$2:$A500</xm:f>
          </x14:formula1>
          <xm:sqref>H8:H207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9"/>
  <dimension ref="A1:I284"/>
  <sheetViews>
    <sheetView workbookViewId="0">
      <selection activeCell="L8" sqref="L8"/>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65" customFormat="1" x14ac:dyDescent="0.3">
      <c r="A2" s="165" t="s">
        <v>9</v>
      </c>
      <c r="B2" s="171" t="s">
        <v>45</v>
      </c>
      <c r="C2" s="167">
        <v>0.21</v>
      </c>
      <c r="D2" s="167">
        <v>0.11</v>
      </c>
      <c r="E2" s="167">
        <v>1.32</v>
      </c>
      <c r="F2" s="167">
        <v>1.3520000000000001</v>
      </c>
      <c r="G2" s="167">
        <v>1.3839999999999999</v>
      </c>
      <c r="H2" s="167">
        <v>1.4159999999999999</v>
      </c>
    </row>
    <row r="3" spans="1:9" x14ac:dyDescent="0.3">
      <c r="A3" t="s">
        <v>10</v>
      </c>
      <c r="B3" s="81" t="s">
        <v>46</v>
      </c>
      <c r="C3" s="1">
        <v>1.24</v>
      </c>
      <c r="D3" s="1">
        <v>0.06</v>
      </c>
      <c r="E3" s="1">
        <v>1.3</v>
      </c>
      <c r="F3" s="1">
        <v>1.43</v>
      </c>
      <c r="G3" s="1">
        <v>1.56</v>
      </c>
      <c r="H3" s="1">
        <v>1.69</v>
      </c>
      <c r="I3" t="s">
        <v>84</v>
      </c>
    </row>
    <row r="4" spans="1:9" x14ac:dyDescent="0.3">
      <c r="A4" t="s">
        <v>10</v>
      </c>
      <c r="B4" s="81" t="s">
        <v>47</v>
      </c>
      <c r="C4" s="1">
        <v>1.35</v>
      </c>
      <c r="D4" s="1">
        <v>0.04</v>
      </c>
      <c r="E4" s="1">
        <v>1.39</v>
      </c>
      <c r="F4" s="1">
        <v>1.5289999999999999</v>
      </c>
      <c r="G4" s="1">
        <v>1.6679999999999999</v>
      </c>
      <c r="H4" s="1">
        <v>1.8069999999999999</v>
      </c>
      <c r="I4" t="s">
        <v>83</v>
      </c>
    </row>
    <row r="5" spans="1:9" x14ac:dyDescent="0.3">
      <c r="A5" t="s">
        <v>11</v>
      </c>
      <c r="B5" s="81" t="s">
        <v>48</v>
      </c>
      <c r="C5" s="1">
        <v>1.25</v>
      </c>
      <c r="D5" s="1">
        <v>0.14000000000000001</v>
      </c>
      <c r="E5" s="1">
        <v>1.39</v>
      </c>
      <c r="F5" s="1">
        <v>1.5289999999999999</v>
      </c>
      <c r="G5" s="1">
        <v>1.6679999999999999</v>
      </c>
      <c r="H5" s="1">
        <v>1.8069999999999999</v>
      </c>
    </row>
    <row r="6" spans="1:9" x14ac:dyDescent="0.3">
      <c r="A6" t="s">
        <v>12</v>
      </c>
      <c r="B6" s="81" t="s">
        <v>49</v>
      </c>
      <c r="C6" s="1">
        <v>1.35</v>
      </c>
      <c r="D6" s="1">
        <v>7.0000000000000007E-2</v>
      </c>
      <c r="E6" s="1">
        <v>1.42</v>
      </c>
      <c r="F6" s="1">
        <v>1.5620000000000001</v>
      </c>
      <c r="G6" s="1">
        <v>1.704</v>
      </c>
      <c r="H6" s="1">
        <v>1.8460000000000001</v>
      </c>
    </row>
    <row r="7" spans="1:9" x14ac:dyDescent="0.3">
      <c r="A7" t="s">
        <v>13</v>
      </c>
      <c r="B7" s="81" t="s">
        <v>50</v>
      </c>
      <c r="C7" s="1">
        <v>1.29</v>
      </c>
      <c r="D7" s="1">
        <v>0.18</v>
      </c>
      <c r="E7" s="1">
        <v>1.46</v>
      </c>
      <c r="F7" s="1">
        <v>1.6060000000000001</v>
      </c>
      <c r="G7" s="1">
        <v>1.752</v>
      </c>
      <c r="H7" s="1">
        <v>1.8979999999999999</v>
      </c>
      <c r="I7" t="s">
        <v>84</v>
      </c>
    </row>
    <row r="8" spans="1:9" x14ac:dyDescent="0.3">
      <c r="A8" t="s">
        <v>13</v>
      </c>
      <c r="B8" s="81" t="s">
        <v>51</v>
      </c>
      <c r="C8" s="1">
        <v>1.28</v>
      </c>
      <c r="D8" s="1">
        <v>0.08</v>
      </c>
      <c r="E8" s="1">
        <v>1.36</v>
      </c>
      <c r="F8" s="1">
        <v>1.496</v>
      </c>
      <c r="G8" s="1">
        <v>1.6319999999999999</v>
      </c>
      <c r="H8" s="1">
        <v>1.768</v>
      </c>
      <c r="I8" t="s">
        <v>83</v>
      </c>
    </row>
    <row r="9" spans="1:9" x14ac:dyDescent="0.3">
      <c r="A9" t="s">
        <v>14</v>
      </c>
      <c r="B9" s="81" t="s">
        <v>52</v>
      </c>
      <c r="C9" s="1">
        <v>1.98</v>
      </c>
      <c r="D9" s="1">
        <v>0.2</v>
      </c>
      <c r="E9" s="1">
        <v>2.1800000000000002</v>
      </c>
      <c r="F9" s="1">
        <v>2.3980000000000001</v>
      </c>
      <c r="G9" s="1">
        <v>2.6160000000000001</v>
      </c>
      <c r="H9" s="1">
        <v>2.8340000000000001</v>
      </c>
    </row>
    <row r="10" spans="1:9" x14ac:dyDescent="0.3">
      <c r="A10" t="s">
        <v>15</v>
      </c>
      <c r="B10" s="81" t="s">
        <v>53</v>
      </c>
      <c r="C10" s="1">
        <v>3.02</v>
      </c>
      <c r="D10" s="1">
        <v>0.06</v>
      </c>
      <c r="E10" s="1">
        <v>3.08</v>
      </c>
      <c r="F10" s="1">
        <v>3.1110000000000002</v>
      </c>
      <c r="G10" s="1">
        <v>3.1110000000000002</v>
      </c>
      <c r="H10" s="1">
        <v>3.1110000000000002</v>
      </c>
    </row>
    <row r="11" spans="1:9" x14ac:dyDescent="0.3">
      <c r="A11" t="s">
        <v>16</v>
      </c>
      <c r="B11" s="81" t="s">
        <v>54</v>
      </c>
      <c r="C11" s="1">
        <v>4.17</v>
      </c>
      <c r="D11" s="1">
        <v>0.19</v>
      </c>
      <c r="E11" s="1">
        <v>4.3600000000000003</v>
      </c>
      <c r="F11" s="1">
        <v>4.4039999999999999</v>
      </c>
      <c r="G11" s="1">
        <v>4.4039999999999999</v>
      </c>
      <c r="H11" s="1">
        <v>4.4039999999999999</v>
      </c>
    </row>
    <row r="12" spans="1:9" x14ac:dyDescent="0.3">
      <c r="A12" t="s">
        <v>17</v>
      </c>
      <c r="B12" s="81" t="s">
        <v>55</v>
      </c>
      <c r="C12" s="1">
        <v>1.25</v>
      </c>
      <c r="D12" s="1">
        <v>0.06</v>
      </c>
      <c r="E12" s="1">
        <v>1.31</v>
      </c>
      <c r="F12" s="1">
        <v>1.323</v>
      </c>
      <c r="G12" s="1">
        <v>1.323</v>
      </c>
      <c r="H12" s="1">
        <v>1.323</v>
      </c>
    </row>
    <row r="13" spans="1:9" x14ac:dyDescent="0.3">
      <c r="A13" t="s">
        <v>18</v>
      </c>
      <c r="B13" s="81" t="s">
        <v>56</v>
      </c>
      <c r="C13" s="1">
        <v>2.77</v>
      </c>
      <c r="D13" s="1">
        <v>0.09</v>
      </c>
      <c r="E13" s="1">
        <v>2.85</v>
      </c>
      <c r="F13" s="1">
        <v>2.879</v>
      </c>
      <c r="G13" s="1">
        <v>2.879</v>
      </c>
      <c r="H13" s="1">
        <v>2.879</v>
      </c>
    </row>
    <row r="14" spans="1:9" x14ac:dyDescent="0.3">
      <c r="A14" t="s">
        <v>19</v>
      </c>
      <c r="B14" s="81" t="s">
        <v>57</v>
      </c>
    </row>
    <row r="15" spans="1:9" ht="57.6" x14ac:dyDescent="0.3">
      <c r="A15" t="s">
        <v>20</v>
      </c>
      <c r="B15" s="81" t="s">
        <v>58</v>
      </c>
      <c r="C15" s="1">
        <v>0.9</v>
      </c>
      <c r="D15" s="1">
        <v>0.05</v>
      </c>
      <c r="E15" s="1">
        <v>0.94</v>
      </c>
      <c r="F15" s="1">
        <v>0.94899999999999995</v>
      </c>
      <c r="G15" s="1">
        <v>0.94899999999999995</v>
      </c>
      <c r="H15" s="1">
        <v>0.94899999999999995</v>
      </c>
    </row>
    <row r="16" spans="1:9" ht="57.6" x14ac:dyDescent="0.3">
      <c r="A16" t="s">
        <v>21</v>
      </c>
      <c r="B16" s="81" t="s">
        <v>59</v>
      </c>
      <c r="C16" s="1">
        <v>1.49</v>
      </c>
      <c r="D16" s="1">
        <v>0.05</v>
      </c>
      <c r="E16" s="1">
        <v>1.54</v>
      </c>
      <c r="F16" s="1">
        <v>1.5549999999999999</v>
      </c>
      <c r="G16" s="1">
        <v>1.5549999999999999</v>
      </c>
      <c r="H16" s="1">
        <v>1.5549999999999999</v>
      </c>
    </row>
    <row r="17" spans="1:8" ht="72" x14ac:dyDescent="0.3">
      <c r="A17" t="s">
        <v>22</v>
      </c>
      <c r="B17" s="81" t="s">
        <v>60</v>
      </c>
      <c r="C17" s="1">
        <v>2.7</v>
      </c>
      <c r="D17" s="1">
        <v>0.14000000000000001</v>
      </c>
      <c r="E17" s="1">
        <v>2.85</v>
      </c>
      <c r="F17" s="1">
        <v>2.879</v>
      </c>
      <c r="G17" s="1">
        <v>2.879</v>
      </c>
      <c r="H17" s="1">
        <v>2.879</v>
      </c>
    </row>
    <row r="18" spans="1:8" ht="57.6" x14ac:dyDescent="0.3">
      <c r="A18" t="s">
        <v>23</v>
      </c>
      <c r="B18" s="81" t="s">
        <v>61</v>
      </c>
      <c r="C18" s="1">
        <v>2.64</v>
      </c>
      <c r="D18" s="1">
        <v>0.14000000000000001</v>
      </c>
      <c r="E18" s="1">
        <v>2.78</v>
      </c>
      <c r="F18" s="1">
        <v>2.8079999999999998</v>
      </c>
      <c r="G18" s="1">
        <v>2.8079999999999998</v>
      </c>
      <c r="H18" s="1">
        <v>2.8079999999999998</v>
      </c>
    </row>
    <row r="19" spans="1:8" ht="28.8" x14ac:dyDescent="0.3">
      <c r="A19" t="s">
        <v>24</v>
      </c>
      <c r="B19" s="81" t="s">
        <v>62</v>
      </c>
      <c r="C19" s="1">
        <v>1.19</v>
      </c>
      <c r="D19" s="1">
        <v>0.1</v>
      </c>
      <c r="E19" s="1">
        <v>1.29</v>
      </c>
      <c r="F19" s="1">
        <v>1.3029999999999999</v>
      </c>
      <c r="G19" s="1">
        <v>1.3029999999999999</v>
      </c>
      <c r="H19" s="1">
        <v>1.3029999999999999</v>
      </c>
    </row>
    <row r="20" spans="1:8" ht="28.8" x14ac:dyDescent="0.3">
      <c r="A20" t="s">
        <v>25</v>
      </c>
      <c r="B20" s="81" t="s">
        <v>63</v>
      </c>
      <c r="C20" s="1">
        <v>2.0099999999999998</v>
      </c>
      <c r="D20" s="1">
        <v>0.12</v>
      </c>
      <c r="E20" s="1">
        <v>2.13</v>
      </c>
      <c r="F20" s="1">
        <v>2.1509999999999998</v>
      </c>
      <c r="G20" s="1">
        <v>2.1509999999999998</v>
      </c>
      <c r="H20" s="1">
        <v>2.1509999999999998</v>
      </c>
    </row>
    <row r="21" spans="1:8" ht="28.8" x14ac:dyDescent="0.3">
      <c r="A21" t="s">
        <v>26</v>
      </c>
      <c r="B21" s="81" t="s">
        <v>64</v>
      </c>
      <c r="C21" s="1">
        <v>2.1</v>
      </c>
      <c r="D21" s="1">
        <v>0.09</v>
      </c>
      <c r="E21" s="1">
        <v>2.19</v>
      </c>
      <c r="F21" s="1">
        <v>2.2120000000000002</v>
      </c>
      <c r="G21" s="1">
        <v>2.2120000000000002</v>
      </c>
      <c r="H21" s="1">
        <v>2.2120000000000002</v>
      </c>
    </row>
    <row r="22" spans="1:8" ht="43.2" x14ac:dyDescent="0.3">
      <c r="A22" t="s">
        <v>27</v>
      </c>
      <c r="B22" s="81" t="s">
        <v>65</v>
      </c>
      <c r="C22" s="1">
        <v>3.23</v>
      </c>
      <c r="D22" s="1">
        <v>0.14000000000000001</v>
      </c>
      <c r="E22" s="1">
        <v>3.37</v>
      </c>
      <c r="F22" s="1">
        <v>3.4039999999999999</v>
      </c>
      <c r="G22" s="1">
        <v>3.4039999999999999</v>
      </c>
      <c r="H22" s="1">
        <v>3.4039999999999999</v>
      </c>
    </row>
    <row r="23" spans="1:8" ht="72" x14ac:dyDescent="0.3">
      <c r="A23" t="s">
        <v>28</v>
      </c>
      <c r="B23" s="81" t="s">
        <v>66</v>
      </c>
      <c r="C23" s="1">
        <v>2.78</v>
      </c>
      <c r="D23" s="1">
        <v>0.13</v>
      </c>
      <c r="E23" s="1">
        <v>2.9</v>
      </c>
      <c r="F23" s="1">
        <v>2.9289999999999998</v>
      </c>
      <c r="G23" s="1">
        <v>2.9289999999999998</v>
      </c>
      <c r="H23" s="1">
        <v>2.9289999999999998</v>
      </c>
    </row>
    <row r="24" spans="1:8" ht="72" x14ac:dyDescent="0.3">
      <c r="A24" t="s">
        <v>29</v>
      </c>
      <c r="B24" s="81" t="s">
        <v>67</v>
      </c>
      <c r="C24" s="1">
        <v>2.78</v>
      </c>
      <c r="D24" s="1">
        <v>0.13</v>
      </c>
      <c r="E24" s="1">
        <v>2.9</v>
      </c>
      <c r="F24" s="1">
        <v>2.9289999999999998</v>
      </c>
      <c r="G24" s="1">
        <v>2.9289999999999998</v>
      </c>
      <c r="H24" s="1">
        <v>2.9289999999999998</v>
      </c>
    </row>
    <row r="25" spans="1:8" ht="28.8" x14ac:dyDescent="0.3">
      <c r="A25" t="s">
        <v>30</v>
      </c>
      <c r="B25" s="81" t="s">
        <v>68</v>
      </c>
      <c r="C25" s="1">
        <v>4.72</v>
      </c>
      <c r="D25" s="1">
        <v>0.1</v>
      </c>
      <c r="E25" s="1">
        <v>4.8099999999999996</v>
      </c>
      <c r="F25" s="1">
        <v>4.8579999999999997</v>
      </c>
      <c r="G25" s="1">
        <v>4.8579999999999997</v>
      </c>
      <c r="H25" s="1">
        <v>4.8579999999999997</v>
      </c>
    </row>
    <row r="26" spans="1:8" ht="43.2" x14ac:dyDescent="0.3">
      <c r="A26" t="s">
        <v>31</v>
      </c>
      <c r="B26" s="81" t="s">
        <v>69</v>
      </c>
      <c r="C26" s="1">
        <v>2.71</v>
      </c>
      <c r="D26" s="1">
        <v>0.12</v>
      </c>
      <c r="E26" s="1">
        <v>2.83</v>
      </c>
      <c r="F26" s="1">
        <v>2.8580000000000001</v>
      </c>
      <c r="G26" s="1">
        <v>2.8580000000000001</v>
      </c>
      <c r="H26" s="1">
        <v>2.8580000000000001</v>
      </c>
    </row>
    <row r="27" spans="1:8" ht="43.2" x14ac:dyDescent="0.3">
      <c r="A27" t="s">
        <v>32</v>
      </c>
      <c r="B27" s="81" t="s">
        <v>70</v>
      </c>
      <c r="C27" s="1">
        <v>2.2999999999999998</v>
      </c>
      <c r="D27" s="1">
        <v>0.11</v>
      </c>
      <c r="E27" s="1">
        <v>2.41</v>
      </c>
      <c r="F27" s="1">
        <v>2.4340000000000002</v>
      </c>
      <c r="G27" s="1">
        <v>2.4340000000000002</v>
      </c>
      <c r="H27" s="1">
        <v>2.4340000000000002</v>
      </c>
    </row>
    <row r="28" spans="1:8" ht="100.8" x14ac:dyDescent="0.3">
      <c r="A28" t="s">
        <v>33</v>
      </c>
      <c r="B28" s="81" t="s">
        <v>71</v>
      </c>
      <c r="C28" s="1">
        <v>2.56</v>
      </c>
      <c r="D28" s="1">
        <v>0.13</v>
      </c>
      <c r="E28" s="1">
        <v>2.69</v>
      </c>
      <c r="F28" s="1">
        <v>2.7170000000000001</v>
      </c>
      <c r="G28" s="1">
        <v>2.7170000000000001</v>
      </c>
      <c r="H28" s="1">
        <v>2.7170000000000001</v>
      </c>
    </row>
    <row r="29" spans="1:8" ht="28.8" x14ac:dyDescent="0.3">
      <c r="A29" t="s">
        <v>34</v>
      </c>
      <c r="B29" s="81" t="s">
        <v>72</v>
      </c>
    </row>
    <row r="30" spans="1:8" ht="43.2" x14ac:dyDescent="0.3">
      <c r="A30" t="s">
        <v>35</v>
      </c>
      <c r="B30" s="81" t="s">
        <v>73</v>
      </c>
      <c r="C30" s="1">
        <v>1.2</v>
      </c>
      <c r="D30" s="1">
        <v>0.1</v>
      </c>
      <c r="E30" s="1">
        <v>1.31</v>
      </c>
      <c r="F30" s="1">
        <v>1.323</v>
      </c>
      <c r="G30" s="1">
        <v>1.323</v>
      </c>
      <c r="H30" s="1">
        <v>1.323</v>
      </c>
    </row>
    <row r="31" spans="1:8" ht="57.6" x14ac:dyDescent="0.3">
      <c r="A31" t="s">
        <v>36</v>
      </c>
      <c r="B31" s="81" t="s">
        <v>74</v>
      </c>
      <c r="C31" s="1">
        <v>1.41</v>
      </c>
      <c r="D31" s="1">
        <v>0.12</v>
      </c>
      <c r="E31" s="1">
        <v>1.53</v>
      </c>
      <c r="F31" s="1">
        <v>1.5449999999999999</v>
      </c>
      <c r="G31" s="1">
        <v>1.5449999999999999</v>
      </c>
      <c r="H31" s="1">
        <v>1.5449999999999999</v>
      </c>
    </row>
    <row r="32" spans="1:8" ht="57.6" x14ac:dyDescent="0.3">
      <c r="A32" t="s">
        <v>37</v>
      </c>
      <c r="B32" s="81" t="s">
        <v>75</v>
      </c>
      <c r="C32" s="1">
        <v>0.96</v>
      </c>
      <c r="D32" s="1">
        <v>0.09</v>
      </c>
      <c r="E32" s="1">
        <v>1.05</v>
      </c>
      <c r="F32" s="1">
        <v>1.0609999999999999</v>
      </c>
      <c r="G32" s="1">
        <v>1.0609999999999999</v>
      </c>
      <c r="H32" s="1">
        <v>1.0609999999999999</v>
      </c>
    </row>
    <row r="33" spans="1:9" ht="43.2" x14ac:dyDescent="0.3">
      <c r="A33" t="s">
        <v>38</v>
      </c>
      <c r="B33" s="81" t="s">
        <v>76</v>
      </c>
      <c r="C33" s="1">
        <v>0.97</v>
      </c>
      <c r="D33" s="1">
        <v>0.08</v>
      </c>
      <c r="E33" s="1">
        <v>1.04</v>
      </c>
      <c r="F33" s="1">
        <v>1.05</v>
      </c>
      <c r="G33" s="1">
        <v>1.05</v>
      </c>
      <c r="H33" s="1">
        <v>1.05</v>
      </c>
    </row>
    <row r="34" spans="1:9" ht="57.6" x14ac:dyDescent="0.3">
      <c r="A34" t="s">
        <v>39</v>
      </c>
      <c r="B34" s="81" t="s">
        <v>77</v>
      </c>
      <c r="C34" s="1">
        <v>0.61</v>
      </c>
      <c r="D34" s="1">
        <v>0.06</v>
      </c>
      <c r="E34" s="1">
        <v>0.67</v>
      </c>
      <c r="F34" s="1">
        <v>0.67700000000000005</v>
      </c>
      <c r="G34" s="1">
        <v>0.67700000000000005</v>
      </c>
      <c r="H34" s="1">
        <v>0.67700000000000005</v>
      </c>
    </row>
    <row r="35" spans="1:9" ht="28.8" x14ac:dyDescent="0.3">
      <c r="A35" t="s">
        <v>40</v>
      </c>
      <c r="B35" s="81" t="s">
        <v>78</v>
      </c>
      <c r="C35" s="1">
        <v>1.92</v>
      </c>
      <c r="D35" s="1">
        <v>0.15</v>
      </c>
      <c r="E35" s="1">
        <v>2.0699999999999998</v>
      </c>
      <c r="F35" s="1">
        <v>2.0910000000000002</v>
      </c>
      <c r="G35" s="1">
        <v>2.0910000000000002</v>
      </c>
      <c r="H35" s="1">
        <v>2.0910000000000002</v>
      </c>
    </row>
    <row r="36" spans="1:9" ht="28.8" x14ac:dyDescent="0.3">
      <c r="A36" t="s">
        <v>41</v>
      </c>
      <c r="B36" s="81" t="s">
        <v>79</v>
      </c>
      <c r="C36" s="1">
        <v>1.1000000000000001</v>
      </c>
      <c r="D36" s="1">
        <v>0.14000000000000001</v>
      </c>
      <c r="E36" s="1">
        <v>1.24</v>
      </c>
      <c r="F36" s="1">
        <v>1.252</v>
      </c>
      <c r="G36" s="1">
        <v>1.252</v>
      </c>
      <c r="H36" s="1">
        <v>1.252</v>
      </c>
    </row>
    <row r="37" spans="1:9" ht="86.4" x14ac:dyDescent="0.3">
      <c r="A37" t="s">
        <v>42</v>
      </c>
      <c r="B37" s="81" t="s">
        <v>80</v>
      </c>
      <c r="C37" s="1">
        <v>1.86</v>
      </c>
      <c r="D37" s="1">
        <v>0.1</v>
      </c>
      <c r="E37" s="1">
        <v>1.96</v>
      </c>
      <c r="F37" s="1">
        <v>1.98</v>
      </c>
      <c r="G37" s="1">
        <v>1.98</v>
      </c>
      <c r="H37" s="1">
        <v>1.98</v>
      </c>
    </row>
    <row r="38" spans="1:9" ht="86.4" x14ac:dyDescent="0.3">
      <c r="A38" t="s">
        <v>43</v>
      </c>
      <c r="B38" s="81" t="s">
        <v>81</v>
      </c>
      <c r="C38" s="1">
        <v>0.96</v>
      </c>
      <c r="D38" s="1">
        <v>0.06</v>
      </c>
      <c r="E38" s="1">
        <v>1.02</v>
      </c>
      <c r="F38" s="1">
        <v>1.03</v>
      </c>
      <c r="G38" s="1">
        <v>1.03</v>
      </c>
      <c r="H38" s="1">
        <v>1.03</v>
      </c>
    </row>
    <row r="39" spans="1:9" x14ac:dyDescent="0.3">
      <c r="A39" t="s">
        <v>85</v>
      </c>
      <c r="B39" s="81" t="s">
        <v>330</v>
      </c>
      <c r="C39" s="1">
        <v>3</v>
      </c>
      <c r="E39" s="1">
        <v>3</v>
      </c>
      <c r="F39" s="1">
        <v>3.3</v>
      </c>
      <c r="G39" s="1">
        <v>3.6</v>
      </c>
      <c r="H39" s="1">
        <v>3.9</v>
      </c>
      <c r="I39" t="s">
        <v>572</v>
      </c>
    </row>
    <row r="40" spans="1:9" x14ac:dyDescent="0.3">
      <c r="A40" t="s">
        <v>86</v>
      </c>
      <c r="B40" s="81" t="s">
        <v>331</v>
      </c>
      <c r="C40" s="1">
        <v>4.1479999999999997</v>
      </c>
      <c r="E40" s="1">
        <v>4.1479999999999997</v>
      </c>
      <c r="F40" s="1">
        <v>4.5629999999999997</v>
      </c>
      <c r="G40" s="1">
        <v>4.9779999999999998</v>
      </c>
      <c r="H40" s="1">
        <v>5.3920000000000003</v>
      </c>
      <c r="I40" t="s">
        <v>572</v>
      </c>
    </row>
    <row r="41" spans="1:9" x14ac:dyDescent="0.3">
      <c r="A41" t="s">
        <v>87</v>
      </c>
      <c r="B41" s="81" t="s">
        <v>332</v>
      </c>
      <c r="C41" s="1">
        <v>4.8810000000000002</v>
      </c>
      <c r="E41" s="1">
        <v>4.8810000000000002</v>
      </c>
      <c r="F41" s="1">
        <v>5.3689999999999998</v>
      </c>
      <c r="G41" s="1">
        <v>5.8570000000000002</v>
      </c>
      <c r="H41" s="1">
        <v>6.3449999999999998</v>
      </c>
      <c r="I41" t="s">
        <v>572</v>
      </c>
    </row>
    <row r="42" spans="1:9" x14ac:dyDescent="0.3">
      <c r="A42" t="s">
        <v>88</v>
      </c>
      <c r="B42" s="81" t="s">
        <v>333</v>
      </c>
      <c r="C42" s="1">
        <v>4.8810000000000002</v>
      </c>
      <c r="E42" s="1">
        <v>4.8810000000000002</v>
      </c>
      <c r="F42" s="1">
        <v>5.3689999999999998</v>
      </c>
      <c r="G42" s="1">
        <v>5.8570000000000002</v>
      </c>
      <c r="H42" s="1">
        <v>6.3449999999999998</v>
      </c>
      <c r="I42" t="s">
        <v>572</v>
      </c>
    </row>
    <row r="43" spans="1:9" x14ac:dyDescent="0.3">
      <c r="A43" t="s">
        <v>89</v>
      </c>
      <c r="B43" s="81" t="s">
        <v>334</v>
      </c>
      <c r="C43" s="1">
        <v>4.8810000000000002</v>
      </c>
      <c r="E43" s="1">
        <v>4.8810000000000002</v>
      </c>
      <c r="F43" s="1">
        <v>5.3689999999999998</v>
      </c>
      <c r="G43" s="1">
        <v>5.8570000000000002</v>
      </c>
      <c r="H43" s="1">
        <v>6.3449999999999998</v>
      </c>
      <c r="I43" t="s">
        <v>572</v>
      </c>
    </row>
    <row r="44" spans="1:9" x14ac:dyDescent="0.3">
      <c r="A44" t="s">
        <v>90</v>
      </c>
      <c r="B44" s="81" t="s">
        <v>332</v>
      </c>
      <c r="C44" s="1">
        <v>4.8810000000000002</v>
      </c>
      <c r="E44" s="1">
        <v>4.8810000000000002</v>
      </c>
      <c r="F44" s="1">
        <v>5.3689999999999998</v>
      </c>
      <c r="G44" s="1">
        <v>5.8570000000000002</v>
      </c>
      <c r="H44" s="1">
        <v>6.3449999999999998</v>
      </c>
      <c r="I44" t="s">
        <v>572</v>
      </c>
    </row>
    <row r="45" spans="1:9" x14ac:dyDescent="0.3">
      <c r="A45" t="s">
        <v>91</v>
      </c>
      <c r="B45" s="81" t="s">
        <v>333</v>
      </c>
      <c r="C45" s="1">
        <v>4.8810000000000002</v>
      </c>
      <c r="E45" s="1">
        <v>4.8810000000000002</v>
      </c>
      <c r="F45" s="1">
        <v>5.3689999999999998</v>
      </c>
      <c r="G45" s="1">
        <v>5.8570000000000002</v>
      </c>
      <c r="H45" s="1">
        <v>6.3449999999999998</v>
      </c>
      <c r="I45" t="s">
        <v>572</v>
      </c>
    </row>
    <row r="46" spans="1:9" x14ac:dyDescent="0.3">
      <c r="A46" t="s">
        <v>92</v>
      </c>
      <c r="B46" s="81" t="s">
        <v>335</v>
      </c>
      <c r="C46" s="1">
        <v>4.8810000000000002</v>
      </c>
      <c r="E46" s="1">
        <v>4.8810000000000002</v>
      </c>
      <c r="F46" s="1">
        <v>5.3689999999999998</v>
      </c>
      <c r="G46" s="1">
        <v>5.8570000000000002</v>
      </c>
      <c r="H46" s="1">
        <v>6.3449999999999998</v>
      </c>
      <c r="I46" t="s">
        <v>572</v>
      </c>
    </row>
    <row r="47" spans="1:9" ht="28.8" x14ac:dyDescent="0.3">
      <c r="A47" t="s">
        <v>93</v>
      </c>
      <c r="B47" s="81" t="s">
        <v>336</v>
      </c>
      <c r="C47" s="1">
        <v>4.12</v>
      </c>
      <c r="E47" s="1">
        <v>4.12</v>
      </c>
      <c r="F47" s="1">
        <v>4.532</v>
      </c>
      <c r="G47" s="1">
        <v>4.944</v>
      </c>
      <c r="H47" s="1">
        <v>5.3559999999999999</v>
      </c>
      <c r="I47" t="s">
        <v>572</v>
      </c>
    </row>
    <row r="48" spans="1:9" ht="43.2" x14ac:dyDescent="0.3">
      <c r="A48" t="s">
        <v>94</v>
      </c>
      <c r="B48" s="81" t="s">
        <v>337</v>
      </c>
      <c r="C48" s="1">
        <v>5.5590000000000002</v>
      </c>
      <c r="E48" s="1">
        <v>5.5590000000000002</v>
      </c>
      <c r="F48" s="1">
        <v>6.1150000000000002</v>
      </c>
      <c r="G48" s="1">
        <v>6.6710000000000003</v>
      </c>
      <c r="H48" s="1">
        <v>7.2270000000000003</v>
      </c>
      <c r="I48" t="s">
        <v>572</v>
      </c>
    </row>
    <row r="49" spans="1:9" x14ac:dyDescent="0.3">
      <c r="A49" t="s">
        <v>95</v>
      </c>
      <c r="B49" s="81" t="s">
        <v>338</v>
      </c>
      <c r="C49" s="1">
        <v>4.8959999999999999</v>
      </c>
      <c r="E49" s="1">
        <v>4.8959999999999999</v>
      </c>
      <c r="F49" s="1">
        <v>5.3849999999999998</v>
      </c>
      <c r="G49" s="1">
        <v>5.875</v>
      </c>
      <c r="H49" s="1">
        <v>6.3639999999999999</v>
      </c>
      <c r="I49" t="s">
        <v>572</v>
      </c>
    </row>
    <row r="50" spans="1:9" ht="28.8" x14ac:dyDescent="0.3">
      <c r="A50" t="s">
        <v>96</v>
      </c>
      <c r="B50" s="81" t="s">
        <v>339</v>
      </c>
      <c r="C50" s="1">
        <v>4.8959999999999999</v>
      </c>
      <c r="E50" s="1">
        <v>4.8959999999999999</v>
      </c>
      <c r="F50" s="1">
        <v>5.3849999999999998</v>
      </c>
      <c r="G50" s="1">
        <v>5.875</v>
      </c>
      <c r="H50" s="1">
        <v>6.3639999999999999</v>
      </c>
      <c r="I50" t="s">
        <v>572</v>
      </c>
    </row>
    <row r="51" spans="1:9" x14ac:dyDescent="0.3">
      <c r="A51" t="s">
        <v>97</v>
      </c>
      <c r="B51" s="81" t="s">
        <v>340</v>
      </c>
      <c r="C51" s="1">
        <v>4.8959999999999999</v>
      </c>
      <c r="E51" s="1">
        <v>4.8959999999999999</v>
      </c>
      <c r="F51" s="1">
        <v>5.3849999999999998</v>
      </c>
      <c r="G51" s="1">
        <v>5.875</v>
      </c>
      <c r="H51" s="1">
        <v>6.3639999999999999</v>
      </c>
      <c r="I51" t="s">
        <v>572</v>
      </c>
    </row>
    <row r="52" spans="1:9" x14ac:dyDescent="0.3">
      <c r="A52" t="s">
        <v>98</v>
      </c>
      <c r="B52" s="81" t="s">
        <v>341</v>
      </c>
      <c r="C52" s="1">
        <v>4.8959999999999999</v>
      </c>
      <c r="E52" s="1">
        <v>4.8959999999999999</v>
      </c>
      <c r="F52" s="1">
        <v>5.3849999999999998</v>
      </c>
      <c r="G52" s="1">
        <v>5.875</v>
      </c>
      <c r="H52" s="1">
        <v>6.3639999999999999</v>
      </c>
      <c r="I52" t="s">
        <v>572</v>
      </c>
    </row>
    <row r="53" spans="1:9" x14ac:dyDescent="0.3">
      <c r="A53" t="s">
        <v>99</v>
      </c>
      <c r="B53" s="81" t="s">
        <v>342</v>
      </c>
      <c r="C53" s="1">
        <v>4.8959999999999999</v>
      </c>
      <c r="E53" s="1">
        <v>4.8959999999999999</v>
      </c>
      <c r="F53" s="1">
        <v>5.3849999999999998</v>
      </c>
      <c r="G53" s="1">
        <v>5.875</v>
      </c>
      <c r="H53" s="1">
        <v>6.3639999999999999</v>
      </c>
      <c r="I53" t="s">
        <v>572</v>
      </c>
    </row>
    <row r="54" spans="1:9" x14ac:dyDescent="0.3">
      <c r="A54" t="s">
        <v>100</v>
      </c>
      <c r="B54" s="81" t="s">
        <v>341</v>
      </c>
      <c r="C54" s="1">
        <v>4.8959999999999999</v>
      </c>
      <c r="E54" s="1">
        <v>4.8959999999999999</v>
      </c>
      <c r="F54" s="1">
        <v>5.3849999999999998</v>
      </c>
      <c r="G54" s="1">
        <v>5.875</v>
      </c>
      <c r="H54" s="1">
        <v>6.3639999999999999</v>
      </c>
      <c r="I54" t="s">
        <v>572</v>
      </c>
    </row>
    <row r="55" spans="1:9" ht="72" x14ac:dyDescent="0.3">
      <c r="A55" t="s">
        <v>101</v>
      </c>
      <c r="B55" s="81" t="s">
        <v>343</v>
      </c>
      <c r="C55" s="1">
        <v>5.5590000000000002</v>
      </c>
      <c r="E55" s="1">
        <v>5.5590000000000002</v>
      </c>
      <c r="F55" s="1">
        <v>6.1150000000000002</v>
      </c>
      <c r="G55" s="1">
        <v>6.6710000000000003</v>
      </c>
      <c r="H55" s="1">
        <v>7.2270000000000003</v>
      </c>
      <c r="I55" t="s">
        <v>572</v>
      </c>
    </row>
    <row r="56" spans="1:9" ht="72" x14ac:dyDescent="0.3">
      <c r="A56" t="s">
        <v>102</v>
      </c>
      <c r="B56" s="81" t="s">
        <v>344</v>
      </c>
      <c r="C56" s="1">
        <v>5.5590000000000002</v>
      </c>
      <c r="E56" s="1">
        <v>5.5590000000000002</v>
      </c>
      <c r="F56" s="1">
        <v>6.1150000000000002</v>
      </c>
      <c r="G56" s="1">
        <v>6.6710000000000003</v>
      </c>
      <c r="H56" s="1">
        <v>7.2270000000000003</v>
      </c>
      <c r="I56" t="s">
        <v>572</v>
      </c>
    </row>
    <row r="57" spans="1:9" x14ac:dyDescent="0.3">
      <c r="A57" t="s">
        <v>103</v>
      </c>
      <c r="B57" s="81" t="s">
        <v>345</v>
      </c>
      <c r="C57" s="1">
        <v>5.5590000000000002</v>
      </c>
      <c r="E57" s="1">
        <v>5.5590000000000002</v>
      </c>
      <c r="F57" s="1">
        <v>6.1150000000000002</v>
      </c>
      <c r="G57" s="1">
        <v>6.6710000000000003</v>
      </c>
      <c r="H57" s="1">
        <v>7.2270000000000003</v>
      </c>
      <c r="I57" t="s">
        <v>572</v>
      </c>
    </row>
    <row r="58" spans="1:9" ht="28.8" x14ac:dyDescent="0.3">
      <c r="A58" t="s">
        <v>104</v>
      </c>
      <c r="B58" s="81" t="s">
        <v>346</v>
      </c>
      <c r="C58" s="1">
        <v>4.8810000000000002</v>
      </c>
      <c r="E58" s="1">
        <v>4.8810000000000002</v>
      </c>
      <c r="F58" s="1">
        <v>5.3689999999999998</v>
      </c>
      <c r="G58" s="1">
        <v>5.8570000000000002</v>
      </c>
      <c r="H58" s="1">
        <v>6.3449999999999998</v>
      </c>
      <c r="I58" t="s">
        <v>572</v>
      </c>
    </row>
    <row r="59" spans="1:9" ht="43.2" x14ac:dyDescent="0.3">
      <c r="A59" t="s">
        <v>105</v>
      </c>
      <c r="B59" s="81" t="s">
        <v>347</v>
      </c>
      <c r="C59" s="1">
        <v>5.5590000000000002</v>
      </c>
      <c r="E59" s="1">
        <v>5.5590000000000002</v>
      </c>
      <c r="F59" s="1">
        <v>6.1150000000000002</v>
      </c>
      <c r="G59" s="1">
        <v>6.6710000000000003</v>
      </c>
      <c r="H59" s="1">
        <v>7.2270000000000003</v>
      </c>
      <c r="I59" t="s">
        <v>572</v>
      </c>
    </row>
    <row r="60" spans="1:9" ht="28.8" x14ac:dyDescent="0.3">
      <c r="A60" t="s">
        <v>106</v>
      </c>
      <c r="B60" s="81" t="s">
        <v>348</v>
      </c>
      <c r="C60" s="1">
        <v>5.5590000000000002</v>
      </c>
      <c r="E60" s="1">
        <v>5.5590000000000002</v>
      </c>
      <c r="F60" s="1">
        <v>6.1150000000000002</v>
      </c>
      <c r="G60" s="1">
        <v>6.6710000000000003</v>
      </c>
      <c r="H60" s="1">
        <v>7.2270000000000003</v>
      </c>
      <c r="I60" t="s">
        <v>572</v>
      </c>
    </row>
    <row r="61" spans="1:9" x14ac:dyDescent="0.3">
      <c r="A61" t="s">
        <v>107</v>
      </c>
      <c r="B61" s="81" t="s">
        <v>349</v>
      </c>
      <c r="C61" s="1">
        <v>4.5419999999999998</v>
      </c>
      <c r="E61" s="1">
        <v>4.5419999999999998</v>
      </c>
      <c r="F61" s="1">
        <v>4.9960000000000004</v>
      </c>
      <c r="G61" s="1">
        <v>5.45</v>
      </c>
      <c r="H61" s="1">
        <v>5.9039999999999999</v>
      </c>
      <c r="I61" t="s">
        <v>572</v>
      </c>
    </row>
    <row r="62" spans="1:9" x14ac:dyDescent="0.3">
      <c r="A62" t="s">
        <v>108</v>
      </c>
      <c r="B62" s="81" t="s">
        <v>341</v>
      </c>
      <c r="C62" s="1">
        <v>5.5590000000000002</v>
      </c>
      <c r="E62" s="1">
        <v>5.5590000000000002</v>
      </c>
      <c r="F62" s="1">
        <v>6.1150000000000002</v>
      </c>
      <c r="G62" s="1">
        <v>6.6710000000000003</v>
      </c>
      <c r="H62" s="1">
        <v>7.2270000000000003</v>
      </c>
      <c r="I62" t="s">
        <v>572</v>
      </c>
    </row>
    <row r="63" spans="1:9" x14ac:dyDescent="0.3">
      <c r="A63" t="s">
        <v>44</v>
      </c>
      <c r="B63" s="81" t="s">
        <v>82</v>
      </c>
      <c r="C63" s="1">
        <v>26.64</v>
      </c>
      <c r="E63" s="1">
        <v>26.64</v>
      </c>
      <c r="F63" s="1">
        <v>29.303999999999998</v>
      </c>
      <c r="G63" s="1">
        <v>31.968</v>
      </c>
      <c r="H63" s="1">
        <v>34.631999999999998</v>
      </c>
    </row>
    <row r="64" spans="1:9" ht="28.8" x14ac:dyDescent="0.3">
      <c r="A64" t="s">
        <v>109</v>
      </c>
      <c r="B64" s="81" t="s">
        <v>350</v>
      </c>
      <c r="C64" s="1">
        <v>0.2</v>
      </c>
      <c r="D64" s="1">
        <v>0.06</v>
      </c>
      <c r="E64" s="1">
        <v>0.26</v>
      </c>
      <c r="F64" s="1">
        <v>0.28599999999999998</v>
      </c>
      <c r="G64" s="1">
        <v>0.312</v>
      </c>
      <c r="H64" s="1">
        <v>0.33800000000000002</v>
      </c>
    </row>
    <row r="65" spans="1:9" ht="28.8" x14ac:dyDescent="0.3">
      <c r="A65" t="s">
        <v>110</v>
      </c>
      <c r="B65" s="81" t="s">
        <v>351</v>
      </c>
      <c r="C65" s="1">
        <v>1.66</v>
      </c>
      <c r="E65" s="1">
        <v>1.66</v>
      </c>
      <c r="F65" s="1">
        <v>1.8260000000000001</v>
      </c>
      <c r="G65" s="1">
        <v>1.992</v>
      </c>
      <c r="H65" s="1">
        <v>2.1579999999999999</v>
      </c>
    </row>
    <row r="66" spans="1:9" x14ac:dyDescent="0.3">
      <c r="A66" t="s">
        <v>111</v>
      </c>
      <c r="B66" s="81" t="s">
        <v>352</v>
      </c>
      <c r="C66" s="1">
        <v>1.69</v>
      </c>
      <c r="E66" s="1">
        <v>1.69</v>
      </c>
      <c r="F66" s="1">
        <v>1.859</v>
      </c>
      <c r="G66" s="1">
        <v>2.028</v>
      </c>
      <c r="H66" s="1">
        <v>2.1970000000000001</v>
      </c>
    </row>
    <row r="67" spans="1:9" x14ac:dyDescent="0.3">
      <c r="A67" t="s">
        <v>112</v>
      </c>
      <c r="B67" s="81" t="s">
        <v>353</v>
      </c>
      <c r="C67" s="1">
        <v>5.59</v>
      </c>
      <c r="E67" s="1">
        <v>5.59</v>
      </c>
      <c r="F67" s="1">
        <v>6.149</v>
      </c>
      <c r="G67" s="1">
        <v>6.7080000000000002</v>
      </c>
      <c r="H67" s="1">
        <v>7.2670000000000003</v>
      </c>
    </row>
    <row r="68" spans="1:9" x14ac:dyDescent="0.3">
      <c r="A68" t="s">
        <v>113</v>
      </c>
      <c r="B68" s="81" t="s">
        <v>354</v>
      </c>
      <c r="C68" s="1">
        <v>2.35</v>
      </c>
      <c r="E68" s="1">
        <v>2.35</v>
      </c>
      <c r="F68" s="1">
        <v>2.585</v>
      </c>
      <c r="G68" s="1">
        <v>2.82</v>
      </c>
      <c r="H68" s="1">
        <v>3.0550000000000002</v>
      </c>
    </row>
    <row r="69" spans="1:9" x14ac:dyDescent="0.3">
      <c r="A69" t="s">
        <v>114</v>
      </c>
      <c r="B69" s="81" t="s">
        <v>355</v>
      </c>
      <c r="C69" s="1">
        <v>2.87</v>
      </c>
      <c r="E69" s="1">
        <v>2.87</v>
      </c>
      <c r="F69" s="1">
        <v>3.157</v>
      </c>
      <c r="G69" s="1">
        <v>3.444</v>
      </c>
      <c r="H69" s="1">
        <v>3.7309999999999999</v>
      </c>
    </row>
    <row r="70" spans="1:9" x14ac:dyDescent="0.3">
      <c r="A70" t="s">
        <v>115</v>
      </c>
      <c r="B70" s="81" t="s">
        <v>356</v>
      </c>
      <c r="C70" s="1">
        <v>6.15</v>
      </c>
      <c r="E70" s="1">
        <v>6.15</v>
      </c>
      <c r="F70" s="1">
        <v>6.7649999999999997</v>
      </c>
      <c r="G70" s="1">
        <v>7.38</v>
      </c>
      <c r="H70" s="1">
        <v>7.9950000000000001</v>
      </c>
    </row>
    <row r="71" spans="1:9" ht="57.6" x14ac:dyDescent="0.3">
      <c r="A71" t="s">
        <v>116</v>
      </c>
      <c r="B71" s="81" t="s">
        <v>357</v>
      </c>
    </row>
    <row r="72" spans="1:9" ht="72" x14ac:dyDescent="0.3">
      <c r="A72" t="s">
        <v>117</v>
      </c>
      <c r="B72" s="81" t="s">
        <v>358</v>
      </c>
      <c r="C72" s="1">
        <v>2.802</v>
      </c>
      <c r="E72" s="1">
        <v>2.802</v>
      </c>
      <c r="F72" s="1">
        <v>3.0819999999999999</v>
      </c>
      <c r="G72" s="1">
        <v>3.3620000000000001</v>
      </c>
      <c r="H72" s="1">
        <v>3.6429999999999998</v>
      </c>
      <c r="I72" t="s">
        <v>569</v>
      </c>
    </row>
    <row r="73" spans="1:9" ht="43.2" x14ac:dyDescent="0.3">
      <c r="A73" t="s">
        <v>118</v>
      </c>
      <c r="B73" s="81" t="s">
        <v>359</v>
      </c>
    </row>
    <row r="74" spans="1:9" ht="43.2" x14ac:dyDescent="0.3">
      <c r="A74" t="s">
        <v>119</v>
      </c>
      <c r="B74" s="81" t="s">
        <v>360</v>
      </c>
      <c r="C74" s="1">
        <v>1.74</v>
      </c>
      <c r="E74" s="1">
        <v>1.74</v>
      </c>
      <c r="F74" s="1">
        <v>1.9139999999999999</v>
      </c>
      <c r="G74" s="1">
        <v>2.0880000000000001</v>
      </c>
      <c r="H74" s="1">
        <v>2.262</v>
      </c>
      <c r="I74" t="s">
        <v>569</v>
      </c>
    </row>
    <row r="75" spans="1:9" ht="43.2" x14ac:dyDescent="0.3">
      <c r="A75" t="s">
        <v>120</v>
      </c>
      <c r="B75" s="81" t="s">
        <v>361</v>
      </c>
      <c r="C75" s="1">
        <v>1.74</v>
      </c>
      <c r="E75" s="1">
        <v>1.74</v>
      </c>
      <c r="F75" s="1">
        <v>1.9139999999999999</v>
      </c>
      <c r="G75" s="1">
        <v>2.0880000000000001</v>
      </c>
      <c r="H75" s="1">
        <v>2.262</v>
      </c>
      <c r="I75" t="s">
        <v>569</v>
      </c>
    </row>
    <row r="76" spans="1:9" x14ac:dyDescent="0.3">
      <c r="A76" t="s">
        <v>121</v>
      </c>
      <c r="B76" s="81" t="s">
        <v>362</v>
      </c>
    </row>
    <row r="77" spans="1:9" ht="57.6" x14ac:dyDescent="0.3">
      <c r="A77" t="s">
        <v>122</v>
      </c>
      <c r="B77" s="81" t="s">
        <v>363</v>
      </c>
      <c r="C77" s="1">
        <v>3.169</v>
      </c>
      <c r="E77" s="1">
        <v>3.169</v>
      </c>
      <c r="F77" s="1">
        <v>3.4860000000000002</v>
      </c>
      <c r="G77" s="1">
        <v>3.8029999999999999</v>
      </c>
      <c r="H77" s="1">
        <v>4.1189999999999998</v>
      </c>
      <c r="I77" t="s">
        <v>569</v>
      </c>
    </row>
    <row r="78" spans="1:9" ht="72" x14ac:dyDescent="0.3">
      <c r="A78" t="s">
        <v>123</v>
      </c>
      <c r="B78" s="81" t="s">
        <v>364</v>
      </c>
      <c r="C78" s="1">
        <v>3.169</v>
      </c>
      <c r="E78" s="1">
        <v>3.169</v>
      </c>
      <c r="F78" s="1">
        <v>3.4860000000000002</v>
      </c>
      <c r="G78" s="1">
        <v>3.8029999999999999</v>
      </c>
      <c r="H78" s="1">
        <v>4.1189999999999998</v>
      </c>
      <c r="I78" t="s">
        <v>569</v>
      </c>
    </row>
    <row r="79" spans="1:9" ht="57.6" x14ac:dyDescent="0.3">
      <c r="A79" t="s">
        <v>124</v>
      </c>
      <c r="B79" s="81" t="s">
        <v>365</v>
      </c>
      <c r="C79" s="1">
        <v>3.169</v>
      </c>
      <c r="E79" s="1">
        <v>3.169</v>
      </c>
      <c r="F79" s="1">
        <v>3.4860000000000002</v>
      </c>
      <c r="G79" s="1">
        <v>3.8029999999999999</v>
      </c>
      <c r="H79" s="1">
        <v>4.1189999999999998</v>
      </c>
      <c r="I79" t="s">
        <v>569</v>
      </c>
    </row>
    <row r="80" spans="1:9" ht="43.2" x14ac:dyDescent="0.3">
      <c r="A80" t="s">
        <v>125</v>
      </c>
      <c r="B80" s="81" t="s">
        <v>366</v>
      </c>
      <c r="C80" s="1">
        <v>3.3140000000000001</v>
      </c>
      <c r="E80" s="1">
        <v>3.3140000000000001</v>
      </c>
      <c r="F80" s="1">
        <v>3.645</v>
      </c>
      <c r="G80" s="1">
        <v>3.976</v>
      </c>
      <c r="H80" s="1">
        <v>4.3079999999999998</v>
      </c>
      <c r="I80" t="s">
        <v>569</v>
      </c>
    </row>
    <row r="81" spans="1:9" ht="57.6" x14ac:dyDescent="0.3">
      <c r="A81" t="s">
        <v>126</v>
      </c>
      <c r="B81" s="81" t="s">
        <v>367</v>
      </c>
      <c r="C81" s="1">
        <v>3.169</v>
      </c>
      <c r="E81" s="1">
        <v>3.169</v>
      </c>
      <c r="F81" s="1">
        <v>3.4860000000000002</v>
      </c>
      <c r="G81" s="1">
        <v>3.8029999999999999</v>
      </c>
      <c r="H81" s="1">
        <v>4.1189999999999998</v>
      </c>
      <c r="I81" t="s">
        <v>569</v>
      </c>
    </row>
    <row r="82" spans="1:9" ht="57.6" x14ac:dyDescent="0.3">
      <c r="A82" t="s">
        <v>127</v>
      </c>
      <c r="B82" s="81" t="s">
        <v>368</v>
      </c>
      <c r="C82" s="1">
        <v>3.3140000000000001</v>
      </c>
      <c r="E82" s="1">
        <v>3.3140000000000001</v>
      </c>
      <c r="F82" s="1">
        <v>3.645</v>
      </c>
      <c r="G82" s="1">
        <v>3.976</v>
      </c>
      <c r="H82" s="1">
        <v>4.3079999999999998</v>
      </c>
      <c r="I82" t="s">
        <v>569</v>
      </c>
    </row>
    <row r="83" spans="1:9" ht="43.2" x14ac:dyDescent="0.3">
      <c r="A83" t="s">
        <v>128</v>
      </c>
      <c r="B83" s="81" t="s">
        <v>369</v>
      </c>
      <c r="C83" s="1">
        <v>3.169</v>
      </c>
      <c r="E83" s="1">
        <v>3.169</v>
      </c>
      <c r="F83" s="1">
        <v>3.4860000000000002</v>
      </c>
      <c r="G83" s="1">
        <v>3.8029999999999999</v>
      </c>
      <c r="H83" s="1">
        <v>4.1189999999999998</v>
      </c>
      <c r="I83" t="s">
        <v>569</v>
      </c>
    </row>
    <row r="84" spans="1:9" ht="43.2" x14ac:dyDescent="0.3">
      <c r="A84" t="s">
        <v>129</v>
      </c>
      <c r="B84" s="81" t="s">
        <v>370</v>
      </c>
      <c r="C84" s="1">
        <v>3.3140000000000001</v>
      </c>
      <c r="E84" s="1">
        <v>3.3140000000000001</v>
      </c>
      <c r="F84" s="1">
        <v>3.645</v>
      </c>
      <c r="G84" s="1">
        <v>3.976</v>
      </c>
      <c r="H84" s="1">
        <v>4.3079999999999998</v>
      </c>
      <c r="I84" t="s">
        <v>569</v>
      </c>
    </row>
    <row r="85" spans="1:9" ht="43.2" x14ac:dyDescent="0.3">
      <c r="A85" t="s">
        <v>130</v>
      </c>
      <c r="B85" s="81" t="s">
        <v>371</v>
      </c>
      <c r="C85" s="1">
        <v>3.169</v>
      </c>
      <c r="E85" s="1">
        <v>3.169</v>
      </c>
      <c r="F85" s="1">
        <v>3.4860000000000002</v>
      </c>
      <c r="G85" s="1">
        <v>3.8029999999999999</v>
      </c>
      <c r="H85" s="1">
        <v>4.1189999999999998</v>
      </c>
      <c r="I85" t="s">
        <v>569</v>
      </c>
    </row>
    <row r="86" spans="1:9" ht="57.6" x14ac:dyDescent="0.3">
      <c r="A86" t="s">
        <v>131</v>
      </c>
      <c r="B86" s="81" t="s">
        <v>372</v>
      </c>
      <c r="C86" s="1">
        <v>3.169</v>
      </c>
      <c r="E86" s="1">
        <v>3.169</v>
      </c>
      <c r="F86" s="1">
        <v>3.4860000000000002</v>
      </c>
      <c r="G86" s="1">
        <v>3.8029999999999999</v>
      </c>
      <c r="H86" s="1">
        <v>4.1189999999999998</v>
      </c>
      <c r="I86" t="s">
        <v>569</v>
      </c>
    </row>
    <row r="87" spans="1:9" ht="72" x14ac:dyDescent="0.3">
      <c r="A87" t="s">
        <v>132</v>
      </c>
      <c r="B87" s="81" t="s">
        <v>373</v>
      </c>
      <c r="C87" s="1">
        <v>3.169</v>
      </c>
      <c r="E87" s="1">
        <v>3.169</v>
      </c>
      <c r="F87" s="1">
        <v>3.4860000000000002</v>
      </c>
      <c r="G87" s="1">
        <v>3.8029999999999999</v>
      </c>
      <c r="H87" s="1">
        <v>4.1189999999999998</v>
      </c>
      <c r="I87" t="s">
        <v>569</v>
      </c>
    </row>
    <row r="88" spans="1:9" ht="57.6" x14ac:dyDescent="0.3">
      <c r="A88" t="s">
        <v>133</v>
      </c>
      <c r="B88" s="81" t="s">
        <v>374</v>
      </c>
      <c r="C88" s="1">
        <v>3.169</v>
      </c>
      <c r="E88" s="1">
        <v>3.169</v>
      </c>
      <c r="F88" s="1">
        <v>3.4860000000000002</v>
      </c>
      <c r="G88" s="1">
        <v>3.8029999999999999</v>
      </c>
      <c r="H88" s="1">
        <v>4.1189999999999998</v>
      </c>
      <c r="I88" t="s">
        <v>569</v>
      </c>
    </row>
    <row r="89" spans="1:9" ht="57.6" x14ac:dyDescent="0.3">
      <c r="A89" t="s">
        <v>134</v>
      </c>
      <c r="B89" s="81" t="s">
        <v>375</v>
      </c>
      <c r="C89" s="1">
        <v>3.3140000000000001</v>
      </c>
      <c r="E89" s="1">
        <v>3.3140000000000001</v>
      </c>
      <c r="F89" s="1">
        <v>3.645</v>
      </c>
      <c r="G89" s="1">
        <v>3.976</v>
      </c>
      <c r="H89" s="1">
        <v>4.3079999999999998</v>
      </c>
      <c r="I89" t="s">
        <v>569</v>
      </c>
    </row>
    <row r="90" spans="1:9" ht="57.6" x14ac:dyDescent="0.3">
      <c r="A90" t="s">
        <v>135</v>
      </c>
      <c r="B90" s="81" t="s">
        <v>376</v>
      </c>
      <c r="C90" s="1">
        <v>3.169</v>
      </c>
      <c r="E90" s="1">
        <v>3.169</v>
      </c>
      <c r="F90" s="1">
        <v>3.4860000000000002</v>
      </c>
      <c r="G90" s="1">
        <v>3.8029999999999999</v>
      </c>
      <c r="H90" s="1">
        <v>4.1189999999999998</v>
      </c>
      <c r="I90" t="s">
        <v>569</v>
      </c>
    </row>
    <row r="91" spans="1:9" ht="57.6" x14ac:dyDescent="0.3">
      <c r="A91" t="s">
        <v>136</v>
      </c>
      <c r="B91" s="81" t="s">
        <v>377</v>
      </c>
      <c r="C91" s="1">
        <v>3.3140000000000001</v>
      </c>
      <c r="E91" s="1">
        <v>3.3140000000000001</v>
      </c>
      <c r="F91" s="1">
        <v>3.645</v>
      </c>
      <c r="G91" s="1">
        <v>3.976</v>
      </c>
      <c r="H91" s="1">
        <v>4.3079999999999998</v>
      </c>
      <c r="I91" t="s">
        <v>569</v>
      </c>
    </row>
    <row r="92" spans="1:9" ht="43.2" x14ac:dyDescent="0.3">
      <c r="A92" t="s">
        <v>137</v>
      </c>
      <c r="B92" s="81" t="s">
        <v>378</v>
      </c>
      <c r="C92" s="1">
        <v>3.169</v>
      </c>
      <c r="E92" s="1">
        <v>3.169</v>
      </c>
      <c r="F92" s="1">
        <v>3.4860000000000002</v>
      </c>
      <c r="G92" s="1">
        <v>3.8029999999999999</v>
      </c>
      <c r="H92" s="1">
        <v>4.1189999999999998</v>
      </c>
      <c r="I92" t="s">
        <v>569</v>
      </c>
    </row>
    <row r="93" spans="1:9" ht="43.2" x14ac:dyDescent="0.3">
      <c r="A93" t="s">
        <v>138</v>
      </c>
      <c r="B93" s="81" t="s">
        <v>379</v>
      </c>
      <c r="C93" s="1">
        <v>3.3140000000000001</v>
      </c>
      <c r="E93" s="1">
        <v>3.3140000000000001</v>
      </c>
      <c r="F93" s="1">
        <v>3.645</v>
      </c>
      <c r="G93" s="1">
        <v>3.976</v>
      </c>
      <c r="H93" s="1">
        <v>4.3079999999999998</v>
      </c>
      <c r="I93" t="s">
        <v>569</v>
      </c>
    </row>
    <row r="94" spans="1:9" ht="43.2" x14ac:dyDescent="0.3">
      <c r="A94" t="s">
        <v>139</v>
      </c>
      <c r="B94" s="81" t="s">
        <v>380</v>
      </c>
      <c r="C94" s="1">
        <v>3.169</v>
      </c>
      <c r="E94" s="1">
        <v>3.169</v>
      </c>
      <c r="F94" s="1">
        <v>3.4860000000000002</v>
      </c>
      <c r="G94" s="1">
        <v>3.8029999999999999</v>
      </c>
      <c r="H94" s="1">
        <v>4.1189999999999998</v>
      </c>
      <c r="I94" t="s">
        <v>569</v>
      </c>
    </row>
    <row r="95" spans="1:9" ht="28.8" x14ac:dyDescent="0.3">
      <c r="A95" t="s">
        <v>140</v>
      </c>
      <c r="B95" s="81" t="s">
        <v>381</v>
      </c>
      <c r="C95" s="1">
        <v>3.1869999999999998</v>
      </c>
      <c r="E95" s="1">
        <v>3.1869999999999998</v>
      </c>
      <c r="F95" s="1">
        <v>3.5059999999999998</v>
      </c>
      <c r="G95" s="1">
        <v>3.8239999999999998</v>
      </c>
      <c r="H95" s="1">
        <v>4.1429999999999998</v>
      </c>
      <c r="I95" t="s">
        <v>569</v>
      </c>
    </row>
    <row r="96" spans="1:9" ht="43.2" x14ac:dyDescent="0.3">
      <c r="A96" t="s">
        <v>141</v>
      </c>
      <c r="B96" s="81" t="s">
        <v>382</v>
      </c>
      <c r="C96" s="1">
        <v>3.2050000000000001</v>
      </c>
      <c r="E96" s="1">
        <v>3.2050000000000001</v>
      </c>
      <c r="F96" s="1">
        <v>3.5259999999999998</v>
      </c>
      <c r="G96" s="1">
        <v>3.8460000000000001</v>
      </c>
      <c r="H96" s="1">
        <v>4.1669999999999998</v>
      </c>
      <c r="I96" t="s">
        <v>569</v>
      </c>
    </row>
    <row r="97" spans="1:9" ht="43.2" x14ac:dyDescent="0.3">
      <c r="A97" t="s">
        <v>142</v>
      </c>
      <c r="B97" s="81" t="s">
        <v>383</v>
      </c>
      <c r="C97" s="1">
        <v>3.2050000000000001</v>
      </c>
      <c r="E97" s="1">
        <v>3.2050000000000001</v>
      </c>
      <c r="F97" s="1">
        <v>3.5259999999999998</v>
      </c>
      <c r="G97" s="1">
        <v>3.8460000000000001</v>
      </c>
      <c r="H97" s="1">
        <v>4.1669999999999998</v>
      </c>
      <c r="I97" t="s">
        <v>569</v>
      </c>
    </row>
    <row r="98" spans="1:9" ht="43.2" x14ac:dyDescent="0.3">
      <c r="A98" t="s">
        <v>143</v>
      </c>
      <c r="B98" s="81" t="s">
        <v>384</v>
      </c>
    </row>
    <row r="99" spans="1:9" ht="72" x14ac:dyDescent="0.3">
      <c r="A99" t="s">
        <v>144</v>
      </c>
      <c r="B99" s="81" t="s">
        <v>385</v>
      </c>
      <c r="C99" s="1">
        <v>3.1869999999999998</v>
      </c>
      <c r="E99" s="1">
        <v>3.1869999999999998</v>
      </c>
      <c r="F99" s="1">
        <v>3.5059999999999998</v>
      </c>
      <c r="G99" s="1">
        <v>3.8239999999999998</v>
      </c>
      <c r="H99" s="1">
        <v>4.1429999999999998</v>
      </c>
      <c r="I99" t="s">
        <v>569</v>
      </c>
    </row>
    <row r="100" spans="1:9" ht="57.6" x14ac:dyDescent="0.3">
      <c r="A100" t="s">
        <v>145</v>
      </c>
      <c r="B100" s="81" t="s">
        <v>386</v>
      </c>
      <c r="C100" s="1">
        <v>3.1869999999999998</v>
      </c>
      <c r="E100" s="1">
        <v>3.1869999999999998</v>
      </c>
      <c r="F100" s="1">
        <v>3.5059999999999998</v>
      </c>
      <c r="G100" s="1">
        <v>3.8239999999999998</v>
      </c>
      <c r="H100" s="1">
        <v>4.1429999999999998</v>
      </c>
      <c r="I100" t="s">
        <v>569</v>
      </c>
    </row>
    <row r="101" spans="1:9" ht="43.2" x14ac:dyDescent="0.3">
      <c r="A101" t="s">
        <v>146</v>
      </c>
      <c r="B101" s="81" t="s">
        <v>387</v>
      </c>
      <c r="C101" s="1">
        <v>3.1869999999999998</v>
      </c>
      <c r="E101" s="1">
        <v>3.1869999999999998</v>
      </c>
      <c r="F101" s="1">
        <v>3.5059999999999998</v>
      </c>
      <c r="G101" s="1">
        <v>3.8239999999999998</v>
      </c>
      <c r="H101" s="1">
        <v>4.1429999999999998</v>
      </c>
      <c r="I101" t="s">
        <v>569</v>
      </c>
    </row>
    <row r="102" spans="1:9" ht="57.6" x14ac:dyDescent="0.3">
      <c r="A102" t="s">
        <v>147</v>
      </c>
      <c r="B102" s="81" t="s">
        <v>388</v>
      </c>
      <c r="C102" s="1">
        <v>3.2050000000000001</v>
      </c>
      <c r="E102" s="1">
        <v>3.2050000000000001</v>
      </c>
      <c r="F102" s="1">
        <v>3.5259999999999998</v>
      </c>
      <c r="G102" s="1">
        <v>3.8460000000000001</v>
      </c>
      <c r="H102" s="1">
        <v>4.1669999999999998</v>
      </c>
      <c r="I102" t="s">
        <v>569</v>
      </c>
    </row>
    <row r="103" spans="1:9" ht="57.6" x14ac:dyDescent="0.3">
      <c r="A103" t="s">
        <v>148</v>
      </c>
      <c r="B103" s="81" t="s">
        <v>389</v>
      </c>
      <c r="C103" s="1">
        <v>3.2050000000000001</v>
      </c>
      <c r="E103" s="1">
        <v>3.2050000000000001</v>
      </c>
      <c r="F103" s="1">
        <v>3.5259999999999998</v>
      </c>
      <c r="G103" s="1">
        <v>3.8460000000000001</v>
      </c>
      <c r="H103" s="1">
        <v>4.1669999999999998</v>
      </c>
      <c r="I103" t="s">
        <v>569</v>
      </c>
    </row>
    <row r="104" spans="1:9" ht="57.6" x14ac:dyDescent="0.3">
      <c r="A104" t="s">
        <v>149</v>
      </c>
      <c r="B104" s="81" t="s">
        <v>390</v>
      </c>
      <c r="C104" s="1">
        <v>3.2050000000000001</v>
      </c>
      <c r="E104" s="1">
        <v>3.2050000000000001</v>
      </c>
      <c r="F104" s="1">
        <v>3.5259999999999998</v>
      </c>
      <c r="G104" s="1">
        <v>3.8460000000000001</v>
      </c>
      <c r="H104" s="1">
        <v>4.1669999999999998</v>
      </c>
      <c r="I104" t="s">
        <v>569</v>
      </c>
    </row>
    <row r="105" spans="1:9" ht="43.2" x14ac:dyDescent="0.3">
      <c r="A105" t="s">
        <v>150</v>
      </c>
      <c r="B105" s="81" t="s">
        <v>391</v>
      </c>
      <c r="C105" s="1">
        <v>3.2050000000000001</v>
      </c>
      <c r="E105" s="1">
        <v>3.2050000000000001</v>
      </c>
      <c r="F105" s="1">
        <v>3.5259999999999998</v>
      </c>
      <c r="G105" s="1">
        <v>3.8460000000000001</v>
      </c>
      <c r="H105" s="1">
        <v>4.1669999999999998</v>
      </c>
      <c r="I105" t="s">
        <v>569</v>
      </c>
    </row>
    <row r="106" spans="1:9" ht="28.8" x14ac:dyDescent="0.3">
      <c r="A106" t="s">
        <v>151</v>
      </c>
      <c r="B106" s="81" t="s">
        <v>392</v>
      </c>
      <c r="C106" s="1">
        <v>3.169</v>
      </c>
      <c r="E106" s="1">
        <v>3.169</v>
      </c>
      <c r="F106" s="1">
        <v>3.4860000000000002</v>
      </c>
      <c r="G106" s="1">
        <v>3.8029999999999999</v>
      </c>
      <c r="H106" s="1">
        <v>4.1189999999999998</v>
      </c>
      <c r="I106" t="s">
        <v>569</v>
      </c>
    </row>
    <row r="107" spans="1:9" ht="57.6" x14ac:dyDescent="0.3">
      <c r="A107" t="s">
        <v>152</v>
      </c>
      <c r="B107" s="81" t="s">
        <v>393</v>
      </c>
    </row>
    <row r="108" spans="1:9" ht="28.8" x14ac:dyDescent="0.3">
      <c r="A108" t="s">
        <v>153</v>
      </c>
      <c r="B108" s="81" t="s">
        <v>394</v>
      </c>
      <c r="C108" s="1">
        <v>3.3140000000000001</v>
      </c>
      <c r="E108" s="1">
        <v>3.3140000000000001</v>
      </c>
      <c r="F108" s="1">
        <v>3.645</v>
      </c>
      <c r="G108" s="1">
        <v>3.976</v>
      </c>
      <c r="H108" s="1">
        <v>4.3079999999999998</v>
      </c>
      <c r="I108" t="s">
        <v>569</v>
      </c>
    </row>
    <row r="109" spans="1:9" ht="28.8" x14ac:dyDescent="0.3">
      <c r="A109" t="s">
        <v>154</v>
      </c>
      <c r="B109" s="81" t="s">
        <v>395</v>
      </c>
      <c r="C109" s="1">
        <v>3.169</v>
      </c>
      <c r="E109" s="1">
        <v>3.169</v>
      </c>
      <c r="F109" s="1">
        <v>3.4860000000000002</v>
      </c>
      <c r="G109" s="1">
        <v>3.8029999999999999</v>
      </c>
      <c r="H109" s="1">
        <v>4.1189999999999998</v>
      </c>
      <c r="I109" t="s">
        <v>569</v>
      </c>
    </row>
    <row r="110" spans="1:9" ht="57.6" x14ac:dyDescent="0.3">
      <c r="A110" t="s">
        <v>155</v>
      </c>
      <c r="B110" s="81" t="s">
        <v>396</v>
      </c>
      <c r="C110" s="1">
        <v>3.169</v>
      </c>
      <c r="E110" s="1">
        <v>3.169</v>
      </c>
      <c r="F110" s="1">
        <v>3.4860000000000002</v>
      </c>
      <c r="G110" s="1">
        <v>3.8029999999999999</v>
      </c>
      <c r="H110" s="1">
        <v>4.1189999999999998</v>
      </c>
      <c r="I110" t="s">
        <v>569</v>
      </c>
    </row>
    <row r="111" spans="1:9" ht="86.4" x14ac:dyDescent="0.3">
      <c r="A111" t="s">
        <v>156</v>
      </c>
      <c r="B111" s="81" t="s">
        <v>397</v>
      </c>
      <c r="C111" s="1">
        <v>3.169</v>
      </c>
      <c r="E111" s="1">
        <v>3.169</v>
      </c>
      <c r="F111" s="1">
        <v>3.4860000000000002</v>
      </c>
      <c r="G111" s="1">
        <v>3.8029999999999999</v>
      </c>
      <c r="H111" s="1">
        <v>4.1189999999999998</v>
      </c>
      <c r="I111" t="s">
        <v>569</v>
      </c>
    </row>
    <row r="112" spans="1:9" ht="72" x14ac:dyDescent="0.3">
      <c r="A112" t="s">
        <v>157</v>
      </c>
      <c r="B112" s="81" t="s">
        <v>398</v>
      </c>
      <c r="C112" s="1">
        <v>3.169</v>
      </c>
      <c r="E112" s="1">
        <v>3.169</v>
      </c>
      <c r="F112" s="1">
        <v>3.4860000000000002</v>
      </c>
      <c r="G112" s="1">
        <v>3.8029999999999999</v>
      </c>
      <c r="H112" s="1">
        <v>4.1189999999999998</v>
      </c>
      <c r="I112" t="s">
        <v>569</v>
      </c>
    </row>
    <row r="113" spans="1:9" ht="57.6" x14ac:dyDescent="0.3">
      <c r="A113" t="s">
        <v>158</v>
      </c>
      <c r="B113" s="81" t="s">
        <v>399</v>
      </c>
      <c r="C113" s="1">
        <v>3.169</v>
      </c>
      <c r="E113" s="1">
        <v>3.169</v>
      </c>
      <c r="F113" s="1">
        <v>3.4860000000000002</v>
      </c>
      <c r="G113" s="1">
        <v>3.8029999999999999</v>
      </c>
      <c r="H113" s="1">
        <v>4.1189999999999998</v>
      </c>
      <c r="I113" t="s">
        <v>569</v>
      </c>
    </row>
    <row r="114" spans="1:9" ht="28.8" x14ac:dyDescent="0.3">
      <c r="A114" t="s">
        <v>159</v>
      </c>
      <c r="B114" s="81" t="s">
        <v>400</v>
      </c>
      <c r="C114" s="1">
        <v>3.169</v>
      </c>
      <c r="E114" s="1">
        <v>3.169</v>
      </c>
      <c r="F114" s="1">
        <v>3.4860000000000002</v>
      </c>
      <c r="G114" s="1">
        <v>3.8029999999999999</v>
      </c>
      <c r="H114" s="1">
        <v>4.1189999999999998</v>
      </c>
      <c r="I114" t="s">
        <v>569</v>
      </c>
    </row>
    <row r="115" spans="1:9" x14ac:dyDescent="0.3">
      <c r="A115" t="s">
        <v>160</v>
      </c>
      <c r="B115" s="81" t="s">
        <v>401</v>
      </c>
    </row>
    <row r="116" spans="1:9" ht="28.8" x14ac:dyDescent="0.3">
      <c r="A116" t="s">
        <v>161</v>
      </c>
      <c r="B116" s="81" t="s">
        <v>402</v>
      </c>
      <c r="C116" s="1">
        <v>3.169</v>
      </c>
      <c r="E116" s="1">
        <v>3.169</v>
      </c>
      <c r="F116" s="1">
        <v>3.4860000000000002</v>
      </c>
      <c r="G116" s="1">
        <v>3.8029999999999999</v>
      </c>
      <c r="H116" s="1">
        <v>4.1189999999999998</v>
      </c>
      <c r="I116" t="s">
        <v>569</v>
      </c>
    </row>
    <row r="117" spans="1:9" ht="28.8" x14ac:dyDescent="0.3">
      <c r="A117" t="s">
        <v>162</v>
      </c>
      <c r="B117" s="81" t="s">
        <v>403</v>
      </c>
      <c r="C117" s="1">
        <v>3.169</v>
      </c>
      <c r="E117" s="1">
        <v>3.169</v>
      </c>
      <c r="F117" s="1">
        <v>3.4860000000000002</v>
      </c>
      <c r="G117" s="1">
        <v>3.8029999999999999</v>
      </c>
      <c r="H117" s="1">
        <v>4.1189999999999998</v>
      </c>
      <c r="I117" t="s">
        <v>569</v>
      </c>
    </row>
    <row r="118" spans="1:9" ht="43.2" x14ac:dyDescent="0.3">
      <c r="A118" t="s">
        <v>163</v>
      </c>
      <c r="B118" s="81" t="s">
        <v>404</v>
      </c>
      <c r="C118" s="1">
        <v>3.169</v>
      </c>
      <c r="E118" s="1">
        <v>3.169</v>
      </c>
      <c r="F118" s="1">
        <v>3.4860000000000002</v>
      </c>
      <c r="G118" s="1">
        <v>3.8029999999999999</v>
      </c>
      <c r="H118" s="1">
        <v>4.1189999999999998</v>
      </c>
      <c r="I118" t="s">
        <v>569</v>
      </c>
    </row>
    <row r="119" spans="1:9" ht="43.2" x14ac:dyDescent="0.3">
      <c r="A119" t="s">
        <v>164</v>
      </c>
      <c r="B119" s="81" t="s">
        <v>405</v>
      </c>
      <c r="C119" s="1">
        <v>3.169</v>
      </c>
      <c r="E119" s="1">
        <v>3.169</v>
      </c>
      <c r="F119" s="1">
        <v>3.4860000000000002</v>
      </c>
      <c r="G119" s="1">
        <v>3.8029999999999999</v>
      </c>
      <c r="H119" s="1">
        <v>4.1189999999999998</v>
      </c>
      <c r="I119" t="s">
        <v>569</v>
      </c>
    </row>
    <row r="120" spans="1:9" ht="43.2" x14ac:dyDescent="0.3">
      <c r="A120" t="s">
        <v>165</v>
      </c>
      <c r="B120" s="81" t="s">
        <v>406</v>
      </c>
    </row>
    <row r="121" spans="1:9" ht="28.8" x14ac:dyDescent="0.3">
      <c r="A121" t="s">
        <v>166</v>
      </c>
      <c r="B121" s="81" t="s">
        <v>407</v>
      </c>
      <c r="C121" s="1">
        <v>5.65</v>
      </c>
      <c r="E121" s="1">
        <v>5.65</v>
      </c>
      <c r="F121" s="1">
        <v>6.2149999999999999</v>
      </c>
      <c r="G121" s="1">
        <v>6.78</v>
      </c>
      <c r="H121" s="1">
        <v>7.3449999999999998</v>
      </c>
    </row>
    <row r="122" spans="1:9" ht="28.8" x14ac:dyDescent="0.3">
      <c r="A122" t="s">
        <v>167</v>
      </c>
      <c r="B122" s="81" t="s">
        <v>408</v>
      </c>
      <c r="C122" s="1">
        <v>5.58</v>
      </c>
      <c r="E122" s="1">
        <v>5.58</v>
      </c>
      <c r="F122" s="1">
        <v>6.1379999999999999</v>
      </c>
      <c r="G122" s="1">
        <v>6.6959999999999997</v>
      </c>
      <c r="H122" s="1">
        <v>7.2539999999999996</v>
      </c>
    </row>
    <row r="123" spans="1:9" ht="28.8" x14ac:dyDescent="0.3">
      <c r="A123" t="s">
        <v>168</v>
      </c>
      <c r="B123" s="81" t="s">
        <v>409</v>
      </c>
      <c r="C123" s="1">
        <v>5.58</v>
      </c>
      <c r="E123" s="1">
        <v>5.58</v>
      </c>
      <c r="F123" s="1">
        <v>6.1379999999999999</v>
      </c>
      <c r="G123" s="1">
        <v>6.6959999999999997</v>
      </c>
      <c r="H123" s="1">
        <v>7.2539999999999996</v>
      </c>
    </row>
    <row r="124" spans="1:9" ht="28.8" x14ac:dyDescent="0.3">
      <c r="A124" t="s">
        <v>169</v>
      </c>
      <c r="B124" s="81" t="s">
        <v>410</v>
      </c>
      <c r="C124" s="1">
        <v>5.65</v>
      </c>
      <c r="E124" s="1">
        <v>5.65</v>
      </c>
      <c r="F124" s="1">
        <v>6.2149999999999999</v>
      </c>
      <c r="G124" s="1">
        <v>6.78</v>
      </c>
      <c r="H124" s="1">
        <v>7.3449999999999998</v>
      </c>
    </row>
    <row r="125" spans="1:9" ht="43.2" x14ac:dyDescent="0.3">
      <c r="A125" t="s">
        <v>170</v>
      </c>
      <c r="B125" s="81" t="s">
        <v>411</v>
      </c>
      <c r="C125" s="1">
        <v>5.58</v>
      </c>
      <c r="E125" s="1">
        <v>5.58</v>
      </c>
      <c r="F125" s="1">
        <v>6.1379999999999999</v>
      </c>
      <c r="G125" s="1">
        <v>6.6959999999999997</v>
      </c>
      <c r="H125" s="1">
        <v>7.2539999999999996</v>
      </c>
    </row>
    <row r="126" spans="1:9" ht="28.8" x14ac:dyDescent="0.3">
      <c r="A126" t="s">
        <v>171</v>
      </c>
      <c r="B126" s="81" t="s">
        <v>412</v>
      </c>
      <c r="C126" s="1">
        <v>5.65</v>
      </c>
      <c r="E126" s="1">
        <v>5.65</v>
      </c>
      <c r="F126" s="1">
        <v>6.2149999999999999</v>
      </c>
      <c r="G126" s="1">
        <v>6.78</v>
      </c>
      <c r="H126" s="1">
        <v>7.3449999999999998</v>
      </c>
    </row>
    <row r="127" spans="1:9" ht="28.8" x14ac:dyDescent="0.3">
      <c r="A127" t="s">
        <v>172</v>
      </c>
      <c r="B127" s="81" t="s">
        <v>413</v>
      </c>
    </row>
    <row r="128" spans="1:9" ht="43.2" x14ac:dyDescent="0.3">
      <c r="A128" t="s">
        <v>173</v>
      </c>
      <c r="B128" s="81" t="s">
        <v>414</v>
      </c>
      <c r="C128" s="1">
        <v>5.58</v>
      </c>
      <c r="E128" s="1">
        <v>5.58</v>
      </c>
      <c r="F128" s="1">
        <v>6.1379999999999999</v>
      </c>
      <c r="G128" s="1">
        <v>6.6959999999999997</v>
      </c>
      <c r="H128" s="1">
        <v>7.2539999999999996</v>
      </c>
    </row>
    <row r="129" spans="1:8" ht="43.2" x14ac:dyDescent="0.3">
      <c r="A129" t="s">
        <v>174</v>
      </c>
      <c r="B129" s="81" t="s">
        <v>415</v>
      </c>
      <c r="C129" s="1">
        <v>5.58</v>
      </c>
      <c r="E129" s="1">
        <v>5.58</v>
      </c>
      <c r="F129" s="1">
        <v>6.1379999999999999</v>
      </c>
      <c r="G129" s="1">
        <v>6.6959999999999997</v>
      </c>
      <c r="H129" s="1">
        <v>7.2539999999999996</v>
      </c>
    </row>
    <row r="130" spans="1:8" ht="43.2" x14ac:dyDescent="0.3">
      <c r="A130" t="s">
        <v>175</v>
      </c>
      <c r="B130" s="81" t="s">
        <v>416</v>
      </c>
      <c r="C130" s="1">
        <v>5.58</v>
      </c>
      <c r="E130" s="1">
        <v>5.58</v>
      </c>
      <c r="F130" s="1">
        <v>6.1379999999999999</v>
      </c>
      <c r="G130" s="1">
        <v>6.6959999999999997</v>
      </c>
      <c r="H130" s="1">
        <v>7.2539999999999996</v>
      </c>
    </row>
    <row r="131" spans="1:8" ht="43.2" x14ac:dyDescent="0.3">
      <c r="A131" t="s">
        <v>176</v>
      </c>
      <c r="B131" s="81" t="s">
        <v>417</v>
      </c>
      <c r="C131" s="1">
        <v>5.58</v>
      </c>
      <c r="E131" s="1">
        <v>5.58</v>
      </c>
      <c r="F131" s="1">
        <v>6.1379999999999999</v>
      </c>
      <c r="G131" s="1">
        <v>6.6959999999999997</v>
      </c>
      <c r="H131" s="1">
        <v>7.2539999999999996</v>
      </c>
    </row>
    <row r="132" spans="1:8" ht="43.2" x14ac:dyDescent="0.3">
      <c r="A132" t="s">
        <v>177</v>
      </c>
      <c r="B132" s="81" t="s">
        <v>418</v>
      </c>
      <c r="C132" s="1">
        <v>5.58</v>
      </c>
      <c r="E132" s="1">
        <v>5.58</v>
      </c>
      <c r="F132" s="1">
        <v>6.1379999999999999</v>
      </c>
      <c r="G132" s="1">
        <v>6.6959999999999997</v>
      </c>
      <c r="H132" s="1">
        <v>7.2539999999999996</v>
      </c>
    </row>
    <row r="133" spans="1:8" ht="43.2" x14ac:dyDescent="0.3">
      <c r="A133" t="s">
        <v>178</v>
      </c>
      <c r="B133" s="81" t="s">
        <v>419</v>
      </c>
      <c r="C133" s="1">
        <v>5.58</v>
      </c>
      <c r="E133" s="1">
        <v>5.58</v>
      </c>
      <c r="F133" s="1">
        <v>6.1379999999999999</v>
      </c>
      <c r="G133" s="1">
        <v>6.6959999999999997</v>
      </c>
      <c r="H133" s="1">
        <v>7.2539999999999996</v>
      </c>
    </row>
    <row r="134" spans="1:8" ht="43.2" x14ac:dyDescent="0.3">
      <c r="A134" t="s">
        <v>179</v>
      </c>
      <c r="B134" s="81" t="s">
        <v>420</v>
      </c>
      <c r="C134" s="1">
        <v>5.58</v>
      </c>
      <c r="E134" s="1">
        <v>5.58</v>
      </c>
      <c r="F134" s="1">
        <v>6.1379999999999999</v>
      </c>
      <c r="G134" s="1">
        <v>6.6959999999999997</v>
      </c>
      <c r="H134" s="1">
        <v>7.2539999999999996</v>
      </c>
    </row>
    <row r="135" spans="1:8" ht="43.2" x14ac:dyDescent="0.3">
      <c r="A135" t="s">
        <v>180</v>
      </c>
      <c r="B135" s="81" t="s">
        <v>421</v>
      </c>
      <c r="C135" s="1">
        <v>5.58</v>
      </c>
      <c r="E135" s="1">
        <v>5.58</v>
      </c>
      <c r="F135" s="1">
        <v>6.1379999999999999</v>
      </c>
      <c r="G135" s="1">
        <v>6.6959999999999997</v>
      </c>
      <c r="H135" s="1">
        <v>7.2539999999999996</v>
      </c>
    </row>
    <row r="136" spans="1:8" ht="43.2" x14ac:dyDescent="0.3">
      <c r="A136" t="s">
        <v>181</v>
      </c>
      <c r="B136" s="81" t="s">
        <v>422</v>
      </c>
      <c r="C136" s="1">
        <v>5.59</v>
      </c>
      <c r="E136" s="1">
        <v>5.59</v>
      </c>
      <c r="F136" s="1">
        <v>6.149</v>
      </c>
      <c r="G136" s="1">
        <v>6.7080000000000002</v>
      </c>
      <c r="H136" s="1">
        <v>7.2670000000000003</v>
      </c>
    </row>
    <row r="137" spans="1:8" ht="43.2" x14ac:dyDescent="0.3">
      <c r="A137" t="s">
        <v>182</v>
      </c>
      <c r="B137" s="81" t="s">
        <v>423</v>
      </c>
      <c r="C137" s="1">
        <v>5.59</v>
      </c>
      <c r="E137" s="1">
        <v>5.59</v>
      </c>
      <c r="F137" s="1">
        <v>6.149</v>
      </c>
      <c r="G137" s="1">
        <v>6.7080000000000002</v>
      </c>
      <c r="H137" s="1">
        <v>7.2670000000000003</v>
      </c>
    </row>
    <row r="138" spans="1:8" ht="43.2" x14ac:dyDescent="0.3">
      <c r="A138" t="s">
        <v>183</v>
      </c>
      <c r="B138" s="81" t="s">
        <v>424</v>
      </c>
      <c r="C138" s="1">
        <v>5.59</v>
      </c>
      <c r="E138" s="1">
        <v>5.59</v>
      </c>
      <c r="F138" s="1">
        <v>6.149</v>
      </c>
      <c r="G138" s="1">
        <v>6.7080000000000002</v>
      </c>
      <c r="H138" s="1">
        <v>7.2670000000000003</v>
      </c>
    </row>
    <row r="139" spans="1:8" ht="43.2" x14ac:dyDescent="0.3">
      <c r="A139" t="s">
        <v>184</v>
      </c>
      <c r="B139" s="81" t="s">
        <v>425</v>
      </c>
      <c r="C139" s="1">
        <v>5.59</v>
      </c>
      <c r="E139" s="1">
        <v>5.59</v>
      </c>
      <c r="F139" s="1">
        <v>6.149</v>
      </c>
      <c r="G139" s="1">
        <v>6.7080000000000002</v>
      </c>
      <c r="H139" s="1">
        <v>7.2670000000000003</v>
      </c>
    </row>
    <row r="140" spans="1:8" ht="43.2" x14ac:dyDescent="0.3">
      <c r="A140" t="s">
        <v>185</v>
      </c>
      <c r="B140" s="81" t="s">
        <v>426</v>
      </c>
      <c r="C140" s="1">
        <v>5.59</v>
      </c>
      <c r="E140" s="1">
        <v>5.59</v>
      </c>
      <c r="F140" s="1">
        <v>6.149</v>
      </c>
      <c r="G140" s="1">
        <v>6.7080000000000002</v>
      </c>
      <c r="H140" s="1">
        <v>7.2670000000000003</v>
      </c>
    </row>
    <row r="141" spans="1:8" ht="43.2" x14ac:dyDescent="0.3">
      <c r="A141" t="s">
        <v>186</v>
      </c>
      <c r="B141" s="81" t="s">
        <v>427</v>
      </c>
      <c r="C141" s="1">
        <v>5.59</v>
      </c>
      <c r="E141" s="1">
        <v>5.59</v>
      </c>
      <c r="F141" s="1">
        <v>6.149</v>
      </c>
      <c r="G141" s="1">
        <v>6.7080000000000002</v>
      </c>
      <c r="H141" s="1">
        <v>7.2670000000000003</v>
      </c>
    </row>
    <row r="142" spans="1:8" ht="28.8" x14ac:dyDescent="0.3">
      <c r="A142" t="s">
        <v>187</v>
      </c>
      <c r="B142" s="81" t="s">
        <v>428</v>
      </c>
    </row>
    <row r="143" spans="1:8" ht="43.2" x14ac:dyDescent="0.3">
      <c r="A143" t="s">
        <v>188</v>
      </c>
      <c r="B143" s="81" t="s">
        <v>429</v>
      </c>
      <c r="C143" s="1">
        <v>5.58</v>
      </c>
      <c r="E143" s="1">
        <v>5.58</v>
      </c>
      <c r="F143" s="1">
        <v>6.1379999999999999</v>
      </c>
      <c r="G143" s="1">
        <v>6.6959999999999997</v>
      </c>
      <c r="H143" s="1">
        <v>7.2539999999999996</v>
      </c>
    </row>
    <row r="144" spans="1:8" ht="43.2" x14ac:dyDescent="0.3">
      <c r="A144" t="s">
        <v>189</v>
      </c>
      <c r="B144" s="81" t="s">
        <v>430</v>
      </c>
      <c r="C144" s="1">
        <v>5.58</v>
      </c>
      <c r="E144" s="1">
        <v>5.58</v>
      </c>
      <c r="F144" s="1">
        <v>6.1379999999999999</v>
      </c>
      <c r="G144" s="1">
        <v>6.6959999999999997</v>
      </c>
      <c r="H144" s="1">
        <v>7.2539999999999996</v>
      </c>
    </row>
    <row r="145" spans="1:9" ht="43.2" x14ac:dyDescent="0.3">
      <c r="A145" t="s">
        <v>190</v>
      </c>
      <c r="B145" s="81" t="s">
        <v>431</v>
      </c>
      <c r="C145" s="1">
        <v>5.59</v>
      </c>
      <c r="E145" s="1">
        <v>5.59</v>
      </c>
      <c r="F145" s="1">
        <v>6.149</v>
      </c>
      <c r="G145" s="1">
        <v>6.7080000000000002</v>
      </c>
      <c r="H145" s="1">
        <v>7.2670000000000003</v>
      </c>
    </row>
    <row r="146" spans="1:9" ht="43.2" x14ac:dyDescent="0.3">
      <c r="A146" t="s">
        <v>191</v>
      </c>
      <c r="B146" s="81" t="s">
        <v>432</v>
      </c>
      <c r="C146" s="1">
        <v>5.59</v>
      </c>
      <c r="E146" s="1">
        <v>5.59</v>
      </c>
      <c r="F146" s="1">
        <v>6.149</v>
      </c>
      <c r="G146" s="1">
        <v>6.7080000000000002</v>
      </c>
      <c r="H146" s="1">
        <v>7.2670000000000003</v>
      </c>
    </row>
    <row r="147" spans="1:9" ht="28.8" x14ac:dyDescent="0.3">
      <c r="A147" t="s">
        <v>192</v>
      </c>
      <c r="B147" s="81" t="s">
        <v>433</v>
      </c>
      <c r="C147" s="1">
        <v>5.59</v>
      </c>
      <c r="E147" s="1">
        <v>5.59</v>
      </c>
      <c r="F147" s="1">
        <v>6.149</v>
      </c>
      <c r="G147" s="1">
        <v>6.7080000000000002</v>
      </c>
      <c r="H147" s="1">
        <v>7.2670000000000003</v>
      </c>
    </row>
    <row r="148" spans="1:9" ht="28.8" x14ac:dyDescent="0.3">
      <c r="A148" t="s">
        <v>193</v>
      </c>
      <c r="B148" s="81" t="s">
        <v>434</v>
      </c>
    </row>
    <row r="149" spans="1:9" ht="28.8" x14ac:dyDescent="0.3">
      <c r="A149" t="s">
        <v>194</v>
      </c>
      <c r="B149" s="81" t="s">
        <v>435</v>
      </c>
      <c r="C149" s="1">
        <v>5.59</v>
      </c>
      <c r="E149" s="1">
        <v>5.59</v>
      </c>
      <c r="F149" s="1">
        <v>6.149</v>
      </c>
      <c r="G149" s="1">
        <v>6.7080000000000002</v>
      </c>
      <c r="H149" s="1">
        <v>7.2670000000000003</v>
      </c>
    </row>
    <row r="150" spans="1:9" ht="28.8" x14ac:dyDescent="0.3">
      <c r="A150" t="s">
        <v>195</v>
      </c>
      <c r="B150" s="81" t="s">
        <v>436</v>
      </c>
      <c r="C150" s="1">
        <v>5.59</v>
      </c>
      <c r="E150" s="1">
        <v>5.59</v>
      </c>
      <c r="F150" s="1">
        <v>6.149</v>
      </c>
      <c r="G150" s="1">
        <v>6.7080000000000002</v>
      </c>
      <c r="H150" s="1">
        <v>7.2670000000000003</v>
      </c>
    </row>
    <row r="151" spans="1:9" ht="28.8" x14ac:dyDescent="0.3">
      <c r="A151" t="s">
        <v>196</v>
      </c>
      <c r="B151" s="81" t="s">
        <v>437</v>
      </c>
      <c r="C151" s="1">
        <v>5.59</v>
      </c>
      <c r="E151" s="1">
        <v>5.59</v>
      </c>
      <c r="F151" s="1">
        <v>6.149</v>
      </c>
      <c r="G151" s="1">
        <v>6.7080000000000002</v>
      </c>
      <c r="H151" s="1">
        <v>7.2670000000000003</v>
      </c>
    </row>
    <row r="152" spans="1:9" ht="57.6" x14ac:dyDescent="0.3">
      <c r="A152" t="s">
        <v>197</v>
      </c>
      <c r="B152" s="81" t="s">
        <v>438</v>
      </c>
      <c r="C152" s="1">
        <v>5.65</v>
      </c>
      <c r="E152" s="1">
        <v>5.65</v>
      </c>
      <c r="F152" s="1">
        <v>6.2149999999999999</v>
      </c>
      <c r="G152" s="1">
        <v>6.78</v>
      </c>
      <c r="H152" s="1">
        <v>7.3449999999999998</v>
      </c>
    </row>
    <row r="153" spans="1:9" ht="28.8" x14ac:dyDescent="0.3">
      <c r="A153" t="s">
        <v>198</v>
      </c>
      <c r="B153" s="81" t="s">
        <v>439</v>
      </c>
      <c r="C153" s="1">
        <v>5.59</v>
      </c>
      <c r="E153" s="1">
        <v>5.59</v>
      </c>
      <c r="F153" s="1">
        <v>6.149</v>
      </c>
      <c r="G153" s="1">
        <v>6.7080000000000002</v>
      </c>
      <c r="H153" s="1">
        <v>7.2670000000000003</v>
      </c>
    </row>
    <row r="154" spans="1:9" x14ac:dyDescent="0.3">
      <c r="A154" t="s">
        <v>199</v>
      </c>
      <c r="B154" s="81" t="s">
        <v>440</v>
      </c>
    </row>
    <row r="155" spans="1:9" x14ac:dyDescent="0.3">
      <c r="A155" t="s">
        <v>200</v>
      </c>
      <c r="B155" s="81" t="s">
        <v>440</v>
      </c>
      <c r="C155" s="1">
        <v>5.59</v>
      </c>
      <c r="E155" s="1">
        <v>5.59</v>
      </c>
      <c r="F155" s="1">
        <v>6.149</v>
      </c>
      <c r="G155" s="1">
        <v>6.7080000000000002</v>
      </c>
      <c r="H155" s="1">
        <v>7.2670000000000003</v>
      </c>
    </row>
    <row r="156" spans="1:9" ht="43.2" x14ac:dyDescent="0.3">
      <c r="A156" t="s">
        <v>201</v>
      </c>
      <c r="B156" s="81" t="s">
        <v>441</v>
      </c>
    </row>
    <row r="157" spans="1:9" ht="43.2" x14ac:dyDescent="0.3">
      <c r="A157" t="s">
        <v>202</v>
      </c>
      <c r="B157" s="81" t="s">
        <v>442</v>
      </c>
      <c r="C157" s="1">
        <v>6.18</v>
      </c>
      <c r="E157" s="1">
        <v>6.18</v>
      </c>
      <c r="F157" s="1">
        <v>6.798</v>
      </c>
      <c r="G157" s="1">
        <v>7.4160000000000004</v>
      </c>
      <c r="H157" s="1">
        <v>8.0340000000000007</v>
      </c>
      <c r="I157" t="s">
        <v>570</v>
      </c>
    </row>
    <row r="158" spans="1:9" x14ac:dyDescent="0.3">
      <c r="A158" t="s">
        <v>203</v>
      </c>
      <c r="B158" s="81" t="s">
        <v>443</v>
      </c>
      <c r="C158" s="1">
        <v>6.11</v>
      </c>
      <c r="E158" s="1">
        <v>6.11</v>
      </c>
      <c r="F158" s="1">
        <v>6.7210000000000001</v>
      </c>
      <c r="G158" s="1">
        <v>7.3319999999999999</v>
      </c>
      <c r="H158" s="1">
        <v>7.9429999999999996</v>
      </c>
      <c r="I158" t="s">
        <v>570</v>
      </c>
    </row>
    <row r="159" spans="1:9" ht="43.2" x14ac:dyDescent="0.3">
      <c r="A159" t="s">
        <v>204</v>
      </c>
      <c r="B159" s="81" t="s">
        <v>444</v>
      </c>
      <c r="C159" s="1">
        <v>6.11</v>
      </c>
      <c r="E159" s="1">
        <v>6.11</v>
      </c>
      <c r="F159" s="1">
        <v>6.7210000000000001</v>
      </c>
      <c r="G159" s="1">
        <v>7.3319999999999999</v>
      </c>
      <c r="H159" s="1">
        <v>7.9429999999999996</v>
      </c>
      <c r="I159" t="s">
        <v>570</v>
      </c>
    </row>
    <row r="160" spans="1:9" ht="100.8" x14ac:dyDescent="0.3">
      <c r="A160" t="s">
        <v>205</v>
      </c>
      <c r="B160" s="81" t="s">
        <v>445</v>
      </c>
      <c r="C160" s="1">
        <v>6.11</v>
      </c>
      <c r="E160" s="1">
        <v>6.11</v>
      </c>
      <c r="F160" s="1">
        <v>6.7210000000000001</v>
      </c>
      <c r="G160" s="1">
        <v>7.3319999999999999</v>
      </c>
      <c r="H160" s="1">
        <v>7.9429999999999996</v>
      </c>
      <c r="I160" t="s">
        <v>570</v>
      </c>
    </row>
    <row r="161" spans="1:9" ht="72" x14ac:dyDescent="0.3">
      <c r="A161" t="s">
        <v>206</v>
      </c>
      <c r="B161" s="81" t="s">
        <v>446</v>
      </c>
      <c r="C161" s="1">
        <v>6.11</v>
      </c>
      <c r="E161" s="1">
        <v>6.11</v>
      </c>
      <c r="F161" s="1">
        <v>6.7210000000000001</v>
      </c>
      <c r="G161" s="1">
        <v>7.3319999999999999</v>
      </c>
      <c r="H161" s="1">
        <v>7.9429999999999996</v>
      </c>
      <c r="I161" t="s">
        <v>570</v>
      </c>
    </row>
    <row r="162" spans="1:9" ht="57.6" x14ac:dyDescent="0.3">
      <c r="A162" t="s">
        <v>207</v>
      </c>
      <c r="B162" s="81" t="s">
        <v>447</v>
      </c>
      <c r="C162" s="1">
        <v>6.11</v>
      </c>
      <c r="E162" s="1">
        <v>6.11</v>
      </c>
      <c r="F162" s="1">
        <v>6.7210000000000001</v>
      </c>
      <c r="G162" s="1">
        <v>7.3319999999999999</v>
      </c>
      <c r="H162" s="1">
        <v>7.9429999999999996</v>
      </c>
      <c r="I162" t="s">
        <v>570</v>
      </c>
    </row>
    <row r="163" spans="1:9" ht="43.2" x14ac:dyDescent="0.3">
      <c r="A163" t="s">
        <v>208</v>
      </c>
      <c r="B163" s="81" t="s">
        <v>448</v>
      </c>
      <c r="C163" s="1">
        <v>6.18</v>
      </c>
      <c r="E163" s="1">
        <v>6.18</v>
      </c>
      <c r="F163" s="1">
        <v>6.798</v>
      </c>
      <c r="G163" s="1">
        <v>7.4160000000000004</v>
      </c>
      <c r="H163" s="1">
        <v>8.0340000000000007</v>
      </c>
      <c r="I163" t="s">
        <v>570</v>
      </c>
    </row>
    <row r="164" spans="1:9" ht="57.6" x14ac:dyDescent="0.3">
      <c r="A164" t="s">
        <v>209</v>
      </c>
      <c r="B164" s="81" t="s">
        <v>449</v>
      </c>
      <c r="C164" s="1">
        <v>6.11</v>
      </c>
      <c r="E164" s="1">
        <v>6.11</v>
      </c>
      <c r="F164" s="1">
        <v>6.7210000000000001</v>
      </c>
      <c r="G164" s="1">
        <v>7.3319999999999999</v>
      </c>
      <c r="H164" s="1">
        <v>7.9429999999999996</v>
      </c>
      <c r="I164" t="s">
        <v>570</v>
      </c>
    </row>
    <row r="165" spans="1:9" ht="86.4" x14ac:dyDescent="0.3">
      <c r="A165" t="s">
        <v>210</v>
      </c>
      <c r="B165" s="81" t="s">
        <v>450</v>
      </c>
      <c r="C165" s="1">
        <v>6.11</v>
      </c>
      <c r="E165" s="1">
        <v>6.11</v>
      </c>
      <c r="F165" s="1">
        <v>6.7210000000000001</v>
      </c>
      <c r="G165" s="1">
        <v>7.3319999999999999</v>
      </c>
      <c r="H165" s="1">
        <v>7.9429999999999996</v>
      </c>
      <c r="I165" t="s">
        <v>570</v>
      </c>
    </row>
    <row r="166" spans="1:9" ht="43.2" x14ac:dyDescent="0.3">
      <c r="A166" t="s">
        <v>211</v>
      </c>
      <c r="B166" s="81" t="s">
        <v>451</v>
      </c>
      <c r="C166" s="1">
        <v>6.18</v>
      </c>
      <c r="E166" s="1">
        <v>6.18</v>
      </c>
      <c r="F166" s="1">
        <v>6.798</v>
      </c>
      <c r="G166" s="1">
        <v>7.4160000000000004</v>
      </c>
      <c r="H166" s="1">
        <v>8.0340000000000007</v>
      </c>
      <c r="I166" t="s">
        <v>570</v>
      </c>
    </row>
    <row r="167" spans="1:9" ht="43.2" x14ac:dyDescent="0.3">
      <c r="A167" t="s">
        <v>212</v>
      </c>
      <c r="B167" s="81" t="s">
        <v>452</v>
      </c>
    </row>
    <row r="168" spans="1:9" ht="28.8" x14ac:dyDescent="0.3">
      <c r="A168" t="s">
        <v>213</v>
      </c>
      <c r="B168" s="81" t="s">
        <v>453</v>
      </c>
      <c r="C168" s="1">
        <v>8.09</v>
      </c>
      <c r="E168" s="1">
        <v>8.09</v>
      </c>
      <c r="F168" s="1">
        <v>8.8989999999999991</v>
      </c>
      <c r="G168" s="1">
        <v>9.7080000000000002</v>
      </c>
      <c r="H168" s="1">
        <v>10.516999999999999</v>
      </c>
      <c r="I168" t="s">
        <v>569</v>
      </c>
    </row>
    <row r="169" spans="1:9" ht="28.8" x14ac:dyDescent="0.3">
      <c r="A169" t="s">
        <v>214</v>
      </c>
      <c r="B169" s="81" t="s">
        <v>454</v>
      </c>
      <c r="C169" s="1">
        <v>6.11</v>
      </c>
      <c r="E169" s="1">
        <v>6.11</v>
      </c>
      <c r="F169" s="1">
        <v>6.7210000000000001</v>
      </c>
      <c r="G169" s="1">
        <v>7.3319999999999999</v>
      </c>
      <c r="H169" s="1">
        <v>7.9429999999999996</v>
      </c>
      <c r="I169" t="s">
        <v>569</v>
      </c>
    </row>
    <row r="170" spans="1:9" ht="43.2" x14ac:dyDescent="0.3">
      <c r="A170" t="s">
        <v>215</v>
      </c>
      <c r="B170" s="81" t="s">
        <v>455</v>
      </c>
      <c r="C170" s="1">
        <v>6.12</v>
      </c>
      <c r="E170" s="1">
        <v>6.12</v>
      </c>
      <c r="F170" s="1">
        <v>6.7320000000000002</v>
      </c>
      <c r="G170" s="1">
        <v>7.3440000000000003</v>
      </c>
      <c r="H170" s="1">
        <v>7.9560000000000004</v>
      </c>
      <c r="I170" t="s">
        <v>570</v>
      </c>
    </row>
    <row r="171" spans="1:9" ht="57.6" x14ac:dyDescent="0.3">
      <c r="A171" t="s">
        <v>216</v>
      </c>
      <c r="B171" s="81" t="s">
        <v>456</v>
      </c>
      <c r="C171" s="1">
        <v>6.11</v>
      </c>
      <c r="E171" s="1">
        <v>6.11</v>
      </c>
      <c r="F171" s="1">
        <v>6.7210000000000001</v>
      </c>
      <c r="G171" s="1">
        <v>7.3319999999999999</v>
      </c>
      <c r="H171" s="1">
        <v>7.9429999999999996</v>
      </c>
      <c r="I171" t="s">
        <v>570</v>
      </c>
    </row>
    <row r="172" spans="1:9" ht="57.6" x14ac:dyDescent="0.3">
      <c r="A172" t="s">
        <v>217</v>
      </c>
      <c r="B172" s="81" t="s">
        <v>457</v>
      </c>
      <c r="C172" s="1">
        <v>6.11</v>
      </c>
      <c r="E172" s="1">
        <v>6.11</v>
      </c>
      <c r="F172" s="1">
        <v>6.7210000000000001</v>
      </c>
      <c r="G172" s="1">
        <v>7.3319999999999999</v>
      </c>
      <c r="H172" s="1">
        <v>7.9429999999999996</v>
      </c>
      <c r="I172" t="s">
        <v>570</v>
      </c>
    </row>
    <row r="173" spans="1:9" ht="57.6" x14ac:dyDescent="0.3">
      <c r="A173" t="s">
        <v>218</v>
      </c>
      <c r="B173" s="81" t="s">
        <v>458</v>
      </c>
      <c r="C173" s="1">
        <v>6.12</v>
      </c>
      <c r="E173" s="1">
        <v>6.12</v>
      </c>
      <c r="F173" s="1">
        <v>6.7320000000000002</v>
      </c>
      <c r="G173" s="1">
        <v>7.3440000000000003</v>
      </c>
      <c r="H173" s="1">
        <v>7.9560000000000004</v>
      </c>
      <c r="I173" t="s">
        <v>570</v>
      </c>
    </row>
    <row r="174" spans="1:9" ht="57.6" x14ac:dyDescent="0.3">
      <c r="A174" t="s">
        <v>219</v>
      </c>
      <c r="B174" s="81" t="s">
        <v>459</v>
      </c>
      <c r="C174" s="1">
        <v>6.12</v>
      </c>
      <c r="E174" s="1">
        <v>6.12</v>
      </c>
      <c r="F174" s="1">
        <v>6.7320000000000002</v>
      </c>
      <c r="G174" s="1">
        <v>7.3440000000000003</v>
      </c>
      <c r="H174" s="1">
        <v>7.9560000000000004</v>
      </c>
      <c r="I174" t="s">
        <v>570</v>
      </c>
    </row>
    <row r="175" spans="1:9" ht="72" x14ac:dyDescent="0.3">
      <c r="A175" t="s">
        <v>220</v>
      </c>
      <c r="B175" s="81" t="s">
        <v>460</v>
      </c>
      <c r="C175" s="1">
        <v>6.12</v>
      </c>
      <c r="E175" s="1">
        <v>6.12</v>
      </c>
      <c r="F175" s="1">
        <v>6.7320000000000002</v>
      </c>
      <c r="G175" s="1">
        <v>7.3440000000000003</v>
      </c>
      <c r="H175" s="1">
        <v>7.9560000000000004</v>
      </c>
      <c r="I175" t="s">
        <v>570</v>
      </c>
    </row>
    <row r="176" spans="1:9" ht="72" x14ac:dyDescent="0.3">
      <c r="A176" t="s">
        <v>221</v>
      </c>
      <c r="B176" s="81" t="s">
        <v>461</v>
      </c>
      <c r="C176" s="1">
        <v>6.12</v>
      </c>
      <c r="E176" s="1">
        <v>6.12</v>
      </c>
      <c r="F176" s="1">
        <v>6.7320000000000002</v>
      </c>
      <c r="G176" s="1">
        <v>7.3440000000000003</v>
      </c>
      <c r="H176" s="1">
        <v>7.9560000000000004</v>
      </c>
      <c r="I176" t="s">
        <v>570</v>
      </c>
    </row>
    <row r="177" spans="1:9" ht="43.2" x14ac:dyDescent="0.3">
      <c r="A177" t="s">
        <v>222</v>
      </c>
      <c r="B177" s="81" t="s">
        <v>462</v>
      </c>
    </row>
    <row r="178" spans="1:9" ht="43.2" x14ac:dyDescent="0.3">
      <c r="A178" t="s">
        <v>223</v>
      </c>
      <c r="B178" s="81" t="s">
        <v>463</v>
      </c>
      <c r="C178" s="1">
        <v>8.09</v>
      </c>
      <c r="E178" s="1">
        <v>8.09</v>
      </c>
      <c r="F178" s="1">
        <v>8.8989999999999991</v>
      </c>
      <c r="G178" s="1">
        <v>9.7080000000000002</v>
      </c>
      <c r="H178" s="1">
        <v>10.516999999999999</v>
      </c>
      <c r="I178" t="s">
        <v>569</v>
      </c>
    </row>
    <row r="179" spans="1:9" ht="28.8" x14ac:dyDescent="0.3">
      <c r="A179" t="s">
        <v>224</v>
      </c>
      <c r="B179" s="81" t="s">
        <v>464</v>
      </c>
      <c r="C179" s="1">
        <v>6.11</v>
      </c>
      <c r="E179" s="1">
        <v>6.11</v>
      </c>
      <c r="F179" s="1">
        <v>6.7210000000000001</v>
      </c>
      <c r="G179" s="1">
        <v>7.3319999999999999</v>
      </c>
      <c r="H179" s="1">
        <v>7.9429999999999996</v>
      </c>
      <c r="I179" t="s">
        <v>569</v>
      </c>
    </row>
    <row r="180" spans="1:9" ht="57.6" x14ac:dyDescent="0.3">
      <c r="A180" t="s">
        <v>225</v>
      </c>
      <c r="B180" s="81" t="s">
        <v>465</v>
      </c>
      <c r="C180" s="1">
        <v>6.12</v>
      </c>
      <c r="E180" s="1">
        <v>6.12</v>
      </c>
      <c r="F180" s="1">
        <v>6.7320000000000002</v>
      </c>
      <c r="G180" s="1">
        <v>7.3440000000000003</v>
      </c>
      <c r="H180" s="1">
        <v>7.9560000000000004</v>
      </c>
      <c r="I180" t="s">
        <v>570</v>
      </c>
    </row>
    <row r="181" spans="1:9" ht="43.2" x14ac:dyDescent="0.3">
      <c r="A181" t="s">
        <v>226</v>
      </c>
      <c r="B181" s="81" t="s">
        <v>466</v>
      </c>
      <c r="C181" s="1">
        <v>6.11</v>
      </c>
      <c r="E181" s="1">
        <v>6.11</v>
      </c>
      <c r="F181" s="1">
        <v>6.7210000000000001</v>
      </c>
      <c r="G181" s="1">
        <v>7.3319999999999999</v>
      </c>
      <c r="H181" s="1">
        <v>7.9429999999999996</v>
      </c>
      <c r="I181" t="s">
        <v>570</v>
      </c>
    </row>
    <row r="182" spans="1:9" ht="57.6" x14ac:dyDescent="0.3">
      <c r="A182" t="s">
        <v>227</v>
      </c>
      <c r="B182" s="81" t="s">
        <v>467</v>
      </c>
      <c r="C182" s="1">
        <v>6.11</v>
      </c>
      <c r="E182" s="1">
        <v>6.11</v>
      </c>
      <c r="F182" s="1">
        <v>6.7210000000000001</v>
      </c>
      <c r="G182" s="1">
        <v>7.3319999999999999</v>
      </c>
      <c r="H182" s="1">
        <v>7.9429999999999996</v>
      </c>
      <c r="I182" t="s">
        <v>570</v>
      </c>
    </row>
    <row r="183" spans="1:9" ht="57.6" x14ac:dyDescent="0.3">
      <c r="A183" t="s">
        <v>228</v>
      </c>
      <c r="B183" s="81" t="s">
        <v>468</v>
      </c>
      <c r="C183" s="1">
        <v>6.12</v>
      </c>
      <c r="E183" s="1">
        <v>6.12</v>
      </c>
      <c r="F183" s="1">
        <v>6.7320000000000002</v>
      </c>
      <c r="G183" s="1">
        <v>7.3440000000000003</v>
      </c>
      <c r="H183" s="1">
        <v>7.9560000000000004</v>
      </c>
      <c r="I183" t="s">
        <v>570</v>
      </c>
    </row>
    <row r="184" spans="1:9" ht="57.6" x14ac:dyDescent="0.3">
      <c r="A184" t="s">
        <v>229</v>
      </c>
      <c r="B184" s="81" t="s">
        <v>469</v>
      </c>
      <c r="C184" s="1">
        <v>6.12</v>
      </c>
      <c r="E184" s="1">
        <v>6.12</v>
      </c>
      <c r="F184" s="1">
        <v>6.7320000000000002</v>
      </c>
      <c r="G184" s="1">
        <v>7.3440000000000003</v>
      </c>
      <c r="H184" s="1">
        <v>7.9560000000000004</v>
      </c>
      <c r="I184" t="s">
        <v>570</v>
      </c>
    </row>
    <row r="185" spans="1:9" ht="28.8" x14ac:dyDescent="0.3">
      <c r="A185" t="s">
        <v>230</v>
      </c>
      <c r="B185" s="81" t="s">
        <v>470</v>
      </c>
      <c r="C185" s="1">
        <v>6.12</v>
      </c>
      <c r="E185" s="1">
        <v>6.12</v>
      </c>
      <c r="F185" s="1">
        <v>6.7320000000000002</v>
      </c>
      <c r="G185" s="1">
        <v>7.3440000000000003</v>
      </c>
      <c r="H185" s="1">
        <v>7.9560000000000004</v>
      </c>
      <c r="I185" t="s">
        <v>571</v>
      </c>
    </row>
    <row r="186" spans="1:9" ht="57.6" x14ac:dyDescent="0.3">
      <c r="A186" t="s">
        <v>231</v>
      </c>
      <c r="B186" s="81" t="s">
        <v>471</v>
      </c>
    </row>
    <row r="187" spans="1:9" ht="72" x14ac:dyDescent="0.3">
      <c r="A187" t="s">
        <v>232</v>
      </c>
      <c r="B187" s="81" t="s">
        <v>472</v>
      </c>
      <c r="C187" s="1">
        <v>6.12</v>
      </c>
      <c r="E187" s="1">
        <v>6.12</v>
      </c>
      <c r="F187" s="1">
        <v>6.7320000000000002</v>
      </c>
      <c r="G187" s="1">
        <v>7.3440000000000003</v>
      </c>
      <c r="H187" s="1">
        <v>7.9560000000000004</v>
      </c>
      <c r="I187" t="s">
        <v>570</v>
      </c>
    </row>
    <row r="188" spans="1:9" ht="43.2" x14ac:dyDescent="0.3">
      <c r="A188" t="s">
        <v>233</v>
      </c>
      <c r="B188" s="81" t="s">
        <v>473</v>
      </c>
      <c r="C188" s="1">
        <v>6.18</v>
      </c>
      <c r="E188" s="1">
        <v>6.18</v>
      </c>
      <c r="F188" s="1">
        <v>6.798</v>
      </c>
      <c r="G188" s="1">
        <v>7.4160000000000004</v>
      </c>
      <c r="H188" s="1">
        <v>8.0340000000000007</v>
      </c>
      <c r="I188" t="s">
        <v>570</v>
      </c>
    </row>
    <row r="189" spans="1:9" ht="72" x14ac:dyDescent="0.3">
      <c r="A189" t="s">
        <v>234</v>
      </c>
      <c r="B189" s="81" t="s">
        <v>474</v>
      </c>
      <c r="C189" s="1">
        <v>6.12</v>
      </c>
      <c r="E189" s="1">
        <v>6.12</v>
      </c>
      <c r="F189" s="1">
        <v>6.7320000000000002</v>
      </c>
      <c r="G189" s="1">
        <v>7.3440000000000003</v>
      </c>
      <c r="H189" s="1">
        <v>7.9560000000000004</v>
      </c>
      <c r="I189" t="s">
        <v>570</v>
      </c>
    </row>
    <row r="190" spans="1:9" ht="43.2" x14ac:dyDescent="0.3">
      <c r="A190" t="s">
        <v>235</v>
      </c>
      <c r="B190" s="81" t="s">
        <v>475</v>
      </c>
      <c r="C190" s="1">
        <v>6.12</v>
      </c>
      <c r="E190" s="1">
        <v>6.12</v>
      </c>
      <c r="F190" s="1">
        <v>6.7320000000000002</v>
      </c>
      <c r="G190" s="1">
        <v>7.3440000000000003</v>
      </c>
      <c r="H190" s="1">
        <v>7.9560000000000004</v>
      </c>
      <c r="I190" t="s">
        <v>570</v>
      </c>
    </row>
    <row r="191" spans="1:9" ht="72" x14ac:dyDescent="0.3">
      <c r="A191" t="s">
        <v>236</v>
      </c>
      <c r="B191" s="81" t="s">
        <v>476</v>
      </c>
      <c r="C191" s="1">
        <v>6.12</v>
      </c>
      <c r="E191" s="1">
        <v>6.12</v>
      </c>
      <c r="F191" s="1">
        <v>6.7320000000000002</v>
      </c>
      <c r="G191" s="1">
        <v>7.3440000000000003</v>
      </c>
      <c r="H191" s="1">
        <v>7.9560000000000004</v>
      </c>
      <c r="I191" t="s">
        <v>571</v>
      </c>
    </row>
    <row r="192" spans="1:9" ht="57.6" x14ac:dyDescent="0.3">
      <c r="A192" t="s">
        <v>237</v>
      </c>
      <c r="B192" s="81" t="s">
        <v>477</v>
      </c>
      <c r="C192" s="1">
        <v>6.18</v>
      </c>
      <c r="E192" s="1">
        <v>6.18</v>
      </c>
      <c r="F192" s="1">
        <v>6.798</v>
      </c>
      <c r="G192" s="1">
        <v>7.4160000000000004</v>
      </c>
      <c r="H192" s="1">
        <v>8.0340000000000007</v>
      </c>
      <c r="I192" t="s">
        <v>570</v>
      </c>
    </row>
    <row r="193" spans="1:9" ht="72" x14ac:dyDescent="0.3">
      <c r="A193" t="s">
        <v>238</v>
      </c>
      <c r="B193" s="81" t="s">
        <v>478</v>
      </c>
      <c r="C193" s="1">
        <v>6.12</v>
      </c>
      <c r="E193" s="1">
        <v>6.12</v>
      </c>
      <c r="F193" s="1">
        <v>6.7320000000000002</v>
      </c>
      <c r="G193" s="1">
        <v>7.3440000000000003</v>
      </c>
      <c r="H193" s="1">
        <v>7.9560000000000004</v>
      </c>
      <c r="I193" t="s">
        <v>571</v>
      </c>
    </row>
    <row r="194" spans="1:9" ht="86.4" x14ac:dyDescent="0.3">
      <c r="A194" t="s">
        <v>239</v>
      </c>
      <c r="B194" s="81" t="s">
        <v>479</v>
      </c>
      <c r="C194" s="1">
        <v>6.12</v>
      </c>
      <c r="E194" s="1">
        <v>6.12</v>
      </c>
      <c r="F194" s="1">
        <v>6.7320000000000002</v>
      </c>
      <c r="G194" s="1">
        <v>7.3440000000000003</v>
      </c>
      <c r="H194" s="1">
        <v>7.9560000000000004</v>
      </c>
      <c r="I194" t="s">
        <v>570</v>
      </c>
    </row>
    <row r="195" spans="1:9" ht="28.8" x14ac:dyDescent="0.3">
      <c r="A195" t="s">
        <v>240</v>
      </c>
      <c r="B195" s="81" t="s">
        <v>480</v>
      </c>
      <c r="C195" s="1">
        <v>6.12</v>
      </c>
      <c r="E195" s="1">
        <v>6.12</v>
      </c>
      <c r="F195" s="1">
        <v>6.7320000000000002</v>
      </c>
      <c r="G195" s="1">
        <v>7.3440000000000003</v>
      </c>
      <c r="H195" s="1">
        <v>7.9560000000000004</v>
      </c>
      <c r="I195" t="s">
        <v>570</v>
      </c>
    </row>
    <row r="196" spans="1:9" x14ac:dyDescent="0.3">
      <c r="A196" t="s">
        <v>241</v>
      </c>
      <c r="B196" s="81" t="s">
        <v>481</v>
      </c>
      <c r="C196" s="1">
        <v>6.12</v>
      </c>
      <c r="E196" s="1">
        <v>6.12</v>
      </c>
      <c r="F196" s="1">
        <v>6.7320000000000002</v>
      </c>
      <c r="G196" s="1">
        <v>7.3440000000000003</v>
      </c>
      <c r="H196" s="1">
        <v>7.9560000000000004</v>
      </c>
      <c r="I196" t="s">
        <v>570</v>
      </c>
    </row>
    <row r="197" spans="1:9" ht="28.8" x14ac:dyDescent="0.3">
      <c r="A197" t="s">
        <v>242</v>
      </c>
      <c r="B197" s="81" t="s">
        <v>482</v>
      </c>
      <c r="C197" s="1">
        <v>6.12</v>
      </c>
      <c r="E197" s="1">
        <v>6.12</v>
      </c>
      <c r="F197" s="1">
        <v>6.7320000000000002</v>
      </c>
      <c r="G197" s="1">
        <v>7.3440000000000003</v>
      </c>
      <c r="H197" s="1">
        <v>7.9560000000000004</v>
      </c>
      <c r="I197" t="s">
        <v>571</v>
      </c>
    </row>
    <row r="198" spans="1:9" ht="43.2" x14ac:dyDescent="0.3">
      <c r="A198" t="s">
        <v>243</v>
      </c>
      <c r="B198" s="81" t="s">
        <v>483</v>
      </c>
      <c r="C198" s="1">
        <v>2.2749999999999999</v>
      </c>
      <c r="E198" s="1">
        <v>2.2749999999999999</v>
      </c>
      <c r="F198" s="1">
        <v>2.5019999999999998</v>
      </c>
      <c r="G198" s="1">
        <v>2.73</v>
      </c>
      <c r="H198" s="1">
        <v>2.9569999999999999</v>
      </c>
      <c r="I198" t="s">
        <v>569</v>
      </c>
    </row>
    <row r="199" spans="1:9" ht="86.4" x14ac:dyDescent="0.3">
      <c r="A199" t="s">
        <v>244</v>
      </c>
      <c r="B199" s="81" t="s">
        <v>484</v>
      </c>
      <c r="C199" s="1">
        <v>6.2050000000000001</v>
      </c>
      <c r="E199" s="1">
        <v>6.2050000000000001</v>
      </c>
      <c r="F199" s="1">
        <v>6.8259999999999996</v>
      </c>
      <c r="G199" s="1">
        <v>7.4459999999999997</v>
      </c>
      <c r="H199" s="1">
        <v>8.0670000000000002</v>
      </c>
      <c r="I199" t="s">
        <v>569</v>
      </c>
    </row>
    <row r="200" spans="1:9" x14ac:dyDescent="0.3">
      <c r="A200" t="s">
        <v>245</v>
      </c>
      <c r="B200" s="81" t="s">
        <v>485</v>
      </c>
    </row>
    <row r="201" spans="1:9" x14ac:dyDescent="0.3">
      <c r="A201" t="s">
        <v>246</v>
      </c>
      <c r="B201" s="81" t="s">
        <v>485</v>
      </c>
      <c r="C201" s="1">
        <v>2.1909999999999998</v>
      </c>
      <c r="E201" s="1">
        <v>2.1909999999999998</v>
      </c>
      <c r="F201" s="1">
        <v>2.41</v>
      </c>
      <c r="G201" s="1">
        <v>2.629</v>
      </c>
      <c r="H201" s="1">
        <v>2.8479999999999999</v>
      </c>
    </row>
    <row r="202" spans="1:9" ht="28.8" x14ac:dyDescent="0.3">
      <c r="A202" t="s">
        <v>247</v>
      </c>
      <c r="B202" s="81" t="s">
        <v>486</v>
      </c>
    </row>
    <row r="203" spans="1:9" x14ac:dyDescent="0.3">
      <c r="A203" t="s">
        <v>248</v>
      </c>
      <c r="B203" s="81" t="s">
        <v>487</v>
      </c>
      <c r="C203" s="1">
        <v>7.0049999999999999</v>
      </c>
      <c r="E203" s="1">
        <v>7.0049999999999999</v>
      </c>
      <c r="F203" s="1">
        <v>7.7060000000000004</v>
      </c>
      <c r="G203" s="1">
        <v>8.4060000000000006</v>
      </c>
      <c r="H203" s="1">
        <v>9.1069999999999993</v>
      </c>
    </row>
    <row r="204" spans="1:9" ht="28.8" x14ac:dyDescent="0.3">
      <c r="A204" t="s">
        <v>249</v>
      </c>
      <c r="B204" s="81" t="s">
        <v>488</v>
      </c>
      <c r="C204" s="1">
        <v>2.68</v>
      </c>
      <c r="E204" s="1">
        <v>2.68</v>
      </c>
      <c r="F204" s="1">
        <v>2.948</v>
      </c>
      <c r="G204" s="1">
        <v>3.2160000000000002</v>
      </c>
      <c r="H204" s="1">
        <v>3.484</v>
      </c>
      <c r="I204" t="s">
        <v>569</v>
      </c>
    </row>
    <row r="205" spans="1:9" ht="28.8" x14ac:dyDescent="0.3">
      <c r="A205" t="s">
        <v>250</v>
      </c>
      <c r="B205" s="81" t="s">
        <v>489</v>
      </c>
      <c r="C205" s="1">
        <v>7.0049999999999999</v>
      </c>
      <c r="E205" s="1">
        <v>7.0049999999999999</v>
      </c>
      <c r="F205" s="1">
        <v>7.7060000000000004</v>
      </c>
      <c r="G205" s="1">
        <v>8.4060000000000006</v>
      </c>
      <c r="H205" s="1">
        <v>9.1069999999999993</v>
      </c>
    </row>
    <row r="206" spans="1:9" ht="43.2" x14ac:dyDescent="0.3">
      <c r="A206" t="s">
        <v>251</v>
      </c>
      <c r="B206" s="81" t="s">
        <v>490</v>
      </c>
      <c r="C206" s="1">
        <v>2.68</v>
      </c>
      <c r="E206" s="1">
        <v>2.68</v>
      </c>
      <c r="F206" s="1">
        <v>2.948</v>
      </c>
      <c r="G206" s="1">
        <v>3.2160000000000002</v>
      </c>
      <c r="H206" s="1">
        <v>3.484</v>
      </c>
      <c r="I206" t="s">
        <v>569</v>
      </c>
    </row>
    <row r="207" spans="1:9" ht="43.2" x14ac:dyDescent="0.3">
      <c r="A207" t="s">
        <v>252</v>
      </c>
      <c r="B207" s="81" t="s">
        <v>491</v>
      </c>
      <c r="C207" s="1">
        <v>7.0049999999999999</v>
      </c>
      <c r="E207" s="1">
        <v>7.0049999999999999</v>
      </c>
      <c r="F207" s="1">
        <v>7.7060000000000004</v>
      </c>
      <c r="G207" s="1">
        <v>8.4060000000000006</v>
      </c>
      <c r="H207" s="1">
        <v>9.1069999999999993</v>
      </c>
    </row>
    <row r="208" spans="1:9" ht="43.2" x14ac:dyDescent="0.3">
      <c r="A208" t="s">
        <v>253</v>
      </c>
      <c r="B208" s="81" t="s">
        <v>492</v>
      </c>
      <c r="C208" s="1">
        <v>2.68</v>
      </c>
      <c r="E208" s="1">
        <v>2.68</v>
      </c>
      <c r="F208" s="1">
        <v>2.948</v>
      </c>
      <c r="G208" s="1">
        <v>3.2160000000000002</v>
      </c>
      <c r="H208" s="1">
        <v>3.484</v>
      </c>
      <c r="I208" t="s">
        <v>569</v>
      </c>
    </row>
    <row r="209" spans="1:9" ht="86.4" x14ac:dyDescent="0.3">
      <c r="A209" t="s">
        <v>254</v>
      </c>
      <c r="B209" s="81" t="s">
        <v>493</v>
      </c>
      <c r="C209" s="1">
        <v>2.68</v>
      </c>
      <c r="E209" s="1">
        <v>2.68</v>
      </c>
      <c r="F209" s="1">
        <v>2.948</v>
      </c>
      <c r="G209" s="1">
        <v>3.2160000000000002</v>
      </c>
      <c r="H209" s="1">
        <v>3.484</v>
      </c>
      <c r="I209" t="s">
        <v>569</v>
      </c>
    </row>
    <row r="210" spans="1:9" ht="86.4" x14ac:dyDescent="0.3">
      <c r="A210" t="s">
        <v>255</v>
      </c>
      <c r="B210" s="81" t="s">
        <v>494</v>
      </c>
      <c r="C210" s="1">
        <v>2.68</v>
      </c>
      <c r="E210" s="1">
        <v>2.68</v>
      </c>
      <c r="F210" s="1">
        <v>2.948</v>
      </c>
      <c r="G210" s="1">
        <v>3.2160000000000002</v>
      </c>
      <c r="H210" s="1">
        <v>3.484</v>
      </c>
      <c r="I210" t="s">
        <v>569</v>
      </c>
    </row>
    <row r="211" spans="1:9" ht="72" x14ac:dyDescent="0.3">
      <c r="A211" t="s">
        <v>256</v>
      </c>
      <c r="B211" s="81" t="s">
        <v>495</v>
      </c>
      <c r="C211" s="1">
        <v>7.0049999999999999</v>
      </c>
      <c r="E211" s="1">
        <v>7.0049999999999999</v>
      </c>
      <c r="F211" s="1">
        <v>7.7060000000000004</v>
      </c>
      <c r="G211" s="1">
        <v>8.4060000000000006</v>
      </c>
      <c r="H211" s="1">
        <v>9.1069999999999993</v>
      </c>
    </row>
    <row r="212" spans="1:9" ht="57.6" x14ac:dyDescent="0.3">
      <c r="A212" t="s">
        <v>257</v>
      </c>
      <c r="B212" s="81" t="s">
        <v>496</v>
      </c>
      <c r="C212" s="1">
        <v>7.0049999999999999</v>
      </c>
      <c r="E212" s="1">
        <v>7.0049999999999999</v>
      </c>
      <c r="F212" s="1">
        <v>7.7060000000000004</v>
      </c>
      <c r="G212" s="1">
        <v>8.4060000000000006</v>
      </c>
      <c r="H212" s="1">
        <v>9.1069999999999993</v>
      </c>
    </row>
    <row r="213" spans="1:9" ht="72" x14ac:dyDescent="0.3">
      <c r="A213" t="s">
        <v>258</v>
      </c>
      <c r="B213" s="81" t="s">
        <v>497</v>
      </c>
      <c r="C213" s="1">
        <v>2.68</v>
      </c>
      <c r="E213" s="1">
        <v>2.68</v>
      </c>
      <c r="F213" s="1">
        <v>2.948</v>
      </c>
      <c r="G213" s="1">
        <v>3.2160000000000002</v>
      </c>
      <c r="H213" s="1">
        <v>3.484</v>
      </c>
      <c r="I213" t="s">
        <v>570</v>
      </c>
    </row>
    <row r="214" spans="1:9" ht="72" x14ac:dyDescent="0.3">
      <c r="A214" t="s">
        <v>259</v>
      </c>
      <c r="B214" s="81" t="s">
        <v>498</v>
      </c>
      <c r="C214" s="1">
        <v>2.68</v>
      </c>
      <c r="E214" s="1">
        <v>2.68</v>
      </c>
      <c r="F214" s="1">
        <v>2.948</v>
      </c>
      <c r="G214" s="1">
        <v>3.2160000000000002</v>
      </c>
      <c r="H214" s="1">
        <v>3.484</v>
      </c>
      <c r="I214" t="s">
        <v>571</v>
      </c>
    </row>
    <row r="215" spans="1:9" ht="28.8" x14ac:dyDescent="0.3">
      <c r="A215" t="s">
        <v>260</v>
      </c>
      <c r="B215" s="81" t="s">
        <v>499</v>
      </c>
      <c r="C215" s="1">
        <v>2.68</v>
      </c>
      <c r="E215" s="1">
        <v>2.68</v>
      </c>
      <c r="F215" s="1">
        <v>2.948</v>
      </c>
      <c r="G215" s="1">
        <v>3.2160000000000002</v>
      </c>
      <c r="H215" s="1">
        <v>3.484</v>
      </c>
      <c r="I215" t="s">
        <v>569</v>
      </c>
    </row>
    <row r="216" spans="1:9" ht="43.2" x14ac:dyDescent="0.3">
      <c r="A216" t="s">
        <v>261</v>
      </c>
      <c r="B216" s="81" t="s">
        <v>500</v>
      </c>
      <c r="C216" s="1">
        <v>2.585</v>
      </c>
      <c r="E216" s="1">
        <v>2.585</v>
      </c>
      <c r="F216" s="1">
        <v>2.8439999999999999</v>
      </c>
      <c r="G216" s="1">
        <v>3.1019999999999999</v>
      </c>
      <c r="H216" s="1">
        <v>3.3610000000000002</v>
      </c>
      <c r="I216" t="s">
        <v>569</v>
      </c>
    </row>
    <row r="217" spans="1:9" ht="72" x14ac:dyDescent="0.3">
      <c r="A217" t="s">
        <v>262</v>
      </c>
      <c r="B217" s="81" t="s">
        <v>501</v>
      </c>
    </row>
    <row r="218" spans="1:9" ht="43.2" x14ac:dyDescent="0.3">
      <c r="A218" t="s">
        <v>263</v>
      </c>
      <c r="B218" s="81" t="s">
        <v>502</v>
      </c>
      <c r="C218" s="1">
        <v>7.0250000000000004</v>
      </c>
      <c r="E218" s="1">
        <v>7.0250000000000004</v>
      </c>
      <c r="F218" s="1">
        <v>7.7279999999999998</v>
      </c>
      <c r="G218" s="1">
        <v>8.43</v>
      </c>
      <c r="H218" s="1">
        <v>9.1329999999999991</v>
      </c>
    </row>
    <row r="219" spans="1:9" ht="57.6" x14ac:dyDescent="0.3">
      <c r="A219" t="s">
        <v>264</v>
      </c>
      <c r="B219" s="81" t="s">
        <v>503</v>
      </c>
      <c r="C219" s="1">
        <v>3.5649999999999999</v>
      </c>
      <c r="E219" s="1">
        <v>3.5649999999999999</v>
      </c>
      <c r="F219" s="1">
        <v>3.9220000000000002</v>
      </c>
      <c r="G219" s="1">
        <v>4.2779999999999996</v>
      </c>
      <c r="H219" s="1">
        <v>4.6349999999999998</v>
      </c>
      <c r="I219" t="s">
        <v>569</v>
      </c>
    </row>
    <row r="220" spans="1:9" ht="57.6" x14ac:dyDescent="0.3">
      <c r="A220" t="s">
        <v>265</v>
      </c>
      <c r="B220" s="81" t="s">
        <v>504</v>
      </c>
      <c r="C220" s="1">
        <v>7.0250000000000004</v>
      </c>
      <c r="E220" s="1">
        <v>7.0250000000000004</v>
      </c>
      <c r="F220" s="1">
        <v>7.7279999999999998</v>
      </c>
      <c r="G220" s="1">
        <v>8.43</v>
      </c>
      <c r="H220" s="1">
        <v>9.1329999999999991</v>
      </c>
    </row>
    <row r="221" spans="1:9" ht="72" x14ac:dyDescent="0.3">
      <c r="A221" t="s">
        <v>266</v>
      </c>
      <c r="B221" s="81" t="s">
        <v>505</v>
      </c>
      <c r="C221" s="1">
        <v>3.5649999999999999</v>
      </c>
      <c r="E221" s="1">
        <v>3.5649999999999999</v>
      </c>
      <c r="F221" s="1">
        <v>3.9220000000000002</v>
      </c>
      <c r="G221" s="1">
        <v>4.2779999999999996</v>
      </c>
      <c r="H221" s="1">
        <v>4.6349999999999998</v>
      </c>
      <c r="I221" t="s">
        <v>569</v>
      </c>
    </row>
    <row r="222" spans="1:9" ht="43.2" x14ac:dyDescent="0.3">
      <c r="A222" t="s">
        <v>267</v>
      </c>
      <c r="B222" s="81" t="s">
        <v>506</v>
      </c>
      <c r="C222" s="1">
        <v>3.5649999999999999</v>
      </c>
      <c r="E222" s="1">
        <v>3.5649999999999999</v>
      </c>
      <c r="F222" s="1">
        <v>3.9220000000000002</v>
      </c>
      <c r="G222" s="1">
        <v>4.2779999999999996</v>
      </c>
      <c r="H222" s="1">
        <v>4.6349999999999998</v>
      </c>
      <c r="I222" t="s">
        <v>569</v>
      </c>
    </row>
    <row r="223" spans="1:9" ht="28.8" x14ac:dyDescent="0.3">
      <c r="A223" t="s">
        <v>268</v>
      </c>
      <c r="B223" s="81" t="s">
        <v>507</v>
      </c>
      <c r="C223" s="1">
        <v>3.5649999999999999</v>
      </c>
      <c r="E223" s="1">
        <v>3.5649999999999999</v>
      </c>
      <c r="F223" s="1">
        <v>3.9220000000000002</v>
      </c>
      <c r="G223" s="1">
        <v>4.2779999999999996</v>
      </c>
      <c r="H223" s="1">
        <v>4.6349999999999998</v>
      </c>
    </row>
    <row r="224" spans="1:9" ht="43.2" x14ac:dyDescent="0.3">
      <c r="A224" t="s">
        <v>269</v>
      </c>
      <c r="B224" s="81" t="s">
        <v>508</v>
      </c>
      <c r="C224" s="1">
        <v>3.5649999999999999</v>
      </c>
      <c r="E224" s="1">
        <v>3.5649999999999999</v>
      </c>
      <c r="F224" s="1">
        <v>3.9220000000000002</v>
      </c>
      <c r="G224" s="1">
        <v>4.2779999999999996</v>
      </c>
      <c r="H224" s="1">
        <v>4.6349999999999998</v>
      </c>
      <c r="I224" t="s">
        <v>569</v>
      </c>
    </row>
    <row r="225" spans="1:9" ht="43.2" x14ac:dyDescent="0.3">
      <c r="A225" t="s">
        <v>270</v>
      </c>
      <c r="B225" s="81" t="s">
        <v>509</v>
      </c>
      <c r="C225" s="1">
        <v>3.5649999999999999</v>
      </c>
      <c r="E225" s="1">
        <v>3.5649999999999999</v>
      </c>
      <c r="F225" s="1">
        <v>3.9220000000000002</v>
      </c>
      <c r="G225" s="1">
        <v>4.2779999999999996</v>
      </c>
      <c r="H225" s="1">
        <v>4.6349999999999998</v>
      </c>
      <c r="I225" t="s">
        <v>569</v>
      </c>
    </row>
    <row r="226" spans="1:9" ht="86.4" x14ac:dyDescent="0.3">
      <c r="A226" t="s">
        <v>271</v>
      </c>
      <c r="B226" s="81" t="s">
        <v>510</v>
      </c>
      <c r="C226" s="1">
        <v>3.5649999999999999</v>
      </c>
      <c r="E226" s="1">
        <v>3.5649999999999999</v>
      </c>
      <c r="F226" s="1">
        <v>3.9220000000000002</v>
      </c>
      <c r="G226" s="1">
        <v>4.2779999999999996</v>
      </c>
      <c r="H226" s="1">
        <v>4.6349999999999998</v>
      </c>
      <c r="I226" t="s">
        <v>569</v>
      </c>
    </row>
    <row r="227" spans="1:9" ht="100.8" x14ac:dyDescent="0.3">
      <c r="A227" t="s">
        <v>272</v>
      </c>
      <c r="B227" s="81" t="s">
        <v>511</v>
      </c>
      <c r="C227" s="1">
        <v>3.5649999999999999</v>
      </c>
      <c r="E227" s="1">
        <v>3.5649999999999999</v>
      </c>
      <c r="F227" s="1">
        <v>3.9220000000000002</v>
      </c>
      <c r="G227" s="1">
        <v>4.2779999999999996</v>
      </c>
      <c r="H227" s="1">
        <v>4.6349999999999998</v>
      </c>
      <c r="I227" t="s">
        <v>569</v>
      </c>
    </row>
    <row r="228" spans="1:9" ht="100.8" x14ac:dyDescent="0.3">
      <c r="A228" t="s">
        <v>273</v>
      </c>
      <c r="B228" s="81" t="s">
        <v>512</v>
      </c>
      <c r="C228" s="1">
        <v>3.5649999999999999</v>
      </c>
      <c r="E228" s="1">
        <v>3.5649999999999999</v>
      </c>
      <c r="F228" s="1">
        <v>3.9220000000000002</v>
      </c>
      <c r="G228" s="1">
        <v>4.2779999999999996</v>
      </c>
      <c r="H228" s="1">
        <v>4.6349999999999998</v>
      </c>
      <c r="I228" t="s">
        <v>569</v>
      </c>
    </row>
    <row r="229" spans="1:9" ht="100.8" x14ac:dyDescent="0.3">
      <c r="A229" t="s">
        <v>274</v>
      </c>
      <c r="B229" s="81" t="s">
        <v>513</v>
      </c>
      <c r="C229" s="1">
        <v>7.0250000000000004</v>
      </c>
      <c r="E229" s="1">
        <v>7.0250000000000004</v>
      </c>
      <c r="F229" s="1">
        <v>7.7279999999999998</v>
      </c>
      <c r="G229" s="1">
        <v>8.43</v>
      </c>
      <c r="H229" s="1">
        <v>9.1329999999999991</v>
      </c>
    </row>
    <row r="230" spans="1:9" ht="100.8" x14ac:dyDescent="0.3">
      <c r="A230" t="s">
        <v>275</v>
      </c>
      <c r="B230" s="81" t="s">
        <v>514</v>
      </c>
      <c r="C230" s="1">
        <v>7.0149999999999997</v>
      </c>
      <c r="E230" s="1">
        <v>7.0149999999999997</v>
      </c>
      <c r="F230" s="1">
        <v>7.7169999999999996</v>
      </c>
      <c r="G230" s="1">
        <v>8.4179999999999993</v>
      </c>
      <c r="H230" s="1">
        <v>9.1199999999999992</v>
      </c>
    </row>
    <row r="231" spans="1:9" ht="43.2" x14ac:dyDescent="0.3">
      <c r="A231" t="s">
        <v>276</v>
      </c>
      <c r="B231" s="81" t="s">
        <v>515</v>
      </c>
      <c r="C231" s="1">
        <v>3.5649999999999999</v>
      </c>
      <c r="E231" s="1">
        <v>3.5649999999999999</v>
      </c>
      <c r="F231" s="1">
        <v>3.9220000000000002</v>
      </c>
      <c r="G231" s="1">
        <v>4.2779999999999996</v>
      </c>
      <c r="H231" s="1">
        <v>4.6349999999999998</v>
      </c>
      <c r="I231" t="s">
        <v>570</v>
      </c>
    </row>
    <row r="232" spans="1:9" ht="43.2" x14ac:dyDescent="0.3">
      <c r="A232" t="s">
        <v>277</v>
      </c>
      <c r="B232" s="81" t="s">
        <v>516</v>
      </c>
      <c r="C232" s="1">
        <v>3.5649999999999999</v>
      </c>
      <c r="E232" s="1">
        <v>3.5649999999999999</v>
      </c>
      <c r="F232" s="1">
        <v>3.9220000000000002</v>
      </c>
      <c r="G232" s="1">
        <v>4.2779999999999996</v>
      </c>
      <c r="H232" s="1">
        <v>4.6349999999999998</v>
      </c>
      <c r="I232" t="s">
        <v>570</v>
      </c>
    </row>
    <row r="233" spans="1:9" ht="100.8" x14ac:dyDescent="0.3">
      <c r="A233" t="s">
        <v>278</v>
      </c>
      <c r="B233" s="81" t="s">
        <v>517</v>
      </c>
      <c r="C233" s="1">
        <v>3.5649999999999999</v>
      </c>
      <c r="E233" s="1">
        <v>3.5649999999999999</v>
      </c>
      <c r="F233" s="1">
        <v>3.9220000000000002</v>
      </c>
      <c r="G233" s="1">
        <v>4.2779999999999996</v>
      </c>
      <c r="H233" s="1">
        <v>4.6349999999999998</v>
      </c>
      <c r="I233" t="s">
        <v>570</v>
      </c>
    </row>
    <row r="234" spans="1:9" ht="28.8" x14ac:dyDescent="0.3">
      <c r="A234" t="s">
        <v>279</v>
      </c>
      <c r="B234" s="81" t="s">
        <v>518</v>
      </c>
      <c r="C234" s="1">
        <v>7.0250000000000004</v>
      </c>
      <c r="E234" s="1">
        <v>7.0250000000000004</v>
      </c>
      <c r="F234" s="1">
        <v>7.7279999999999998</v>
      </c>
      <c r="G234" s="1">
        <v>8.43</v>
      </c>
      <c r="H234" s="1">
        <v>9.1329999999999991</v>
      </c>
    </row>
    <row r="235" spans="1:9" ht="43.2" x14ac:dyDescent="0.3">
      <c r="A235" t="s">
        <v>280</v>
      </c>
      <c r="B235" s="81" t="s">
        <v>519</v>
      </c>
      <c r="C235" s="1">
        <v>3.5649999999999999</v>
      </c>
      <c r="E235" s="1">
        <v>3.5649999999999999</v>
      </c>
      <c r="F235" s="1">
        <v>3.9220000000000002</v>
      </c>
      <c r="G235" s="1">
        <v>4.2779999999999996</v>
      </c>
      <c r="H235" s="1">
        <v>4.6349999999999998</v>
      </c>
      <c r="I235" t="s">
        <v>569</v>
      </c>
    </row>
    <row r="236" spans="1:9" ht="43.2" x14ac:dyDescent="0.3">
      <c r="A236" t="s">
        <v>281</v>
      </c>
      <c r="B236" s="81" t="s">
        <v>520</v>
      </c>
      <c r="C236" s="1">
        <v>3.5649999999999999</v>
      </c>
      <c r="E236" s="1">
        <v>3.5649999999999999</v>
      </c>
      <c r="F236" s="1">
        <v>3.9220000000000002</v>
      </c>
      <c r="G236" s="1">
        <v>4.2779999999999996</v>
      </c>
      <c r="H236" s="1">
        <v>4.6349999999999998</v>
      </c>
      <c r="I236" t="s">
        <v>569</v>
      </c>
    </row>
    <row r="237" spans="1:9" ht="100.8" x14ac:dyDescent="0.3">
      <c r="A237" t="s">
        <v>282</v>
      </c>
      <c r="B237" s="81" t="s">
        <v>521</v>
      </c>
      <c r="C237" s="1">
        <v>7.0250000000000004</v>
      </c>
      <c r="E237" s="1">
        <v>7.0250000000000004</v>
      </c>
      <c r="F237" s="1">
        <v>7.7279999999999998</v>
      </c>
      <c r="G237" s="1">
        <v>8.43</v>
      </c>
      <c r="H237" s="1">
        <v>9.1329999999999991</v>
      </c>
    </row>
    <row r="238" spans="1:9" ht="100.8" x14ac:dyDescent="0.3">
      <c r="A238" t="s">
        <v>283</v>
      </c>
      <c r="B238" s="81" t="s">
        <v>522</v>
      </c>
      <c r="C238" s="1">
        <v>3.5649999999999999</v>
      </c>
      <c r="E238" s="1">
        <v>3.5649999999999999</v>
      </c>
      <c r="F238" s="1">
        <v>3.9220000000000002</v>
      </c>
      <c r="G238" s="1">
        <v>4.2779999999999996</v>
      </c>
      <c r="H238" s="1">
        <v>4.6349999999999998</v>
      </c>
      <c r="I238" t="s">
        <v>569</v>
      </c>
    </row>
    <row r="239" spans="1:9" ht="57.6" x14ac:dyDescent="0.3">
      <c r="A239" t="s">
        <v>284</v>
      </c>
      <c r="B239" s="81" t="s">
        <v>523</v>
      </c>
      <c r="C239" s="1">
        <v>3.5649999999999999</v>
      </c>
      <c r="E239" s="1">
        <v>3.5649999999999999</v>
      </c>
      <c r="F239" s="1">
        <v>3.9220000000000002</v>
      </c>
      <c r="G239" s="1">
        <v>4.2779999999999996</v>
      </c>
      <c r="H239" s="1">
        <v>4.6349999999999998</v>
      </c>
      <c r="I239" t="s">
        <v>569</v>
      </c>
    </row>
    <row r="240" spans="1:9" ht="28.8" x14ac:dyDescent="0.3">
      <c r="A240" t="s">
        <v>285</v>
      </c>
      <c r="B240" s="81" t="s">
        <v>524</v>
      </c>
    </row>
    <row r="241" spans="1:9" x14ac:dyDescent="0.3">
      <c r="A241" t="s">
        <v>286</v>
      </c>
      <c r="B241" s="81" t="s">
        <v>525</v>
      </c>
      <c r="C241" s="1">
        <v>3.2519999999999998</v>
      </c>
      <c r="E241" s="1">
        <v>3.2519999999999998</v>
      </c>
      <c r="F241" s="1">
        <v>3.577</v>
      </c>
      <c r="G241" s="1">
        <v>3.9020000000000001</v>
      </c>
      <c r="H241" s="1">
        <v>4.2279999999999998</v>
      </c>
    </row>
    <row r="242" spans="1:9" ht="28.8" x14ac:dyDescent="0.3">
      <c r="A242" t="s">
        <v>287</v>
      </c>
      <c r="B242" s="81" t="s">
        <v>526</v>
      </c>
      <c r="C242" s="1">
        <v>3.2519999999999998</v>
      </c>
      <c r="E242" s="1">
        <v>3.2519999999999998</v>
      </c>
      <c r="F242" s="1">
        <v>3.577</v>
      </c>
      <c r="G242" s="1">
        <v>3.9020000000000001</v>
      </c>
      <c r="H242" s="1">
        <v>4.2279999999999998</v>
      </c>
    </row>
    <row r="243" spans="1:9" x14ac:dyDescent="0.3">
      <c r="A243" t="s">
        <v>288</v>
      </c>
      <c r="B243" s="81" t="s">
        <v>527</v>
      </c>
      <c r="C243" s="1">
        <v>3.2519999999999998</v>
      </c>
      <c r="E243" s="1">
        <v>3.2519999999999998</v>
      </c>
      <c r="F243" s="1">
        <v>3.577</v>
      </c>
      <c r="G243" s="1">
        <v>3.9020000000000001</v>
      </c>
      <c r="H243" s="1">
        <v>4.2279999999999998</v>
      </c>
      <c r="I243" t="s">
        <v>569</v>
      </c>
    </row>
    <row r="244" spans="1:9" x14ac:dyDescent="0.3">
      <c r="A244" t="s">
        <v>289</v>
      </c>
      <c r="B244" s="81" t="s">
        <v>528</v>
      </c>
      <c r="C244" s="1">
        <v>5.0350000000000001</v>
      </c>
      <c r="E244" s="1">
        <v>5.0350000000000001</v>
      </c>
      <c r="F244" s="1">
        <v>5.5389999999999997</v>
      </c>
      <c r="G244" s="1">
        <v>6.0419999999999998</v>
      </c>
      <c r="H244" s="1">
        <v>6.5460000000000003</v>
      </c>
    </row>
    <row r="245" spans="1:9" ht="28.8" x14ac:dyDescent="0.3">
      <c r="A245" t="s">
        <v>290</v>
      </c>
      <c r="B245" s="81" t="s">
        <v>529</v>
      </c>
      <c r="C245" s="1">
        <v>5.0350000000000001</v>
      </c>
      <c r="E245" s="1">
        <v>5.0350000000000001</v>
      </c>
      <c r="F245" s="1">
        <v>5.5389999999999997</v>
      </c>
      <c r="G245" s="1">
        <v>6.0419999999999998</v>
      </c>
      <c r="H245" s="1">
        <v>6.5460000000000003</v>
      </c>
    </row>
    <row r="246" spans="1:9" ht="28.8" x14ac:dyDescent="0.3">
      <c r="A246" t="s">
        <v>291</v>
      </c>
      <c r="B246" s="81" t="s">
        <v>530</v>
      </c>
      <c r="C246" s="1">
        <v>5.0350000000000001</v>
      </c>
      <c r="E246" s="1">
        <v>5.0350000000000001</v>
      </c>
      <c r="F246" s="1">
        <v>5.5389999999999997</v>
      </c>
      <c r="G246" s="1">
        <v>6.0419999999999998</v>
      </c>
      <c r="H246" s="1">
        <v>6.5460000000000003</v>
      </c>
    </row>
    <row r="247" spans="1:9" ht="43.2" x14ac:dyDescent="0.3">
      <c r="A247" t="s">
        <v>292</v>
      </c>
      <c r="B247" s="81" t="s">
        <v>531</v>
      </c>
      <c r="C247" s="1">
        <v>5.0350000000000001</v>
      </c>
      <c r="E247" s="1">
        <v>5.0350000000000001</v>
      </c>
      <c r="F247" s="1">
        <v>5.5389999999999997</v>
      </c>
      <c r="G247" s="1">
        <v>6.0419999999999998</v>
      </c>
      <c r="H247" s="1">
        <v>6.5460000000000003</v>
      </c>
    </row>
    <row r="248" spans="1:9" x14ac:dyDescent="0.3">
      <c r="A248" t="s">
        <v>293</v>
      </c>
      <c r="B248" s="81" t="s">
        <v>532</v>
      </c>
      <c r="C248" s="1">
        <v>3.2519999999999998</v>
      </c>
      <c r="E248" s="1">
        <v>3.2519999999999998</v>
      </c>
      <c r="F248" s="1">
        <v>3.577</v>
      </c>
      <c r="G248" s="1">
        <v>3.9020000000000001</v>
      </c>
      <c r="H248" s="1">
        <v>4.2279999999999998</v>
      </c>
      <c r="I248" t="s">
        <v>569</v>
      </c>
    </row>
    <row r="249" spans="1:9" ht="28.8" x14ac:dyDescent="0.3">
      <c r="A249" t="s">
        <v>294</v>
      </c>
      <c r="B249" s="81" t="s">
        <v>533</v>
      </c>
      <c r="C249" s="1">
        <v>3.2519999999999998</v>
      </c>
      <c r="E249" s="1">
        <v>3.2519999999999998</v>
      </c>
      <c r="F249" s="1">
        <v>3.577</v>
      </c>
      <c r="G249" s="1">
        <v>3.9020000000000001</v>
      </c>
      <c r="H249" s="1">
        <v>4.2279999999999998</v>
      </c>
      <c r="I249" t="s">
        <v>569</v>
      </c>
    </row>
    <row r="250" spans="1:9" ht="28.8" x14ac:dyDescent="0.3">
      <c r="A250" t="s">
        <v>295</v>
      </c>
      <c r="B250" s="81" t="s">
        <v>534</v>
      </c>
      <c r="C250" s="1">
        <v>3.2519999999999998</v>
      </c>
      <c r="E250" s="1">
        <v>3.2519999999999998</v>
      </c>
      <c r="F250" s="1">
        <v>3.577</v>
      </c>
      <c r="G250" s="1">
        <v>3.9020000000000001</v>
      </c>
      <c r="H250" s="1">
        <v>4.2279999999999998</v>
      </c>
      <c r="I250" t="s">
        <v>569</v>
      </c>
    </row>
    <row r="251" spans="1:9" ht="43.2" x14ac:dyDescent="0.3">
      <c r="A251" t="s">
        <v>296</v>
      </c>
      <c r="B251" s="81" t="s">
        <v>535</v>
      </c>
      <c r="C251" s="1">
        <v>3.2519999999999998</v>
      </c>
      <c r="E251" s="1">
        <v>3.2519999999999998</v>
      </c>
      <c r="F251" s="1">
        <v>3.577</v>
      </c>
      <c r="G251" s="1">
        <v>3.9020000000000001</v>
      </c>
      <c r="H251" s="1">
        <v>4.2279999999999998</v>
      </c>
      <c r="I251" t="s">
        <v>569</v>
      </c>
    </row>
    <row r="252" spans="1:9" ht="100.8" x14ac:dyDescent="0.3">
      <c r="A252" t="s">
        <v>297</v>
      </c>
      <c r="B252" s="81" t="s">
        <v>536</v>
      </c>
      <c r="C252" s="1">
        <v>6.0350000000000001</v>
      </c>
      <c r="E252" s="1">
        <v>6.0350000000000001</v>
      </c>
      <c r="F252" s="1">
        <v>6.6390000000000002</v>
      </c>
      <c r="G252" s="1">
        <v>7.242</v>
      </c>
      <c r="H252" s="1">
        <v>7.8460000000000001</v>
      </c>
      <c r="I252" t="s">
        <v>569</v>
      </c>
    </row>
    <row r="253" spans="1:9" ht="86.4" x14ac:dyDescent="0.3">
      <c r="A253" t="s">
        <v>298</v>
      </c>
      <c r="B253" s="81" t="s">
        <v>537</v>
      </c>
      <c r="C253" s="1">
        <v>6.6550000000000002</v>
      </c>
      <c r="E253" s="1">
        <v>6.6550000000000002</v>
      </c>
      <c r="F253" s="1">
        <v>7.3209999999999997</v>
      </c>
      <c r="G253" s="1">
        <v>7.9859999999999998</v>
      </c>
      <c r="H253" s="1">
        <v>8.6519999999999992</v>
      </c>
      <c r="I253" t="s">
        <v>569</v>
      </c>
    </row>
    <row r="254" spans="1:9" ht="86.4" x14ac:dyDescent="0.3">
      <c r="A254" t="s">
        <v>299</v>
      </c>
      <c r="B254" s="81" t="s">
        <v>538</v>
      </c>
      <c r="C254" s="1">
        <v>4.3120000000000003</v>
      </c>
      <c r="E254" s="1">
        <v>4.3120000000000003</v>
      </c>
      <c r="F254" s="1">
        <v>4.7430000000000003</v>
      </c>
      <c r="G254" s="1">
        <v>5.1740000000000004</v>
      </c>
      <c r="H254" s="1">
        <v>5.6050000000000004</v>
      </c>
      <c r="I254" t="s">
        <v>569</v>
      </c>
    </row>
    <row r="255" spans="1:9" ht="43.2" x14ac:dyDescent="0.3">
      <c r="A255" t="s">
        <v>300</v>
      </c>
      <c r="B255" s="81" t="s">
        <v>539</v>
      </c>
    </row>
    <row r="256" spans="1:9" ht="43.2" x14ac:dyDescent="0.3">
      <c r="A256" t="s">
        <v>301</v>
      </c>
      <c r="B256" s="81" t="s">
        <v>539</v>
      </c>
      <c r="C256" s="1">
        <v>6.6449999999999996</v>
      </c>
      <c r="E256" s="1">
        <v>6.6449999999999996</v>
      </c>
      <c r="F256" s="1">
        <v>7.31</v>
      </c>
      <c r="G256" s="1">
        <v>7.9740000000000002</v>
      </c>
      <c r="H256" s="1">
        <v>8.6389999999999993</v>
      </c>
      <c r="I256" t="s">
        <v>569</v>
      </c>
    </row>
    <row r="257" spans="1:9" ht="72" x14ac:dyDescent="0.3">
      <c r="A257" t="s">
        <v>302</v>
      </c>
      <c r="B257" s="81" t="s">
        <v>540</v>
      </c>
    </row>
    <row r="258" spans="1:9" x14ac:dyDescent="0.3">
      <c r="A258" t="s">
        <v>303</v>
      </c>
      <c r="B258" s="81" t="s">
        <v>541</v>
      </c>
      <c r="C258" s="1">
        <v>2.738</v>
      </c>
      <c r="E258" s="1">
        <v>2.738</v>
      </c>
      <c r="F258" s="1">
        <v>3.012</v>
      </c>
      <c r="G258" s="1">
        <v>3.286</v>
      </c>
      <c r="H258" s="1">
        <v>3.5590000000000002</v>
      </c>
      <c r="I258" t="s">
        <v>569</v>
      </c>
    </row>
    <row r="259" spans="1:9" x14ac:dyDescent="0.3">
      <c r="A259" t="s">
        <v>304</v>
      </c>
      <c r="B259" s="81" t="s">
        <v>542</v>
      </c>
      <c r="C259" s="1">
        <v>7.0049999999999999</v>
      </c>
      <c r="E259" s="1">
        <v>7.0049999999999999</v>
      </c>
      <c r="F259" s="1">
        <v>7.7060000000000004</v>
      </c>
      <c r="G259" s="1">
        <v>8.4060000000000006</v>
      </c>
      <c r="H259" s="1">
        <v>9.1069999999999993</v>
      </c>
      <c r="I259" t="s">
        <v>569</v>
      </c>
    </row>
    <row r="260" spans="1:9" ht="28.8" x14ac:dyDescent="0.3">
      <c r="A260" t="s">
        <v>305</v>
      </c>
      <c r="B260" s="81" t="s">
        <v>543</v>
      </c>
      <c r="C260" s="1">
        <v>2.738</v>
      </c>
      <c r="E260" s="1">
        <v>2.738</v>
      </c>
      <c r="F260" s="1">
        <v>3.012</v>
      </c>
      <c r="G260" s="1">
        <v>3.286</v>
      </c>
      <c r="H260" s="1">
        <v>3.5590000000000002</v>
      </c>
      <c r="I260" t="s">
        <v>569</v>
      </c>
    </row>
    <row r="261" spans="1:9" x14ac:dyDescent="0.3">
      <c r="A261" t="s">
        <v>306</v>
      </c>
      <c r="B261" s="81" t="s">
        <v>544</v>
      </c>
      <c r="C261" s="1">
        <v>2.738</v>
      </c>
      <c r="E261" s="1">
        <v>2.738</v>
      </c>
      <c r="F261" s="1">
        <v>3.012</v>
      </c>
      <c r="G261" s="1">
        <v>3.286</v>
      </c>
      <c r="H261" s="1">
        <v>3.5590000000000002</v>
      </c>
      <c r="I261" t="s">
        <v>569</v>
      </c>
    </row>
    <row r="262" spans="1:9" x14ac:dyDescent="0.3">
      <c r="A262" t="s">
        <v>307</v>
      </c>
      <c r="B262" s="81" t="s">
        <v>545</v>
      </c>
      <c r="C262" s="1">
        <v>7.0049999999999999</v>
      </c>
      <c r="E262" s="1">
        <v>7.0049999999999999</v>
      </c>
      <c r="F262" s="1">
        <v>7.7060000000000004</v>
      </c>
      <c r="G262" s="1">
        <v>8.4060000000000006</v>
      </c>
      <c r="H262" s="1">
        <v>9.1069999999999993</v>
      </c>
      <c r="I262" t="s">
        <v>569</v>
      </c>
    </row>
    <row r="263" spans="1:9" ht="28.8" x14ac:dyDescent="0.3">
      <c r="A263" t="s">
        <v>308</v>
      </c>
      <c r="B263" s="81" t="s">
        <v>546</v>
      </c>
      <c r="C263" s="1">
        <v>2.738</v>
      </c>
      <c r="E263" s="1">
        <v>2.738</v>
      </c>
      <c r="F263" s="1">
        <v>3.012</v>
      </c>
      <c r="G263" s="1">
        <v>3.286</v>
      </c>
      <c r="H263" s="1">
        <v>3.5590000000000002</v>
      </c>
      <c r="I263" t="s">
        <v>569</v>
      </c>
    </row>
    <row r="264" spans="1:9" ht="43.2" x14ac:dyDescent="0.3">
      <c r="A264" t="s">
        <v>309</v>
      </c>
      <c r="B264" s="81" t="s">
        <v>547</v>
      </c>
      <c r="C264" s="1">
        <v>2.738</v>
      </c>
      <c r="E264" s="1">
        <v>2.738</v>
      </c>
      <c r="F264" s="1">
        <v>3.012</v>
      </c>
      <c r="G264" s="1">
        <v>3.286</v>
      </c>
      <c r="H264" s="1">
        <v>3.5590000000000002</v>
      </c>
      <c r="I264" t="s">
        <v>569</v>
      </c>
    </row>
    <row r="265" spans="1:9" ht="72" x14ac:dyDescent="0.3">
      <c r="A265" t="s">
        <v>310</v>
      </c>
      <c r="B265" s="81" t="s">
        <v>548</v>
      </c>
      <c r="C265" s="1">
        <v>6.375</v>
      </c>
      <c r="E265" s="1">
        <v>6.375</v>
      </c>
      <c r="F265" s="1">
        <v>7.0129999999999999</v>
      </c>
      <c r="G265" s="1">
        <v>7.65</v>
      </c>
      <c r="H265" s="1">
        <v>8.2880000000000003</v>
      </c>
      <c r="I265" t="s">
        <v>569</v>
      </c>
    </row>
    <row r="266" spans="1:9" x14ac:dyDescent="0.3">
      <c r="A266" t="s">
        <v>311</v>
      </c>
      <c r="B266" s="81" t="s">
        <v>549</v>
      </c>
      <c r="C266" s="1">
        <v>5.0449999999999999</v>
      </c>
      <c r="E266" s="1">
        <v>5.0449999999999999</v>
      </c>
      <c r="F266" s="1">
        <v>5.55</v>
      </c>
      <c r="G266" s="1">
        <v>6.0540000000000003</v>
      </c>
      <c r="H266" s="1">
        <v>6.5590000000000002</v>
      </c>
      <c r="I266" t="s">
        <v>569</v>
      </c>
    </row>
    <row r="267" spans="1:9" ht="28.8" x14ac:dyDescent="0.3">
      <c r="A267" t="s">
        <v>312</v>
      </c>
      <c r="B267" s="81" t="s">
        <v>550</v>
      </c>
      <c r="C267" s="1">
        <v>2.738</v>
      </c>
      <c r="E267" s="1">
        <v>2.738</v>
      </c>
      <c r="F267" s="1">
        <v>3.012</v>
      </c>
      <c r="G267" s="1">
        <v>3.286</v>
      </c>
      <c r="H267" s="1">
        <v>3.5590000000000002</v>
      </c>
      <c r="I267" t="s">
        <v>569</v>
      </c>
    </row>
    <row r="268" spans="1:9" ht="28.8" x14ac:dyDescent="0.3">
      <c r="A268" t="s">
        <v>313</v>
      </c>
      <c r="B268" s="81" t="s">
        <v>551</v>
      </c>
      <c r="C268" s="1">
        <v>2.738</v>
      </c>
      <c r="E268" s="1">
        <v>2.738</v>
      </c>
      <c r="F268" s="1">
        <v>3.012</v>
      </c>
      <c r="G268" s="1">
        <v>3.286</v>
      </c>
      <c r="H268" s="1">
        <v>3.5590000000000002</v>
      </c>
      <c r="I268" t="s">
        <v>569</v>
      </c>
    </row>
    <row r="269" spans="1:9" ht="28.8" x14ac:dyDescent="0.3">
      <c r="A269" t="s">
        <v>314</v>
      </c>
      <c r="B269" s="81" t="s">
        <v>552</v>
      </c>
      <c r="C269" s="1">
        <v>4.5549999999999997</v>
      </c>
      <c r="E269" s="1">
        <v>4.5549999999999997</v>
      </c>
      <c r="F269" s="1">
        <v>5.0110000000000001</v>
      </c>
      <c r="G269" s="1">
        <v>5.4660000000000002</v>
      </c>
      <c r="H269" s="1">
        <v>5.9219999999999997</v>
      </c>
      <c r="I269" t="s">
        <v>569</v>
      </c>
    </row>
    <row r="270" spans="1:9" ht="28.8" x14ac:dyDescent="0.3">
      <c r="A270" t="s">
        <v>315</v>
      </c>
      <c r="B270" s="81" t="s">
        <v>553</v>
      </c>
      <c r="C270" s="1">
        <v>2.738</v>
      </c>
      <c r="E270" s="1">
        <v>2.738</v>
      </c>
      <c r="F270" s="1">
        <v>3.012</v>
      </c>
      <c r="G270" s="1">
        <v>3.286</v>
      </c>
      <c r="H270" s="1">
        <v>3.5590000000000002</v>
      </c>
      <c r="I270" t="s">
        <v>569</v>
      </c>
    </row>
    <row r="271" spans="1:9" x14ac:dyDescent="0.3">
      <c r="A271" t="s">
        <v>316</v>
      </c>
      <c r="B271" s="81" t="s">
        <v>554</v>
      </c>
      <c r="C271" s="1">
        <v>2.738</v>
      </c>
      <c r="E271" s="1">
        <v>2.738</v>
      </c>
      <c r="F271" s="1">
        <v>3.012</v>
      </c>
      <c r="G271" s="1">
        <v>3.286</v>
      </c>
      <c r="H271" s="1">
        <v>3.5590000000000002</v>
      </c>
      <c r="I271" t="s">
        <v>569</v>
      </c>
    </row>
    <row r="272" spans="1:9" x14ac:dyDescent="0.3">
      <c r="A272" t="s">
        <v>317</v>
      </c>
      <c r="B272" s="81" t="s">
        <v>555</v>
      </c>
      <c r="C272" s="1">
        <v>2.738</v>
      </c>
      <c r="E272" s="1">
        <v>2.738</v>
      </c>
      <c r="F272" s="1">
        <v>3.012</v>
      </c>
      <c r="G272" s="1">
        <v>3.286</v>
      </c>
      <c r="H272" s="1">
        <v>3.5590000000000002</v>
      </c>
      <c r="I272" t="s">
        <v>569</v>
      </c>
    </row>
    <row r="273" spans="1:9" ht="28.8" x14ac:dyDescent="0.3">
      <c r="A273" t="s">
        <v>318</v>
      </c>
      <c r="B273" s="81" t="s">
        <v>556</v>
      </c>
    </row>
    <row r="274" spans="1:9" ht="28.8" x14ac:dyDescent="0.3">
      <c r="A274" t="s">
        <v>319</v>
      </c>
      <c r="B274" s="81" t="s">
        <v>557</v>
      </c>
      <c r="C274" s="1">
        <v>3.0760000000000001</v>
      </c>
      <c r="E274" s="1">
        <v>3.0760000000000001</v>
      </c>
      <c r="F274" s="1">
        <v>3.3839999999999999</v>
      </c>
      <c r="G274" s="1">
        <v>3.6909999999999998</v>
      </c>
      <c r="H274" s="1">
        <v>3.9990000000000001</v>
      </c>
      <c r="I274" t="s">
        <v>569</v>
      </c>
    </row>
    <row r="275" spans="1:9" ht="43.2" x14ac:dyDescent="0.3">
      <c r="A275" t="s">
        <v>320</v>
      </c>
      <c r="B275" s="81" t="s">
        <v>558</v>
      </c>
      <c r="C275" s="1">
        <v>3.0760000000000001</v>
      </c>
      <c r="E275" s="1">
        <v>3.0760000000000001</v>
      </c>
      <c r="F275" s="1">
        <v>3.3839999999999999</v>
      </c>
      <c r="G275" s="1">
        <v>3.6909999999999998</v>
      </c>
      <c r="H275" s="1">
        <v>3.9990000000000001</v>
      </c>
      <c r="I275" t="s">
        <v>569</v>
      </c>
    </row>
    <row r="276" spans="1:9" ht="28.8" x14ac:dyDescent="0.3">
      <c r="A276" t="s">
        <v>321</v>
      </c>
      <c r="B276" s="81" t="s">
        <v>559</v>
      </c>
      <c r="C276" s="1">
        <v>3.0760000000000001</v>
      </c>
      <c r="E276" s="1">
        <v>3.0760000000000001</v>
      </c>
      <c r="F276" s="1">
        <v>3.3839999999999999</v>
      </c>
      <c r="G276" s="1">
        <v>3.6909999999999998</v>
      </c>
      <c r="H276" s="1">
        <v>3.9990000000000001</v>
      </c>
      <c r="I276" t="s">
        <v>569</v>
      </c>
    </row>
    <row r="277" spans="1:9" x14ac:dyDescent="0.3">
      <c r="A277" t="s">
        <v>322</v>
      </c>
      <c r="B277" s="81" t="s">
        <v>560</v>
      </c>
      <c r="C277" s="1">
        <v>3.0760000000000001</v>
      </c>
      <c r="E277" s="1">
        <v>3.0760000000000001</v>
      </c>
      <c r="F277" s="1">
        <v>3.3839999999999999</v>
      </c>
      <c r="G277" s="1">
        <v>3.6909999999999998</v>
      </c>
      <c r="H277" s="1">
        <v>3.9990000000000001</v>
      </c>
      <c r="I277" t="s">
        <v>569</v>
      </c>
    </row>
    <row r="278" spans="1:9" ht="28.8" x14ac:dyDescent="0.3">
      <c r="A278" t="s">
        <v>323</v>
      </c>
      <c r="B278" s="81" t="s">
        <v>561</v>
      </c>
      <c r="C278" s="1">
        <v>3.0760000000000001</v>
      </c>
      <c r="E278" s="1">
        <v>3.0760000000000001</v>
      </c>
      <c r="F278" s="1">
        <v>3.3839999999999999</v>
      </c>
      <c r="G278" s="1">
        <v>3.6909999999999998</v>
      </c>
      <c r="H278" s="1">
        <v>3.9990000000000001</v>
      </c>
      <c r="I278" t="s">
        <v>569</v>
      </c>
    </row>
    <row r="279" spans="1:9" x14ac:dyDescent="0.3">
      <c r="A279" t="s">
        <v>324</v>
      </c>
      <c r="B279" s="81" t="s">
        <v>562</v>
      </c>
      <c r="C279" s="1">
        <v>3.0760000000000001</v>
      </c>
      <c r="E279" s="1">
        <v>3.0760000000000001</v>
      </c>
      <c r="F279" s="1">
        <v>3.3839999999999999</v>
      </c>
      <c r="G279" s="1">
        <v>3.6909999999999998</v>
      </c>
      <c r="H279" s="1">
        <v>3.9990000000000001</v>
      </c>
      <c r="I279" t="s">
        <v>569</v>
      </c>
    </row>
    <row r="280" spans="1:9" ht="43.2" x14ac:dyDescent="0.3">
      <c r="A280" t="s">
        <v>325</v>
      </c>
      <c r="B280" s="81" t="s">
        <v>563</v>
      </c>
      <c r="C280" s="1">
        <v>3.0760000000000001</v>
      </c>
      <c r="E280" s="1">
        <v>3.0760000000000001</v>
      </c>
      <c r="F280" s="1">
        <v>3.3839999999999999</v>
      </c>
      <c r="G280" s="1">
        <v>3.6909999999999998</v>
      </c>
      <c r="H280" s="1">
        <v>3.9990000000000001</v>
      </c>
      <c r="I280" t="s">
        <v>569</v>
      </c>
    </row>
    <row r="281" spans="1:9" ht="28.8" x14ac:dyDescent="0.3">
      <c r="A281" t="s">
        <v>326</v>
      </c>
      <c r="B281" s="81" t="s">
        <v>564</v>
      </c>
      <c r="C281" s="1">
        <v>3.0760000000000001</v>
      </c>
      <c r="E281" s="1">
        <v>3.0760000000000001</v>
      </c>
      <c r="F281" s="1">
        <v>3.3839999999999999</v>
      </c>
      <c r="G281" s="1">
        <v>3.6909999999999998</v>
      </c>
      <c r="H281" s="1">
        <v>3.9990000000000001</v>
      </c>
      <c r="I281" t="s">
        <v>569</v>
      </c>
    </row>
    <row r="282" spans="1:9" ht="28.8" x14ac:dyDescent="0.3">
      <c r="A282" t="s">
        <v>327</v>
      </c>
      <c r="B282" s="81" t="s">
        <v>565</v>
      </c>
      <c r="C282" s="1">
        <v>3.0760000000000001</v>
      </c>
      <c r="E282" s="1">
        <v>3.0760000000000001</v>
      </c>
      <c r="F282" s="1">
        <v>3.3839999999999999</v>
      </c>
      <c r="G282" s="1">
        <v>3.6909999999999998</v>
      </c>
      <c r="H282" s="1">
        <v>3.9990000000000001</v>
      </c>
      <c r="I282" t="s">
        <v>569</v>
      </c>
    </row>
    <row r="283" spans="1:9" ht="28.8" x14ac:dyDescent="0.3">
      <c r="A283" t="s">
        <v>328</v>
      </c>
      <c r="B283" s="81" t="s">
        <v>566</v>
      </c>
      <c r="C283" s="1">
        <v>3.0760000000000001</v>
      </c>
      <c r="E283" s="1">
        <v>3.0760000000000001</v>
      </c>
      <c r="F283" s="1">
        <v>3.3839999999999999</v>
      </c>
      <c r="G283" s="1">
        <v>3.6909999999999998</v>
      </c>
      <c r="H283" s="1">
        <v>3.9990000000000001</v>
      </c>
      <c r="I283" t="s">
        <v>569</v>
      </c>
    </row>
    <row r="284" spans="1:9" ht="28.8" x14ac:dyDescent="0.3">
      <c r="A284" t="s">
        <v>329</v>
      </c>
      <c r="B284" s="81" t="s">
        <v>567</v>
      </c>
      <c r="C284" s="1">
        <v>3.0760000000000001</v>
      </c>
      <c r="E284" s="1">
        <v>3.0760000000000001</v>
      </c>
      <c r="F284" s="1">
        <v>3.3839999999999999</v>
      </c>
      <c r="G284" s="1">
        <v>3.6909999999999998</v>
      </c>
      <c r="H284" s="1">
        <v>3.9990000000000001</v>
      </c>
      <c r="I284" t="s">
        <v>569</v>
      </c>
    </row>
  </sheetData>
  <sheetProtection algorithmName="SHA-512" hashValue="02ZuRDfvidbbds8JbKFq8FQc7jlXktRyUgr+UFTIsgCyfXY/kV188N7UO4Bzcafl4ft0nsFK/e7O2IwIklXP/g==" saltValue="ZINgY6OmkemTRY0n04QAlw=="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30"/>
  <dimension ref="A1:I284"/>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1.0900000000000001</v>
      </c>
      <c r="D4" s="1">
        <v>0.02</v>
      </c>
      <c r="E4" s="1">
        <v>1.1100000000000001</v>
      </c>
      <c r="F4" s="1">
        <v>1.2210000000000001</v>
      </c>
      <c r="G4" s="1">
        <v>1.3320000000000001</v>
      </c>
      <c r="H4" s="1">
        <v>1.4430000000000001</v>
      </c>
      <c r="I4" t="s">
        <v>83</v>
      </c>
    </row>
    <row r="5" spans="1:9" x14ac:dyDescent="0.3">
      <c r="A5" t="s">
        <v>11</v>
      </c>
      <c r="B5" s="81" t="s">
        <v>48</v>
      </c>
      <c r="C5" s="1">
        <v>1.21</v>
      </c>
      <c r="D5" s="1">
        <v>0.12</v>
      </c>
      <c r="E5" s="1">
        <v>1.33</v>
      </c>
      <c r="F5" s="1">
        <v>1.4630000000000001</v>
      </c>
      <c r="G5" s="1">
        <v>1.5960000000000001</v>
      </c>
      <c r="H5" s="1">
        <v>1.7290000000000001</v>
      </c>
    </row>
    <row r="6" spans="1:9" x14ac:dyDescent="0.3">
      <c r="A6" t="s">
        <v>12</v>
      </c>
      <c r="B6" s="81" t="s">
        <v>49</v>
      </c>
      <c r="C6" s="1">
        <v>1.0900000000000001</v>
      </c>
      <c r="D6" s="1">
        <v>0.03</v>
      </c>
      <c r="E6" s="1">
        <v>1.1200000000000001</v>
      </c>
      <c r="F6" s="1">
        <v>1.232</v>
      </c>
      <c r="G6" s="1">
        <v>1.3440000000000001</v>
      </c>
      <c r="H6" s="1">
        <v>1.456</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1.9</v>
      </c>
      <c r="D10" s="1">
        <v>0.02</v>
      </c>
      <c r="E10" s="1">
        <v>1.93</v>
      </c>
      <c r="F10" s="1">
        <v>1.9490000000000001</v>
      </c>
      <c r="G10" s="1">
        <v>1.9490000000000001</v>
      </c>
      <c r="H10" s="1">
        <v>1.9490000000000001</v>
      </c>
    </row>
    <row r="11" spans="1:9" x14ac:dyDescent="0.3">
      <c r="A11" t="s">
        <v>16</v>
      </c>
      <c r="B11" s="81" t="s">
        <v>54</v>
      </c>
      <c r="C11" s="1">
        <v>2.2599999999999998</v>
      </c>
      <c r="D11" s="1">
        <v>0.08</v>
      </c>
      <c r="E11" s="1">
        <v>2.34</v>
      </c>
      <c r="F11" s="1">
        <v>2.363</v>
      </c>
      <c r="G11" s="1">
        <v>2.363</v>
      </c>
      <c r="H11" s="1">
        <v>2.363</v>
      </c>
    </row>
    <row r="12" spans="1:9" x14ac:dyDescent="0.3">
      <c r="A12" t="s">
        <v>17</v>
      </c>
      <c r="B12" s="81" t="s">
        <v>55</v>
      </c>
      <c r="C12" s="1">
        <v>0.68</v>
      </c>
      <c r="D12" s="1">
        <v>0.02</v>
      </c>
      <c r="E12" s="1">
        <v>0.7</v>
      </c>
      <c r="F12" s="1">
        <v>0.70699999999999996</v>
      </c>
      <c r="G12" s="1">
        <v>0.70699999999999996</v>
      </c>
      <c r="H12" s="1">
        <v>0.70699999999999996</v>
      </c>
    </row>
    <row r="13" spans="1:9" x14ac:dyDescent="0.3">
      <c r="A13" t="s">
        <v>18</v>
      </c>
      <c r="B13" s="81" t="s">
        <v>56</v>
      </c>
      <c r="C13" s="1">
        <v>1.68</v>
      </c>
      <c r="D13" s="1">
        <v>0.03</v>
      </c>
      <c r="E13" s="1">
        <v>1.72</v>
      </c>
      <c r="F13" s="1">
        <v>1.7370000000000001</v>
      </c>
      <c r="G13" s="1">
        <v>1.7370000000000001</v>
      </c>
      <c r="H13" s="1">
        <v>1.7370000000000001</v>
      </c>
    </row>
    <row r="14" spans="1:9" x14ac:dyDescent="0.3">
      <c r="A14" t="s">
        <v>19</v>
      </c>
      <c r="B14" s="81" t="s">
        <v>57</v>
      </c>
    </row>
    <row r="15" spans="1:9" ht="57.6" x14ac:dyDescent="0.3">
      <c r="A15" t="s">
        <v>20</v>
      </c>
      <c r="B15" s="81" t="s">
        <v>58</v>
      </c>
      <c r="C15" s="1">
        <v>0.51</v>
      </c>
      <c r="D15" s="1">
        <v>0.02</v>
      </c>
      <c r="E15" s="1">
        <v>0.52</v>
      </c>
      <c r="F15" s="1">
        <v>0.52500000000000002</v>
      </c>
      <c r="G15" s="1">
        <v>0.52500000000000002</v>
      </c>
      <c r="H15" s="1">
        <v>0.52500000000000002</v>
      </c>
    </row>
    <row r="16" spans="1:9" ht="57.6" x14ac:dyDescent="0.3">
      <c r="A16" t="s">
        <v>21</v>
      </c>
      <c r="B16" s="81" t="s">
        <v>59</v>
      </c>
      <c r="C16" s="1">
        <v>0.84</v>
      </c>
      <c r="D16" s="1">
        <v>0.02</v>
      </c>
      <c r="E16" s="1">
        <v>0.86</v>
      </c>
      <c r="F16" s="1">
        <v>0.86899999999999999</v>
      </c>
      <c r="G16" s="1">
        <v>0.86899999999999999</v>
      </c>
      <c r="H16" s="1">
        <v>0.86899999999999999</v>
      </c>
    </row>
    <row r="17" spans="1:8" ht="72" x14ac:dyDescent="0.3">
      <c r="A17" t="s">
        <v>22</v>
      </c>
      <c r="B17" s="81" t="s">
        <v>60</v>
      </c>
      <c r="C17" s="1">
        <v>1.53</v>
      </c>
      <c r="D17" s="1">
        <v>0.05</v>
      </c>
      <c r="E17" s="1">
        <v>1.58</v>
      </c>
      <c r="F17" s="1">
        <v>1.5960000000000001</v>
      </c>
      <c r="G17" s="1">
        <v>1.5960000000000001</v>
      </c>
      <c r="H17" s="1">
        <v>1.5960000000000001</v>
      </c>
    </row>
    <row r="18" spans="1:8" ht="57.6" x14ac:dyDescent="0.3">
      <c r="A18" t="s">
        <v>23</v>
      </c>
      <c r="B18" s="81" t="s">
        <v>61</v>
      </c>
      <c r="C18" s="1">
        <v>1.5</v>
      </c>
      <c r="D18" s="1">
        <v>0.05</v>
      </c>
      <c r="E18" s="1">
        <v>1.55</v>
      </c>
      <c r="F18" s="1">
        <v>1.5660000000000001</v>
      </c>
      <c r="G18" s="1">
        <v>1.5660000000000001</v>
      </c>
      <c r="H18" s="1">
        <v>1.5660000000000001</v>
      </c>
    </row>
    <row r="19" spans="1:8" ht="28.8" x14ac:dyDescent="0.3">
      <c r="A19" t="s">
        <v>24</v>
      </c>
      <c r="B19" s="81" t="s">
        <v>62</v>
      </c>
      <c r="C19" s="1">
        <v>0.66</v>
      </c>
      <c r="D19" s="1">
        <v>0.04</v>
      </c>
      <c r="E19" s="1">
        <v>0.7</v>
      </c>
      <c r="F19" s="1">
        <v>0.70699999999999996</v>
      </c>
      <c r="G19" s="1">
        <v>0.70699999999999996</v>
      </c>
      <c r="H19" s="1">
        <v>0.70699999999999996</v>
      </c>
    </row>
    <row r="20" spans="1:8" ht="28.8" x14ac:dyDescent="0.3">
      <c r="A20" t="s">
        <v>25</v>
      </c>
      <c r="B20" s="81" t="s">
        <v>63</v>
      </c>
      <c r="C20" s="1">
        <v>1.19</v>
      </c>
      <c r="D20" s="1">
        <v>0.04</v>
      </c>
      <c r="E20" s="1">
        <v>1.23</v>
      </c>
      <c r="F20" s="1">
        <v>1.242</v>
      </c>
      <c r="G20" s="1">
        <v>1.242</v>
      </c>
      <c r="H20" s="1">
        <v>1.242</v>
      </c>
    </row>
    <row r="21" spans="1:8" ht="28.8" x14ac:dyDescent="0.3">
      <c r="A21" t="s">
        <v>26</v>
      </c>
      <c r="B21" s="81" t="s">
        <v>64</v>
      </c>
      <c r="C21" s="1">
        <v>1.28</v>
      </c>
      <c r="D21" s="1">
        <v>0.03</v>
      </c>
      <c r="E21" s="1">
        <v>1.31</v>
      </c>
      <c r="F21" s="1">
        <v>1.323</v>
      </c>
      <c r="G21" s="1">
        <v>1.323</v>
      </c>
      <c r="H21" s="1">
        <v>1.323</v>
      </c>
    </row>
    <row r="22" spans="1:8" ht="43.2" x14ac:dyDescent="0.3">
      <c r="A22" t="s">
        <v>27</v>
      </c>
      <c r="B22" s="81" t="s">
        <v>65</v>
      </c>
      <c r="C22" s="1">
        <v>1.97</v>
      </c>
      <c r="D22" s="1">
        <v>0.05</v>
      </c>
      <c r="E22" s="1">
        <v>2.02</v>
      </c>
      <c r="F22" s="1">
        <v>2.04</v>
      </c>
      <c r="G22" s="1">
        <v>2.04</v>
      </c>
      <c r="H22" s="1">
        <v>2.04</v>
      </c>
    </row>
    <row r="23" spans="1:8" ht="72" x14ac:dyDescent="0.3">
      <c r="A23" t="s">
        <v>28</v>
      </c>
      <c r="B23" s="81" t="s">
        <v>66</v>
      </c>
      <c r="C23" s="1">
        <v>1.7</v>
      </c>
      <c r="D23" s="1">
        <v>0.04</v>
      </c>
      <c r="E23" s="1">
        <v>1.74</v>
      </c>
      <c r="F23" s="1">
        <v>1.7569999999999999</v>
      </c>
      <c r="G23" s="1">
        <v>1.7569999999999999</v>
      </c>
      <c r="H23" s="1">
        <v>1.7569999999999999</v>
      </c>
    </row>
    <row r="24" spans="1:8" ht="72" x14ac:dyDescent="0.3">
      <c r="A24" t="s">
        <v>29</v>
      </c>
      <c r="B24" s="81" t="s">
        <v>67</v>
      </c>
      <c r="C24" s="1">
        <v>1.7</v>
      </c>
      <c r="D24" s="1">
        <v>0.04</v>
      </c>
      <c r="E24" s="1">
        <v>1.74</v>
      </c>
      <c r="F24" s="1">
        <v>1.7569999999999999</v>
      </c>
      <c r="G24" s="1">
        <v>1.7569999999999999</v>
      </c>
      <c r="H24" s="1">
        <v>1.7569999999999999</v>
      </c>
    </row>
    <row r="25" spans="1:8" ht="28.8" x14ac:dyDescent="0.3">
      <c r="A25" t="s">
        <v>30</v>
      </c>
      <c r="B25" s="81" t="s">
        <v>68</v>
      </c>
      <c r="C25" s="1">
        <v>2.97</v>
      </c>
      <c r="D25" s="1">
        <v>0.04</v>
      </c>
      <c r="E25" s="1">
        <v>3.01</v>
      </c>
      <c r="F25" s="1">
        <v>3.04</v>
      </c>
      <c r="G25" s="1">
        <v>3.04</v>
      </c>
      <c r="H25" s="1">
        <v>3.04</v>
      </c>
    </row>
    <row r="26" spans="1:8" ht="43.2" x14ac:dyDescent="0.3">
      <c r="A26" t="s">
        <v>31</v>
      </c>
      <c r="B26" s="81" t="s">
        <v>69</v>
      </c>
      <c r="C26" s="1">
        <v>1.65</v>
      </c>
      <c r="D26" s="1">
        <v>0.04</v>
      </c>
      <c r="E26" s="1">
        <v>1.69</v>
      </c>
      <c r="F26" s="1">
        <v>1.7070000000000001</v>
      </c>
      <c r="G26" s="1">
        <v>1.7070000000000001</v>
      </c>
      <c r="H26" s="1">
        <v>1.7070000000000001</v>
      </c>
    </row>
    <row r="27" spans="1:8" ht="43.2" x14ac:dyDescent="0.3">
      <c r="A27" t="s">
        <v>32</v>
      </c>
      <c r="B27" s="81" t="s">
        <v>70</v>
      </c>
      <c r="C27" s="1">
        <v>1.36</v>
      </c>
      <c r="D27" s="1">
        <v>0.04</v>
      </c>
      <c r="E27" s="1">
        <v>1.4</v>
      </c>
      <c r="F27" s="1">
        <v>1.4139999999999999</v>
      </c>
      <c r="G27" s="1">
        <v>1.4139999999999999</v>
      </c>
      <c r="H27" s="1">
        <v>1.4139999999999999</v>
      </c>
    </row>
    <row r="28" spans="1:8" ht="100.8" x14ac:dyDescent="0.3">
      <c r="A28" t="s">
        <v>33</v>
      </c>
      <c r="B28" s="81" t="s">
        <v>71</v>
      </c>
      <c r="C28" s="1">
        <v>1.49</v>
      </c>
      <c r="D28" s="1">
        <v>0.05</v>
      </c>
      <c r="E28" s="1">
        <v>1.54</v>
      </c>
      <c r="F28" s="1">
        <v>1.5549999999999999</v>
      </c>
      <c r="G28" s="1">
        <v>1.5549999999999999</v>
      </c>
      <c r="H28" s="1">
        <v>1.5549999999999999</v>
      </c>
    </row>
    <row r="29" spans="1:8" ht="28.8" x14ac:dyDescent="0.3">
      <c r="A29" t="s">
        <v>34</v>
      </c>
      <c r="B29" s="81" t="s">
        <v>72</v>
      </c>
    </row>
    <row r="30" spans="1:8" ht="43.2" x14ac:dyDescent="0.3">
      <c r="A30" t="s">
        <v>35</v>
      </c>
      <c r="B30" s="81" t="s">
        <v>73</v>
      </c>
      <c r="C30" s="1">
        <v>0.7</v>
      </c>
      <c r="D30" s="1">
        <v>0.04</v>
      </c>
      <c r="E30" s="1">
        <v>0.74</v>
      </c>
      <c r="F30" s="1">
        <v>0.747</v>
      </c>
      <c r="G30" s="1">
        <v>0.747</v>
      </c>
      <c r="H30" s="1">
        <v>0.747</v>
      </c>
    </row>
    <row r="31" spans="1:8" ht="57.6" x14ac:dyDescent="0.3">
      <c r="A31" t="s">
        <v>36</v>
      </c>
      <c r="B31" s="81" t="s">
        <v>74</v>
      </c>
      <c r="C31" s="1">
        <v>0.85</v>
      </c>
      <c r="D31" s="1">
        <v>0.04</v>
      </c>
      <c r="E31" s="1">
        <v>0.9</v>
      </c>
      <c r="F31" s="1">
        <v>0.90900000000000003</v>
      </c>
      <c r="G31" s="1">
        <v>0.90900000000000003</v>
      </c>
      <c r="H31" s="1">
        <v>0.90900000000000003</v>
      </c>
    </row>
    <row r="32" spans="1:8" ht="57.6" x14ac:dyDescent="0.3">
      <c r="A32" t="s">
        <v>37</v>
      </c>
      <c r="B32" s="81" t="s">
        <v>75</v>
      </c>
      <c r="C32" s="1">
        <v>0.57999999999999996</v>
      </c>
      <c r="D32" s="1">
        <v>0.03</v>
      </c>
      <c r="E32" s="1">
        <v>0.61</v>
      </c>
      <c r="F32" s="1">
        <v>0.61599999999999999</v>
      </c>
      <c r="G32" s="1">
        <v>0.61599999999999999</v>
      </c>
      <c r="H32" s="1">
        <v>0.61599999999999999</v>
      </c>
    </row>
    <row r="33" spans="1:9" ht="43.2" x14ac:dyDescent="0.3">
      <c r="A33" t="s">
        <v>38</v>
      </c>
      <c r="B33" s="81" t="s">
        <v>76</v>
      </c>
      <c r="C33" s="1">
        <v>0.53</v>
      </c>
      <c r="D33" s="1">
        <v>0.03</v>
      </c>
      <c r="E33" s="1">
        <v>0.56000000000000005</v>
      </c>
      <c r="F33" s="1">
        <v>0.56599999999999995</v>
      </c>
      <c r="G33" s="1">
        <v>0.56599999999999995</v>
      </c>
      <c r="H33" s="1">
        <v>0.56599999999999995</v>
      </c>
    </row>
    <row r="34" spans="1:9" ht="57.6" x14ac:dyDescent="0.3">
      <c r="A34" t="s">
        <v>39</v>
      </c>
      <c r="B34" s="81" t="s">
        <v>77</v>
      </c>
      <c r="C34" s="1">
        <v>0.34</v>
      </c>
      <c r="D34" s="1">
        <v>0.02</v>
      </c>
      <c r="E34" s="1">
        <v>0.36</v>
      </c>
      <c r="F34" s="1">
        <v>0.36399999999999999</v>
      </c>
      <c r="G34" s="1">
        <v>0.36399999999999999</v>
      </c>
      <c r="H34" s="1">
        <v>0.36399999999999999</v>
      </c>
    </row>
    <row r="35" spans="1:9" ht="28.8" x14ac:dyDescent="0.3">
      <c r="A35" t="s">
        <v>40</v>
      </c>
      <c r="B35" s="81" t="s">
        <v>78</v>
      </c>
      <c r="C35" s="1">
        <v>1.1599999999999999</v>
      </c>
      <c r="D35" s="1">
        <v>0.05</v>
      </c>
      <c r="E35" s="1">
        <v>1.22</v>
      </c>
      <c r="F35" s="1">
        <v>1.232</v>
      </c>
      <c r="G35" s="1">
        <v>1.232</v>
      </c>
      <c r="H35" s="1">
        <v>1.232</v>
      </c>
    </row>
    <row r="36" spans="1:9" ht="28.8" x14ac:dyDescent="0.3">
      <c r="A36" t="s">
        <v>41</v>
      </c>
      <c r="B36" s="81" t="s">
        <v>79</v>
      </c>
      <c r="C36" s="1">
        <v>0.61</v>
      </c>
      <c r="D36" s="1">
        <v>7.0000000000000007E-2</v>
      </c>
      <c r="E36" s="1">
        <v>0.68</v>
      </c>
      <c r="F36" s="1">
        <v>0.68700000000000006</v>
      </c>
      <c r="G36" s="1">
        <v>0.68700000000000006</v>
      </c>
      <c r="H36" s="1">
        <v>0.68700000000000006</v>
      </c>
    </row>
    <row r="37" spans="1:9" ht="86.4" x14ac:dyDescent="0.3">
      <c r="A37" t="s">
        <v>42</v>
      </c>
      <c r="B37" s="81" t="s">
        <v>80</v>
      </c>
      <c r="C37" s="1">
        <v>1.1299999999999999</v>
      </c>
      <c r="D37" s="1">
        <v>0.03</v>
      </c>
      <c r="E37" s="1">
        <v>1.1599999999999999</v>
      </c>
      <c r="F37" s="1">
        <v>1.1719999999999999</v>
      </c>
      <c r="G37" s="1">
        <v>1.1719999999999999</v>
      </c>
      <c r="H37" s="1">
        <v>1.1719999999999999</v>
      </c>
    </row>
    <row r="38" spans="1:9" ht="86.4" x14ac:dyDescent="0.3">
      <c r="A38" t="s">
        <v>43</v>
      </c>
      <c r="B38" s="81" t="s">
        <v>81</v>
      </c>
      <c r="C38" s="1">
        <v>0.57999999999999996</v>
      </c>
      <c r="D38" s="1">
        <v>0.02</v>
      </c>
      <c r="E38" s="1">
        <v>0.6</v>
      </c>
      <c r="F38" s="1">
        <v>0.60599999999999998</v>
      </c>
      <c r="G38" s="1">
        <v>0.60599999999999998</v>
      </c>
      <c r="H38" s="1">
        <v>0.60599999999999998</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1.03</v>
      </c>
      <c r="E40" s="1">
        <v>1.03</v>
      </c>
      <c r="F40" s="1">
        <v>1.133</v>
      </c>
      <c r="G40" s="1">
        <v>1.236</v>
      </c>
      <c r="H40" s="1">
        <v>1.339</v>
      </c>
      <c r="I40" t="s">
        <v>568</v>
      </c>
    </row>
    <row r="41" spans="1:9" x14ac:dyDescent="0.3">
      <c r="A41" t="s">
        <v>87</v>
      </c>
      <c r="B41" s="81" t="s">
        <v>332</v>
      </c>
      <c r="C41" s="1">
        <v>1.25</v>
      </c>
      <c r="E41" s="1">
        <v>1.25</v>
      </c>
      <c r="F41" s="1">
        <v>1.375</v>
      </c>
      <c r="G41" s="1">
        <v>1.5</v>
      </c>
      <c r="H41" s="1">
        <v>1.625</v>
      </c>
      <c r="I41" t="s">
        <v>568</v>
      </c>
    </row>
    <row r="42" spans="1:9" x14ac:dyDescent="0.3">
      <c r="A42" t="s">
        <v>88</v>
      </c>
      <c r="B42" s="81" t="s">
        <v>333</v>
      </c>
      <c r="C42" s="1">
        <v>1.27</v>
      </c>
      <c r="E42" s="1">
        <v>1.27</v>
      </c>
      <c r="F42" s="1">
        <v>1.397</v>
      </c>
      <c r="G42" s="1">
        <v>1.524</v>
      </c>
      <c r="H42" s="1">
        <v>1.651</v>
      </c>
      <c r="I42" t="s">
        <v>568</v>
      </c>
    </row>
    <row r="43" spans="1:9" x14ac:dyDescent="0.3">
      <c r="A43" t="s">
        <v>89</v>
      </c>
      <c r="B43" s="81" t="s">
        <v>334</v>
      </c>
      <c r="C43" s="1">
        <v>1.27</v>
      </c>
      <c r="E43" s="1">
        <v>1.27</v>
      </c>
      <c r="F43" s="1">
        <v>1.397</v>
      </c>
      <c r="G43" s="1">
        <v>1.524</v>
      </c>
      <c r="H43" s="1">
        <v>1.651</v>
      </c>
      <c r="I43" t="s">
        <v>568</v>
      </c>
    </row>
    <row r="44" spans="1:9" x14ac:dyDescent="0.3">
      <c r="A44" t="s">
        <v>90</v>
      </c>
      <c r="B44" s="81" t="s">
        <v>332</v>
      </c>
      <c r="C44" s="1">
        <v>1.25</v>
      </c>
      <c r="E44" s="1">
        <v>1.25</v>
      </c>
      <c r="F44" s="1">
        <v>1.375</v>
      </c>
      <c r="G44" s="1">
        <v>1.5</v>
      </c>
      <c r="H44" s="1">
        <v>1.625</v>
      </c>
      <c r="I44" t="s">
        <v>568</v>
      </c>
    </row>
    <row r="45" spans="1:9" x14ac:dyDescent="0.3">
      <c r="A45" t="s">
        <v>91</v>
      </c>
      <c r="B45" s="81" t="s">
        <v>333</v>
      </c>
      <c r="C45" s="1">
        <v>1.27</v>
      </c>
      <c r="E45" s="1">
        <v>1.27</v>
      </c>
      <c r="F45" s="1">
        <v>1.397</v>
      </c>
      <c r="G45" s="1">
        <v>1.524</v>
      </c>
      <c r="H45" s="1">
        <v>1.651</v>
      </c>
      <c r="I45" t="s">
        <v>568</v>
      </c>
    </row>
    <row r="46" spans="1:9" x14ac:dyDescent="0.3">
      <c r="A46" t="s">
        <v>92</v>
      </c>
      <c r="B46" s="81" t="s">
        <v>335</v>
      </c>
      <c r="C46" s="1">
        <v>1.25</v>
      </c>
      <c r="E46" s="1">
        <v>1.25</v>
      </c>
      <c r="F46" s="1">
        <v>1.375</v>
      </c>
      <c r="G46" s="1">
        <v>1.5</v>
      </c>
      <c r="H46" s="1">
        <v>1.625</v>
      </c>
      <c r="I46" t="s">
        <v>568</v>
      </c>
    </row>
    <row r="47" spans="1:9" ht="28.8" x14ac:dyDescent="0.3">
      <c r="A47" t="s">
        <v>93</v>
      </c>
      <c r="B47" s="81" t="s">
        <v>336</v>
      </c>
      <c r="C47" s="1">
        <v>1.71</v>
      </c>
      <c r="E47" s="1">
        <v>1.71</v>
      </c>
      <c r="F47" s="1">
        <v>1.881</v>
      </c>
      <c r="G47" s="1">
        <v>2.052</v>
      </c>
      <c r="H47" s="1">
        <v>2.2229999999999999</v>
      </c>
      <c r="I47" t="s">
        <v>568</v>
      </c>
    </row>
    <row r="48" spans="1:9" ht="43.2" x14ac:dyDescent="0.3">
      <c r="A48" t="s">
        <v>94</v>
      </c>
      <c r="B48" s="81" t="s">
        <v>337</v>
      </c>
      <c r="C48" s="1">
        <v>1.71</v>
      </c>
      <c r="E48" s="1">
        <v>1.71</v>
      </c>
      <c r="F48" s="1">
        <v>1.881</v>
      </c>
      <c r="G48" s="1">
        <v>2.052</v>
      </c>
      <c r="H48" s="1">
        <v>2.2229999999999999</v>
      </c>
      <c r="I48" t="s">
        <v>568</v>
      </c>
    </row>
    <row r="49" spans="1:9" x14ac:dyDescent="0.3">
      <c r="A49" t="s">
        <v>95</v>
      </c>
      <c r="B49" s="81" t="s">
        <v>338</v>
      </c>
      <c r="C49" s="1">
        <v>1.27</v>
      </c>
      <c r="E49" s="1">
        <v>1.27</v>
      </c>
      <c r="F49" s="1">
        <v>1.397</v>
      </c>
      <c r="G49" s="1">
        <v>1.524</v>
      </c>
      <c r="H49" s="1">
        <v>1.651</v>
      </c>
      <c r="I49" t="s">
        <v>568</v>
      </c>
    </row>
    <row r="50" spans="1:9" ht="28.8" x14ac:dyDescent="0.3">
      <c r="A50" t="s">
        <v>96</v>
      </c>
      <c r="B50" s="81" t="s">
        <v>339</v>
      </c>
      <c r="C50" s="1">
        <v>1.27</v>
      </c>
      <c r="E50" s="1">
        <v>1.27</v>
      </c>
      <c r="F50" s="1">
        <v>1.397</v>
      </c>
      <c r="G50" s="1">
        <v>1.524</v>
      </c>
      <c r="H50" s="1">
        <v>1.651</v>
      </c>
      <c r="I50" t="s">
        <v>568</v>
      </c>
    </row>
    <row r="51" spans="1:9" x14ac:dyDescent="0.3">
      <c r="A51" t="s">
        <v>97</v>
      </c>
      <c r="B51" s="81" t="s">
        <v>340</v>
      </c>
      <c r="C51" s="1">
        <v>1.27</v>
      </c>
      <c r="E51" s="1">
        <v>1.27</v>
      </c>
      <c r="F51" s="1">
        <v>1.397</v>
      </c>
      <c r="G51" s="1">
        <v>1.524</v>
      </c>
      <c r="H51" s="1">
        <v>1.651</v>
      </c>
      <c r="I51" t="s">
        <v>568</v>
      </c>
    </row>
    <row r="52" spans="1:9" x14ac:dyDescent="0.3">
      <c r="A52" t="s">
        <v>98</v>
      </c>
      <c r="B52" s="81" t="s">
        <v>341</v>
      </c>
      <c r="C52" s="1">
        <v>1.27</v>
      </c>
      <c r="E52" s="1">
        <v>1.27</v>
      </c>
      <c r="F52" s="1">
        <v>1.397</v>
      </c>
      <c r="G52" s="1">
        <v>1.524</v>
      </c>
      <c r="H52" s="1">
        <v>1.651</v>
      </c>
      <c r="I52" t="s">
        <v>568</v>
      </c>
    </row>
    <row r="53" spans="1:9" x14ac:dyDescent="0.3">
      <c r="A53" t="s">
        <v>99</v>
      </c>
      <c r="B53" s="81" t="s">
        <v>342</v>
      </c>
      <c r="C53" s="1">
        <v>1.27</v>
      </c>
      <c r="E53" s="1">
        <v>1.27</v>
      </c>
      <c r="F53" s="1">
        <v>1.397</v>
      </c>
      <c r="G53" s="1">
        <v>1.524</v>
      </c>
      <c r="H53" s="1">
        <v>1.651</v>
      </c>
      <c r="I53" t="s">
        <v>568</v>
      </c>
    </row>
    <row r="54" spans="1:9" x14ac:dyDescent="0.3">
      <c r="A54" t="s">
        <v>100</v>
      </c>
      <c r="B54" s="81" t="s">
        <v>341</v>
      </c>
      <c r="C54" s="1">
        <v>1.27</v>
      </c>
      <c r="E54" s="1">
        <v>1.27</v>
      </c>
      <c r="F54" s="1">
        <v>1.397</v>
      </c>
      <c r="G54" s="1">
        <v>1.524</v>
      </c>
      <c r="H54" s="1">
        <v>1.651</v>
      </c>
      <c r="I54" t="s">
        <v>568</v>
      </c>
    </row>
    <row r="55" spans="1:9" ht="72" x14ac:dyDescent="0.3">
      <c r="A55" t="s">
        <v>101</v>
      </c>
      <c r="B55" s="81" t="s">
        <v>343</v>
      </c>
      <c r="C55" s="1">
        <v>1.71</v>
      </c>
      <c r="E55" s="1">
        <v>1.71</v>
      </c>
      <c r="F55" s="1">
        <v>1.881</v>
      </c>
      <c r="G55" s="1">
        <v>2.052</v>
      </c>
      <c r="H55" s="1">
        <v>2.2229999999999999</v>
      </c>
      <c r="I55" t="s">
        <v>568</v>
      </c>
    </row>
    <row r="56" spans="1:9" ht="72" x14ac:dyDescent="0.3">
      <c r="A56" t="s">
        <v>102</v>
      </c>
      <c r="B56" s="81" t="s">
        <v>344</v>
      </c>
      <c r="C56" s="1">
        <v>1.71</v>
      </c>
      <c r="E56" s="1">
        <v>1.71</v>
      </c>
      <c r="F56" s="1">
        <v>1.881</v>
      </c>
      <c r="G56" s="1">
        <v>2.052</v>
      </c>
      <c r="H56" s="1">
        <v>2.2229999999999999</v>
      </c>
      <c r="I56" t="s">
        <v>568</v>
      </c>
    </row>
    <row r="57" spans="1:9" x14ac:dyDescent="0.3">
      <c r="A57" t="s">
        <v>103</v>
      </c>
      <c r="B57" s="81" t="s">
        <v>345</v>
      </c>
      <c r="C57" s="1">
        <v>1.71</v>
      </c>
      <c r="E57" s="1">
        <v>1.71</v>
      </c>
      <c r="F57" s="1">
        <v>1.881</v>
      </c>
      <c r="G57" s="1">
        <v>2.052</v>
      </c>
      <c r="H57" s="1">
        <v>2.2229999999999999</v>
      </c>
      <c r="I57" t="s">
        <v>568</v>
      </c>
    </row>
    <row r="58" spans="1:9" ht="28.8" x14ac:dyDescent="0.3">
      <c r="A58" t="s">
        <v>104</v>
      </c>
      <c r="B58" s="81" t="s">
        <v>346</v>
      </c>
      <c r="C58" s="1">
        <v>1.25</v>
      </c>
      <c r="E58" s="1">
        <v>1.25</v>
      </c>
      <c r="F58" s="1">
        <v>1.375</v>
      </c>
      <c r="G58" s="1">
        <v>1.5</v>
      </c>
      <c r="H58" s="1">
        <v>1.625</v>
      </c>
      <c r="I58" t="s">
        <v>568</v>
      </c>
    </row>
    <row r="59" spans="1:9" ht="43.2" x14ac:dyDescent="0.3">
      <c r="A59" t="s">
        <v>105</v>
      </c>
      <c r="B59" s="81" t="s">
        <v>347</v>
      </c>
      <c r="C59" s="1">
        <v>1.71</v>
      </c>
      <c r="E59" s="1">
        <v>1.71</v>
      </c>
      <c r="F59" s="1">
        <v>1.881</v>
      </c>
      <c r="G59" s="1">
        <v>2.052</v>
      </c>
      <c r="H59" s="1">
        <v>2.2229999999999999</v>
      </c>
      <c r="I59" t="s">
        <v>568</v>
      </c>
    </row>
    <row r="60" spans="1:9" ht="28.8" x14ac:dyDescent="0.3">
      <c r="A60" t="s">
        <v>106</v>
      </c>
      <c r="B60" s="81" t="s">
        <v>348</v>
      </c>
      <c r="C60" s="1">
        <v>1.71</v>
      </c>
      <c r="E60" s="1">
        <v>1.71</v>
      </c>
      <c r="F60" s="1">
        <v>1.881</v>
      </c>
      <c r="G60" s="1">
        <v>2.052</v>
      </c>
      <c r="H60" s="1">
        <v>2.2229999999999999</v>
      </c>
      <c r="I60" t="s">
        <v>568</v>
      </c>
    </row>
    <row r="61" spans="1:9" x14ac:dyDescent="0.3">
      <c r="A61" t="s">
        <v>107</v>
      </c>
      <c r="B61" s="81" t="s">
        <v>349</v>
      </c>
      <c r="C61" s="1">
        <v>1.03</v>
      </c>
      <c r="E61" s="1">
        <v>1.03</v>
      </c>
      <c r="F61" s="1">
        <v>1.133</v>
      </c>
      <c r="G61" s="1">
        <v>1.236</v>
      </c>
      <c r="H61" s="1">
        <v>1.339</v>
      </c>
      <c r="I61" t="s">
        <v>568</v>
      </c>
    </row>
    <row r="62" spans="1:9" x14ac:dyDescent="0.3">
      <c r="A62" t="s">
        <v>108</v>
      </c>
      <c r="B62" s="81" t="s">
        <v>341</v>
      </c>
      <c r="C62" s="1">
        <v>1.71</v>
      </c>
      <c r="E62" s="1">
        <v>1.71</v>
      </c>
      <c r="F62" s="1">
        <v>1.881</v>
      </c>
      <c r="G62" s="1">
        <v>2.052</v>
      </c>
      <c r="H62" s="1">
        <v>2.2229999999999999</v>
      </c>
      <c r="I62" t="s">
        <v>568</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0.3</v>
      </c>
      <c r="D64" s="1">
        <v>0.01</v>
      </c>
      <c r="E64" s="1">
        <v>0.31</v>
      </c>
      <c r="F64" s="1">
        <v>0.34100000000000003</v>
      </c>
      <c r="G64" s="1">
        <v>0.372</v>
      </c>
      <c r="H64" s="1">
        <v>0.40300000000000002</v>
      </c>
    </row>
    <row r="65" spans="1:9" ht="28.8" x14ac:dyDescent="0.3">
      <c r="A65" t="s">
        <v>110</v>
      </c>
      <c r="B65" s="81" t="s">
        <v>351</v>
      </c>
      <c r="C65" s="1">
        <v>1.93</v>
      </c>
      <c r="E65" s="1">
        <v>1.93</v>
      </c>
      <c r="F65" s="1">
        <v>2.1230000000000002</v>
      </c>
      <c r="G65" s="1">
        <v>2.3159999999999998</v>
      </c>
      <c r="H65" s="1">
        <v>2.5089999999999999</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2.02</v>
      </c>
      <c r="E72" s="1">
        <v>2.02</v>
      </c>
      <c r="F72" s="1">
        <v>2.222</v>
      </c>
      <c r="G72" s="1">
        <v>2.4239999999999999</v>
      </c>
      <c r="H72" s="1">
        <v>2.6259999999999999</v>
      </c>
      <c r="I72" t="s">
        <v>569</v>
      </c>
    </row>
    <row r="73" spans="1:9" ht="43.2" x14ac:dyDescent="0.3">
      <c r="A73" t="s">
        <v>118</v>
      </c>
      <c r="B73" s="81" t="s">
        <v>359</v>
      </c>
    </row>
    <row r="74" spans="1:9" ht="43.2" x14ac:dyDescent="0.3">
      <c r="A74" t="s">
        <v>119</v>
      </c>
      <c r="B74" s="81" t="s">
        <v>360</v>
      </c>
      <c r="C74" s="1">
        <v>2.1</v>
      </c>
      <c r="E74" s="1">
        <v>2.1</v>
      </c>
      <c r="F74" s="1">
        <v>2.31</v>
      </c>
      <c r="G74" s="1">
        <v>2.52</v>
      </c>
      <c r="H74" s="1">
        <v>2.73</v>
      </c>
      <c r="I74" t="s">
        <v>569</v>
      </c>
    </row>
    <row r="75" spans="1:9" ht="43.2" x14ac:dyDescent="0.3">
      <c r="A75" t="s">
        <v>120</v>
      </c>
      <c r="B75" s="81" t="s">
        <v>361</v>
      </c>
      <c r="C75" s="1">
        <v>2.11</v>
      </c>
      <c r="E75" s="1">
        <v>2.11</v>
      </c>
      <c r="F75" s="1">
        <v>2.3210000000000002</v>
      </c>
      <c r="G75" s="1">
        <v>2.532</v>
      </c>
      <c r="H75" s="1">
        <v>2.7429999999999999</v>
      </c>
      <c r="I75" t="s">
        <v>569</v>
      </c>
    </row>
    <row r="76" spans="1:9" x14ac:dyDescent="0.3">
      <c r="A76" t="s">
        <v>121</v>
      </c>
      <c r="B76" s="81" t="s">
        <v>362</v>
      </c>
    </row>
    <row r="77" spans="1:9" ht="57.6" x14ac:dyDescent="0.3">
      <c r="A77" t="s">
        <v>122</v>
      </c>
      <c r="B77" s="81" t="s">
        <v>363</v>
      </c>
      <c r="C77" s="1">
        <v>2.11</v>
      </c>
      <c r="E77" s="1">
        <v>2.11</v>
      </c>
      <c r="F77" s="1">
        <v>2.3210000000000002</v>
      </c>
      <c r="G77" s="1">
        <v>2.532</v>
      </c>
      <c r="H77" s="1">
        <v>2.7429999999999999</v>
      </c>
      <c r="I77" t="s">
        <v>569</v>
      </c>
    </row>
    <row r="78" spans="1:9" ht="72" x14ac:dyDescent="0.3">
      <c r="A78" t="s">
        <v>123</v>
      </c>
      <c r="B78" s="81" t="s">
        <v>364</v>
      </c>
      <c r="C78" s="1">
        <v>2.11</v>
      </c>
      <c r="E78" s="1">
        <v>2.11</v>
      </c>
      <c r="F78" s="1">
        <v>2.3210000000000002</v>
      </c>
      <c r="G78" s="1">
        <v>2.532</v>
      </c>
      <c r="H78" s="1">
        <v>2.7429999999999999</v>
      </c>
      <c r="I78" t="s">
        <v>569</v>
      </c>
    </row>
    <row r="79" spans="1:9" ht="57.6" x14ac:dyDescent="0.3">
      <c r="A79" t="s">
        <v>124</v>
      </c>
      <c r="B79" s="81" t="s">
        <v>365</v>
      </c>
      <c r="C79" s="1">
        <v>2.11</v>
      </c>
      <c r="E79" s="1">
        <v>2.11</v>
      </c>
      <c r="F79" s="1">
        <v>2.3210000000000002</v>
      </c>
      <c r="G79" s="1">
        <v>2.532</v>
      </c>
      <c r="H79" s="1">
        <v>2.7429999999999999</v>
      </c>
      <c r="I79" t="s">
        <v>569</v>
      </c>
    </row>
    <row r="80" spans="1:9" ht="43.2" x14ac:dyDescent="0.3">
      <c r="A80" t="s">
        <v>125</v>
      </c>
      <c r="B80" s="81" t="s">
        <v>366</v>
      </c>
      <c r="C80" s="1">
        <v>2.1</v>
      </c>
      <c r="E80" s="1">
        <v>2.1</v>
      </c>
      <c r="F80" s="1">
        <v>2.31</v>
      </c>
      <c r="G80" s="1">
        <v>2.52</v>
      </c>
      <c r="H80" s="1">
        <v>2.73</v>
      </c>
      <c r="I80" t="s">
        <v>569</v>
      </c>
    </row>
    <row r="81" spans="1:9" ht="57.6" x14ac:dyDescent="0.3">
      <c r="A81" t="s">
        <v>126</v>
      </c>
      <c r="B81" s="81" t="s">
        <v>367</v>
      </c>
      <c r="C81" s="1">
        <v>2.11</v>
      </c>
      <c r="E81" s="1">
        <v>2.11</v>
      </c>
      <c r="F81" s="1">
        <v>2.3210000000000002</v>
      </c>
      <c r="G81" s="1">
        <v>2.532</v>
      </c>
      <c r="H81" s="1">
        <v>2.7429999999999999</v>
      </c>
      <c r="I81" t="s">
        <v>569</v>
      </c>
    </row>
    <row r="82" spans="1:9" ht="43.2" x14ac:dyDescent="0.3">
      <c r="A82" t="s">
        <v>127</v>
      </c>
      <c r="B82" s="81" t="s">
        <v>368</v>
      </c>
      <c r="C82" s="1">
        <v>2.1</v>
      </c>
      <c r="E82" s="1">
        <v>2.1</v>
      </c>
      <c r="F82" s="1">
        <v>2.31</v>
      </c>
      <c r="G82" s="1">
        <v>2.52</v>
      </c>
      <c r="H82" s="1">
        <v>2.73</v>
      </c>
      <c r="I82" t="s">
        <v>569</v>
      </c>
    </row>
    <row r="83" spans="1:9" ht="43.2" x14ac:dyDescent="0.3">
      <c r="A83" t="s">
        <v>128</v>
      </c>
      <c r="B83" s="81" t="s">
        <v>369</v>
      </c>
      <c r="C83" s="1">
        <v>2.11</v>
      </c>
      <c r="E83" s="1">
        <v>2.11</v>
      </c>
      <c r="F83" s="1">
        <v>2.3210000000000002</v>
      </c>
      <c r="G83" s="1">
        <v>2.532</v>
      </c>
      <c r="H83" s="1">
        <v>2.7429999999999999</v>
      </c>
      <c r="I83" t="s">
        <v>569</v>
      </c>
    </row>
    <row r="84" spans="1:9" ht="43.2" x14ac:dyDescent="0.3">
      <c r="A84" t="s">
        <v>129</v>
      </c>
      <c r="B84" s="81" t="s">
        <v>370</v>
      </c>
      <c r="C84" s="1">
        <v>2.1</v>
      </c>
      <c r="E84" s="1">
        <v>2.1</v>
      </c>
      <c r="F84" s="1">
        <v>2.31</v>
      </c>
      <c r="G84" s="1">
        <v>2.52</v>
      </c>
      <c r="H84" s="1">
        <v>2.73</v>
      </c>
      <c r="I84" t="s">
        <v>569</v>
      </c>
    </row>
    <row r="85" spans="1:9" ht="43.2" x14ac:dyDescent="0.3">
      <c r="A85" t="s">
        <v>130</v>
      </c>
      <c r="B85" s="81" t="s">
        <v>371</v>
      </c>
      <c r="C85" s="1">
        <v>2.11</v>
      </c>
      <c r="E85" s="1">
        <v>2.11</v>
      </c>
      <c r="F85" s="1">
        <v>2.3210000000000002</v>
      </c>
      <c r="G85" s="1">
        <v>2.532</v>
      </c>
      <c r="H85" s="1">
        <v>2.7429999999999999</v>
      </c>
      <c r="I85" t="s">
        <v>569</v>
      </c>
    </row>
    <row r="86" spans="1:9" ht="57.6" x14ac:dyDescent="0.3">
      <c r="A86" t="s">
        <v>131</v>
      </c>
      <c r="B86" s="81" t="s">
        <v>372</v>
      </c>
      <c r="C86" s="1">
        <v>2.11</v>
      </c>
      <c r="E86" s="1">
        <v>2.11</v>
      </c>
      <c r="F86" s="1">
        <v>2.3210000000000002</v>
      </c>
      <c r="G86" s="1">
        <v>2.532</v>
      </c>
      <c r="H86" s="1">
        <v>2.7429999999999999</v>
      </c>
      <c r="I86" t="s">
        <v>569</v>
      </c>
    </row>
    <row r="87" spans="1:9" ht="72" x14ac:dyDescent="0.3">
      <c r="A87" t="s">
        <v>132</v>
      </c>
      <c r="B87" s="81" t="s">
        <v>373</v>
      </c>
      <c r="C87" s="1">
        <v>2.11</v>
      </c>
      <c r="E87" s="1">
        <v>2.11</v>
      </c>
      <c r="F87" s="1">
        <v>2.3210000000000002</v>
      </c>
      <c r="G87" s="1">
        <v>2.532</v>
      </c>
      <c r="H87" s="1">
        <v>2.7429999999999999</v>
      </c>
      <c r="I87" t="s">
        <v>569</v>
      </c>
    </row>
    <row r="88" spans="1:9" ht="57.6" x14ac:dyDescent="0.3">
      <c r="A88" t="s">
        <v>133</v>
      </c>
      <c r="B88" s="81" t="s">
        <v>374</v>
      </c>
      <c r="C88" s="1">
        <v>2.11</v>
      </c>
      <c r="E88" s="1">
        <v>2.11</v>
      </c>
      <c r="F88" s="1">
        <v>2.3210000000000002</v>
      </c>
      <c r="G88" s="1">
        <v>2.532</v>
      </c>
      <c r="H88" s="1">
        <v>2.7429999999999999</v>
      </c>
      <c r="I88" t="s">
        <v>569</v>
      </c>
    </row>
    <row r="89" spans="1:9" ht="57.6" x14ac:dyDescent="0.3">
      <c r="A89" t="s">
        <v>134</v>
      </c>
      <c r="B89" s="81" t="s">
        <v>375</v>
      </c>
      <c r="C89" s="1">
        <v>2.1</v>
      </c>
      <c r="E89" s="1">
        <v>2.1</v>
      </c>
      <c r="F89" s="1">
        <v>2.31</v>
      </c>
      <c r="G89" s="1">
        <v>2.52</v>
      </c>
      <c r="H89" s="1">
        <v>2.73</v>
      </c>
      <c r="I89" t="s">
        <v>569</v>
      </c>
    </row>
    <row r="90" spans="1:9" ht="57.6" x14ac:dyDescent="0.3">
      <c r="A90" t="s">
        <v>135</v>
      </c>
      <c r="B90" s="81" t="s">
        <v>376</v>
      </c>
      <c r="C90" s="1">
        <v>2.11</v>
      </c>
      <c r="E90" s="1">
        <v>2.11</v>
      </c>
      <c r="F90" s="1">
        <v>2.3210000000000002</v>
      </c>
      <c r="G90" s="1">
        <v>2.532</v>
      </c>
      <c r="H90" s="1">
        <v>2.7429999999999999</v>
      </c>
      <c r="I90" t="s">
        <v>569</v>
      </c>
    </row>
    <row r="91" spans="1:9" ht="57.6" x14ac:dyDescent="0.3">
      <c r="A91" t="s">
        <v>136</v>
      </c>
      <c r="B91" s="81" t="s">
        <v>377</v>
      </c>
      <c r="C91" s="1">
        <v>2.1</v>
      </c>
      <c r="E91" s="1">
        <v>2.1</v>
      </c>
      <c r="F91" s="1">
        <v>2.31</v>
      </c>
      <c r="G91" s="1">
        <v>2.52</v>
      </c>
      <c r="H91" s="1">
        <v>2.73</v>
      </c>
      <c r="I91" t="s">
        <v>569</v>
      </c>
    </row>
    <row r="92" spans="1:9" ht="43.2" x14ac:dyDescent="0.3">
      <c r="A92" t="s">
        <v>137</v>
      </c>
      <c r="B92" s="81" t="s">
        <v>378</v>
      </c>
      <c r="C92" s="1">
        <v>2.11</v>
      </c>
      <c r="E92" s="1">
        <v>2.11</v>
      </c>
      <c r="F92" s="1">
        <v>2.3210000000000002</v>
      </c>
      <c r="G92" s="1">
        <v>2.532</v>
      </c>
      <c r="H92" s="1">
        <v>2.7429999999999999</v>
      </c>
      <c r="I92" t="s">
        <v>569</v>
      </c>
    </row>
    <row r="93" spans="1:9" ht="43.2" x14ac:dyDescent="0.3">
      <c r="A93" t="s">
        <v>138</v>
      </c>
      <c r="B93" s="81" t="s">
        <v>379</v>
      </c>
      <c r="C93" s="1">
        <v>2.1</v>
      </c>
      <c r="E93" s="1">
        <v>2.1</v>
      </c>
      <c r="F93" s="1">
        <v>2.31</v>
      </c>
      <c r="G93" s="1">
        <v>2.52</v>
      </c>
      <c r="H93" s="1">
        <v>2.73</v>
      </c>
      <c r="I93" t="s">
        <v>569</v>
      </c>
    </row>
    <row r="94" spans="1:9" ht="43.2" x14ac:dyDescent="0.3">
      <c r="A94" t="s">
        <v>139</v>
      </c>
      <c r="B94" s="81" t="s">
        <v>380</v>
      </c>
      <c r="C94" s="1">
        <v>2.11</v>
      </c>
      <c r="E94" s="1">
        <v>2.11</v>
      </c>
      <c r="F94" s="1">
        <v>2.3210000000000002</v>
      </c>
      <c r="G94" s="1">
        <v>2.532</v>
      </c>
      <c r="H94" s="1">
        <v>2.7429999999999999</v>
      </c>
      <c r="I94" t="s">
        <v>569</v>
      </c>
    </row>
    <row r="95" spans="1:9" ht="28.8" x14ac:dyDescent="0.3">
      <c r="A95" t="s">
        <v>140</v>
      </c>
      <c r="B95" s="81" t="s">
        <v>381</v>
      </c>
      <c r="C95" s="1">
        <v>2.56</v>
      </c>
      <c r="E95" s="1">
        <v>2.56</v>
      </c>
      <c r="F95" s="1">
        <v>2.8159999999999998</v>
      </c>
      <c r="G95" s="1">
        <v>3.0720000000000001</v>
      </c>
      <c r="H95" s="1">
        <v>3.3279999999999998</v>
      </c>
      <c r="I95" t="s">
        <v>569</v>
      </c>
    </row>
    <row r="96" spans="1:9" ht="43.2" x14ac:dyDescent="0.3">
      <c r="A96" t="s">
        <v>141</v>
      </c>
      <c r="B96" s="81" t="s">
        <v>382</v>
      </c>
      <c r="C96" s="1">
        <v>2.89</v>
      </c>
      <c r="E96" s="1">
        <v>2.89</v>
      </c>
      <c r="F96" s="1">
        <v>3.1789999999999998</v>
      </c>
      <c r="G96" s="1">
        <v>3.468</v>
      </c>
      <c r="H96" s="1">
        <v>3.7570000000000001</v>
      </c>
      <c r="I96" t="s">
        <v>569</v>
      </c>
    </row>
    <row r="97" spans="1:9" ht="43.2" x14ac:dyDescent="0.3">
      <c r="A97" t="s">
        <v>142</v>
      </c>
      <c r="B97" s="81" t="s">
        <v>383</v>
      </c>
      <c r="C97" s="1">
        <v>2.89</v>
      </c>
      <c r="E97" s="1">
        <v>2.89</v>
      </c>
      <c r="F97" s="1">
        <v>3.1789999999999998</v>
      </c>
      <c r="G97" s="1">
        <v>3.468</v>
      </c>
      <c r="H97" s="1">
        <v>3.7570000000000001</v>
      </c>
      <c r="I97" t="s">
        <v>569</v>
      </c>
    </row>
    <row r="98" spans="1:9" ht="43.2" x14ac:dyDescent="0.3">
      <c r="A98" t="s">
        <v>143</v>
      </c>
      <c r="B98" s="81" t="s">
        <v>384</v>
      </c>
    </row>
    <row r="99" spans="1:9" ht="72" x14ac:dyDescent="0.3">
      <c r="A99" t="s">
        <v>144</v>
      </c>
      <c r="B99" s="81" t="s">
        <v>385</v>
      </c>
      <c r="C99" s="1">
        <v>2.56</v>
      </c>
      <c r="E99" s="1">
        <v>2.56</v>
      </c>
      <c r="F99" s="1">
        <v>2.8159999999999998</v>
      </c>
      <c r="G99" s="1">
        <v>3.0720000000000001</v>
      </c>
      <c r="H99" s="1">
        <v>3.3279999999999998</v>
      </c>
      <c r="I99" t="s">
        <v>569</v>
      </c>
    </row>
    <row r="100" spans="1:9" ht="57.6" x14ac:dyDescent="0.3">
      <c r="A100" t="s">
        <v>145</v>
      </c>
      <c r="B100" s="81" t="s">
        <v>386</v>
      </c>
      <c r="C100" s="1">
        <v>2.56</v>
      </c>
      <c r="E100" s="1">
        <v>2.56</v>
      </c>
      <c r="F100" s="1">
        <v>2.8159999999999998</v>
      </c>
      <c r="G100" s="1">
        <v>3.0720000000000001</v>
      </c>
      <c r="H100" s="1">
        <v>3.3279999999999998</v>
      </c>
      <c r="I100" t="s">
        <v>569</v>
      </c>
    </row>
    <row r="101" spans="1:9" ht="43.2" x14ac:dyDescent="0.3">
      <c r="A101" t="s">
        <v>146</v>
      </c>
      <c r="B101" s="81" t="s">
        <v>387</v>
      </c>
      <c r="C101" s="1">
        <v>2.56</v>
      </c>
      <c r="E101" s="1">
        <v>2.56</v>
      </c>
      <c r="F101" s="1">
        <v>2.8159999999999998</v>
      </c>
      <c r="G101" s="1">
        <v>3.0720000000000001</v>
      </c>
      <c r="H101" s="1">
        <v>3.3279999999999998</v>
      </c>
      <c r="I101" t="s">
        <v>569</v>
      </c>
    </row>
    <row r="102" spans="1:9" ht="57.6" x14ac:dyDescent="0.3">
      <c r="A102" t="s">
        <v>147</v>
      </c>
      <c r="B102" s="81" t="s">
        <v>388</v>
      </c>
      <c r="C102" s="1">
        <v>2.89</v>
      </c>
      <c r="E102" s="1">
        <v>2.89</v>
      </c>
      <c r="F102" s="1">
        <v>3.1789999999999998</v>
      </c>
      <c r="G102" s="1">
        <v>3.468</v>
      </c>
      <c r="H102" s="1">
        <v>3.7570000000000001</v>
      </c>
      <c r="I102" t="s">
        <v>569</v>
      </c>
    </row>
    <row r="103" spans="1:9" ht="57.6" x14ac:dyDescent="0.3">
      <c r="A103" t="s">
        <v>148</v>
      </c>
      <c r="B103" s="81" t="s">
        <v>389</v>
      </c>
      <c r="C103" s="1">
        <v>2.89</v>
      </c>
      <c r="E103" s="1">
        <v>2.89</v>
      </c>
      <c r="F103" s="1">
        <v>3.1789999999999998</v>
      </c>
      <c r="G103" s="1">
        <v>3.468</v>
      </c>
      <c r="H103" s="1">
        <v>3.7570000000000001</v>
      </c>
      <c r="I103" t="s">
        <v>569</v>
      </c>
    </row>
    <row r="104" spans="1:9" ht="57.6" x14ac:dyDescent="0.3">
      <c r="A104" t="s">
        <v>149</v>
      </c>
      <c r="B104" s="81" t="s">
        <v>390</v>
      </c>
      <c r="C104" s="1">
        <v>2.89</v>
      </c>
      <c r="E104" s="1">
        <v>2.89</v>
      </c>
      <c r="F104" s="1">
        <v>3.1789999999999998</v>
      </c>
      <c r="G104" s="1">
        <v>3.468</v>
      </c>
      <c r="H104" s="1">
        <v>3.7570000000000001</v>
      </c>
      <c r="I104" t="s">
        <v>569</v>
      </c>
    </row>
    <row r="105" spans="1:9" ht="43.2" x14ac:dyDescent="0.3">
      <c r="A105" t="s">
        <v>150</v>
      </c>
      <c r="B105" s="81" t="s">
        <v>391</v>
      </c>
      <c r="C105" s="1">
        <v>2.89</v>
      </c>
      <c r="E105" s="1">
        <v>2.89</v>
      </c>
      <c r="F105" s="1">
        <v>3.1789999999999998</v>
      </c>
      <c r="G105" s="1">
        <v>3.468</v>
      </c>
      <c r="H105" s="1">
        <v>3.7570000000000001</v>
      </c>
      <c r="I105" t="s">
        <v>569</v>
      </c>
    </row>
    <row r="106" spans="1:9" ht="28.8" x14ac:dyDescent="0.3">
      <c r="A106" t="s">
        <v>151</v>
      </c>
      <c r="B106" s="81" t="s">
        <v>392</v>
      </c>
      <c r="C106" s="1">
        <v>2.11</v>
      </c>
      <c r="E106" s="1">
        <v>2.11</v>
      </c>
      <c r="F106" s="1">
        <v>2.3210000000000002</v>
      </c>
      <c r="G106" s="1">
        <v>2.532</v>
      </c>
      <c r="H106" s="1">
        <v>2.7429999999999999</v>
      </c>
      <c r="I106" t="s">
        <v>569</v>
      </c>
    </row>
    <row r="107" spans="1:9" ht="57.6" x14ac:dyDescent="0.3">
      <c r="A107" t="s">
        <v>152</v>
      </c>
      <c r="B107" s="81" t="s">
        <v>393</v>
      </c>
    </row>
    <row r="108" spans="1:9" ht="28.8" x14ac:dyDescent="0.3">
      <c r="A108" t="s">
        <v>153</v>
      </c>
      <c r="B108" s="81" t="s">
        <v>394</v>
      </c>
      <c r="C108" s="1">
        <v>2.1</v>
      </c>
      <c r="E108" s="1">
        <v>2.1</v>
      </c>
      <c r="F108" s="1">
        <v>2.31</v>
      </c>
      <c r="G108" s="1">
        <v>2.52</v>
      </c>
      <c r="H108" s="1">
        <v>2.73</v>
      </c>
      <c r="I108" t="s">
        <v>569</v>
      </c>
    </row>
    <row r="109" spans="1:9" ht="28.8" x14ac:dyDescent="0.3">
      <c r="A109" t="s">
        <v>154</v>
      </c>
      <c r="B109" s="81" t="s">
        <v>395</v>
      </c>
      <c r="C109" s="1">
        <v>2.11</v>
      </c>
      <c r="E109" s="1">
        <v>2.11</v>
      </c>
      <c r="F109" s="1">
        <v>2.3210000000000002</v>
      </c>
      <c r="G109" s="1">
        <v>2.532</v>
      </c>
      <c r="H109" s="1">
        <v>2.7429999999999999</v>
      </c>
      <c r="I109" t="s">
        <v>569</v>
      </c>
    </row>
    <row r="110" spans="1:9" ht="57.6" x14ac:dyDescent="0.3">
      <c r="A110" t="s">
        <v>155</v>
      </c>
      <c r="B110" s="81" t="s">
        <v>396</v>
      </c>
      <c r="C110" s="1">
        <v>2.11</v>
      </c>
      <c r="E110" s="1">
        <v>2.11</v>
      </c>
      <c r="F110" s="1">
        <v>2.3210000000000002</v>
      </c>
      <c r="G110" s="1">
        <v>2.532</v>
      </c>
      <c r="H110" s="1">
        <v>2.7429999999999999</v>
      </c>
      <c r="I110" t="s">
        <v>569</v>
      </c>
    </row>
    <row r="111" spans="1:9" ht="86.4" x14ac:dyDescent="0.3">
      <c r="A111" t="s">
        <v>156</v>
      </c>
      <c r="B111" s="81" t="s">
        <v>397</v>
      </c>
      <c r="C111" s="1">
        <v>2.11</v>
      </c>
      <c r="E111" s="1">
        <v>2.11</v>
      </c>
      <c r="F111" s="1">
        <v>2.3210000000000002</v>
      </c>
      <c r="G111" s="1">
        <v>2.532</v>
      </c>
      <c r="H111" s="1">
        <v>2.7429999999999999</v>
      </c>
      <c r="I111" t="s">
        <v>569</v>
      </c>
    </row>
    <row r="112" spans="1:9" ht="72" x14ac:dyDescent="0.3">
      <c r="A112" t="s">
        <v>157</v>
      </c>
      <c r="B112" s="81" t="s">
        <v>398</v>
      </c>
      <c r="C112" s="1">
        <v>2.11</v>
      </c>
      <c r="E112" s="1">
        <v>2.11</v>
      </c>
      <c r="F112" s="1">
        <v>2.3210000000000002</v>
      </c>
      <c r="G112" s="1">
        <v>2.532</v>
      </c>
      <c r="H112" s="1">
        <v>2.7429999999999999</v>
      </c>
      <c r="I112" t="s">
        <v>569</v>
      </c>
    </row>
    <row r="113" spans="1:9" ht="57.6" x14ac:dyDescent="0.3">
      <c r="A113" t="s">
        <v>158</v>
      </c>
      <c r="B113" s="81" t="s">
        <v>399</v>
      </c>
      <c r="C113" s="1">
        <v>2.11</v>
      </c>
      <c r="E113" s="1">
        <v>2.11</v>
      </c>
      <c r="F113" s="1">
        <v>2.3210000000000002</v>
      </c>
      <c r="G113" s="1">
        <v>2.532</v>
      </c>
      <c r="H113" s="1">
        <v>2.7429999999999999</v>
      </c>
      <c r="I113" t="s">
        <v>569</v>
      </c>
    </row>
    <row r="114" spans="1:9" ht="28.8" x14ac:dyDescent="0.3">
      <c r="A114" t="s">
        <v>159</v>
      </c>
      <c r="B114" s="81" t="s">
        <v>400</v>
      </c>
      <c r="C114" s="1">
        <v>2.11</v>
      </c>
      <c r="E114" s="1">
        <v>2.11</v>
      </c>
      <c r="F114" s="1">
        <v>2.3210000000000002</v>
      </c>
      <c r="G114" s="1">
        <v>2.532</v>
      </c>
      <c r="H114" s="1">
        <v>2.7429999999999999</v>
      </c>
      <c r="I114" t="s">
        <v>569</v>
      </c>
    </row>
    <row r="115" spans="1:9" x14ac:dyDescent="0.3">
      <c r="A115" t="s">
        <v>160</v>
      </c>
      <c r="B115" s="81" t="s">
        <v>401</v>
      </c>
    </row>
    <row r="116" spans="1:9" ht="28.8" x14ac:dyDescent="0.3">
      <c r="A116" t="s">
        <v>161</v>
      </c>
      <c r="B116" s="81" t="s">
        <v>402</v>
      </c>
      <c r="C116" s="1">
        <v>2.11</v>
      </c>
      <c r="E116" s="1">
        <v>2.11</v>
      </c>
      <c r="F116" s="1">
        <v>2.3210000000000002</v>
      </c>
      <c r="G116" s="1">
        <v>2.532</v>
      </c>
      <c r="H116" s="1">
        <v>2.7429999999999999</v>
      </c>
      <c r="I116" t="s">
        <v>569</v>
      </c>
    </row>
    <row r="117" spans="1:9" ht="28.8" x14ac:dyDescent="0.3">
      <c r="A117" t="s">
        <v>162</v>
      </c>
      <c r="B117" s="81" t="s">
        <v>403</v>
      </c>
      <c r="C117" s="1">
        <v>2.11</v>
      </c>
      <c r="E117" s="1">
        <v>2.11</v>
      </c>
      <c r="F117" s="1">
        <v>2.3210000000000002</v>
      </c>
      <c r="G117" s="1">
        <v>2.532</v>
      </c>
      <c r="H117" s="1">
        <v>2.7429999999999999</v>
      </c>
      <c r="I117" t="s">
        <v>569</v>
      </c>
    </row>
    <row r="118" spans="1:9" ht="43.2" x14ac:dyDescent="0.3">
      <c r="A118" t="s">
        <v>163</v>
      </c>
      <c r="B118" s="81" t="s">
        <v>404</v>
      </c>
      <c r="C118" s="1">
        <v>2.11</v>
      </c>
      <c r="E118" s="1">
        <v>2.11</v>
      </c>
      <c r="F118" s="1">
        <v>2.3210000000000002</v>
      </c>
      <c r="G118" s="1">
        <v>2.532</v>
      </c>
      <c r="H118" s="1">
        <v>2.7429999999999999</v>
      </c>
      <c r="I118" t="s">
        <v>569</v>
      </c>
    </row>
    <row r="119" spans="1:9" ht="43.2" x14ac:dyDescent="0.3">
      <c r="A119" t="s">
        <v>164</v>
      </c>
      <c r="B119" s="81" t="s">
        <v>405</v>
      </c>
      <c r="C119" s="1">
        <v>2.11</v>
      </c>
      <c r="E119" s="1">
        <v>2.11</v>
      </c>
      <c r="F119" s="1">
        <v>2.3210000000000002</v>
      </c>
      <c r="G119" s="1">
        <v>2.532</v>
      </c>
      <c r="H119" s="1">
        <v>2.7429999999999999</v>
      </c>
      <c r="I119" t="s">
        <v>569</v>
      </c>
    </row>
    <row r="120" spans="1:9" ht="43.2" x14ac:dyDescent="0.3">
      <c r="A120" t="s">
        <v>165</v>
      </c>
      <c r="B120" s="81" t="s">
        <v>406</v>
      </c>
    </row>
    <row r="121" spans="1:9" ht="28.8" x14ac:dyDescent="0.3">
      <c r="A121" t="s">
        <v>166</v>
      </c>
      <c r="B121" s="81" t="s">
        <v>407</v>
      </c>
      <c r="C121" s="1">
        <v>3.07</v>
      </c>
      <c r="E121" s="1">
        <v>3.07</v>
      </c>
      <c r="F121" s="1">
        <v>3.3769999999999998</v>
      </c>
      <c r="G121" s="1">
        <v>3.6840000000000002</v>
      </c>
      <c r="H121" s="1">
        <v>3.9910000000000001</v>
      </c>
    </row>
    <row r="122" spans="1:9" ht="28.8" x14ac:dyDescent="0.3">
      <c r="A122" t="s">
        <v>167</v>
      </c>
      <c r="B122" s="81" t="s">
        <v>408</v>
      </c>
      <c r="C122" s="1">
        <v>3.82</v>
      </c>
      <c r="E122" s="1">
        <v>3.82</v>
      </c>
      <c r="F122" s="1">
        <v>4.202</v>
      </c>
      <c r="G122" s="1">
        <v>4.5839999999999996</v>
      </c>
      <c r="H122" s="1">
        <v>4.9660000000000002</v>
      </c>
    </row>
    <row r="123" spans="1:9" ht="28.8" x14ac:dyDescent="0.3">
      <c r="A123" t="s">
        <v>168</v>
      </c>
      <c r="B123" s="81" t="s">
        <v>409</v>
      </c>
      <c r="C123" s="1">
        <v>3.82</v>
      </c>
      <c r="E123" s="1">
        <v>3.82</v>
      </c>
      <c r="F123" s="1">
        <v>4.202</v>
      </c>
      <c r="G123" s="1">
        <v>4.5839999999999996</v>
      </c>
      <c r="H123" s="1">
        <v>4.9660000000000002</v>
      </c>
    </row>
    <row r="124" spans="1:9" ht="28.8" x14ac:dyDescent="0.3">
      <c r="A124" t="s">
        <v>169</v>
      </c>
      <c r="B124" s="81" t="s">
        <v>410</v>
      </c>
      <c r="C124" s="1">
        <v>3.07</v>
      </c>
      <c r="E124" s="1">
        <v>3.07</v>
      </c>
      <c r="F124" s="1">
        <v>3.3769999999999998</v>
      </c>
      <c r="G124" s="1">
        <v>3.6840000000000002</v>
      </c>
      <c r="H124" s="1">
        <v>3.9910000000000001</v>
      </c>
    </row>
    <row r="125" spans="1:9" ht="43.2" x14ac:dyDescent="0.3">
      <c r="A125" t="s">
        <v>170</v>
      </c>
      <c r="B125" s="81" t="s">
        <v>411</v>
      </c>
      <c r="C125" s="1">
        <v>3.82</v>
      </c>
      <c r="E125" s="1">
        <v>3.82</v>
      </c>
      <c r="F125" s="1">
        <v>4.202</v>
      </c>
      <c r="G125" s="1">
        <v>4.5839999999999996</v>
      </c>
      <c r="H125" s="1">
        <v>4.9660000000000002</v>
      </c>
    </row>
    <row r="126" spans="1:9" ht="28.8" x14ac:dyDescent="0.3">
      <c r="A126" t="s">
        <v>171</v>
      </c>
      <c r="B126" s="81" t="s">
        <v>412</v>
      </c>
      <c r="C126" s="1">
        <v>3.07</v>
      </c>
      <c r="E126" s="1">
        <v>3.07</v>
      </c>
      <c r="F126" s="1">
        <v>3.3769999999999998</v>
      </c>
      <c r="G126" s="1">
        <v>3.6840000000000002</v>
      </c>
      <c r="H126" s="1">
        <v>3.9910000000000001</v>
      </c>
    </row>
    <row r="127" spans="1:9" ht="28.8" x14ac:dyDescent="0.3">
      <c r="A127" t="s">
        <v>172</v>
      </c>
      <c r="B127" s="81" t="s">
        <v>413</v>
      </c>
    </row>
    <row r="128" spans="1:9" ht="43.2" x14ac:dyDescent="0.3">
      <c r="A128" t="s">
        <v>173</v>
      </c>
      <c r="B128" s="81" t="s">
        <v>414</v>
      </c>
      <c r="C128" s="1">
        <v>3.82</v>
      </c>
      <c r="E128" s="1">
        <v>3.82</v>
      </c>
      <c r="F128" s="1">
        <v>4.202</v>
      </c>
      <c r="G128" s="1">
        <v>4.5839999999999996</v>
      </c>
      <c r="H128" s="1">
        <v>4.9660000000000002</v>
      </c>
    </row>
    <row r="129" spans="1:8" ht="43.2" x14ac:dyDescent="0.3">
      <c r="A129" t="s">
        <v>174</v>
      </c>
      <c r="B129" s="81" t="s">
        <v>415</v>
      </c>
      <c r="C129" s="1">
        <v>3.82</v>
      </c>
      <c r="E129" s="1">
        <v>3.82</v>
      </c>
      <c r="F129" s="1">
        <v>4.202</v>
      </c>
      <c r="G129" s="1">
        <v>4.5839999999999996</v>
      </c>
      <c r="H129" s="1">
        <v>4.9660000000000002</v>
      </c>
    </row>
    <row r="130" spans="1:8" ht="43.2" x14ac:dyDescent="0.3">
      <c r="A130" t="s">
        <v>175</v>
      </c>
      <c r="B130" s="81" t="s">
        <v>416</v>
      </c>
      <c r="C130" s="1">
        <v>3.82</v>
      </c>
      <c r="E130" s="1">
        <v>3.82</v>
      </c>
      <c r="F130" s="1">
        <v>4.202</v>
      </c>
      <c r="G130" s="1">
        <v>4.5839999999999996</v>
      </c>
      <c r="H130" s="1">
        <v>4.9660000000000002</v>
      </c>
    </row>
    <row r="131" spans="1:8" ht="43.2" x14ac:dyDescent="0.3">
      <c r="A131" t="s">
        <v>176</v>
      </c>
      <c r="B131" s="81" t="s">
        <v>417</v>
      </c>
      <c r="C131" s="1">
        <v>3.82</v>
      </c>
      <c r="E131" s="1">
        <v>3.82</v>
      </c>
      <c r="F131" s="1">
        <v>4.202</v>
      </c>
      <c r="G131" s="1">
        <v>4.5839999999999996</v>
      </c>
      <c r="H131" s="1">
        <v>4.9660000000000002</v>
      </c>
    </row>
    <row r="132" spans="1:8" ht="43.2" x14ac:dyDescent="0.3">
      <c r="A132" t="s">
        <v>177</v>
      </c>
      <c r="B132" s="81" t="s">
        <v>418</v>
      </c>
      <c r="C132" s="1">
        <v>3.82</v>
      </c>
      <c r="E132" s="1">
        <v>3.82</v>
      </c>
      <c r="F132" s="1">
        <v>4.202</v>
      </c>
      <c r="G132" s="1">
        <v>4.5839999999999996</v>
      </c>
      <c r="H132" s="1">
        <v>4.9660000000000002</v>
      </c>
    </row>
    <row r="133" spans="1:8" ht="43.2" x14ac:dyDescent="0.3">
      <c r="A133" t="s">
        <v>178</v>
      </c>
      <c r="B133" s="81" t="s">
        <v>419</v>
      </c>
      <c r="C133" s="1">
        <v>3.82</v>
      </c>
      <c r="E133" s="1">
        <v>3.82</v>
      </c>
      <c r="F133" s="1">
        <v>4.202</v>
      </c>
      <c r="G133" s="1">
        <v>4.5839999999999996</v>
      </c>
      <c r="H133" s="1">
        <v>4.9660000000000002</v>
      </c>
    </row>
    <row r="134" spans="1:8" ht="43.2" x14ac:dyDescent="0.3">
      <c r="A134" t="s">
        <v>179</v>
      </c>
      <c r="B134" s="81" t="s">
        <v>420</v>
      </c>
      <c r="C134" s="1">
        <v>3.82</v>
      </c>
      <c r="E134" s="1">
        <v>3.82</v>
      </c>
      <c r="F134" s="1">
        <v>4.202</v>
      </c>
      <c r="G134" s="1">
        <v>4.5839999999999996</v>
      </c>
      <c r="H134" s="1">
        <v>4.9660000000000002</v>
      </c>
    </row>
    <row r="135" spans="1:8" ht="43.2" x14ac:dyDescent="0.3">
      <c r="A135" t="s">
        <v>180</v>
      </c>
      <c r="B135" s="81" t="s">
        <v>421</v>
      </c>
      <c r="C135" s="1">
        <v>3.82</v>
      </c>
      <c r="E135" s="1">
        <v>3.82</v>
      </c>
      <c r="F135" s="1">
        <v>4.202</v>
      </c>
      <c r="G135" s="1">
        <v>4.5839999999999996</v>
      </c>
      <c r="H135" s="1">
        <v>4.9660000000000002</v>
      </c>
    </row>
    <row r="136" spans="1:8" ht="43.2" x14ac:dyDescent="0.3">
      <c r="A136" t="s">
        <v>181</v>
      </c>
      <c r="B136" s="81" t="s">
        <v>422</v>
      </c>
      <c r="C136" s="1">
        <v>4.1500000000000004</v>
      </c>
      <c r="E136" s="1">
        <v>4.1500000000000004</v>
      </c>
      <c r="F136" s="1">
        <v>4.5650000000000004</v>
      </c>
      <c r="G136" s="1">
        <v>4.9800000000000004</v>
      </c>
      <c r="H136" s="1">
        <v>5.3949999999999996</v>
      </c>
    </row>
    <row r="137" spans="1:8" ht="43.2" x14ac:dyDescent="0.3">
      <c r="A137" t="s">
        <v>182</v>
      </c>
      <c r="B137" s="81" t="s">
        <v>423</v>
      </c>
      <c r="C137" s="1">
        <v>4.1500000000000004</v>
      </c>
      <c r="E137" s="1">
        <v>4.1500000000000004</v>
      </c>
      <c r="F137" s="1">
        <v>4.5650000000000004</v>
      </c>
      <c r="G137" s="1">
        <v>4.9800000000000004</v>
      </c>
      <c r="H137" s="1">
        <v>5.3949999999999996</v>
      </c>
    </row>
    <row r="138" spans="1:8" ht="43.2" x14ac:dyDescent="0.3">
      <c r="A138" t="s">
        <v>183</v>
      </c>
      <c r="B138" s="81" t="s">
        <v>424</v>
      </c>
      <c r="C138" s="1">
        <v>4.1500000000000004</v>
      </c>
      <c r="E138" s="1">
        <v>4.1500000000000004</v>
      </c>
      <c r="F138" s="1">
        <v>4.5650000000000004</v>
      </c>
      <c r="G138" s="1">
        <v>4.9800000000000004</v>
      </c>
      <c r="H138" s="1">
        <v>5.3949999999999996</v>
      </c>
    </row>
    <row r="139" spans="1:8" ht="43.2" x14ac:dyDescent="0.3">
      <c r="A139" t="s">
        <v>184</v>
      </c>
      <c r="B139" s="81" t="s">
        <v>425</v>
      </c>
      <c r="C139" s="1">
        <v>4.1500000000000004</v>
      </c>
      <c r="E139" s="1">
        <v>4.1500000000000004</v>
      </c>
      <c r="F139" s="1">
        <v>4.5650000000000004</v>
      </c>
      <c r="G139" s="1">
        <v>4.9800000000000004</v>
      </c>
      <c r="H139" s="1">
        <v>5.3949999999999996</v>
      </c>
    </row>
    <row r="140" spans="1:8" ht="43.2" x14ac:dyDescent="0.3">
      <c r="A140" t="s">
        <v>185</v>
      </c>
      <c r="B140" s="81" t="s">
        <v>426</v>
      </c>
      <c r="C140" s="1">
        <v>4.1500000000000004</v>
      </c>
      <c r="E140" s="1">
        <v>4.1500000000000004</v>
      </c>
      <c r="F140" s="1">
        <v>4.5650000000000004</v>
      </c>
      <c r="G140" s="1">
        <v>4.9800000000000004</v>
      </c>
      <c r="H140" s="1">
        <v>5.3949999999999996</v>
      </c>
    </row>
    <row r="141" spans="1:8" ht="43.2" x14ac:dyDescent="0.3">
      <c r="A141" t="s">
        <v>186</v>
      </c>
      <c r="B141" s="81" t="s">
        <v>427</v>
      </c>
      <c r="C141" s="1">
        <v>4.1500000000000004</v>
      </c>
      <c r="E141" s="1">
        <v>4.1500000000000004</v>
      </c>
      <c r="F141" s="1">
        <v>4.5650000000000004</v>
      </c>
      <c r="G141" s="1">
        <v>4.9800000000000004</v>
      </c>
      <c r="H141" s="1">
        <v>5.3949999999999996</v>
      </c>
    </row>
    <row r="142" spans="1:8" ht="28.8" x14ac:dyDescent="0.3">
      <c r="A142" t="s">
        <v>187</v>
      </c>
      <c r="B142" s="81" t="s">
        <v>428</v>
      </c>
    </row>
    <row r="143" spans="1:8" ht="43.2" x14ac:dyDescent="0.3">
      <c r="A143" t="s">
        <v>188</v>
      </c>
      <c r="B143" s="81" t="s">
        <v>429</v>
      </c>
      <c r="C143" s="1">
        <v>3.82</v>
      </c>
      <c r="E143" s="1">
        <v>3.82</v>
      </c>
      <c r="F143" s="1">
        <v>4.202</v>
      </c>
      <c r="G143" s="1">
        <v>4.5839999999999996</v>
      </c>
      <c r="H143" s="1">
        <v>4.9660000000000002</v>
      </c>
    </row>
    <row r="144" spans="1:8" ht="43.2" x14ac:dyDescent="0.3">
      <c r="A144" t="s">
        <v>189</v>
      </c>
      <c r="B144" s="81" t="s">
        <v>430</v>
      </c>
      <c r="C144" s="1">
        <v>3.82</v>
      </c>
      <c r="E144" s="1">
        <v>3.82</v>
      </c>
      <c r="F144" s="1">
        <v>4.202</v>
      </c>
      <c r="G144" s="1">
        <v>4.5839999999999996</v>
      </c>
      <c r="H144" s="1">
        <v>4.9660000000000002</v>
      </c>
    </row>
    <row r="145" spans="1:9" ht="43.2" x14ac:dyDescent="0.3">
      <c r="A145" t="s">
        <v>190</v>
      </c>
      <c r="B145" s="81" t="s">
        <v>431</v>
      </c>
      <c r="C145" s="1">
        <v>4.1500000000000004</v>
      </c>
      <c r="E145" s="1">
        <v>4.1500000000000004</v>
      </c>
      <c r="F145" s="1">
        <v>4.5650000000000004</v>
      </c>
      <c r="G145" s="1">
        <v>4.9800000000000004</v>
      </c>
      <c r="H145" s="1">
        <v>5.3949999999999996</v>
      </c>
    </row>
    <row r="146" spans="1:9" ht="43.2" x14ac:dyDescent="0.3">
      <c r="A146" t="s">
        <v>191</v>
      </c>
      <c r="B146" s="81" t="s">
        <v>432</v>
      </c>
      <c r="C146" s="1">
        <v>4.1500000000000004</v>
      </c>
      <c r="E146" s="1">
        <v>4.1500000000000004</v>
      </c>
      <c r="F146" s="1">
        <v>4.5650000000000004</v>
      </c>
      <c r="G146" s="1">
        <v>4.9800000000000004</v>
      </c>
      <c r="H146" s="1">
        <v>5.3949999999999996</v>
      </c>
    </row>
    <row r="147" spans="1:9" ht="28.8" x14ac:dyDescent="0.3">
      <c r="A147" t="s">
        <v>192</v>
      </c>
      <c r="B147" s="81" t="s">
        <v>433</v>
      </c>
      <c r="C147" s="1">
        <v>3.08</v>
      </c>
      <c r="E147" s="1">
        <v>3.08</v>
      </c>
      <c r="F147" s="1">
        <v>3.3879999999999999</v>
      </c>
      <c r="G147" s="1">
        <v>3.6960000000000002</v>
      </c>
      <c r="H147" s="1">
        <v>4.0039999999999996</v>
      </c>
    </row>
    <row r="148" spans="1:9" ht="28.8" x14ac:dyDescent="0.3">
      <c r="A148" t="s">
        <v>193</v>
      </c>
      <c r="B148" s="81" t="s">
        <v>434</v>
      </c>
    </row>
    <row r="149" spans="1:9" ht="28.8" x14ac:dyDescent="0.3">
      <c r="A149" t="s">
        <v>194</v>
      </c>
      <c r="B149" s="81" t="s">
        <v>435</v>
      </c>
      <c r="C149" s="1">
        <v>3.08</v>
      </c>
      <c r="E149" s="1">
        <v>3.08</v>
      </c>
      <c r="F149" s="1">
        <v>3.3879999999999999</v>
      </c>
      <c r="G149" s="1">
        <v>3.6960000000000002</v>
      </c>
      <c r="H149" s="1">
        <v>4.0039999999999996</v>
      </c>
    </row>
    <row r="150" spans="1:9" ht="28.8" x14ac:dyDescent="0.3">
      <c r="A150" t="s">
        <v>195</v>
      </c>
      <c r="B150" s="81" t="s">
        <v>436</v>
      </c>
      <c r="C150" s="1">
        <v>3.08</v>
      </c>
      <c r="E150" s="1">
        <v>3.08</v>
      </c>
      <c r="F150" s="1">
        <v>3.3879999999999999</v>
      </c>
      <c r="G150" s="1">
        <v>3.6960000000000002</v>
      </c>
      <c r="H150" s="1">
        <v>4.0039999999999996</v>
      </c>
    </row>
    <row r="151" spans="1:9" ht="28.8" x14ac:dyDescent="0.3">
      <c r="A151" t="s">
        <v>196</v>
      </c>
      <c r="B151" s="81" t="s">
        <v>437</v>
      </c>
      <c r="C151" s="1">
        <v>3.08</v>
      </c>
      <c r="E151" s="1">
        <v>3.08</v>
      </c>
      <c r="F151" s="1">
        <v>3.3879999999999999</v>
      </c>
      <c r="G151" s="1">
        <v>3.6960000000000002</v>
      </c>
      <c r="H151" s="1">
        <v>4.0039999999999996</v>
      </c>
    </row>
    <row r="152" spans="1:9" ht="57.6" x14ac:dyDescent="0.3">
      <c r="A152" t="s">
        <v>197</v>
      </c>
      <c r="B152" s="81" t="s">
        <v>438</v>
      </c>
      <c r="C152" s="1">
        <v>3.07</v>
      </c>
      <c r="E152" s="1">
        <v>3.07</v>
      </c>
      <c r="F152" s="1">
        <v>3.3769999999999998</v>
      </c>
      <c r="G152" s="1">
        <v>3.6840000000000002</v>
      </c>
      <c r="H152" s="1">
        <v>3.9910000000000001</v>
      </c>
    </row>
    <row r="153" spans="1:9" ht="28.8" x14ac:dyDescent="0.3">
      <c r="A153" t="s">
        <v>198</v>
      </c>
      <c r="B153" s="81" t="s">
        <v>439</v>
      </c>
      <c r="C153" s="1">
        <v>3.08</v>
      </c>
      <c r="E153" s="1">
        <v>3.08</v>
      </c>
      <c r="F153" s="1">
        <v>3.3879999999999999</v>
      </c>
      <c r="G153" s="1">
        <v>3.6960000000000002</v>
      </c>
      <c r="H153" s="1">
        <v>4.0039999999999996</v>
      </c>
    </row>
    <row r="154" spans="1:9" x14ac:dyDescent="0.3">
      <c r="A154" t="s">
        <v>199</v>
      </c>
      <c r="B154" s="81" t="s">
        <v>440</v>
      </c>
    </row>
    <row r="155" spans="1:9" x14ac:dyDescent="0.3">
      <c r="A155" t="s">
        <v>200</v>
      </c>
      <c r="B155" s="81" t="s">
        <v>440</v>
      </c>
      <c r="C155" s="1">
        <v>3.08</v>
      </c>
      <c r="E155" s="1">
        <v>3.08</v>
      </c>
      <c r="F155" s="1">
        <v>3.3879999999999999</v>
      </c>
      <c r="G155" s="1">
        <v>3.6960000000000002</v>
      </c>
      <c r="H155" s="1">
        <v>4.0039999999999996</v>
      </c>
    </row>
    <row r="156" spans="1:9" ht="43.2" x14ac:dyDescent="0.3">
      <c r="A156" t="s">
        <v>201</v>
      </c>
      <c r="B156" s="81" t="s">
        <v>441</v>
      </c>
    </row>
    <row r="157" spans="1:9" ht="43.2" x14ac:dyDescent="0.3">
      <c r="A157" t="s">
        <v>202</v>
      </c>
      <c r="B157" s="81" t="s">
        <v>442</v>
      </c>
      <c r="C157" s="1">
        <v>3.43</v>
      </c>
      <c r="E157" s="1">
        <v>3.43</v>
      </c>
      <c r="F157" s="1">
        <v>3.7730000000000001</v>
      </c>
      <c r="G157" s="1">
        <v>4.1159999999999997</v>
      </c>
      <c r="H157" s="1">
        <v>4.4589999999999996</v>
      </c>
      <c r="I157" t="s">
        <v>570</v>
      </c>
    </row>
    <row r="158" spans="1:9" x14ac:dyDescent="0.3">
      <c r="A158" t="s">
        <v>203</v>
      </c>
      <c r="B158" s="81" t="s">
        <v>443</v>
      </c>
      <c r="C158" s="1">
        <v>4.18</v>
      </c>
      <c r="E158" s="1">
        <v>4.18</v>
      </c>
      <c r="F158" s="1">
        <v>4.5979999999999999</v>
      </c>
      <c r="G158" s="1">
        <v>5.016</v>
      </c>
      <c r="H158" s="1">
        <v>5.4340000000000002</v>
      </c>
      <c r="I158" t="s">
        <v>570</v>
      </c>
    </row>
    <row r="159" spans="1:9" ht="43.2" x14ac:dyDescent="0.3">
      <c r="A159" t="s">
        <v>204</v>
      </c>
      <c r="B159" s="81" t="s">
        <v>444</v>
      </c>
      <c r="C159" s="1">
        <v>4.18</v>
      </c>
      <c r="E159" s="1">
        <v>4.18</v>
      </c>
      <c r="F159" s="1">
        <v>4.5979999999999999</v>
      </c>
      <c r="G159" s="1">
        <v>5.016</v>
      </c>
      <c r="H159" s="1">
        <v>5.4340000000000002</v>
      </c>
      <c r="I159" t="s">
        <v>570</v>
      </c>
    </row>
    <row r="160" spans="1:9" ht="100.8" x14ac:dyDescent="0.3">
      <c r="A160" t="s">
        <v>205</v>
      </c>
      <c r="B160" s="81" t="s">
        <v>445</v>
      </c>
      <c r="C160" s="1">
        <v>4.18</v>
      </c>
      <c r="E160" s="1">
        <v>4.18</v>
      </c>
      <c r="F160" s="1">
        <v>4.5979999999999999</v>
      </c>
      <c r="G160" s="1">
        <v>5.016</v>
      </c>
      <c r="H160" s="1">
        <v>5.4340000000000002</v>
      </c>
      <c r="I160" t="s">
        <v>570</v>
      </c>
    </row>
    <row r="161" spans="1:9" ht="72" x14ac:dyDescent="0.3">
      <c r="A161" t="s">
        <v>206</v>
      </c>
      <c r="B161" s="81" t="s">
        <v>446</v>
      </c>
      <c r="C161" s="1">
        <v>4.18</v>
      </c>
      <c r="E161" s="1">
        <v>4.18</v>
      </c>
      <c r="F161" s="1">
        <v>4.5979999999999999</v>
      </c>
      <c r="G161" s="1">
        <v>5.016</v>
      </c>
      <c r="H161" s="1">
        <v>5.4340000000000002</v>
      </c>
      <c r="I161" t="s">
        <v>570</v>
      </c>
    </row>
    <row r="162" spans="1:9" ht="57.6" x14ac:dyDescent="0.3">
      <c r="A162" t="s">
        <v>207</v>
      </c>
      <c r="B162" s="81" t="s">
        <v>447</v>
      </c>
      <c r="C162" s="1">
        <v>4.18</v>
      </c>
      <c r="E162" s="1">
        <v>4.18</v>
      </c>
      <c r="F162" s="1">
        <v>4.5979999999999999</v>
      </c>
      <c r="G162" s="1">
        <v>5.016</v>
      </c>
      <c r="H162" s="1">
        <v>5.4340000000000002</v>
      </c>
      <c r="I162" t="s">
        <v>570</v>
      </c>
    </row>
    <row r="163" spans="1:9" ht="43.2" x14ac:dyDescent="0.3">
      <c r="A163" t="s">
        <v>208</v>
      </c>
      <c r="B163" s="81" t="s">
        <v>448</v>
      </c>
      <c r="C163" s="1">
        <v>3.43</v>
      </c>
      <c r="E163" s="1">
        <v>3.43</v>
      </c>
      <c r="F163" s="1">
        <v>3.7730000000000001</v>
      </c>
      <c r="G163" s="1">
        <v>4.1159999999999997</v>
      </c>
      <c r="H163" s="1">
        <v>4.4589999999999996</v>
      </c>
      <c r="I163" t="s">
        <v>570</v>
      </c>
    </row>
    <row r="164" spans="1:9" ht="57.6" x14ac:dyDescent="0.3">
      <c r="A164" t="s">
        <v>209</v>
      </c>
      <c r="B164" s="81" t="s">
        <v>449</v>
      </c>
      <c r="C164" s="1">
        <v>4.18</v>
      </c>
      <c r="E164" s="1">
        <v>4.18</v>
      </c>
      <c r="F164" s="1">
        <v>4.5979999999999999</v>
      </c>
      <c r="G164" s="1">
        <v>5.016</v>
      </c>
      <c r="H164" s="1">
        <v>5.4340000000000002</v>
      </c>
      <c r="I164" t="s">
        <v>570</v>
      </c>
    </row>
    <row r="165" spans="1:9" ht="86.4" x14ac:dyDescent="0.3">
      <c r="A165" t="s">
        <v>210</v>
      </c>
      <c r="B165" s="81" t="s">
        <v>450</v>
      </c>
      <c r="C165" s="1">
        <v>4.18</v>
      </c>
      <c r="E165" s="1">
        <v>4.18</v>
      </c>
      <c r="F165" s="1">
        <v>4.5979999999999999</v>
      </c>
      <c r="G165" s="1">
        <v>5.016</v>
      </c>
      <c r="H165" s="1">
        <v>5.4340000000000002</v>
      </c>
      <c r="I165" t="s">
        <v>570</v>
      </c>
    </row>
    <row r="166" spans="1:9" ht="43.2" x14ac:dyDescent="0.3">
      <c r="A166" t="s">
        <v>211</v>
      </c>
      <c r="B166" s="81" t="s">
        <v>451</v>
      </c>
      <c r="C166" s="1">
        <v>3.43</v>
      </c>
      <c r="E166" s="1">
        <v>3.43</v>
      </c>
      <c r="F166" s="1">
        <v>3.7730000000000001</v>
      </c>
      <c r="G166" s="1">
        <v>4.1159999999999997</v>
      </c>
      <c r="H166" s="1">
        <v>4.4589999999999996</v>
      </c>
      <c r="I166" t="s">
        <v>570</v>
      </c>
    </row>
    <row r="167" spans="1:9" ht="43.2" x14ac:dyDescent="0.3">
      <c r="A167" t="s">
        <v>212</v>
      </c>
      <c r="B167" s="81" t="s">
        <v>452</v>
      </c>
    </row>
    <row r="168" spans="1:9" ht="28.8" x14ac:dyDescent="0.3">
      <c r="A168" t="s">
        <v>213</v>
      </c>
      <c r="B168" s="81" t="s">
        <v>453</v>
      </c>
      <c r="C168" s="1">
        <v>5.3</v>
      </c>
      <c r="E168" s="1">
        <v>5.3</v>
      </c>
      <c r="F168" s="1">
        <v>5.83</v>
      </c>
      <c r="G168" s="1">
        <v>6.36</v>
      </c>
      <c r="H168" s="1">
        <v>6.89</v>
      </c>
      <c r="I168" t="s">
        <v>569</v>
      </c>
    </row>
    <row r="169" spans="1:9" ht="28.8" x14ac:dyDescent="0.3">
      <c r="A169" t="s">
        <v>214</v>
      </c>
      <c r="B169" s="81" t="s">
        <v>454</v>
      </c>
      <c r="C169" s="1">
        <v>4.18</v>
      </c>
      <c r="E169" s="1">
        <v>4.18</v>
      </c>
      <c r="F169" s="1">
        <v>4.5979999999999999</v>
      </c>
      <c r="G169" s="1">
        <v>5.016</v>
      </c>
      <c r="H169" s="1">
        <v>5.4340000000000002</v>
      </c>
      <c r="I169" t="s">
        <v>569</v>
      </c>
    </row>
    <row r="170" spans="1:9" ht="43.2" x14ac:dyDescent="0.3">
      <c r="A170" t="s">
        <v>215</v>
      </c>
      <c r="B170" s="81" t="s">
        <v>455</v>
      </c>
      <c r="C170" s="1">
        <v>4.5199999999999996</v>
      </c>
      <c r="E170" s="1">
        <v>4.5199999999999996</v>
      </c>
      <c r="F170" s="1">
        <v>4.9720000000000004</v>
      </c>
      <c r="G170" s="1">
        <v>5.4240000000000004</v>
      </c>
      <c r="H170" s="1">
        <v>5.8760000000000003</v>
      </c>
      <c r="I170" t="s">
        <v>570</v>
      </c>
    </row>
    <row r="171" spans="1:9" ht="57.6" x14ac:dyDescent="0.3">
      <c r="A171" t="s">
        <v>216</v>
      </c>
      <c r="B171" s="81" t="s">
        <v>456</v>
      </c>
      <c r="C171" s="1">
        <v>4.18</v>
      </c>
      <c r="E171" s="1">
        <v>4.18</v>
      </c>
      <c r="F171" s="1">
        <v>4.5979999999999999</v>
      </c>
      <c r="G171" s="1">
        <v>5.016</v>
      </c>
      <c r="H171" s="1">
        <v>5.4340000000000002</v>
      </c>
      <c r="I171" t="s">
        <v>570</v>
      </c>
    </row>
    <row r="172" spans="1:9" ht="57.6" x14ac:dyDescent="0.3">
      <c r="A172" t="s">
        <v>217</v>
      </c>
      <c r="B172" s="81" t="s">
        <v>457</v>
      </c>
      <c r="C172" s="1">
        <v>4.18</v>
      </c>
      <c r="E172" s="1">
        <v>4.18</v>
      </c>
      <c r="F172" s="1">
        <v>4.5979999999999999</v>
      </c>
      <c r="G172" s="1">
        <v>5.016</v>
      </c>
      <c r="H172" s="1">
        <v>5.4340000000000002</v>
      </c>
      <c r="I172" t="s">
        <v>570</v>
      </c>
    </row>
    <row r="173" spans="1:9" ht="57.6" x14ac:dyDescent="0.3">
      <c r="A173" t="s">
        <v>218</v>
      </c>
      <c r="B173" s="81" t="s">
        <v>458</v>
      </c>
      <c r="C173" s="1">
        <v>4.5199999999999996</v>
      </c>
      <c r="E173" s="1">
        <v>4.5199999999999996</v>
      </c>
      <c r="F173" s="1">
        <v>4.9720000000000004</v>
      </c>
      <c r="G173" s="1">
        <v>5.4240000000000004</v>
      </c>
      <c r="H173" s="1">
        <v>5.8760000000000003</v>
      </c>
      <c r="I173" t="s">
        <v>570</v>
      </c>
    </row>
    <row r="174" spans="1:9" ht="57.6" x14ac:dyDescent="0.3">
      <c r="A174" t="s">
        <v>219</v>
      </c>
      <c r="B174" s="81" t="s">
        <v>459</v>
      </c>
      <c r="C174" s="1">
        <v>4.5199999999999996</v>
      </c>
      <c r="E174" s="1">
        <v>4.5199999999999996</v>
      </c>
      <c r="F174" s="1">
        <v>4.9720000000000004</v>
      </c>
      <c r="G174" s="1">
        <v>5.4240000000000004</v>
      </c>
      <c r="H174" s="1">
        <v>5.8760000000000003</v>
      </c>
      <c r="I174" t="s">
        <v>570</v>
      </c>
    </row>
    <row r="175" spans="1:9" ht="72" x14ac:dyDescent="0.3">
      <c r="A175" t="s">
        <v>220</v>
      </c>
      <c r="B175" s="81" t="s">
        <v>460</v>
      </c>
      <c r="C175" s="1">
        <v>4.5199999999999996</v>
      </c>
      <c r="E175" s="1">
        <v>4.5199999999999996</v>
      </c>
      <c r="F175" s="1">
        <v>4.9720000000000004</v>
      </c>
      <c r="G175" s="1">
        <v>5.4240000000000004</v>
      </c>
      <c r="H175" s="1">
        <v>5.8760000000000003</v>
      </c>
      <c r="I175" t="s">
        <v>570</v>
      </c>
    </row>
    <row r="176" spans="1:9" ht="72" x14ac:dyDescent="0.3">
      <c r="A176" t="s">
        <v>221</v>
      </c>
      <c r="B176" s="81" t="s">
        <v>461</v>
      </c>
      <c r="C176" s="1">
        <v>4.5199999999999996</v>
      </c>
      <c r="E176" s="1">
        <v>4.5199999999999996</v>
      </c>
      <c r="F176" s="1">
        <v>4.9720000000000004</v>
      </c>
      <c r="G176" s="1">
        <v>5.4240000000000004</v>
      </c>
      <c r="H176" s="1">
        <v>5.8760000000000003</v>
      </c>
      <c r="I176" t="s">
        <v>570</v>
      </c>
    </row>
    <row r="177" spans="1:9" ht="43.2" x14ac:dyDescent="0.3">
      <c r="A177" t="s">
        <v>222</v>
      </c>
      <c r="B177" s="81" t="s">
        <v>462</v>
      </c>
    </row>
    <row r="178" spans="1:9" ht="43.2" x14ac:dyDescent="0.3">
      <c r="A178" t="s">
        <v>223</v>
      </c>
      <c r="B178" s="81" t="s">
        <v>463</v>
      </c>
      <c r="C178" s="1">
        <v>5.3</v>
      </c>
      <c r="E178" s="1">
        <v>5.3</v>
      </c>
      <c r="F178" s="1">
        <v>5.83</v>
      </c>
      <c r="G178" s="1">
        <v>6.36</v>
      </c>
      <c r="H178" s="1">
        <v>6.89</v>
      </c>
      <c r="I178" t="s">
        <v>569</v>
      </c>
    </row>
    <row r="179" spans="1:9" ht="28.8" x14ac:dyDescent="0.3">
      <c r="A179" t="s">
        <v>224</v>
      </c>
      <c r="B179" s="81" t="s">
        <v>464</v>
      </c>
      <c r="C179" s="1">
        <v>4.18</v>
      </c>
      <c r="E179" s="1">
        <v>4.18</v>
      </c>
      <c r="F179" s="1">
        <v>4.5979999999999999</v>
      </c>
      <c r="G179" s="1">
        <v>5.016</v>
      </c>
      <c r="H179" s="1">
        <v>5.4340000000000002</v>
      </c>
      <c r="I179" t="s">
        <v>569</v>
      </c>
    </row>
    <row r="180" spans="1:9" ht="57.6" x14ac:dyDescent="0.3">
      <c r="A180" t="s">
        <v>225</v>
      </c>
      <c r="B180" s="81" t="s">
        <v>465</v>
      </c>
      <c r="C180" s="1">
        <v>4.5199999999999996</v>
      </c>
      <c r="E180" s="1">
        <v>4.5199999999999996</v>
      </c>
      <c r="F180" s="1">
        <v>4.9720000000000004</v>
      </c>
      <c r="G180" s="1">
        <v>5.4240000000000004</v>
      </c>
      <c r="H180" s="1">
        <v>5.8760000000000003</v>
      </c>
      <c r="I180" t="s">
        <v>570</v>
      </c>
    </row>
    <row r="181" spans="1:9" ht="43.2" x14ac:dyDescent="0.3">
      <c r="A181" t="s">
        <v>226</v>
      </c>
      <c r="B181" s="81" t="s">
        <v>466</v>
      </c>
      <c r="C181" s="1">
        <v>4.18</v>
      </c>
      <c r="E181" s="1">
        <v>4.18</v>
      </c>
      <c r="F181" s="1">
        <v>4.5979999999999999</v>
      </c>
      <c r="G181" s="1">
        <v>5.016</v>
      </c>
      <c r="H181" s="1">
        <v>5.4340000000000002</v>
      </c>
      <c r="I181" t="s">
        <v>570</v>
      </c>
    </row>
    <row r="182" spans="1:9" ht="57.6" x14ac:dyDescent="0.3">
      <c r="A182" t="s">
        <v>227</v>
      </c>
      <c r="B182" s="81" t="s">
        <v>467</v>
      </c>
      <c r="C182" s="1">
        <v>4.18</v>
      </c>
      <c r="E182" s="1">
        <v>4.18</v>
      </c>
      <c r="F182" s="1">
        <v>4.5979999999999999</v>
      </c>
      <c r="G182" s="1">
        <v>5.016</v>
      </c>
      <c r="H182" s="1">
        <v>5.4340000000000002</v>
      </c>
      <c r="I182" t="s">
        <v>570</v>
      </c>
    </row>
    <row r="183" spans="1:9" ht="57.6" x14ac:dyDescent="0.3">
      <c r="A183" t="s">
        <v>228</v>
      </c>
      <c r="B183" s="81" t="s">
        <v>468</v>
      </c>
      <c r="C183" s="1">
        <v>4.5199999999999996</v>
      </c>
      <c r="E183" s="1">
        <v>4.5199999999999996</v>
      </c>
      <c r="F183" s="1">
        <v>4.9720000000000004</v>
      </c>
      <c r="G183" s="1">
        <v>5.4240000000000004</v>
      </c>
      <c r="H183" s="1">
        <v>5.8760000000000003</v>
      </c>
      <c r="I183" t="s">
        <v>570</v>
      </c>
    </row>
    <row r="184" spans="1:9" ht="57.6" x14ac:dyDescent="0.3">
      <c r="A184" t="s">
        <v>229</v>
      </c>
      <c r="B184" s="81" t="s">
        <v>469</v>
      </c>
      <c r="C184" s="1">
        <v>4.5199999999999996</v>
      </c>
      <c r="E184" s="1">
        <v>4.5199999999999996</v>
      </c>
      <c r="F184" s="1">
        <v>4.9720000000000004</v>
      </c>
      <c r="G184" s="1">
        <v>5.4240000000000004</v>
      </c>
      <c r="H184" s="1">
        <v>5.8760000000000003</v>
      </c>
      <c r="I184" t="s">
        <v>570</v>
      </c>
    </row>
    <row r="185" spans="1:9" ht="28.8" x14ac:dyDescent="0.3">
      <c r="A185" t="s">
        <v>230</v>
      </c>
      <c r="B185" s="81" t="s">
        <v>470</v>
      </c>
      <c r="C185" s="1">
        <v>3.44</v>
      </c>
      <c r="E185" s="1">
        <v>3.44</v>
      </c>
      <c r="F185" s="1">
        <v>3.7839999999999998</v>
      </c>
      <c r="G185" s="1">
        <v>4.1280000000000001</v>
      </c>
      <c r="H185" s="1">
        <v>4.4720000000000004</v>
      </c>
      <c r="I185" t="s">
        <v>571</v>
      </c>
    </row>
    <row r="186" spans="1:9" ht="57.6" x14ac:dyDescent="0.3">
      <c r="A186" t="s">
        <v>231</v>
      </c>
      <c r="B186" s="81" t="s">
        <v>471</v>
      </c>
    </row>
    <row r="187" spans="1:9" ht="72" x14ac:dyDescent="0.3">
      <c r="A187" t="s">
        <v>232</v>
      </c>
      <c r="B187" s="81" t="s">
        <v>472</v>
      </c>
      <c r="C187" s="1">
        <v>3.44</v>
      </c>
      <c r="E187" s="1">
        <v>3.44</v>
      </c>
      <c r="F187" s="1">
        <v>3.7839999999999998</v>
      </c>
      <c r="G187" s="1">
        <v>4.1280000000000001</v>
      </c>
      <c r="H187" s="1">
        <v>4.4720000000000004</v>
      </c>
      <c r="I187" t="s">
        <v>570</v>
      </c>
    </row>
    <row r="188" spans="1:9" ht="43.2" x14ac:dyDescent="0.3">
      <c r="A188" t="s">
        <v>233</v>
      </c>
      <c r="B188" s="81" t="s">
        <v>473</v>
      </c>
      <c r="C188" s="1">
        <v>3.43</v>
      </c>
      <c r="E188" s="1">
        <v>3.43</v>
      </c>
      <c r="F188" s="1">
        <v>3.7730000000000001</v>
      </c>
      <c r="G188" s="1">
        <v>4.1159999999999997</v>
      </c>
      <c r="H188" s="1">
        <v>4.4589999999999996</v>
      </c>
      <c r="I188" t="s">
        <v>570</v>
      </c>
    </row>
    <row r="189" spans="1:9" ht="72" x14ac:dyDescent="0.3">
      <c r="A189" t="s">
        <v>234</v>
      </c>
      <c r="B189" s="81" t="s">
        <v>474</v>
      </c>
      <c r="C189" s="1">
        <v>3.44</v>
      </c>
      <c r="E189" s="1">
        <v>3.44</v>
      </c>
      <c r="F189" s="1">
        <v>3.7839999999999998</v>
      </c>
      <c r="G189" s="1">
        <v>4.1280000000000001</v>
      </c>
      <c r="H189" s="1">
        <v>4.4720000000000004</v>
      </c>
      <c r="I189" t="s">
        <v>570</v>
      </c>
    </row>
    <row r="190" spans="1:9" ht="43.2" x14ac:dyDescent="0.3">
      <c r="A190" t="s">
        <v>235</v>
      </c>
      <c r="B190" s="81" t="s">
        <v>475</v>
      </c>
      <c r="C190" s="1">
        <v>3.44</v>
      </c>
      <c r="E190" s="1">
        <v>3.44</v>
      </c>
      <c r="F190" s="1">
        <v>3.7839999999999998</v>
      </c>
      <c r="G190" s="1">
        <v>4.1280000000000001</v>
      </c>
      <c r="H190" s="1">
        <v>4.4720000000000004</v>
      </c>
      <c r="I190" t="s">
        <v>570</v>
      </c>
    </row>
    <row r="191" spans="1:9" ht="72" x14ac:dyDescent="0.3">
      <c r="A191" t="s">
        <v>236</v>
      </c>
      <c r="B191" s="81" t="s">
        <v>476</v>
      </c>
      <c r="C191" s="1">
        <v>3.44</v>
      </c>
      <c r="E191" s="1">
        <v>3.44</v>
      </c>
      <c r="F191" s="1">
        <v>3.7839999999999998</v>
      </c>
      <c r="G191" s="1">
        <v>4.1280000000000001</v>
      </c>
      <c r="H191" s="1">
        <v>4.4720000000000004</v>
      </c>
      <c r="I191" t="s">
        <v>571</v>
      </c>
    </row>
    <row r="192" spans="1:9" ht="57.6" x14ac:dyDescent="0.3">
      <c r="A192" t="s">
        <v>237</v>
      </c>
      <c r="B192" s="81" t="s">
        <v>477</v>
      </c>
      <c r="C192" s="1">
        <v>3.43</v>
      </c>
      <c r="E192" s="1">
        <v>3.43</v>
      </c>
      <c r="F192" s="1">
        <v>3.7730000000000001</v>
      </c>
      <c r="G192" s="1">
        <v>4.1159999999999997</v>
      </c>
      <c r="H192" s="1">
        <v>4.4589999999999996</v>
      </c>
      <c r="I192" t="s">
        <v>570</v>
      </c>
    </row>
    <row r="193" spans="1:9" ht="72" x14ac:dyDescent="0.3">
      <c r="A193" t="s">
        <v>238</v>
      </c>
      <c r="B193" s="81" t="s">
        <v>478</v>
      </c>
      <c r="C193" s="1">
        <v>3.44</v>
      </c>
      <c r="E193" s="1">
        <v>3.44</v>
      </c>
      <c r="F193" s="1">
        <v>3.7839999999999998</v>
      </c>
      <c r="G193" s="1">
        <v>4.1280000000000001</v>
      </c>
      <c r="H193" s="1">
        <v>4.4720000000000004</v>
      </c>
      <c r="I193" t="s">
        <v>571</v>
      </c>
    </row>
    <row r="194" spans="1:9" ht="86.4" x14ac:dyDescent="0.3">
      <c r="A194" t="s">
        <v>239</v>
      </c>
      <c r="B194" s="81" t="s">
        <v>479</v>
      </c>
      <c r="C194" s="1">
        <v>3.44</v>
      </c>
      <c r="E194" s="1">
        <v>3.44</v>
      </c>
      <c r="F194" s="1">
        <v>3.7839999999999998</v>
      </c>
      <c r="G194" s="1">
        <v>4.1280000000000001</v>
      </c>
      <c r="H194" s="1">
        <v>4.4720000000000004</v>
      </c>
      <c r="I194" t="s">
        <v>570</v>
      </c>
    </row>
    <row r="195" spans="1:9" ht="28.8" x14ac:dyDescent="0.3">
      <c r="A195" t="s">
        <v>240</v>
      </c>
      <c r="B195" s="81" t="s">
        <v>480</v>
      </c>
      <c r="C195" s="1">
        <v>3.44</v>
      </c>
      <c r="E195" s="1">
        <v>3.44</v>
      </c>
      <c r="F195" s="1">
        <v>3.7839999999999998</v>
      </c>
      <c r="G195" s="1">
        <v>4.1280000000000001</v>
      </c>
      <c r="H195" s="1">
        <v>4.4720000000000004</v>
      </c>
      <c r="I195" t="s">
        <v>570</v>
      </c>
    </row>
    <row r="196" spans="1:9" x14ac:dyDescent="0.3">
      <c r="A196" t="s">
        <v>241</v>
      </c>
      <c r="B196" s="81" t="s">
        <v>481</v>
      </c>
      <c r="C196" s="1">
        <v>3.44</v>
      </c>
      <c r="E196" s="1">
        <v>3.44</v>
      </c>
      <c r="F196" s="1">
        <v>3.7839999999999998</v>
      </c>
      <c r="G196" s="1">
        <v>4.1280000000000001</v>
      </c>
      <c r="H196" s="1">
        <v>4.4720000000000004</v>
      </c>
      <c r="I196" t="s">
        <v>570</v>
      </c>
    </row>
    <row r="197" spans="1:9" ht="28.8" x14ac:dyDescent="0.3">
      <c r="A197" t="s">
        <v>242</v>
      </c>
      <c r="B197" s="81" t="s">
        <v>482</v>
      </c>
      <c r="C197" s="1">
        <v>3.44</v>
      </c>
      <c r="E197" s="1">
        <v>3.44</v>
      </c>
      <c r="F197" s="1">
        <v>3.7839999999999998</v>
      </c>
      <c r="G197" s="1">
        <v>4.1280000000000001</v>
      </c>
      <c r="H197" s="1">
        <v>4.4720000000000004</v>
      </c>
      <c r="I197" t="s">
        <v>571</v>
      </c>
    </row>
    <row r="198" spans="1:9" ht="43.2" x14ac:dyDescent="0.3">
      <c r="A198" t="s">
        <v>243</v>
      </c>
      <c r="B198" s="81" t="s">
        <v>483</v>
      </c>
      <c r="C198" s="1">
        <v>2.89</v>
      </c>
      <c r="E198" s="1">
        <v>2.89</v>
      </c>
      <c r="F198" s="1">
        <v>3.1789999999999998</v>
      </c>
      <c r="G198" s="1">
        <v>3.468</v>
      </c>
      <c r="H198" s="1">
        <v>3.7570000000000001</v>
      </c>
      <c r="I198" t="s">
        <v>569</v>
      </c>
    </row>
    <row r="199" spans="1:9" ht="86.4" x14ac:dyDescent="0.3">
      <c r="A199" t="s">
        <v>244</v>
      </c>
      <c r="B199" s="81" t="s">
        <v>484</v>
      </c>
      <c r="C199" s="1">
        <v>2.73</v>
      </c>
      <c r="E199" s="1">
        <v>2.73</v>
      </c>
      <c r="F199" s="1">
        <v>3.0030000000000001</v>
      </c>
      <c r="G199" s="1">
        <v>3.2759999999999998</v>
      </c>
      <c r="H199" s="1">
        <v>3.5489999999999999</v>
      </c>
      <c r="I199" t="s">
        <v>569</v>
      </c>
    </row>
    <row r="200" spans="1:9" x14ac:dyDescent="0.3">
      <c r="A200" t="s">
        <v>245</v>
      </c>
      <c r="B200" s="81" t="s">
        <v>485</v>
      </c>
    </row>
    <row r="201" spans="1:9" x14ac:dyDescent="0.3">
      <c r="A201" t="s">
        <v>246</v>
      </c>
      <c r="B201" s="81" t="s">
        <v>485</v>
      </c>
      <c r="C201" s="1">
        <v>1.95</v>
      </c>
      <c r="E201" s="1">
        <v>1.95</v>
      </c>
      <c r="F201" s="1">
        <v>2.145</v>
      </c>
      <c r="G201" s="1">
        <v>2.34</v>
      </c>
      <c r="H201" s="1">
        <v>2.5350000000000001</v>
      </c>
    </row>
    <row r="202" spans="1:9" ht="28.8" x14ac:dyDescent="0.3">
      <c r="A202" t="s">
        <v>247</v>
      </c>
      <c r="B202" s="81" t="s">
        <v>486</v>
      </c>
    </row>
    <row r="203" spans="1:9" x14ac:dyDescent="0.3">
      <c r="A203" t="s">
        <v>248</v>
      </c>
      <c r="B203" s="81" t="s">
        <v>487</v>
      </c>
      <c r="C203" s="1">
        <v>3.08</v>
      </c>
      <c r="E203" s="1">
        <v>3.08</v>
      </c>
      <c r="F203" s="1">
        <v>3.3879999999999999</v>
      </c>
      <c r="G203" s="1">
        <v>3.6960000000000002</v>
      </c>
      <c r="H203" s="1">
        <v>4.0039999999999996</v>
      </c>
    </row>
    <row r="204" spans="1:9" ht="28.8" x14ac:dyDescent="0.3">
      <c r="A204" t="s">
        <v>249</v>
      </c>
      <c r="B204" s="81" t="s">
        <v>488</v>
      </c>
      <c r="C204" s="1">
        <v>2.11</v>
      </c>
      <c r="E204" s="1">
        <v>2.11</v>
      </c>
      <c r="F204" s="1">
        <v>2.3210000000000002</v>
      </c>
      <c r="G204" s="1">
        <v>2.532</v>
      </c>
      <c r="H204" s="1">
        <v>2.7429999999999999</v>
      </c>
      <c r="I204" t="s">
        <v>569</v>
      </c>
    </row>
    <row r="205" spans="1:9" ht="28.8" x14ac:dyDescent="0.3">
      <c r="A205" t="s">
        <v>250</v>
      </c>
      <c r="B205" s="81" t="s">
        <v>489</v>
      </c>
      <c r="C205" s="1">
        <v>3.08</v>
      </c>
      <c r="E205" s="1">
        <v>3.08</v>
      </c>
      <c r="F205" s="1">
        <v>3.3879999999999999</v>
      </c>
      <c r="G205" s="1">
        <v>3.6960000000000002</v>
      </c>
      <c r="H205" s="1">
        <v>4.0039999999999996</v>
      </c>
    </row>
    <row r="206" spans="1:9" ht="43.2" x14ac:dyDescent="0.3">
      <c r="A206" t="s">
        <v>251</v>
      </c>
      <c r="B206" s="81" t="s">
        <v>490</v>
      </c>
      <c r="C206" s="1">
        <v>2.11</v>
      </c>
      <c r="E206" s="1">
        <v>2.11</v>
      </c>
      <c r="F206" s="1">
        <v>2.3210000000000002</v>
      </c>
      <c r="G206" s="1">
        <v>2.532</v>
      </c>
      <c r="H206" s="1">
        <v>2.7429999999999999</v>
      </c>
      <c r="I206" t="s">
        <v>569</v>
      </c>
    </row>
    <row r="207" spans="1:9" ht="43.2" x14ac:dyDescent="0.3">
      <c r="A207" t="s">
        <v>252</v>
      </c>
      <c r="B207" s="81" t="s">
        <v>491</v>
      </c>
      <c r="C207" s="1">
        <v>3.08</v>
      </c>
      <c r="E207" s="1">
        <v>3.08</v>
      </c>
      <c r="F207" s="1">
        <v>3.3879999999999999</v>
      </c>
      <c r="G207" s="1">
        <v>3.6960000000000002</v>
      </c>
      <c r="H207" s="1">
        <v>4.0039999999999996</v>
      </c>
    </row>
    <row r="208" spans="1:9" ht="43.2" x14ac:dyDescent="0.3">
      <c r="A208" t="s">
        <v>253</v>
      </c>
      <c r="B208" s="81" t="s">
        <v>492</v>
      </c>
      <c r="C208" s="1">
        <v>2.11</v>
      </c>
      <c r="E208" s="1">
        <v>2.11</v>
      </c>
      <c r="F208" s="1">
        <v>2.3210000000000002</v>
      </c>
      <c r="G208" s="1">
        <v>2.532</v>
      </c>
      <c r="H208" s="1">
        <v>2.7429999999999999</v>
      </c>
      <c r="I208" t="s">
        <v>569</v>
      </c>
    </row>
    <row r="209" spans="1:9" ht="86.4" x14ac:dyDescent="0.3">
      <c r="A209" t="s">
        <v>254</v>
      </c>
      <c r="B209" s="81" t="s">
        <v>493</v>
      </c>
      <c r="C209" s="1">
        <v>2.11</v>
      </c>
      <c r="E209" s="1">
        <v>2.11</v>
      </c>
      <c r="F209" s="1">
        <v>2.3210000000000002</v>
      </c>
      <c r="G209" s="1">
        <v>2.532</v>
      </c>
      <c r="H209" s="1">
        <v>2.7429999999999999</v>
      </c>
      <c r="I209" t="s">
        <v>569</v>
      </c>
    </row>
    <row r="210" spans="1:9" ht="86.4" x14ac:dyDescent="0.3">
      <c r="A210" t="s">
        <v>255</v>
      </c>
      <c r="B210" s="81" t="s">
        <v>494</v>
      </c>
      <c r="C210" s="1">
        <v>2.11</v>
      </c>
      <c r="E210" s="1">
        <v>2.11</v>
      </c>
      <c r="F210" s="1">
        <v>2.3210000000000002</v>
      </c>
      <c r="G210" s="1">
        <v>2.532</v>
      </c>
      <c r="H210" s="1">
        <v>2.7429999999999999</v>
      </c>
      <c r="I210" t="s">
        <v>569</v>
      </c>
    </row>
    <row r="211" spans="1:9" ht="72" x14ac:dyDescent="0.3">
      <c r="A211" t="s">
        <v>256</v>
      </c>
      <c r="B211" s="81" t="s">
        <v>495</v>
      </c>
      <c r="C211" s="1">
        <v>3.08</v>
      </c>
      <c r="E211" s="1">
        <v>3.08</v>
      </c>
      <c r="F211" s="1">
        <v>3.3879999999999999</v>
      </c>
      <c r="G211" s="1">
        <v>3.6960000000000002</v>
      </c>
      <c r="H211" s="1">
        <v>4.0039999999999996</v>
      </c>
    </row>
    <row r="212" spans="1:9" ht="57.6" x14ac:dyDescent="0.3">
      <c r="A212" t="s">
        <v>257</v>
      </c>
      <c r="B212" s="81" t="s">
        <v>496</v>
      </c>
      <c r="C212" s="1">
        <v>3.08</v>
      </c>
      <c r="E212" s="1">
        <v>3.08</v>
      </c>
      <c r="F212" s="1">
        <v>3.3879999999999999</v>
      </c>
      <c r="G212" s="1">
        <v>3.6960000000000002</v>
      </c>
      <c r="H212" s="1">
        <v>4.0039999999999996</v>
      </c>
    </row>
    <row r="213" spans="1:9" ht="72" x14ac:dyDescent="0.3">
      <c r="A213" t="s">
        <v>258</v>
      </c>
      <c r="B213" s="81" t="s">
        <v>497</v>
      </c>
      <c r="C213" s="1">
        <v>2.0499999999999998</v>
      </c>
      <c r="E213" s="1">
        <v>2.0499999999999998</v>
      </c>
      <c r="F213" s="1">
        <v>2.2549999999999999</v>
      </c>
      <c r="G213" s="1">
        <v>2.46</v>
      </c>
      <c r="H213" s="1">
        <v>2.665</v>
      </c>
      <c r="I213" t="s">
        <v>570</v>
      </c>
    </row>
    <row r="214" spans="1:9" ht="72" x14ac:dyDescent="0.3">
      <c r="A214" t="s">
        <v>259</v>
      </c>
      <c r="B214" s="81" t="s">
        <v>498</v>
      </c>
      <c r="C214" s="1">
        <v>2.0499999999999998</v>
      </c>
      <c r="E214" s="1">
        <v>2.0499999999999998</v>
      </c>
      <c r="F214" s="1">
        <v>2.2549999999999999</v>
      </c>
      <c r="G214" s="1">
        <v>2.46</v>
      </c>
      <c r="H214" s="1">
        <v>2.665</v>
      </c>
      <c r="I214" t="s">
        <v>571</v>
      </c>
    </row>
    <row r="215" spans="1:9" ht="28.8" x14ac:dyDescent="0.3">
      <c r="A215" t="s">
        <v>260</v>
      </c>
      <c r="B215" s="81" t="s">
        <v>499</v>
      </c>
      <c r="C215" s="1">
        <v>2.11</v>
      </c>
      <c r="E215" s="1">
        <v>2.11</v>
      </c>
      <c r="F215" s="1">
        <v>2.3210000000000002</v>
      </c>
      <c r="G215" s="1">
        <v>2.532</v>
      </c>
      <c r="H215" s="1">
        <v>2.7429999999999999</v>
      </c>
      <c r="I215" t="s">
        <v>569</v>
      </c>
    </row>
    <row r="216" spans="1:9" ht="43.2" x14ac:dyDescent="0.3">
      <c r="A216" t="s">
        <v>261</v>
      </c>
      <c r="B216" s="81" t="s">
        <v>500</v>
      </c>
      <c r="C216" s="1">
        <v>2.89</v>
      </c>
      <c r="E216" s="1">
        <v>2.89</v>
      </c>
      <c r="F216" s="1">
        <v>3.1789999999999998</v>
      </c>
      <c r="G216" s="1">
        <v>3.468</v>
      </c>
      <c r="H216" s="1">
        <v>3.7570000000000001</v>
      </c>
      <c r="I216" t="s">
        <v>569</v>
      </c>
    </row>
    <row r="217" spans="1:9" ht="72" x14ac:dyDescent="0.3">
      <c r="A217" t="s">
        <v>262</v>
      </c>
      <c r="B217" s="81" t="s">
        <v>501</v>
      </c>
    </row>
    <row r="218" spans="1:9" ht="43.2" x14ac:dyDescent="0.3">
      <c r="A218" t="s">
        <v>263</v>
      </c>
      <c r="B218" s="81" t="s">
        <v>502</v>
      </c>
      <c r="C218" s="1">
        <v>4.1500000000000004</v>
      </c>
      <c r="E218" s="1">
        <v>4.1500000000000004</v>
      </c>
      <c r="F218" s="1">
        <v>4.5650000000000004</v>
      </c>
      <c r="G218" s="1">
        <v>4.9800000000000004</v>
      </c>
      <c r="H218" s="1">
        <v>5.3949999999999996</v>
      </c>
    </row>
    <row r="219" spans="1:9" ht="57.6" x14ac:dyDescent="0.3">
      <c r="A219" t="s">
        <v>264</v>
      </c>
      <c r="B219" s="81" t="s">
        <v>503</v>
      </c>
      <c r="C219" s="1">
        <v>2.89</v>
      </c>
      <c r="E219" s="1">
        <v>2.89</v>
      </c>
      <c r="F219" s="1">
        <v>3.1789999999999998</v>
      </c>
      <c r="G219" s="1">
        <v>3.468</v>
      </c>
      <c r="H219" s="1">
        <v>3.7570000000000001</v>
      </c>
      <c r="I219" t="s">
        <v>569</v>
      </c>
    </row>
    <row r="220" spans="1:9" ht="57.6" x14ac:dyDescent="0.3">
      <c r="A220" t="s">
        <v>265</v>
      </c>
      <c r="B220" s="81" t="s">
        <v>504</v>
      </c>
      <c r="C220" s="1">
        <v>4.1500000000000004</v>
      </c>
      <c r="E220" s="1">
        <v>4.1500000000000004</v>
      </c>
      <c r="F220" s="1">
        <v>4.5650000000000004</v>
      </c>
      <c r="G220" s="1">
        <v>4.9800000000000004</v>
      </c>
      <c r="H220" s="1">
        <v>5.3949999999999996</v>
      </c>
    </row>
    <row r="221" spans="1:9" ht="72" x14ac:dyDescent="0.3">
      <c r="A221" t="s">
        <v>266</v>
      </c>
      <c r="B221" s="81" t="s">
        <v>505</v>
      </c>
      <c r="C221" s="1">
        <v>2.89</v>
      </c>
      <c r="E221" s="1">
        <v>2.89</v>
      </c>
      <c r="F221" s="1">
        <v>3.1789999999999998</v>
      </c>
      <c r="G221" s="1">
        <v>3.468</v>
      </c>
      <c r="H221" s="1">
        <v>3.7570000000000001</v>
      </c>
      <c r="I221" t="s">
        <v>569</v>
      </c>
    </row>
    <row r="222" spans="1:9" ht="43.2" x14ac:dyDescent="0.3">
      <c r="A222" t="s">
        <v>267</v>
      </c>
      <c r="B222" s="81" t="s">
        <v>506</v>
      </c>
      <c r="C222" s="1">
        <v>2.89</v>
      </c>
      <c r="E222" s="1">
        <v>2.89</v>
      </c>
      <c r="F222" s="1">
        <v>3.1789999999999998</v>
      </c>
      <c r="G222" s="1">
        <v>3.468</v>
      </c>
      <c r="H222" s="1">
        <v>3.7570000000000001</v>
      </c>
      <c r="I222" t="s">
        <v>569</v>
      </c>
    </row>
    <row r="223" spans="1:9" ht="28.8" x14ac:dyDescent="0.3">
      <c r="A223" t="s">
        <v>268</v>
      </c>
      <c r="B223" s="81" t="s">
        <v>507</v>
      </c>
      <c r="C223" s="1">
        <v>2.56</v>
      </c>
      <c r="E223" s="1">
        <v>2.56</v>
      </c>
      <c r="F223" s="1">
        <v>2.8159999999999998</v>
      </c>
      <c r="G223" s="1">
        <v>3.0720000000000001</v>
      </c>
      <c r="H223" s="1">
        <v>3.3279999999999998</v>
      </c>
    </row>
    <row r="224" spans="1:9" ht="43.2" x14ac:dyDescent="0.3">
      <c r="A224" t="s">
        <v>269</v>
      </c>
      <c r="B224" s="81" t="s">
        <v>508</v>
      </c>
      <c r="C224" s="1">
        <v>2.89</v>
      </c>
      <c r="E224" s="1">
        <v>2.89</v>
      </c>
      <c r="F224" s="1">
        <v>3.1789999999999998</v>
      </c>
      <c r="G224" s="1">
        <v>3.468</v>
      </c>
      <c r="H224" s="1">
        <v>3.7570000000000001</v>
      </c>
      <c r="I224" t="s">
        <v>569</v>
      </c>
    </row>
    <row r="225" spans="1:9" ht="43.2" x14ac:dyDescent="0.3">
      <c r="A225" t="s">
        <v>270</v>
      </c>
      <c r="B225" s="81" t="s">
        <v>509</v>
      </c>
      <c r="C225" s="1">
        <v>2.89</v>
      </c>
      <c r="E225" s="1">
        <v>2.89</v>
      </c>
      <c r="F225" s="1">
        <v>3.1789999999999998</v>
      </c>
      <c r="G225" s="1">
        <v>3.468</v>
      </c>
      <c r="H225" s="1">
        <v>3.7570000000000001</v>
      </c>
      <c r="I225" t="s">
        <v>569</v>
      </c>
    </row>
    <row r="226" spans="1:9" ht="86.4" x14ac:dyDescent="0.3">
      <c r="A226" t="s">
        <v>271</v>
      </c>
      <c r="B226" s="81" t="s">
        <v>510</v>
      </c>
      <c r="C226" s="1">
        <v>2.89</v>
      </c>
      <c r="E226" s="1">
        <v>2.89</v>
      </c>
      <c r="F226" s="1">
        <v>3.1789999999999998</v>
      </c>
      <c r="G226" s="1">
        <v>3.468</v>
      </c>
      <c r="H226" s="1">
        <v>3.7570000000000001</v>
      </c>
      <c r="I226" t="s">
        <v>569</v>
      </c>
    </row>
    <row r="227" spans="1:9" ht="100.8" x14ac:dyDescent="0.3">
      <c r="A227" t="s">
        <v>272</v>
      </c>
      <c r="B227" s="81" t="s">
        <v>511</v>
      </c>
      <c r="C227" s="1">
        <v>2.89</v>
      </c>
      <c r="E227" s="1">
        <v>2.89</v>
      </c>
      <c r="F227" s="1">
        <v>3.1789999999999998</v>
      </c>
      <c r="G227" s="1">
        <v>3.468</v>
      </c>
      <c r="H227" s="1">
        <v>3.7570000000000001</v>
      </c>
      <c r="I227" t="s">
        <v>569</v>
      </c>
    </row>
    <row r="228" spans="1:9" ht="100.8" x14ac:dyDescent="0.3">
      <c r="A228" t="s">
        <v>273</v>
      </c>
      <c r="B228" s="81" t="s">
        <v>512</v>
      </c>
      <c r="C228" s="1">
        <v>2.89</v>
      </c>
      <c r="E228" s="1">
        <v>2.89</v>
      </c>
      <c r="F228" s="1">
        <v>3.1789999999999998</v>
      </c>
      <c r="G228" s="1">
        <v>3.468</v>
      </c>
      <c r="H228" s="1">
        <v>3.7570000000000001</v>
      </c>
      <c r="I228" t="s">
        <v>569</v>
      </c>
    </row>
    <row r="229" spans="1:9" ht="100.8" x14ac:dyDescent="0.3">
      <c r="A229" t="s">
        <v>274</v>
      </c>
      <c r="B229" s="81" t="s">
        <v>513</v>
      </c>
      <c r="C229" s="1">
        <v>4.1500000000000004</v>
      </c>
      <c r="E229" s="1">
        <v>4.1500000000000004</v>
      </c>
      <c r="F229" s="1">
        <v>4.5650000000000004</v>
      </c>
      <c r="G229" s="1">
        <v>4.9800000000000004</v>
      </c>
      <c r="H229" s="1">
        <v>5.3949999999999996</v>
      </c>
    </row>
    <row r="230" spans="1:9" ht="100.8" x14ac:dyDescent="0.3">
      <c r="A230" t="s">
        <v>275</v>
      </c>
      <c r="B230" s="81" t="s">
        <v>514</v>
      </c>
      <c r="C230" s="1">
        <v>3.82</v>
      </c>
      <c r="E230" s="1">
        <v>3.82</v>
      </c>
      <c r="F230" s="1">
        <v>4.202</v>
      </c>
      <c r="G230" s="1">
        <v>4.5839999999999996</v>
      </c>
      <c r="H230" s="1">
        <v>4.9660000000000002</v>
      </c>
    </row>
    <row r="231" spans="1:9" ht="43.2" x14ac:dyDescent="0.3">
      <c r="A231" t="s">
        <v>276</v>
      </c>
      <c r="B231" s="81" t="s">
        <v>515</v>
      </c>
      <c r="C231" s="1">
        <v>3.12</v>
      </c>
      <c r="E231" s="1">
        <v>3.12</v>
      </c>
      <c r="F231" s="1">
        <v>3.4319999999999999</v>
      </c>
      <c r="G231" s="1">
        <v>3.7440000000000002</v>
      </c>
      <c r="H231" s="1">
        <v>4.056</v>
      </c>
      <c r="I231" t="s">
        <v>570</v>
      </c>
    </row>
    <row r="232" spans="1:9" ht="43.2" x14ac:dyDescent="0.3">
      <c r="A232" t="s">
        <v>277</v>
      </c>
      <c r="B232" s="81" t="s">
        <v>516</v>
      </c>
      <c r="C232" s="1">
        <v>2.79</v>
      </c>
      <c r="E232" s="1">
        <v>2.79</v>
      </c>
      <c r="F232" s="1">
        <v>3.069</v>
      </c>
      <c r="G232" s="1">
        <v>3.3479999999999999</v>
      </c>
      <c r="H232" s="1">
        <v>3.6269999999999998</v>
      </c>
      <c r="I232" t="s">
        <v>570</v>
      </c>
    </row>
    <row r="233" spans="1:9" ht="100.8" x14ac:dyDescent="0.3">
      <c r="A233" t="s">
        <v>278</v>
      </c>
      <c r="B233" s="81" t="s">
        <v>517</v>
      </c>
      <c r="C233" s="1">
        <v>3.12</v>
      </c>
      <c r="E233" s="1">
        <v>3.12</v>
      </c>
      <c r="F233" s="1">
        <v>3.4319999999999999</v>
      </c>
      <c r="G233" s="1">
        <v>3.7440000000000002</v>
      </c>
      <c r="H233" s="1">
        <v>4.056</v>
      </c>
      <c r="I233" t="s">
        <v>570</v>
      </c>
    </row>
    <row r="234" spans="1:9" ht="28.8" x14ac:dyDescent="0.3">
      <c r="A234" t="s">
        <v>279</v>
      </c>
      <c r="B234" s="81" t="s">
        <v>518</v>
      </c>
      <c r="C234" s="1">
        <v>4.1500000000000004</v>
      </c>
      <c r="E234" s="1">
        <v>4.1500000000000004</v>
      </c>
      <c r="F234" s="1">
        <v>4.5650000000000004</v>
      </c>
      <c r="G234" s="1">
        <v>4.9800000000000004</v>
      </c>
      <c r="H234" s="1">
        <v>5.3949999999999996</v>
      </c>
    </row>
    <row r="235" spans="1:9" ht="43.2" x14ac:dyDescent="0.3">
      <c r="A235" t="s">
        <v>280</v>
      </c>
      <c r="B235" s="81" t="s">
        <v>519</v>
      </c>
      <c r="C235" s="1">
        <v>2.89</v>
      </c>
      <c r="E235" s="1">
        <v>2.89</v>
      </c>
      <c r="F235" s="1">
        <v>3.1789999999999998</v>
      </c>
      <c r="G235" s="1">
        <v>3.468</v>
      </c>
      <c r="H235" s="1">
        <v>3.7570000000000001</v>
      </c>
      <c r="I235" t="s">
        <v>569</v>
      </c>
    </row>
    <row r="236" spans="1:9" ht="43.2" x14ac:dyDescent="0.3">
      <c r="A236" t="s">
        <v>281</v>
      </c>
      <c r="B236" s="81" t="s">
        <v>520</v>
      </c>
      <c r="C236" s="1">
        <v>2.89</v>
      </c>
      <c r="E236" s="1">
        <v>2.89</v>
      </c>
      <c r="F236" s="1">
        <v>3.1789999999999998</v>
      </c>
      <c r="G236" s="1">
        <v>3.468</v>
      </c>
      <c r="H236" s="1">
        <v>3.7570000000000001</v>
      </c>
      <c r="I236" t="s">
        <v>569</v>
      </c>
    </row>
    <row r="237" spans="1:9" ht="100.8" x14ac:dyDescent="0.3">
      <c r="A237" t="s">
        <v>282</v>
      </c>
      <c r="B237" s="81" t="s">
        <v>521</v>
      </c>
      <c r="C237" s="1">
        <v>4.1500000000000004</v>
      </c>
      <c r="E237" s="1">
        <v>4.1500000000000004</v>
      </c>
      <c r="F237" s="1">
        <v>4.5650000000000004</v>
      </c>
      <c r="G237" s="1">
        <v>4.9800000000000004</v>
      </c>
      <c r="H237" s="1">
        <v>5.3949999999999996</v>
      </c>
    </row>
    <row r="238" spans="1:9" ht="100.8" x14ac:dyDescent="0.3">
      <c r="A238" t="s">
        <v>283</v>
      </c>
      <c r="B238" s="81" t="s">
        <v>522</v>
      </c>
      <c r="C238" s="1">
        <v>2.89</v>
      </c>
      <c r="E238" s="1">
        <v>2.89</v>
      </c>
      <c r="F238" s="1">
        <v>3.1789999999999998</v>
      </c>
      <c r="G238" s="1">
        <v>3.468</v>
      </c>
      <c r="H238" s="1">
        <v>3.7570000000000001</v>
      </c>
      <c r="I238" t="s">
        <v>569</v>
      </c>
    </row>
    <row r="239" spans="1:9" ht="57.6" x14ac:dyDescent="0.3">
      <c r="A239" t="s">
        <v>284</v>
      </c>
      <c r="B239" s="81" t="s">
        <v>523</v>
      </c>
      <c r="C239" s="1">
        <v>2.89</v>
      </c>
      <c r="E239" s="1">
        <v>2.89</v>
      </c>
      <c r="F239" s="1">
        <v>3.1789999999999998</v>
      </c>
      <c r="G239" s="1">
        <v>3.468</v>
      </c>
      <c r="H239" s="1">
        <v>3.7570000000000001</v>
      </c>
      <c r="I239" t="s">
        <v>569</v>
      </c>
    </row>
    <row r="240" spans="1:9" ht="28.8" x14ac:dyDescent="0.3">
      <c r="A240" t="s">
        <v>285</v>
      </c>
      <c r="B240" s="81" t="s">
        <v>524</v>
      </c>
    </row>
    <row r="241" spans="1:9" x14ac:dyDescent="0.3">
      <c r="A241" t="s">
        <v>286</v>
      </c>
      <c r="B241" s="81" t="s">
        <v>525</v>
      </c>
      <c r="C241" s="1">
        <v>1.94</v>
      </c>
      <c r="E241" s="1">
        <v>1.94</v>
      </c>
      <c r="F241" s="1">
        <v>2.1339999999999999</v>
      </c>
      <c r="G241" s="1">
        <v>2.3279999999999998</v>
      </c>
      <c r="H241" s="1">
        <v>2.5219999999999998</v>
      </c>
    </row>
    <row r="242" spans="1:9" ht="28.8" x14ac:dyDescent="0.3">
      <c r="A242" t="s">
        <v>287</v>
      </c>
      <c r="B242" s="81" t="s">
        <v>526</v>
      </c>
      <c r="C242" s="1">
        <v>1.94</v>
      </c>
      <c r="E242" s="1">
        <v>1.94</v>
      </c>
      <c r="F242" s="1">
        <v>2.1339999999999999</v>
      </c>
      <c r="G242" s="1">
        <v>2.3279999999999998</v>
      </c>
      <c r="H242" s="1">
        <v>2.5219999999999998</v>
      </c>
    </row>
    <row r="243" spans="1:9" x14ac:dyDescent="0.3">
      <c r="A243" t="s">
        <v>288</v>
      </c>
      <c r="B243" s="81" t="s">
        <v>527</v>
      </c>
      <c r="C243" s="1">
        <v>2.1</v>
      </c>
      <c r="E243" s="1">
        <v>2.1</v>
      </c>
      <c r="F243" s="1">
        <v>2.31</v>
      </c>
      <c r="G243" s="1">
        <v>2.52</v>
      </c>
      <c r="H243" s="1">
        <v>2.73</v>
      </c>
      <c r="I243" t="s">
        <v>569</v>
      </c>
    </row>
    <row r="244" spans="1:9" x14ac:dyDescent="0.3">
      <c r="A244" t="s">
        <v>289</v>
      </c>
      <c r="B244" s="81" t="s">
        <v>528</v>
      </c>
      <c r="C244" s="1">
        <v>2.73</v>
      </c>
      <c r="E244" s="1">
        <v>2.73</v>
      </c>
      <c r="F244" s="1">
        <v>3.0030000000000001</v>
      </c>
      <c r="G244" s="1">
        <v>3.2759999999999998</v>
      </c>
      <c r="H244" s="1">
        <v>3.5489999999999999</v>
      </c>
    </row>
    <row r="245" spans="1:9" ht="28.8" x14ac:dyDescent="0.3">
      <c r="A245" t="s">
        <v>290</v>
      </c>
      <c r="B245" s="81" t="s">
        <v>529</v>
      </c>
      <c r="C245" s="1">
        <v>2.73</v>
      </c>
      <c r="E245" s="1">
        <v>2.73</v>
      </c>
      <c r="F245" s="1">
        <v>3.0030000000000001</v>
      </c>
      <c r="G245" s="1">
        <v>3.2759999999999998</v>
      </c>
      <c r="H245" s="1">
        <v>3.5489999999999999</v>
      </c>
    </row>
    <row r="246" spans="1:9" ht="28.8" x14ac:dyDescent="0.3">
      <c r="A246" t="s">
        <v>291</v>
      </c>
      <c r="B246" s="81" t="s">
        <v>530</v>
      </c>
      <c r="C246" s="1">
        <v>2.73</v>
      </c>
      <c r="E246" s="1">
        <v>2.73</v>
      </c>
      <c r="F246" s="1">
        <v>3.0030000000000001</v>
      </c>
      <c r="G246" s="1">
        <v>3.2759999999999998</v>
      </c>
      <c r="H246" s="1">
        <v>3.5489999999999999</v>
      </c>
    </row>
    <row r="247" spans="1:9" ht="43.2" x14ac:dyDescent="0.3">
      <c r="A247" t="s">
        <v>292</v>
      </c>
      <c r="B247" s="81" t="s">
        <v>531</v>
      </c>
      <c r="C247" s="1">
        <v>2.73</v>
      </c>
      <c r="E247" s="1">
        <v>2.73</v>
      </c>
      <c r="F247" s="1">
        <v>3.0030000000000001</v>
      </c>
      <c r="G247" s="1">
        <v>3.2759999999999998</v>
      </c>
      <c r="H247" s="1">
        <v>3.5489999999999999</v>
      </c>
    </row>
    <row r="248" spans="1:9" x14ac:dyDescent="0.3">
      <c r="A248" t="s">
        <v>293</v>
      </c>
      <c r="B248" s="81" t="s">
        <v>532</v>
      </c>
      <c r="C248" s="1">
        <v>2.11</v>
      </c>
      <c r="E248" s="1">
        <v>2.11</v>
      </c>
      <c r="F248" s="1">
        <v>2.3210000000000002</v>
      </c>
      <c r="G248" s="1">
        <v>2.532</v>
      </c>
      <c r="H248" s="1">
        <v>2.7429999999999999</v>
      </c>
      <c r="I248" t="s">
        <v>569</v>
      </c>
    </row>
    <row r="249" spans="1:9" ht="28.8" x14ac:dyDescent="0.3">
      <c r="A249" t="s">
        <v>294</v>
      </c>
      <c r="B249" s="81" t="s">
        <v>533</v>
      </c>
      <c r="C249" s="1">
        <v>2.11</v>
      </c>
      <c r="E249" s="1">
        <v>2.11</v>
      </c>
      <c r="F249" s="1">
        <v>2.3210000000000002</v>
      </c>
      <c r="G249" s="1">
        <v>2.532</v>
      </c>
      <c r="H249" s="1">
        <v>2.7429999999999999</v>
      </c>
      <c r="I249" t="s">
        <v>569</v>
      </c>
    </row>
    <row r="250" spans="1:9" ht="28.8" x14ac:dyDescent="0.3">
      <c r="A250" t="s">
        <v>295</v>
      </c>
      <c r="B250" s="81" t="s">
        <v>534</v>
      </c>
      <c r="C250" s="1">
        <v>2.11</v>
      </c>
      <c r="E250" s="1">
        <v>2.11</v>
      </c>
      <c r="F250" s="1">
        <v>2.3210000000000002</v>
      </c>
      <c r="G250" s="1">
        <v>2.532</v>
      </c>
      <c r="H250" s="1">
        <v>2.7429999999999999</v>
      </c>
      <c r="I250" t="s">
        <v>569</v>
      </c>
    </row>
    <row r="251" spans="1:9" ht="43.2" x14ac:dyDescent="0.3">
      <c r="A251" t="s">
        <v>296</v>
      </c>
      <c r="B251" s="81" t="s">
        <v>535</v>
      </c>
      <c r="C251" s="1">
        <v>2.11</v>
      </c>
      <c r="E251" s="1">
        <v>2.11</v>
      </c>
      <c r="F251" s="1">
        <v>2.3210000000000002</v>
      </c>
      <c r="G251" s="1">
        <v>2.532</v>
      </c>
      <c r="H251" s="1">
        <v>2.7429999999999999</v>
      </c>
      <c r="I251" t="s">
        <v>569</v>
      </c>
    </row>
    <row r="252" spans="1:9" ht="100.8" x14ac:dyDescent="0.3">
      <c r="A252" t="s">
        <v>297</v>
      </c>
      <c r="B252" s="81" t="s">
        <v>536</v>
      </c>
      <c r="C252" s="1">
        <v>3.58</v>
      </c>
      <c r="E252" s="1">
        <v>3.58</v>
      </c>
      <c r="F252" s="1">
        <v>3.9380000000000002</v>
      </c>
      <c r="G252" s="1">
        <v>4.2960000000000003</v>
      </c>
      <c r="H252" s="1">
        <v>4.6539999999999999</v>
      </c>
      <c r="I252" t="s">
        <v>569</v>
      </c>
    </row>
    <row r="253" spans="1:9" ht="86.4" x14ac:dyDescent="0.3">
      <c r="A253" t="s">
        <v>298</v>
      </c>
      <c r="B253" s="81" t="s">
        <v>537</v>
      </c>
      <c r="C253" s="1">
        <v>3.76</v>
      </c>
      <c r="E253" s="1">
        <v>3.76</v>
      </c>
      <c r="F253" s="1">
        <v>4.1360000000000001</v>
      </c>
      <c r="G253" s="1">
        <v>4.5119999999999996</v>
      </c>
      <c r="H253" s="1">
        <v>4.8879999999999999</v>
      </c>
      <c r="I253" t="s">
        <v>569</v>
      </c>
    </row>
    <row r="254" spans="1:9" ht="86.4" x14ac:dyDescent="0.3">
      <c r="A254" t="s">
        <v>299</v>
      </c>
      <c r="B254" s="81" t="s">
        <v>538</v>
      </c>
      <c r="C254" s="1">
        <v>2.89</v>
      </c>
      <c r="E254" s="1">
        <v>2.89</v>
      </c>
      <c r="F254" s="1">
        <v>3.1789999999999998</v>
      </c>
      <c r="G254" s="1">
        <v>3.468</v>
      </c>
      <c r="H254" s="1">
        <v>3.7570000000000001</v>
      </c>
      <c r="I254" t="s">
        <v>569</v>
      </c>
    </row>
    <row r="255" spans="1:9" ht="43.2" x14ac:dyDescent="0.3">
      <c r="A255" t="s">
        <v>300</v>
      </c>
      <c r="B255" s="81" t="s">
        <v>539</v>
      </c>
    </row>
    <row r="256" spans="1:9" ht="43.2" x14ac:dyDescent="0.3">
      <c r="A256" t="s">
        <v>301</v>
      </c>
      <c r="B256" s="81" t="s">
        <v>539</v>
      </c>
      <c r="C256" s="1">
        <v>2.99</v>
      </c>
      <c r="E256" s="1">
        <v>2.99</v>
      </c>
      <c r="F256" s="1">
        <v>3.2890000000000001</v>
      </c>
      <c r="G256" s="1">
        <v>3.5880000000000001</v>
      </c>
      <c r="H256" s="1">
        <v>3.887</v>
      </c>
      <c r="I256" t="s">
        <v>569</v>
      </c>
    </row>
    <row r="257" spans="1:9" ht="72" x14ac:dyDescent="0.3">
      <c r="A257" t="s">
        <v>302</v>
      </c>
      <c r="B257" s="81" t="s">
        <v>540</v>
      </c>
    </row>
    <row r="258" spans="1:9" x14ac:dyDescent="0.3">
      <c r="A258" t="s">
        <v>303</v>
      </c>
      <c r="B258" s="81" t="s">
        <v>541</v>
      </c>
      <c r="C258" s="1">
        <v>2.11</v>
      </c>
      <c r="E258" s="1">
        <v>2.11</v>
      </c>
      <c r="F258" s="1">
        <v>2.3210000000000002</v>
      </c>
      <c r="G258" s="1">
        <v>2.532</v>
      </c>
      <c r="H258" s="1">
        <v>2.7429999999999999</v>
      </c>
      <c r="I258" t="s">
        <v>569</v>
      </c>
    </row>
    <row r="259" spans="1:9" x14ac:dyDescent="0.3">
      <c r="A259" t="s">
        <v>304</v>
      </c>
      <c r="B259" s="81" t="s">
        <v>542</v>
      </c>
      <c r="C259" s="1">
        <v>3.08</v>
      </c>
      <c r="E259" s="1">
        <v>3.08</v>
      </c>
      <c r="F259" s="1">
        <v>3.3879999999999999</v>
      </c>
      <c r="G259" s="1">
        <v>3.6960000000000002</v>
      </c>
      <c r="H259" s="1">
        <v>4.0039999999999996</v>
      </c>
      <c r="I259" t="s">
        <v>569</v>
      </c>
    </row>
    <row r="260" spans="1:9" ht="28.8" x14ac:dyDescent="0.3">
      <c r="A260" t="s">
        <v>305</v>
      </c>
      <c r="B260" s="81" t="s">
        <v>543</v>
      </c>
      <c r="C260" s="1">
        <v>2.11</v>
      </c>
      <c r="E260" s="1">
        <v>2.11</v>
      </c>
      <c r="F260" s="1">
        <v>2.3210000000000002</v>
      </c>
      <c r="G260" s="1">
        <v>2.532</v>
      </c>
      <c r="H260" s="1">
        <v>2.7429999999999999</v>
      </c>
      <c r="I260" t="s">
        <v>569</v>
      </c>
    </row>
    <row r="261" spans="1:9" x14ac:dyDescent="0.3">
      <c r="A261" t="s">
        <v>306</v>
      </c>
      <c r="B261" s="81" t="s">
        <v>544</v>
      </c>
      <c r="C261" s="1">
        <v>2.11</v>
      </c>
      <c r="E261" s="1">
        <v>2.11</v>
      </c>
      <c r="F261" s="1">
        <v>2.3210000000000002</v>
      </c>
      <c r="G261" s="1">
        <v>2.532</v>
      </c>
      <c r="H261" s="1">
        <v>2.7429999999999999</v>
      </c>
      <c r="I261" t="s">
        <v>569</v>
      </c>
    </row>
    <row r="262" spans="1:9" x14ac:dyDescent="0.3">
      <c r="A262" t="s">
        <v>307</v>
      </c>
      <c r="B262" s="81" t="s">
        <v>545</v>
      </c>
      <c r="C262" s="1">
        <v>3.08</v>
      </c>
      <c r="E262" s="1">
        <v>3.08</v>
      </c>
      <c r="F262" s="1">
        <v>3.3879999999999999</v>
      </c>
      <c r="G262" s="1">
        <v>3.6960000000000002</v>
      </c>
      <c r="H262" s="1">
        <v>4.0039999999999996</v>
      </c>
      <c r="I262" t="s">
        <v>569</v>
      </c>
    </row>
    <row r="263" spans="1:9" ht="28.8" x14ac:dyDescent="0.3">
      <c r="A263" t="s">
        <v>308</v>
      </c>
      <c r="B263" s="81" t="s">
        <v>546</v>
      </c>
      <c r="C263" s="1">
        <v>2.11</v>
      </c>
      <c r="E263" s="1">
        <v>2.11</v>
      </c>
      <c r="F263" s="1">
        <v>2.3210000000000002</v>
      </c>
      <c r="G263" s="1">
        <v>2.532</v>
      </c>
      <c r="H263" s="1">
        <v>2.7429999999999999</v>
      </c>
      <c r="I263" t="s">
        <v>569</v>
      </c>
    </row>
    <row r="264" spans="1:9" ht="43.2" x14ac:dyDescent="0.3">
      <c r="A264" t="s">
        <v>309</v>
      </c>
      <c r="B264" s="81" t="s">
        <v>547</v>
      </c>
      <c r="C264" s="1">
        <v>2.11</v>
      </c>
      <c r="E264" s="1">
        <v>2.11</v>
      </c>
      <c r="F264" s="1">
        <v>2.3210000000000002</v>
      </c>
      <c r="G264" s="1">
        <v>2.532</v>
      </c>
      <c r="H264" s="1">
        <v>2.7429999999999999</v>
      </c>
      <c r="I264" t="s">
        <v>569</v>
      </c>
    </row>
    <row r="265" spans="1:9" ht="72" x14ac:dyDescent="0.3">
      <c r="A265" t="s">
        <v>310</v>
      </c>
      <c r="B265" s="81" t="s">
        <v>548</v>
      </c>
      <c r="C265" s="1">
        <v>2.68</v>
      </c>
      <c r="E265" s="1">
        <v>2.68</v>
      </c>
      <c r="F265" s="1">
        <v>2.948</v>
      </c>
      <c r="G265" s="1">
        <v>3.2160000000000002</v>
      </c>
      <c r="H265" s="1">
        <v>3.484</v>
      </c>
      <c r="I265" t="s">
        <v>569</v>
      </c>
    </row>
    <row r="266" spans="1:9" x14ac:dyDescent="0.3">
      <c r="A266" t="s">
        <v>311</v>
      </c>
      <c r="B266" s="81" t="s">
        <v>549</v>
      </c>
      <c r="C266" s="1">
        <v>2.95</v>
      </c>
      <c r="E266" s="1">
        <v>2.95</v>
      </c>
      <c r="F266" s="1">
        <v>3.2450000000000001</v>
      </c>
      <c r="G266" s="1">
        <v>3.54</v>
      </c>
      <c r="H266" s="1">
        <v>3.835</v>
      </c>
      <c r="I266" t="s">
        <v>569</v>
      </c>
    </row>
    <row r="267" spans="1:9" ht="28.8" x14ac:dyDescent="0.3">
      <c r="A267" t="s">
        <v>312</v>
      </c>
      <c r="B267" s="81" t="s">
        <v>550</v>
      </c>
      <c r="C267" s="1">
        <v>2.11</v>
      </c>
      <c r="E267" s="1">
        <v>2.11</v>
      </c>
      <c r="F267" s="1">
        <v>2.3210000000000002</v>
      </c>
      <c r="G267" s="1">
        <v>2.532</v>
      </c>
      <c r="H267" s="1">
        <v>2.7429999999999999</v>
      </c>
      <c r="I267" t="s">
        <v>569</v>
      </c>
    </row>
    <row r="268" spans="1:9" ht="28.8" x14ac:dyDescent="0.3">
      <c r="A268" t="s">
        <v>313</v>
      </c>
      <c r="B268" s="81" t="s">
        <v>551</v>
      </c>
      <c r="C268" s="1">
        <v>2.11</v>
      </c>
      <c r="E268" s="1">
        <v>2.11</v>
      </c>
      <c r="F268" s="1">
        <v>2.3210000000000002</v>
      </c>
      <c r="G268" s="1">
        <v>2.532</v>
      </c>
      <c r="H268" s="1">
        <v>2.7429999999999999</v>
      </c>
      <c r="I268" t="s">
        <v>569</v>
      </c>
    </row>
    <row r="269" spans="1:9" ht="28.8" x14ac:dyDescent="0.3">
      <c r="A269" t="s">
        <v>314</v>
      </c>
      <c r="B269" s="81" t="s">
        <v>552</v>
      </c>
      <c r="C269" s="1">
        <v>2.21</v>
      </c>
      <c r="E269" s="1">
        <v>2.21</v>
      </c>
      <c r="F269" s="1">
        <v>2.431</v>
      </c>
      <c r="G269" s="1">
        <v>2.6520000000000001</v>
      </c>
      <c r="H269" s="1">
        <v>2.8730000000000002</v>
      </c>
      <c r="I269" t="s">
        <v>569</v>
      </c>
    </row>
    <row r="270" spans="1:9" ht="28.8" x14ac:dyDescent="0.3">
      <c r="A270" t="s">
        <v>315</v>
      </c>
      <c r="B270" s="81" t="s">
        <v>553</v>
      </c>
      <c r="C270" s="1">
        <v>2.16</v>
      </c>
      <c r="E270" s="1">
        <v>2.16</v>
      </c>
      <c r="F270" s="1">
        <v>2.3759999999999999</v>
      </c>
      <c r="G270" s="1">
        <v>2.5920000000000001</v>
      </c>
      <c r="H270" s="1">
        <v>2.8079999999999998</v>
      </c>
      <c r="I270" t="s">
        <v>569</v>
      </c>
    </row>
    <row r="271" spans="1:9" x14ac:dyDescent="0.3">
      <c r="A271" t="s">
        <v>316</v>
      </c>
      <c r="B271" s="81" t="s">
        <v>554</v>
      </c>
      <c r="C271" s="1">
        <v>2.11</v>
      </c>
      <c r="E271" s="1">
        <v>2.11</v>
      </c>
      <c r="F271" s="1">
        <v>2.3210000000000002</v>
      </c>
      <c r="G271" s="1">
        <v>2.532</v>
      </c>
      <c r="H271" s="1">
        <v>2.7429999999999999</v>
      </c>
      <c r="I271" t="s">
        <v>569</v>
      </c>
    </row>
    <row r="272" spans="1:9" x14ac:dyDescent="0.3">
      <c r="A272" t="s">
        <v>317</v>
      </c>
      <c r="B272" s="81" t="s">
        <v>555</v>
      </c>
      <c r="C272" s="1">
        <v>2.11</v>
      </c>
      <c r="E272" s="1">
        <v>2.11</v>
      </c>
      <c r="F272" s="1">
        <v>2.3210000000000002</v>
      </c>
      <c r="G272" s="1">
        <v>2.532</v>
      </c>
      <c r="H272" s="1">
        <v>2.7429999999999999</v>
      </c>
      <c r="I272" t="s">
        <v>569</v>
      </c>
    </row>
    <row r="273" spans="1:9" ht="28.8" x14ac:dyDescent="0.3">
      <c r="A273" t="s">
        <v>318</v>
      </c>
      <c r="B273" s="81" t="s">
        <v>556</v>
      </c>
    </row>
    <row r="274" spans="1:9" ht="28.8" x14ac:dyDescent="0.3">
      <c r="A274" t="s">
        <v>319</v>
      </c>
      <c r="B274" s="81" t="s">
        <v>557</v>
      </c>
      <c r="C274" s="1">
        <v>2.1</v>
      </c>
      <c r="E274" s="1">
        <v>2.1</v>
      </c>
      <c r="F274" s="1">
        <v>2.31</v>
      </c>
      <c r="G274" s="1">
        <v>2.52</v>
      </c>
      <c r="H274" s="1">
        <v>2.73</v>
      </c>
      <c r="I274" t="s">
        <v>569</v>
      </c>
    </row>
    <row r="275" spans="1:9" ht="43.2" x14ac:dyDescent="0.3">
      <c r="A275" t="s">
        <v>320</v>
      </c>
      <c r="B275" s="81" t="s">
        <v>558</v>
      </c>
      <c r="C275" s="1">
        <v>2.1</v>
      </c>
      <c r="E275" s="1">
        <v>2.1</v>
      </c>
      <c r="F275" s="1">
        <v>2.31</v>
      </c>
      <c r="G275" s="1">
        <v>2.52</v>
      </c>
      <c r="H275" s="1">
        <v>2.73</v>
      </c>
      <c r="I275" t="s">
        <v>569</v>
      </c>
    </row>
    <row r="276" spans="1:9" ht="28.8" x14ac:dyDescent="0.3">
      <c r="A276" t="s">
        <v>321</v>
      </c>
      <c r="B276" s="81" t="s">
        <v>559</v>
      </c>
      <c r="C276" s="1">
        <v>2.11</v>
      </c>
      <c r="E276" s="1">
        <v>2.11</v>
      </c>
      <c r="F276" s="1">
        <v>2.3210000000000002</v>
      </c>
      <c r="G276" s="1">
        <v>2.532</v>
      </c>
      <c r="H276" s="1">
        <v>2.7429999999999999</v>
      </c>
      <c r="I276" t="s">
        <v>569</v>
      </c>
    </row>
    <row r="277" spans="1:9" x14ac:dyDescent="0.3">
      <c r="A277" t="s">
        <v>322</v>
      </c>
      <c r="B277" s="81" t="s">
        <v>560</v>
      </c>
      <c r="C277" s="1">
        <v>2.11</v>
      </c>
      <c r="E277" s="1">
        <v>2.11</v>
      </c>
      <c r="F277" s="1">
        <v>2.3210000000000002</v>
      </c>
      <c r="G277" s="1">
        <v>2.532</v>
      </c>
      <c r="H277" s="1">
        <v>2.7429999999999999</v>
      </c>
      <c r="I277" t="s">
        <v>569</v>
      </c>
    </row>
    <row r="278" spans="1:9" ht="28.8" x14ac:dyDescent="0.3">
      <c r="A278" t="s">
        <v>323</v>
      </c>
      <c r="B278" s="81" t="s">
        <v>561</v>
      </c>
      <c r="C278" s="1">
        <v>2.11</v>
      </c>
      <c r="E278" s="1">
        <v>2.11</v>
      </c>
      <c r="F278" s="1">
        <v>2.3210000000000002</v>
      </c>
      <c r="G278" s="1">
        <v>2.532</v>
      </c>
      <c r="H278" s="1">
        <v>2.7429999999999999</v>
      </c>
      <c r="I278" t="s">
        <v>569</v>
      </c>
    </row>
    <row r="279" spans="1:9" x14ac:dyDescent="0.3">
      <c r="A279" t="s">
        <v>324</v>
      </c>
      <c r="B279" s="81" t="s">
        <v>562</v>
      </c>
      <c r="C279" s="1">
        <v>2.11</v>
      </c>
      <c r="E279" s="1">
        <v>2.11</v>
      </c>
      <c r="F279" s="1">
        <v>2.3210000000000002</v>
      </c>
      <c r="G279" s="1">
        <v>2.532</v>
      </c>
      <c r="H279" s="1">
        <v>2.7429999999999999</v>
      </c>
      <c r="I279" t="s">
        <v>569</v>
      </c>
    </row>
    <row r="280" spans="1:9" ht="43.2" x14ac:dyDescent="0.3">
      <c r="A280" t="s">
        <v>325</v>
      </c>
      <c r="B280" s="81" t="s">
        <v>563</v>
      </c>
      <c r="C280" s="1">
        <v>2.11</v>
      </c>
      <c r="E280" s="1">
        <v>2.11</v>
      </c>
      <c r="F280" s="1">
        <v>2.3210000000000002</v>
      </c>
      <c r="G280" s="1">
        <v>2.532</v>
      </c>
      <c r="H280" s="1">
        <v>2.7429999999999999</v>
      </c>
      <c r="I280" t="s">
        <v>569</v>
      </c>
    </row>
    <row r="281" spans="1:9" ht="28.8" x14ac:dyDescent="0.3">
      <c r="A281" t="s">
        <v>326</v>
      </c>
      <c r="B281" s="81" t="s">
        <v>564</v>
      </c>
      <c r="C281" s="1">
        <v>2.1</v>
      </c>
      <c r="E281" s="1">
        <v>2.1</v>
      </c>
      <c r="F281" s="1">
        <v>2.31</v>
      </c>
      <c r="G281" s="1">
        <v>2.52</v>
      </c>
      <c r="H281" s="1">
        <v>2.73</v>
      </c>
      <c r="I281" t="s">
        <v>569</v>
      </c>
    </row>
    <row r="282" spans="1:9" ht="28.8" x14ac:dyDescent="0.3">
      <c r="A282" t="s">
        <v>327</v>
      </c>
      <c r="B282" s="81" t="s">
        <v>565</v>
      </c>
      <c r="C282" s="1">
        <v>2.1</v>
      </c>
      <c r="E282" s="1">
        <v>2.1</v>
      </c>
      <c r="F282" s="1">
        <v>2.31</v>
      </c>
      <c r="G282" s="1">
        <v>2.52</v>
      </c>
      <c r="H282" s="1">
        <v>2.73</v>
      </c>
      <c r="I282" t="s">
        <v>569</v>
      </c>
    </row>
    <row r="283" spans="1:9" ht="28.8" x14ac:dyDescent="0.3">
      <c r="A283" t="s">
        <v>328</v>
      </c>
      <c r="B283" s="81" t="s">
        <v>566</v>
      </c>
      <c r="C283" s="1">
        <v>2.1</v>
      </c>
      <c r="E283" s="1">
        <v>2.1</v>
      </c>
      <c r="F283" s="1">
        <v>2.31</v>
      </c>
      <c r="G283" s="1">
        <v>2.52</v>
      </c>
      <c r="H283" s="1">
        <v>2.73</v>
      </c>
      <c r="I283" t="s">
        <v>569</v>
      </c>
    </row>
    <row r="284" spans="1:9" ht="28.8" x14ac:dyDescent="0.3">
      <c r="A284" t="s">
        <v>329</v>
      </c>
      <c r="B284" s="81" t="s">
        <v>567</v>
      </c>
      <c r="C284" s="1">
        <v>2.89</v>
      </c>
      <c r="E284" s="1">
        <v>2.89</v>
      </c>
      <c r="F284" s="1">
        <v>3.1789999999999998</v>
      </c>
      <c r="G284" s="1">
        <v>3.468</v>
      </c>
      <c r="H284" s="1">
        <v>3.7570000000000001</v>
      </c>
      <c r="I284" t="s">
        <v>569</v>
      </c>
    </row>
  </sheetData>
  <sheetProtection algorithmName="SHA-512" hashValue="riX8htxbt4XX/3D+Qgcb6JjltGILNvcUuiNlZwe69cYJrvKA1VG2RUT3e/HtX+7mp/s549u9WQte3X0nYUGYCg==" saltValue="RoTd+dhM5QrLuRZlxDCsXw=="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31"/>
  <dimension ref="A1:I10"/>
  <sheetViews>
    <sheetView workbookViewId="0">
      <selection activeCell="J13" sqref="J13"/>
    </sheetView>
  </sheetViews>
  <sheetFormatPr defaultRowHeight="14.4" x14ac:dyDescent="0.3"/>
  <cols>
    <col min="1" max="1" width="9.88671875" bestFit="1" customWidth="1"/>
    <col min="2" max="2" width="52.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0.04</v>
      </c>
      <c r="E4" s="1">
        <v>0.89</v>
      </c>
      <c r="F4" s="1">
        <v>0.97899999999999998</v>
      </c>
      <c r="G4" s="1">
        <v>1.0680000000000001</v>
      </c>
      <c r="H4" s="1">
        <v>1.157</v>
      </c>
      <c r="I4" t="s">
        <v>83</v>
      </c>
    </row>
    <row r="5" spans="1:9" x14ac:dyDescent="0.3">
      <c r="A5" t="s">
        <v>11</v>
      </c>
      <c r="B5" s="81" t="s">
        <v>48</v>
      </c>
    </row>
    <row r="6" spans="1:9" x14ac:dyDescent="0.3">
      <c r="A6" t="s">
        <v>12</v>
      </c>
      <c r="B6" s="81" t="s">
        <v>49</v>
      </c>
      <c r="C6" s="1">
        <v>0.85</v>
      </c>
      <c r="D6" s="1">
        <v>7.0000000000000007E-2</v>
      </c>
      <c r="E6" s="1">
        <v>0.93</v>
      </c>
      <c r="F6" s="1">
        <v>1.0229999999999999</v>
      </c>
      <c r="G6" s="1">
        <v>1.1160000000000001</v>
      </c>
      <c r="H6" s="1">
        <v>1.2090000000000001</v>
      </c>
    </row>
    <row r="7" spans="1:9" x14ac:dyDescent="0.3">
      <c r="A7" t="s">
        <v>13</v>
      </c>
      <c r="B7" s="81" t="s">
        <v>50</v>
      </c>
    </row>
    <row r="8" spans="1:9" x14ac:dyDescent="0.3">
      <c r="A8" t="s">
        <v>13</v>
      </c>
      <c r="B8" s="81" t="s">
        <v>51</v>
      </c>
      <c r="C8" s="1">
        <v>0.82</v>
      </c>
      <c r="D8" s="1">
        <v>7.0000000000000007E-2</v>
      </c>
      <c r="E8" s="1">
        <v>0.89</v>
      </c>
      <c r="F8" s="1">
        <v>0.97899999999999998</v>
      </c>
      <c r="G8" s="1">
        <v>1.0680000000000001</v>
      </c>
      <c r="H8" s="1">
        <v>1.157</v>
      </c>
      <c r="I8" t="s">
        <v>83</v>
      </c>
    </row>
    <row r="9" spans="1:9" x14ac:dyDescent="0.3">
      <c r="A9" t="s">
        <v>14</v>
      </c>
      <c r="B9" s="81" t="s">
        <v>52</v>
      </c>
    </row>
    <row r="10" spans="1:9" x14ac:dyDescent="0.3">
      <c r="A10" t="s">
        <v>44</v>
      </c>
      <c r="B10" s="81" t="s">
        <v>82</v>
      </c>
      <c r="C10" s="1">
        <v>10.82</v>
      </c>
      <c r="E10" s="1">
        <v>10.82</v>
      </c>
      <c r="F10" s="1">
        <v>11.901999999999999</v>
      </c>
      <c r="G10" s="1">
        <v>12.984</v>
      </c>
      <c r="H10" s="1">
        <v>14.066000000000001</v>
      </c>
    </row>
  </sheetData>
  <sheetProtection algorithmName="SHA-512" hashValue="EC9YgXupS+X/Scaxxyy5KJ3QgV8cIgJNnPtlAKU9PCIwEBM4N6lGqpVuT9qIzh1e6ORxOgJcdFiT/ziPZ89L2A==" saltValue="groPFGE7mNpVR4DhhwS4UA=="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32"/>
  <dimension ref="A1:I63"/>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v>
      </c>
      <c r="E4" s="1">
        <v>0.85</v>
      </c>
      <c r="F4" s="1">
        <v>0.93500000000000005</v>
      </c>
      <c r="G4" s="1">
        <v>1.02</v>
      </c>
      <c r="H4" s="1">
        <v>1.105</v>
      </c>
      <c r="I4" t="s">
        <v>83</v>
      </c>
    </row>
    <row r="5" spans="1:9" x14ac:dyDescent="0.3">
      <c r="A5" t="s">
        <v>11</v>
      </c>
      <c r="B5" s="81" t="s">
        <v>48</v>
      </c>
    </row>
    <row r="6" spans="1:9" x14ac:dyDescent="0.3">
      <c r="A6" t="s">
        <v>12</v>
      </c>
      <c r="B6" s="81" t="s">
        <v>49</v>
      </c>
      <c r="C6" s="1">
        <v>0.85</v>
      </c>
      <c r="D6" s="1">
        <v>0</v>
      </c>
      <c r="E6" s="1">
        <v>0.86</v>
      </c>
      <c r="F6" s="1">
        <v>0.94599999999999995</v>
      </c>
      <c r="G6" s="1">
        <v>1.032</v>
      </c>
      <c r="H6" s="1">
        <v>1.1180000000000001</v>
      </c>
    </row>
    <row r="7" spans="1:9" x14ac:dyDescent="0.3">
      <c r="A7" t="s">
        <v>13</v>
      </c>
      <c r="B7" s="81" t="s">
        <v>50</v>
      </c>
    </row>
    <row r="8" spans="1:9" x14ac:dyDescent="0.3">
      <c r="A8" t="s">
        <v>13</v>
      </c>
      <c r="B8" s="81" t="s">
        <v>51</v>
      </c>
      <c r="C8" s="1">
        <v>0.81</v>
      </c>
      <c r="D8" s="1">
        <v>0.01</v>
      </c>
      <c r="E8" s="1">
        <v>0.82</v>
      </c>
      <c r="F8" s="1">
        <v>0.90200000000000002</v>
      </c>
      <c r="G8" s="1">
        <v>0.98399999999999999</v>
      </c>
      <c r="H8" s="1">
        <v>1.0660000000000001</v>
      </c>
      <c r="I8" t="s">
        <v>83</v>
      </c>
    </row>
    <row r="9" spans="1:9" x14ac:dyDescent="0.3">
      <c r="A9" t="s">
        <v>14</v>
      </c>
      <c r="B9" s="81" t="s">
        <v>52</v>
      </c>
    </row>
    <row r="10" spans="1:9" x14ac:dyDescent="0.3">
      <c r="A10" t="s">
        <v>15</v>
      </c>
      <c r="B10" s="81" t="s">
        <v>53</v>
      </c>
      <c r="C10" s="1">
        <v>1.82</v>
      </c>
      <c r="D10" s="1">
        <v>0.03</v>
      </c>
      <c r="E10" s="1">
        <v>1.85</v>
      </c>
      <c r="F10" s="1">
        <v>1.869</v>
      </c>
      <c r="G10" s="1">
        <v>1.869</v>
      </c>
      <c r="H10" s="1">
        <v>1.869</v>
      </c>
    </row>
    <row r="11" spans="1:9" x14ac:dyDescent="0.3">
      <c r="A11" t="s">
        <v>16</v>
      </c>
      <c r="B11" s="81" t="s">
        <v>54</v>
      </c>
    </row>
    <row r="12" spans="1:9" x14ac:dyDescent="0.3">
      <c r="A12" t="s">
        <v>17</v>
      </c>
      <c r="B12" s="81" t="s">
        <v>55</v>
      </c>
      <c r="C12" s="1">
        <v>0.68</v>
      </c>
      <c r="D12" s="1">
        <v>0.03</v>
      </c>
      <c r="E12" s="1">
        <v>0.71</v>
      </c>
      <c r="F12" s="1">
        <v>0.71699999999999997</v>
      </c>
      <c r="G12" s="1">
        <v>0.71699999999999997</v>
      </c>
      <c r="H12" s="1">
        <v>0.71699999999999997</v>
      </c>
    </row>
    <row r="13" spans="1:9" x14ac:dyDescent="0.3">
      <c r="A13" t="s">
        <v>18</v>
      </c>
      <c r="B13" s="81" t="s">
        <v>56</v>
      </c>
      <c r="C13" s="1">
        <v>1.63</v>
      </c>
      <c r="D13" s="1">
        <v>0.05</v>
      </c>
      <c r="E13" s="1">
        <v>1.67</v>
      </c>
      <c r="F13" s="1">
        <v>1.6870000000000001</v>
      </c>
      <c r="G13" s="1">
        <v>1.6870000000000001</v>
      </c>
      <c r="H13" s="1">
        <v>1.6870000000000001</v>
      </c>
    </row>
    <row r="14" spans="1:9" x14ac:dyDescent="0.3">
      <c r="A14" t="s">
        <v>19</v>
      </c>
      <c r="B14" s="81" t="s">
        <v>57</v>
      </c>
    </row>
    <row r="15" spans="1:9" ht="57.6" x14ac:dyDescent="0.3">
      <c r="A15" t="s">
        <v>20</v>
      </c>
      <c r="B15" s="81" t="s">
        <v>58</v>
      </c>
      <c r="C15" s="1">
        <v>0.51</v>
      </c>
      <c r="D15" s="1">
        <v>0.03</v>
      </c>
      <c r="E15" s="1">
        <v>0.53</v>
      </c>
      <c r="F15" s="1">
        <v>0.53500000000000003</v>
      </c>
      <c r="G15" s="1">
        <v>0.53500000000000003</v>
      </c>
      <c r="H15" s="1">
        <v>0.53500000000000003</v>
      </c>
    </row>
    <row r="16" spans="1:9" ht="57.6" x14ac:dyDescent="0.3">
      <c r="A16" t="s">
        <v>21</v>
      </c>
      <c r="B16" s="81" t="s">
        <v>59</v>
      </c>
      <c r="C16" s="1">
        <v>0.84</v>
      </c>
      <c r="D16" s="1">
        <v>0.03</v>
      </c>
      <c r="E16" s="1">
        <v>0.87</v>
      </c>
      <c r="F16" s="1">
        <v>0.879</v>
      </c>
      <c r="G16" s="1">
        <v>0.879</v>
      </c>
      <c r="H16" s="1">
        <v>0.879</v>
      </c>
    </row>
    <row r="17" spans="1:8" ht="72" x14ac:dyDescent="0.3">
      <c r="A17" t="s">
        <v>22</v>
      </c>
      <c r="B17" s="81" t="s">
        <v>60</v>
      </c>
      <c r="C17" s="1">
        <v>1.53</v>
      </c>
      <c r="D17" s="1">
        <v>0.08</v>
      </c>
      <c r="E17" s="1">
        <v>1.61</v>
      </c>
      <c r="F17" s="1">
        <v>1.6259999999999999</v>
      </c>
      <c r="G17" s="1">
        <v>1.6259999999999999</v>
      </c>
      <c r="H17" s="1">
        <v>1.6259999999999999</v>
      </c>
    </row>
    <row r="18" spans="1:8" ht="57.6" x14ac:dyDescent="0.3">
      <c r="A18" t="s">
        <v>23</v>
      </c>
      <c r="B18" s="81" t="s">
        <v>61</v>
      </c>
      <c r="C18" s="1">
        <v>1.5</v>
      </c>
      <c r="D18" s="1">
        <v>0.08</v>
      </c>
      <c r="E18" s="1">
        <v>1.57</v>
      </c>
      <c r="F18" s="1">
        <v>1.5860000000000001</v>
      </c>
      <c r="G18" s="1">
        <v>1.5860000000000001</v>
      </c>
      <c r="H18" s="1">
        <v>1.5860000000000001</v>
      </c>
    </row>
    <row r="19" spans="1:8" ht="28.8" x14ac:dyDescent="0.3">
      <c r="A19" t="s">
        <v>24</v>
      </c>
      <c r="B19" s="81" t="s">
        <v>62</v>
      </c>
      <c r="C19" s="1">
        <v>0.66</v>
      </c>
      <c r="D19" s="1">
        <v>0.06</v>
      </c>
      <c r="E19" s="1">
        <v>0.72</v>
      </c>
      <c r="F19" s="1">
        <v>0.72699999999999998</v>
      </c>
      <c r="G19" s="1">
        <v>0.72699999999999998</v>
      </c>
      <c r="H19" s="1">
        <v>0.72699999999999998</v>
      </c>
    </row>
    <row r="20" spans="1:8" ht="28.8" x14ac:dyDescent="0.3">
      <c r="A20" t="s">
        <v>25</v>
      </c>
      <c r="B20" s="81" t="s">
        <v>63</v>
      </c>
      <c r="C20" s="1">
        <v>1.1599999999999999</v>
      </c>
      <c r="D20" s="1">
        <v>0.06</v>
      </c>
      <c r="E20" s="1">
        <v>1.23</v>
      </c>
      <c r="F20" s="1">
        <v>1.242</v>
      </c>
      <c r="G20" s="1">
        <v>1.242</v>
      </c>
      <c r="H20" s="1">
        <v>1.242</v>
      </c>
    </row>
    <row r="21" spans="1:8" ht="28.8" x14ac:dyDescent="0.3">
      <c r="A21" t="s">
        <v>26</v>
      </c>
      <c r="B21" s="81" t="s">
        <v>64</v>
      </c>
      <c r="C21" s="1">
        <v>1.24</v>
      </c>
      <c r="D21" s="1">
        <v>0.05</v>
      </c>
      <c r="E21" s="1">
        <v>1.29</v>
      </c>
      <c r="F21" s="1">
        <v>1.3029999999999999</v>
      </c>
      <c r="G21" s="1">
        <v>1.3029999999999999</v>
      </c>
      <c r="H21" s="1">
        <v>1.3029999999999999</v>
      </c>
    </row>
    <row r="22" spans="1:8" ht="43.2" x14ac:dyDescent="0.3">
      <c r="A22" t="s">
        <v>27</v>
      </c>
      <c r="B22" s="81" t="s">
        <v>65</v>
      </c>
      <c r="C22" s="1">
        <v>1.9</v>
      </c>
      <c r="D22" s="1">
        <v>7.0000000000000007E-2</v>
      </c>
      <c r="E22" s="1">
        <v>1.98</v>
      </c>
      <c r="F22" s="1">
        <v>2</v>
      </c>
      <c r="G22" s="1">
        <v>2</v>
      </c>
      <c r="H22" s="1">
        <v>2</v>
      </c>
    </row>
    <row r="23" spans="1:8" ht="72" x14ac:dyDescent="0.3">
      <c r="A23" t="s">
        <v>28</v>
      </c>
      <c r="B23" s="81" t="s">
        <v>66</v>
      </c>
      <c r="C23" s="1">
        <v>1.65</v>
      </c>
      <c r="D23" s="1">
        <v>7.0000000000000007E-2</v>
      </c>
      <c r="E23" s="1">
        <v>1.71</v>
      </c>
      <c r="F23" s="1">
        <v>1.7270000000000001</v>
      </c>
      <c r="G23" s="1">
        <v>1.7270000000000001</v>
      </c>
      <c r="H23" s="1">
        <v>1.7270000000000001</v>
      </c>
    </row>
    <row r="24" spans="1:8" ht="72" x14ac:dyDescent="0.3">
      <c r="A24" t="s">
        <v>29</v>
      </c>
      <c r="B24" s="81" t="s">
        <v>67</v>
      </c>
      <c r="C24" s="1">
        <v>1.65</v>
      </c>
      <c r="D24" s="1">
        <v>7.0000000000000007E-2</v>
      </c>
      <c r="E24" s="1">
        <v>1.71</v>
      </c>
      <c r="F24" s="1">
        <v>1.7270000000000001</v>
      </c>
      <c r="G24" s="1">
        <v>1.7270000000000001</v>
      </c>
      <c r="H24" s="1">
        <v>1.7270000000000001</v>
      </c>
    </row>
    <row r="25" spans="1:8" ht="28.8" x14ac:dyDescent="0.3">
      <c r="A25" t="s">
        <v>30</v>
      </c>
      <c r="B25" s="81" t="s">
        <v>68</v>
      </c>
      <c r="C25" s="1">
        <v>2.84</v>
      </c>
      <c r="D25" s="1">
        <v>0.05</v>
      </c>
      <c r="E25" s="1">
        <v>2.89</v>
      </c>
      <c r="F25" s="1">
        <v>2.919</v>
      </c>
      <c r="G25" s="1">
        <v>2.919</v>
      </c>
      <c r="H25" s="1">
        <v>2.919</v>
      </c>
    </row>
    <row r="26" spans="1:8" ht="43.2" x14ac:dyDescent="0.3">
      <c r="A26" t="s">
        <v>31</v>
      </c>
      <c r="B26" s="81" t="s">
        <v>69</v>
      </c>
      <c r="C26" s="1">
        <v>1.6</v>
      </c>
      <c r="D26" s="1">
        <v>0.06</v>
      </c>
      <c r="E26" s="1">
        <v>1.66</v>
      </c>
      <c r="F26" s="1">
        <v>1.677</v>
      </c>
      <c r="G26" s="1">
        <v>1.677</v>
      </c>
      <c r="H26" s="1">
        <v>1.677</v>
      </c>
    </row>
    <row r="27" spans="1:8" ht="43.2" x14ac:dyDescent="0.3">
      <c r="A27" t="s">
        <v>32</v>
      </c>
      <c r="B27" s="81" t="s">
        <v>70</v>
      </c>
      <c r="C27" s="1">
        <v>1.34</v>
      </c>
      <c r="D27" s="1">
        <v>0.06</v>
      </c>
      <c r="E27" s="1">
        <v>1.4</v>
      </c>
      <c r="F27" s="1">
        <v>1.4139999999999999</v>
      </c>
      <c r="G27" s="1">
        <v>1.4139999999999999</v>
      </c>
      <c r="H27" s="1">
        <v>1.4139999999999999</v>
      </c>
    </row>
    <row r="28" spans="1:8" ht="100.8" x14ac:dyDescent="0.3">
      <c r="A28" t="s">
        <v>33</v>
      </c>
      <c r="B28" s="81" t="s">
        <v>71</v>
      </c>
      <c r="C28" s="1">
        <v>1.47</v>
      </c>
      <c r="D28" s="1">
        <v>7.0000000000000007E-2</v>
      </c>
      <c r="E28" s="1">
        <v>1.55</v>
      </c>
      <c r="F28" s="1">
        <v>1.5660000000000001</v>
      </c>
      <c r="G28" s="1">
        <v>1.5660000000000001</v>
      </c>
      <c r="H28" s="1">
        <v>1.5660000000000001</v>
      </c>
    </row>
    <row r="29" spans="1:8" ht="28.8" x14ac:dyDescent="0.3">
      <c r="A29" t="s">
        <v>34</v>
      </c>
      <c r="B29" s="81" t="s">
        <v>72</v>
      </c>
    </row>
    <row r="30" spans="1:8" ht="43.2" x14ac:dyDescent="0.3">
      <c r="A30" t="s">
        <v>35</v>
      </c>
      <c r="B30" s="81" t="s">
        <v>73</v>
      </c>
      <c r="C30" s="1">
        <v>0.69</v>
      </c>
      <c r="D30" s="1">
        <v>0.06</v>
      </c>
      <c r="E30" s="1">
        <v>0.75</v>
      </c>
      <c r="F30" s="1">
        <v>0.75800000000000001</v>
      </c>
      <c r="G30" s="1">
        <v>0.75800000000000001</v>
      </c>
      <c r="H30" s="1">
        <v>0.75800000000000001</v>
      </c>
    </row>
    <row r="31" spans="1:8" ht="57.6" x14ac:dyDescent="0.3">
      <c r="A31" t="s">
        <v>36</v>
      </c>
      <c r="B31" s="81" t="s">
        <v>74</v>
      </c>
      <c r="C31" s="1">
        <v>0.83</v>
      </c>
      <c r="D31" s="1">
        <v>7.0000000000000007E-2</v>
      </c>
      <c r="E31" s="1">
        <v>0.9</v>
      </c>
      <c r="F31" s="1">
        <v>0.90900000000000003</v>
      </c>
      <c r="G31" s="1">
        <v>0.90900000000000003</v>
      </c>
      <c r="H31" s="1">
        <v>0.90900000000000003</v>
      </c>
    </row>
    <row r="32" spans="1:8" ht="57.6" x14ac:dyDescent="0.3">
      <c r="A32" t="s">
        <v>37</v>
      </c>
      <c r="B32" s="81" t="s">
        <v>75</v>
      </c>
      <c r="C32" s="1">
        <v>0.56999999999999995</v>
      </c>
      <c r="D32" s="1">
        <v>0.05</v>
      </c>
      <c r="E32" s="1">
        <v>0.62</v>
      </c>
      <c r="F32" s="1">
        <v>0.626</v>
      </c>
      <c r="G32" s="1">
        <v>0.626</v>
      </c>
      <c r="H32" s="1">
        <v>0.626</v>
      </c>
    </row>
    <row r="33" spans="1:9" ht="43.2" x14ac:dyDescent="0.3">
      <c r="A33" t="s">
        <v>38</v>
      </c>
      <c r="B33" s="81" t="s">
        <v>76</v>
      </c>
      <c r="C33" s="1">
        <v>0.53</v>
      </c>
      <c r="D33" s="1">
        <v>0.04</v>
      </c>
      <c r="E33" s="1">
        <v>0.56999999999999995</v>
      </c>
      <c r="F33" s="1">
        <v>0.57599999999999996</v>
      </c>
      <c r="G33" s="1">
        <v>0.57599999999999996</v>
      </c>
      <c r="H33" s="1">
        <v>0.57599999999999996</v>
      </c>
    </row>
    <row r="34" spans="1:9" ht="57.6" x14ac:dyDescent="0.3">
      <c r="A34" t="s">
        <v>39</v>
      </c>
      <c r="B34" s="81" t="s">
        <v>77</v>
      </c>
      <c r="C34" s="1">
        <v>0.34</v>
      </c>
      <c r="D34" s="1">
        <v>0.03</v>
      </c>
      <c r="E34" s="1">
        <v>0.37</v>
      </c>
      <c r="F34" s="1">
        <v>0.374</v>
      </c>
      <c r="G34" s="1">
        <v>0.374</v>
      </c>
      <c r="H34" s="1">
        <v>0.374</v>
      </c>
    </row>
    <row r="35" spans="1:9" ht="28.8" x14ac:dyDescent="0.3">
      <c r="A35" t="s">
        <v>40</v>
      </c>
      <c r="B35" s="81" t="s">
        <v>78</v>
      </c>
      <c r="C35" s="1">
        <v>1.1299999999999999</v>
      </c>
      <c r="D35" s="1">
        <v>0.08</v>
      </c>
      <c r="E35" s="1">
        <v>1.21</v>
      </c>
      <c r="F35" s="1">
        <v>1.222</v>
      </c>
      <c r="G35" s="1">
        <v>1.222</v>
      </c>
      <c r="H35" s="1">
        <v>1.222</v>
      </c>
    </row>
    <row r="36" spans="1:9" ht="28.8" x14ac:dyDescent="0.3">
      <c r="A36" t="s">
        <v>41</v>
      </c>
      <c r="B36" s="81" t="s">
        <v>79</v>
      </c>
      <c r="C36" s="1">
        <v>0.61</v>
      </c>
      <c r="D36" s="1">
        <v>0.08</v>
      </c>
      <c r="E36" s="1">
        <v>0.69</v>
      </c>
      <c r="F36" s="1">
        <v>0.69699999999999995</v>
      </c>
      <c r="G36" s="1">
        <v>0.69699999999999995</v>
      </c>
      <c r="H36" s="1">
        <v>0.69699999999999995</v>
      </c>
    </row>
    <row r="37" spans="1:9" ht="86.4" x14ac:dyDescent="0.3">
      <c r="A37" t="s">
        <v>42</v>
      </c>
      <c r="B37" s="81" t="s">
        <v>80</v>
      </c>
      <c r="C37" s="1">
        <v>1.1000000000000001</v>
      </c>
      <c r="D37" s="1">
        <v>0.05</v>
      </c>
      <c r="E37" s="1">
        <v>1.1499999999999999</v>
      </c>
      <c r="F37" s="1">
        <v>1.1619999999999999</v>
      </c>
      <c r="G37" s="1">
        <v>1.1619999999999999</v>
      </c>
      <c r="H37" s="1">
        <v>1.1619999999999999</v>
      </c>
    </row>
    <row r="38" spans="1:9" ht="86.4" x14ac:dyDescent="0.3">
      <c r="A38" t="s">
        <v>43</v>
      </c>
      <c r="B38" s="81" t="s">
        <v>81</v>
      </c>
      <c r="C38" s="1">
        <v>0.56000000000000005</v>
      </c>
      <c r="D38" s="1">
        <v>0.04</v>
      </c>
      <c r="E38" s="1">
        <v>0.6</v>
      </c>
      <c r="F38" s="1">
        <v>0.60599999999999998</v>
      </c>
      <c r="G38" s="1">
        <v>0.60599999999999998</v>
      </c>
      <c r="H38" s="1">
        <v>0.60599999999999998</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1.41</v>
      </c>
      <c r="E40" s="1">
        <v>1.41</v>
      </c>
      <c r="F40" s="1">
        <v>1.5509999999999999</v>
      </c>
      <c r="G40" s="1">
        <v>1.6919999999999999</v>
      </c>
      <c r="H40" s="1">
        <v>1.833</v>
      </c>
      <c r="I40" t="s">
        <v>568</v>
      </c>
    </row>
    <row r="41" spans="1:9" x14ac:dyDescent="0.3">
      <c r="A41" t="s">
        <v>87</v>
      </c>
      <c r="B41" s="81" t="s">
        <v>332</v>
      </c>
      <c r="C41" s="1">
        <v>1.63</v>
      </c>
      <c r="E41" s="1">
        <v>1.63</v>
      </c>
      <c r="F41" s="1">
        <v>1.7929999999999999</v>
      </c>
      <c r="G41" s="1">
        <v>1.956</v>
      </c>
      <c r="H41" s="1">
        <v>2.1190000000000002</v>
      </c>
      <c r="I41" t="s">
        <v>568</v>
      </c>
    </row>
    <row r="42" spans="1:9" x14ac:dyDescent="0.3">
      <c r="A42" t="s">
        <v>88</v>
      </c>
      <c r="B42" s="81" t="s">
        <v>333</v>
      </c>
      <c r="C42" s="1">
        <v>1.65</v>
      </c>
      <c r="E42" s="1">
        <v>1.65</v>
      </c>
      <c r="F42" s="1">
        <v>1.8149999999999999</v>
      </c>
      <c r="G42" s="1">
        <v>1.98</v>
      </c>
      <c r="H42" s="1">
        <v>2.145</v>
      </c>
      <c r="I42" t="s">
        <v>568</v>
      </c>
    </row>
    <row r="43" spans="1:9" x14ac:dyDescent="0.3">
      <c r="A43" t="s">
        <v>89</v>
      </c>
      <c r="B43" s="81" t="s">
        <v>334</v>
      </c>
      <c r="C43" s="1">
        <v>1.65</v>
      </c>
      <c r="E43" s="1">
        <v>1.65</v>
      </c>
      <c r="F43" s="1">
        <v>1.8149999999999999</v>
      </c>
      <c r="G43" s="1">
        <v>1.98</v>
      </c>
      <c r="H43" s="1">
        <v>2.145</v>
      </c>
      <c r="I43" t="s">
        <v>568</v>
      </c>
    </row>
    <row r="44" spans="1:9" x14ac:dyDescent="0.3">
      <c r="A44" t="s">
        <v>90</v>
      </c>
      <c r="B44" s="81" t="s">
        <v>332</v>
      </c>
      <c r="C44" s="1">
        <v>1.63</v>
      </c>
      <c r="E44" s="1">
        <v>1.63</v>
      </c>
      <c r="F44" s="1">
        <v>1.7929999999999999</v>
      </c>
      <c r="G44" s="1">
        <v>1.956</v>
      </c>
      <c r="H44" s="1">
        <v>2.1190000000000002</v>
      </c>
      <c r="I44" t="s">
        <v>568</v>
      </c>
    </row>
    <row r="45" spans="1:9" x14ac:dyDescent="0.3">
      <c r="A45" t="s">
        <v>91</v>
      </c>
      <c r="B45" s="81" t="s">
        <v>333</v>
      </c>
      <c r="C45" s="1">
        <v>1.65</v>
      </c>
      <c r="E45" s="1">
        <v>1.65</v>
      </c>
      <c r="F45" s="1">
        <v>1.8149999999999999</v>
      </c>
      <c r="G45" s="1">
        <v>1.98</v>
      </c>
      <c r="H45" s="1">
        <v>2.145</v>
      </c>
      <c r="I45" t="s">
        <v>568</v>
      </c>
    </row>
    <row r="46" spans="1:9" x14ac:dyDescent="0.3">
      <c r="A46" t="s">
        <v>92</v>
      </c>
      <c r="B46" s="81" t="s">
        <v>335</v>
      </c>
      <c r="C46" s="1">
        <v>1.63</v>
      </c>
      <c r="E46" s="1">
        <v>1.63</v>
      </c>
      <c r="F46" s="1">
        <v>1.7929999999999999</v>
      </c>
      <c r="G46" s="1">
        <v>1.956</v>
      </c>
      <c r="H46" s="1">
        <v>2.1190000000000002</v>
      </c>
      <c r="I46" t="s">
        <v>568</v>
      </c>
    </row>
    <row r="47" spans="1:9" ht="28.8" x14ac:dyDescent="0.3">
      <c r="A47" t="s">
        <v>93</v>
      </c>
      <c r="B47" s="81" t="s">
        <v>336</v>
      </c>
      <c r="C47" s="1">
        <v>2.09</v>
      </c>
      <c r="E47" s="1">
        <v>2.09</v>
      </c>
      <c r="F47" s="1">
        <v>2.2989999999999999</v>
      </c>
      <c r="G47" s="1">
        <v>2.508</v>
      </c>
      <c r="H47" s="1">
        <v>2.7170000000000001</v>
      </c>
      <c r="I47" t="s">
        <v>568</v>
      </c>
    </row>
    <row r="48" spans="1:9" ht="43.2" x14ac:dyDescent="0.3">
      <c r="A48" t="s">
        <v>94</v>
      </c>
      <c r="B48" s="81" t="s">
        <v>337</v>
      </c>
      <c r="C48" s="1">
        <v>2.09</v>
      </c>
      <c r="E48" s="1">
        <v>2.09</v>
      </c>
      <c r="F48" s="1">
        <v>2.2989999999999999</v>
      </c>
      <c r="G48" s="1">
        <v>2.508</v>
      </c>
      <c r="H48" s="1">
        <v>2.7170000000000001</v>
      </c>
      <c r="I48" t="s">
        <v>568</v>
      </c>
    </row>
    <row r="49" spans="1:9" x14ac:dyDescent="0.3">
      <c r="A49" t="s">
        <v>95</v>
      </c>
      <c r="B49" s="81" t="s">
        <v>338</v>
      </c>
      <c r="C49" s="1">
        <v>1.65</v>
      </c>
      <c r="E49" s="1">
        <v>1.65</v>
      </c>
      <c r="F49" s="1">
        <v>1.8149999999999999</v>
      </c>
      <c r="G49" s="1">
        <v>1.98</v>
      </c>
      <c r="H49" s="1">
        <v>2.145</v>
      </c>
      <c r="I49" t="s">
        <v>568</v>
      </c>
    </row>
    <row r="50" spans="1:9" ht="28.8" x14ac:dyDescent="0.3">
      <c r="A50" t="s">
        <v>96</v>
      </c>
      <c r="B50" s="81" t="s">
        <v>339</v>
      </c>
      <c r="C50" s="1">
        <v>1.65</v>
      </c>
      <c r="E50" s="1">
        <v>1.65</v>
      </c>
      <c r="F50" s="1">
        <v>1.8149999999999999</v>
      </c>
      <c r="G50" s="1">
        <v>1.98</v>
      </c>
      <c r="H50" s="1">
        <v>2.145</v>
      </c>
      <c r="I50" t="s">
        <v>568</v>
      </c>
    </row>
    <row r="51" spans="1:9" x14ac:dyDescent="0.3">
      <c r="A51" t="s">
        <v>97</v>
      </c>
      <c r="B51" s="81" t="s">
        <v>340</v>
      </c>
      <c r="C51" s="1">
        <v>1.65</v>
      </c>
      <c r="E51" s="1">
        <v>1.65</v>
      </c>
      <c r="F51" s="1">
        <v>1.8149999999999999</v>
      </c>
      <c r="G51" s="1">
        <v>1.98</v>
      </c>
      <c r="H51" s="1">
        <v>2.145</v>
      </c>
      <c r="I51" t="s">
        <v>568</v>
      </c>
    </row>
    <row r="52" spans="1:9" x14ac:dyDescent="0.3">
      <c r="A52" t="s">
        <v>98</v>
      </c>
      <c r="B52" s="81" t="s">
        <v>341</v>
      </c>
      <c r="C52" s="1">
        <v>1.65</v>
      </c>
      <c r="E52" s="1">
        <v>1.65</v>
      </c>
      <c r="F52" s="1">
        <v>1.8149999999999999</v>
      </c>
      <c r="G52" s="1">
        <v>1.98</v>
      </c>
      <c r="H52" s="1">
        <v>2.145</v>
      </c>
      <c r="I52" t="s">
        <v>568</v>
      </c>
    </row>
    <row r="53" spans="1:9" x14ac:dyDescent="0.3">
      <c r="A53" t="s">
        <v>99</v>
      </c>
      <c r="B53" s="81" t="s">
        <v>342</v>
      </c>
      <c r="C53" s="1">
        <v>1.65</v>
      </c>
      <c r="E53" s="1">
        <v>1.65</v>
      </c>
      <c r="F53" s="1">
        <v>1.8149999999999999</v>
      </c>
      <c r="G53" s="1">
        <v>1.98</v>
      </c>
      <c r="H53" s="1">
        <v>2.145</v>
      </c>
      <c r="I53" t="s">
        <v>568</v>
      </c>
    </row>
    <row r="54" spans="1:9" x14ac:dyDescent="0.3">
      <c r="A54" t="s">
        <v>100</v>
      </c>
      <c r="B54" s="81" t="s">
        <v>341</v>
      </c>
      <c r="C54" s="1">
        <v>1.65</v>
      </c>
      <c r="E54" s="1">
        <v>1.65</v>
      </c>
      <c r="F54" s="1">
        <v>1.8149999999999999</v>
      </c>
      <c r="G54" s="1">
        <v>1.98</v>
      </c>
      <c r="H54" s="1">
        <v>2.145</v>
      </c>
      <c r="I54" t="s">
        <v>568</v>
      </c>
    </row>
    <row r="55" spans="1:9" ht="72" x14ac:dyDescent="0.3">
      <c r="A55" t="s">
        <v>101</v>
      </c>
      <c r="B55" s="81" t="s">
        <v>343</v>
      </c>
      <c r="C55" s="1">
        <v>2.09</v>
      </c>
      <c r="E55" s="1">
        <v>2.09</v>
      </c>
      <c r="F55" s="1">
        <v>2.2989999999999999</v>
      </c>
      <c r="G55" s="1">
        <v>2.508</v>
      </c>
      <c r="H55" s="1">
        <v>2.7170000000000001</v>
      </c>
      <c r="I55" t="s">
        <v>568</v>
      </c>
    </row>
    <row r="56" spans="1:9" ht="72" x14ac:dyDescent="0.3">
      <c r="A56" t="s">
        <v>102</v>
      </c>
      <c r="B56" s="81" t="s">
        <v>344</v>
      </c>
      <c r="C56" s="1">
        <v>2.09</v>
      </c>
      <c r="E56" s="1">
        <v>2.09</v>
      </c>
      <c r="F56" s="1">
        <v>2.2989999999999999</v>
      </c>
      <c r="G56" s="1">
        <v>2.508</v>
      </c>
      <c r="H56" s="1">
        <v>2.7170000000000001</v>
      </c>
      <c r="I56" t="s">
        <v>568</v>
      </c>
    </row>
    <row r="57" spans="1:9" x14ac:dyDescent="0.3">
      <c r="A57" t="s">
        <v>103</v>
      </c>
      <c r="B57" s="81" t="s">
        <v>345</v>
      </c>
      <c r="C57" s="1">
        <v>2.09</v>
      </c>
      <c r="E57" s="1">
        <v>2.09</v>
      </c>
      <c r="F57" s="1">
        <v>2.2989999999999999</v>
      </c>
      <c r="G57" s="1">
        <v>2.508</v>
      </c>
      <c r="H57" s="1">
        <v>2.7170000000000001</v>
      </c>
      <c r="I57" t="s">
        <v>568</v>
      </c>
    </row>
    <row r="58" spans="1:9" ht="28.8" x14ac:dyDescent="0.3">
      <c r="A58" t="s">
        <v>104</v>
      </c>
      <c r="B58" s="81" t="s">
        <v>346</v>
      </c>
      <c r="C58" s="1">
        <v>1.63</v>
      </c>
      <c r="E58" s="1">
        <v>1.63</v>
      </c>
      <c r="F58" s="1">
        <v>1.7929999999999999</v>
      </c>
      <c r="G58" s="1">
        <v>1.956</v>
      </c>
      <c r="H58" s="1">
        <v>2.1190000000000002</v>
      </c>
      <c r="I58" t="s">
        <v>568</v>
      </c>
    </row>
    <row r="59" spans="1:9" ht="43.2" x14ac:dyDescent="0.3">
      <c r="A59" t="s">
        <v>105</v>
      </c>
      <c r="B59" s="81" t="s">
        <v>347</v>
      </c>
      <c r="C59" s="1">
        <v>2.09</v>
      </c>
      <c r="E59" s="1">
        <v>2.09</v>
      </c>
      <c r="F59" s="1">
        <v>2.2989999999999999</v>
      </c>
      <c r="G59" s="1">
        <v>2.508</v>
      </c>
      <c r="H59" s="1">
        <v>2.7170000000000001</v>
      </c>
      <c r="I59" t="s">
        <v>568</v>
      </c>
    </row>
    <row r="60" spans="1:9" ht="28.8" x14ac:dyDescent="0.3">
      <c r="A60" t="s">
        <v>106</v>
      </c>
      <c r="B60" s="81" t="s">
        <v>348</v>
      </c>
      <c r="C60" s="1">
        <v>2.09</v>
      </c>
      <c r="E60" s="1">
        <v>2.09</v>
      </c>
      <c r="F60" s="1">
        <v>2.2989999999999999</v>
      </c>
      <c r="G60" s="1">
        <v>2.508</v>
      </c>
      <c r="H60" s="1">
        <v>2.7170000000000001</v>
      </c>
      <c r="I60" t="s">
        <v>568</v>
      </c>
    </row>
    <row r="61" spans="1:9" x14ac:dyDescent="0.3">
      <c r="A61" t="s">
        <v>107</v>
      </c>
      <c r="B61" s="81" t="s">
        <v>349</v>
      </c>
      <c r="C61" s="1">
        <v>1.41</v>
      </c>
      <c r="E61" s="1">
        <v>1.41</v>
      </c>
      <c r="F61" s="1">
        <v>1.5509999999999999</v>
      </c>
      <c r="G61" s="1">
        <v>1.6919999999999999</v>
      </c>
      <c r="H61" s="1">
        <v>1.833</v>
      </c>
      <c r="I61" t="s">
        <v>568</v>
      </c>
    </row>
    <row r="62" spans="1:9" x14ac:dyDescent="0.3">
      <c r="A62" t="s">
        <v>108</v>
      </c>
      <c r="B62" s="81" t="s">
        <v>341</v>
      </c>
      <c r="C62" s="1">
        <v>2.09</v>
      </c>
      <c r="E62" s="1">
        <v>2.09</v>
      </c>
      <c r="F62" s="1">
        <v>2.2989999999999999</v>
      </c>
      <c r="G62" s="1">
        <v>2.508</v>
      </c>
      <c r="H62" s="1">
        <v>2.7170000000000001</v>
      </c>
      <c r="I62" t="s">
        <v>568</v>
      </c>
    </row>
    <row r="63" spans="1:9" x14ac:dyDescent="0.3">
      <c r="A63" t="s">
        <v>44</v>
      </c>
      <c r="B63" s="81" t="s">
        <v>82</v>
      </c>
      <c r="C63" s="1">
        <v>10.82</v>
      </c>
      <c r="E63" s="1">
        <v>10.82</v>
      </c>
      <c r="F63" s="1">
        <v>11.901999999999999</v>
      </c>
      <c r="G63" s="1">
        <v>12.984</v>
      </c>
      <c r="H63" s="1">
        <v>14.066000000000001</v>
      </c>
    </row>
  </sheetData>
  <sheetProtection algorithmName="SHA-512" hashValue="OkgQpwI4jZH4/RtM5uqcIOcFIxqrs1w1uXBTyyXJL1nHEx7vVXi92SH2stiqUh5VFNRe7MboJT4kIhWUrAOLFQ==" saltValue="+RJAOUEU843OJs/9+61KPw=="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33"/>
  <dimension ref="A1:I39"/>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c r="C6" s="1">
        <v>1.1299999999999999</v>
      </c>
      <c r="D6" s="1">
        <v>0.05</v>
      </c>
      <c r="E6" s="1">
        <v>1.18</v>
      </c>
      <c r="F6" s="1">
        <v>1.298</v>
      </c>
      <c r="G6" s="1">
        <v>1.4159999999999999</v>
      </c>
      <c r="H6" s="1">
        <v>1.534</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1.76</v>
      </c>
      <c r="D10" s="1">
        <v>0.05</v>
      </c>
      <c r="E10" s="1">
        <v>1.8</v>
      </c>
      <c r="F10" s="1">
        <v>1.8180000000000001</v>
      </c>
      <c r="G10" s="1">
        <v>1.8180000000000001</v>
      </c>
      <c r="H10" s="1">
        <v>1.8180000000000001</v>
      </c>
    </row>
    <row r="11" spans="1:9" x14ac:dyDescent="0.3">
      <c r="A11" t="s">
        <v>16</v>
      </c>
      <c r="B11" s="81" t="s">
        <v>54</v>
      </c>
    </row>
    <row r="12" spans="1:9" x14ac:dyDescent="0.3">
      <c r="A12" t="s">
        <v>17</v>
      </c>
      <c r="B12" s="81" t="s">
        <v>55</v>
      </c>
      <c r="C12" s="1">
        <v>0.67</v>
      </c>
      <c r="D12" s="1">
        <v>0.04</v>
      </c>
      <c r="E12" s="1">
        <v>0.71</v>
      </c>
      <c r="F12" s="1">
        <v>0.71699999999999997</v>
      </c>
      <c r="G12" s="1">
        <v>0.71699999999999997</v>
      </c>
      <c r="H12" s="1">
        <v>0.71699999999999997</v>
      </c>
    </row>
    <row r="13" spans="1:9" x14ac:dyDescent="0.3">
      <c r="A13" t="s">
        <v>18</v>
      </c>
      <c r="B13" s="81" t="s">
        <v>56</v>
      </c>
      <c r="C13" s="1">
        <v>1.58</v>
      </c>
      <c r="D13" s="1">
        <v>0.06</v>
      </c>
      <c r="E13" s="1">
        <v>1.64</v>
      </c>
      <c r="F13" s="1">
        <v>1.6559999999999999</v>
      </c>
      <c r="G13" s="1">
        <v>1.6559999999999999</v>
      </c>
      <c r="H13" s="1">
        <v>1.6559999999999999</v>
      </c>
    </row>
    <row r="14" spans="1:9" x14ac:dyDescent="0.3">
      <c r="A14" t="s">
        <v>19</v>
      </c>
      <c r="B14" s="81" t="s">
        <v>57</v>
      </c>
    </row>
    <row r="15" spans="1:9" ht="57.6" x14ac:dyDescent="0.3">
      <c r="A15" t="s">
        <v>20</v>
      </c>
      <c r="B15" s="81" t="s">
        <v>58</v>
      </c>
      <c r="C15" s="1">
        <v>0.5</v>
      </c>
      <c r="D15" s="1">
        <v>0.03</v>
      </c>
      <c r="E15" s="1">
        <v>0.54</v>
      </c>
      <c r="F15" s="1">
        <v>0.54500000000000004</v>
      </c>
      <c r="G15" s="1">
        <v>0.54500000000000004</v>
      </c>
      <c r="H15" s="1">
        <v>0.54500000000000004</v>
      </c>
    </row>
    <row r="16" spans="1:9" ht="57.6" x14ac:dyDescent="0.3">
      <c r="A16" t="s">
        <v>21</v>
      </c>
      <c r="B16" s="81" t="s">
        <v>59</v>
      </c>
      <c r="C16" s="1">
        <v>0.83</v>
      </c>
      <c r="D16" s="1">
        <v>0.03</v>
      </c>
      <c r="E16" s="1">
        <v>0.86</v>
      </c>
      <c r="F16" s="1">
        <v>0.86899999999999999</v>
      </c>
      <c r="G16" s="1">
        <v>0.86899999999999999</v>
      </c>
      <c r="H16" s="1">
        <v>0.86899999999999999</v>
      </c>
    </row>
    <row r="17" spans="1:8" ht="72" x14ac:dyDescent="0.3">
      <c r="A17" t="s">
        <v>22</v>
      </c>
      <c r="B17" s="81" t="s">
        <v>60</v>
      </c>
      <c r="C17" s="1">
        <v>1.51</v>
      </c>
      <c r="D17" s="1">
        <v>0.1</v>
      </c>
      <c r="E17" s="1">
        <v>1.61</v>
      </c>
      <c r="F17" s="1">
        <v>1.6259999999999999</v>
      </c>
      <c r="G17" s="1">
        <v>1.6259999999999999</v>
      </c>
      <c r="H17" s="1">
        <v>1.6259999999999999</v>
      </c>
    </row>
    <row r="18" spans="1:8" ht="57.6" x14ac:dyDescent="0.3">
      <c r="A18" t="s">
        <v>23</v>
      </c>
      <c r="B18" s="81" t="s">
        <v>61</v>
      </c>
      <c r="C18" s="1">
        <v>1.48</v>
      </c>
      <c r="D18" s="1">
        <v>0.1</v>
      </c>
      <c r="E18" s="1">
        <v>1.58</v>
      </c>
      <c r="F18" s="1">
        <v>1.5960000000000001</v>
      </c>
      <c r="G18" s="1">
        <v>1.5960000000000001</v>
      </c>
      <c r="H18" s="1">
        <v>1.5960000000000001</v>
      </c>
    </row>
    <row r="19" spans="1:8" ht="28.8" x14ac:dyDescent="0.3">
      <c r="A19" t="s">
        <v>24</v>
      </c>
      <c r="B19" s="81" t="s">
        <v>62</v>
      </c>
      <c r="C19" s="1">
        <v>0.65</v>
      </c>
      <c r="D19" s="1">
        <v>7.0000000000000007E-2</v>
      </c>
      <c r="E19" s="1">
        <v>0.72</v>
      </c>
      <c r="F19" s="1">
        <v>0.72699999999999998</v>
      </c>
      <c r="G19" s="1">
        <v>0.72699999999999998</v>
      </c>
      <c r="H19" s="1">
        <v>0.72699999999999998</v>
      </c>
    </row>
    <row r="20" spans="1:8" ht="28.8" x14ac:dyDescent="0.3">
      <c r="A20" t="s">
        <v>25</v>
      </c>
      <c r="B20" s="81" t="s">
        <v>63</v>
      </c>
      <c r="C20" s="1">
        <v>1.1399999999999999</v>
      </c>
      <c r="D20" s="1">
        <v>0.08</v>
      </c>
      <c r="E20" s="1">
        <v>1.21</v>
      </c>
      <c r="F20" s="1">
        <v>1.222</v>
      </c>
      <c r="G20" s="1">
        <v>1.222</v>
      </c>
      <c r="H20" s="1">
        <v>1.222</v>
      </c>
    </row>
    <row r="21" spans="1:8" ht="28.8" x14ac:dyDescent="0.3">
      <c r="A21" t="s">
        <v>26</v>
      </c>
      <c r="B21" s="81" t="s">
        <v>64</v>
      </c>
      <c r="C21" s="1">
        <v>1.2</v>
      </c>
      <c r="D21" s="1">
        <v>0.06</v>
      </c>
      <c r="E21" s="1">
        <v>1.26</v>
      </c>
      <c r="F21" s="1">
        <v>1.2729999999999999</v>
      </c>
      <c r="G21" s="1">
        <v>1.2729999999999999</v>
      </c>
      <c r="H21" s="1">
        <v>1.2729999999999999</v>
      </c>
    </row>
    <row r="22" spans="1:8" ht="43.2" x14ac:dyDescent="0.3">
      <c r="A22" t="s">
        <v>27</v>
      </c>
      <c r="B22" s="81" t="s">
        <v>65</v>
      </c>
      <c r="C22" s="1">
        <v>1.85</v>
      </c>
      <c r="D22" s="1">
        <v>0.09</v>
      </c>
      <c r="E22" s="1">
        <v>1.94</v>
      </c>
      <c r="F22" s="1">
        <v>1.9590000000000001</v>
      </c>
      <c r="G22" s="1">
        <v>1.9590000000000001</v>
      </c>
      <c r="H22" s="1">
        <v>1.9590000000000001</v>
      </c>
    </row>
    <row r="23" spans="1:8" ht="72" x14ac:dyDescent="0.3">
      <c r="A23" t="s">
        <v>28</v>
      </c>
      <c r="B23" s="81" t="s">
        <v>66</v>
      </c>
      <c r="C23" s="1">
        <v>1.6</v>
      </c>
      <c r="D23" s="1">
        <v>0.08</v>
      </c>
      <c r="E23" s="1">
        <v>1.68</v>
      </c>
      <c r="F23" s="1">
        <v>1.6970000000000001</v>
      </c>
      <c r="G23" s="1">
        <v>1.6970000000000001</v>
      </c>
      <c r="H23" s="1">
        <v>1.6970000000000001</v>
      </c>
    </row>
    <row r="24" spans="1:8" ht="72" x14ac:dyDescent="0.3">
      <c r="A24" t="s">
        <v>29</v>
      </c>
      <c r="B24" s="81" t="s">
        <v>67</v>
      </c>
      <c r="C24" s="1">
        <v>1.6</v>
      </c>
      <c r="D24" s="1">
        <v>0.08</v>
      </c>
      <c r="E24" s="1">
        <v>1.68</v>
      </c>
      <c r="F24" s="1">
        <v>1.6970000000000001</v>
      </c>
      <c r="G24" s="1">
        <v>1.6970000000000001</v>
      </c>
      <c r="H24" s="1">
        <v>1.6970000000000001</v>
      </c>
    </row>
    <row r="25" spans="1:8" ht="28.8" x14ac:dyDescent="0.3">
      <c r="A25" t="s">
        <v>30</v>
      </c>
      <c r="B25" s="81" t="s">
        <v>68</v>
      </c>
      <c r="C25" s="1">
        <v>2.74</v>
      </c>
      <c r="D25" s="1">
        <v>7.0000000000000007E-2</v>
      </c>
      <c r="E25" s="1">
        <v>2.81</v>
      </c>
      <c r="F25" s="1">
        <v>2.8380000000000001</v>
      </c>
      <c r="G25" s="1">
        <v>2.8380000000000001</v>
      </c>
      <c r="H25" s="1">
        <v>2.8380000000000001</v>
      </c>
    </row>
    <row r="26" spans="1:8" ht="43.2" x14ac:dyDescent="0.3">
      <c r="A26" t="s">
        <v>31</v>
      </c>
      <c r="B26" s="81" t="s">
        <v>69</v>
      </c>
      <c r="C26" s="1">
        <v>1.55</v>
      </c>
      <c r="D26" s="1">
        <v>0.08</v>
      </c>
      <c r="E26" s="1">
        <v>1.63</v>
      </c>
      <c r="F26" s="1">
        <v>1.6459999999999999</v>
      </c>
      <c r="G26" s="1">
        <v>1.6459999999999999</v>
      </c>
      <c r="H26" s="1">
        <v>1.6459999999999999</v>
      </c>
    </row>
    <row r="27" spans="1:8" ht="43.2" x14ac:dyDescent="0.3">
      <c r="A27" t="s">
        <v>32</v>
      </c>
      <c r="B27" s="81" t="s">
        <v>70</v>
      </c>
      <c r="C27" s="1">
        <v>1.3</v>
      </c>
      <c r="D27" s="1">
        <v>0.08</v>
      </c>
      <c r="E27" s="1">
        <v>1.38</v>
      </c>
      <c r="F27" s="1">
        <v>1.3939999999999999</v>
      </c>
      <c r="G27" s="1">
        <v>1.3939999999999999</v>
      </c>
      <c r="H27" s="1">
        <v>1.3939999999999999</v>
      </c>
    </row>
    <row r="28" spans="1:8" ht="100.8" x14ac:dyDescent="0.3">
      <c r="A28" t="s">
        <v>33</v>
      </c>
      <c r="B28" s="81" t="s">
        <v>71</v>
      </c>
      <c r="C28" s="1">
        <v>1.44</v>
      </c>
      <c r="D28" s="1">
        <v>0.09</v>
      </c>
      <c r="E28" s="1">
        <v>1.54</v>
      </c>
      <c r="F28" s="1">
        <v>1.5549999999999999</v>
      </c>
      <c r="G28" s="1">
        <v>1.5549999999999999</v>
      </c>
      <c r="H28" s="1">
        <v>1.5549999999999999</v>
      </c>
    </row>
    <row r="29" spans="1:8" ht="28.8" x14ac:dyDescent="0.3">
      <c r="A29" t="s">
        <v>34</v>
      </c>
      <c r="B29" s="81" t="s">
        <v>72</v>
      </c>
    </row>
    <row r="30" spans="1:8" ht="43.2" x14ac:dyDescent="0.3">
      <c r="A30" t="s">
        <v>35</v>
      </c>
      <c r="B30" s="81" t="s">
        <v>73</v>
      </c>
      <c r="C30" s="1">
        <v>0.68</v>
      </c>
      <c r="D30" s="1">
        <v>7.0000000000000007E-2</v>
      </c>
      <c r="E30" s="1">
        <v>0.75</v>
      </c>
      <c r="F30" s="1">
        <v>0.75800000000000001</v>
      </c>
      <c r="G30" s="1">
        <v>0.75800000000000001</v>
      </c>
      <c r="H30" s="1">
        <v>0.75800000000000001</v>
      </c>
    </row>
    <row r="31" spans="1:8" ht="57.6" x14ac:dyDescent="0.3">
      <c r="A31" t="s">
        <v>36</v>
      </c>
      <c r="B31" s="81" t="s">
        <v>74</v>
      </c>
      <c r="C31" s="1">
        <v>0.81</v>
      </c>
      <c r="D31" s="1">
        <v>0.08</v>
      </c>
      <c r="E31" s="1">
        <v>0.89</v>
      </c>
      <c r="F31" s="1">
        <v>0.89900000000000002</v>
      </c>
      <c r="G31" s="1">
        <v>0.89900000000000002</v>
      </c>
      <c r="H31" s="1">
        <v>0.89900000000000002</v>
      </c>
    </row>
    <row r="32" spans="1:8" ht="57.6" x14ac:dyDescent="0.3">
      <c r="A32" t="s">
        <v>37</v>
      </c>
      <c r="B32" s="81" t="s">
        <v>75</v>
      </c>
      <c r="C32" s="1">
        <v>0.55000000000000004</v>
      </c>
      <c r="D32" s="1">
        <v>0.06</v>
      </c>
      <c r="E32" s="1">
        <v>0.61</v>
      </c>
      <c r="F32" s="1">
        <v>0.61599999999999999</v>
      </c>
      <c r="G32" s="1">
        <v>0.61599999999999999</v>
      </c>
      <c r="H32" s="1">
        <v>0.61599999999999999</v>
      </c>
    </row>
    <row r="33" spans="1:8" ht="43.2" x14ac:dyDescent="0.3">
      <c r="A33" t="s">
        <v>38</v>
      </c>
      <c r="B33" s="81" t="s">
        <v>76</v>
      </c>
      <c r="C33" s="1">
        <v>0.52</v>
      </c>
      <c r="D33" s="1">
        <v>0.05</v>
      </c>
      <c r="E33" s="1">
        <v>0.57999999999999996</v>
      </c>
      <c r="F33" s="1">
        <v>0.58599999999999997</v>
      </c>
      <c r="G33" s="1">
        <v>0.58599999999999997</v>
      </c>
      <c r="H33" s="1">
        <v>0.58599999999999997</v>
      </c>
    </row>
    <row r="34" spans="1:8" ht="57.6" x14ac:dyDescent="0.3">
      <c r="A34" t="s">
        <v>39</v>
      </c>
      <c r="B34" s="81" t="s">
        <v>77</v>
      </c>
      <c r="C34" s="1">
        <v>0.33</v>
      </c>
      <c r="D34" s="1">
        <v>0.04</v>
      </c>
      <c r="E34" s="1">
        <v>0.37</v>
      </c>
      <c r="F34" s="1">
        <v>0.374</v>
      </c>
      <c r="G34" s="1">
        <v>0.374</v>
      </c>
      <c r="H34" s="1">
        <v>0.374</v>
      </c>
    </row>
    <row r="35" spans="1:8" ht="28.8" x14ac:dyDescent="0.3">
      <c r="A35" t="s">
        <v>40</v>
      </c>
      <c r="B35" s="81" t="s">
        <v>78</v>
      </c>
      <c r="C35" s="1">
        <v>1.1000000000000001</v>
      </c>
      <c r="D35" s="1">
        <v>0.1</v>
      </c>
      <c r="E35" s="1">
        <v>1.2</v>
      </c>
      <c r="F35" s="1">
        <v>1.212</v>
      </c>
      <c r="G35" s="1">
        <v>1.212</v>
      </c>
      <c r="H35" s="1">
        <v>1.212</v>
      </c>
    </row>
    <row r="36" spans="1:8" ht="28.8" x14ac:dyDescent="0.3">
      <c r="A36" t="s">
        <v>41</v>
      </c>
      <c r="B36" s="81" t="s">
        <v>79</v>
      </c>
      <c r="C36" s="1">
        <v>0.6</v>
      </c>
      <c r="D36" s="1">
        <v>0.09</v>
      </c>
      <c r="E36" s="1">
        <v>0.7</v>
      </c>
      <c r="F36" s="1">
        <v>0.70699999999999996</v>
      </c>
      <c r="G36" s="1">
        <v>0.70699999999999996</v>
      </c>
      <c r="H36" s="1">
        <v>0.70699999999999996</v>
      </c>
    </row>
    <row r="37" spans="1:8" ht="86.4" x14ac:dyDescent="0.3">
      <c r="A37" t="s">
        <v>42</v>
      </c>
      <c r="B37" s="81" t="s">
        <v>80</v>
      </c>
      <c r="C37" s="1">
        <v>1.06</v>
      </c>
      <c r="D37" s="1">
        <v>0.06</v>
      </c>
      <c r="E37" s="1">
        <v>1.1299999999999999</v>
      </c>
      <c r="F37" s="1">
        <v>1.141</v>
      </c>
      <c r="G37" s="1">
        <v>1.141</v>
      </c>
      <c r="H37" s="1">
        <v>1.141</v>
      </c>
    </row>
    <row r="38" spans="1:8" ht="86.4" x14ac:dyDescent="0.3">
      <c r="A38" t="s">
        <v>43</v>
      </c>
      <c r="B38" s="81" t="s">
        <v>81</v>
      </c>
      <c r="C38" s="1">
        <v>0.55000000000000004</v>
      </c>
      <c r="D38" s="1">
        <v>0.04</v>
      </c>
      <c r="E38" s="1">
        <v>0.59</v>
      </c>
      <c r="F38" s="1">
        <v>0.59599999999999997</v>
      </c>
      <c r="G38" s="1">
        <v>0.59599999999999997</v>
      </c>
      <c r="H38" s="1">
        <v>0.59599999999999997</v>
      </c>
    </row>
    <row r="39" spans="1:8" x14ac:dyDescent="0.3">
      <c r="A39" t="s">
        <v>44</v>
      </c>
      <c r="B39" s="81" t="s">
        <v>82</v>
      </c>
      <c r="C39" s="1">
        <v>10.82</v>
      </c>
      <c r="E39" s="1">
        <v>10.82</v>
      </c>
      <c r="F39" s="1">
        <v>11.901999999999999</v>
      </c>
      <c r="G39" s="1">
        <v>12.984</v>
      </c>
      <c r="H39" s="1">
        <v>14.066000000000001</v>
      </c>
    </row>
  </sheetData>
  <sheetProtection algorithmName="SHA-512" hashValue="TfAgfXNotHHabOpH0Q3o2y3yCgxYcP/Njjw7mxFEYwpzHt3pxsmSd4dgOyWG+KhMWKcy69T1oEp/9yQCnIUobw==" saltValue="E0aj5osNpO8RCDCmvV+07g=="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4"/>
  <dimension ref="A1:I39"/>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1.32</v>
      </c>
      <c r="D3" s="1">
        <v>7.0000000000000007E-2</v>
      </c>
      <c r="E3" s="1">
        <v>1.4</v>
      </c>
      <c r="F3" s="1">
        <v>1.54</v>
      </c>
      <c r="G3" s="1">
        <v>1.68</v>
      </c>
      <c r="H3" s="1">
        <v>1.82</v>
      </c>
      <c r="I3" t="s">
        <v>84</v>
      </c>
    </row>
    <row r="4" spans="1:9" x14ac:dyDescent="0.3">
      <c r="A4" t="s">
        <v>10</v>
      </c>
      <c r="B4" s="81" t="s">
        <v>47</v>
      </c>
      <c r="C4" s="1">
        <v>1.0900000000000001</v>
      </c>
      <c r="D4" s="1">
        <v>0.05</v>
      </c>
      <c r="E4" s="1">
        <v>1.1399999999999999</v>
      </c>
      <c r="F4" s="1">
        <v>1.254</v>
      </c>
      <c r="G4" s="1">
        <v>1.3680000000000001</v>
      </c>
      <c r="H4" s="1">
        <v>1.482</v>
      </c>
      <c r="I4" t="s">
        <v>83</v>
      </c>
    </row>
    <row r="5" spans="1:9" x14ac:dyDescent="0.3">
      <c r="A5" t="s">
        <v>11</v>
      </c>
      <c r="B5" s="81" t="s">
        <v>48</v>
      </c>
      <c r="C5" s="1">
        <v>1.32</v>
      </c>
      <c r="D5" s="1">
        <v>0.16</v>
      </c>
      <c r="E5" s="1">
        <v>1.48</v>
      </c>
      <c r="F5" s="1">
        <v>1.6279999999999999</v>
      </c>
      <c r="G5" s="1">
        <v>1.776</v>
      </c>
      <c r="H5" s="1">
        <v>1.9239999999999999</v>
      </c>
    </row>
    <row r="6" spans="1:9" x14ac:dyDescent="0.3">
      <c r="A6" t="s">
        <v>12</v>
      </c>
      <c r="B6" s="81" t="s">
        <v>49</v>
      </c>
      <c r="C6" s="1">
        <v>1.0900000000000001</v>
      </c>
      <c r="D6" s="1">
        <v>0.09</v>
      </c>
      <c r="E6" s="1">
        <v>1.18</v>
      </c>
      <c r="F6" s="1">
        <v>1.298</v>
      </c>
      <c r="G6" s="1">
        <v>1.4159999999999999</v>
      </c>
      <c r="H6" s="1">
        <v>1.534</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1.82</v>
      </c>
      <c r="D10" s="1">
        <v>0.06</v>
      </c>
      <c r="E10" s="1">
        <v>1.88</v>
      </c>
      <c r="F10" s="1">
        <v>1.899</v>
      </c>
      <c r="G10" s="1">
        <v>1.899</v>
      </c>
      <c r="H10" s="1">
        <v>1.899</v>
      </c>
    </row>
    <row r="11" spans="1:9" x14ac:dyDescent="0.3">
      <c r="A11" t="s">
        <v>16</v>
      </c>
      <c r="B11" s="81" t="s">
        <v>54</v>
      </c>
    </row>
    <row r="12" spans="1:9" x14ac:dyDescent="0.3">
      <c r="A12" t="s">
        <v>17</v>
      </c>
      <c r="B12" s="81" t="s">
        <v>55</v>
      </c>
      <c r="C12" s="1">
        <v>0.68</v>
      </c>
      <c r="D12" s="1">
        <v>0.06</v>
      </c>
      <c r="E12" s="1">
        <v>0.74</v>
      </c>
      <c r="F12" s="1">
        <v>0.747</v>
      </c>
      <c r="G12" s="1">
        <v>0.747</v>
      </c>
      <c r="H12" s="1">
        <v>0.747</v>
      </c>
    </row>
    <row r="13" spans="1:9" x14ac:dyDescent="0.3">
      <c r="A13" t="s">
        <v>18</v>
      </c>
      <c r="B13" s="81" t="s">
        <v>56</v>
      </c>
      <c r="C13" s="1">
        <v>1.62</v>
      </c>
      <c r="D13" s="1">
        <v>0.09</v>
      </c>
      <c r="E13" s="1">
        <v>1.71</v>
      </c>
      <c r="F13" s="1">
        <v>1.7270000000000001</v>
      </c>
      <c r="G13" s="1">
        <v>1.7270000000000001</v>
      </c>
      <c r="H13" s="1">
        <v>1.7270000000000001</v>
      </c>
    </row>
    <row r="14" spans="1:9" x14ac:dyDescent="0.3">
      <c r="A14" t="s">
        <v>19</v>
      </c>
      <c r="B14" s="81" t="s">
        <v>57</v>
      </c>
    </row>
    <row r="15" spans="1:9" ht="57.6" x14ac:dyDescent="0.3">
      <c r="A15" t="s">
        <v>20</v>
      </c>
      <c r="B15" s="81" t="s">
        <v>58</v>
      </c>
      <c r="C15" s="1">
        <v>0.49</v>
      </c>
      <c r="D15" s="1">
        <v>0.05</v>
      </c>
      <c r="E15" s="1">
        <v>0.53</v>
      </c>
      <c r="F15" s="1">
        <v>0.53500000000000003</v>
      </c>
      <c r="G15" s="1">
        <v>0.53500000000000003</v>
      </c>
      <c r="H15" s="1">
        <v>0.53500000000000003</v>
      </c>
    </row>
    <row r="16" spans="1:9" ht="57.6" x14ac:dyDescent="0.3">
      <c r="A16" t="s">
        <v>21</v>
      </c>
      <c r="B16" s="81" t="s">
        <v>59</v>
      </c>
      <c r="C16" s="1">
        <v>0.81</v>
      </c>
      <c r="D16" s="1">
        <v>0.05</v>
      </c>
      <c r="E16" s="1">
        <v>0.85</v>
      </c>
      <c r="F16" s="1">
        <v>0.85899999999999999</v>
      </c>
      <c r="G16" s="1">
        <v>0.85899999999999999</v>
      </c>
      <c r="H16" s="1">
        <v>0.85899999999999999</v>
      </c>
    </row>
    <row r="17" spans="1:8" ht="72" x14ac:dyDescent="0.3">
      <c r="A17" t="s">
        <v>22</v>
      </c>
      <c r="B17" s="81" t="s">
        <v>60</v>
      </c>
      <c r="C17" s="1">
        <v>1.46</v>
      </c>
      <c r="D17" s="1">
        <v>0.14000000000000001</v>
      </c>
      <c r="E17" s="1">
        <v>1.6</v>
      </c>
      <c r="F17" s="1">
        <v>1.6160000000000001</v>
      </c>
      <c r="G17" s="1">
        <v>1.6160000000000001</v>
      </c>
      <c r="H17" s="1">
        <v>1.6160000000000001</v>
      </c>
    </row>
    <row r="18" spans="1:8" ht="57.6" x14ac:dyDescent="0.3">
      <c r="A18" t="s">
        <v>23</v>
      </c>
      <c r="B18" s="81" t="s">
        <v>61</v>
      </c>
      <c r="C18" s="1">
        <v>1.43</v>
      </c>
      <c r="D18" s="1">
        <v>0.14000000000000001</v>
      </c>
      <c r="E18" s="1">
        <v>1.57</v>
      </c>
      <c r="F18" s="1">
        <v>1.5860000000000001</v>
      </c>
      <c r="G18" s="1">
        <v>1.5860000000000001</v>
      </c>
      <c r="H18" s="1">
        <v>1.5860000000000001</v>
      </c>
    </row>
    <row r="19" spans="1:8" ht="28.8" x14ac:dyDescent="0.3">
      <c r="A19" t="s">
        <v>24</v>
      </c>
      <c r="B19" s="81" t="s">
        <v>62</v>
      </c>
      <c r="C19" s="1">
        <v>0.65</v>
      </c>
      <c r="D19" s="1">
        <v>0.1</v>
      </c>
      <c r="E19" s="1">
        <v>0.75</v>
      </c>
      <c r="F19" s="1">
        <v>0.75800000000000001</v>
      </c>
      <c r="G19" s="1">
        <v>0.75800000000000001</v>
      </c>
      <c r="H19" s="1">
        <v>0.75800000000000001</v>
      </c>
    </row>
    <row r="20" spans="1:8" ht="28.8" x14ac:dyDescent="0.3">
      <c r="A20" t="s">
        <v>25</v>
      </c>
      <c r="B20" s="81" t="s">
        <v>63</v>
      </c>
      <c r="C20" s="1">
        <v>1.1499999999999999</v>
      </c>
      <c r="D20" s="1">
        <v>0.12</v>
      </c>
      <c r="E20" s="1">
        <v>1.26</v>
      </c>
      <c r="F20" s="1">
        <v>1.2729999999999999</v>
      </c>
      <c r="G20" s="1">
        <v>1.2729999999999999</v>
      </c>
      <c r="H20" s="1">
        <v>1.2729999999999999</v>
      </c>
    </row>
    <row r="21" spans="1:8" ht="28.8" x14ac:dyDescent="0.3">
      <c r="A21" t="s">
        <v>26</v>
      </c>
      <c r="B21" s="81" t="s">
        <v>64</v>
      </c>
      <c r="C21" s="1">
        <v>1.23</v>
      </c>
      <c r="D21" s="1">
        <v>0.09</v>
      </c>
      <c r="E21" s="1">
        <v>1.32</v>
      </c>
      <c r="F21" s="1">
        <v>1.333</v>
      </c>
      <c r="G21" s="1">
        <v>1.333</v>
      </c>
      <c r="H21" s="1">
        <v>1.333</v>
      </c>
    </row>
    <row r="22" spans="1:8" ht="43.2" x14ac:dyDescent="0.3">
      <c r="A22" t="s">
        <v>27</v>
      </c>
      <c r="B22" s="81" t="s">
        <v>65</v>
      </c>
      <c r="C22" s="1">
        <v>1.89</v>
      </c>
      <c r="D22" s="1">
        <v>0.14000000000000001</v>
      </c>
      <c r="E22" s="1">
        <v>2.0299999999999998</v>
      </c>
      <c r="F22" s="1">
        <v>2.0499999999999998</v>
      </c>
      <c r="G22" s="1">
        <v>2.0499999999999998</v>
      </c>
      <c r="H22" s="1">
        <v>2.0499999999999998</v>
      </c>
    </row>
    <row r="23" spans="1:8" ht="72" x14ac:dyDescent="0.3">
      <c r="A23" t="s">
        <v>28</v>
      </c>
      <c r="B23" s="81" t="s">
        <v>66</v>
      </c>
      <c r="C23" s="1">
        <v>1.62</v>
      </c>
      <c r="D23" s="1">
        <v>0.12</v>
      </c>
      <c r="E23" s="1">
        <v>1.75</v>
      </c>
      <c r="F23" s="1">
        <v>1.768</v>
      </c>
      <c r="G23" s="1">
        <v>1.768</v>
      </c>
      <c r="H23" s="1">
        <v>1.768</v>
      </c>
    </row>
    <row r="24" spans="1:8" ht="72" x14ac:dyDescent="0.3">
      <c r="A24" t="s">
        <v>29</v>
      </c>
      <c r="B24" s="81" t="s">
        <v>67</v>
      </c>
      <c r="C24" s="1">
        <v>1.62</v>
      </c>
      <c r="D24" s="1">
        <v>0.12</v>
      </c>
      <c r="E24" s="1">
        <v>1.75</v>
      </c>
      <c r="F24" s="1">
        <v>1.768</v>
      </c>
      <c r="G24" s="1">
        <v>1.768</v>
      </c>
      <c r="H24" s="1">
        <v>1.768</v>
      </c>
    </row>
    <row r="25" spans="1:8" ht="28.8" x14ac:dyDescent="0.3">
      <c r="A25" t="s">
        <v>30</v>
      </c>
      <c r="B25" s="81" t="s">
        <v>68</v>
      </c>
      <c r="C25" s="1">
        <v>2.84</v>
      </c>
      <c r="D25" s="1">
        <v>0.09</v>
      </c>
      <c r="E25" s="1">
        <v>2.94</v>
      </c>
      <c r="F25" s="1">
        <v>2.9689999999999999</v>
      </c>
      <c r="G25" s="1">
        <v>2.9689999999999999</v>
      </c>
      <c r="H25" s="1">
        <v>2.9689999999999999</v>
      </c>
    </row>
    <row r="26" spans="1:8" ht="43.2" x14ac:dyDescent="0.3">
      <c r="A26" t="s">
        <v>31</v>
      </c>
      <c r="B26" s="81" t="s">
        <v>69</v>
      </c>
      <c r="C26" s="1">
        <v>1.59</v>
      </c>
      <c r="D26" s="1">
        <v>0.12</v>
      </c>
      <c r="E26" s="1">
        <v>1.71</v>
      </c>
      <c r="F26" s="1">
        <v>1.7270000000000001</v>
      </c>
      <c r="G26" s="1">
        <v>1.7270000000000001</v>
      </c>
      <c r="H26" s="1">
        <v>1.7270000000000001</v>
      </c>
    </row>
    <row r="27" spans="1:8" ht="43.2" x14ac:dyDescent="0.3">
      <c r="A27" t="s">
        <v>32</v>
      </c>
      <c r="B27" s="81" t="s">
        <v>70</v>
      </c>
      <c r="C27" s="1">
        <v>1.31</v>
      </c>
      <c r="D27" s="1">
        <v>0.11</v>
      </c>
      <c r="E27" s="1">
        <v>1.42</v>
      </c>
      <c r="F27" s="1">
        <v>1.4339999999999999</v>
      </c>
      <c r="G27" s="1">
        <v>1.4339999999999999</v>
      </c>
      <c r="H27" s="1">
        <v>1.4339999999999999</v>
      </c>
    </row>
    <row r="28" spans="1:8" ht="100.8" x14ac:dyDescent="0.3">
      <c r="A28" t="s">
        <v>33</v>
      </c>
      <c r="B28" s="81" t="s">
        <v>71</v>
      </c>
      <c r="C28" s="1">
        <v>1.43</v>
      </c>
      <c r="D28" s="1">
        <v>0.13</v>
      </c>
      <c r="E28" s="1">
        <v>1.56</v>
      </c>
      <c r="F28" s="1">
        <v>1.5760000000000001</v>
      </c>
      <c r="G28" s="1">
        <v>1.5760000000000001</v>
      </c>
      <c r="H28" s="1">
        <v>1.5760000000000001</v>
      </c>
    </row>
    <row r="29" spans="1:8" ht="28.8" x14ac:dyDescent="0.3">
      <c r="A29" t="s">
        <v>34</v>
      </c>
      <c r="B29" s="81" t="s">
        <v>72</v>
      </c>
    </row>
    <row r="30" spans="1:8" ht="43.2" x14ac:dyDescent="0.3">
      <c r="A30" t="s">
        <v>35</v>
      </c>
      <c r="B30" s="81" t="s">
        <v>73</v>
      </c>
      <c r="C30" s="1">
        <v>0.68</v>
      </c>
      <c r="D30" s="1">
        <v>0.1</v>
      </c>
      <c r="E30" s="1">
        <v>0.79</v>
      </c>
      <c r="F30" s="1">
        <v>0.79800000000000004</v>
      </c>
      <c r="G30" s="1">
        <v>0.79800000000000004</v>
      </c>
      <c r="H30" s="1">
        <v>0.79800000000000004</v>
      </c>
    </row>
    <row r="31" spans="1:8" ht="57.6" x14ac:dyDescent="0.3">
      <c r="A31" t="s">
        <v>36</v>
      </c>
      <c r="B31" s="81" t="s">
        <v>74</v>
      </c>
      <c r="C31" s="1">
        <v>0.82</v>
      </c>
      <c r="D31" s="1">
        <v>0.12</v>
      </c>
      <c r="E31" s="1">
        <v>0.94</v>
      </c>
      <c r="F31" s="1">
        <v>0.94899999999999995</v>
      </c>
      <c r="G31" s="1">
        <v>0.94899999999999995</v>
      </c>
      <c r="H31" s="1">
        <v>0.94899999999999995</v>
      </c>
    </row>
    <row r="32" spans="1:8" ht="57.6" x14ac:dyDescent="0.3">
      <c r="A32" t="s">
        <v>37</v>
      </c>
      <c r="B32" s="81" t="s">
        <v>75</v>
      </c>
      <c r="C32" s="1">
        <v>0.56000000000000005</v>
      </c>
      <c r="D32" s="1">
        <v>0.09</v>
      </c>
      <c r="E32" s="1">
        <v>0.65</v>
      </c>
      <c r="F32" s="1">
        <v>0.65700000000000003</v>
      </c>
      <c r="G32" s="1">
        <v>0.65700000000000003</v>
      </c>
      <c r="H32" s="1">
        <v>0.65700000000000003</v>
      </c>
    </row>
    <row r="33" spans="1:8" ht="43.2" x14ac:dyDescent="0.3">
      <c r="A33" t="s">
        <v>38</v>
      </c>
      <c r="B33" s="81" t="s">
        <v>76</v>
      </c>
      <c r="C33" s="1">
        <v>0.53</v>
      </c>
      <c r="D33" s="1">
        <v>0.08</v>
      </c>
      <c r="E33" s="1">
        <v>0.6</v>
      </c>
      <c r="F33" s="1">
        <v>0.60599999999999998</v>
      </c>
      <c r="G33" s="1">
        <v>0.60599999999999998</v>
      </c>
      <c r="H33" s="1">
        <v>0.60599999999999998</v>
      </c>
    </row>
    <row r="34" spans="1:8" ht="57.6" x14ac:dyDescent="0.3">
      <c r="A34" t="s">
        <v>39</v>
      </c>
      <c r="B34" s="81" t="s">
        <v>77</v>
      </c>
      <c r="C34" s="1">
        <v>0.33</v>
      </c>
      <c r="D34" s="1">
        <v>0.06</v>
      </c>
      <c r="E34" s="1">
        <v>0.4</v>
      </c>
      <c r="F34" s="1">
        <v>0.40400000000000003</v>
      </c>
      <c r="G34" s="1">
        <v>0.40400000000000003</v>
      </c>
      <c r="H34" s="1">
        <v>0.40400000000000003</v>
      </c>
    </row>
    <row r="35" spans="1:8" ht="28.8" x14ac:dyDescent="0.3">
      <c r="A35" t="s">
        <v>40</v>
      </c>
      <c r="B35" s="81" t="s">
        <v>78</v>
      </c>
      <c r="C35" s="1">
        <v>1.1100000000000001</v>
      </c>
      <c r="D35" s="1">
        <v>0.15</v>
      </c>
      <c r="E35" s="1">
        <v>1.27</v>
      </c>
      <c r="F35" s="1">
        <v>1.2829999999999999</v>
      </c>
      <c r="G35" s="1">
        <v>1.2829999999999999</v>
      </c>
      <c r="H35" s="1">
        <v>1.2829999999999999</v>
      </c>
    </row>
    <row r="36" spans="1:8" ht="28.8" x14ac:dyDescent="0.3">
      <c r="A36" t="s">
        <v>41</v>
      </c>
      <c r="B36" s="81" t="s">
        <v>79</v>
      </c>
      <c r="C36" s="1">
        <v>0.6</v>
      </c>
      <c r="D36" s="1">
        <v>0.12</v>
      </c>
      <c r="E36" s="1">
        <v>0.72</v>
      </c>
      <c r="F36" s="1">
        <v>0.72699999999999998</v>
      </c>
      <c r="G36" s="1">
        <v>0.72699999999999998</v>
      </c>
      <c r="H36" s="1">
        <v>0.72699999999999998</v>
      </c>
    </row>
    <row r="37" spans="1:8" ht="86.4" x14ac:dyDescent="0.3">
      <c r="A37" t="s">
        <v>42</v>
      </c>
      <c r="B37" s="81" t="s">
        <v>80</v>
      </c>
      <c r="C37" s="1">
        <v>1.0900000000000001</v>
      </c>
      <c r="D37" s="1">
        <v>0.09</v>
      </c>
      <c r="E37" s="1">
        <v>1.18</v>
      </c>
      <c r="F37" s="1">
        <v>1.1919999999999999</v>
      </c>
      <c r="G37" s="1">
        <v>1.1919999999999999</v>
      </c>
      <c r="H37" s="1">
        <v>1.1919999999999999</v>
      </c>
    </row>
    <row r="38" spans="1:8" ht="86.4" x14ac:dyDescent="0.3">
      <c r="A38" t="s">
        <v>43</v>
      </c>
      <c r="B38" s="81" t="s">
        <v>81</v>
      </c>
      <c r="C38" s="1">
        <v>0.56000000000000005</v>
      </c>
      <c r="D38" s="1">
        <v>0.06</v>
      </c>
      <c r="E38" s="1">
        <v>0.62</v>
      </c>
      <c r="F38" s="1">
        <v>0.626</v>
      </c>
      <c r="G38" s="1">
        <v>0.626</v>
      </c>
      <c r="H38" s="1">
        <v>0.626</v>
      </c>
    </row>
    <row r="39" spans="1:8" x14ac:dyDescent="0.3">
      <c r="A39" t="s">
        <v>44</v>
      </c>
      <c r="B39" s="81" t="s">
        <v>82</v>
      </c>
      <c r="C39" s="1">
        <v>10.82</v>
      </c>
      <c r="E39" s="1">
        <v>10.82</v>
      </c>
      <c r="F39" s="1">
        <v>11.901999999999999</v>
      </c>
      <c r="G39" s="1">
        <v>12.984</v>
      </c>
      <c r="H39" s="1">
        <v>14.066000000000001</v>
      </c>
    </row>
  </sheetData>
  <sheetProtection algorithmName="SHA-512" hashValue="H2vuclHTHmI9AZNdukQPljwSpNpUK/1uNfdnYwflsEowj9c8WESQs8Qdd3N2RAcYcxiesncIB+rf4/Y0bRPDAQ==" saltValue="awx0Nj2VOVx3B591w+ZQkQ=="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35"/>
  <dimension ref="A1:I2"/>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81" t="s">
        <v>82</v>
      </c>
      <c r="C2" s="1">
        <v>10.82</v>
      </c>
      <c r="E2" s="1">
        <v>10.82</v>
      </c>
      <c r="F2" s="1">
        <v>11.901999999999999</v>
      </c>
      <c r="G2" s="1">
        <v>12.984</v>
      </c>
      <c r="H2" s="1">
        <v>14.066000000000001</v>
      </c>
    </row>
  </sheetData>
  <sheetProtection algorithmName="SHA-512" hashValue="r7PtdpBhb2iJlGLjFV0owJDEgwitjnfBMnQKbCIrCQ4cXHAQ6K/mRht8Wx5lZCSNoA1RiCGVFjrVKblsJhulHA==" saltValue="tPU2ldVtYw4tVfOdvaQKPw==" spinCount="100000" sheet="1" objects="1" scenarios="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6"/>
  <dimension ref="A1:I9"/>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1.24</v>
      </c>
      <c r="D4" s="1">
        <v>0</v>
      </c>
      <c r="E4" s="1">
        <v>1.25</v>
      </c>
      <c r="F4" s="1">
        <v>1.375</v>
      </c>
      <c r="G4" s="1">
        <v>1.5</v>
      </c>
      <c r="H4" s="1">
        <v>1.625</v>
      </c>
      <c r="I4" t="s">
        <v>83</v>
      </c>
    </row>
    <row r="5" spans="1:9" x14ac:dyDescent="0.3">
      <c r="A5" t="s">
        <v>11</v>
      </c>
      <c r="B5" s="81" t="s">
        <v>48</v>
      </c>
    </row>
    <row r="6" spans="1:9" x14ac:dyDescent="0.3">
      <c r="A6" t="s">
        <v>12</v>
      </c>
      <c r="B6" s="81" t="s">
        <v>49</v>
      </c>
      <c r="C6" s="1">
        <v>1.24</v>
      </c>
      <c r="D6" s="1">
        <v>0.01</v>
      </c>
      <c r="E6" s="1">
        <v>1.25</v>
      </c>
      <c r="F6" s="1">
        <v>1.375</v>
      </c>
      <c r="G6" s="1">
        <v>1.5</v>
      </c>
      <c r="H6" s="1">
        <v>1.625</v>
      </c>
    </row>
    <row r="7" spans="1:9" x14ac:dyDescent="0.3">
      <c r="A7" t="s">
        <v>13</v>
      </c>
      <c r="B7" s="81" t="s">
        <v>50</v>
      </c>
    </row>
    <row r="8" spans="1:9" x14ac:dyDescent="0.3">
      <c r="A8" t="s">
        <v>13</v>
      </c>
      <c r="B8" s="81" t="s">
        <v>51</v>
      </c>
    </row>
    <row r="9" spans="1:9" x14ac:dyDescent="0.3">
      <c r="A9" t="s">
        <v>14</v>
      </c>
      <c r="B9" s="81" t="s">
        <v>52</v>
      </c>
    </row>
  </sheetData>
  <sheetProtection algorithmName="SHA-512" hashValue="YjN9mUtFZ8kV0rSVJ3DKcPR7kFTK85spgxPASJ6HzwGhJErfJ8EG7r9n2iljRmpbkOk03/XXfO3vKUZol0YqEg==" saltValue="ZjiiIkYuMc0ffaTzNHdiNA==" spinCount="100000"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7"/>
  <dimension ref="A1:I40"/>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1.03</v>
      </c>
      <c r="D4" s="1">
        <v>0.05</v>
      </c>
      <c r="E4" s="1">
        <v>1.07</v>
      </c>
      <c r="F4" s="1">
        <v>1.177</v>
      </c>
      <c r="G4" s="1">
        <v>1.284</v>
      </c>
      <c r="H4" s="1">
        <v>1.391</v>
      </c>
      <c r="I4" t="s">
        <v>83</v>
      </c>
    </row>
    <row r="5" spans="1:9" x14ac:dyDescent="0.3">
      <c r="A5" t="s">
        <v>11</v>
      </c>
      <c r="B5" s="81" t="s">
        <v>48</v>
      </c>
      <c r="C5" s="1">
        <v>1.21</v>
      </c>
      <c r="D5" s="1">
        <v>0.15</v>
      </c>
      <c r="E5" s="1">
        <v>1.36</v>
      </c>
      <c r="F5" s="1">
        <v>1.496</v>
      </c>
      <c r="G5" s="1">
        <v>1.6319999999999999</v>
      </c>
      <c r="H5" s="1">
        <v>1.768</v>
      </c>
    </row>
    <row r="6" spans="1:9" x14ac:dyDescent="0.3">
      <c r="A6" t="s">
        <v>12</v>
      </c>
      <c r="B6" s="81" t="s">
        <v>49</v>
      </c>
      <c r="C6" s="1">
        <v>1.04</v>
      </c>
      <c r="D6" s="1">
        <v>0.08</v>
      </c>
      <c r="E6" s="1">
        <v>1.1200000000000001</v>
      </c>
      <c r="F6" s="1">
        <v>1.232</v>
      </c>
      <c r="G6" s="1">
        <v>1.3440000000000001</v>
      </c>
      <c r="H6" s="1">
        <v>1.456</v>
      </c>
    </row>
    <row r="7" spans="1:9" x14ac:dyDescent="0.3">
      <c r="A7" t="s">
        <v>13</v>
      </c>
      <c r="B7" s="81" t="s">
        <v>50</v>
      </c>
      <c r="C7" s="1">
        <v>1.26</v>
      </c>
      <c r="D7" s="1">
        <v>0.19</v>
      </c>
      <c r="E7" s="1">
        <v>1.45</v>
      </c>
      <c r="F7" s="1">
        <v>1.595</v>
      </c>
      <c r="G7" s="1">
        <v>1.74</v>
      </c>
      <c r="H7" s="1">
        <v>1.885</v>
      </c>
      <c r="I7" t="s">
        <v>84</v>
      </c>
    </row>
    <row r="8" spans="1:9" x14ac:dyDescent="0.3">
      <c r="A8" t="s">
        <v>13</v>
      </c>
      <c r="B8" s="81" t="s">
        <v>51</v>
      </c>
      <c r="C8" s="1">
        <v>0.99</v>
      </c>
      <c r="D8" s="1">
        <v>0.08</v>
      </c>
      <c r="E8" s="1">
        <v>1.07</v>
      </c>
      <c r="F8" s="1">
        <v>1.177</v>
      </c>
      <c r="G8" s="1">
        <v>1.284</v>
      </c>
      <c r="H8" s="1">
        <v>1.391</v>
      </c>
      <c r="I8" t="s">
        <v>83</v>
      </c>
    </row>
    <row r="9" spans="1:9" x14ac:dyDescent="0.3">
      <c r="A9" t="s">
        <v>14</v>
      </c>
      <c r="B9" s="81" t="s">
        <v>52</v>
      </c>
    </row>
    <row r="10" spans="1:9" x14ac:dyDescent="0.3">
      <c r="A10" t="s">
        <v>15</v>
      </c>
      <c r="B10" s="81" t="s">
        <v>53</v>
      </c>
      <c r="C10" s="1">
        <v>1.8</v>
      </c>
      <c r="D10" s="1">
        <v>0.05</v>
      </c>
      <c r="E10" s="1">
        <v>1.85</v>
      </c>
      <c r="F10" s="1">
        <v>1.869</v>
      </c>
      <c r="G10" s="1">
        <v>1.869</v>
      </c>
      <c r="H10" s="1">
        <v>1.869</v>
      </c>
    </row>
    <row r="11" spans="1:9" x14ac:dyDescent="0.3">
      <c r="A11" t="s">
        <v>16</v>
      </c>
      <c r="B11" s="81" t="s">
        <v>54</v>
      </c>
    </row>
    <row r="12" spans="1:9" x14ac:dyDescent="0.3">
      <c r="A12" t="s">
        <v>17</v>
      </c>
      <c r="B12" s="81" t="s">
        <v>55</v>
      </c>
      <c r="C12" s="1">
        <v>0.68</v>
      </c>
      <c r="D12" s="1">
        <v>0.05</v>
      </c>
      <c r="E12" s="1">
        <v>0.73</v>
      </c>
      <c r="F12" s="1">
        <v>0.73699999999999999</v>
      </c>
      <c r="G12" s="1">
        <v>0.73699999999999999</v>
      </c>
      <c r="H12" s="1">
        <v>0.73699999999999999</v>
      </c>
    </row>
    <row r="13" spans="1:9" x14ac:dyDescent="0.3">
      <c r="A13" t="s">
        <v>18</v>
      </c>
      <c r="B13" s="81" t="s">
        <v>56</v>
      </c>
      <c r="C13" s="1">
        <v>1.61</v>
      </c>
      <c r="D13" s="1">
        <v>0.08</v>
      </c>
      <c r="E13" s="1">
        <v>1.69</v>
      </c>
      <c r="F13" s="1">
        <v>1.7070000000000001</v>
      </c>
      <c r="G13" s="1">
        <v>1.7070000000000001</v>
      </c>
      <c r="H13" s="1">
        <v>1.7070000000000001</v>
      </c>
    </row>
    <row r="14" spans="1:9" x14ac:dyDescent="0.3">
      <c r="A14" t="s">
        <v>19</v>
      </c>
      <c r="B14" s="81" t="s">
        <v>57</v>
      </c>
    </row>
    <row r="15" spans="1:9" ht="57.6" x14ac:dyDescent="0.3">
      <c r="A15" t="s">
        <v>20</v>
      </c>
      <c r="B15" s="81" t="s">
        <v>58</v>
      </c>
      <c r="C15" s="1">
        <v>0.51</v>
      </c>
      <c r="D15" s="1">
        <v>0.04</v>
      </c>
      <c r="E15" s="1">
        <v>0.55000000000000004</v>
      </c>
      <c r="F15" s="1">
        <v>0.55600000000000005</v>
      </c>
      <c r="G15" s="1">
        <v>0.55600000000000005</v>
      </c>
      <c r="H15" s="1">
        <v>0.55600000000000005</v>
      </c>
    </row>
    <row r="16" spans="1:9" ht="57.6" x14ac:dyDescent="0.3">
      <c r="A16" t="s">
        <v>21</v>
      </c>
      <c r="B16" s="81" t="s">
        <v>59</v>
      </c>
      <c r="C16" s="1">
        <v>0.84</v>
      </c>
      <c r="D16" s="1">
        <v>0.04</v>
      </c>
      <c r="E16" s="1">
        <v>0.88</v>
      </c>
      <c r="F16" s="1">
        <v>0.88900000000000001</v>
      </c>
      <c r="G16" s="1">
        <v>0.88900000000000001</v>
      </c>
      <c r="H16" s="1">
        <v>0.88900000000000001</v>
      </c>
    </row>
    <row r="17" spans="1:8" ht="72" x14ac:dyDescent="0.3">
      <c r="A17" t="s">
        <v>22</v>
      </c>
      <c r="B17" s="81" t="s">
        <v>60</v>
      </c>
      <c r="C17" s="1">
        <v>1.53</v>
      </c>
      <c r="D17" s="1">
        <v>0.12</v>
      </c>
      <c r="E17" s="1">
        <v>1.65</v>
      </c>
      <c r="F17" s="1">
        <v>1.667</v>
      </c>
      <c r="G17" s="1">
        <v>1.667</v>
      </c>
      <c r="H17" s="1">
        <v>1.667</v>
      </c>
    </row>
    <row r="18" spans="1:8" ht="57.6" x14ac:dyDescent="0.3">
      <c r="A18" t="s">
        <v>23</v>
      </c>
      <c r="B18" s="81" t="s">
        <v>61</v>
      </c>
      <c r="C18" s="1">
        <v>1.5</v>
      </c>
      <c r="D18" s="1">
        <v>0.12</v>
      </c>
      <c r="E18" s="1">
        <v>1.62</v>
      </c>
      <c r="F18" s="1">
        <v>1.6359999999999999</v>
      </c>
      <c r="G18" s="1">
        <v>1.6359999999999999</v>
      </c>
      <c r="H18" s="1">
        <v>1.6359999999999999</v>
      </c>
    </row>
    <row r="19" spans="1:8" ht="28.8" x14ac:dyDescent="0.3">
      <c r="A19" t="s">
        <v>24</v>
      </c>
      <c r="B19" s="81" t="s">
        <v>62</v>
      </c>
      <c r="C19" s="1">
        <v>0.66</v>
      </c>
      <c r="D19" s="1">
        <v>0.09</v>
      </c>
      <c r="E19" s="1">
        <v>0.75</v>
      </c>
      <c r="F19" s="1">
        <v>0.75800000000000001</v>
      </c>
      <c r="G19" s="1">
        <v>0.75800000000000001</v>
      </c>
      <c r="H19" s="1">
        <v>0.75800000000000001</v>
      </c>
    </row>
    <row r="20" spans="1:8" ht="28.8" x14ac:dyDescent="0.3">
      <c r="A20" t="s">
        <v>25</v>
      </c>
      <c r="B20" s="81" t="s">
        <v>63</v>
      </c>
      <c r="C20" s="1">
        <v>1.1599999999999999</v>
      </c>
      <c r="D20" s="1">
        <v>0.1</v>
      </c>
      <c r="E20" s="1">
        <v>1.26</v>
      </c>
      <c r="F20" s="1">
        <v>1.2729999999999999</v>
      </c>
      <c r="G20" s="1">
        <v>1.2729999999999999</v>
      </c>
      <c r="H20" s="1">
        <v>1.2729999999999999</v>
      </c>
    </row>
    <row r="21" spans="1:8" ht="28.8" x14ac:dyDescent="0.3">
      <c r="A21" t="s">
        <v>26</v>
      </c>
      <c r="B21" s="81" t="s">
        <v>64</v>
      </c>
      <c r="C21" s="1">
        <v>1.23</v>
      </c>
      <c r="D21" s="1">
        <v>0.08</v>
      </c>
      <c r="E21" s="1">
        <v>1.3</v>
      </c>
      <c r="F21" s="1">
        <v>1.3129999999999999</v>
      </c>
      <c r="G21" s="1">
        <v>1.3129999999999999</v>
      </c>
      <c r="H21" s="1">
        <v>1.3129999999999999</v>
      </c>
    </row>
    <row r="22" spans="1:8" ht="43.2" x14ac:dyDescent="0.3">
      <c r="A22" t="s">
        <v>27</v>
      </c>
      <c r="B22" s="81" t="s">
        <v>65</v>
      </c>
      <c r="C22" s="1">
        <v>1.88</v>
      </c>
      <c r="D22" s="1">
        <v>0.12</v>
      </c>
      <c r="E22" s="1">
        <v>2</v>
      </c>
      <c r="F22" s="1">
        <v>2.02</v>
      </c>
      <c r="G22" s="1">
        <v>2.02</v>
      </c>
      <c r="H22" s="1">
        <v>2.02</v>
      </c>
    </row>
    <row r="23" spans="1:8" ht="72" x14ac:dyDescent="0.3">
      <c r="A23" t="s">
        <v>28</v>
      </c>
      <c r="B23" s="81" t="s">
        <v>66</v>
      </c>
      <c r="C23" s="1">
        <v>1.63</v>
      </c>
      <c r="D23" s="1">
        <v>0.11</v>
      </c>
      <c r="E23" s="1">
        <v>1.74</v>
      </c>
      <c r="F23" s="1">
        <v>1.7569999999999999</v>
      </c>
      <c r="G23" s="1">
        <v>1.7569999999999999</v>
      </c>
      <c r="H23" s="1">
        <v>1.7569999999999999</v>
      </c>
    </row>
    <row r="24" spans="1:8" ht="72" x14ac:dyDescent="0.3">
      <c r="A24" t="s">
        <v>29</v>
      </c>
      <c r="B24" s="81" t="s">
        <v>67</v>
      </c>
      <c r="C24" s="1">
        <v>1.63</v>
      </c>
      <c r="D24" s="1">
        <v>0.11</v>
      </c>
      <c r="E24" s="1">
        <v>1.74</v>
      </c>
      <c r="F24" s="1">
        <v>1.7569999999999999</v>
      </c>
      <c r="G24" s="1">
        <v>1.7569999999999999</v>
      </c>
      <c r="H24" s="1">
        <v>1.7569999999999999</v>
      </c>
    </row>
    <row r="25" spans="1:8" ht="28.8" x14ac:dyDescent="0.3">
      <c r="A25" t="s">
        <v>30</v>
      </c>
      <c r="B25" s="81" t="s">
        <v>68</v>
      </c>
      <c r="C25" s="1">
        <v>2.8</v>
      </c>
      <c r="D25" s="1">
        <v>0.08</v>
      </c>
      <c r="E25" s="1">
        <v>2.88</v>
      </c>
      <c r="F25" s="1">
        <v>2.9089999999999998</v>
      </c>
      <c r="G25" s="1">
        <v>2.9089999999999998</v>
      </c>
      <c r="H25" s="1">
        <v>2.9089999999999998</v>
      </c>
    </row>
    <row r="26" spans="1:8" ht="43.2" x14ac:dyDescent="0.3">
      <c r="A26" t="s">
        <v>31</v>
      </c>
      <c r="B26" s="81" t="s">
        <v>69</v>
      </c>
      <c r="C26" s="1">
        <v>1.58</v>
      </c>
      <c r="D26" s="1">
        <v>0.11</v>
      </c>
      <c r="E26" s="1">
        <v>1.69</v>
      </c>
      <c r="F26" s="1">
        <v>1.7070000000000001</v>
      </c>
      <c r="G26" s="1">
        <v>1.7070000000000001</v>
      </c>
      <c r="H26" s="1">
        <v>1.7070000000000001</v>
      </c>
    </row>
    <row r="27" spans="1:8" ht="43.2" x14ac:dyDescent="0.3">
      <c r="A27" t="s">
        <v>32</v>
      </c>
      <c r="B27" s="81" t="s">
        <v>70</v>
      </c>
      <c r="C27" s="1">
        <v>1.33</v>
      </c>
      <c r="D27" s="1">
        <v>0.1</v>
      </c>
      <c r="E27" s="1">
        <v>1.42</v>
      </c>
      <c r="F27" s="1">
        <v>1.4339999999999999</v>
      </c>
      <c r="G27" s="1">
        <v>1.4339999999999999</v>
      </c>
      <c r="H27" s="1">
        <v>1.4339999999999999</v>
      </c>
    </row>
    <row r="28" spans="1:8" ht="100.8" x14ac:dyDescent="0.3">
      <c r="A28" t="s">
        <v>33</v>
      </c>
      <c r="B28" s="81" t="s">
        <v>71</v>
      </c>
      <c r="C28" s="1">
        <v>1.47</v>
      </c>
      <c r="D28" s="1">
        <v>0.11</v>
      </c>
      <c r="E28" s="1">
        <v>1.58</v>
      </c>
      <c r="F28" s="1">
        <v>1.5960000000000001</v>
      </c>
      <c r="G28" s="1">
        <v>1.5960000000000001</v>
      </c>
      <c r="H28" s="1">
        <v>1.5960000000000001</v>
      </c>
    </row>
    <row r="29" spans="1:8" ht="28.8" x14ac:dyDescent="0.3">
      <c r="A29" t="s">
        <v>34</v>
      </c>
      <c r="B29" s="81" t="s">
        <v>72</v>
      </c>
    </row>
    <row r="30" spans="1:8" ht="43.2" x14ac:dyDescent="0.3">
      <c r="A30" t="s">
        <v>35</v>
      </c>
      <c r="B30" s="81" t="s">
        <v>73</v>
      </c>
      <c r="C30" s="1">
        <v>0.69</v>
      </c>
      <c r="D30" s="1">
        <v>0.09</v>
      </c>
      <c r="E30" s="1">
        <v>0.78</v>
      </c>
      <c r="F30" s="1">
        <v>0.78800000000000003</v>
      </c>
      <c r="G30" s="1">
        <v>0.78800000000000003</v>
      </c>
      <c r="H30" s="1">
        <v>0.78800000000000003</v>
      </c>
    </row>
    <row r="31" spans="1:8" ht="57.6" x14ac:dyDescent="0.3">
      <c r="A31" t="s">
        <v>36</v>
      </c>
      <c r="B31" s="81" t="s">
        <v>74</v>
      </c>
      <c r="C31" s="1">
        <v>0.82</v>
      </c>
      <c r="D31" s="1">
        <v>0.11</v>
      </c>
      <c r="E31" s="1">
        <v>0.93</v>
      </c>
      <c r="F31" s="1">
        <v>0.93899999999999995</v>
      </c>
      <c r="G31" s="1">
        <v>0.93899999999999995</v>
      </c>
      <c r="H31" s="1">
        <v>0.93899999999999995</v>
      </c>
    </row>
    <row r="32" spans="1:8" ht="57.6" x14ac:dyDescent="0.3">
      <c r="A32" t="s">
        <v>37</v>
      </c>
      <c r="B32" s="81" t="s">
        <v>75</v>
      </c>
      <c r="C32" s="1">
        <v>0.56000000000000005</v>
      </c>
      <c r="D32" s="1">
        <v>0.08</v>
      </c>
      <c r="E32" s="1">
        <v>0.64</v>
      </c>
      <c r="F32" s="1">
        <v>0.64600000000000002</v>
      </c>
      <c r="G32" s="1">
        <v>0.64600000000000002</v>
      </c>
      <c r="H32" s="1">
        <v>0.64600000000000002</v>
      </c>
    </row>
    <row r="33" spans="1:9" ht="43.2" x14ac:dyDescent="0.3">
      <c r="A33" t="s">
        <v>38</v>
      </c>
      <c r="B33" s="81" t="s">
        <v>76</v>
      </c>
      <c r="C33" s="1">
        <v>0.53</v>
      </c>
      <c r="D33" s="1">
        <v>7.0000000000000007E-2</v>
      </c>
      <c r="E33" s="1">
        <v>0.6</v>
      </c>
      <c r="F33" s="1">
        <v>0.60599999999999998</v>
      </c>
      <c r="G33" s="1">
        <v>0.60599999999999998</v>
      </c>
      <c r="H33" s="1">
        <v>0.60599999999999998</v>
      </c>
    </row>
    <row r="34" spans="1:9" ht="57.6" x14ac:dyDescent="0.3">
      <c r="A34" t="s">
        <v>39</v>
      </c>
      <c r="B34" s="81" t="s">
        <v>77</v>
      </c>
      <c r="C34" s="1">
        <v>0.34</v>
      </c>
      <c r="D34" s="1">
        <v>0.05</v>
      </c>
      <c r="E34" s="1">
        <v>0.39</v>
      </c>
      <c r="F34" s="1">
        <v>0.39400000000000002</v>
      </c>
      <c r="G34" s="1">
        <v>0.39400000000000002</v>
      </c>
      <c r="H34" s="1">
        <v>0.39400000000000002</v>
      </c>
    </row>
    <row r="35" spans="1:9" ht="28.8" x14ac:dyDescent="0.3">
      <c r="A35" t="s">
        <v>40</v>
      </c>
      <c r="B35" s="81" t="s">
        <v>78</v>
      </c>
      <c r="C35" s="1">
        <v>1.1200000000000001</v>
      </c>
      <c r="D35" s="1">
        <v>0.14000000000000001</v>
      </c>
      <c r="E35" s="1">
        <v>1.26</v>
      </c>
      <c r="F35" s="1">
        <v>1.2729999999999999</v>
      </c>
      <c r="G35" s="1">
        <v>1.2729999999999999</v>
      </c>
      <c r="H35" s="1">
        <v>1.2729999999999999</v>
      </c>
    </row>
    <row r="36" spans="1:9" ht="28.8" x14ac:dyDescent="0.3">
      <c r="A36" t="s">
        <v>41</v>
      </c>
      <c r="B36" s="81" t="s">
        <v>79</v>
      </c>
      <c r="C36" s="1">
        <v>0.61</v>
      </c>
      <c r="D36" s="1">
        <v>0.11</v>
      </c>
      <c r="E36" s="1">
        <v>0.72</v>
      </c>
      <c r="F36" s="1">
        <v>0.72699999999999998</v>
      </c>
      <c r="G36" s="1">
        <v>0.72699999999999998</v>
      </c>
      <c r="H36" s="1">
        <v>0.72699999999999998</v>
      </c>
    </row>
    <row r="37" spans="1:9" ht="86.4" x14ac:dyDescent="0.3">
      <c r="A37" t="s">
        <v>42</v>
      </c>
      <c r="B37" s="81" t="s">
        <v>80</v>
      </c>
      <c r="C37" s="1">
        <v>1.08</v>
      </c>
      <c r="D37" s="1">
        <v>0.08</v>
      </c>
      <c r="E37" s="1">
        <v>1.17</v>
      </c>
      <c r="F37" s="1">
        <v>1.1819999999999999</v>
      </c>
      <c r="G37" s="1">
        <v>1.1819999999999999</v>
      </c>
      <c r="H37" s="1">
        <v>1.1819999999999999</v>
      </c>
    </row>
    <row r="38" spans="1:9" ht="86.4" x14ac:dyDescent="0.3">
      <c r="A38" t="s">
        <v>43</v>
      </c>
      <c r="B38" s="81" t="s">
        <v>81</v>
      </c>
      <c r="C38" s="1">
        <v>0.56000000000000005</v>
      </c>
      <c r="D38" s="1">
        <v>0.06</v>
      </c>
      <c r="E38" s="1">
        <v>0.62</v>
      </c>
      <c r="F38" s="1">
        <v>0.626</v>
      </c>
      <c r="G38" s="1">
        <v>0.626</v>
      </c>
      <c r="H38" s="1">
        <v>0.626</v>
      </c>
    </row>
    <row r="39" spans="1:9" x14ac:dyDescent="0.3">
      <c r="A39" t="s">
        <v>44</v>
      </c>
      <c r="B39" s="81" t="s">
        <v>82</v>
      </c>
      <c r="C39" s="1">
        <v>10.82</v>
      </c>
      <c r="E39" s="1">
        <v>10.82</v>
      </c>
      <c r="F39" s="1">
        <v>11.901999999999999</v>
      </c>
      <c r="G39" s="1">
        <v>12.984</v>
      </c>
      <c r="H39" s="1">
        <v>14.066000000000001</v>
      </c>
    </row>
    <row r="40" spans="1:9" x14ac:dyDescent="0.3">
      <c r="A40" t="s">
        <v>115</v>
      </c>
      <c r="B40" s="81" t="s">
        <v>356</v>
      </c>
      <c r="C40" s="1">
        <v>3.48</v>
      </c>
      <c r="E40" s="1">
        <v>3.48</v>
      </c>
      <c r="F40" s="1">
        <v>3.8279999999999998</v>
      </c>
      <c r="G40" s="1">
        <v>4.1760000000000002</v>
      </c>
      <c r="H40" s="1">
        <v>4.524</v>
      </c>
      <c r="I40" t="s">
        <v>576</v>
      </c>
    </row>
  </sheetData>
  <sheetProtection algorithmName="SHA-512" hashValue="2N75kBDB8oxzZ4XKrLOgcyW8v9HAwS8/HdePHH58VYwmwbQ7K+zzUBubEs38qbTkUZHA76TfWoMa0+jepOdFHA==" saltValue="tH689SECPR9itIzZOeAkdA==" spinCount="100000"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8"/>
  <dimension ref="A1:I64"/>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1.0900000000000001</v>
      </c>
      <c r="D4" s="1">
        <v>0.01</v>
      </c>
      <c r="E4" s="1">
        <v>1.1100000000000001</v>
      </c>
      <c r="F4" s="1">
        <v>1.2210000000000001</v>
      </c>
      <c r="G4" s="1">
        <v>1.3320000000000001</v>
      </c>
      <c r="H4" s="1">
        <v>1.4430000000000001</v>
      </c>
      <c r="I4" t="s">
        <v>83</v>
      </c>
    </row>
    <row r="5" spans="1:9" x14ac:dyDescent="0.3">
      <c r="A5" t="s">
        <v>11</v>
      </c>
      <c r="B5" s="81" t="s">
        <v>48</v>
      </c>
    </row>
    <row r="6" spans="1:9" x14ac:dyDescent="0.3">
      <c r="A6" t="s">
        <v>12</v>
      </c>
      <c r="B6" s="81" t="s">
        <v>49</v>
      </c>
      <c r="C6" s="1">
        <v>1.0900000000000001</v>
      </c>
      <c r="D6" s="1">
        <v>0.02</v>
      </c>
      <c r="E6" s="1">
        <v>1.1100000000000001</v>
      </c>
      <c r="F6" s="1">
        <v>1.2210000000000001</v>
      </c>
      <c r="G6" s="1">
        <v>1.3320000000000001</v>
      </c>
      <c r="H6" s="1">
        <v>1.4430000000000001</v>
      </c>
    </row>
    <row r="7" spans="1:9" x14ac:dyDescent="0.3">
      <c r="A7" t="s">
        <v>13</v>
      </c>
      <c r="B7" s="81" t="s">
        <v>50</v>
      </c>
    </row>
    <row r="8" spans="1:9" x14ac:dyDescent="0.3">
      <c r="A8" t="s">
        <v>13</v>
      </c>
      <c r="B8" s="81" t="s">
        <v>51</v>
      </c>
      <c r="C8" s="1">
        <v>1.04</v>
      </c>
      <c r="D8" s="1">
        <v>0.03</v>
      </c>
      <c r="E8" s="1">
        <v>1.07</v>
      </c>
      <c r="F8" s="1">
        <v>1.177</v>
      </c>
      <c r="G8" s="1">
        <v>1.284</v>
      </c>
      <c r="H8" s="1">
        <v>1.391</v>
      </c>
      <c r="I8" t="s">
        <v>83</v>
      </c>
    </row>
    <row r="9" spans="1:9" x14ac:dyDescent="0.3">
      <c r="A9" t="s">
        <v>14</v>
      </c>
      <c r="B9" s="81" t="s">
        <v>52</v>
      </c>
    </row>
    <row r="10" spans="1:9" x14ac:dyDescent="0.3">
      <c r="A10" t="s">
        <v>15</v>
      </c>
      <c r="B10" s="81" t="s">
        <v>53</v>
      </c>
      <c r="C10" s="1">
        <v>1.88</v>
      </c>
      <c r="D10" s="1">
        <v>0.02</v>
      </c>
      <c r="E10" s="1">
        <v>1.91</v>
      </c>
      <c r="F10" s="1">
        <v>1.929</v>
      </c>
      <c r="G10" s="1">
        <v>1.929</v>
      </c>
      <c r="H10" s="1">
        <v>1.929</v>
      </c>
    </row>
    <row r="11" spans="1:9" x14ac:dyDescent="0.3">
      <c r="A11" t="s">
        <v>16</v>
      </c>
      <c r="B11" s="81" t="s">
        <v>54</v>
      </c>
    </row>
    <row r="12" spans="1:9" x14ac:dyDescent="0.3">
      <c r="A12" t="s">
        <v>17</v>
      </c>
      <c r="B12" s="81" t="s">
        <v>55</v>
      </c>
      <c r="C12" s="1">
        <v>0.68</v>
      </c>
      <c r="D12" s="1">
        <v>0.02</v>
      </c>
      <c r="E12" s="1">
        <v>0.7</v>
      </c>
      <c r="F12" s="1">
        <v>0.70699999999999996</v>
      </c>
      <c r="G12" s="1">
        <v>0.70699999999999996</v>
      </c>
      <c r="H12" s="1">
        <v>0.70699999999999996</v>
      </c>
    </row>
    <row r="13" spans="1:9" x14ac:dyDescent="0.3">
      <c r="A13" t="s">
        <v>18</v>
      </c>
      <c r="B13" s="81" t="s">
        <v>56</v>
      </c>
      <c r="C13" s="1">
        <v>1.67</v>
      </c>
      <c r="D13" s="1">
        <v>0.04</v>
      </c>
      <c r="E13" s="1">
        <v>1.7</v>
      </c>
      <c r="F13" s="1">
        <v>1.7170000000000001</v>
      </c>
      <c r="G13" s="1">
        <v>1.7170000000000001</v>
      </c>
      <c r="H13" s="1">
        <v>1.7170000000000001</v>
      </c>
    </row>
    <row r="14" spans="1:9" x14ac:dyDescent="0.3">
      <c r="A14" t="s">
        <v>19</v>
      </c>
      <c r="B14" s="81" t="s">
        <v>57</v>
      </c>
    </row>
    <row r="15" spans="1:9" ht="57.6" x14ac:dyDescent="0.3">
      <c r="A15" t="s">
        <v>20</v>
      </c>
      <c r="B15" s="81" t="s">
        <v>58</v>
      </c>
      <c r="C15" s="1">
        <v>0.51</v>
      </c>
      <c r="D15" s="1">
        <v>0.02</v>
      </c>
      <c r="E15" s="1">
        <v>0.53</v>
      </c>
      <c r="F15" s="1">
        <v>0.53500000000000003</v>
      </c>
      <c r="G15" s="1">
        <v>0.53500000000000003</v>
      </c>
      <c r="H15" s="1">
        <v>0.53500000000000003</v>
      </c>
    </row>
    <row r="16" spans="1:9" ht="57.6" x14ac:dyDescent="0.3">
      <c r="A16" t="s">
        <v>21</v>
      </c>
      <c r="B16" s="81" t="s">
        <v>59</v>
      </c>
      <c r="C16" s="1">
        <v>0.84</v>
      </c>
      <c r="D16" s="1">
        <v>0.02</v>
      </c>
      <c r="E16" s="1">
        <v>0.86</v>
      </c>
      <c r="F16" s="1">
        <v>0.86899999999999999</v>
      </c>
      <c r="G16" s="1">
        <v>0.86899999999999999</v>
      </c>
      <c r="H16" s="1">
        <v>0.86899999999999999</v>
      </c>
    </row>
    <row r="17" spans="1:8" ht="72" x14ac:dyDescent="0.3">
      <c r="A17" t="s">
        <v>22</v>
      </c>
      <c r="B17" s="81" t="s">
        <v>60</v>
      </c>
      <c r="C17" s="1">
        <v>1.53</v>
      </c>
      <c r="D17" s="1">
        <v>0.06</v>
      </c>
      <c r="E17" s="1">
        <v>1.59</v>
      </c>
      <c r="F17" s="1">
        <v>1.6060000000000001</v>
      </c>
      <c r="G17" s="1">
        <v>1.6060000000000001</v>
      </c>
      <c r="H17" s="1">
        <v>1.6060000000000001</v>
      </c>
    </row>
    <row r="18" spans="1:8" ht="57.6" x14ac:dyDescent="0.3">
      <c r="A18" t="s">
        <v>23</v>
      </c>
      <c r="B18" s="81" t="s">
        <v>61</v>
      </c>
      <c r="C18" s="1">
        <v>1.5</v>
      </c>
      <c r="D18" s="1">
        <v>0.06</v>
      </c>
      <c r="E18" s="1">
        <v>1.56</v>
      </c>
      <c r="F18" s="1">
        <v>1.5760000000000001</v>
      </c>
      <c r="G18" s="1">
        <v>1.5760000000000001</v>
      </c>
      <c r="H18" s="1">
        <v>1.5760000000000001</v>
      </c>
    </row>
    <row r="19" spans="1:8" ht="28.8" x14ac:dyDescent="0.3">
      <c r="A19" t="s">
        <v>24</v>
      </c>
      <c r="B19" s="81" t="s">
        <v>62</v>
      </c>
      <c r="C19" s="1">
        <v>0.66</v>
      </c>
      <c r="D19" s="1">
        <v>0.05</v>
      </c>
      <c r="E19" s="1">
        <v>0.71</v>
      </c>
      <c r="F19" s="1">
        <v>0.71699999999999997</v>
      </c>
      <c r="G19" s="1">
        <v>0.71699999999999997</v>
      </c>
      <c r="H19" s="1">
        <v>0.71699999999999997</v>
      </c>
    </row>
    <row r="20" spans="1:8" ht="28.8" x14ac:dyDescent="0.3">
      <c r="A20" t="s">
        <v>25</v>
      </c>
      <c r="B20" s="81" t="s">
        <v>63</v>
      </c>
      <c r="C20" s="1">
        <v>1.18</v>
      </c>
      <c r="D20" s="1">
        <v>0.06</v>
      </c>
      <c r="E20" s="1">
        <v>1.24</v>
      </c>
      <c r="F20" s="1">
        <v>1.252</v>
      </c>
      <c r="G20" s="1">
        <v>1.252</v>
      </c>
      <c r="H20" s="1">
        <v>1.252</v>
      </c>
    </row>
    <row r="21" spans="1:8" ht="28.8" x14ac:dyDescent="0.3">
      <c r="A21" t="s">
        <v>26</v>
      </c>
      <c r="B21" s="81" t="s">
        <v>64</v>
      </c>
      <c r="C21" s="1">
        <v>1.27</v>
      </c>
      <c r="D21" s="1">
        <v>0.04</v>
      </c>
      <c r="E21" s="1">
        <v>1.31</v>
      </c>
      <c r="F21" s="1">
        <v>1.323</v>
      </c>
      <c r="G21" s="1">
        <v>1.323</v>
      </c>
      <c r="H21" s="1">
        <v>1.323</v>
      </c>
    </row>
    <row r="22" spans="1:8" ht="43.2" x14ac:dyDescent="0.3">
      <c r="A22" t="s">
        <v>27</v>
      </c>
      <c r="B22" s="81" t="s">
        <v>65</v>
      </c>
      <c r="C22" s="1">
        <v>1.95</v>
      </c>
      <c r="D22" s="1">
        <v>0.06</v>
      </c>
      <c r="E22" s="1">
        <v>2.0099999999999998</v>
      </c>
      <c r="F22" s="1">
        <v>2.0299999999999998</v>
      </c>
      <c r="G22" s="1">
        <v>2.0299999999999998</v>
      </c>
      <c r="H22" s="1">
        <v>2.0299999999999998</v>
      </c>
    </row>
    <row r="23" spans="1:8" ht="72" x14ac:dyDescent="0.3">
      <c r="A23" t="s">
        <v>28</v>
      </c>
      <c r="B23" s="81" t="s">
        <v>66</v>
      </c>
      <c r="C23" s="1">
        <v>1.68</v>
      </c>
      <c r="D23" s="1">
        <v>0.06</v>
      </c>
      <c r="E23" s="1">
        <v>1.74</v>
      </c>
      <c r="F23" s="1">
        <v>1.7569999999999999</v>
      </c>
      <c r="G23" s="1">
        <v>1.7569999999999999</v>
      </c>
      <c r="H23" s="1">
        <v>1.7569999999999999</v>
      </c>
    </row>
    <row r="24" spans="1:8" ht="72" x14ac:dyDescent="0.3">
      <c r="A24" t="s">
        <v>29</v>
      </c>
      <c r="B24" s="81" t="s">
        <v>67</v>
      </c>
      <c r="C24" s="1">
        <v>1.68</v>
      </c>
      <c r="D24" s="1">
        <v>0.06</v>
      </c>
      <c r="E24" s="1">
        <v>1.74</v>
      </c>
      <c r="F24" s="1">
        <v>1.7569999999999999</v>
      </c>
      <c r="G24" s="1">
        <v>1.7569999999999999</v>
      </c>
      <c r="H24" s="1">
        <v>1.7569999999999999</v>
      </c>
    </row>
    <row r="25" spans="1:8" ht="28.8" x14ac:dyDescent="0.3">
      <c r="A25" t="s">
        <v>30</v>
      </c>
      <c r="B25" s="81" t="s">
        <v>68</v>
      </c>
      <c r="C25" s="1">
        <v>2.94</v>
      </c>
      <c r="D25" s="1">
        <v>0.04</v>
      </c>
      <c r="E25" s="1">
        <v>2.98</v>
      </c>
      <c r="F25" s="1">
        <v>3.01</v>
      </c>
      <c r="G25" s="1">
        <v>3.01</v>
      </c>
      <c r="H25" s="1">
        <v>3.01</v>
      </c>
    </row>
    <row r="26" spans="1:8" ht="43.2" x14ac:dyDescent="0.3">
      <c r="A26" t="s">
        <v>31</v>
      </c>
      <c r="B26" s="81" t="s">
        <v>69</v>
      </c>
      <c r="C26" s="1">
        <v>1.64</v>
      </c>
      <c r="D26" s="1">
        <v>0.06</v>
      </c>
      <c r="E26" s="1">
        <v>1.69</v>
      </c>
      <c r="F26" s="1">
        <v>1.7070000000000001</v>
      </c>
      <c r="G26" s="1">
        <v>1.7070000000000001</v>
      </c>
      <c r="H26" s="1">
        <v>1.7070000000000001</v>
      </c>
    </row>
    <row r="27" spans="1:8" ht="43.2" x14ac:dyDescent="0.3">
      <c r="A27" t="s">
        <v>32</v>
      </c>
      <c r="B27" s="81" t="s">
        <v>70</v>
      </c>
      <c r="C27" s="1">
        <v>1.36</v>
      </c>
      <c r="D27" s="1">
        <v>0.05</v>
      </c>
      <c r="E27" s="1">
        <v>1.41</v>
      </c>
      <c r="F27" s="1">
        <v>1.4239999999999999</v>
      </c>
      <c r="G27" s="1">
        <v>1.4239999999999999</v>
      </c>
      <c r="H27" s="1">
        <v>1.4239999999999999</v>
      </c>
    </row>
    <row r="28" spans="1:8" ht="100.8" x14ac:dyDescent="0.3">
      <c r="A28" t="s">
        <v>33</v>
      </c>
      <c r="B28" s="81" t="s">
        <v>71</v>
      </c>
      <c r="C28" s="1">
        <v>1.49</v>
      </c>
      <c r="D28" s="1">
        <v>0.06</v>
      </c>
      <c r="E28" s="1">
        <v>1.55</v>
      </c>
      <c r="F28" s="1">
        <v>1.5660000000000001</v>
      </c>
      <c r="G28" s="1">
        <v>1.5660000000000001</v>
      </c>
      <c r="H28" s="1">
        <v>1.5660000000000001</v>
      </c>
    </row>
    <row r="29" spans="1:8" ht="28.8" x14ac:dyDescent="0.3">
      <c r="A29" t="s">
        <v>34</v>
      </c>
      <c r="B29" s="81" t="s">
        <v>72</v>
      </c>
    </row>
    <row r="30" spans="1:8" ht="43.2" x14ac:dyDescent="0.3">
      <c r="A30" t="s">
        <v>35</v>
      </c>
      <c r="B30" s="81" t="s">
        <v>73</v>
      </c>
      <c r="C30" s="1">
        <v>0.7</v>
      </c>
      <c r="D30" s="1">
        <v>0.05</v>
      </c>
      <c r="E30" s="1">
        <v>0.75</v>
      </c>
      <c r="F30" s="1">
        <v>0.75800000000000001</v>
      </c>
      <c r="G30" s="1">
        <v>0.75800000000000001</v>
      </c>
      <c r="H30" s="1">
        <v>0.75800000000000001</v>
      </c>
    </row>
    <row r="31" spans="1:8" ht="57.6" x14ac:dyDescent="0.3">
      <c r="A31" t="s">
        <v>36</v>
      </c>
      <c r="B31" s="81" t="s">
        <v>74</v>
      </c>
      <c r="C31" s="1">
        <v>0.85</v>
      </c>
      <c r="D31" s="1">
        <v>0.06</v>
      </c>
      <c r="E31" s="1">
        <v>0.91</v>
      </c>
      <c r="F31" s="1">
        <v>0.91900000000000004</v>
      </c>
      <c r="G31" s="1">
        <v>0.91900000000000004</v>
      </c>
      <c r="H31" s="1">
        <v>0.91900000000000004</v>
      </c>
    </row>
    <row r="32" spans="1:8" ht="57.6" x14ac:dyDescent="0.3">
      <c r="A32" t="s">
        <v>37</v>
      </c>
      <c r="B32" s="81" t="s">
        <v>75</v>
      </c>
      <c r="C32" s="1">
        <v>0.57999999999999996</v>
      </c>
      <c r="D32" s="1">
        <v>0.05</v>
      </c>
      <c r="E32" s="1">
        <v>0.62</v>
      </c>
      <c r="F32" s="1">
        <v>0.626</v>
      </c>
      <c r="G32" s="1">
        <v>0.626</v>
      </c>
      <c r="H32" s="1">
        <v>0.626</v>
      </c>
    </row>
    <row r="33" spans="1:9" ht="43.2" x14ac:dyDescent="0.3">
      <c r="A33" t="s">
        <v>38</v>
      </c>
      <c r="B33" s="81" t="s">
        <v>76</v>
      </c>
      <c r="C33" s="1">
        <v>0.53</v>
      </c>
      <c r="D33" s="1">
        <v>0.04</v>
      </c>
      <c r="E33" s="1">
        <v>0.56999999999999995</v>
      </c>
      <c r="F33" s="1">
        <v>0.57599999999999996</v>
      </c>
      <c r="G33" s="1">
        <v>0.57599999999999996</v>
      </c>
      <c r="H33" s="1">
        <v>0.57599999999999996</v>
      </c>
    </row>
    <row r="34" spans="1:9" ht="57.6" x14ac:dyDescent="0.3">
      <c r="A34" t="s">
        <v>39</v>
      </c>
      <c r="B34" s="81" t="s">
        <v>77</v>
      </c>
      <c r="C34" s="1">
        <v>0.34</v>
      </c>
      <c r="D34" s="1">
        <v>0.03</v>
      </c>
      <c r="E34" s="1">
        <v>0.37</v>
      </c>
      <c r="F34" s="1">
        <v>0.374</v>
      </c>
      <c r="G34" s="1">
        <v>0.374</v>
      </c>
      <c r="H34" s="1">
        <v>0.374</v>
      </c>
    </row>
    <row r="35" spans="1:9" ht="28.8" x14ac:dyDescent="0.3">
      <c r="A35" t="s">
        <v>40</v>
      </c>
      <c r="B35" s="81" t="s">
        <v>78</v>
      </c>
      <c r="C35" s="1">
        <v>1.1599999999999999</v>
      </c>
      <c r="D35" s="1">
        <v>0.08</v>
      </c>
      <c r="E35" s="1">
        <v>1.23</v>
      </c>
      <c r="F35" s="1">
        <v>1.242</v>
      </c>
      <c r="G35" s="1">
        <v>1.242</v>
      </c>
      <c r="H35" s="1">
        <v>1.242</v>
      </c>
    </row>
    <row r="36" spans="1:9" ht="28.8" x14ac:dyDescent="0.3">
      <c r="A36" t="s">
        <v>41</v>
      </c>
      <c r="B36" s="81" t="s">
        <v>79</v>
      </c>
      <c r="C36" s="1">
        <v>0.61</v>
      </c>
      <c r="D36" s="1">
        <v>0.08</v>
      </c>
      <c r="E36" s="1">
        <v>0.69</v>
      </c>
      <c r="F36" s="1">
        <v>0.69699999999999995</v>
      </c>
      <c r="G36" s="1">
        <v>0.69699999999999995</v>
      </c>
      <c r="H36" s="1">
        <v>0.69699999999999995</v>
      </c>
    </row>
    <row r="37" spans="1:9" ht="86.4" x14ac:dyDescent="0.3">
      <c r="A37" t="s">
        <v>42</v>
      </c>
      <c r="B37" s="81" t="s">
        <v>80</v>
      </c>
      <c r="C37" s="1">
        <v>1.1200000000000001</v>
      </c>
      <c r="D37" s="1">
        <v>0.04</v>
      </c>
      <c r="E37" s="1">
        <v>1.1599999999999999</v>
      </c>
      <c r="F37" s="1">
        <v>1.1719999999999999</v>
      </c>
      <c r="G37" s="1">
        <v>1.1719999999999999</v>
      </c>
      <c r="H37" s="1">
        <v>1.1719999999999999</v>
      </c>
    </row>
    <row r="38" spans="1:9" ht="86.4" x14ac:dyDescent="0.3">
      <c r="A38" t="s">
        <v>43</v>
      </c>
      <c r="B38" s="81" t="s">
        <v>81</v>
      </c>
      <c r="C38" s="1">
        <v>0.57999999999999996</v>
      </c>
      <c r="D38" s="1">
        <v>0.03</v>
      </c>
      <c r="E38" s="1">
        <v>0.61</v>
      </c>
      <c r="F38" s="1">
        <v>0.61599999999999999</v>
      </c>
      <c r="G38" s="1">
        <v>0.61599999999999999</v>
      </c>
      <c r="H38" s="1">
        <v>0.61599999999999999</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1.97</v>
      </c>
      <c r="E40" s="1">
        <v>1.97</v>
      </c>
      <c r="F40" s="1">
        <v>2.1669999999999998</v>
      </c>
      <c r="G40" s="1">
        <v>2.3639999999999999</v>
      </c>
      <c r="H40" s="1">
        <v>2.5609999999999999</v>
      </c>
      <c r="I40" t="s">
        <v>568</v>
      </c>
    </row>
    <row r="41" spans="1:9" x14ac:dyDescent="0.3">
      <c r="A41" t="s">
        <v>87</v>
      </c>
      <c r="B41" s="81" t="s">
        <v>332</v>
      </c>
      <c r="C41" s="1">
        <v>2.19</v>
      </c>
      <c r="E41" s="1">
        <v>2.19</v>
      </c>
      <c r="F41" s="1">
        <v>2.4089999999999998</v>
      </c>
      <c r="G41" s="1">
        <v>2.6280000000000001</v>
      </c>
      <c r="H41" s="1">
        <v>2.847</v>
      </c>
      <c r="I41" t="s">
        <v>568</v>
      </c>
    </row>
    <row r="42" spans="1:9" x14ac:dyDescent="0.3">
      <c r="A42" t="s">
        <v>88</v>
      </c>
      <c r="B42" s="81" t="s">
        <v>333</v>
      </c>
      <c r="C42" s="1">
        <v>2.21</v>
      </c>
      <c r="E42" s="1">
        <v>2.21</v>
      </c>
      <c r="F42" s="1">
        <v>2.431</v>
      </c>
      <c r="G42" s="1">
        <v>2.6520000000000001</v>
      </c>
      <c r="H42" s="1">
        <v>2.8730000000000002</v>
      </c>
      <c r="I42" t="s">
        <v>568</v>
      </c>
    </row>
    <row r="43" spans="1:9" x14ac:dyDescent="0.3">
      <c r="A43" t="s">
        <v>89</v>
      </c>
      <c r="B43" s="81" t="s">
        <v>334</v>
      </c>
      <c r="C43" s="1">
        <v>2.21</v>
      </c>
      <c r="E43" s="1">
        <v>2.21</v>
      </c>
      <c r="F43" s="1">
        <v>2.431</v>
      </c>
      <c r="G43" s="1">
        <v>2.6520000000000001</v>
      </c>
      <c r="H43" s="1">
        <v>2.8730000000000002</v>
      </c>
      <c r="I43" t="s">
        <v>568</v>
      </c>
    </row>
    <row r="44" spans="1:9" x14ac:dyDescent="0.3">
      <c r="A44" t="s">
        <v>90</v>
      </c>
      <c r="B44" s="81" t="s">
        <v>332</v>
      </c>
      <c r="C44" s="1">
        <v>2.19</v>
      </c>
      <c r="E44" s="1">
        <v>2.19</v>
      </c>
      <c r="F44" s="1">
        <v>2.4089999999999998</v>
      </c>
      <c r="G44" s="1">
        <v>2.6280000000000001</v>
      </c>
      <c r="H44" s="1">
        <v>2.847</v>
      </c>
      <c r="I44" t="s">
        <v>568</v>
      </c>
    </row>
    <row r="45" spans="1:9" x14ac:dyDescent="0.3">
      <c r="A45" t="s">
        <v>91</v>
      </c>
      <c r="B45" s="81" t="s">
        <v>333</v>
      </c>
      <c r="C45" s="1">
        <v>2.21</v>
      </c>
      <c r="E45" s="1">
        <v>2.21</v>
      </c>
      <c r="F45" s="1">
        <v>2.431</v>
      </c>
      <c r="G45" s="1">
        <v>2.6520000000000001</v>
      </c>
      <c r="H45" s="1">
        <v>2.8730000000000002</v>
      </c>
      <c r="I45" t="s">
        <v>568</v>
      </c>
    </row>
    <row r="46" spans="1:9" x14ac:dyDescent="0.3">
      <c r="A46" t="s">
        <v>92</v>
      </c>
      <c r="B46" s="81" t="s">
        <v>335</v>
      </c>
      <c r="C46" s="1">
        <v>2.19</v>
      </c>
      <c r="E46" s="1">
        <v>2.19</v>
      </c>
      <c r="F46" s="1">
        <v>2.4089999999999998</v>
      </c>
      <c r="G46" s="1">
        <v>2.6280000000000001</v>
      </c>
      <c r="H46" s="1">
        <v>2.847</v>
      </c>
      <c r="I46" t="s">
        <v>568</v>
      </c>
    </row>
    <row r="47" spans="1:9" ht="28.8" x14ac:dyDescent="0.3">
      <c r="A47" t="s">
        <v>93</v>
      </c>
      <c r="B47" s="81" t="s">
        <v>336</v>
      </c>
      <c r="C47" s="1">
        <v>2.65</v>
      </c>
      <c r="E47" s="1">
        <v>2.65</v>
      </c>
      <c r="F47" s="1">
        <v>2.915</v>
      </c>
      <c r="G47" s="1">
        <v>3.18</v>
      </c>
      <c r="H47" s="1">
        <v>3.4449999999999998</v>
      </c>
      <c r="I47" t="s">
        <v>568</v>
      </c>
    </row>
    <row r="48" spans="1:9" ht="43.2" x14ac:dyDescent="0.3">
      <c r="A48" t="s">
        <v>94</v>
      </c>
      <c r="B48" s="81" t="s">
        <v>337</v>
      </c>
      <c r="C48" s="1">
        <v>2.65</v>
      </c>
      <c r="E48" s="1">
        <v>2.65</v>
      </c>
      <c r="F48" s="1">
        <v>2.915</v>
      </c>
      <c r="G48" s="1">
        <v>3.18</v>
      </c>
      <c r="H48" s="1">
        <v>3.4449999999999998</v>
      </c>
      <c r="I48" t="s">
        <v>568</v>
      </c>
    </row>
    <row r="49" spans="1:9" x14ac:dyDescent="0.3">
      <c r="A49" t="s">
        <v>95</v>
      </c>
      <c r="B49" s="81" t="s">
        <v>338</v>
      </c>
      <c r="C49" s="1">
        <v>2.21</v>
      </c>
      <c r="E49" s="1">
        <v>2.21</v>
      </c>
      <c r="F49" s="1">
        <v>2.431</v>
      </c>
      <c r="G49" s="1">
        <v>2.6520000000000001</v>
      </c>
      <c r="H49" s="1">
        <v>2.8730000000000002</v>
      </c>
      <c r="I49" t="s">
        <v>568</v>
      </c>
    </row>
    <row r="50" spans="1:9" ht="28.8" x14ac:dyDescent="0.3">
      <c r="A50" t="s">
        <v>96</v>
      </c>
      <c r="B50" s="81" t="s">
        <v>339</v>
      </c>
      <c r="C50" s="1">
        <v>2.21</v>
      </c>
      <c r="E50" s="1">
        <v>2.21</v>
      </c>
      <c r="F50" s="1">
        <v>2.431</v>
      </c>
      <c r="G50" s="1">
        <v>2.6520000000000001</v>
      </c>
      <c r="H50" s="1">
        <v>2.8730000000000002</v>
      </c>
      <c r="I50" t="s">
        <v>568</v>
      </c>
    </row>
    <row r="51" spans="1:9" x14ac:dyDescent="0.3">
      <c r="A51" t="s">
        <v>97</v>
      </c>
      <c r="B51" s="81" t="s">
        <v>340</v>
      </c>
      <c r="C51" s="1">
        <v>2.21</v>
      </c>
      <c r="E51" s="1">
        <v>2.21</v>
      </c>
      <c r="F51" s="1">
        <v>2.431</v>
      </c>
      <c r="G51" s="1">
        <v>2.6520000000000001</v>
      </c>
      <c r="H51" s="1">
        <v>2.8730000000000002</v>
      </c>
      <c r="I51" t="s">
        <v>568</v>
      </c>
    </row>
    <row r="52" spans="1:9" x14ac:dyDescent="0.3">
      <c r="A52" t="s">
        <v>98</v>
      </c>
      <c r="B52" s="81" t="s">
        <v>341</v>
      </c>
      <c r="C52" s="1">
        <v>2.21</v>
      </c>
      <c r="E52" s="1">
        <v>2.21</v>
      </c>
      <c r="F52" s="1">
        <v>2.431</v>
      </c>
      <c r="G52" s="1">
        <v>2.6520000000000001</v>
      </c>
      <c r="H52" s="1">
        <v>2.8730000000000002</v>
      </c>
      <c r="I52" t="s">
        <v>568</v>
      </c>
    </row>
    <row r="53" spans="1:9" x14ac:dyDescent="0.3">
      <c r="A53" t="s">
        <v>99</v>
      </c>
      <c r="B53" s="81" t="s">
        <v>342</v>
      </c>
      <c r="C53" s="1">
        <v>2.21</v>
      </c>
      <c r="E53" s="1">
        <v>2.21</v>
      </c>
      <c r="F53" s="1">
        <v>2.431</v>
      </c>
      <c r="G53" s="1">
        <v>2.6520000000000001</v>
      </c>
      <c r="H53" s="1">
        <v>2.8730000000000002</v>
      </c>
      <c r="I53" t="s">
        <v>568</v>
      </c>
    </row>
    <row r="54" spans="1:9" x14ac:dyDescent="0.3">
      <c r="A54" t="s">
        <v>100</v>
      </c>
      <c r="B54" s="81" t="s">
        <v>341</v>
      </c>
      <c r="C54" s="1">
        <v>2.21</v>
      </c>
      <c r="E54" s="1">
        <v>2.21</v>
      </c>
      <c r="F54" s="1">
        <v>2.431</v>
      </c>
      <c r="G54" s="1">
        <v>2.6520000000000001</v>
      </c>
      <c r="H54" s="1">
        <v>2.8730000000000002</v>
      </c>
      <c r="I54" t="s">
        <v>568</v>
      </c>
    </row>
    <row r="55" spans="1:9" ht="72" x14ac:dyDescent="0.3">
      <c r="A55" t="s">
        <v>101</v>
      </c>
      <c r="B55" s="81" t="s">
        <v>343</v>
      </c>
      <c r="C55" s="1">
        <v>2.65</v>
      </c>
      <c r="E55" s="1">
        <v>2.65</v>
      </c>
      <c r="F55" s="1">
        <v>2.915</v>
      </c>
      <c r="G55" s="1">
        <v>3.18</v>
      </c>
      <c r="H55" s="1">
        <v>3.4449999999999998</v>
      </c>
      <c r="I55" t="s">
        <v>568</v>
      </c>
    </row>
    <row r="56" spans="1:9" ht="72" x14ac:dyDescent="0.3">
      <c r="A56" t="s">
        <v>102</v>
      </c>
      <c r="B56" s="81" t="s">
        <v>344</v>
      </c>
      <c r="C56" s="1">
        <v>2.65</v>
      </c>
      <c r="E56" s="1">
        <v>2.65</v>
      </c>
      <c r="F56" s="1">
        <v>2.915</v>
      </c>
      <c r="G56" s="1">
        <v>3.18</v>
      </c>
      <c r="H56" s="1">
        <v>3.4449999999999998</v>
      </c>
      <c r="I56" t="s">
        <v>568</v>
      </c>
    </row>
    <row r="57" spans="1:9" x14ac:dyDescent="0.3">
      <c r="A57" t="s">
        <v>103</v>
      </c>
      <c r="B57" s="81" t="s">
        <v>345</v>
      </c>
      <c r="C57" s="1">
        <v>2.65</v>
      </c>
      <c r="E57" s="1">
        <v>2.65</v>
      </c>
      <c r="F57" s="1">
        <v>2.915</v>
      </c>
      <c r="G57" s="1">
        <v>3.18</v>
      </c>
      <c r="H57" s="1">
        <v>3.4449999999999998</v>
      </c>
      <c r="I57" t="s">
        <v>568</v>
      </c>
    </row>
    <row r="58" spans="1:9" ht="28.8" x14ac:dyDescent="0.3">
      <c r="A58" t="s">
        <v>104</v>
      </c>
      <c r="B58" s="81" t="s">
        <v>346</v>
      </c>
      <c r="C58" s="1">
        <v>2.19</v>
      </c>
      <c r="E58" s="1">
        <v>2.19</v>
      </c>
      <c r="F58" s="1">
        <v>2.4089999999999998</v>
      </c>
      <c r="G58" s="1">
        <v>2.6280000000000001</v>
      </c>
      <c r="H58" s="1">
        <v>2.847</v>
      </c>
      <c r="I58" t="s">
        <v>568</v>
      </c>
    </row>
    <row r="59" spans="1:9" ht="43.2" x14ac:dyDescent="0.3">
      <c r="A59" t="s">
        <v>105</v>
      </c>
      <c r="B59" s="81" t="s">
        <v>347</v>
      </c>
      <c r="C59" s="1">
        <v>2.65</v>
      </c>
      <c r="E59" s="1">
        <v>2.65</v>
      </c>
      <c r="F59" s="1">
        <v>2.915</v>
      </c>
      <c r="G59" s="1">
        <v>3.18</v>
      </c>
      <c r="H59" s="1">
        <v>3.4449999999999998</v>
      </c>
      <c r="I59" t="s">
        <v>568</v>
      </c>
    </row>
    <row r="60" spans="1:9" ht="28.8" x14ac:dyDescent="0.3">
      <c r="A60" t="s">
        <v>106</v>
      </c>
      <c r="B60" s="81" t="s">
        <v>348</v>
      </c>
      <c r="C60" s="1">
        <v>2.65</v>
      </c>
      <c r="E60" s="1">
        <v>2.65</v>
      </c>
      <c r="F60" s="1">
        <v>2.915</v>
      </c>
      <c r="G60" s="1">
        <v>3.18</v>
      </c>
      <c r="H60" s="1">
        <v>3.4449999999999998</v>
      </c>
      <c r="I60" t="s">
        <v>568</v>
      </c>
    </row>
    <row r="61" spans="1:9" x14ac:dyDescent="0.3">
      <c r="A61" t="s">
        <v>107</v>
      </c>
      <c r="B61" s="81" t="s">
        <v>349</v>
      </c>
      <c r="C61" s="1">
        <v>1.97</v>
      </c>
      <c r="E61" s="1">
        <v>1.97</v>
      </c>
      <c r="F61" s="1">
        <v>2.1669999999999998</v>
      </c>
      <c r="G61" s="1">
        <v>2.3639999999999999</v>
      </c>
      <c r="H61" s="1">
        <v>2.5609999999999999</v>
      </c>
      <c r="I61" t="s">
        <v>568</v>
      </c>
    </row>
    <row r="62" spans="1:9" x14ac:dyDescent="0.3">
      <c r="A62" t="s">
        <v>108</v>
      </c>
      <c r="B62" s="81" t="s">
        <v>341</v>
      </c>
      <c r="C62" s="1">
        <v>2.65</v>
      </c>
      <c r="E62" s="1">
        <v>2.65</v>
      </c>
      <c r="F62" s="1">
        <v>2.915</v>
      </c>
      <c r="G62" s="1">
        <v>3.18</v>
      </c>
      <c r="H62" s="1">
        <v>3.4449999999999998</v>
      </c>
      <c r="I62" t="s">
        <v>568</v>
      </c>
    </row>
    <row r="63" spans="1:9" x14ac:dyDescent="0.3">
      <c r="A63" t="s">
        <v>44</v>
      </c>
      <c r="B63" s="81" t="s">
        <v>82</v>
      </c>
      <c r="C63" s="1">
        <v>10.82</v>
      </c>
      <c r="E63" s="1">
        <v>10.82</v>
      </c>
      <c r="F63" s="1">
        <v>11.901999999999999</v>
      </c>
      <c r="G63" s="1">
        <v>12.984</v>
      </c>
      <c r="H63" s="1">
        <v>14.066000000000001</v>
      </c>
    </row>
    <row r="64" spans="1:9" x14ac:dyDescent="0.3">
      <c r="A64" t="s">
        <v>111</v>
      </c>
      <c r="B64" s="81" t="s">
        <v>352</v>
      </c>
      <c r="C64" s="1">
        <v>1.69</v>
      </c>
      <c r="E64" s="1">
        <v>1.69</v>
      </c>
      <c r="F64" s="1">
        <v>1.859</v>
      </c>
      <c r="G64" s="1">
        <v>2.028</v>
      </c>
      <c r="H64" s="1">
        <v>2.1970000000000001</v>
      </c>
    </row>
  </sheetData>
  <sheetProtection algorithmName="SHA-512" hashValue="tVuKpHD1FPvhDABy3vPMV7xQTKemK+CQOtgVOHodF5VRsovJ/xmBFZ0hMgayIy945H9Iop4cTkenOh9XCnQUfA==" saltValue="fzp0aB7lW2U1Xv5YrWse7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395E-CBA2-4649-8731-06EDFDDDF405}">
  <sheetPr codeName="List3"/>
  <dimension ref="A1:D764"/>
  <sheetViews>
    <sheetView topLeftCell="A33" workbookViewId="0">
      <selection activeCell="B53" sqref="B53"/>
    </sheetView>
  </sheetViews>
  <sheetFormatPr defaultRowHeight="14.4" x14ac:dyDescent="0.3"/>
  <cols>
    <col min="1" max="1" width="10.77734375" bestFit="1" customWidth="1"/>
    <col min="2" max="2" width="80.88671875" style="28" bestFit="1" customWidth="1"/>
    <col min="3" max="3" width="9.88671875" bestFit="1" customWidth="1"/>
    <col min="5" max="5" width="9.88671875" bestFit="1" customWidth="1"/>
  </cols>
  <sheetData>
    <row r="1" spans="1:4" x14ac:dyDescent="0.3">
      <c r="B1" s="28" t="s">
        <v>3936</v>
      </c>
    </row>
    <row r="2" spans="1:4" x14ac:dyDescent="0.3">
      <c r="A2" t="s">
        <v>2222</v>
      </c>
      <c r="B2" s="28" t="s">
        <v>2223</v>
      </c>
      <c r="C2" t="str">
        <f t="shared" ref="C2:C41" si="0">SUBSTITUTE(A2," ",CHAR(160))</f>
        <v>2507 00</v>
      </c>
      <c r="D2">
        <f>COUNTIF('Druge države in ozemlja'!A:A,C2)</f>
        <v>0</v>
      </c>
    </row>
    <row r="3" spans="1:4" x14ac:dyDescent="0.3">
      <c r="A3" t="s">
        <v>2224</v>
      </c>
      <c r="B3" s="28" t="s">
        <v>2225</v>
      </c>
      <c r="C3" t="str">
        <f t="shared" si="0"/>
        <v>2507 00 80</v>
      </c>
      <c r="D3">
        <f>COUNTIF('Druge države in ozemlja'!A:A,C3)</f>
        <v>1</v>
      </c>
    </row>
    <row r="4" spans="1:4" ht="28.8" x14ac:dyDescent="0.3">
      <c r="A4" t="s">
        <v>1746</v>
      </c>
      <c r="B4" s="28" t="s">
        <v>2226</v>
      </c>
      <c r="C4" t="str">
        <f t="shared" si="0"/>
        <v>2523</v>
      </c>
      <c r="D4">
        <f>COUNTIF('Druge države in ozemlja'!A:A,C4)</f>
        <v>0</v>
      </c>
    </row>
    <row r="5" spans="1:4" ht="28.8" x14ac:dyDescent="0.3">
      <c r="A5" t="s">
        <v>2227</v>
      </c>
      <c r="B5" s="28" t="s">
        <v>2228</v>
      </c>
      <c r="C5" t="str">
        <f t="shared" si="0"/>
        <v>2523 10 00</v>
      </c>
      <c r="D5">
        <f>COUNTIF('Druge države in ozemlja'!A:A,C5)</f>
        <v>2</v>
      </c>
    </row>
    <row r="6" spans="1:4" ht="43.2" x14ac:dyDescent="0.3">
      <c r="A6" t="s">
        <v>2229</v>
      </c>
      <c r="B6" s="28" t="s">
        <v>3595</v>
      </c>
      <c r="C6" t="str">
        <f t="shared" si="0"/>
        <v>2523 21 00</v>
      </c>
      <c r="D6">
        <f>COUNTIF('Druge države in ozemlja'!A:A,C6)</f>
        <v>1</v>
      </c>
    </row>
    <row r="7" spans="1:4" ht="28.8" x14ac:dyDescent="0.3">
      <c r="A7" t="s">
        <v>2230</v>
      </c>
      <c r="B7" s="28" t="s">
        <v>3596</v>
      </c>
      <c r="C7" t="str">
        <f t="shared" si="0"/>
        <v>2523 29 00</v>
      </c>
      <c r="D7">
        <f>COUNTIF('Druge države in ozemlja'!A:A,C7)</f>
        <v>1</v>
      </c>
    </row>
    <row r="8" spans="1:4" ht="28.8" x14ac:dyDescent="0.3">
      <c r="A8" t="s">
        <v>2231</v>
      </c>
      <c r="B8" s="28" t="s">
        <v>2232</v>
      </c>
      <c r="C8" t="str">
        <f t="shared" si="0"/>
        <v>2523 30 00</v>
      </c>
      <c r="D8">
        <f>COUNTIF('Druge države in ozemlja'!A:A,C8)</f>
        <v>1</v>
      </c>
    </row>
    <row r="9" spans="1:4" ht="28.8" x14ac:dyDescent="0.3">
      <c r="A9" t="s">
        <v>2233</v>
      </c>
      <c r="B9" s="28" t="s">
        <v>2234</v>
      </c>
      <c r="C9" t="str">
        <f t="shared" si="0"/>
        <v>2523 90 00</v>
      </c>
      <c r="D9">
        <f>COUNTIF('Druge države in ozemlja'!A:A,C9)</f>
        <v>2</v>
      </c>
    </row>
    <row r="10" spans="1:4" x14ac:dyDescent="0.3">
      <c r="A10" t="s">
        <v>3066</v>
      </c>
      <c r="B10" s="28" t="s">
        <v>3637</v>
      </c>
      <c r="C10" t="str">
        <f t="shared" si="0"/>
        <v>2601</v>
      </c>
      <c r="D10">
        <f>COUNTIF('Druge države in ozemlja'!A:A,C10)</f>
        <v>0</v>
      </c>
    </row>
    <row r="11" spans="1:4" x14ac:dyDescent="0.3">
      <c r="A11" t="s">
        <v>3344</v>
      </c>
      <c r="B11" s="28" t="s">
        <v>3638</v>
      </c>
      <c r="C11" t="str">
        <f t="shared" si="0"/>
        <v>2601 12 00</v>
      </c>
      <c r="D11">
        <f>COUNTIF('Druge države in ozemlja'!A:A,C11)</f>
        <v>1</v>
      </c>
    </row>
    <row r="12" spans="1:4" x14ac:dyDescent="0.3">
      <c r="A12" t="s">
        <v>2235</v>
      </c>
      <c r="B12" s="28" t="s">
        <v>1755</v>
      </c>
      <c r="C12" t="str">
        <f t="shared" si="0"/>
        <v>2716 00 00</v>
      </c>
      <c r="D12">
        <f>COUNTIF('Druge države in ozemlja'!A:A,C12)</f>
        <v>0</v>
      </c>
    </row>
    <row r="13" spans="1:4" x14ac:dyDescent="0.3">
      <c r="A13" t="s">
        <v>3930</v>
      </c>
      <c r="B13" s="28" t="s">
        <v>3931</v>
      </c>
      <c r="C13" t="str">
        <f t="shared" si="0"/>
        <v>2804</v>
      </c>
      <c r="D13">
        <f>COUNTIF('Druge države in ozemlja'!A:A,C13)</f>
        <v>0</v>
      </c>
    </row>
    <row r="14" spans="1:4" x14ac:dyDescent="0.3">
      <c r="A14" t="s">
        <v>3343</v>
      </c>
      <c r="B14" s="28" t="s">
        <v>3932</v>
      </c>
      <c r="C14" t="str">
        <f t="shared" si="0"/>
        <v>2804 10 00</v>
      </c>
      <c r="D14">
        <f>COUNTIF('Druge države in ozemlja'!A:A,C14)</f>
        <v>1</v>
      </c>
    </row>
    <row r="15" spans="1:4" x14ac:dyDescent="0.3">
      <c r="A15" t="s">
        <v>2236</v>
      </c>
      <c r="B15" s="28" t="s">
        <v>53</v>
      </c>
      <c r="C15" t="str">
        <f t="shared" si="0"/>
        <v>2808 00 00</v>
      </c>
      <c r="D15">
        <f>COUNTIF('Druge države in ozemlja'!A:A,C15)</f>
        <v>1</v>
      </c>
    </row>
    <row r="16" spans="1:4" x14ac:dyDescent="0.3">
      <c r="A16" t="s">
        <v>1756</v>
      </c>
      <c r="B16" s="28" t="s">
        <v>2237</v>
      </c>
      <c r="C16" t="str">
        <f t="shared" si="0"/>
        <v>2814</v>
      </c>
      <c r="D16">
        <f>COUNTIF('Druge države in ozemlja'!A:A,C16)</f>
        <v>0</v>
      </c>
    </row>
    <row r="17" spans="1:4" x14ac:dyDescent="0.3">
      <c r="A17" t="s">
        <v>2238</v>
      </c>
      <c r="B17" s="28" t="s">
        <v>2239</v>
      </c>
      <c r="C17" t="str">
        <f t="shared" si="0"/>
        <v>2814 10 00</v>
      </c>
      <c r="D17">
        <f>COUNTIF('Druge države in ozemlja'!A:A,C17)</f>
        <v>1</v>
      </c>
    </row>
    <row r="18" spans="1:4" x14ac:dyDescent="0.3">
      <c r="A18" t="s">
        <v>2240</v>
      </c>
      <c r="B18" s="28" t="s">
        <v>2241</v>
      </c>
      <c r="C18" t="str">
        <f t="shared" si="0"/>
        <v>2814 20 00</v>
      </c>
      <c r="D18">
        <f>COUNTIF('Druge države in ozemlja'!A:A,C18)</f>
        <v>1</v>
      </c>
    </row>
    <row r="19" spans="1:4" x14ac:dyDescent="0.3">
      <c r="A19" t="s">
        <v>1760</v>
      </c>
      <c r="B19" s="28" t="s">
        <v>2242</v>
      </c>
      <c r="C19" t="str">
        <f t="shared" si="0"/>
        <v>2834</v>
      </c>
      <c r="D19">
        <f>COUNTIF('Druge države in ozemlja'!A:A,C19)</f>
        <v>0</v>
      </c>
    </row>
    <row r="20" spans="1:4" x14ac:dyDescent="0.3">
      <c r="A20" t="s">
        <v>2243</v>
      </c>
      <c r="B20" s="28" t="s">
        <v>3597</v>
      </c>
      <c r="C20" t="str">
        <f t="shared" si="0"/>
        <v>2834 21 00</v>
      </c>
      <c r="D20">
        <f>COUNTIF('Druge države in ozemlja'!A:A,C20)</f>
        <v>1</v>
      </c>
    </row>
    <row r="21" spans="1:4" x14ac:dyDescent="0.3">
      <c r="A21" t="s">
        <v>19</v>
      </c>
      <c r="B21" s="28" t="s">
        <v>57</v>
      </c>
      <c r="C21" t="str">
        <f t="shared" si="0"/>
        <v>3102</v>
      </c>
      <c r="D21">
        <f>COUNTIF('Druge države in ozemlja'!A:A,C21)</f>
        <v>1</v>
      </c>
    </row>
    <row r="22" spans="1:4" x14ac:dyDescent="0.3">
      <c r="A22" t="s">
        <v>2244</v>
      </c>
      <c r="B22" s="28" t="s">
        <v>2245</v>
      </c>
      <c r="C22" t="str">
        <f t="shared" si="0"/>
        <v>3102 10</v>
      </c>
      <c r="D22">
        <f>COUNTIF('Druge države in ozemlja'!A:A,C22)</f>
        <v>0</v>
      </c>
    </row>
    <row r="23" spans="1:4" ht="28.8" x14ac:dyDescent="0.3">
      <c r="A23" t="s">
        <v>2246</v>
      </c>
      <c r="B23" s="28" t="s">
        <v>3598</v>
      </c>
      <c r="C23" t="str">
        <f t="shared" si="0"/>
        <v>3102 10 12</v>
      </c>
      <c r="D23">
        <f>COUNTIF('Druge države in ozemlja'!A:A,C23)</f>
        <v>1</v>
      </c>
    </row>
    <row r="24" spans="1:4" ht="43.2" x14ac:dyDescent="0.3">
      <c r="A24" t="s">
        <v>2247</v>
      </c>
      <c r="B24" s="28" t="s">
        <v>3599</v>
      </c>
      <c r="C24" t="str">
        <f t="shared" si="0"/>
        <v>3102 10 15</v>
      </c>
      <c r="D24">
        <f>COUNTIF('Druge države in ozemlja'!A:A,C24)</f>
        <v>1</v>
      </c>
    </row>
    <row r="25" spans="1:4" ht="28.8" x14ac:dyDescent="0.3">
      <c r="A25" t="s">
        <v>2248</v>
      </c>
      <c r="B25" s="28" t="s">
        <v>3600</v>
      </c>
      <c r="C25" t="str">
        <f t="shared" si="0"/>
        <v>3102 10 19</v>
      </c>
      <c r="D25">
        <f>COUNTIF('Druge države in ozemlja'!A:A,C25)</f>
        <v>1</v>
      </c>
    </row>
    <row r="26" spans="1:4" x14ac:dyDescent="0.3">
      <c r="A26" t="s">
        <v>2249</v>
      </c>
      <c r="B26" s="28" t="s">
        <v>2250</v>
      </c>
      <c r="C26" t="str">
        <f t="shared" si="0"/>
        <v>3102 10 90</v>
      </c>
      <c r="D26">
        <f>COUNTIF('Druge države in ozemlja'!A:A,C26)</f>
        <v>1</v>
      </c>
    </row>
    <row r="27" spans="1:4" ht="28.8" x14ac:dyDescent="0.3">
      <c r="A27" t="s">
        <v>2251</v>
      </c>
      <c r="B27" s="28" t="s">
        <v>3601</v>
      </c>
      <c r="C27" t="str">
        <f t="shared" si="0"/>
        <v>3102 21 00</v>
      </c>
      <c r="D27">
        <f>COUNTIF('Druge države in ozemlja'!A:A,C27)</f>
        <v>1</v>
      </c>
    </row>
    <row r="28" spans="1:4" x14ac:dyDescent="0.3">
      <c r="A28" t="s">
        <v>2252</v>
      </c>
      <c r="B28" s="28" t="s">
        <v>2250</v>
      </c>
      <c r="C28" t="str">
        <f t="shared" si="0"/>
        <v>3102 29 00</v>
      </c>
      <c r="D28">
        <f>COUNTIF('Druge države in ozemlja'!A:A,C28)</f>
        <v>1</v>
      </c>
    </row>
    <row r="29" spans="1:4" ht="28.8" x14ac:dyDescent="0.3">
      <c r="A29" t="s">
        <v>2253</v>
      </c>
      <c r="B29" s="28" t="s">
        <v>2254</v>
      </c>
      <c r="C29" t="str">
        <f t="shared" si="0"/>
        <v>3102 30</v>
      </c>
      <c r="D29">
        <f>COUNTIF('Druge države in ozemlja'!A:A,C29)</f>
        <v>0</v>
      </c>
    </row>
    <row r="30" spans="1:4" ht="28.8" x14ac:dyDescent="0.3">
      <c r="A30" t="s">
        <v>2255</v>
      </c>
      <c r="B30" s="28" t="s">
        <v>2256</v>
      </c>
      <c r="C30" t="str">
        <f t="shared" si="0"/>
        <v>3102 30 10</v>
      </c>
      <c r="D30">
        <f>COUNTIF('Druge države in ozemlja'!A:A,C30)</f>
        <v>1</v>
      </c>
    </row>
    <row r="31" spans="1:4" ht="28.8" x14ac:dyDescent="0.3">
      <c r="A31" t="s">
        <v>2257</v>
      </c>
      <c r="B31" s="28" t="s">
        <v>2258</v>
      </c>
      <c r="C31" t="str">
        <f t="shared" si="0"/>
        <v>3102 30 90</v>
      </c>
      <c r="D31">
        <f>COUNTIF('Druge države in ozemlja'!A:A,C31)</f>
        <v>1</v>
      </c>
    </row>
    <row r="32" spans="1:4" ht="28.8" x14ac:dyDescent="0.3">
      <c r="A32" t="s">
        <v>2259</v>
      </c>
      <c r="B32" s="28" t="s">
        <v>2260</v>
      </c>
      <c r="C32" t="str">
        <f t="shared" si="0"/>
        <v>3102 40</v>
      </c>
      <c r="D32">
        <f>COUNTIF('Druge države in ozemlja'!A:A,C32)</f>
        <v>0</v>
      </c>
    </row>
    <row r="33" spans="1:4" ht="28.8" x14ac:dyDescent="0.3">
      <c r="A33" t="s">
        <v>2261</v>
      </c>
      <c r="B33" s="28" t="s">
        <v>2262</v>
      </c>
      <c r="C33" t="str">
        <f t="shared" si="0"/>
        <v>3102 40 10</v>
      </c>
      <c r="D33">
        <f>COUNTIF('Druge države in ozemlja'!A:A,C33)</f>
        <v>1</v>
      </c>
    </row>
    <row r="34" spans="1:4" ht="28.8" x14ac:dyDescent="0.3">
      <c r="A34" t="s">
        <v>2263</v>
      </c>
      <c r="B34" s="28" t="s">
        <v>2264</v>
      </c>
      <c r="C34" t="str">
        <f t="shared" si="0"/>
        <v>3102 40 90</v>
      </c>
      <c r="D34">
        <f>COUNTIF('Druge države in ozemlja'!A:A,C34)</f>
        <v>1</v>
      </c>
    </row>
    <row r="35" spans="1:4" x14ac:dyDescent="0.3">
      <c r="A35" t="s">
        <v>2265</v>
      </c>
      <c r="B35" s="28" t="s">
        <v>2266</v>
      </c>
      <c r="C35" t="str">
        <f t="shared" si="0"/>
        <v>3102 50 00</v>
      </c>
      <c r="D35">
        <f>COUNTIF('Druge države in ozemlja'!A:A,C35)</f>
        <v>1</v>
      </c>
    </row>
    <row r="36" spans="1:4" ht="28.8" x14ac:dyDescent="0.3">
      <c r="A36" t="s">
        <v>2267</v>
      </c>
      <c r="B36" s="28" t="s">
        <v>2268</v>
      </c>
      <c r="C36" t="str">
        <f t="shared" si="0"/>
        <v>3102 60 00</v>
      </c>
      <c r="D36">
        <f>COUNTIF('Druge države in ozemlja'!A:A,C36)</f>
        <v>1</v>
      </c>
    </row>
    <row r="37" spans="1:4" ht="28.8" x14ac:dyDescent="0.3">
      <c r="A37" t="s">
        <v>2269</v>
      </c>
      <c r="B37" s="28" t="s">
        <v>2270</v>
      </c>
      <c r="C37" t="str">
        <f t="shared" si="0"/>
        <v>3102 80 00</v>
      </c>
      <c r="D37">
        <f>COUNTIF('Druge države in ozemlja'!A:A,C37)</f>
        <v>1</v>
      </c>
    </row>
    <row r="38" spans="1:4" ht="28.8" x14ac:dyDescent="0.3">
      <c r="A38" t="s">
        <v>2271</v>
      </c>
      <c r="B38" s="28" t="s">
        <v>2272</v>
      </c>
      <c r="C38" t="str">
        <f t="shared" si="0"/>
        <v>3102 90 00</v>
      </c>
      <c r="D38">
        <f>COUNTIF('Druge države in ozemlja'!A:A,C38)</f>
        <v>1</v>
      </c>
    </row>
    <row r="39" spans="1:4" ht="43.2" x14ac:dyDescent="0.3">
      <c r="A39" t="s">
        <v>34</v>
      </c>
      <c r="B39" s="28" t="s">
        <v>2273</v>
      </c>
      <c r="C39" t="str">
        <f t="shared" si="0"/>
        <v>3105</v>
      </c>
      <c r="D39">
        <f>COUNTIF('Druge države in ozemlja'!A:A,C39)</f>
        <v>1</v>
      </c>
    </row>
    <row r="40" spans="1:4" ht="57.6" x14ac:dyDescent="0.3">
      <c r="A40" t="s">
        <v>2274</v>
      </c>
      <c r="B40" s="28" t="s">
        <v>2275</v>
      </c>
      <c r="C40" t="str">
        <f t="shared" si="0"/>
        <v>3105 10 00</v>
      </c>
      <c r="D40">
        <f>COUNTIF('Druge države in ozemlja'!A:A,C40)</f>
        <v>1</v>
      </c>
    </row>
    <row r="41" spans="1:4" ht="57.6" x14ac:dyDescent="0.3">
      <c r="A41" t="s">
        <v>2276</v>
      </c>
      <c r="B41" s="28" t="s">
        <v>2277</v>
      </c>
      <c r="C41" t="str">
        <f t="shared" si="0"/>
        <v>3105 20</v>
      </c>
      <c r="D41">
        <f>COUNTIF('Druge države in ozemlja'!A:A,C41)</f>
        <v>0</v>
      </c>
    </row>
    <row r="42" spans="1:4" ht="57.6" x14ac:dyDescent="0.3">
      <c r="A42" t="s">
        <v>2278</v>
      </c>
      <c r="B42" s="28" t="s">
        <v>2279</v>
      </c>
      <c r="C42" t="str">
        <f t="shared" ref="C42:C105" si="1">SUBSTITUTE(A42," ",CHAR(160))</f>
        <v>3105 20 10</v>
      </c>
      <c r="D42">
        <f>COUNTIF('Druge države in ozemlja'!A:A,C42)</f>
        <v>1</v>
      </c>
    </row>
    <row r="43" spans="1:4" ht="57.6" x14ac:dyDescent="0.3">
      <c r="A43" t="s">
        <v>2280</v>
      </c>
      <c r="B43" s="28" t="s">
        <v>2281</v>
      </c>
      <c r="C43" t="str">
        <f t="shared" si="1"/>
        <v>3105 20 90</v>
      </c>
      <c r="D43">
        <f>COUNTIF('Druge države in ozemlja'!A:A,C43)</f>
        <v>1</v>
      </c>
    </row>
    <row r="44" spans="1:4" ht="43.2" x14ac:dyDescent="0.3">
      <c r="A44" t="s">
        <v>2282</v>
      </c>
      <c r="B44" s="28" t="s">
        <v>2283</v>
      </c>
      <c r="C44" t="str">
        <f t="shared" si="1"/>
        <v>3105 30 00</v>
      </c>
      <c r="D44">
        <f>COUNTIF('Druge države in ozemlja'!A:A,C44)</f>
        <v>1</v>
      </c>
    </row>
    <row r="45" spans="1:4" ht="57.6" x14ac:dyDescent="0.3">
      <c r="A45" t="s">
        <v>2284</v>
      </c>
      <c r="B45" s="28" t="s">
        <v>2285</v>
      </c>
      <c r="C45" t="str">
        <f t="shared" si="1"/>
        <v>3105 40 00</v>
      </c>
      <c r="D45">
        <f>COUNTIF('Druge države in ozemlja'!A:A,C45)</f>
        <v>1</v>
      </c>
    </row>
    <row r="46" spans="1:4" ht="57.6" x14ac:dyDescent="0.3">
      <c r="A46" t="s">
        <v>2286</v>
      </c>
      <c r="B46" s="28" t="s">
        <v>3602</v>
      </c>
      <c r="C46" t="str">
        <f t="shared" si="1"/>
        <v>3105 51 00</v>
      </c>
      <c r="D46">
        <f>COUNTIF('Druge države in ozemlja'!A:A,C46)</f>
        <v>1</v>
      </c>
    </row>
    <row r="47" spans="1:4" ht="57.6" x14ac:dyDescent="0.3">
      <c r="A47" t="s">
        <v>2287</v>
      </c>
      <c r="B47" s="28" t="s">
        <v>3603</v>
      </c>
      <c r="C47" t="str">
        <f t="shared" si="1"/>
        <v>3105 59 00</v>
      </c>
      <c r="D47">
        <f>COUNTIF('Druge države in ozemlja'!A:A,C47)</f>
        <v>1</v>
      </c>
    </row>
    <row r="48" spans="1:4" ht="43.2" x14ac:dyDescent="0.3">
      <c r="A48" t="s">
        <v>2288</v>
      </c>
      <c r="B48" s="28" t="s">
        <v>2289</v>
      </c>
      <c r="C48" t="str">
        <f t="shared" si="1"/>
        <v>3105 90</v>
      </c>
      <c r="D48">
        <f>COUNTIF('Druge države in ozemlja'!A:A,C48)</f>
        <v>0</v>
      </c>
    </row>
    <row r="49" spans="1:4" ht="43.2" x14ac:dyDescent="0.3">
      <c r="A49" t="s">
        <v>2290</v>
      </c>
      <c r="B49" s="28" t="s">
        <v>2291</v>
      </c>
      <c r="C49" t="str">
        <f t="shared" si="1"/>
        <v>3105 90 20</v>
      </c>
      <c r="D49">
        <f>COUNTIF('Druge države in ozemlja'!A:A,C49)</f>
        <v>1</v>
      </c>
    </row>
    <row r="50" spans="1:4" ht="43.2" x14ac:dyDescent="0.3">
      <c r="A50" t="s">
        <v>2292</v>
      </c>
      <c r="B50" s="28" t="s">
        <v>2289</v>
      </c>
      <c r="C50" t="str">
        <f t="shared" si="1"/>
        <v>3105 90 80</v>
      </c>
      <c r="D50">
        <f>COUNTIF('Druge države in ozemlja'!A:A,C50)</f>
        <v>1</v>
      </c>
    </row>
    <row r="51" spans="1:4" x14ac:dyDescent="0.3">
      <c r="A51" t="s">
        <v>110</v>
      </c>
      <c r="B51" s="28" t="s">
        <v>2293</v>
      </c>
      <c r="C51" t="str">
        <f t="shared" si="1"/>
        <v>7201</v>
      </c>
      <c r="D51">
        <f>COUNTIF('Druge države in ozemlja'!A:A,C51)</f>
        <v>1</v>
      </c>
    </row>
    <row r="52" spans="1:4" ht="28.8" x14ac:dyDescent="0.3">
      <c r="A52" t="s">
        <v>2295</v>
      </c>
      <c r="B52" s="28" t="s">
        <v>2294</v>
      </c>
      <c r="C52" t="str">
        <f t="shared" si="1"/>
        <v>7201 10</v>
      </c>
      <c r="D52">
        <f>COUNTIF('Druge države in ozemlja'!A:A,C52)</f>
        <v>0</v>
      </c>
    </row>
    <row r="53" spans="1:4" ht="28.8" x14ac:dyDescent="0.3">
      <c r="A53" t="s">
        <v>2296</v>
      </c>
      <c r="B53" s="28" t="s">
        <v>3604</v>
      </c>
      <c r="C53" t="str">
        <f t="shared" si="1"/>
        <v>7201 10 11</v>
      </c>
      <c r="D53">
        <f>COUNTIF('Druge države in ozemlja'!A:A,C53)</f>
        <v>0</v>
      </c>
    </row>
    <row r="54" spans="1:4" ht="28.8" x14ac:dyDescent="0.3">
      <c r="A54" t="s">
        <v>2297</v>
      </c>
      <c r="B54" s="28" t="s">
        <v>3605</v>
      </c>
      <c r="C54" t="str">
        <f t="shared" si="1"/>
        <v>7201 10 19</v>
      </c>
      <c r="D54">
        <f>COUNTIF('Druge države in ozemlja'!A:A,C54)</f>
        <v>0</v>
      </c>
    </row>
    <row r="55" spans="1:4" ht="28.8" x14ac:dyDescent="0.3">
      <c r="A55" t="s">
        <v>2298</v>
      </c>
      <c r="B55" s="28" t="s">
        <v>2299</v>
      </c>
      <c r="C55" t="str">
        <f t="shared" si="1"/>
        <v>7201 10 30</v>
      </c>
      <c r="D55">
        <f>COUNTIF('Druge države in ozemlja'!A:A,C55)</f>
        <v>0</v>
      </c>
    </row>
    <row r="56" spans="1:4" ht="28.8" x14ac:dyDescent="0.3">
      <c r="A56" t="s">
        <v>2300</v>
      </c>
      <c r="B56" s="28" t="s">
        <v>2301</v>
      </c>
      <c r="C56" t="str">
        <f t="shared" si="1"/>
        <v>7201 10 90</v>
      </c>
      <c r="D56">
        <f>COUNTIF('Druge države in ozemlja'!A:A,C56)</f>
        <v>0</v>
      </c>
    </row>
    <row r="57" spans="1:4" ht="28.8" x14ac:dyDescent="0.3">
      <c r="A57" t="s">
        <v>2302</v>
      </c>
      <c r="B57" s="28" t="s">
        <v>2303</v>
      </c>
      <c r="C57" t="str">
        <f t="shared" si="1"/>
        <v>7201 20 00</v>
      </c>
      <c r="D57">
        <f>COUNTIF('Druge države in ozemlja'!A:A,C57)</f>
        <v>0</v>
      </c>
    </row>
    <row r="58" spans="1:4" x14ac:dyDescent="0.3">
      <c r="A58" t="s">
        <v>2304</v>
      </c>
      <c r="B58" s="28" t="s">
        <v>2305</v>
      </c>
      <c r="C58" t="str">
        <f t="shared" si="1"/>
        <v>7201 50</v>
      </c>
      <c r="D58">
        <f>COUNTIF('Druge države in ozemlja'!A:A,C58)</f>
        <v>0</v>
      </c>
    </row>
    <row r="59" spans="1:4" ht="43.2" x14ac:dyDescent="0.3">
      <c r="A59" t="s">
        <v>2306</v>
      </c>
      <c r="B59" s="28" t="s">
        <v>2307</v>
      </c>
      <c r="C59" t="str">
        <f t="shared" si="1"/>
        <v>7201 50 10</v>
      </c>
      <c r="D59">
        <f>COUNTIF('Druge države in ozemlja'!A:A,C59)</f>
        <v>0</v>
      </c>
    </row>
    <row r="60" spans="1:4" ht="28.8" x14ac:dyDescent="0.3">
      <c r="A60" t="s">
        <v>2308</v>
      </c>
      <c r="B60" s="28" t="s">
        <v>2309</v>
      </c>
      <c r="C60" t="str">
        <f t="shared" si="1"/>
        <v>7201 50 90</v>
      </c>
      <c r="D60">
        <f>COUNTIF('Druge države in ozemlja'!A:A,C60)</f>
        <v>0</v>
      </c>
    </row>
    <row r="61" spans="1:4" x14ac:dyDescent="0.3">
      <c r="A61" t="s">
        <v>1816</v>
      </c>
      <c r="B61" s="28" t="s">
        <v>2310</v>
      </c>
      <c r="C61" t="str">
        <f t="shared" si="1"/>
        <v>7202</v>
      </c>
      <c r="D61">
        <f>COUNTIF('Druge države in ozemlja'!A:A,C61)</f>
        <v>0</v>
      </c>
    </row>
    <row r="62" spans="1:4" x14ac:dyDescent="0.3">
      <c r="A62" t="s">
        <v>2311</v>
      </c>
      <c r="B62" s="28" t="s">
        <v>3606</v>
      </c>
      <c r="C62" t="str">
        <f t="shared" si="1"/>
        <v>7202 11</v>
      </c>
      <c r="D62">
        <f>COUNTIF('Druge države in ozemlja'!A:A,C62)</f>
        <v>1</v>
      </c>
    </row>
    <row r="63" spans="1:4" ht="28.8" x14ac:dyDescent="0.3">
      <c r="A63" t="s">
        <v>2312</v>
      </c>
      <c r="B63" s="28" t="s">
        <v>3607</v>
      </c>
      <c r="C63" t="str">
        <f t="shared" si="1"/>
        <v>7202 11 20</v>
      </c>
      <c r="D63">
        <f>COUNTIF('Druge države in ozemlja'!A:A,C63)</f>
        <v>0</v>
      </c>
    </row>
    <row r="64" spans="1:4" ht="28.8" x14ac:dyDescent="0.3">
      <c r="A64" t="s">
        <v>2313</v>
      </c>
      <c r="B64" s="28" t="s">
        <v>3608</v>
      </c>
      <c r="C64" t="str">
        <f t="shared" si="1"/>
        <v>7202 11 80</v>
      </c>
      <c r="D64">
        <f>COUNTIF('Druge države in ozemlja'!A:A,C64)</f>
        <v>0</v>
      </c>
    </row>
    <row r="65" spans="1:4" x14ac:dyDescent="0.3">
      <c r="A65" t="s">
        <v>2314</v>
      </c>
      <c r="B65" s="28" t="s">
        <v>3609</v>
      </c>
      <c r="C65" t="str">
        <f t="shared" si="1"/>
        <v>7202 19 00</v>
      </c>
      <c r="D65">
        <f>COUNTIF('Druge države in ozemlja'!A:A,C65)</f>
        <v>0</v>
      </c>
    </row>
    <row r="66" spans="1:4" x14ac:dyDescent="0.3">
      <c r="A66" t="s">
        <v>2315</v>
      </c>
      <c r="B66" s="28" t="s">
        <v>3610</v>
      </c>
      <c r="C66" t="str">
        <f t="shared" si="1"/>
        <v>7202 21 00</v>
      </c>
      <c r="D66">
        <f>COUNTIF('Druge države in ozemlja'!A:A,C66)</f>
        <v>0</v>
      </c>
    </row>
    <row r="67" spans="1:4" x14ac:dyDescent="0.3">
      <c r="A67" t="s">
        <v>2316</v>
      </c>
      <c r="B67" s="28" t="s">
        <v>3611</v>
      </c>
      <c r="C67" t="str">
        <f t="shared" si="1"/>
        <v>7202 41</v>
      </c>
      <c r="D67">
        <f>COUNTIF('Druge države in ozemlja'!A:A,C67)</f>
        <v>1</v>
      </c>
    </row>
    <row r="68" spans="1:4" ht="28.8" x14ac:dyDescent="0.3">
      <c r="A68" t="s">
        <v>2317</v>
      </c>
      <c r="B68" s="28" t="s">
        <v>3612</v>
      </c>
      <c r="C68" t="str">
        <f t="shared" si="1"/>
        <v>7202 41 10</v>
      </c>
      <c r="D68">
        <f>COUNTIF('Druge države in ozemlja'!A:A,C68)</f>
        <v>0</v>
      </c>
    </row>
    <row r="69" spans="1:4" ht="28.8" x14ac:dyDescent="0.3">
      <c r="A69" t="s">
        <v>2318</v>
      </c>
      <c r="B69" s="28" t="s">
        <v>3613</v>
      </c>
      <c r="C69" t="str">
        <f t="shared" si="1"/>
        <v>7202 41 90</v>
      </c>
      <c r="D69">
        <f>COUNTIF('Druge države in ozemlja'!A:A,C69)</f>
        <v>0</v>
      </c>
    </row>
    <row r="70" spans="1:4" x14ac:dyDescent="0.3">
      <c r="A70" t="s">
        <v>2319</v>
      </c>
      <c r="B70" s="28" t="s">
        <v>3614</v>
      </c>
      <c r="C70" t="str">
        <f t="shared" si="1"/>
        <v>7202 49</v>
      </c>
      <c r="D70">
        <f>COUNTIF('Druge države in ozemlja'!A:A,C70)</f>
        <v>1</v>
      </c>
    </row>
    <row r="71" spans="1:4" x14ac:dyDescent="0.3">
      <c r="A71" t="s">
        <v>2320</v>
      </c>
      <c r="B71" s="28" t="s">
        <v>3615</v>
      </c>
      <c r="C71" t="str">
        <f t="shared" si="1"/>
        <v>7202 49 10</v>
      </c>
      <c r="D71">
        <f>COUNTIF('Druge države in ozemlja'!A:A,C71)</f>
        <v>0</v>
      </c>
    </row>
    <row r="72" spans="1:4" ht="28.8" x14ac:dyDescent="0.3">
      <c r="A72" t="s">
        <v>2321</v>
      </c>
      <c r="B72" s="28" t="s">
        <v>3616</v>
      </c>
      <c r="C72" t="str">
        <f t="shared" si="1"/>
        <v>7202 49 50</v>
      </c>
      <c r="D72">
        <f>COUNTIF('Druge države in ozemlja'!A:A,C72)</f>
        <v>0</v>
      </c>
    </row>
    <row r="73" spans="1:4" ht="28.8" x14ac:dyDescent="0.3">
      <c r="A73" t="s">
        <v>2322</v>
      </c>
      <c r="B73" s="28" t="s">
        <v>3617</v>
      </c>
      <c r="C73" t="str">
        <f t="shared" si="1"/>
        <v>7202 49 90</v>
      </c>
      <c r="D73">
        <f>COUNTIF('Druge države in ozemlja'!A:A,C73)</f>
        <v>0</v>
      </c>
    </row>
    <row r="74" spans="1:4" x14ac:dyDescent="0.3">
      <c r="A74" t="s">
        <v>2323</v>
      </c>
      <c r="B74" s="28" t="s">
        <v>2324</v>
      </c>
      <c r="C74" t="str">
        <f t="shared" si="1"/>
        <v>7202 60 00</v>
      </c>
      <c r="D74">
        <f>COUNTIF('Druge države in ozemlja'!A:A,C74)</f>
        <v>1</v>
      </c>
    </row>
    <row r="75" spans="1:4" ht="28.8" x14ac:dyDescent="0.3">
      <c r="A75" t="s">
        <v>116</v>
      </c>
      <c r="B75" s="28" t="s">
        <v>2325</v>
      </c>
      <c r="C75" t="str">
        <f t="shared" si="1"/>
        <v>7203</v>
      </c>
      <c r="D75">
        <f>COUNTIF('Druge države in ozemlja'!A:A,C75)</f>
        <v>1</v>
      </c>
    </row>
    <row r="76" spans="1:4" ht="43.2" x14ac:dyDescent="0.3">
      <c r="A76" t="s">
        <v>2326</v>
      </c>
      <c r="B76" s="28" t="s">
        <v>2327</v>
      </c>
      <c r="C76" t="str">
        <f t="shared" si="1"/>
        <v>7203 10 00</v>
      </c>
      <c r="D76">
        <f>COUNTIF('Druge države in ozemlja'!A:A,C76)</f>
        <v>0</v>
      </c>
    </row>
    <row r="77" spans="1:4" ht="43.2" x14ac:dyDescent="0.3">
      <c r="A77" t="s">
        <v>2328</v>
      </c>
      <c r="B77" s="28" t="s">
        <v>2329</v>
      </c>
      <c r="C77" t="str">
        <f t="shared" si="1"/>
        <v>7203 90 00</v>
      </c>
      <c r="D77">
        <f>COUNTIF('Druge države in ozemlja'!A:A,C77)</f>
        <v>0</v>
      </c>
    </row>
    <row r="78" spans="1:4" x14ac:dyDescent="0.3">
      <c r="A78" t="s">
        <v>117</v>
      </c>
      <c r="B78" s="28" t="s">
        <v>2330</v>
      </c>
      <c r="C78" t="str">
        <f t="shared" si="1"/>
        <v>7205</v>
      </c>
      <c r="D78">
        <f>COUNTIF('Druge države in ozemlja'!A:A,C78)</f>
        <v>1</v>
      </c>
    </row>
    <row r="79" spans="1:4" x14ac:dyDescent="0.3">
      <c r="A79" t="s">
        <v>2331</v>
      </c>
      <c r="B79" s="28" t="s">
        <v>2332</v>
      </c>
      <c r="C79" t="str">
        <f t="shared" si="1"/>
        <v>7205 10 00</v>
      </c>
      <c r="D79">
        <f>COUNTIF('Druge države in ozemlja'!A:A,C79)</f>
        <v>0</v>
      </c>
    </row>
    <row r="80" spans="1:4" x14ac:dyDescent="0.3">
      <c r="A80" t="s">
        <v>2333</v>
      </c>
      <c r="B80" s="28" t="s">
        <v>3618</v>
      </c>
      <c r="C80" t="str">
        <f t="shared" si="1"/>
        <v>7205 21 00</v>
      </c>
      <c r="D80">
        <f>COUNTIF('Druge države in ozemlja'!A:A,C80)</f>
        <v>0</v>
      </c>
    </row>
    <row r="81" spans="1:4" x14ac:dyDescent="0.3">
      <c r="A81" t="s">
        <v>2334</v>
      </c>
      <c r="B81" s="28" t="s">
        <v>3619</v>
      </c>
      <c r="C81" t="str">
        <f t="shared" si="1"/>
        <v>7205 29 00</v>
      </c>
      <c r="D81">
        <f>COUNTIF('Druge države in ozemlja'!A:A,C81)</f>
        <v>0</v>
      </c>
    </row>
    <row r="82" spans="1:4" ht="28.8" x14ac:dyDescent="0.3">
      <c r="A82" t="s">
        <v>118</v>
      </c>
      <c r="B82" s="28" t="s">
        <v>2335</v>
      </c>
      <c r="C82" t="str">
        <f t="shared" si="1"/>
        <v>7206</v>
      </c>
      <c r="D82">
        <f>COUNTIF('Druge države in ozemlja'!A:A,C82)</f>
        <v>1</v>
      </c>
    </row>
    <row r="83" spans="1:4" ht="28.8" x14ac:dyDescent="0.3">
      <c r="A83" t="s">
        <v>2336</v>
      </c>
      <c r="B83" s="28" t="s">
        <v>2337</v>
      </c>
      <c r="C83" t="str">
        <f t="shared" si="1"/>
        <v>7206 10 00</v>
      </c>
      <c r="D83">
        <f>COUNTIF('Druge države in ozemlja'!A:A,C83)</f>
        <v>1</v>
      </c>
    </row>
    <row r="84" spans="1:4" ht="28.8" x14ac:dyDescent="0.3">
      <c r="A84" t="s">
        <v>2338</v>
      </c>
      <c r="B84" s="28" t="s">
        <v>2339</v>
      </c>
      <c r="C84" t="str">
        <f t="shared" si="1"/>
        <v>7206 90 00</v>
      </c>
      <c r="D84">
        <f>COUNTIF('Druge države in ozemlja'!A:A,C84)</f>
        <v>1</v>
      </c>
    </row>
    <row r="85" spans="1:4" x14ac:dyDescent="0.3">
      <c r="A85" t="s">
        <v>121</v>
      </c>
      <c r="B85" s="28" t="s">
        <v>362</v>
      </c>
      <c r="C85" t="str">
        <f t="shared" si="1"/>
        <v>7207</v>
      </c>
      <c r="D85">
        <f>COUNTIF('Druge države in ozemlja'!A:A,C85)</f>
        <v>1</v>
      </c>
    </row>
    <row r="86" spans="1:4" ht="28.8" x14ac:dyDescent="0.3">
      <c r="A86" t="s">
        <v>2340</v>
      </c>
      <c r="B86" s="28" t="s">
        <v>3620</v>
      </c>
      <c r="C86" t="str">
        <f t="shared" si="1"/>
        <v>7207 11</v>
      </c>
      <c r="D86">
        <f>COUNTIF('Druge države in ozemlja'!A:A,C86)</f>
        <v>0</v>
      </c>
    </row>
    <row r="87" spans="1:4" ht="28.8" x14ac:dyDescent="0.3">
      <c r="A87" t="s">
        <v>2341</v>
      </c>
      <c r="B87" s="28" t="s">
        <v>3621</v>
      </c>
      <c r="C87" t="str">
        <f t="shared" si="1"/>
        <v>7207 11 11</v>
      </c>
      <c r="D87">
        <f>COUNTIF('Druge države in ozemlja'!A:A,C87)</f>
        <v>1</v>
      </c>
    </row>
    <row r="88" spans="1:4" ht="28.8" x14ac:dyDescent="0.3">
      <c r="A88" t="s">
        <v>2342</v>
      </c>
      <c r="B88" s="28" t="s">
        <v>3622</v>
      </c>
      <c r="C88" t="str">
        <f t="shared" si="1"/>
        <v>7207 11 14</v>
      </c>
      <c r="D88">
        <f>COUNTIF('Druge države in ozemlja'!A:A,C88)</f>
        <v>1</v>
      </c>
    </row>
    <row r="89" spans="1:4" ht="43.2" x14ac:dyDescent="0.3">
      <c r="A89" t="s">
        <v>2343</v>
      </c>
      <c r="B89" s="28" t="s">
        <v>3623</v>
      </c>
      <c r="C89" t="str">
        <f t="shared" si="1"/>
        <v>7207 11 16</v>
      </c>
      <c r="D89">
        <f>COUNTIF('Druge države in ozemlja'!A:A,C89)</f>
        <v>1</v>
      </c>
    </row>
    <row r="90" spans="1:4" ht="28.8" x14ac:dyDescent="0.3">
      <c r="A90" t="s">
        <v>2344</v>
      </c>
      <c r="B90" s="28" t="s">
        <v>3624</v>
      </c>
      <c r="C90" t="str">
        <f t="shared" si="1"/>
        <v>7207 11 90</v>
      </c>
      <c r="D90">
        <f>COUNTIF('Druge države in ozemlja'!A:A,C90)</f>
        <v>1</v>
      </c>
    </row>
    <row r="91" spans="1:4" ht="43.2" x14ac:dyDescent="0.3">
      <c r="A91" t="s">
        <v>2345</v>
      </c>
      <c r="B91" s="28" t="s">
        <v>3625</v>
      </c>
      <c r="C91" t="str">
        <f t="shared" si="1"/>
        <v>7207 12</v>
      </c>
      <c r="D91">
        <f>COUNTIF('Druge države in ozemlja'!A:A,C91)</f>
        <v>0</v>
      </c>
    </row>
    <row r="92" spans="1:4" ht="43.2" x14ac:dyDescent="0.3">
      <c r="A92" t="s">
        <v>2346</v>
      </c>
      <c r="B92" s="28" t="s">
        <v>3626</v>
      </c>
      <c r="C92" t="str">
        <f t="shared" si="1"/>
        <v>7207 12 10</v>
      </c>
      <c r="D92">
        <f>COUNTIF('Druge države in ozemlja'!A:A,C92)</f>
        <v>1</v>
      </c>
    </row>
    <row r="93" spans="1:4" ht="43.2" x14ac:dyDescent="0.3">
      <c r="A93" t="s">
        <v>2347</v>
      </c>
      <c r="B93" s="28" t="s">
        <v>3627</v>
      </c>
      <c r="C93" t="str">
        <f t="shared" si="1"/>
        <v>7207 12 90</v>
      </c>
      <c r="D93">
        <f>COUNTIF('Druge države in ozemlja'!A:A,C93)</f>
        <v>1</v>
      </c>
    </row>
    <row r="94" spans="1:4" ht="28.8" x14ac:dyDescent="0.3">
      <c r="A94" t="s">
        <v>2348</v>
      </c>
      <c r="B94" s="28" t="s">
        <v>3628</v>
      </c>
      <c r="C94" t="str">
        <f t="shared" si="1"/>
        <v>7207 19</v>
      </c>
      <c r="D94">
        <f>COUNTIF('Druge države in ozemlja'!A:A,C94)</f>
        <v>0</v>
      </c>
    </row>
    <row r="95" spans="1:4" ht="28.8" x14ac:dyDescent="0.3">
      <c r="A95" t="s">
        <v>2349</v>
      </c>
      <c r="B95" s="28" t="s">
        <v>3629</v>
      </c>
      <c r="C95" t="str">
        <f t="shared" si="1"/>
        <v>7207 19 12</v>
      </c>
      <c r="D95">
        <f>COUNTIF('Druge države in ozemlja'!A:A,C95)</f>
        <v>1</v>
      </c>
    </row>
    <row r="96" spans="1:4" ht="28.8" x14ac:dyDescent="0.3">
      <c r="A96" t="s">
        <v>2350</v>
      </c>
      <c r="B96" s="28" t="s">
        <v>3630</v>
      </c>
      <c r="C96" t="str">
        <f t="shared" si="1"/>
        <v>7207 19 19</v>
      </c>
      <c r="D96">
        <f>COUNTIF('Druge države in ozemlja'!A:A,C96)</f>
        <v>1</v>
      </c>
    </row>
    <row r="97" spans="1:4" ht="28.8" x14ac:dyDescent="0.3">
      <c r="A97" t="s">
        <v>2351</v>
      </c>
      <c r="B97" s="28" t="s">
        <v>3631</v>
      </c>
      <c r="C97" t="str">
        <f t="shared" si="1"/>
        <v>7207 19 80</v>
      </c>
      <c r="D97">
        <f>COUNTIF('Druge države in ozemlja'!A:A,C97)</f>
        <v>1</v>
      </c>
    </row>
    <row r="98" spans="1:4" x14ac:dyDescent="0.3">
      <c r="A98" t="s">
        <v>2352</v>
      </c>
      <c r="B98" s="28" t="s">
        <v>2353</v>
      </c>
      <c r="C98" t="str">
        <f t="shared" si="1"/>
        <v>7207 20</v>
      </c>
      <c r="D98">
        <f>COUNTIF('Druge države in ozemlja'!A:A,C98)</f>
        <v>0</v>
      </c>
    </row>
    <row r="99" spans="1:4" ht="28.8" x14ac:dyDescent="0.3">
      <c r="A99" t="s">
        <v>2354</v>
      </c>
      <c r="B99" s="28" t="s">
        <v>3632</v>
      </c>
      <c r="C99" t="str">
        <f t="shared" si="1"/>
        <v>7207 20 11</v>
      </c>
      <c r="D99">
        <f>COUNTIF('Druge države in ozemlja'!A:A,C99)</f>
        <v>1</v>
      </c>
    </row>
    <row r="100" spans="1:4" ht="28.8" x14ac:dyDescent="0.3">
      <c r="A100" t="s">
        <v>2355</v>
      </c>
      <c r="B100" s="28" t="s">
        <v>3633</v>
      </c>
      <c r="C100" t="str">
        <f t="shared" si="1"/>
        <v>7207 20 15</v>
      </c>
      <c r="D100">
        <f>COUNTIF('Druge države in ozemlja'!A:A,C100)</f>
        <v>1</v>
      </c>
    </row>
    <row r="101" spans="1:4" ht="28.8" x14ac:dyDescent="0.3">
      <c r="A101" t="s">
        <v>2356</v>
      </c>
      <c r="B101" s="28" t="s">
        <v>3634</v>
      </c>
      <c r="C101" t="str">
        <f t="shared" si="1"/>
        <v>7207 20 17</v>
      </c>
      <c r="D101">
        <f>COUNTIF('Druge države in ozemlja'!A:A,C101)</f>
        <v>1</v>
      </c>
    </row>
    <row r="102" spans="1:4" ht="28.8" x14ac:dyDescent="0.3">
      <c r="A102" t="s">
        <v>2357</v>
      </c>
      <c r="B102" s="28" t="s">
        <v>3635</v>
      </c>
      <c r="C102" t="str">
        <f t="shared" si="1"/>
        <v>7207 20 19</v>
      </c>
      <c r="D102">
        <f>COUNTIF('Druge države in ozemlja'!A:A,C102)</f>
        <v>1</v>
      </c>
    </row>
    <row r="103" spans="1:4" ht="28.8" x14ac:dyDescent="0.3">
      <c r="A103" t="s">
        <v>2358</v>
      </c>
      <c r="B103" s="28" t="s">
        <v>3636</v>
      </c>
      <c r="C103" t="str">
        <f t="shared" si="1"/>
        <v>7207 20 32</v>
      </c>
      <c r="D103">
        <f>COUNTIF('Druge države in ozemlja'!A:A,C103)</f>
        <v>1</v>
      </c>
    </row>
    <row r="104" spans="1:4" ht="28.8" x14ac:dyDescent="0.3">
      <c r="A104" t="s">
        <v>2359</v>
      </c>
      <c r="B104" s="28" t="s">
        <v>3635</v>
      </c>
      <c r="C104" t="str">
        <f t="shared" si="1"/>
        <v>7207 20 39</v>
      </c>
      <c r="D104">
        <f>COUNTIF('Druge države in ozemlja'!A:A,C104)</f>
        <v>1</v>
      </c>
    </row>
    <row r="105" spans="1:4" ht="28.8" x14ac:dyDescent="0.3">
      <c r="A105" t="s">
        <v>2360</v>
      </c>
      <c r="B105" s="28" t="s">
        <v>3636</v>
      </c>
      <c r="C105" t="str">
        <f t="shared" si="1"/>
        <v>7207 20 52</v>
      </c>
      <c r="D105">
        <f>COUNTIF('Druge države in ozemlja'!A:A,C105)</f>
        <v>1</v>
      </c>
    </row>
    <row r="106" spans="1:4" ht="28.8" x14ac:dyDescent="0.3">
      <c r="A106" t="s">
        <v>2361</v>
      </c>
      <c r="B106" s="28" t="s">
        <v>3635</v>
      </c>
      <c r="C106" t="str">
        <f t="shared" ref="C106:C169" si="2">SUBSTITUTE(A106," ",CHAR(160))</f>
        <v>7207 20 59</v>
      </c>
      <c r="D106">
        <f>COUNTIF('Druge države in ozemlja'!A:A,C106)</f>
        <v>1</v>
      </c>
    </row>
    <row r="107" spans="1:4" x14ac:dyDescent="0.3">
      <c r="A107" t="s">
        <v>2362</v>
      </c>
      <c r="B107" s="28" t="s">
        <v>2363</v>
      </c>
      <c r="C107" t="str">
        <f t="shared" si="2"/>
        <v>7207 20 80</v>
      </c>
      <c r="D107">
        <f>COUNTIF('Druge države in ozemlja'!A:A,C107)</f>
        <v>1</v>
      </c>
    </row>
    <row r="108" spans="1:4" ht="28.8" x14ac:dyDescent="0.3">
      <c r="A108" t="s">
        <v>140</v>
      </c>
      <c r="B108" s="28" t="s">
        <v>2364</v>
      </c>
      <c r="C108" t="str">
        <f t="shared" si="2"/>
        <v>7208</v>
      </c>
      <c r="D108">
        <f>COUNTIF('Druge države in ozemlja'!A:A,C108)</f>
        <v>1</v>
      </c>
    </row>
    <row r="109" spans="1:4" ht="28.8" x14ac:dyDescent="0.3">
      <c r="A109" t="s">
        <v>2365</v>
      </c>
      <c r="B109" s="28" t="s">
        <v>2366</v>
      </c>
      <c r="C109" t="str">
        <f t="shared" si="2"/>
        <v>7208 10 00</v>
      </c>
      <c r="D109">
        <f>COUNTIF('Druge države in ozemlja'!A:A,C109)</f>
        <v>0</v>
      </c>
    </row>
    <row r="110" spans="1:4" ht="43.2" x14ac:dyDescent="0.3">
      <c r="A110" t="s">
        <v>2367</v>
      </c>
      <c r="B110" s="28" t="s">
        <v>2368</v>
      </c>
      <c r="C110" t="str">
        <f t="shared" si="2"/>
        <v>7208 25 00</v>
      </c>
      <c r="D110">
        <f>COUNTIF('Druge države in ozemlja'!A:A,C110)</f>
        <v>0</v>
      </c>
    </row>
    <row r="111" spans="1:4" ht="43.2" x14ac:dyDescent="0.3">
      <c r="A111" t="s">
        <v>2369</v>
      </c>
      <c r="B111" s="28" t="s">
        <v>2370</v>
      </c>
      <c r="C111" t="str">
        <f t="shared" si="2"/>
        <v>7208 26 00</v>
      </c>
      <c r="D111">
        <f>COUNTIF('Druge države in ozemlja'!A:A,C111)</f>
        <v>0</v>
      </c>
    </row>
    <row r="112" spans="1:4" ht="43.2" x14ac:dyDescent="0.3">
      <c r="A112" t="s">
        <v>2371</v>
      </c>
      <c r="B112" s="28" t="s">
        <v>2372</v>
      </c>
      <c r="C112" t="str">
        <f t="shared" si="2"/>
        <v>7208 27 00</v>
      </c>
      <c r="D112">
        <f>COUNTIF('Druge države in ozemlja'!A:A,C112)</f>
        <v>0</v>
      </c>
    </row>
    <row r="113" spans="1:4" ht="43.2" x14ac:dyDescent="0.3">
      <c r="A113" t="s">
        <v>2373</v>
      </c>
      <c r="B113" s="28" t="s">
        <v>2374</v>
      </c>
      <c r="C113" t="str">
        <f t="shared" si="2"/>
        <v>7208 36 00</v>
      </c>
      <c r="D113">
        <f>COUNTIF('Druge države in ozemlja'!A:A,C113)</f>
        <v>0</v>
      </c>
    </row>
    <row r="114" spans="1:4" ht="43.2" x14ac:dyDescent="0.3">
      <c r="A114" t="s">
        <v>2375</v>
      </c>
      <c r="B114" s="28" t="s">
        <v>2376</v>
      </c>
      <c r="C114" t="str">
        <f t="shared" si="2"/>
        <v>7208 37 00</v>
      </c>
      <c r="D114">
        <f>COUNTIF('Druge države in ozemlja'!A:A,C114)</f>
        <v>0</v>
      </c>
    </row>
    <row r="115" spans="1:4" ht="43.2" x14ac:dyDescent="0.3">
      <c r="A115" t="s">
        <v>2377</v>
      </c>
      <c r="B115" s="28" t="s">
        <v>2370</v>
      </c>
      <c r="C115" t="str">
        <f t="shared" si="2"/>
        <v>7208 38 00</v>
      </c>
      <c r="D115">
        <f>COUNTIF('Druge države in ozemlja'!A:A,C115)</f>
        <v>0</v>
      </c>
    </row>
    <row r="116" spans="1:4" ht="43.2" x14ac:dyDescent="0.3">
      <c r="A116" t="s">
        <v>2378</v>
      </c>
      <c r="B116" s="28" t="s">
        <v>2372</v>
      </c>
      <c r="C116" t="str">
        <f t="shared" si="2"/>
        <v>7208 39 00</v>
      </c>
      <c r="D116">
        <f>COUNTIF('Druge države in ozemlja'!A:A,C116)</f>
        <v>0</v>
      </c>
    </row>
    <row r="117" spans="1:4" ht="43.2" x14ac:dyDescent="0.3">
      <c r="A117" t="s">
        <v>2379</v>
      </c>
      <c r="B117" s="28" t="s">
        <v>2380</v>
      </c>
      <c r="C117" t="str">
        <f t="shared" si="2"/>
        <v>7208 40 00</v>
      </c>
      <c r="D117">
        <f>COUNTIF('Druge države in ozemlja'!A:A,C117)</f>
        <v>0</v>
      </c>
    </row>
    <row r="118" spans="1:4" ht="43.2" x14ac:dyDescent="0.3">
      <c r="A118" t="s">
        <v>2381</v>
      </c>
      <c r="B118" s="28" t="s">
        <v>2382</v>
      </c>
      <c r="C118" t="str">
        <f t="shared" si="2"/>
        <v>7208 51</v>
      </c>
      <c r="D118">
        <f>COUNTIF('Druge države in ozemlja'!A:A,C118)</f>
        <v>0</v>
      </c>
    </row>
    <row r="119" spans="1:4" ht="43.2" x14ac:dyDescent="0.3">
      <c r="A119" t="s">
        <v>2383</v>
      </c>
      <c r="B119" s="28" t="s">
        <v>2384</v>
      </c>
      <c r="C119" t="str">
        <f t="shared" si="2"/>
        <v>7208 51 20</v>
      </c>
      <c r="D119">
        <f>COUNTIF('Druge države in ozemlja'!A:A,C119)</f>
        <v>0</v>
      </c>
    </row>
    <row r="120" spans="1:4" ht="43.2" x14ac:dyDescent="0.3">
      <c r="A120" t="s">
        <v>2385</v>
      </c>
      <c r="B120" s="28" t="s">
        <v>2386</v>
      </c>
      <c r="C120" t="str">
        <f t="shared" si="2"/>
        <v>7208 51 91</v>
      </c>
      <c r="D120">
        <f>COUNTIF('Druge države in ozemlja'!A:A,C120)</f>
        <v>0</v>
      </c>
    </row>
    <row r="121" spans="1:4" ht="43.2" x14ac:dyDescent="0.3">
      <c r="A121" t="s">
        <v>2387</v>
      </c>
      <c r="B121" s="28" t="s">
        <v>2388</v>
      </c>
      <c r="C121" t="str">
        <f t="shared" si="2"/>
        <v>7208 51 98</v>
      </c>
      <c r="D121">
        <f>COUNTIF('Druge države in ozemlja'!A:A,C121)</f>
        <v>0</v>
      </c>
    </row>
    <row r="122" spans="1:4" ht="43.2" x14ac:dyDescent="0.3">
      <c r="A122" t="s">
        <v>2389</v>
      </c>
      <c r="B122" s="28" t="s">
        <v>2390</v>
      </c>
      <c r="C122" t="str">
        <f t="shared" si="2"/>
        <v>7208 52</v>
      </c>
      <c r="D122">
        <f>COUNTIF('Druge države in ozemlja'!A:A,C122)</f>
        <v>0</v>
      </c>
    </row>
    <row r="123" spans="1:4" ht="57.6" x14ac:dyDescent="0.3">
      <c r="A123" t="s">
        <v>2391</v>
      </c>
      <c r="B123" s="28" t="s">
        <v>2392</v>
      </c>
      <c r="C123" t="str">
        <f t="shared" si="2"/>
        <v>7208 52 10</v>
      </c>
      <c r="D123">
        <f>COUNTIF('Druge države in ozemlja'!A:A,C123)</f>
        <v>0</v>
      </c>
    </row>
    <row r="124" spans="1:4" ht="57.6" x14ac:dyDescent="0.3">
      <c r="A124" t="s">
        <v>2393</v>
      </c>
      <c r="B124" s="28" t="s">
        <v>2394</v>
      </c>
      <c r="C124" t="str">
        <f t="shared" si="2"/>
        <v>7208 52 91</v>
      </c>
      <c r="D124">
        <f>COUNTIF('Druge države in ozemlja'!A:A,C124)</f>
        <v>0</v>
      </c>
    </row>
    <row r="125" spans="1:4" ht="57.6" x14ac:dyDescent="0.3">
      <c r="A125" t="s">
        <v>2395</v>
      </c>
      <c r="B125" s="28" t="s">
        <v>2396</v>
      </c>
      <c r="C125" t="str">
        <f t="shared" si="2"/>
        <v>7208 52 99</v>
      </c>
      <c r="D125">
        <f>COUNTIF('Druge države in ozemlja'!A:A,C125)</f>
        <v>0</v>
      </c>
    </row>
    <row r="126" spans="1:4" ht="43.2" x14ac:dyDescent="0.3">
      <c r="A126" t="s">
        <v>2397</v>
      </c>
      <c r="B126" s="28" t="s">
        <v>2398</v>
      </c>
      <c r="C126" t="str">
        <f t="shared" si="2"/>
        <v>7208 53</v>
      </c>
      <c r="D126">
        <f>COUNTIF('Druge države in ozemlja'!A:A,C126)</f>
        <v>0</v>
      </c>
    </row>
    <row r="127" spans="1:4" ht="57.6" x14ac:dyDescent="0.3">
      <c r="A127" t="s">
        <v>2399</v>
      </c>
      <c r="B127" s="28" t="s">
        <v>2400</v>
      </c>
      <c r="C127" t="str">
        <f t="shared" si="2"/>
        <v>7208 53 10</v>
      </c>
      <c r="D127">
        <f>COUNTIF('Druge države in ozemlja'!A:A,C127)</f>
        <v>0</v>
      </c>
    </row>
    <row r="128" spans="1:4" ht="43.2" x14ac:dyDescent="0.3">
      <c r="A128" t="s">
        <v>2401</v>
      </c>
      <c r="B128" s="28" t="s">
        <v>2402</v>
      </c>
      <c r="C128" t="str">
        <f t="shared" si="2"/>
        <v>7208 53 90</v>
      </c>
      <c r="D128">
        <f>COUNTIF('Druge države in ozemlja'!A:A,C128)</f>
        <v>0</v>
      </c>
    </row>
    <row r="129" spans="1:4" ht="43.2" x14ac:dyDescent="0.3">
      <c r="A129" t="s">
        <v>2403</v>
      </c>
      <c r="B129" s="28" t="s">
        <v>2404</v>
      </c>
      <c r="C129" t="str">
        <f t="shared" si="2"/>
        <v>7208 54 00</v>
      </c>
      <c r="D129">
        <f>COUNTIF('Druge države in ozemlja'!A:A,C129)</f>
        <v>0</v>
      </c>
    </row>
    <row r="130" spans="1:4" ht="28.8" x14ac:dyDescent="0.3">
      <c r="A130" t="s">
        <v>2405</v>
      </c>
      <c r="B130" s="28" t="s">
        <v>2406</v>
      </c>
      <c r="C130" t="str">
        <f t="shared" si="2"/>
        <v>7208 90</v>
      </c>
      <c r="D130">
        <f>COUNTIF('Druge države in ozemlja'!A:A,C130)</f>
        <v>0</v>
      </c>
    </row>
    <row r="131" spans="1:4" ht="28.8" x14ac:dyDescent="0.3">
      <c r="A131" t="s">
        <v>2407</v>
      </c>
      <c r="B131" s="28" t="s">
        <v>2408</v>
      </c>
      <c r="C131" t="str">
        <f t="shared" si="2"/>
        <v>7208 90 20</v>
      </c>
      <c r="D131">
        <f>COUNTIF('Druge države in ozemlja'!A:A,C131)</f>
        <v>0</v>
      </c>
    </row>
    <row r="132" spans="1:4" ht="28.8" x14ac:dyDescent="0.3">
      <c r="A132" t="s">
        <v>2409</v>
      </c>
      <c r="B132" s="28" t="s">
        <v>2410</v>
      </c>
      <c r="C132" t="str">
        <f t="shared" si="2"/>
        <v>7208 90 80</v>
      </c>
      <c r="D132">
        <f>COUNTIF('Druge države in ozemlja'!A:A,C132)</f>
        <v>0</v>
      </c>
    </row>
    <row r="133" spans="1:4" ht="28.8" x14ac:dyDescent="0.3">
      <c r="A133" t="s">
        <v>141</v>
      </c>
      <c r="B133" s="28" t="s">
        <v>2411</v>
      </c>
      <c r="C133" t="str">
        <f t="shared" si="2"/>
        <v>7209</v>
      </c>
      <c r="D133">
        <f>COUNTIF('Druge države in ozemlja'!A:A,C133)</f>
        <v>1</v>
      </c>
    </row>
    <row r="134" spans="1:4" ht="28.8" x14ac:dyDescent="0.3">
      <c r="A134" t="s">
        <v>2412</v>
      </c>
      <c r="B134" s="28" t="s">
        <v>2413</v>
      </c>
      <c r="C134" t="str">
        <f t="shared" si="2"/>
        <v>7209 15 00</v>
      </c>
      <c r="D134">
        <f>COUNTIF('Druge države in ozemlja'!A:A,C134)</f>
        <v>0</v>
      </c>
    </row>
    <row r="135" spans="1:4" ht="43.2" x14ac:dyDescent="0.3">
      <c r="A135" t="s">
        <v>2414</v>
      </c>
      <c r="B135" s="28" t="s">
        <v>2415</v>
      </c>
      <c r="C135" t="str">
        <f t="shared" si="2"/>
        <v>7209 16</v>
      </c>
      <c r="D135">
        <f>COUNTIF('Druge države in ozemlja'!A:A,C135)</f>
        <v>0</v>
      </c>
    </row>
    <row r="136" spans="1:4" ht="43.2" x14ac:dyDescent="0.3">
      <c r="A136" t="s">
        <v>2416</v>
      </c>
      <c r="B136" s="28" t="s">
        <v>2417</v>
      </c>
      <c r="C136" t="str">
        <f t="shared" si="2"/>
        <v>7209 16 10</v>
      </c>
      <c r="D136">
        <f>COUNTIF('Druge države in ozemlja'!A:A,C136)</f>
        <v>0</v>
      </c>
    </row>
    <row r="137" spans="1:4" ht="43.2" x14ac:dyDescent="0.3">
      <c r="A137" t="s">
        <v>2418</v>
      </c>
      <c r="B137" s="28" t="s">
        <v>2419</v>
      </c>
      <c r="C137" t="str">
        <f t="shared" si="2"/>
        <v>7209 16 90</v>
      </c>
      <c r="D137">
        <f>COUNTIF('Druge države in ozemlja'!A:A,C137)</f>
        <v>0</v>
      </c>
    </row>
    <row r="138" spans="1:4" ht="43.2" x14ac:dyDescent="0.3">
      <c r="A138" t="s">
        <v>2420</v>
      </c>
      <c r="B138" s="28" t="s">
        <v>2421</v>
      </c>
      <c r="C138" t="str">
        <f t="shared" si="2"/>
        <v>7209 17</v>
      </c>
      <c r="D138">
        <f>COUNTIF('Druge države in ozemlja'!A:A,C138)</f>
        <v>0</v>
      </c>
    </row>
    <row r="139" spans="1:4" ht="43.2" x14ac:dyDescent="0.3">
      <c r="A139" t="s">
        <v>2422</v>
      </c>
      <c r="B139" s="28" t="s">
        <v>2423</v>
      </c>
      <c r="C139" t="str">
        <f t="shared" si="2"/>
        <v>7209 17 10</v>
      </c>
      <c r="D139">
        <f>COUNTIF('Druge države in ozemlja'!A:A,C139)</f>
        <v>0</v>
      </c>
    </row>
    <row r="140" spans="1:4" ht="43.2" x14ac:dyDescent="0.3">
      <c r="A140" t="s">
        <v>2424</v>
      </c>
      <c r="B140" s="28" t="s">
        <v>2425</v>
      </c>
      <c r="C140" t="str">
        <f t="shared" si="2"/>
        <v>7209 17 90</v>
      </c>
      <c r="D140">
        <f>COUNTIF('Druge države in ozemlja'!A:A,C140)</f>
        <v>0</v>
      </c>
    </row>
    <row r="141" spans="1:4" ht="28.8" x14ac:dyDescent="0.3">
      <c r="A141" t="s">
        <v>2426</v>
      </c>
      <c r="B141" s="28" t="s">
        <v>2427</v>
      </c>
      <c r="C141" t="str">
        <f t="shared" si="2"/>
        <v>7209 18</v>
      </c>
      <c r="D141">
        <f>COUNTIF('Druge države in ozemlja'!A:A,C141)</f>
        <v>0</v>
      </c>
    </row>
    <row r="142" spans="1:4" ht="43.2" x14ac:dyDescent="0.3">
      <c r="A142" t="s">
        <v>2428</v>
      </c>
      <c r="B142" s="28" t="s">
        <v>2429</v>
      </c>
      <c r="C142" t="str">
        <f t="shared" si="2"/>
        <v>7209 18 10</v>
      </c>
      <c r="D142">
        <f>COUNTIF('Druge države in ozemlja'!A:A,C142)</f>
        <v>0</v>
      </c>
    </row>
    <row r="143" spans="1:4" ht="43.2" x14ac:dyDescent="0.3">
      <c r="A143" t="s">
        <v>2430</v>
      </c>
      <c r="B143" s="28" t="s">
        <v>2431</v>
      </c>
      <c r="C143" t="str">
        <f t="shared" si="2"/>
        <v>7209 18 91</v>
      </c>
      <c r="D143">
        <f>COUNTIF('Druge države in ozemlja'!A:A,C143)</f>
        <v>0</v>
      </c>
    </row>
    <row r="144" spans="1:4" ht="43.2" x14ac:dyDescent="0.3">
      <c r="A144" t="s">
        <v>2432</v>
      </c>
      <c r="B144" s="28" t="s">
        <v>2433</v>
      </c>
      <c r="C144" t="str">
        <f t="shared" si="2"/>
        <v>7209 18 99</v>
      </c>
      <c r="D144">
        <f>COUNTIF('Druge države in ozemlja'!A:A,C144)</f>
        <v>0</v>
      </c>
    </row>
    <row r="145" spans="1:4" ht="28.8" x14ac:dyDescent="0.3">
      <c r="A145" t="s">
        <v>2434</v>
      </c>
      <c r="B145" s="28" t="s">
        <v>2435</v>
      </c>
      <c r="C145" t="str">
        <f t="shared" si="2"/>
        <v>7209 25 00</v>
      </c>
      <c r="D145">
        <f>COUNTIF('Druge države in ozemlja'!A:A,C145)</f>
        <v>0</v>
      </c>
    </row>
    <row r="146" spans="1:4" ht="43.2" x14ac:dyDescent="0.3">
      <c r="A146" t="s">
        <v>2436</v>
      </c>
      <c r="B146" s="28" t="s">
        <v>2415</v>
      </c>
      <c r="C146" t="str">
        <f t="shared" si="2"/>
        <v>7209 26</v>
      </c>
      <c r="D146">
        <f>COUNTIF('Druge države in ozemlja'!A:A,C146)</f>
        <v>0</v>
      </c>
    </row>
    <row r="147" spans="1:4" ht="43.2" x14ac:dyDescent="0.3">
      <c r="A147" t="s">
        <v>2437</v>
      </c>
      <c r="B147" s="28" t="s">
        <v>2417</v>
      </c>
      <c r="C147" t="str">
        <f t="shared" si="2"/>
        <v>7209 26 10</v>
      </c>
      <c r="D147">
        <f>COUNTIF('Druge države in ozemlja'!A:A,C147)</f>
        <v>0</v>
      </c>
    </row>
    <row r="148" spans="1:4" ht="43.2" x14ac:dyDescent="0.3">
      <c r="A148" t="s">
        <v>2438</v>
      </c>
      <c r="B148" s="28" t="s">
        <v>2419</v>
      </c>
      <c r="C148" t="str">
        <f t="shared" si="2"/>
        <v>7209 26 90</v>
      </c>
      <c r="D148">
        <f>COUNTIF('Druge države in ozemlja'!A:A,C148)</f>
        <v>0</v>
      </c>
    </row>
    <row r="149" spans="1:4" ht="43.2" x14ac:dyDescent="0.3">
      <c r="A149" t="s">
        <v>2439</v>
      </c>
      <c r="B149" s="28" t="s">
        <v>2440</v>
      </c>
      <c r="C149" t="str">
        <f t="shared" si="2"/>
        <v>7209 27</v>
      </c>
      <c r="D149">
        <f>COUNTIF('Druge države in ozemlja'!A:A,C149)</f>
        <v>0</v>
      </c>
    </row>
    <row r="150" spans="1:4" ht="43.2" x14ac:dyDescent="0.3">
      <c r="A150" t="s">
        <v>2441</v>
      </c>
      <c r="B150" s="28" t="s">
        <v>2442</v>
      </c>
      <c r="C150" t="str">
        <f t="shared" si="2"/>
        <v>7209 27 10</v>
      </c>
      <c r="D150">
        <f>COUNTIF('Druge države in ozemlja'!A:A,C150)</f>
        <v>0</v>
      </c>
    </row>
    <row r="151" spans="1:4" ht="43.2" x14ac:dyDescent="0.3">
      <c r="A151" t="s">
        <v>2443</v>
      </c>
      <c r="B151" s="28" t="s">
        <v>2444</v>
      </c>
      <c r="C151" t="str">
        <f t="shared" si="2"/>
        <v>7209 27 90</v>
      </c>
      <c r="D151">
        <f>COUNTIF('Druge države in ozemlja'!A:A,C151)</f>
        <v>0</v>
      </c>
    </row>
    <row r="152" spans="1:4" ht="28.8" x14ac:dyDescent="0.3">
      <c r="A152" t="s">
        <v>2445</v>
      </c>
      <c r="B152" s="28" t="s">
        <v>2427</v>
      </c>
      <c r="C152" t="str">
        <f t="shared" si="2"/>
        <v>7209 28</v>
      </c>
      <c r="D152">
        <f>COUNTIF('Druge države in ozemlja'!A:A,C152)</f>
        <v>0</v>
      </c>
    </row>
    <row r="153" spans="1:4" ht="43.2" x14ac:dyDescent="0.3">
      <c r="A153" t="s">
        <v>2446</v>
      </c>
      <c r="B153" s="28" t="s">
        <v>2429</v>
      </c>
      <c r="C153" t="str">
        <f t="shared" si="2"/>
        <v>7209 28 10</v>
      </c>
      <c r="D153">
        <f>COUNTIF('Druge države in ozemlja'!A:A,C153)</f>
        <v>0</v>
      </c>
    </row>
    <row r="154" spans="1:4" ht="43.2" x14ac:dyDescent="0.3">
      <c r="A154" t="s">
        <v>2447</v>
      </c>
      <c r="B154" s="28" t="s">
        <v>2448</v>
      </c>
      <c r="C154" t="str">
        <f t="shared" si="2"/>
        <v>7209 28 90</v>
      </c>
      <c r="D154">
        <f>COUNTIF('Druge države in ozemlja'!A:A,C154)</f>
        <v>0</v>
      </c>
    </row>
    <row r="155" spans="1:4" ht="28.8" x14ac:dyDescent="0.3">
      <c r="A155" t="s">
        <v>2449</v>
      </c>
      <c r="B155" s="28" t="s">
        <v>2450</v>
      </c>
      <c r="C155" t="str">
        <f t="shared" si="2"/>
        <v>7209 90</v>
      </c>
      <c r="D155">
        <f>COUNTIF('Druge države in ozemlja'!A:A,C155)</f>
        <v>0</v>
      </c>
    </row>
    <row r="156" spans="1:4" ht="28.8" x14ac:dyDescent="0.3">
      <c r="A156" t="s">
        <v>2451</v>
      </c>
      <c r="B156" s="28" t="s">
        <v>2452</v>
      </c>
      <c r="C156" t="str">
        <f t="shared" si="2"/>
        <v>7209 90 20</v>
      </c>
      <c r="D156">
        <f>COUNTIF('Druge države in ozemlja'!A:A,C156)</f>
        <v>0</v>
      </c>
    </row>
    <row r="157" spans="1:4" ht="28.8" x14ac:dyDescent="0.3">
      <c r="A157" t="s">
        <v>2453</v>
      </c>
      <c r="B157" s="28" t="s">
        <v>2454</v>
      </c>
      <c r="C157" t="str">
        <f t="shared" si="2"/>
        <v>7209 90 80</v>
      </c>
      <c r="D157">
        <f>COUNTIF('Druge države in ozemlja'!A:A,C157)</f>
        <v>0</v>
      </c>
    </row>
    <row r="158" spans="1:4" ht="28.8" x14ac:dyDescent="0.3">
      <c r="A158" t="s">
        <v>142</v>
      </c>
      <c r="B158" s="28" t="s">
        <v>2455</v>
      </c>
      <c r="C158" t="str">
        <f t="shared" si="2"/>
        <v>7210</v>
      </c>
      <c r="D158">
        <f>COUNTIF('Druge države in ozemlja'!A:A,C158)</f>
        <v>1</v>
      </c>
    </row>
    <row r="159" spans="1:4" ht="28.8" x14ac:dyDescent="0.3">
      <c r="A159" t="s">
        <v>2456</v>
      </c>
      <c r="B159" s="28" t="s">
        <v>2457</v>
      </c>
      <c r="C159" t="str">
        <f t="shared" si="2"/>
        <v>7210 11 00</v>
      </c>
      <c r="D159">
        <f>COUNTIF('Druge države in ozemlja'!A:A,C159)</f>
        <v>0</v>
      </c>
    </row>
    <row r="160" spans="1:4" ht="28.8" x14ac:dyDescent="0.3">
      <c r="A160" t="s">
        <v>2458</v>
      </c>
      <c r="B160" s="28" t="s">
        <v>2459</v>
      </c>
      <c r="C160" t="str">
        <f t="shared" si="2"/>
        <v>7210 12</v>
      </c>
      <c r="D160">
        <f>COUNTIF('Druge države in ozemlja'!A:A,C160)</f>
        <v>0</v>
      </c>
    </row>
    <row r="161" spans="1:4" ht="28.8" x14ac:dyDescent="0.3">
      <c r="A161" t="s">
        <v>2460</v>
      </c>
      <c r="B161" s="28" t="s">
        <v>2461</v>
      </c>
      <c r="C161" t="str">
        <f t="shared" si="2"/>
        <v>7210 12 20</v>
      </c>
      <c r="D161">
        <f>COUNTIF('Druge države in ozemlja'!A:A,C161)</f>
        <v>0</v>
      </c>
    </row>
    <row r="162" spans="1:4" ht="28.8" x14ac:dyDescent="0.3">
      <c r="A162" t="s">
        <v>2462</v>
      </c>
      <c r="B162" s="28" t="s">
        <v>2463</v>
      </c>
      <c r="C162" t="str">
        <f t="shared" si="2"/>
        <v>7210 12 80</v>
      </c>
      <c r="D162">
        <f>COUNTIF('Druge države in ozemlja'!A:A,C162)</f>
        <v>0</v>
      </c>
    </row>
    <row r="163" spans="1:4" ht="28.8" x14ac:dyDescent="0.3">
      <c r="A163" t="s">
        <v>2464</v>
      </c>
      <c r="B163" s="28" t="s">
        <v>2465</v>
      </c>
      <c r="C163" t="str">
        <f t="shared" si="2"/>
        <v>7210 20 00</v>
      </c>
      <c r="D163">
        <f>COUNTIF('Druge države in ozemlja'!A:A,C163)</f>
        <v>0</v>
      </c>
    </row>
    <row r="164" spans="1:4" ht="28.8" x14ac:dyDescent="0.3">
      <c r="A164" t="s">
        <v>2466</v>
      </c>
      <c r="B164" s="28" t="s">
        <v>2467</v>
      </c>
      <c r="C164" t="str">
        <f t="shared" si="2"/>
        <v>7210 30 00</v>
      </c>
      <c r="D164">
        <f>COUNTIF('Druge države in ozemlja'!A:A,C164)</f>
        <v>0</v>
      </c>
    </row>
    <row r="165" spans="1:4" ht="28.8" x14ac:dyDescent="0.3">
      <c r="A165" t="s">
        <v>2468</v>
      </c>
      <c r="B165" s="28" t="s">
        <v>2469</v>
      </c>
      <c r="C165" t="str">
        <f t="shared" si="2"/>
        <v>7210 41 00</v>
      </c>
      <c r="D165">
        <f>COUNTIF('Druge države in ozemlja'!A:A,C165)</f>
        <v>0</v>
      </c>
    </row>
    <row r="166" spans="1:4" ht="28.8" x14ac:dyDescent="0.3">
      <c r="A166" t="s">
        <v>2470</v>
      </c>
      <c r="B166" s="28" t="s">
        <v>2471</v>
      </c>
      <c r="C166" t="str">
        <f t="shared" si="2"/>
        <v>7210 49 00</v>
      </c>
      <c r="D166">
        <f>COUNTIF('Druge države in ozemlja'!A:A,C166)</f>
        <v>0</v>
      </c>
    </row>
    <row r="167" spans="1:4" ht="28.8" x14ac:dyDescent="0.3">
      <c r="A167" t="s">
        <v>2472</v>
      </c>
      <c r="B167" s="28" t="s">
        <v>2473</v>
      </c>
      <c r="C167" t="str">
        <f t="shared" si="2"/>
        <v>7210 50 00</v>
      </c>
      <c r="D167">
        <f>COUNTIF('Druge države in ozemlja'!A:A,C167)</f>
        <v>0</v>
      </c>
    </row>
    <row r="168" spans="1:4" ht="43.2" x14ac:dyDescent="0.3">
      <c r="A168" t="s">
        <v>2474</v>
      </c>
      <c r="B168" s="28" t="s">
        <v>2475</v>
      </c>
      <c r="C168" t="str">
        <f t="shared" si="2"/>
        <v>7210 61 00</v>
      </c>
      <c r="D168">
        <f>COUNTIF('Druge države in ozemlja'!A:A,C168)</f>
        <v>0</v>
      </c>
    </row>
    <row r="169" spans="1:4" ht="28.8" x14ac:dyDescent="0.3">
      <c r="A169" t="s">
        <v>2476</v>
      </c>
      <c r="B169" s="28" t="s">
        <v>2477</v>
      </c>
      <c r="C169" t="str">
        <f t="shared" si="2"/>
        <v>7210 69 00</v>
      </c>
      <c r="D169">
        <f>COUNTIF('Druge države in ozemlja'!A:A,C169)</f>
        <v>0</v>
      </c>
    </row>
    <row r="170" spans="1:4" ht="28.8" x14ac:dyDescent="0.3">
      <c r="A170" t="s">
        <v>2478</v>
      </c>
      <c r="B170" s="28" t="s">
        <v>2479</v>
      </c>
      <c r="C170" t="str">
        <f t="shared" ref="C170:C233" si="3">SUBSTITUTE(A170," ",CHAR(160))</f>
        <v>7210 70</v>
      </c>
      <c r="D170">
        <f>COUNTIF('Druge države in ozemlja'!A:A,C170)</f>
        <v>0</v>
      </c>
    </row>
    <row r="171" spans="1:4" ht="43.2" x14ac:dyDescent="0.3">
      <c r="A171" t="s">
        <v>2480</v>
      </c>
      <c r="B171" s="28" t="s">
        <v>2481</v>
      </c>
      <c r="C171" t="str">
        <f t="shared" si="3"/>
        <v>7210 70 10</v>
      </c>
      <c r="D171">
        <f>COUNTIF('Druge države in ozemlja'!A:A,C171)</f>
        <v>0</v>
      </c>
    </row>
    <row r="172" spans="1:4" ht="28.8" x14ac:dyDescent="0.3">
      <c r="A172" t="s">
        <v>2482</v>
      </c>
      <c r="B172" s="28" t="s">
        <v>2483</v>
      </c>
      <c r="C172" t="str">
        <f t="shared" si="3"/>
        <v>7210 70 80</v>
      </c>
      <c r="D172">
        <f>COUNTIF('Druge države in ozemlja'!A:A,C172)</f>
        <v>0</v>
      </c>
    </row>
    <row r="173" spans="1:4" ht="28.8" x14ac:dyDescent="0.3">
      <c r="A173" t="s">
        <v>2484</v>
      </c>
      <c r="B173" s="28" t="s">
        <v>2485</v>
      </c>
      <c r="C173" t="str">
        <f t="shared" si="3"/>
        <v>7210 90</v>
      </c>
      <c r="D173">
        <f>COUNTIF('Druge države in ozemlja'!A:A,C173)</f>
        <v>0</v>
      </c>
    </row>
    <row r="174" spans="1:4" ht="28.8" x14ac:dyDescent="0.3">
      <c r="A174" t="s">
        <v>2486</v>
      </c>
      <c r="B174" s="28" t="s">
        <v>2487</v>
      </c>
      <c r="C174" t="str">
        <f t="shared" si="3"/>
        <v>7210 90 30</v>
      </c>
      <c r="D174">
        <f>COUNTIF('Druge države in ozemlja'!A:A,C174)</f>
        <v>0</v>
      </c>
    </row>
    <row r="175" spans="1:4" ht="28.8" x14ac:dyDescent="0.3">
      <c r="A175" t="s">
        <v>2488</v>
      </c>
      <c r="B175" s="28" t="s">
        <v>2489</v>
      </c>
      <c r="C175" t="str">
        <f t="shared" si="3"/>
        <v>7210 90 40</v>
      </c>
      <c r="D175">
        <f>COUNTIF('Druge države in ozemlja'!A:A,C175)</f>
        <v>0</v>
      </c>
    </row>
    <row r="176" spans="1:4" ht="28.8" x14ac:dyDescent="0.3">
      <c r="A176" t="s">
        <v>2490</v>
      </c>
      <c r="B176" s="28" t="s">
        <v>2491</v>
      </c>
      <c r="C176" t="str">
        <f t="shared" si="3"/>
        <v>7210 90 80</v>
      </c>
      <c r="D176">
        <f>COUNTIF('Druge države in ozemlja'!A:A,C176)</f>
        <v>0</v>
      </c>
    </row>
    <row r="177" spans="1:4" ht="28.8" x14ac:dyDescent="0.3">
      <c r="A177" t="s">
        <v>143</v>
      </c>
      <c r="B177" s="28" t="s">
        <v>2492</v>
      </c>
      <c r="C177" t="str">
        <f t="shared" si="3"/>
        <v>7211</v>
      </c>
      <c r="D177">
        <f>COUNTIF('Druge države in ozemlja'!A:A,C177)</f>
        <v>1</v>
      </c>
    </row>
    <row r="178" spans="1:4" ht="43.2" x14ac:dyDescent="0.3">
      <c r="A178" t="s">
        <v>2493</v>
      </c>
      <c r="B178" s="28" t="s">
        <v>2494</v>
      </c>
      <c r="C178" t="str">
        <f t="shared" si="3"/>
        <v>7211 13 00</v>
      </c>
      <c r="D178">
        <f>COUNTIF('Druge države in ozemlja'!A:A,C178)</f>
        <v>1</v>
      </c>
    </row>
    <row r="179" spans="1:4" ht="57.6" x14ac:dyDescent="0.3">
      <c r="A179" t="s">
        <v>2495</v>
      </c>
      <c r="B179" s="28" t="s">
        <v>2496</v>
      </c>
      <c r="C179" t="str">
        <f t="shared" si="3"/>
        <v>7211 14 00</v>
      </c>
      <c r="D179">
        <f>COUNTIF('Druge države in ozemlja'!A:A,C179)</f>
        <v>1</v>
      </c>
    </row>
    <row r="180" spans="1:4" ht="43.2" x14ac:dyDescent="0.3">
      <c r="A180" t="s">
        <v>2497</v>
      </c>
      <c r="B180" s="28" t="s">
        <v>2498</v>
      </c>
      <c r="C180" t="str">
        <f t="shared" si="3"/>
        <v>7211 19 00</v>
      </c>
      <c r="D180">
        <f>COUNTIF('Druge države in ozemlja'!A:A,C180)</f>
        <v>1</v>
      </c>
    </row>
    <row r="181" spans="1:4" ht="57.6" x14ac:dyDescent="0.3">
      <c r="A181" t="s">
        <v>2499</v>
      </c>
      <c r="B181" s="28" t="s">
        <v>2500</v>
      </c>
      <c r="C181" t="str">
        <f t="shared" si="3"/>
        <v>7211 23</v>
      </c>
      <c r="D181">
        <f>COUNTIF('Druge države in ozemlja'!A:A,C181)</f>
        <v>1</v>
      </c>
    </row>
    <row r="182" spans="1:4" ht="57.6" x14ac:dyDescent="0.3">
      <c r="A182" t="s">
        <v>2501</v>
      </c>
      <c r="B182" s="28" t="s">
        <v>2502</v>
      </c>
      <c r="C182" t="str">
        <f t="shared" si="3"/>
        <v>7211 23 20</v>
      </c>
      <c r="D182">
        <f>COUNTIF('Druge države in ozemlja'!A:A,C182)</f>
        <v>0</v>
      </c>
    </row>
    <row r="183" spans="1:4" ht="57.6" x14ac:dyDescent="0.3">
      <c r="A183" t="s">
        <v>2503</v>
      </c>
      <c r="B183" s="28" t="s">
        <v>2504</v>
      </c>
      <c r="C183" t="str">
        <f t="shared" si="3"/>
        <v>7211 23 30</v>
      </c>
      <c r="D183">
        <f>COUNTIF('Druge države in ozemlja'!A:A,C183)</f>
        <v>0</v>
      </c>
    </row>
    <row r="184" spans="1:4" ht="57.6" x14ac:dyDescent="0.3">
      <c r="A184" t="s">
        <v>2505</v>
      </c>
      <c r="B184" s="28" t="s">
        <v>2506</v>
      </c>
      <c r="C184" t="str">
        <f t="shared" si="3"/>
        <v>7211 23 80</v>
      </c>
      <c r="D184">
        <f>COUNTIF('Druge države in ozemlja'!A:A,C184)</f>
        <v>0</v>
      </c>
    </row>
    <row r="185" spans="1:4" ht="43.2" x14ac:dyDescent="0.3">
      <c r="A185" t="s">
        <v>2507</v>
      </c>
      <c r="B185" s="28" t="s">
        <v>2498</v>
      </c>
      <c r="C185" t="str">
        <f t="shared" si="3"/>
        <v>7211 29 00</v>
      </c>
      <c r="D185">
        <f>COUNTIF('Druge države in ozemlja'!A:A,C185)</f>
        <v>1</v>
      </c>
    </row>
    <row r="186" spans="1:4" ht="28.8" x14ac:dyDescent="0.3">
      <c r="A186" t="s">
        <v>2508</v>
      </c>
      <c r="B186" s="28" t="s">
        <v>2509</v>
      </c>
      <c r="C186" t="str">
        <f t="shared" si="3"/>
        <v>7211 90</v>
      </c>
      <c r="D186">
        <f>COUNTIF('Druge države in ozemlja'!A:A,C186)</f>
        <v>1</v>
      </c>
    </row>
    <row r="187" spans="1:4" ht="28.8" x14ac:dyDescent="0.3">
      <c r="A187" t="s">
        <v>2510</v>
      </c>
      <c r="B187" s="28" t="s">
        <v>2511</v>
      </c>
      <c r="C187" t="str">
        <f t="shared" si="3"/>
        <v>7211 90 20</v>
      </c>
      <c r="D187">
        <f>COUNTIF('Druge države in ozemlja'!A:A,C187)</f>
        <v>0</v>
      </c>
    </row>
    <row r="188" spans="1:4" ht="28.8" x14ac:dyDescent="0.3">
      <c r="A188" t="s">
        <v>2512</v>
      </c>
      <c r="B188" s="28" t="s">
        <v>2513</v>
      </c>
      <c r="C188" t="str">
        <f t="shared" si="3"/>
        <v>7211 90 80</v>
      </c>
      <c r="D188">
        <f>COUNTIF('Druge države in ozemlja'!A:A,C188)</f>
        <v>0</v>
      </c>
    </row>
    <row r="189" spans="1:4" ht="28.8" x14ac:dyDescent="0.3">
      <c r="A189" t="s">
        <v>150</v>
      </c>
      <c r="B189" s="28" t="s">
        <v>2514</v>
      </c>
      <c r="C189" t="str">
        <f t="shared" si="3"/>
        <v>7212</v>
      </c>
      <c r="D189">
        <f>COUNTIF('Druge države in ozemlja'!A:A,C189)</f>
        <v>1</v>
      </c>
    </row>
    <row r="190" spans="1:4" ht="28.8" x14ac:dyDescent="0.3">
      <c r="A190" t="s">
        <v>2515</v>
      </c>
      <c r="B190" s="28" t="s">
        <v>2516</v>
      </c>
      <c r="C190" t="str">
        <f t="shared" si="3"/>
        <v>7212 10</v>
      </c>
      <c r="D190">
        <f>COUNTIF('Druge države in ozemlja'!A:A,C190)</f>
        <v>0</v>
      </c>
    </row>
    <row r="191" spans="1:4" ht="43.2" x14ac:dyDescent="0.3">
      <c r="A191" t="s">
        <v>2517</v>
      </c>
      <c r="B191" s="28" t="s">
        <v>2518</v>
      </c>
      <c r="C191" t="str">
        <f t="shared" si="3"/>
        <v>7212 10 10</v>
      </c>
      <c r="D191">
        <f>COUNTIF('Druge države in ozemlja'!A:A,C191)</f>
        <v>0</v>
      </c>
    </row>
    <row r="192" spans="1:4" ht="28.8" x14ac:dyDescent="0.3">
      <c r="A192" t="s">
        <v>2519</v>
      </c>
      <c r="B192" s="28" t="s">
        <v>2520</v>
      </c>
      <c r="C192" t="str">
        <f t="shared" si="3"/>
        <v>7212 10 90</v>
      </c>
      <c r="D192">
        <f>COUNTIF('Druge države in ozemlja'!A:A,C192)</f>
        <v>0</v>
      </c>
    </row>
    <row r="193" spans="1:4" ht="28.8" x14ac:dyDescent="0.3">
      <c r="A193" t="s">
        <v>2521</v>
      </c>
      <c r="B193" s="28" t="s">
        <v>2522</v>
      </c>
      <c r="C193" t="str">
        <f t="shared" si="3"/>
        <v>7212 20 00</v>
      </c>
      <c r="D193">
        <f>COUNTIF('Druge države in ozemlja'!A:A,C193)</f>
        <v>0</v>
      </c>
    </row>
    <row r="194" spans="1:4" ht="28.8" x14ac:dyDescent="0.3">
      <c r="A194" t="s">
        <v>2523</v>
      </c>
      <c r="B194" s="28" t="s">
        <v>2524</v>
      </c>
      <c r="C194" t="str">
        <f t="shared" si="3"/>
        <v>7212 30 00</v>
      </c>
      <c r="D194">
        <f>COUNTIF('Druge države in ozemlja'!A:A,C194)</f>
        <v>0</v>
      </c>
    </row>
    <row r="195" spans="1:4" ht="28.8" x14ac:dyDescent="0.3">
      <c r="A195" t="s">
        <v>2525</v>
      </c>
      <c r="B195" s="28" t="s">
        <v>2526</v>
      </c>
      <c r="C195" t="str">
        <f t="shared" si="3"/>
        <v>7212 40</v>
      </c>
      <c r="D195">
        <f>COUNTIF('Druge države in ozemlja'!A:A,C195)</f>
        <v>0</v>
      </c>
    </row>
    <row r="196" spans="1:4" ht="57.6" x14ac:dyDescent="0.3">
      <c r="A196" t="s">
        <v>2527</v>
      </c>
      <c r="B196" s="28" t="s">
        <v>2528</v>
      </c>
      <c r="C196" t="str">
        <f t="shared" si="3"/>
        <v>7212 40 20</v>
      </c>
      <c r="D196">
        <f>COUNTIF('Druge države in ozemlja'!A:A,C196)</f>
        <v>0</v>
      </c>
    </row>
    <row r="197" spans="1:4" ht="28.8" x14ac:dyDescent="0.3">
      <c r="A197" t="s">
        <v>2529</v>
      </c>
      <c r="B197" s="28" t="s">
        <v>2530</v>
      </c>
      <c r="C197" t="str">
        <f t="shared" si="3"/>
        <v>7212 40 80</v>
      </c>
      <c r="D197">
        <f>COUNTIF('Druge države in ozemlja'!A:A,C197)</f>
        <v>0</v>
      </c>
    </row>
    <row r="198" spans="1:4" ht="28.8" x14ac:dyDescent="0.3">
      <c r="A198" t="s">
        <v>2531</v>
      </c>
      <c r="B198" s="28" t="s">
        <v>2532</v>
      </c>
      <c r="C198" t="str">
        <f t="shared" si="3"/>
        <v>7212 50</v>
      </c>
      <c r="D198">
        <f>COUNTIF('Druge države in ozemlja'!A:A,C198)</f>
        <v>0</v>
      </c>
    </row>
    <row r="199" spans="1:4" ht="43.2" x14ac:dyDescent="0.3">
      <c r="A199" t="s">
        <v>2533</v>
      </c>
      <c r="B199" s="28" t="s">
        <v>2534</v>
      </c>
      <c r="C199" t="str">
        <f t="shared" si="3"/>
        <v>7212 50 20</v>
      </c>
      <c r="D199">
        <f>COUNTIF('Druge države in ozemlja'!A:A,C199)</f>
        <v>0</v>
      </c>
    </row>
    <row r="200" spans="1:4" ht="43.2" x14ac:dyDescent="0.3">
      <c r="A200" t="s">
        <v>2535</v>
      </c>
      <c r="B200" s="28" t="s">
        <v>2536</v>
      </c>
      <c r="C200" t="str">
        <f t="shared" si="3"/>
        <v>7212 50 30</v>
      </c>
      <c r="D200">
        <f>COUNTIF('Druge države in ozemlja'!A:A,C200)</f>
        <v>0</v>
      </c>
    </row>
    <row r="201" spans="1:4" ht="28.8" x14ac:dyDescent="0.3">
      <c r="A201" t="s">
        <v>2537</v>
      </c>
      <c r="B201" s="28" t="s">
        <v>2538</v>
      </c>
      <c r="C201" t="str">
        <f t="shared" si="3"/>
        <v>7212 50 40</v>
      </c>
      <c r="D201">
        <f>COUNTIF('Druge države in ozemlja'!A:A,C201)</f>
        <v>0</v>
      </c>
    </row>
    <row r="202" spans="1:4" ht="43.2" x14ac:dyDescent="0.3">
      <c r="A202" t="s">
        <v>2539</v>
      </c>
      <c r="B202" s="28" t="s">
        <v>2540</v>
      </c>
      <c r="C202" t="str">
        <f t="shared" si="3"/>
        <v>7212 50 61</v>
      </c>
      <c r="D202">
        <f>COUNTIF('Druge države in ozemlja'!A:A,C202)</f>
        <v>0</v>
      </c>
    </row>
    <row r="203" spans="1:4" ht="28.8" x14ac:dyDescent="0.3">
      <c r="A203" t="s">
        <v>2541</v>
      </c>
      <c r="B203" s="28" t="s">
        <v>2542</v>
      </c>
      <c r="C203" t="str">
        <f t="shared" si="3"/>
        <v>7212 50 69</v>
      </c>
      <c r="D203">
        <f>COUNTIF('Druge države in ozemlja'!A:A,C203)</f>
        <v>0</v>
      </c>
    </row>
    <row r="204" spans="1:4" ht="28.8" x14ac:dyDescent="0.3">
      <c r="A204" t="s">
        <v>2543</v>
      </c>
      <c r="B204" s="28" t="s">
        <v>2544</v>
      </c>
      <c r="C204" t="str">
        <f t="shared" si="3"/>
        <v>7212 50 90</v>
      </c>
      <c r="D204">
        <f>COUNTIF('Druge države in ozemlja'!A:A,C204)</f>
        <v>0</v>
      </c>
    </row>
    <row r="205" spans="1:4" ht="28.8" x14ac:dyDescent="0.3">
      <c r="A205" t="s">
        <v>2545</v>
      </c>
      <c r="B205" s="28" t="s">
        <v>2546</v>
      </c>
      <c r="C205" t="str">
        <f t="shared" si="3"/>
        <v>7212 60 00</v>
      </c>
      <c r="D205">
        <f>COUNTIF('Druge države in ozemlja'!A:A,C205)</f>
        <v>0</v>
      </c>
    </row>
    <row r="206" spans="1:4" x14ac:dyDescent="0.3">
      <c r="A206" t="s">
        <v>151</v>
      </c>
      <c r="B206" s="28" t="s">
        <v>2547</v>
      </c>
      <c r="C206" t="str">
        <f t="shared" si="3"/>
        <v>7213</v>
      </c>
      <c r="D206">
        <f>COUNTIF('Druge države in ozemlja'!A:A,C206)</f>
        <v>1</v>
      </c>
    </row>
    <row r="207" spans="1:4" ht="28.8" x14ac:dyDescent="0.3">
      <c r="A207" t="s">
        <v>2548</v>
      </c>
      <c r="B207" s="28" t="s">
        <v>2549</v>
      </c>
      <c r="C207" t="str">
        <f t="shared" si="3"/>
        <v>7213 10 00</v>
      </c>
      <c r="D207">
        <f>COUNTIF('Druge države in ozemlja'!A:A,C207)</f>
        <v>0</v>
      </c>
    </row>
    <row r="208" spans="1:4" ht="28.8" x14ac:dyDescent="0.3">
      <c r="A208" t="s">
        <v>2550</v>
      </c>
      <c r="B208" s="28" t="s">
        <v>2551</v>
      </c>
      <c r="C208" t="str">
        <f t="shared" si="3"/>
        <v>7213 20 00</v>
      </c>
      <c r="D208">
        <f>COUNTIF('Druge države in ozemlja'!A:A,C208)</f>
        <v>0</v>
      </c>
    </row>
    <row r="209" spans="1:4" ht="28.8" x14ac:dyDescent="0.3">
      <c r="A209" t="s">
        <v>2552</v>
      </c>
      <c r="B209" s="28" t="s">
        <v>2553</v>
      </c>
      <c r="C209" t="str">
        <f t="shared" si="3"/>
        <v>7213 91</v>
      </c>
      <c r="D209">
        <f>COUNTIF('Druge države in ozemlja'!A:A,C209)</f>
        <v>0</v>
      </c>
    </row>
    <row r="210" spans="1:4" ht="43.2" x14ac:dyDescent="0.3">
      <c r="A210" t="s">
        <v>2554</v>
      </c>
      <c r="B210" s="28" t="s">
        <v>2555</v>
      </c>
      <c r="C210" t="str">
        <f t="shared" si="3"/>
        <v>7213 91 10</v>
      </c>
      <c r="D210">
        <f>COUNTIF('Druge države in ozemlja'!A:A,C210)</f>
        <v>0</v>
      </c>
    </row>
    <row r="211" spans="1:4" ht="43.2" x14ac:dyDescent="0.3">
      <c r="A211" t="s">
        <v>2556</v>
      </c>
      <c r="B211" s="28" t="s">
        <v>2557</v>
      </c>
      <c r="C211" t="str">
        <f t="shared" si="3"/>
        <v>7213 91 20</v>
      </c>
      <c r="D211">
        <f>COUNTIF('Druge države in ozemlja'!A:A,C211)</f>
        <v>0</v>
      </c>
    </row>
    <row r="212" spans="1:4" ht="43.2" x14ac:dyDescent="0.3">
      <c r="A212" t="s">
        <v>2558</v>
      </c>
      <c r="B212" s="28" t="s">
        <v>2559</v>
      </c>
      <c r="C212" t="str">
        <f t="shared" si="3"/>
        <v>7213 91 41</v>
      </c>
      <c r="D212">
        <f>COUNTIF('Druge države in ozemlja'!A:A,C212)</f>
        <v>0</v>
      </c>
    </row>
    <row r="213" spans="1:4" ht="57.6" x14ac:dyDescent="0.3">
      <c r="A213" t="s">
        <v>2560</v>
      </c>
      <c r="B213" s="28" t="s">
        <v>2561</v>
      </c>
      <c r="C213" t="str">
        <f t="shared" si="3"/>
        <v>7213 91 49</v>
      </c>
      <c r="D213">
        <f>COUNTIF('Druge države in ozemlja'!A:A,C213)</f>
        <v>0</v>
      </c>
    </row>
    <row r="214" spans="1:4" ht="57.6" x14ac:dyDescent="0.3">
      <c r="A214" t="s">
        <v>2562</v>
      </c>
      <c r="B214" s="28" t="s">
        <v>2563</v>
      </c>
      <c r="C214" t="str">
        <f t="shared" si="3"/>
        <v>7213 91 70</v>
      </c>
      <c r="D214">
        <f>COUNTIF('Druge države in ozemlja'!A:A,C214)</f>
        <v>0</v>
      </c>
    </row>
    <row r="215" spans="1:4" ht="43.2" x14ac:dyDescent="0.3">
      <c r="A215" t="s">
        <v>2564</v>
      </c>
      <c r="B215" s="28" t="s">
        <v>2565</v>
      </c>
      <c r="C215" t="str">
        <f t="shared" si="3"/>
        <v>7213 91 90</v>
      </c>
      <c r="D215">
        <f>COUNTIF('Druge države in ozemlja'!A:A,C215)</f>
        <v>0</v>
      </c>
    </row>
    <row r="216" spans="1:4" ht="28.8" x14ac:dyDescent="0.3">
      <c r="A216" t="s">
        <v>2566</v>
      </c>
      <c r="B216" s="28" t="s">
        <v>2567</v>
      </c>
      <c r="C216" t="str">
        <f t="shared" si="3"/>
        <v>7213 99</v>
      </c>
      <c r="D216">
        <f>COUNTIF('Druge države in ozemlja'!A:A,C216)</f>
        <v>0</v>
      </c>
    </row>
    <row r="217" spans="1:4" ht="28.8" x14ac:dyDescent="0.3">
      <c r="A217" t="s">
        <v>2568</v>
      </c>
      <c r="B217" s="28" t="s">
        <v>2569</v>
      </c>
      <c r="C217" t="str">
        <f t="shared" si="3"/>
        <v>7213 99 10</v>
      </c>
      <c r="D217">
        <f>COUNTIF('Druge države in ozemlja'!A:A,C217)</f>
        <v>0</v>
      </c>
    </row>
    <row r="218" spans="1:4" ht="28.8" x14ac:dyDescent="0.3">
      <c r="A218" t="s">
        <v>2570</v>
      </c>
      <c r="B218" s="28" t="s">
        <v>2571</v>
      </c>
      <c r="C218" t="str">
        <f t="shared" si="3"/>
        <v>7213 99 90</v>
      </c>
      <c r="D218">
        <f>COUNTIF('Druge države in ozemlja'!A:A,C218)</f>
        <v>0</v>
      </c>
    </row>
    <row r="219" spans="1:4" ht="28.8" x14ac:dyDescent="0.3">
      <c r="A219" t="s">
        <v>152</v>
      </c>
      <c r="B219" s="28" t="s">
        <v>2572</v>
      </c>
      <c r="C219" t="str">
        <f t="shared" si="3"/>
        <v>7214</v>
      </c>
      <c r="D219">
        <f>COUNTIF('Druge države in ozemlja'!A:A,C219)</f>
        <v>1</v>
      </c>
    </row>
    <row r="220" spans="1:4" ht="28.8" x14ac:dyDescent="0.3">
      <c r="A220" t="s">
        <v>2573</v>
      </c>
      <c r="B220" s="28" t="s">
        <v>2574</v>
      </c>
      <c r="C220" t="str">
        <f t="shared" si="3"/>
        <v>7214 10 00</v>
      </c>
      <c r="D220">
        <f>COUNTIF('Druge države in ozemlja'!A:A,C220)</f>
        <v>1</v>
      </c>
    </row>
    <row r="221" spans="1:4" ht="43.2" x14ac:dyDescent="0.3">
      <c r="A221" t="s">
        <v>2575</v>
      </c>
      <c r="B221" s="28" t="s">
        <v>2576</v>
      </c>
      <c r="C221" t="str">
        <f t="shared" si="3"/>
        <v>7214 20 00</v>
      </c>
      <c r="D221">
        <f>COUNTIF('Druge države in ozemlja'!A:A,C221)</f>
        <v>1</v>
      </c>
    </row>
    <row r="222" spans="1:4" ht="43.2" x14ac:dyDescent="0.3">
      <c r="A222" t="s">
        <v>2577</v>
      </c>
      <c r="B222" s="28" t="s">
        <v>2578</v>
      </c>
      <c r="C222" t="str">
        <f t="shared" si="3"/>
        <v>7214 30 00</v>
      </c>
      <c r="D222">
        <f>COUNTIF('Druge države in ozemlja'!A:A,C222)</f>
        <v>1</v>
      </c>
    </row>
    <row r="223" spans="1:4" ht="43.2" x14ac:dyDescent="0.3">
      <c r="A223" t="s">
        <v>2579</v>
      </c>
      <c r="B223" s="28" t="s">
        <v>2580</v>
      </c>
      <c r="C223" t="str">
        <f t="shared" si="3"/>
        <v>7214 91</v>
      </c>
      <c r="D223">
        <f>COUNTIF('Druge države in ozemlja'!A:A,C223)</f>
        <v>1</v>
      </c>
    </row>
    <row r="224" spans="1:4" ht="57.6" x14ac:dyDescent="0.3">
      <c r="A224" t="s">
        <v>2581</v>
      </c>
      <c r="B224" s="28" t="s">
        <v>2582</v>
      </c>
      <c r="C224" t="str">
        <f t="shared" si="3"/>
        <v>7214 91 10</v>
      </c>
      <c r="D224">
        <f>COUNTIF('Druge države in ozemlja'!A:A,C224)</f>
        <v>0</v>
      </c>
    </row>
    <row r="225" spans="1:4" ht="57.6" x14ac:dyDescent="0.3">
      <c r="A225" t="s">
        <v>2583</v>
      </c>
      <c r="B225" s="28" t="s">
        <v>2584</v>
      </c>
      <c r="C225" t="str">
        <f t="shared" si="3"/>
        <v>7214 91 90</v>
      </c>
      <c r="D225">
        <f>COUNTIF('Druge države in ozemlja'!A:A,C225)</f>
        <v>0</v>
      </c>
    </row>
    <row r="226" spans="1:4" ht="43.2" x14ac:dyDescent="0.3">
      <c r="A226" t="s">
        <v>2585</v>
      </c>
      <c r="B226" s="28" t="s">
        <v>2586</v>
      </c>
      <c r="C226" t="str">
        <f t="shared" si="3"/>
        <v>7214 99</v>
      </c>
      <c r="D226">
        <f>COUNTIF('Druge države in ozemlja'!A:A,C226)</f>
        <v>1</v>
      </c>
    </row>
    <row r="227" spans="1:4" ht="43.2" x14ac:dyDescent="0.3">
      <c r="A227" t="s">
        <v>2587</v>
      </c>
      <c r="B227" s="28" t="s">
        <v>2588</v>
      </c>
      <c r="C227" t="str">
        <f t="shared" si="3"/>
        <v>7214 99 10</v>
      </c>
      <c r="D227">
        <f>COUNTIF('Druge države in ozemlja'!A:A,C227)</f>
        <v>0</v>
      </c>
    </row>
    <row r="228" spans="1:4" ht="43.2" x14ac:dyDescent="0.3">
      <c r="A228" t="s">
        <v>2589</v>
      </c>
      <c r="B228" s="28" t="s">
        <v>2590</v>
      </c>
      <c r="C228" t="str">
        <f t="shared" si="3"/>
        <v>7214 99 31</v>
      </c>
      <c r="D228">
        <f>COUNTIF('Druge države in ozemlja'!A:A,C228)</f>
        <v>0</v>
      </c>
    </row>
    <row r="229" spans="1:4" ht="57.6" x14ac:dyDescent="0.3">
      <c r="A229" t="s">
        <v>2591</v>
      </c>
      <c r="B229" s="28" t="s">
        <v>2592</v>
      </c>
      <c r="C229" t="str">
        <f t="shared" si="3"/>
        <v>7214 99 39</v>
      </c>
      <c r="D229">
        <f>COUNTIF('Druge države in ozemlja'!A:A,C229)</f>
        <v>0</v>
      </c>
    </row>
    <row r="230" spans="1:4" ht="43.2" x14ac:dyDescent="0.3">
      <c r="A230" t="s">
        <v>2593</v>
      </c>
      <c r="B230" s="28" t="s">
        <v>2594</v>
      </c>
      <c r="C230" t="str">
        <f t="shared" si="3"/>
        <v>7214 99 50</v>
      </c>
      <c r="D230">
        <f>COUNTIF('Druge države in ozemlja'!A:A,C230)</f>
        <v>0</v>
      </c>
    </row>
    <row r="231" spans="1:4" ht="43.2" x14ac:dyDescent="0.3">
      <c r="A231" t="s">
        <v>2595</v>
      </c>
      <c r="B231" s="28" t="s">
        <v>2596</v>
      </c>
      <c r="C231" t="str">
        <f t="shared" si="3"/>
        <v>7214 99 71</v>
      </c>
      <c r="D231">
        <f>COUNTIF('Druge države in ozemlja'!A:A,C231)</f>
        <v>0</v>
      </c>
    </row>
    <row r="232" spans="1:4" ht="43.2" x14ac:dyDescent="0.3">
      <c r="A232" t="s">
        <v>2597</v>
      </c>
      <c r="B232" s="28" t="s">
        <v>2598</v>
      </c>
      <c r="C232" t="str">
        <f t="shared" si="3"/>
        <v>7214 99 79</v>
      </c>
      <c r="D232">
        <f>COUNTIF('Druge države in ozemlja'!A:A,C232)</f>
        <v>0</v>
      </c>
    </row>
    <row r="233" spans="1:4" ht="43.2" x14ac:dyDescent="0.3">
      <c r="A233" t="s">
        <v>2599</v>
      </c>
      <c r="B233" s="28" t="s">
        <v>2594</v>
      </c>
      <c r="C233" t="str">
        <f t="shared" si="3"/>
        <v>7214 99 95</v>
      </c>
      <c r="D233">
        <f>COUNTIF('Druge države in ozemlja'!A:A,C233)</f>
        <v>0</v>
      </c>
    </row>
    <row r="234" spans="1:4" x14ac:dyDescent="0.3">
      <c r="A234" t="s">
        <v>158</v>
      </c>
      <c r="B234" s="28" t="s">
        <v>2600</v>
      </c>
      <c r="C234" t="str">
        <f t="shared" ref="C234:C297" si="4">SUBSTITUTE(A234," ",CHAR(160))</f>
        <v>7215</v>
      </c>
      <c r="D234">
        <f>COUNTIF('Druge države in ozemlja'!A:A,C234)</f>
        <v>1</v>
      </c>
    </row>
    <row r="235" spans="1:4" ht="28.8" x14ac:dyDescent="0.3">
      <c r="A235" t="s">
        <v>2601</v>
      </c>
      <c r="B235" s="28" t="s">
        <v>2602</v>
      </c>
      <c r="C235" t="str">
        <f t="shared" si="4"/>
        <v>7215 10 00</v>
      </c>
      <c r="D235">
        <f>COUNTIF('Druge države in ozemlja'!A:A,C235)</f>
        <v>0</v>
      </c>
    </row>
    <row r="236" spans="1:4" ht="28.8" x14ac:dyDescent="0.3">
      <c r="A236" t="s">
        <v>2603</v>
      </c>
      <c r="B236" s="28" t="s">
        <v>2604</v>
      </c>
      <c r="C236" t="str">
        <f t="shared" si="4"/>
        <v>7215 50</v>
      </c>
      <c r="D236">
        <f>COUNTIF('Druge države in ozemlja'!A:A,C236)</f>
        <v>0</v>
      </c>
    </row>
    <row r="237" spans="1:4" ht="28.8" x14ac:dyDescent="0.3">
      <c r="A237" t="s">
        <v>2605</v>
      </c>
      <c r="B237" s="28" t="s">
        <v>2606</v>
      </c>
      <c r="C237" t="str">
        <f t="shared" si="4"/>
        <v>7215 50 11</v>
      </c>
      <c r="D237">
        <f>COUNTIF('Druge države in ozemlja'!A:A,C237)</f>
        <v>0</v>
      </c>
    </row>
    <row r="238" spans="1:4" ht="28.8" x14ac:dyDescent="0.3">
      <c r="A238" t="s">
        <v>2607</v>
      </c>
      <c r="B238" s="28" t="s">
        <v>2608</v>
      </c>
      <c r="C238" t="str">
        <f t="shared" si="4"/>
        <v>7215 50 19</v>
      </c>
      <c r="D238">
        <f>COUNTIF('Druge države in ozemlja'!A:A,C238)</f>
        <v>0</v>
      </c>
    </row>
    <row r="239" spans="1:4" ht="28.8" x14ac:dyDescent="0.3">
      <c r="A239" t="s">
        <v>2609</v>
      </c>
      <c r="B239" s="28" t="s">
        <v>2610</v>
      </c>
      <c r="C239" t="str">
        <f t="shared" si="4"/>
        <v>7215 50 80</v>
      </c>
      <c r="D239">
        <f>COUNTIF('Druge države in ozemlja'!A:A,C239)</f>
        <v>0</v>
      </c>
    </row>
    <row r="240" spans="1:4" x14ac:dyDescent="0.3">
      <c r="A240" t="s">
        <v>2611</v>
      </c>
      <c r="B240" s="28" t="s">
        <v>2612</v>
      </c>
      <c r="C240" t="str">
        <f t="shared" si="4"/>
        <v>7215 90 00</v>
      </c>
      <c r="D240">
        <f>COUNTIF('Druge države in ozemlja'!A:A,C240)</f>
        <v>0</v>
      </c>
    </row>
    <row r="241" spans="1:4" x14ac:dyDescent="0.3">
      <c r="A241" t="s">
        <v>159</v>
      </c>
      <c r="B241" s="28" t="s">
        <v>2613</v>
      </c>
      <c r="C241" t="str">
        <f t="shared" si="4"/>
        <v>7216</v>
      </c>
      <c r="D241">
        <f>COUNTIF('Druge države in ozemlja'!A:A,C241)</f>
        <v>1</v>
      </c>
    </row>
    <row r="242" spans="1:4" ht="28.8" x14ac:dyDescent="0.3">
      <c r="A242" t="s">
        <v>2614</v>
      </c>
      <c r="B242" s="28" t="s">
        <v>2615</v>
      </c>
      <c r="C242" t="str">
        <f t="shared" si="4"/>
        <v>7216 10 00</v>
      </c>
      <c r="D242">
        <f>COUNTIF('Druge države in ozemlja'!A:A,C242)</f>
        <v>0</v>
      </c>
    </row>
    <row r="243" spans="1:4" ht="28.8" x14ac:dyDescent="0.3">
      <c r="A243" t="s">
        <v>2616</v>
      </c>
      <c r="B243" s="28" t="s">
        <v>2617</v>
      </c>
      <c r="C243" t="str">
        <f t="shared" si="4"/>
        <v>7216 21 00</v>
      </c>
      <c r="D243">
        <f>COUNTIF('Druge države in ozemlja'!A:A,C243)</f>
        <v>0</v>
      </c>
    </row>
    <row r="244" spans="1:4" ht="28.8" x14ac:dyDescent="0.3">
      <c r="A244" t="s">
        <v>2618</v>
      </c>
      <c r="B244" s="28" t="s">
        <v>2619</v>
      </c>
      <c r="C244" t="str">
        <f t="shared" si="4"/>
        <v>7216 22 00</v>
      </c>
      <c r="D244">
        <f>COUNTIF('Druge države in ozemlja'!A:A,C244)</f>
        <v>0</v>
      </c>
    </row>
    <row r="245" spans="1:4" ht="28.8" x14ac:dyDescent="0.3">
      <c r="A245" t="s">
        <v>2620</v>
      </c>
      <c r="B245" s="28" t="s">
        <v>2621</v>
      </c>
      <c r="C245" t="str">
        <f t="shared" si="4"/>
        <v>7216 31</v>
      </c>
      <c r="D245">
        <f>COUNTIF('Druge države in ozemlja'!A:A,C245)</f>
        <v>0</v>
      </c>
    </row>
    <row r="246" spans="1:4" ht="43.2" x14ac:dyDescent="0.3">
      <c r="A246" t="s">
        <v>2622</v>
      </c>
      <c r="B246" s="28" t="s">
        <v>2623</v>
      </c>
      <c r="C246" t="str">
        <f t="shared" si="4"/>
        <v>7216 31 10</v>
      </c>
      <c r="D246">
        <f>COUNTIF('Druge države in ozemlja'!A:A,C246)</f>
        <v>0</v>
      </c>
    </row>
    <row r="247" spans="1:4" ht="43.2" x14ac:dyDescent="0.3">
      <c r="A247" t="s">
        <v>2624</v>
      </c>
      <c r="B247" s="28" t="s">
        <v>2625</v>
      </c>
      <c r="C247" t="str">
        <f t="shared" si="4"/>
        <v>7216 31 90</v>
      </c>
      <c r="D247">
        <f>COUNTIF('Druge države in ozemlja'!A:A,C247)</f>
        <v>0</v>
      </c>
    </row>
    <row r="248" spans="1:4" ht="28.8" x14ac:dyDescent="0.3">
      <c r="A248" t="s">
        <v>2626</v>
      </c>
      <c r="B248" s="28" t="s">
        <v>2627</v>
      </c>
      <c r="C248" t="str">
        <f t="shared" si="4"/>
        <v>7216 32</v>
      </c>
      <c r="D248">
        <f>COUNTIF('Druge države in ozemlja'!A:A,C248)</f>
        <v>0</v>
      </c>
    </row>
    <row r="249" spans="1:4" ht="43.2" x14ac:dyDescent="0.3">
      <c r="A249" t="s">
        <v>2628</v>
      </c>
      <c r="B249" s="28" t="s">
        <v>2629</v>
      </c>
      <c r="C249" t="str">
        <f t="shared" si="4"/>
        <v>7216 32 11</v>
      </c>
      <c r="D249">
        <f>COUNTIF('Druge države in ozemlja'!A:A,C249)</f>
        <v>0</v>
      </c>
    </row>
    <row r="250" spans="1:4" ht="43.2" x14ac:dyDescent="0.3">
      <c r="A250" t="s">
        <v>2630</v>
      </c>
      <c r="B250" s="28" t="s">
        <v>2631</v>
      </c>
      <c r="C250" t="str">
        <f t="shared" si="4"/>
        <v>7216 32 19</v>
      </c>
      <c r="D250">
        <f>COUNTIF('Druge države in ozemlja'!A:A,C250)</f>
        <v>0</v>
      </c>
    </row>
    <row r="251" spans="1:4" ht="43.2" x14ac:dyDescent="0.3">
      <c r="A251" t="s">
        <v>2632</v>
      </c>
      <c r="B251" s="28" t="s">
        <v>2633</v>
      </c>
      <c r="C251" t="str">
        <f t="shared" si="4"/>
        <v>7216 32 91</v>
      </c>
      <c r="D251">
        <f>COUNTIF('Druge države in ozemlja'!A:A,C251)</f>
        <v>0</v>
      </c>
    </row>
    <row r="252" spans="1:4" ht="43.2" x14ac:dyDescent="0.3">
      <c r="A252" t="s">
        <v>2634</v>
      </c>
      <c r="B252" s="28" t="s">
        <v>2631</v>
      </c>
      <c r="C252" t="str">
        <f t="shared" si="4"/>
        <v>7216 32 99</v>
      </c>
      <c r="D252">
        <f>COUNTIF('Druge države in ozemlja'!A:A,C252)</f>
        <v>0</v>
      </c>
    </row>
    <row r="253" spans="1:4" ht="28.8" x14ac:dyDescent="0.3">
      <c r="A253" t="s">
        <v>2635</v>
      </c>
      <c r="B253" s="28" t="s">
        <v>2636</v>
      </c>
      <c r="C253" t="str">
        <f t="shared" si="4"/>
        <v>7216 33</v>
      </c>
      <c r="D253">
        <f>COUNTIF('Druge države in ozemlja'!A:A,C253)</f>
        <v>0</v>
      </c>
    </row>
    <row r="254" spans="1:4" ht="43.2" x14ac:dyDescent="0.3">
      <c r="A254" t="s">
        <v>2637</v>
      </c>
      <c r="B254" s="28" t="s">
        <v>2638</v>
      </c>
      <c r="C254" t="str">
        <f t="shared" si="4"/>
        <v>7216 33 10</v>
      </c>
      <c r="D254">
        <f>COUNTIF('Druge države in ozemlja'!A:A,C254)</f>
        <v>0</v>
      </c>
    </row>
    <row r="255" spans="1:4" ht="43.2" x14ac:dyDescent="0.3">
      <c r="A255" t="s">
        <v>2639</v>
      </c>
      <c r="B255" s="28" t="s">
        <v>2640</v>
      </c>
      <c r="C255" t="str">
        <f t="shared" si="4"/>
        <v>7216 33 90</v>
      </c>
      <c r="D255">
        <f>COUNTIF('Druge države in ozemlja'!A:A,C255)</f>
        <v>0</v>
      </c>
    </row>
    <row r="256" spans="1:4" ht="28.8" x14ac:dyDescent="0.3">
      <c r="A256" t="s">
        <v>2641</v>
      </c>
      <c r="B256" s="28" t="s">
        <v>2642</v>
      </c>
      <c r="C256" t="str">
        <f t="shared" si="4"/>
        <v>7216 40</v>
      </c>
      <c r="D256">
        <f>COUNTIF('Druge države in ozemlja'!A:A,C256)</f>
        <v>0</v>
      </c>
    </row>
    <row r="257" spans="1:4" ht="28.8" x14ac:dyDescent="0.3">
      <c r="A257" t="s">
        <v>2643</v>
      </c>
      <c r="B257" s="28" t="s">
        <v>2644</v>
      </c>
      <c r="C257" t="str">
        <f t="shared" si="4"/>
        <v>7216 40 10</v>
      </c>
      <c r="D257">
        <f>COUNTIF('Druge države in ozemlja'!A:A,C257)</f>
        <v>0</v>
      </c>
    </row>
    <row r="258" spans="1:4" ht="28.8" x14ac:dyDescent="0.3">
      <c r="A258" t="s">
        <v>2645</v>
      </c>
      <c r="B258" s="28" t="s">
        <v>2646</v>
      </c>
      <c r="C258" t="str">
        <f t="shared" si="4"/>
        <v>7216 40 90</v>
      </c>
      <c r="D258">
        <f>COUNTIF('Druge države in ozemlja'!A:A,C258)</f>
        <v>0</v>
      </c>
    </row>
    <row r="259" spans="1:4" ht="28.8" x14ac:dyDescent="0.3">
      <c r="A259" t="s">
        <v>2647</v>
      </c>
      <c r="B259" s="28" t="s">
        <v>2648</v>
      </c>
      <c r="C259" t="str">
        <f t="shared" si="4"/>
        <v>7216 50</v>
      </c>
      <c r="D259">
        <f>COUNTIF('Druge države in ozemlja'!A:A,C259)</f>
        <v>0</v>
      </c>
    </row>
    <row r="260" spans="1:4" ht="43.2" x14ac:dyDescent="0.3">
      <c r="A260" t="s">
        <v>2649</v>
      </c>
      <c r="B260" s="28" t="s">
        <v>2650</v>
      </c>
      <c r="C260" t="str">
        <f t="shared" si="4"/>
        <v>7216 50 10</v>
      </c>
      <c r="D260">
        <f>COUNTIF('Druge države in ozemlja'!A:A,C260)</f>
        <v>0</v>
      </c>
    </row>
    <row r="261" spans="1:4" ht="43.2" x14ac:dyDescent="0.3">
      <c r="A261" t="s">
        <v>2651</v>
      </c>
      <c r="B261" s="28" t="s">
        <v>2652</v>
      </c>
      <c r="C261" t="str">
        <f t="shared" si="4"/>
        <v>7216 50 91</v>
      </c>
      <c r="D261">
        <f>COUNTIF('Druge države in ozemlja'!A:A,C261)</f>
        <v>0</v>
      </c>
    </row>
    <row r="262" spans="1:4" ht="43.2" x14ac:dyDescent="0.3">
      <c r="A262" t="s">
        <v>2653</v>
      </c>
      <c r="B262" s="28" t="s">
        <v>2654</v>
      </c>
      <c r="C262" t="str">
        <f t="shared" si="4"/>
        <v>7216 50 99</v>
      </c>
      <c r="D262">
        <f>COUNTIF('Druge države in ozemlja'!A:A,C262)</f>
        <v>0</v>
      </c>
    </row>
    <row r="263" spans="1:4" ht="28.8" x14ac:dyDescent="0.3">
      <c r="A263" t="s">
        <v>2655</v>
      </c>
      <c r="B263" s="28" t="s">
        <v>2656</v>
      </c>
      <c r="C263" t="str">
        <f t="shared" si="4"/>
        <v>7216 61</v>
      </c>
      <c r="D263">
        <f>COUNTIF('Druge države in ozemlja'!A:A,C263)</f>
        <v>0</v>
      </c>
    </row>
    <row r="264" spans="1:4" ht="43.2" x14ac:dyDescent="0.3">
      <c r="A264" t="s">
        <v>2657</v>
      </c>
      <c r="B264" s="28" t="s">
        <v>2658</v>
      </c>
      <c r="C264" t="str">
        <f t="shared" si="4"/>
        <v>7216 61 10</v>
      </c>
      <c r="D264">
        <f>COUNTIF('Druge države in ozemlja'!A:A,C264)</f>
        <v>0</v>
      </c>
    </row>
    <row r="265" spans="1:4" ht="43.2" x14ac:dyDescent="0.3">
      <c r="A265" t="s">
        <v>2659</v>
      </c>
      <c r="B265" s="28" t="s">
        <v>2660</v>
      </c>
      <c r="C265" t="str">
        <f t="shared" si="4"/>
        <v>7216 61 90</v>
      </c>
      <c r="D265">
        <f>COUNTIF('Druge države in ozemlja'!A:A,C265)</f>
        <v>0</v>
      </c>
    </row>
    <row r="266" spans="1:4" ht="28.8" x14ac:dyDescent="0.3">
      <c r="A266" t="s">
        <v>2661</v>
      </c>
      <c r="B266" s="28" t="s">
        <v>2662</v>
      </c>
      <c r="C266" t="str">
        <f t="shared" si="4"/>
        <v>7216 69 00</v>
      </c>
      <c r="D266">
        <f>COUNTIF('Druge države in ozemlja'!A:A,C266)</f>
        <v>0</v>
      </c>
    </row>
    <row r="267" spans="1:4" ht="43.2" x14ac:dyDescent="0.3">
      <c r="A267" t="s">
        <v>2663</v>
      </c>
      <c r="B267" s="28" t="s">
        <v>2664</v>
      </c>
      <c r="C267" t="str">
        <f t="shared" si="4"/>
        <v>7216 91</v>
      </c>
      <c r="D267">
        <f>COUNTIF('Druge države in ozemlja'!A:A,C267)</f>
        <v>0</v>
      </c>
    </row>
    <row r="268" spans="1:4" ht="43.2" x14ac:dyDescent="0.3">
      <c r="A268" t="s">
        <v>2665</v>
      </c>
      <c r="B268" s="28" t="s">
        <v>2666</v>
      </c>
      <c r="C268" t="str">
        <f t="shared" si="4"/>
        <v>7216 91 10</v>
      </c>
      <c r="D268">
        <f>COUNTIF('Druge države in ozemlja'!A:A,C268)</f>
        <v>0</v>
      </c>
    </row>
    <row r="269" spans="1:4" ht="43.2" x14ac:dyDescent="0.3">
      <c r="A269" t="s">
        <v>2667</v>
      </c>
      <c r="B269" s="28" t="s">
        <v>2668</v>
      </c>
      <c r="C269" t="str">
        <f t="shared" si="4"/>
        <v>7216 91 80</v>
      </c>
      <c r="D269">
        <f>COUNTIF('Druge države in ozemlja'!A:A,C269)</f>
        <v>0</v>
      </c>
    </row>
    <row r="270" spans="1:4" ht="28.8" x14ac:dyDescent="0.3">
      <c r="A270" t="s">
        <v>2669</v>
      </c>
      <c r="B270" s="28" t="s">
        <v>2662</v>
      </c>
      <c r="C270" t="str">
        <f t="shared" si="4"/>
        <v>7216 99 00</v>
      </c>
      <c r="D270">
        <f>COUNTIF('Druge države in ozemlja'!A:A,C270)</f>
        <v>0</v>
      </c>
    </row>
    <row r="271" spans="1:4" x14ac:dyDescent="0.3">
      <c r="A271" t="s">
        <v>160</v>
      </c>
      <c r="B271" s="28" t="s">
        <v>2670</v>
      </c>
      <c r="C271" t="str">
        <f t="shared" si="4"/>
        <v>7217</v>
      </c>
      <c r="D271">
        <f>COUNTIF('Druge države in ozemlja'!A:A,C271)</f>
        <v>1</v>
      </c>
    </row>
    <row r="272" spans="1:4" x14ac:dyDescent="0.3">
      <c r="A272" t="s">
        <v>2671</v>
      </c>
      <c r="B272" s="28" t="s">
        <v>2672</v>
      </c>
      <c r="C272" t="str">
        <f t="shared" si="4"/>
        <v>7217 10</v>
      </c>
      <c r="D272">
        <f>COUNTIF('Druge države in ozemlja'!A:A,C272)</f>
        <v>1</v>
      </c>
    </row>
    <row r="273" spans="1:4" ht="28.8" x14ac:dyDescent="0.3">
      <c r="A273" t="s">
        <v>2673</v>
      </c>
      <c r="B273" s="28" t="s">
        <v>2674</v>
      </c>
      <c r="C273" t="str">
        <f t="shared" si="4"/>
        <v>7217 10 10</v>
      </c>
      <c r="D273">
        <f>COUNTIF('Druge države in ozemlja'!A:A,C273)</f>
        <v>0</v>
      </c>
    </row>
    <row r="274" spans="1:4" ht="43.2" x14ac:dyDescent="0.3">
      <c r="A274" t="s">
        <v>2675</v>
      </c>
      <c r="B274" s="28" t="s">
        <v>2676</v>
      </c>
      <c r="C274" t="str">
        <f t="shared" si="4"/>
        <v>7217 10 31</v>
      </c>
      <c r="D274">
        <f>COUNTIF('Druge države in ozemlja'!A:A,C274)</f>
        <v>0</v>
      </c>
    </row>
    <row r="275" spans="1:4" ht="43.2" x14ac:dyDescent="0.3">
      <c r="A275" t="s">
        <v>2677</v>
      </c>
      <c r="B275" s="28" t="s">
        <v>2678</v>
      </c>
      <c r="C275" t="str">
        <f t="shared" si="4"/>
        <v>7217 10 39</v>
      </c>
      <c r="D275">
        <f>COUNTIF('Druge države in ozemlja'!A:A,C275)</f>
        <v>0</v>
      </c>
    </row>
    <row r="276" spans="1:4" ht="28.8" x14ac:dyDescent="0.3">
      <c r="A276" t="s">
        <v>2679</v>
      </c>
      <c r="B276" s="28" t="s">
        <v>2680</v>
      </c>
      <c r="C276" t="str">
        <f t="shared" si="4"/>
        <v>7217 10 50</v>
      </c>
      <c r="D276">
        <f>COUNTIF('Druge države in ozemlja'!A:A,C276)</f>
        <v>0</v>
      </c>
    </row>
    <row r="277" spans="1:4" ht="28.8" x14ac:dyDescent="0.3">
      <c r="A277" t="s">
        <v>2681</v>
      </c>
      <c r="B277" s="28" t="s">
        <v>2682</v>
      </c>
      <c r="C277" t="str">
        <f t="shared" si="4"/>
        <v>7217 10 90</v>
      </c>
      <c r="D277">
        <f>COUNTIF('Druge države in ozemlja'!A:A,C277)</f>
        <v>0</v>
      </c>
    </row>
    <row r="278" spans="1:4" x14ac:dyDescent="0.3">
      <c r="A278" t="s">
        <v>2683</v>
      </c>
      <c r="B278" s="28" t="s">
        <v>2684</v>
      </c>
      <c r="C278" t="str">
        <f t="shared" si="4"/>
        <v>7217 20</v>
      </c>
      <c r="D278">
        <f>COUNTIF('Druge države in ozemlja'!A:A,C278)</f>
        <v>1</v>
      </c>
    </row>
    <row r="279" spans="1:4" ht="28.8" x14ac:dyDescent="0.3">
      <c r="A279" t="s">
        <v>2685</v>
      </c>
      <c r="B279" s="28" t="s">
        <v>2686</v>
      </c>
      <c r="C279" t="str">
        <f t="shared" si="4"/>
        <v>7217 20 10</v>
      </c>
      <c r="D279">
        <f>COUNTIF('Druge države in ozemlja'!A:A,C279)</f>
        <v>0</v>
      </c>
    </row>
    <row r="280" spans="1:4" ht="28.8" x14ac:dyDescent="0.3">
      <c r="A280" t="s">
        <v>2687</v>
      </c>
      <c r="B280" s="28" t="s">
        <v>2688</v>
      </c>
      <c r="C280" t="str">
        <f t="shared" si="4"/>
        <v>7217 20 30</v>
      </c>
      <c r="D280">
        <f>COUNTIF('Druge države in ozemlja'!A:A,C280)</f>
        <v>0</v>
      </c>
    </row>
    <row r="281" spans="1:4" ht="28.8" x14ac:dyDescent="0.3">
      <c r="A281" t="s">
        <v>2689</v>
      </c>
      <c r="B281" s="28" t="s">
        <v>2690</v>
      </c>
      <c r="C281" t="str">
        <f t="shared" si="4"/>
        <v>7217 20 50</v>
      </c>
      <c r="D281">
        <f>COUNTIF('Druge države in ozemlja'!A:A,C281)</f>
        <v>0</v>
      </c>
    </row>
    <row r="282" spans="1:4" ht="28.8" x14ac:dyDescent="0.3">
      <c r="A282" t="s">
        <v>2691</v>
      </c>
      <c r="B282" s="28" t="s">
        <v>2692</v>
      </c>
      <c r="C282" t="str">
        <f t="shared" si="4"/>
        <v>7217 20 90</v>
      </c>
      <c r="D282">
        <f>COUNTIF('Druge države in ozemlja'!A:A,C282)</f>
        <v>0</v>
      </c>
    </row>
    <row r="283" spans="1:4" x14ac:dyDescent="0.3">
      <c r="A283" t="s">
        <v>2693</v>
      </c>
      <c r="B283" s="28" t="s">
        <v>2694</v>
      </c>
      <c r="C283" t="str">
        <f t="shared" si="4"/>
        <v>7217 30</v>
      </c>
      <c r="D283">
        <f>COUNTIF('Druge države in ozemlja'!A:A,C283)</f>
        <v>1</v>
      </c>
    </row>
    <row r="284" spans="1:4" ht="28.8" x14ac:dyDescent="0.3">
      <c r="A284" t="s">
        <v>2695</v>
      </c>
      <c r="B284" s="28" t="s">
        <v>2696</v>
      </c>
      <c r="C284" t="str">
        <f t="shared" si="4"/>
        <v>7217 30 41</v>
      </c>
      <c r="D284">
        <f>COUNTIF('Druge države in ozemlja'!A:A,C284)</f>
        <v>0</v>
      </c>
    </row>
    <row r="285" spans="1:4" ht="28.8" x14ac:dyDescent="0.3">
      <c r="A285" t="s">
        <v>2697</v>
      </c>
      <c r="B285" s="28" t="s">
        <v>2698</v>
      </c>
      <c r="C285" t="str">
        <f t="shared" si="4"/>
        <v>7217 30 49</v>
      </c>
      <c r="D285">
        <f>COUNTIF('Druge države in ozemlja'!A:A,C285)</f>
        <v>0</v>
      </c>
    </row>
    <row r="286" spans="1:4" ht="28.8" x14ac:dyDescent="0.3">
      <c r="A286" t="s">
        <v>2699</v>
      </c>
      <c r="B286" s="28" t="s">
        <v>2700</v>
      </c>
      <c r="C286" t="str">
        <f t="shared" si="4"/>
        <v>7217 30 50</v>
      </c>
      <c r="D286">
        <f>COUNTIF('Druge države in ozemlja'!A:A,C286)</f>
        <v>0</v>
      </c>
    </row>
    <row r="287" spans="1:4" ht="28.8" x14ac:dyDescent="0.3">
      <c r="A287" t="s">
        <v>2701</v>
      </c>
      <c r="B287" s="28" t="s">
        <v>2702</v>
      </c>
      <c r="C287" t="str">
        <f t="shared" si="4"/>
        <v>7217 30 90</v>
      </c>
      <c r="D287">
        <f>COUNTIF('Druge države in ozemlja'!A:A,C287)</f>
        <v>0</v>
      </c>
    </row>
    <row r="288" spans="1:4" x14ac:dyDescent="0.3">
      <c r="A288" t="s">
        <v>2703</v>
      </c>
      <c r="B288" s="28" t="s">
        <v>2704</v>
      </c>
      <c r="C288" t="str">
        <f t="shared" si="4"/>
        <v>7217 90</v>
      </c>
      <c r="D288">
        <f>COUNTIF('Druge države in ozemlja'!A:A,C288)</f>
        <v>1</v>
      </c>
    </row>
    <row r="289" spans="1:4" x14ac:dyDescent="0.3">
      <c r="A289" t="s">
        <v>2705</v>
      </c>
      <c r="B289" s="28" t="s">
        <v>2706</v>
      </c>
      <c r="C289" t="str">
        <f t="shared" si="4"/>
        <v>7217 90 20</v>
      </c>
      <c r="D289">
        <f>COUNTIF('Druge države in ozemlja'!A:A,C289)</f>
        <v>0</v>
      </c>
    </row>
    <row r="290" spans="1:4" ht="28.8" x14ac:dyDescent="0.3">
      <c r="A290" t="s">
        <v>2707</v>
      </c>
      <c r="B290" s="28" t="s">
        <v>2708</v>
      </c>
      <c r="C290" t="str">
        <f t="shared" si="4"/>
        <v>7217 90 50</v>
      </c>
      <c r="D290">
        <f>COUNTIF('Druge države in ozemlja'!A:A,C290)</f>
        <v>0</v>
      </c>
    </row>
    <row r="291" spans="1:4" x14ac:dyDescent="0.3">
      <c r="A291" t="s">
        <v>2709</v>
      </c>
      <c r="B291" s="28" t="s">
        <v>2710</v>
      </c>
      <c r="C291" t="str">
        <f t="shared" si="4"/>
        <v>7217 90 90</v>
      </c>
      <c r="D291">
        <f>COUNTIF('Druge države in ozemlja'!A:A,C291)</f>
        <v>0</v>
      </c>
    </row>
    <row r="292" spans="1:4" x14ac:dyDescent="0.3">
      <c r="A292" t="s">
        <v>165</v>
      </c>
      <c r="B292" s="28" t="s">
        <v>2711</v>
      </c>
      <c r="C292" t="str">
        <f t="shared" si="4"/>
        <v>7218</v>
      </c>
      <c r="D292">
        <f>COUNTIF('Druge države in ozemlja'!A:A,C292)</f>
        <v>1</v>
      </c>
    </row>
    <row r="293" spans="1:4" ht="28.8" x14ac:dyDescent="0.3">
      <c r="A293" t="s">
        <v>2712</v>
      </c>
      <c r="B293" s="28" t="s">
        <v>2713</v>
      </c>
      <c r="C293" t="str">
        <f t="shared" si="4"/>
        <v>7218 10 00</v>
      </c>
      <c r="D293">
        <f>COUNTIF('Druge države in ozemlja'!A:A,C293)</f>
        <v>1</v>
      </c>
    </row>
    <row r="294" spans="1:4" ht="28.8" x14ac:dyDescent="0.3">
      <c r="A294" t="s">
        <v>2714</v>
      </c>
      <c r="B294" s="28" t="s">
        <v>2715</v>
      </c>
      <c r="C294" t="str">
        <f t="shared" si="4"/>
        <v>7218 91</v>
      </c>
      <c r="D294">
        <f>COUNTIF('Druge države in ozemlja'!A:A,C294)</f>
        <v>1</v>
      </c>
    </row>
    <row r="295" spans="1:4" ht="43.2" x14ac:dyDescent="0.3">
      <c r="A295" t="s">
        <v>2716</v>
      </c>
      <c r="B295" s="28" t="s">
        <v>2717</v>
      </c>
      <c r="C295" t="str">
        <f t="shared" si="4"/>
        <v>7218 91 10</v>
      </c>
      <c r="D295">
        <f>COUNTIF('Druge države in ozemlja'!A:A,C295)</f>
        <v>0</v>
      </c>
    </row>
    <row r="296" spans="1:4" ht="43.2" x14ac:dyDescent="0.3">
      <c r="A296" t="s">
        <v>2718</v>
      </c>
      <c r="B296" s="28" t="s">
        <v>2719</v>
      </c>
      <c r="C296" t="str">
        <f t="shared" si="4"/>
        <v>7218 91 80</v>
      </c>
      <c r="D296">
        <f>COUNTIF('Druge države in ozemlja'!A:A,C296)</f>
        <v>0</v>
      </c>
    </row>
    <row r="297" spans="1:4" ht="28.8" x14ac:dyDescent="0.3">
      <c r="A297" t="s">
        <v>2720</v>
      </c>
      <c r="B297" s="28" t="s">
        <v>2721</v>
      </c>
      <c r="C297" t="str">
        <f t="shared" si="4"/>
        <v>7218 99</v>
      </c>
      <c r="D297">
        <f>COUNTIF('Druge države in ozemlja'!A:A,C297)</f>
        <v>0</v>
      </c>
    </row>
    <row r="298" spans="1:4" ht="28.8" x14ac:dyDescent="0.3">
      <c r="A298" t="s">
        <v>2722</v>
      </c>
      <c r="B298" s="28" t="s">
        <v>2723</v>
      </c>
      <c r="C298" t="str">
        <f t="shared" ref="C298:C361" si="5">SUBSTITUTE(A298," ",CHAR(160))</f>
        <v>7218 99 11</v>
      </c>
      <c r="D298">
        <f>COUNTIF('Druge države in ozemlja'!A:A,C298)</f>
        <v>1</v>
      </c>
    </row>
    <row r="299" spans="1:4" ht="28.8" x14ac:dyDescent="0.3">
      <c r="A299" t="s">
        <v>2724</v>
      </c>
      <c r="B299" s="28" t="s">
        <v>2725</v>
      </c>
      <c r="C299" t="str">
        <f t="shared" si="5"/>
        <v>7218 99 19</v>
      </c>
      <c r="D299">
        <f>COUNTIF('Druge države in ozemlja'!A:A,C299)</f>
        <v>1</v>
      </c>
    </row>
    <row r="300" spans="1:4" ht="28.8" x14ac:dyDescent="0.3">
      <c r="A300" t="s">
        <v>2726</v>
      </c>
      <c r="B300" s="28" t="s">
        <v>2727</v>
      </c>
      <c r="C300" t="str">
        <f t="shared" si="5"/>
        <v>7218 99 20</v>
      </c>
      <c r="D300">
        <f>COUNTIF('Druge države in ozemlja'!A:A,C300)</f>
        <v>1</v>
      </c>
    </row>
    <row r="301" spans="1:4" ht="28.8" x14ac:dyDescent="0.3">
      <c r="A301" t="s">
        <v>2728</v>
      </c>
      <c r="B301" s="28" t="s">
        <v>2725</v>
      </c>
      <c r="C301" t="str">
        <f t="shared" si="5"/>
        <v>7218 99 80</v>
      </c>
      <c r="D301">
        <f>COUNTIF('Druge države in ozemlja'!A:A,C301)</f>
        <v>1</v>
      </c>
    </row>
    <row r="302" spans="1:4" x14ac:dyDescent="0.3">
      <c r="A302" t="s">
        <v>172</v>
      </c>
      <c r="B302" s="28" t="s">
        <v>2729</v>
      </c>
      <c r="C302" t="str">
        <f t="shared" si="5"/>
        <v>7219</v>
      </c>
      <c r="D302">
        <f>COUNTIF('Druge države in ozemlja'!A:A,C302)</f>
        <v>1</v>
      </c>
    </row>
    <row r="303" spans="1:4" x14ac:dyDescent="0.3">
      <c r="A303" t="s">
        <v>2730</v>
      </c>
      <c r="B303" s="28" t="s">
        <v>2731</v>
      </c>
      <c r="C303" t="str">
        <f t="shared" si="5"/>
        <v>7219 11 00</v>
      </c>
      <c r="D303">
        <f>COUNTIF('Druge države in ozemlja'!A:A,C303)</f>
        <v>1</v>
      </c>
    </row>
    <row r="304" spans="1:4" ht="28.8" x14ac:dyDescent="0.3">
      <c r="A304" t="s">
        <v>2732</v>
      </c>
      <c r="B304" s="28" t="s">
        <v>2733</v>
      </c>
      <c r="C304" t="str">
        <f t="shared" si="5"/>
        <v>7219 12</v>
      </c>
      <c r="D304">
        <f>COUNTIF('Druge države in ozemlja'!A:A,C304)</f>
        <v>1</v>
      </c>
    </row>
    <row r="305" spans="1:4" ht="28.8" x14ac:dyDescent="0.3">
      <c r="A305" t="s">
        <v>2734</v>
      </c>
      <c r="B305" s="28" t="s">
        <v>2735</v>
      </c>
      <c r="C305" t="str">
        <f t="shared" si="5"/>
        <v>7219 12 10</v>
      </c>
      <c r="D305">
        <f>COUNTIF('Druge države in ozemlja'!A:A,C305)</f>
        <v>0</v>
      </c>
    </row>
    <row r="306" spans="1:4" ht="28.8" x14ac:dyDescent="0.3">
      <c r="A306" t="s">
        <v>2736</v>
      </c>
      <c r="B306" s="28" t="s">
        <v>2737</v>
      </c>
      <c r="C306" t="str">
        <f t="shared" si="5"/>
        <v>7219 12 90</v>
      </c>
      <c r="D306">
        <f>COUNTIF('Druge države in ozemlja'!A:A,C306)</f>
        <v>0</v>
      </c>
    </row>
    <row r="307" spans="1:4" ht="28.8" x14ac:dyDescent="0.3">
      <c r="A307" t="s">
        <v>2738</v>
      </c>
      <c r="B307" s="28" t="s">
        <v>2739</v>
      </c>
      <c r="C307" t="str">
        <f t="shared" si="5"/>
        <v>7219 13</v>
      </c>
      <c r="D307">
        <f>COUNTIF('Druge države in ozemlja'!A:A,C307)</f>
        <v>1</v>
      </c>
    </row>
    <row r="308" spans="1:4" ht="28.8" x14ac:dyDescent="0.3">
      <c r="A308" t="s">
        <v>2740</v>
      </c>
      <c r="B308" s="28" t="s">
        <v>2741</v>
      </c>
      <c r="C308" t="str">
        <f t="shared" si="5"/>
        <v>7219 13 10</v>
      </c>
      <c r="D308">
        <f>COUNTIF('Druge države in ozemlja'!A:A,C308)</f>
        <v>0</v>
      </c>
    </row>
    <row r="309" spans="1:4" ht="28.8" x14ac:dyDescent="0.3">
      <c r="A309" t="s">
        <v>2742</v>
      </c>
      <c r="B309" s="28" t="s">
        <v>2743</v>
      </c>
      <c r="C309" t="str">
        <f t="shared" si="5"/>
        <v>7219 13 90</v>
      </c>
      <c r="D309">
        <f>COUNTIF('Druge države in ozemlja'!A:A,C309)</f>
        <v>0</v>
      </c>
    </row>
    <row r="310" spans="1:4" ht="28.8" x14ac:dyDescent="0.3">
      <c r="A310" t="s">
        <v>2744</v>
      </c>
      <c r="B310" s="28" t="s">
        <v>2745</v>
      </c>
      <c r="C310" t="str">
        <f t="shared" si="5"/>
        <v>7219 14</v>
      </c>
      <c r="D310">
        <f>COUNTIF('Druge države in ozemlja'!A:A,C310)</f>
        <v>1</v>
      </c>
    </row>
    <row r="311" spans="1:4" ht="28.8" x14ac:dyDescent="0.3">
      <c r="A311" t="s">
        <v>2746</v>
      </c>
      <c r="B311" s="28" t="s">
        <v>2747</v>
      </c>
      <c r="C311" t="str">
        <f t="shared" si="5"/>
        <v>7219 14 10</v>
      </c>
      <c r="D311">
        <f>COUNTIF('Druge države in ozemlja'!A:A,C311)</f>
        <v>0</v>
      </c>
    </row>
    <row r="312" spans="1:4" ht="28.8" x14ac:dyDescent="0.3">
      <c r="A312" t="s">
        <v>2748</v>
      </c>
      <c r="B312" s="28" t="s">
        <v>2749</v>
      </c>
      <c r="C312" t="str">
        <f t="shared" si="5"/>
        <v>7219 14 90</v>
      </c>
      <c r="D312">
        <f>COUNTIF('Druge države in ozemlja'!A:A,C312)</f>
        <v>0</v>
      </c>
    </row>
    <row r="313" spans="1:4" ht="28.8" x14ac:dyDescent="0.3">
      <c r="A313" t="s">
        <v>2750</v>
      </c>
      <c r="B313" s="28" t="s">
        <v>2751</v>
      </c>
      <c r="C313" t="str">
        <f t="shared" si="5"/>
        <v>7219 21</v>
      </c>
      <c r="D313">
        <f>COUNTIF('Druge države in ozemlja'!A:A,C313)</f>
        <v>1</v>
      </c>
    </row>
    <row r="314" spans="1:4" ht="28.8" x14ac:dyDescent="0.3">
      <c r="A314" t="s">
        <v>2752</v>
      </c>
      <c r="B314" s="28" t="s">
        <v>2753</v>
      </c>
      <c r="C314" t="str">
        <f t="shared" si="5"/>
        <v>7219 21 10</v>
      </c>
      <c r="D314">
        <f>COUNTIF('Druge države in ozemlja'!A:A,C314)</f>
        <v>0</v>
      </c>
    </row>
    <row r="315" spans="1:4" ht="28.8" x14ac:dyDescent="0.3">
      <c r="A315" t="s">
        <v>2754</v>
      </c>
      <c r="B315" s="28" t="s">
        <v>2755</v>
      </c>
      <c r="C315" t="str">
        <f t="shared" si="5"/>
        <v>7219 21 90</v>
      </c>
      <c r="D315">
        <f>COUNTIF('Druge države in ozemlja'!A:A,C315)</f>
        <v>0</v>
      </c>
    </row>
    <row r="316" spans="1:4" ht="28.8" x14ac:dyDescent="0.3">
      <c r="A316" t="s">
        <v>2756</v>
      </c>
      <c r="B316" s="28" t="s">
        <v>2757</v>
      </c>
      <c r="C316" t="str">
        <f t="shared" si="5"/>
        <v>7219 22</v>
      </c>
      <c r="D316">
        <f>COUNTIF('Druge države in ozemlja'!A:A,C316)</f>
        <v>1</v>
      </c>
    </row>
    <row r="317" spans="1:4" ht="28.8" x14ac:dyDescent="0.3">
      <c r="A317" t="s">
        <v>2758</v>
      </c>
      <c r="B317" s="28" t="s">
        <v>2759</v>
      </c>
      <c r="C317" t="str">
        <f t="shared" si="5"/>
        <v>7219 22 10</v>
      </c>
      <c r="D317">
        <f>COUNTIF('Druge države in ozemlja'!A:A,C317)</f>
        <v>0</v>
      </c>
    </row>
    <row r="318" spans="1:4" ht="28.8" x14ac:dyDescent="0.3">
      <c r="A318" t="s">
        <v>2760</v>
      </c>
      <c r="B318" s="28" t="s">
        <v>2761</v>
      </c>
      <c r="C318" t="str">
        <f t="shared" si="5"/>
        <v>7219 22 90</v>
      </c>
      <c r="D318">
        <f>COUNTIF('Druge države in ozemlja'!A:A,C318)</f>
        <v>0</v>
      </c>
    </row>
    <row r="319" spans="1:4" ht="28.8" x14ac:dyDescent="0.3">
      <c r="A319" t="s">
        <v>2762</v>
      </c>
      <c r="B319" s="28" t="s">
        <v>2763</v>
      </c>
      <c r="C319" t="str">
        <f t="shared" si="5"/>
        <v>7219 23 00</v>
      </c>
      <c r="D319">
        <f>COUNTIF('Druge države in ozemlja'!A:A,C319)</f>
        <v>1</v>
      </c>
    </row>
    <row r="320" spans="1:4" ht="28.8" x14ac:dyDescent="0.3">
      <c r="A320" t="s">
        <v>2764</v>
      </c>
      <c r="B320" s="28" t="s">
        <v>2745</v>
      </c>
      <c r="C320" t="str">
        <f t="shared" si="5"/>
        <v>7219 24 00</v>
      </c>
      <c r="D320">
        <f>COUNTIF('Druge države in ozemlja'!A:A,C320)</f>
        <v>1</v>
      </c>
    </row>
    <row r="321" spans="1:4" ht="28.8" x14ac:dyDescent="0.3">
      <c r="A321" t="s">
        <v>2765</v>
      </c>
      <c r="B321" s="28" t="s">
        <v>2766</v>
      </c>
      <c r="C321" t="str">
        <f t="shared" si="5"/>
        <v>7219 31 00</v>
      </c>
      <c r="D321">
        <f>COUNTIF('Druge države in ozemlja'!A:A,C321)</f>
        <v>1</v>
      </c>
    </row>
    <row r="322" spans="1:4" ht="28.8" x14ac:dyDescent="0.3">
      <c r="A322" t="s">
        <v>2767</v>
      </c>
      <c r="B322" s="28" t="s">
        <v>2763</v>
      </c>
      <c r="C322" t="str">
        <f t="shared" si="5"/>
        <v>7219 32</v>
      </c>
      <c r="D322">
        <f>COUNTIF('Druge države in ozemlja'!A:A,C322)</f>
        <v>1</v>
      </c>
    </row>
    <row r="323" spans="1:4" ht="28.8" x14ac:dyDescent="0.3">
      <c r="A323" t="s">
        <v>2768</v>
      </c>
      <c r="B323" s="28" t="s">
        <v>2769</v>
      </c>
      <c r="C323" t="str">
        <f t="shared" si="5"/>
        <v>7219 32 10</v>
      </c>
      <c r="D323">
        <f>COUNTIF('Druge države in ozemlja'!A:A,C323)</f>
        <v>0</v>
      </c>
    </row>
    <row r="324" spans="1:4" ht="28.8" x14ac:dyDescent="0.3">
      <c r="A324" t="s">
        <v>2770</v>
      </c>
      <c r="B324" s="28" t="s">
        <v>2771</v>
      </c>
      <c r="C324" t="str">
        <f t="shared" si="5"/>
        <v>7219 32 90</v>
      </c>
      <c r="D324">
        <f>COUNTIF('Druge države in ozemlja'!A:A,C324)</f>
        <v>0</v>
      </c>
    </row>
    <row r="325" spans="1:4" ht="28.8" x14ac:dyDescent="0.3">
      <c r="A325" t="s">
        <v>2772</v>
      </c>
      <c r="B325" s="28" t="s">
        <v>2773</v>
      </c>
      <c r="C325" t="str">
        <f t="shared" si="5"/>
        <v>7219 33</v>
      </c>
      <c r="D325">
        <f>COUNTIF('Druge države in ozemlja'!A:A,C325)</f>
        <v>1</v>
      </c>
    </row>
    <row r="326" spans="1:4" ht="28.8" x14ac:dyDescent="0.3">
      <c r="A326" t="s">
        <v>2774</v>
      </c>
      <c r="B326" s="28" t="s">
        <v>2775</v>
      </c>
      <c r="C326" t="str">
        <f t="shared" si="5"/>
        <v>7219 33 10</v>
      </c>
      <c r="D326">
        <f>COUNTIF('Druge države in ozemlja'!A:A,C326)</f>
        <v>0</v>
      </c>
    </row>
    <row r="327" spans="1:4" ht="28.8" x14ac:dyDescent="0.3">
      <c r="A327" t="s">
        <v>2776</v>
      </c>
      <c r="B327" s="28" t="s">
        <v>2777</v>
      </c>
      <c r="C327" t="str">
        <f t="shared" si="5"/>
        <v>7219 33 90</v>
      </c>
      <c r="D327">
        <f>COUNTIF('Druge države in ozemlja'!A:A,C327)</f>
        <v>0</v>
      </c>
    </row>
    <row r="328" spans="1:4" ht="28.8" x14ac:dyDescent="0.3">
      <c r="A328" t="s">
        <v>2778</v>
      </c>
      <c r="B328" s="28" t="s">
        <v>2779</v>
      </c>
      <c r="C328" t="str">
        <f t="shared" si="5"/>
        <v>7219 34</v>
      </c>
      <c r="D328">
        <f>COUNTIF('Druge države in ozemlja'!A:A,C328)</f>
        <v>1</v>
      </c>
    </row>
    <row r="329" spans="1:4" ht="28.8" x14ac:dyDescent="0.3">
      <c r="A329" t="s">
        <v>2780</v>
      </c>
      <c r="B329" s="28" t="s">
        <v>2781</v>
      </c>
      <c r="C329" t="str">
        <f t="shared" si="5"/>
        <v>7219 34 10</v>
      </c>
      <c r="D329">
        <f>COUNTIF('Druge države in ozemlja'!A:A,C329)</f>
        <v>0</v>
      </c>
    </row>
    <row r="330" spans="1:4" ht="28.8" x14ac:dyDescent="0.3">
      <c r="A330" t="s">
        <v>2782</v>
      </c>
      <c r="B330" s="28" t="s">
        <v>2783</v>
      </c>
      <c r="C330" t="str">
        <f t="shared" si="5"/>
        <v>7219 34 90</v>
      </c>
      <c r="D330">
        <f>COUNTIF('Druge države in ozemlja'!A:A,C330)</f>
        <v>0</v>
      </c>
    </row>
    <row r="331" spans="1:4" ht="28.8" x14ac:dyDescent="0.3">
      <c r="A331" t="s">
        <v>2784</v>
      </c>
      <c r="B331" s="28" t="s">
        <v>2785</v>
      </c>
      <c r="C331" t="str">
        <f t="shared" si="5"/>
        <v>7219 35</v>
      </c>
      <c r="D331">
        <f>COUNTIF('Druge države in ozemlja'!A:A,C331)</f>
        <v>1</v>
      </c>
    </row>
    <row r="332" spans="1:4" ht="28.8" x14ac:dyDescent="0.3">
      <c r="A332" t="s">
        <v>2786</v>
      </c>
      <c r="B332" s="28" t="s">
        <v>2787</v>
      </c>
      <c r="C332" t="str">
        <f t="shared" si="5"/>
        <v>7219 35 10</v>
      </c>
      <c r="D332">
        <f>COUNTIF('Druge države in ozemlja'!A:A,C332)</f>
        <v>0</v>
      </c>
    </row>
    <row r="333" spans="1:4" ht="28.8" x14ac:dyDescent="0.3">
      <c r="A333" t="s">
        <v>2788</v>
      </c>
      <c r="B333" s="28" t="s">
        <v>2789</v>
      </c>
      <c r="C333" t="str">
        <f t="shared" si="5"/>
        <v>7219 35 90</v>
      </c>
      <c r="D333">
        <f>COUNTIF('Druge države in ozemlja'!A:A,C333)</f>
        <v>0</v>
      </c>
    </row>
    <row r="334" spans="1:4" x14ac:dyDescent="0.3">
      <c r="A334" t="s">
        <v>2790</v>
      </c>
      <c r="B334" s="28" t="s">
        <v>2791</v>
      </c>
      <c r="C334" t="str">
        <f t="shared" si="5"/>
        <v>7219 90</v>
      </c>
      <c r="D334">
        <f>COUNTIF('Druge države in ozemlja'!A:A,C334)</f>
        <v>1</v>
      </c>
    </row>
    <row r="335" spans="1:4" x14ac:dyDescent="0.3">
      <c r="A335" t="s">
        <v>2792</v>
      </c>
      <c r="B335" s="28" t="s">
        <v>2793</v>
      </c>
      <c r="C335" t="str">
        <f t="shared" si="5"/>
        <v>7219 90 20</v>
      </c>
      <c r="D335">
        <f>COUNTIF('Druge države in ozemlja'!A:A,C335)</f>
        <v>0</v>
      </c>
    </row>
    <row r="336" spans="1:4" x14ac:dyDescent="0.3">
      <c r="A336" t="s">
        <v>2794</v>
      </c>
      <c r="B336" s="28" t="s">
        <v>2795</v>
      </c>
      <c r="C336" t="str">
        <f t="shared" si="5"/>
        <v>7219 90 80</v>
      </c>
      <c r="D336">
        <f>COUNTIF('Druge države in ozemlja'!A:A,C336)</f>
        <v>0</v>
      </c>
    </row>
    <row r="337" spans="1:4" x14ac:dyDescent="0.3">
      <c r="A337" t="s">
        <v>187</v>
      </c>
      <c r="B337" s="28" t="s">
        <v>2796</v>
      </c>
      <c r="C337" t="str">
        <f t="shared" si="5"/>
        <v>7220</v>
      </c>
      <c r="D337">
        <f>COUNTIF('Druge države in ozemlja'!A:A,C337)</f>
        <v>1</v>
      </c>
    </row>
    <row r="338" spans="1:4" x14ac:dyDescent="0.3">
      <c r="A338" t="s">
        <v>2797</v>
      </c>
      <c r="B338" s="28" t="s">
        <v>2798</v>
      </c>
      <c r="C338" t="str">
        <f t="shared" si="5"/>
        <v>7220 11 00</v>
      </c>
      <c r="D338">
        <f>COUNTIF('Druge države in ozemlja'!A:A,C338)</f>
        <v>1</v>
      </c>
    </row>
    <row r="339" spans="1:4" ht="28.8" x14ac:dyDescent="0.3">
      <c r="A339" t="s">
        <v>2799</v>
      </c>
      <c r="B339" s="28" t="s">
        <v>2800</v>
      </c>
      <c r="C339" t="str">
        <f t="shared" si="5"/>
        <v>7220 12 00</v>
      </c>
      <c r="D339">
        <f>COUNTIF('Druge države in ozemlja'!A:A,C339)</f>
        <v>1</v>
      </c>
    </row>
    <row r="340" spans="1:4" ht="28.8" x14ac:dyDescent="0.3">
      <c r="A340" t="s">
        <v>2801</v>
      </c>
      <c r="B340" s="28" t="s">
        <v>2802</v>
      </c>
      <c r="C340" t="str">
        <f t="shared" si="5"/>
        <v>7220 20</v>
      </c>
      <c r="D340">
        <f>COUNTIF('Druge države in ozemlja'!A:A,C340)</f>
        <v>1</v>
      </c>
    </row>
    <row r="341" spans="1:4" ht="28.8" x14ac:dyDescent="0.3">
      <c r="A341" t="s">
        <v>2803</v>
      </c>
      <c r="B341" s="28" t="s">
        <v>2804</v>
      </c>
      <c r="C341" t="str">
        <f t="shared" si="5"/>
        <v>7220 20 21</v>
      </c>
      <c r="D341">
        <f>COUNTIF('Druge države in ozemlja'!A:A,C341)</f>
        <v>0</v>
      </c>
    </row>
    <row r="342" spans="1:4" ht="28.8" x14ac:dyDescent="0.3">
      <c r="A342" t="s">
        <v>2805</v>
      </c>
      <c r="B342" s="28" t="s">
        <v>2806</v>
      </c>
      <c r="C342" t="str">
        <f t="shared" si="5"/>
        <v>7220 20 29</v>
      </c>
      <c r="D342">
        <f>COUNTIF('Druge države in ozemlja'!A:A,C342)</f>
        <v>0</v>
      </c>
    </row>
    <row r="343" spans="1:4" ht="28.8" x14ac:dyDescent="0.3">
      <c r="A343" t="s">
        <v>2807</v>
      </c>
      <c r="B343" s="28" t="s">
        <v>2808</v>
      </c>
      <c r="C343" t="str">
        <f t="shared" si="5"/>
        <v>7220 20 41</v>
      </c>
      <c r="D343">
        <f>COUNTIF('Druge države in ozemlja'!A:A,C343)</f>
        <v>0</v>
      </c>
    </row>
    <row r="344" spans="1:4" ht="28.8" x14ac:dyDescent="0.3">
      <c r="A344" t="s">
        <v>2809</v>
      </c>
      <c r="B344" s="28" t="s">
        <v>2806</v>
      </c>
      <c r="C344" t="str">
        <f t="shared" si="5"/>
        <v>7220 20 49</v>
      </c>
      <c r="D344">
        <f>COUNTIF('Druge države in ozemlja'!A:A,C344)</f>
        <v>0</v>
      </c>
    </row>
    <row r="345" spans="1:4" ht="28.8" x14ac:dyDescent="0.3">
      <c r="A345" t="s">
        <v>2810</v>
      </c>
      <c r="B345" s="28" t="s">
        <v>2808</v>
      </c>
      <c r="C345" t="str">
        <f t="shared" si="5"/>
        <v>7220 20 81</v>
      </c>
      <c r="D345">
        <f>COUNTIF('Druge države in ozemlja'!A:A,C345)</f>
        <v>0</v>
      </c>
    </row>
    <row r="346" spans="1:4" ht="28.8" x14ac:dyDescent="0.3">
      <c r="A346" t="s">
        <v>2811</v>
      </c>
      <c r="B346" s="28" t="s">
        <v>2806</v>
      </c>
      <c r="C346" t="str">
        <f t="shared" si="5"/>
        <v>7220 20 89</v>
      </c>
      <c r="D346">
        <f>COUNTIF('Druge države in ozemlja'!A:A,C346)</f>
        <v>0</v>
      </c>
    </row>
    <row r="347" spans="1:4" x14ac:dyDescent="0.3">
      <c r="A347" t="s">
        <v>2812</v>
      </c>
      <c r="B347" s="28" t="s">
        <v>2813</v>
      </c>
      <c r="C347" t="str">
        <f t="shared" si="5"/>
        <v>7220 90</v>
      </c>
      <c r="D347">
        <f>COUNTIF('Druge države in ozemlja'!A:A,C347)</f>
        <v>1</v>
      </c>
    </row>
    <row r="348" spans="1:4" x14ac:dyDescent="0.3">
      <c r="A348" t="s">
        <v>2814</v>
      </c>
      <c r="B348" s="28" t="s">
        <v>2815</v>
      </c>
      <c r="C348" t="str">
        <f t="shared" si="5"/>
        <v>7220 90 20</v>
      </c>
      <c r="D348">
        <f>COUNTIF('Druge države in ozemlja'!A:A,C348)</f>
        <v>0</v>
      </c>
    </row>
    <row r="349" spans="1:4" x14ac:dyDescent="0.3">
      <c r="A349" t="s">
        <v>2816</v>
      </c>
      <c r="B349" s="28" t="s">
        <v>2817</v>
      </c>
      <c r="C349" t="str">
        <f t="shared" si="5"/>
        <v>7220 90 80</v>
      </c>
      <c r="D349">
        <f>COUNTIF('Druge države in ozemlja'!A:A,C349)</f>
        <v>0</v>
      </c>
    </row>
    <row r="350" spans="1:4" x14ac:dyDescent="0.3">
      <c r="A350" t="s">
        <v>2818</v>
      </c>
      <c r="B350" s="28" t="s">
        <v>2819</v>
      </c>
      <c r="C350" t="str">
        <f t="shared" si="5"/>
        <v>7221 00</v>
      </c>
      <c r="D350">
        <f>COUNTIF('Druge države in ozemlja'!A:A,C350)</f>
        <v>0</v>
      </c>
    </row>
    <row r="351" spans="1:4" ht="28.8" x14ac:dyDescent="0.3">
      <c r="A351" t="s">
        <v>2820</v>
      </c>
      <c r="B351" s="28" t="s">
        <v>2821</v>
      </c>
      <c r="C351" t="str">
        <f t="shared" si="5"/>
        <v>7221 00 10</v>
      </c>
      <c r="D351">
        <f>COUNTIF('Druge države in ozemlja'!A:A,C351)</f>
        <v>0</v>
      </c>
    </row>
    <row r="352" spans="1:4" x14ac:dyDescent="0.3">
      <c r="A352" t="s">
        <v>2822</v>
      </c>
      <c r="B352" s="28" t="s">
        <v>2823</v>
      </c>
      <c r="C352" t="str">
        <f t="shared" si="5"/>
        <v>7221 00 90</v>
      </c>
      <c r="D352">
        <f>COUNTIF('Druge države in ozemlja'!A:A,C352)</f>
        <v>0</v>
      </c>
    </row>
    <row r="353" spans="1:4" x14ac:dyDescent="0.3">
      <c r="A353" t="s">
        <v>193</v>
      </c>
      <c r="B353" s="28" t="s">
        <v>2824</v>
      </c>
      <c r="C353" t="str">
        <f t="shared" si="5"/>
        <v>7222</v>
      </c>
      <c r="D353">
        <f>COUNTIF('Druge države in ozemlja'!A:A,C353)</f>
        <v>1</v>
      </c>
    </row>
    <row r="354" spans="1:4" x14ac:dyDescent="0.3">
      <c r="A354" t="s">
        <v>2825</v>
      </c>
      <c r="B354" s="28" t="s">
        <v>2826</v>
      </c>
      <c r="C354" t="str">
        <f t="shared" si="5"/>
        <v>7222 11</v>
      </c>
      <c r="D354">
        <f>COUNTIF('Druge države in ozemlja'!A:A,C354)</f>
        <v>1</v>
      </c>
    </row>
    <row r="355" spans="1:4" ht="28.8" x14ac:dyDescent="0.3">
      <c r="A355" t="s">
        <v>2827</v>
      </c>
      <c r="B355" s="28" t="s">
        <v>2828</v>
      </c>
      <c r="C355" t="str">
        <f t="shared" si="5"/>
        <v>7222 11 11</v>
      </c>
      <c r="D355">
        <f>COUNTIF('Druge države in ozemlja'!A:A,C355)</f>
        <v>0</v>
      </c>
    </row>
    <row r="356" spans="1:4" ht="28.8" x14ac:dyDescent="0.3">
      <c r="A356" t="s">
        <v>2829</v>
      </c>
      <c r="B356" s="28" t="s">
        <v>2830</v>
      </c>
      <c r="C356" t="str">
        <f t="shared" si="5"/>
        <v>7222 11 19</v>
      </c>
      <c r="D356">
        <f>COUNTIF('Druge države in ozemlja'!A:A,C356)</f>
        <v>0</v>
      </c>
    </row>
    <row r="357" spans="1:4" ht="28.8" x14ac:dyDescent="0.3">
      <c r="A357" t="s">
        <v>2831</v>
      </c>
      <c r="B357" s="28" t="s">
        <v>2832</v>
      </c>
      <c r="C357" t="str">
        <f t="shared" si="5"/>
        <v>7222 11 81</v>
      </c>
      <c r="D357">
        <f>COUNTIF('Druge države in ozemlja'!A:A,C357)</f>
        <v>0</v>
      </c>
    </row>
    <row r="358" spans="1:4" ht="28.8" x14ac:dyDescent="0.3">
      <c r="A358" t="s">
        <v>2833</v>
      </c>
      <c r="B358" s="28" t="s">
        <v>2834</v>
      </c>
      <c r="C358" t="str">
        <f t="shared" si="5"/>
        <v>7222 11 89</v>
      </c>
      <c r="D358">
        <f>COUNTIF('Druge države in ozemlja'!A:A,C358)</f>
        <v>0</v>
      </c>
    </row>
    <row r="359" spans="1:4" x14ac:dyDescent="0.3">
      <c r="A359" t="s">
        <v>2835</v>
      </c>
      <c r="B359" s="28" t="s">
        <v>2836</v>
      </c>
      <c r="C359" t="str">
        <f t="shared" si="5"/>
        <v>7222 19</v>
      </c>
      <c r="D359">
        <f>COUNTIF('Druge države in ozemlja'!A:A,C359)</f>
        <v>1</v>
      </c>
    </row>
    <row r="360" spans="1:4" ht="28.8" x14ac:dyDescent="0.3">
      <c r="A360" t="s">
        <v>2837</v>
      </c>
      <c r="B360" s="28" t="s">
        <v>2838</v>
      </c>
      <c r="C360" t="str">
        <f t="shared" si="5"/>
        <v>7222 19 10</v>
      </c>
      <c r="D360">
        <f>COUNTIF('Druge države in ozemlja'!A:A,C360)</f>
        <v>0</v>
      </c>
    </row>
    <row r="361" spans="1:4" ht="28.8" x14ac:dyDescent="0.3">
      <c r="A361" t="s">
        <v>2839</v>
      </c>
      <c r="B361" s="28" t="s">
        <v>2840</v>
      </c>
      <c r="C361" t="str">
        <f t="shared" si="5"/>
        <v>7222 19 90</v>
      </c>
      <c r="D361">
        <f>COUNTIF('Druge države in ozemlja'!A:A,C361)</f>
        <v>0</v>
      </c>
    </row>
    <row r="362" spans="1:4" ht="28.8" x14ac:dyDescent="0.3">
      <c r="A362" t="s">
        <v>2841</v>
      </c>
      <c r="B362" s="28" t="s">
        <v>2842</v>
      </c>
      <c r="C362" t="str">
        <f t="shared" ref="C362:C425" si="6">SUBSTITUTE(A362," ",CHAR(160))</f>
        <v>7222 20</v>
      </c>
      <c r="D362">
        <f>COUNTIF('Druge države in ozemlja'!A:A,C362)</f>
        <v>1</v>
      </c>
    </row>
    <row r="363" spans="1:4" ht="28.8" x14ac:dyDescent="0.3">
      <c r="A363" t="s">
        <v>2843</v>
      </c>
      <c r="B363" s="28" t="s">
        <v>2844</v>
      </c>
      <c r="C363" t="str">
        <f t="shared" si="6"/>
        <v>7222 20 11</v>
      </c>
      <c r="D363">
        <f>COUNTIF('Druge države in ozemlja'!A:A,C363)</f>
        <v>0</v>
      </c>
    </row>
    <row r="364" spans="1:4" ht="28.8" x14ac:dyDescent="0.3">
      <c r="A364" t="s">
        <v>2845</v>
      </c>
      <c r="B364" s="28" t="s">
        <v>2846</v>
      </c>
      <c r="C364" t="str">
        <f t="shared" si="6"/>
        <v>7222 20 19</v>
      </c>
      <c r="D364">
        <f>COUNTIF('Druge države in ozemlja'!A:A,C364)</f>
        <v>0</v>
      </c>
    </row>
    <row r="365" spans="1:4" ht="28.8" x14ac:dyDescent="0.3">
      <c r="A365" t="s">
        <v>2847</v>
      </c>
      <c r="B365" s="28" t="s">
        <v>2848</v>
      </c>
      <c r="C365" t="str">
        <f t="shared" si="6"/>
        <v>7222 20 21</v>
      </c>
      <c r="D365">
        <f>COUNTIF('Druge države in ozemlja'!A:A,C365)</f>
        <v>0</v>
      </c>
    </row>
    <row r="366" spans="1:4" ht="43.2" x14ac:dyDescent="0.3">
      <c r="A366" t="s">
        <v>2849</v>
      </c>
      <c r="B366" s="28" t="s">
        <v>2850</v>
      </c>
      <c r="C366" t="str">
        <f t="shared" si="6"/>
        <v>7222 20 29</v>
      </c>
      <c r="D366">
        <f>COUNTIF('Druge države in ozemlja'!A:A,C366)</f>
        <v>0</v>
      </c>
    </row>
    <row r="367" spans="1:4" ht="28.8" x14ac:dyDescent="0.3">
      <c r="A367" t="s">
        <v>2851</v>
      </c>
      <c r="B367" s="28" t="s">
        <v>2848</v>
      </c>
      <c r="C367" t="str">
        <f t="shared" si="6"/>
        <v>7222 20 31</v>
      </c>
      <c r="D367">
        <f>COUNTIF('Druge države in ozemlja'!A:A,C367)</f>
        <v>0</v>
      </c>
    </row>
    <row r="368" spans="1:4" ht="43.2" x14ac:dyDescent="0.3">
      <c r="A368" t="s">
        <v>2852</v>
      </c>
      <c r="B368" s="28" t="s">
        <v>2850</v>
      </c>
      <c r="C368" t="str">
        <f t="shared" si="6"/>
        <v>7222 20 39</v>
      </c>
      <c r="D368">
        <f>COUNTIF('Druge države in ozemlja'!A:A,C368)</f>
        <v>0</v>
      </c>
    </row>
    <row r="369" spans="1:4" ht="28.8" x14ac:dyDescent="0.3">
      <c r="A369" t="s">
        <v>2853</v>
      </c>
      <c r="B369" s="28" t="s">
        <v>2854</v>
      </c>
      <c r="C369" t="str">
        <f t="shared" si="6"/>
        <v>7222 20 81</v>
      </c>
      <c r="D369">
        <f>COUNTIF('Druge države in ozemlja'!A:A,C369)</f>
        <v>0</v>
      </c>
    </row>
    <row r="370" spans="1:4" ht="28.8" x14ac:dyDescent="0.3">
      <c r="A370" t="s">
        <v>2855</v>
      </c>
      <c r="B370" s="28" t="s">
        <v>2846</v>
      </c>
      <c r="C370" t="str">
        <f t="shared" si="6"/>
        <v>7222 20 89</v>
      </c>
      <c r="D370">
        <f>COUNTIF('Druge države in ozemlja'!A:A,C370)</f>
        <v>0</v>
      </c>
    </row>
    <row r="371" spans="1:4" x14ac:dyDescent="0.3">
      <c r="A371" t="s">
        <v>2856</v>
      </c>
      <c r="B371" s="28" t="s">
        <v>2857</v>
      </c>
      <c r="C371" t="str">
        <f t="shared" si="6"/>
        <v>7222 30</v>
      </c>
      <c r="D371">
        <f>COUNTIF('Druge države in ozemlja'!A:A,C371)</f>
        <v>1</v>
      </c>
    </row>
    <row r="372" spans="1:4" ht="28.8" x14ac:dyDescent="0.3">
      <c r="A372" t="s">
        <v>2858</v>
      </c>
      <c r="B372" s="28" t="s">
        <v>2859</v>
      </c>
      <c r="C372" t="str">
        <f t="shared" si="6"/>
        <v>7222 30 51</v>
      </c>
      <c r="D372">
        <f>COUNTIF('Druge države in ozemlja'!A:A,C372)</f>
        <v>0</v>
      </c>
    </row>
    <row r="373" spans="1:4" ht="28.8" x14ac:dyDescent="0.3">
      <c r="A373" t="s">
        <v>2860</v>
      </c>
      <c r="B373" s="28" t="s">
        <v>2861</v>
      </c>
      <c r="C373" t="str">
        <f t="shared" si="6"/>
        <v>7222 30 91</v>
      </c>
      <c r="D373">
        <f>COUNTIF('Druge države in ozemlja'!A:A,C373)</f>
        <v>0</v>
      </c>
    </row>
    <row r="374" spans="1:4" x14ac:dyDescent="0.3">
      <c r="A374" t="s">
        <v>2862</v>
      </c>
      <c r="B374" s="28" t="s">
        <v>2863</v>
      </c>
      <c r="C374" t="str">
        <f t="shared" si="6"/>
        <v>7222 30 97</v>
      </c>
      <c r="D374">
        <f>COUNTIF('Druge države in ozemlja'!A:A,C374)</f>
        <v>0</v>
      </c>
    </row>
    <row r="375" spans="1:4" x14ac:dyDescent="0.3">
      <c r="A375" t="s">
        <v>2864</v>
      </c>
      <c r="B375" s="28" t="s">
        <v>2865</v>
      </c>
      <c r="C375" t="str">
        <f t="shared" si="6"/>
        <v>7222 40</v>
      </c>
      <c r="D375">
        <f>COUNTIF('Druge države in ozemlja'!A:A,C375)</f>
        <v>1</v>
      </c>
    </row>
    <row r="376" spans="1:4" ht="28.8" x14ac:dyDescent="0.3">
      <c r="A376" t="s">
        <v>2866</v>
      </c>
      <c r="B376" s="28" t="s">
        <v>2867</v>
      </c>
      <c r="C376" t="str">
        <f t="shared" si="6"/>
        <v>7222 40 10</v>
      </c>
      <c r="D376">
        <f>COUNTIF('Druge države in ozemlja'!A:A,C376)</f>
        <v>0</v>
      </c>
    </row>
    <row r="377" spans="1:4" ht="28.8" x14ac:dyDescent="0.3">
      <c r="A377" t="s">
        <v>2868</v>
      </c>
      <c r="B377" s="28" t="s">
        <v>2869</v>
      </c>
      <c r="C377" t="str">
        <f t="shared" si="6"/>
        <v>7222 40 50</v>
      </c>
      <c r="D377">
        <f>COUNTIF('Druge države in ozemlja'!A:A,C377)</f>
        <v>0</v>
      </c>
    </row>
    <row r="378" spans="1:4" x14ac:dyDescent="0.3">
      <c r="A378" t="s">
        <v>2870</v>
      </c>
      <c r="B378" s="28" t="s">
        <v>2871</v>
      </c>
      <c r="C378" t="str">
        <f t="shared" si="6"/>
        <v>7222 40 90</v>
      </c>
      <c r="D378">
        <f>COUNTIF('Druge države in ozemlja'!A:A,C378)</f>
        <v>0</v>
      </c>
    </row>
    <row r="379" spans="1:4" x14ac:dyDescent="0.3">
      <c r="A379" t="s">
        <v>2872</v>
      </c>
      <c r="B379" s="28" t="s">
        <v>2873</v>
      </c>
      <c r="C379" t="str">
        <f t="shared" si="6"/>
        <v>7223 00</v>
      </c>
      <c r="D379">
        <f>COUNTIF('Druge države in ozemlja'!A:A,C379)</f>
        <v>1</v>
      </c>
    </row>
    <row r="380" spans="1:4" ht="28.8" x14ac:dyDescent="0.3">
      <c r="A380" t="s">
        <v>2874</v>
      </c>
      <c r="B380" s="28" t="s">
        <v>2875</v>
      </c>
      <c r="C380" t="str">
        <f t="shared" si="6"/>
        <v>7223 00 11</v>
      </c>
      <c r="D380">
        <f>COUNTIF('Druge države in ozemlja'!A:A,C380)</f>
        <v>0</v>
      </c>
    </row>
    <row r="381" spans="1:4" ht="28.8" x14ac:dyDescent="0.3">
      <c r="A381" t="s">
        <v>2876</v>
      </c>
      <c r="B381" s="28" t="s">
        <v>2877</v>
      </c>
      <c r="C381" t="str">
        <f t="shared" si="6"/>
        <v>7223 00 19</v>
      </c>
      <c r="D381">
        <f>COUNTIF('Druge države in ozemlja'!A:A,C381)</f>
        <v>0</v>
      </c>
    </row>
    <row r="382" spans="1:4" ht="43.2" x14ac:dyDescent="0.3">
      <c r="A382" t="s">
        <v>2878</v>
      </c>
      <c r="B382" s="28" t="s">
        <v>2879</v>
      </c>
      <c r="C382" t="str">
        <f t="shared" si="6"/>
        <v>7223 00 91</v>
      </c>
      <c r="D382">
        <f>COUNTIF('Druge države in ozemlja'!A:A,C382)</f>
        <v>0</v>
      </c>
    </row>
    <row r="383" spans="1:4" ht="28.8" x14ac:dyDescent="0.3">
      <c r="A383" t="s">
        <v>2880</v>
      </c>
      <c r="B383" s="28" t="s">
        <v>2877</v>
      </c>
      <c r="C383" t="str">
        <f t="shared" si="6"/>
        <v>7223 00 99</v>
      </c>
      <c r="D383">
        <f>COUNTIF('Druge države in ozemlja'!A:A,C383)</f>
        <v>0</v>
      </c>
    </row>
    <row r="384" spans="1:4" x14ac:dyDescent="0.3">
      <c r="A384" t="s">
        <v>201</v>
      </c>
      <c r="B384" s="28" t="s">
        <v>2881</v>
      </c>
      <c r="C384" t="str">
        <f t="shared" si="6"/>
        <v>7224</v>
      </c>
      <c r="D384">
        <f>COUNTIF('Druge države in ozemlja'!A:A,C384)</f>
        <v>1</v>
      </c>
    </row>
    <row r="385" spans="1:4" ht="28.8" x14ac:dyDescent="0.3">
      <c r="A385" t="s">
        <v>2882</v>
      </c>
      <c r="B385" s="28" t="s">
        <v>2883</v>
      </c>
      <c r="C385" t="str">
        <f t="shared" si="6"/>
        <v>7224 10</v>
      </c>
      <c r="D385">
        <f>COUNTIF('Druge države in ozemlja'!A:A,C385)</f>
        <v>1</v>
      </c>
    </row>
    <row r="386" spans="1:4" ht="28.8" x14ac:dyDescent="0.3">
      <c r="A386" t="s">
        <v>2884</v>
      </c>
      <c r="B386" s="28" t="s">
        <v>2885</v>
      </c>
      <c r="C386" t="str">
        <f t="shared" si="6"/>
        <v>7224 10 10</v>
      </c>
      <c r="D386">
        <f>COUNTIF('Druge države in ozemlja'!A:A,C386)</f>
        <v>0</v>
      </c>
    </row>
    <row r="387" spans="1:4" ht="28.8" x14ac:dyDescent="0.3">
      <c r="A387" t="s">
        <v>2886</v>
      </c>
      <c r="B387" s="28" t="s">
        <v>2887</v>
      </c>
      <c r="C387" t="str">
        <f t="shared" si="6"/>
        <v>7224 10 90</v>
      </c>
      <c r="D387">
        <f>COUNTIF('Druge države in ozemlja'!A:A,C387)</f>
        <v>0</v>
      </c>
    </row>
    <row r="388" spans="1:4" ht="28.8" x14ac:dyDescent="0.3">
      <c r="A388" t="s">
        <v>2888</v>
      </c>
      <c r="B388" s="28" t="s">
        <v>2889</v>
      </c>
      <c r="C388" t="str">
        <f t="shared" si="6"/>
        <v>7224 90</v>
      </c>
      <c r="D388">
        <f>COUNTIF('Druge države in ozemlja'!A:A,C388)</f>
        <v>0</v>
      </c>
    </row>
    <row r="389" spans="1:4" ht="28.8" x14ac:dyDescent="0.3">
      <c r="A389" t="s">
        <v>2890</v>
      </c>
      <c r="B389" s="28" t="s">
        <v>2891</v>
      </c>
      <c r="C389" t="str">
        <f t="shared" si="6"/>
        <v>7224 90 02</v>
      </c>
      <c r="D389">
        <f>COUNTIF('Druge države in ozemlja'!A:A,C389)</f>
        <v>1</v>
      </c>
    </row>
    <row r="390" spans="1:4" ht="28.8" x14ac:dyDescent="0.3">
      <c r="A390" t="s">
        <v>2892</v>
      </c>
      <c r="B390" s="28" t="s">
        <v>2893</v>
      </c>
      <c r="C390" t="str">
        <f t="shared" si="6"/>
        <v>7224 90 03</v>
      </c>
      <c r="D390">
        <f>COUNTIF('Druge države in ozemlja'!A:A,C390)</f>
        <v>1</v>
      </c>
    </row>
    <row r="391" spans="1:4" ht="72" x14ac:dyDescent="0.3">
      <c r="A391" t="s">
        <v>2894</v>
      </c>
      <c r="B391" s="28" t="s">
        <v>2895</v>
      </c>
      <c r="C391" t="str">
        <f t="shared" si="6"/>
        <v>7224 90 05</v>
      </c>
      <c r="D391">
        <f>COUNTIF('Druge države in ozemlja'!A:A,C391)</f>
        <v>1</v>
      </c>
    </row>
    <row r="392" spans="1:4" ht="72" x14ac:dyDescent="0.3">
      <c r="A392" t="s">
        <v>2896</v>
      </c>
      <c r="B392" s="28" t="s">
        <v>2897</v>
      </c>
      <c r="C392" t="str">
        <f t="shared" si="6"/>
        <v>7224 90 07</v>
      </c>
      <c r="D392">
        <f>COUNTIF('Druge države in ozemlja'!A:A,C392)</f>
        <v>1</v>
      </c>
    </row>
    <row r="393" spans="1:4" ht="72" x14ac:dyDescent="0.3">
      <c r="A393" t="s">
        <v>2898</v>
      </c>
      <c r="B393" s="28" t="s">
        <v>2897</v>
      </c>
      <c r="C393" t="str">
        <f t="shared" si="6"/>
        <v>7224 90 14</v>
      </c>
      <c r="D393">
        <f>COUNTIF('Druge države in ozemlja'!A:A,C393)</f>
        <v>1</v>
      </c>
    </row>
    <row r="394" spans="1:4" ht="28.8" x14ac:dyDescent="0.3">
      <c r="A394" t="s">
        <v>2899</v>
      </c>
      <c r="B394" s="28" t="s">
        <v>2900</v>
      </c>
      <c r="C394" t="str">
        <f t="shared" si="6"/>
        <v>7224 90 18</v>
      </c>
      <c r="D394">
        <f>COUNTIF('Druge države in ozemlja'!A:A,C394)</f>
        <v>1</v>
      </c>
    </row>
    <row r="395" spans="1:4" ht="57.6" x14ac:dyDescent="0.3">
      <c r="A395" t="s">
        <v>2901</v>
      </c>
      <c r="B395" s="28" t="s">
        <v>2902</v>
      </c>
      <c r="C395" t="str">
        <f t="shared" si="6"/>
        <v>7224 90 31</v>
      </c>
      <c r="D395">
        <f>COUNTIF('Druge države in ozemlja'!A:A,C395)</f>
        <v>1</v>
      </c>
    </row>
    <row r="396" spans="1:4" ht="28.8" x14ac:dyDescent="0.3">
      <c r="A396" t="s">
        <v>2903</v>
      </c>
      <c r="B396" s="28" t="s">
        <v>2904</v>
      </c>
      <c r="C396" t="str">
        <f t="shared" si="6"/>
        <v>7224 90 38</v>
      </c>
      <c r="D396">
        <f>COUNTIF('Druge države in ozemlja'!A:A,C396)</f>
        <v>1</v>
      </c>
    </row>
    <row r="397" spans="1:4" ht="28.8" x14ac:dyDescent="0.3">
      <c r="A397" t="s">
        <v>2905</v>
      </c>
      <c r="B397" s="28" t="s">
        <v>2900</v>
      </c>
      <c r="C397" t="str">
        <f t="shared" si="6"/>
        <v>7224 90 90</v>
      </c>
      <c r="D397">
        <f>COUNTIF('Druge države in ozemlja'!A:A,C397)</f>
        <v>1</v>
      </c>
    </row>
    <row r="398" spans="1:4" x14ac:dyDescent="0.3">
      <c r="A398" t="s">
        <v>212</v>
      </c>
      <c r="B398" s="28" t="s">
        <v>2906</v>
      </c>
      <c r="C398" t="str">
        <f t="shared" si="6"/>
        <v>7225</v>
      </c>
      <c r="D398">
        <f>COUNTIF('Druge države in ozemlja'!A:A,C398)</f>
        <v>1</v>
      </c>
    </row>
    <row r="399" spans="1:4" x14ac:dyDescent="0.3">
      <c r="A399" t="s">
        <v>2907</v>
      </c>
      <c r="B399" s="28" t="s">
        <v>2908</v>
      </c>
      <c r="C399" t="str">
        <f t="shared" si="6"/>
        <v>7225 11 00</v>
      </c>
      <c r="D399">
        <f>COUNTIF('Druge države in ozemlja'!A:A,C399)</f>
        <v>1</v>
      </c>
    </row>
    <row r="400" spans="1:4" x14ac:dyDescent="0.3">
      <c r="A400" t="s">
        <v>2909</v>
      </c>
      <c r="B400" s="28" t="s">
        <v>2910</v>
      </c>
      <c r="C400" t="str">
        <f t="shared" si="6"/>
        <v>7225 19</v>
      </c>
      <c r="D400">
        <f>COUNTIF('Druge države in ozemlja'!A:A,C400)</f>
        <v>0</v>
      </c>
    </row>
    <row r="401" spans="1:4" ht="28.8" x14ac:dyDescent="0.3">
      <c r="A401" t="s">
        <v>2911</v>
      </c>
      <c r="B401" s="28" t="s">
        <v>2912</v>
      </c>
      <c r="C401" t="str">
        <f t="shared" si="6"/>
        <v>7225 19 10</v>
      </c>
      <c r="D401">
        <f>COUNTIF('Druge države in ozemlja'!A:A,C401)</f>
        <v>1</v>
      </c>
    </row>
    <row r="402" spans="1:4" ht="28.8" x14ac:dyDescent="0.3">
      <c r="A402" t="s">
        <v>2913</v>
      </c>
      <c r="B402" s="28" t="s">
        <v>2914</v>
      </c>
      <c r="C402" t="str">
        <f t="shared" si="6"/>
        <v>7225 19 90</v>
      </c>
      <c r="D402">
        <f>COUNTIF('Druge države in ozemlja'!A:A,C402)</f>
        <v>1</v>
      </c>
    </row>
    <row r="403" spans="1:4" ht="28.8" x14ac:dyDescent="0.3">
      <c r="A403" t="s">
        <v>2915</v>
      </c>
      <c r="B403" s="28" t="s">
        <v>2916</v>
      </c>
      <c r="C403" t="str">
        <f t="shared" si="6"/>
        <v>7225 30</v>
      </c>
      <c r="D403">
        <f>COUNTIF('Druge države in ozemlja'!A:A,C403)</f>
        <v>1</v>
      </c>
    </row>
    <row r="404" spans="1:4" ht="28.8" x14ac:dyDescent="0.3">
      <c r="A404" t="s">
        <v>2917</v>
      </c>
      <c r="B404" s="28" t="s">
        <v>2918</v>
      </c>
      <c r="C404" t="str">
        <f t="shared" si="6"/>
        <v>7225 30 10</v>
      </c>
      <c r="D404">
        <f>COUNTIF('Druge države in ozemlja'!A:A,C404)</f>
        <v>0</v>
      </c>
    </row>
    <row r="405" spans="1:4" ht="28.8" x14ac:dyDescent="0.3">
      <c r="A405" t="s">
        <v>2919</v>
      </c>
      <c r="B405" s="28" t="s">
        <v>2920</v>
      </c>
      <c r="C405" t="str">
        <f t="shared" si="6"/>
        <v>7225 30 30</v>
      </c>
      <c r="D405">
        <f>COUNTIF('Druge države in ozemlja'!A:A,C405)</f>
        <v>0</v>
      </c>
    </row>
    <row r="406" spans="1:4" ht="28.8" x14ac:dyDescent="0.3">
      <c r="A406" t="s">
        <v>2921</v>
      </c>
      <c r="B406" s="28" t="s">
        <v>2922</v>
      </c>
      <c r="C406" t="str">
        <f t="shared" si="6"/>
        <v>7225 30 90</v>
      </c>
      <c r="D406">
        <f>COUNTIF('Druge države in ozemlja'!A:A,C406)</f>
        <v>0</v>
      </c>
    </row>
    <row r="407" spans="1:4" ht="28.8" x14ac:dyDescent="0.3">
      <c r="A407" t="s">
        <v>2923</v>
      </c>
      <c r="B407" s="28" t="s">
        <v>2924</v>
      </c>
      <c r="C407" t="str">
        <f t="shared" si="6"/>
        <v>7225 40</v>
      </c>
      <c r="D407">
        <f>COUNTIF('Druge države in ozemlja'!A:A,C407)</f>
        <v>1</v>
      </c>
    </row>
    <row r="408" spans="1:4" ht="28.8" x14ac:dyDescent="0.3">
      <c r="A408" t="s">
        <v>2925</v>
      </c>
      <c r="B408" s="28" t="s">
        <v>2926</v>
      </c>
      <c r="C408" t="str">
        <f t="shared" si="6"/>
        <v>7225 40 12</v>
      </c>
      <c r="D408">
        <f>COUNTIF('Druge države in ozemlja'!A:A,C408)</f>
        <v>0</v>
      </c>
    </row>
    <row r="409" spans="1:4" ht="28.8" x14ac:dyDescent="0.3">
      <c r="A409" t="s">
        <v>2927</v>
      </c>
      <c r="B409" s="28" t="s">
        <v>2928</v>
      </c>
      <c r="C409" t="str">
        <f t="shared" si="6"/>
        <v>7225 40 15</v>
      </c>
      <c r="D409">
        <f>COUNTIF('Druge države in ozemlja'!A:A,C409)</f>
        <v>0</v>
      </c>
    </row>
    <row r="410" spans="1:4" ht="28.8" x14ac:dyDescent="0.3">
      <c r="A410" t="s">
        <v>2929</v>
      </c>
      <c r="B410" s="28" t="s">
        <v>2930</v>
      </c>
      <c r="C410" t="str">
        <f t="shared" si="6"/>
        <v>7225 40 40</v>
      </c>
      <c r="D410">
        <f>COUNTIF('Druge države in ozemlja'!A:A,C410)</f>
        <v>0</v>
      </c>
    </row>
    <row r="411" spans="1:4" ht="43.2" x14ac:dyDescent="0.3">
      <c r="A411" t="s">
        <v>2931</v>
      </c>
      <c r="B411" s="28" t="s">
        <v>2932</v>
      </c>
      <c r="C411" t="str">
        <f t="shared" si="6"/>
        <v>7225 40 60</v>
      </c>
      <c r="D411">
        <f>COUNTIF('Druge države in ozemlja'!A:A,C411)</f>
        <v>0</v>
      </c>
    </row>
    <row r="412" spans="1:4" ht="28.8" x14ac:dyDescent="0.3">
      <c r="A412" t="s">
        <v>2933</v>
      </c>
      <c r="B412" s="28" t="s">
        <v>2934</v>
      </c>
      <c r="C412" t="str">
        <f t="shared" si="6"/>
        <v>7225 40 90</v>
      </c>
      <c r="D412">
        <f>COUNTIF('Druge države in ozemlja'!A:A,C412)</f>
        <v>0</v>
      </c>
    </row>
    <row r="413" spans="1:4" ht="28.8" x14ac:dyDescent="0.3">
      <c r="A413" t="s">
        <v>2935</v>
      </c>
      <c r="B413" s="28" t="s">
        <v>2936</v>
      </c>
      <c r="C413" t="str">
        <f t="shared" si="6"/>
        <v>7225 50</v>
      </c>
      <c r="D413">
        <f>COUNTIF('Druge države in ozemlja'!A:A,C413)</f>
        <v>1</v>
      </c>
    </row>
    <row r="414" spans="1:4" ht="28.8" x14ac:dyDescent="0.3">
      <c r="A414" t="s">
        <v>2937</v>
      </c>
      <c r="B414" s="28" t="s">
        <v>2938</v>
      </c>
      <c r="C414" t="str">
        <f t="shared" si="6"/>
        <v>7225 50 20</v>
      </c>
      <c r="D414">
        <f>COUNTIF('Druge države in ozemlja'!A:A,C414)</f>
        <v>0</v>
      </c>
    </row>
    <row r="415" spans="1:4" ht="28.8" x14ac:dyDescent="0.3">
      <c r="A415" t="s">
        <v>2939</v>
      </c>
      <c r="B415" s="28" t="s">
        <v>2940</v>
      </c>
      <c r="C415" t="str">
        <f t="shared" si="6"/>
        <v>7225 50 80</v>
      </c>
      <c r="D415">
        <f>COUNTIF('Druge države in ozemlja'!A:A,C415)</f>
        <v>0</v>
      </c>
    </row>
    <row r="416" spans="1:4" ht="28.8" x14ac:dyDescent="0.3">
      <c r="A416" t="s">
        <v>2941</v>
      </c>
      <c r="B416" s="28" t="s">
        <v>2942</v>
      </c>
      <c r="C416" t="str">
        <f t="shared" si="6"/>
        <v>7225 91 00</v>
      </c>
      <c r="D416">
        <f>COUNTIF('Druge države in ozemlja'!A:A,C416)</f>
        <v>1</v>
      </c>
    </row>
    <row r="417" spans="1:4" ht="28.8" x14ac:dyDescent="0.3">
      <c r="A417" t="s">
        <v>2943</v>
      </c>
      <c r="B417" s="28" t="s">
        <v>2944</v>
      </c>
      <c r="C417" t="str">
        <f t="shared" si="6"/>
        <v>7225 92 00</v>
      </c>
      <c r="D417">
        <f>COUNTIF('Druge države in ozemlja'!A:A,C417)</f>
        <v>1</v>
      </c>
    </row>
    <row r="418" spans="1:4" ht="28.8" x14ac:dyDescent="0.3">
      <c r="A418" t="s">
        <v>2945</v>
      </c>
      <c r="B418" s="28" t="s">
        <v>2940</v>
      </c>
      <c r="C418" t="str">
        <f t="shared" si="6"/>
        <v>7225 99 00</v>
      </c>
      <c r="D418">
        <f>COUNTIF('Druge države in ozemlja'!A:A,C418)</f>
        <v>1</v>
      </c>
    </row>
    <row r="419" spans="1:4" x14ac:dyDescent="0.3">
      <c r="A419" t="s">
        <v>222</v>
      </c>
      <c r="B419" s="28" t="s">
        <v>2946</v>
      </c>
      <c r="C419" t="str">
        <f t="shared" si="6"/>
        <v>7226</v>
      </c>
      <c r="D419">
        <f>COUNTIF('Druge države in ozemlja'!A:A,C419)</f>
        <v>1</v>
      </c>
    </row>
    <row r="420" spans="1:4" x14ac:dyDescent="0.3">
      <c r="A420" t="s">
        <v>2947</v>
      </c>
      <c r="B420" s="28" t="s">
        <v>2948</v>
      </c>
      <c r="C420" t="str">
        <f t="shared" si="6"/>
        <v>7226 11 00</v>
      </c>
      <c r="D420">
        <f>COUNTIF('Druge države in ozemlja'!A:A,C420)</f>
        <v>1</v>
      </c>
    </row>
    <row r="421" spans="1:4" x14ac:dyDescent="0.3">
      <c r="A421" t="s">
        <v>2949</v>
      </c>
      <c r="B421" s="28" t="s">
        <v>2950</v>
      </c>
      <c r="C421" t="str">
        <f t="shared" si="6"/>
        <v>7226 19</v>
      </c>
      <c r="D421">
        <f>COUNTIF('Druge države in ozemlja'!A:A,C421)</f>
        <v>0</v>
      </c>
    </row>
    <row r="422" spans="1:4" ht="28.8" x14ac:dyDescent="0.3">
      <c r="A422" t="s">
        <v>2951</v>
      </c>
      <c r="B422" s="28" t="s">
        <v>2952</v>
      </c>
      <c r="C422" t="str">
        <f t="shared" si="6"/>
        <v>7226 19 10</v>
      </c>
      <c r="D422">
        <f>COUNTIF('Druge države in ozemlja'!A:A,C422)</f>
        <v>1</v>
      </c>
    </row>
    <row r="423" spans="1:4" ht="28.8" x14ac:dyDescent="0.3">
      <c r="A423" t="s">
        <v>2953</v>
      </c>
      <c r="B423" s="28" t="s">
        <v>2954</v>
      </c>
      <c r="C423" t="str">
        <f t="shared" si="6"/>
        <v>7226 19 80</v>
      </c>
      <c r="D423">
        <f>COUNTIF('Druge države in ozemlja'!A:A,C423)</f>
        <v>1</v>
      </c>
    </row>
    <row r="424" spans="1:4" x14ac:dyDescent="0.3">
      <c r="A424" t="s">
        <v>2955</v>
      </c>
      <c r="B424" s="28" t="s">
        <v>2956</v>
      </c>
      <c r="C424" t="str">
        <f t="shared" si="6"/>
        <v>7226 20 00</v>
      </c>
      <c r="D424">
        <f>COUNTIF('Druge države in ozemlja'!A:A,C424)</f>
        <v>1</v>
      </c>
    </row>
    <row r="425" spans="1:4" ht="28.8" x14ac:dyDescent="0.3">
      <c r="A425" t="s">
        <v>2957</v>
      </c>
      <c r="B425" s="28" t="s">
        <v>2958</v>
      </c>
      <c r="C425" t="str">
        <f t="shared" si="6"/>
        <v>7226 91</v>
      </c>
      <c r="D425">
        <f>COUNTIF('Druge države in ozemlja'!A:A,C425)</f>
        <v>1</v>
      </c>
    </row>
    <row r="426" spans="1:4" ht="28.8" x14ac:dyDescent="0.3">
      <c r="A426" t="s">
        <v>2959</v>
      </c>
      <c r="B426" s="28" t="s">
        <v>2960</v>
      </c>
      <c r="C426" t="str">
        <f t="shared" ref="C426:C489" si="7">SUBSTITUTE(A426," ",CHAR(160))</f>
        <v>7226 91 20</v>
      </c>
      <c r="D426">
        <f>COUNTIF('Druge države in ozemlja'!A:A,C426)</f>
        <v>0</v>
      </c>
    </row>
    <row r="427" spans="1:4" ht="28.8" x14ac:dyDescent="0.3">
      <c r="A427" t="s">
        <v>2961</v>
      </c>
      <c r="B427" s="28" t="s">
        <v>2962</v>
      </c>
      <c r="C427" t="str">
        <f t="shared" si="7"/>
        <v>7226 91 91</v>
      </c>
      <c r="D427">
        <f>COUNTIF('Druge države in ozemlja'!A:A,C427)</f>
        <v>0</v>
      </c>
    </row>
    <row r="428" spans="1:4" ht="28.8" x14ac:dyDescent="0.3">
      <c r="A428" t="s">
        <v>2963</v>
      </c>
      <c r="B428" s="28" t="s">
        <v>2964</v>
      </c>
      <c r="C428" t="str">
        <f t="shared" si="7"/>
        <v>7226 91 99</v>
      </c>
      <c r="D428">
        <f>COUNTIF('Druge države in ozemlja'!A:A,C428)</f>
        <v>0</v>
      </c>
    </row>
    <row r="429" spans="1:4" ht="28.8" x14ac:dyDescent="0.3">
      <c r="A429" t="s">
        <v>2965</v>
      </c>
      <c r="B429" s="28" t="s">
        <v>2966</v>
      </c>
      <c r="C429" t="str">
        <f t="shared" si="7"/>
        <v>7226 92 00</v>
      </c>
      <c r="D429">
        <f>COUNTIF('Druge države in ozemlja'!A:A,C429)</f>
        <v>1</v>
      </c>
    </row>
    <row r="430" spans="1:4" ht="28.8" x14ac:dyDescent="0.3">
      <c r="A430" t="s">
        <v>2967</v>
      </c>
      <c r="B430" s="28" t="s">
        <v>2968</v>
      </c>
      <c r="C430" t="str">
        <f t="shared" si="7"/>
        <v>7226 99</v>
      </c>
      <c r="D430">
        <f>COUNTIF('Druge države in ozemlja'!A:A,C430)</f>
        <v>1</v>
      </c>
    </row>
    <row r="431" spans="1:4" ht="28.8" x14ac:dyDescent="0.3">
      <c r="A431" t="s">
        <v>2969</v>
      </c>
      <c r="B431" s="28" t="s">
        <v>2970</v>
      </c>
      <c r="C431" t="str">
        <f t="shared" si="7"/>
        <v>7226 99 10</v>
      </c>
      <c r="D431">
        <f>COUNTIF('Druge države in ozemlja'!A:A,C431)</f>
        <v>0</v>
      </c>
    </row>
    <row r="432" spans="1:4" ht="28.8" x14ac:dyDescent="0.3">
      <c r="A432" t="s">
        <v>2971</v>
      </c>
      <c r="B432" s="28" t="s">
        <v>2972</v>
      </c>
      <c r="C432" t="str">
        <f t="shared" si="7"/>
        <v>7226 99 30</v>
      </c>
      <c r="D432">
        <f>COUNTIF('Druge države in ozemlja'!A:A,C432)</f>
        <v>0</v>
      </c>
    </row>
    <row r="433" spans="1:4" ht="28.8" x14ac:dyDescent="0.3">
      <c r="A433" t="s">
        <v>2973</v>
      </c>
      <c r="B433" s="28" t="s">
        <v>2974</v>
      </c>
      <c r="C433" t="str">
        <f t="shared" si="7"/>
        <v>7226 99 70</v>
      </c>
      <c r="D433">
        <f>COUNTIF('Druge države in ozemlja'!A:A,C433)</f>
        <v>0</v>
      </c>
    </row>
    <row r="434" spans="1:4" x14ac:dyDescent="0.3">
      <c r="A434" t="s">
        <v>230</v>
      </c>
      <c r="B434" s="28" t="s">
        <v>2975</v>
      </c>
      <c r="C434" t="str">
        <f t="shared" si="7"/>
        <v>7227</v>
      </c>
      <c r="D434">
        <f>COUNTIF('Druge države in ozemlja'!A:A,C434)</f>
        <v>1</v>
      </c>
    </row>
    <row r="435" spans="1:4" x14ac:dyDescent="0.3">
      <c r="A435" t="s">
        <v>2976</v>
      </c>
      <c r="B435" s="28" t="s">
        <v>2977</v>
      </c>
      <c r="C435" t="str">
        <f t="shared" si="7"/>
        <v>7227 10 00</v>
      </c>
      <c r="D435">
        <f>COUNTIF('Druge države in ozemlja'!A:A,C435)</f>
        <v>0</v>
      </c>
    </row>
    <row r="436" spans="1:4" ht="28.8" x14ac:dyDescent="0.3">
      <c r="A436" t="s">
        <v>2978</v>
      </c>
      <c r="B436" s="28" t="s">
        <v>2979</v>
      </c>
      <c r="C436" t="str">
        <f t="shared" si="7"/>
        <v>7227 20 00</v>
      </c>
      <c r="D436">
        <f>COUNTIF('Druge države in ozemlja'!A:A,C436)</f>
        <v>0</v>
      </c>
    </row>
    <row r="437" spans="1:4" x14ac:dyDescent="0.3">
      <c r="A437" t="s">
        <v>2980</v>
      </c>
      <c r="B437" s="28" t="s">
        <v>2981</v>
      </c>
      <c r="C437" t="str">
        <f t="shared" si="7"/>
        <v>7227 90</v>
      </c>
      <c r="D437">
        <f>COUNTIF('Druge države in ozemlja'!A:A,C437)</f>
        <v>0</v>
      </c>
    </row>
    <row r="438" spans="1:4" ht="43.2" x14ac:dyDescent="0.3">
      <c r="A438" t="s">
        <v>2982</v>
      </c>
      <c r="B438" s="28" t="s">
        <v>2983</v>
      </c>
      <c r="C438" t="str">
        <f t="shared" si="7"/>
        <v>7227 90 10</v>
      </c>
      <c r="D438">
        <f>COUNTIF('Druge države in ozemlja'!A:A,C438)</f>
        <v>0</v>
      </c>
    </row>
    <row r="439" spans="1:4" ht="43.2" x14ac:dyDescent="0.3">
      <c r="A439" t="s">
        <v>2984</v>
      </c>
      <c r="B439" s="28" t="s">
        <v>2985</v>
      </c>
      <c r="C439" t="str">
        <f t="shared" si="7"/>
        <v>7227 90 50</v>
      </c>
      <c r="D439">
        <f>COUNTIF('Druge države in ozemlja'!A:A,C439)</f>
        <v>0</v>
      </c>
    </row>
    <row r="440" spans="1:4" x14ac:dyDescent="0.3">
      <c r="A440" t="s">
        <v>2986</v>
      </c>
      <c r="B440" s="28" t="s">
        <v>2981</v>
      </c>
      <c r="C440" t="str">
        <f t="shared" si="7"/>
        <v>7227 90 95</v>
      </c>
      <c r="D440">
        <f>COUNTIF('Druge države in ozemlja'!A:A,C440)</f>
        <v>0</v>
      </c>
    </row>
    <row r="441" spans="1:4" ht="28.8" x14ac:dyDescent="0.3">
      <c r="A441" t="s">
        <v>231</v>
      </c>
      <c r="B441" s="28" t="s">
        <v>2987</v>
      </c>
      <c r="C441" t="str">
        <f t="shared" si="7"/>
        <v>7228</v>
      </c>
      <c r="D441">
        <f>COUNTIF('Druge države in ozemlja'!A:A,C441)</f>
        <v>1</v>
      </c>
    </row>
    <row r="442" spans="1:4" ht="28.8" x14ac:dyDescent="0.3">
      <c r="A442" t="s">
        <v>2988</v>
      </c>
      <c r="B442" s="28" t="s">
        <v>2989</v>
      </c>
      <c r="C442" t="str">
        <f t="shared" si="7"/>
        <v>7228 10</v>
      </c>
      <c r="D442">
        <f>COUNTIF('Druge države in ozemlja'!A:A,C442)</f>
        <v>0</v>
      </c>
    </row>
    <row r="443" spans="1:4" ht="57.6" x14ac:dyDescent="0.3">
      <c r="A443" t="s">
        <v>2990</v>
      </c>
      <c r="B443" s="28" t="s">
        <v>2991</v>
      </c>
      <c r="C443" t="str">
        <f t="shared" si="7"/>
        <v>7228 10 20</v>
      </c>
      <c r="D443">
        <f>COUNTIF('Druge države in ozemlja'!A:A,C443)</f>
        <v>1</v>
      </c>
    </row>
    <row r="444" spans="1:4" ht="28.8" x14ac:dyDescent="0.3">
      <c r="A444" t="s">
        <v>2992</v>
      </c>
      <c r="B444" s="28" t="s">
        <v>2993</v>
      </c>
      <c r="C444" t="str">
        <f t="shared" si="7"/>
        <v>7228 10 50</v>
      </c>
      <c r="D444">
        <f>COUNTIF('Druge države in ozemlja'!A:A,C444)</f>
        <v>1</v>
      </c>
    </row>
    <row r="445" spans="1:4" ht="28.8" x14ac:dyDescent="0.3">
      <c r="A445" t="s">
        <v>2994</v>
      </c>
      <c r="B445" s="28" t="s">
        <v>2995</v>
      </c>
      <c r="C445" t="str">
        <f t="shared" si="7"/>
        <v>7228 10 90</v>
      </c>
      <c r="D445">
        <f>COUNTIF('Druge države in ozemlja'!A:A,C445)</f>
        <v>1</v>
      </c>
    </row>
    <row r="446" spans="1:4" ht="28.8" x14ac:dyDescent="0.3">
      <c r="A446" t="s">
        <v>2996</v>
      </c>
      <c r="B446" s="28" t="s">
        <v>2997</v>
      </c>
      <c r="C446" t="str">
        <f t="shared" si="7"/>
        <v>7228 20</v>
      </c>
      <c r="D446">
        <f>COUNTIF('Druge države in ozemlja'!A:A,C446)</f>
        <v>1</v>
      </c>
    </row>
    <row r="447" spans="1:4" ht="43.2" x14ac:dyDescent="0.3">
      <c r="A447" t="s">
        <v>2998</v>
      </c>
      <c r="B447" s="28" t="s">
        <v>2999</v>
      </c>
      <c r="C447" t="str">
        <f t="shared" si="7"/>
        <v>7228 20 10</v>
      </c>
      <c r="D447">
        <f>COUNTIF('Druge države in ozemlja'!A:A,C447)</f>
        <v>0</v>
      </c>
    </row>
    <row r="448" spans="1:4" ht="72" x14ac:dyDescent="0.3">
      <c r="A448" t="s">
        <v>3000</v>
      </c>
      <c r="B448" s="28" t="s">
        <v>3001</v>
      </c>
      <c r="C448" t="str">
        <f t="shared" si="7"/>
        <v>7228 20 91</v>
      </c>
      <c r="D448">
        <f>COUNTIF('Druge države in ozemlja'!A:A,C448)</f>
        <v>0</v>
      </c>
    </row>
    <row r="449" spans="1:4" ht="43.2" x14ac:dyDescent="0.3">
      <c r="A449" t="s">
        <v>3002</v>
      </c>
      <c r="B449" s="28" t="s">
        <v>3003</v>
      </c>
      <c r="C449" t="str">
        <f t="shared" si="7"/>
        <v>7228 20 99</v>
      </c>
      <c r="D449">
        <f>COUNTIF('Druge države in ozemlja'!A:A,C449)</f>
        <v>0</v>
      </c>
    </row>
    <row r="450" spans="1:4" ht="28.8" x14ac:dyDescent="0.3">
      <c r="A450" t="s">
        <v>3004</v>
      </c>
      <c r="B450" s="28" t="s">
        <v>3005</v>
      </c>
      <c r="C450" t="str">
        <f t="shared" si="7"/>
        <v>7228 30</v>
      </c>
      <c r="D450">
        <f>COUNTIF('Druge države in ozemlja'!A:A,C450)</f>
        <v>1</v>
      </c>
    </row>
    <row r="451" spans="1:4" ht="43.2" x14ac:dyDescent="0.3">
      <c r="A451" t="s">
        <v>3006</v>
      </c>
      <c r="B451" s="28" t="s">
        <v>3007</v>
      </c>
      <c r="C451" t="str">
        <f t="shared" si="7"/>
        <v>7228 30 20</v>
      </c>
      <c r="D451">
        <f>COUNTIF('Druge države in ozemlja'!A:A,C451)</f>
        <v>0</v>
      </c>
    </row>
    <row r="452" spans="1:4" ht="43.2" x14ac:dyDescent="0.3">
      <c r="A452" t="s">
        <v>3008</v>
      </c>
      <c r="B452" s="28" t="s">
        <v>3009</v>
      </c>
      <c r="C452" t="str">
        <f t="shared" si="7"/>
        <v>7228 30 41</v>
      </c>
      <c r="D452">
        <f>COUNTIF('Druge države in ozemlja'!A:A,C452)</f>
        <v>0</v>
      </c>
    </row>
    <row r="453" spans="1:4" ht="43.2" x14ac:dyDescent="0.3">
      <c r="A453" t="s">
        <v>3010</v>
      </c>
      <c r="B453" s="28" t="s">
        <v>3011</v>
      </c>
      <c r="C453" t="str">
        <f t="shared" si="7"/>
        <v>7228 30 49</v>
      </c>
      <c r="D453">
        <f>COUNTIF('Druge države in ozemlja'!A:A,C453)</f>
        <v>0</v>
      </c>
    </row>
    <row r="454" spans="1:4" ht="43.2" x14ac:dyDescent="0.3">
      <c r="A454" t="s">
        <v>3012</v>
      </c>
      <c r="B454" s="28" t="s">
        <v>3013</v>
      </c>
      <c r="C454" t="str">
        <f t="shared" si="7"/>
        <v>7228 30 61</v>
      </c>
      <c r="D454">
        <f>COUNTIF('Druge države in ozemlja'!A:A,C454)</f>
        <v>0</v>
      </c>
    </row>
    <row r="455" spans="1:4" ht="43.2" x14ac:dyDescent="0.3">
      <c r="A455" t="s">
        <v>3014</v>
      </c>
      <c r="B455" s="28" t="s">
        <v>3015</v>
      </c>
      <c r="C455" t="str">
        <f t="shared" si="7"/>
        <v>7228 30 69</v>
      </c>
      <c r="D455">
        <f>COUNTIF('Druge države in ozemlja'!A:A,C455)</f>
        <v>0</v>
      </c>
    </row>
    <row r="456" spans="1:4" ht="43.2" x14ac:dyDescent="0.3">
      <c r="A456" t="s">
        <v>3016</v>
      </c>
      <c r="B456" s="28" t="s">
        <v>3017</v>
      </c>
      <c r="C456" t="str">
        <f t="shared" si="7"/>
        <v>7228 30 70</v>
      </c>
      <c r="D456">
        <f>COUNTIF('Druge države in ozemlja'!A:A,C456)</f>
        <v>0</v>
      </c>
    </row>
    <row r="457" spans="1:4" ht="43.2" x14ac:dyDescent="0.3">
      <c r="A457" t="s">
        <v>3018</v>
      </c>
      <c r="B457" s="28" t="s">
        <v>3011</v>
      </c>
      <c r="C457" t="str">
        <f t="shared" si="7"/>
        <v>7228 30 89</v>
      </c>
      <c r="D457">
        <f>COUNTIF('Druge države in ozemlja'!A:A,C457)</f>
        <v>0</v>
      </c>
    </row>
    <row r="458" spans="1:4" ht="28.8" x14ac:dyDescent="0.3">
      <c r="A458" t="s">
        <v>3019</v>
      </c>
      <c r="B458" s="28" t="s">
        <v>3020</v>
      </c>
      <c r="C458" t="str">
        <f t="shared" si="7"/>
        <v>7228 40</v>
      </c>
      <c r="D458">
        <f>COUNTIF('Druge države in ozemlja'!A:A,C458)</f>
        <v>1</v>
      </c>
    </row>
    <row r="459" spans="1:4" ht="28.8" x14ac:dyDescent="0.3">
      <c r="A459" t="s">
        <v>3021</v>
      </c>
      <c r="B459" s="28" t="s">
        <v>3022</v>
      </c>
      <c r="C459" t="str">
        <f t="shared" si="7"/>
        <v>7228 40 10</v>
      </c>
      <c r="D459">
        <f>COUNTIF('Druge države in ozemlja'!A:A,C459)</f>
        <v>0</v>
      </c>
    </row>
    <row r="460" spans="1:4" ht="28.8" x14ac:dyDescent="0.3">
      <c r="A460" t="s">
        <v>3023</v>
      </c>
      <c r="B460" s="28" t="s">
        <v>3024</v>
      </c>
      <c r="C460" t="str">
        <f t="shared" si="7"/>
        <v>7228 40 90</v>
      </c>
      <c r="D460">
        <f>COUNTIF('Druge države in ozemlja'!A:A,C460)</f>
        <v>0</v>
      </c>
    </row>
    <row r="461" spans="1:4" ht="28.8" x14ac:dyDescent="0.3">
      <c r="A461" t="s">
        <v>3025</v>
      </c>
      <c r="B461" s="28" t="s">
        <v>3026</v>
      </c>
      <c r="C461" t="str">
        <f t="shared" si="7"/>
        <v>7228 50</v>
      </c>
      <c r="D461">
        <f>COUNTIF('Druge države in ozemlja'!A:A,C461)</f>
        <v>1</v>
      </c>
    </row>
    <row r="462" spans="1:4" ht="43.2" x14ac:dyDescent="0.3">
      <c r="A462" t="s">
        <v>3027</v>
      </c>
      <c r="B462" s="28" t="s">
        <v>3028</v>
      </c>
      <c r="C462" t="str">
        <f t="shared" si="7"/>
        <v>7228 50 20</v>
      </c>
      <c r="D462">
        <f>COUNTIF('Druge države in ozemlja'!A:A,C462)</f>
        <v>0</v>
      </c>
    </row>
    <row r="463" spans="1:4" ht="57.6" x14ac:dyDescent="0.3">
      <c r="A463" t="s">
        <v>3029</v>
      </c>
      <c r="B463" s="28" t="s">
        <v>3030</v>
      </c>
      <c r="C463" t="str">
        <f t="shared" si="7"/>
        <v>7228 50 40</v>
      </c>
      <c r="D463">
        <f>COUNTIF('Druge države in ozemlja'!A:A,C463)</f>
        <v>0</v>
      </c>
    </row>
    <row r="464" spans="1:4" ht="57.6" x14ac:dyDescent="0.3">
      <c r="A464" t="s">
        <v>3031</v>
      </c>
      <c r="B464" s="28" t="s">
        <v>3032</v>
      </c>
      <c r="C464" t="str">
        <f t="shared" si="7"/>
        <v>7228 50 61</v>
      </c>
      <c r="D464">
        <f>COUNTIF('Druge države in ozemlja'!A:A,C464)</f>
        <v>0</v>
      </c>
    </row>
    <row r="465" spans="1:4" ht="72" x14ac:dyDescent="0.3">
      <c r="A465" t="s">
        <v>3033</v>
      </c>
      <c r="B465" s="28" t="s">
        <v>3034</v>
      </c>
      <c r="C465" t="str">
        <f t="shared" si="7"/>
        <v>7228 50 69</v>
      </c>
      <c r="D465">
        <f>COUNTIF('Druge države in ozemlja'!A:A,C465)</f>
        <v>0</v>
      </c>
    </row>
    <row r="466" spans="1:4" ht="57.6" x14ac:dyDescent="0.3">
      <c r="A466" t="s">
        <v>3035</v>
      </c>
      <c r="B466" s="28" t="s">
        <v>3036</v>
      </c>
      <c r="C466" t="str">
        <f t="shared" si="7"/>
        <v>7228 50 80</v>
      </c>
      <c r="D466">
        <f>COUNTIF('Druge države in ozemlja'!A:A,C466)</f>
        <v>0</v>
      </c>
    </row>
    <row r="467" spans="1:4" ht="28.8" x14ac:dyDescent="0.3">
      <c r="A467" t="s">
        <v>3037</v>
      </c>
      <c r="B467" s="28" t="s">
        <v>3038</v>
      </c>
      <c r="C467" t="str">
        <f t="shared" si="7"/>
        <v>7228 60</v>
      </c>
      <c r="D467">
        <f>COUNTIF('Druge države in ozemlja'!A:A,C467)</f>
        <v>1</v>
      </c>
    </row>
    <row r="468" spans="1:4" ht="28.8" x14ac:dyDescent="0.3">
      <c r="A468" t="s">
        <v>3039</v>
      </c>
      <c r="B468" s="28" t="s">
        <v>3040</v>
      </c>
      <c r="C468" t="str">
        <f t="shared" si="7"/>
        <v>7228 60 20</v>
      </c>
      <c r="D468">
        <f>COUNTIF('Druge države in ozemlja'!A:A,C468)</f>
        <v>0</v>
      </c>
    </row>
    <row r="469" spans="1:4" ht="28.8" x14ac:dyDescent="0.3">
      <c r="A469" t="s">
        <v>3041</v>
      </c>
      <c r="B469" s="28" t="s">
        <v>3042</v>
      </c>
      <c r="C469" t="str">
        <f t="shared" si="7"/>
        <v>7228 60 80</v>
      </c>
      <c r="D469">
        <f>COUNTIF('Druge države in ozemlja'!A:A,C469)</f>
        <v>0</v>
      </c>
    </row>
    <row r="470" spans="1:4" ht="28.8" x14ac:dyDescent="0.3">
      <c r="A470" t="s">
        <v>3043</v>
      </c>
      <c r="B470" s="28" t="s">
        <v>3044</v>
      </c>
      <c r="C470" t="str">
        <f t="shared" si="7"/>
        <v>7228 70</v>
      </c>
      <c r="D470">
        <f>COUNTIF('Druge države in ozemlja'!A:A,C470)</f>
        <v>1</v>
      </c>
    </row>
    <row r="471" spans="1:4" ht="43.2" x14ac:dyDescent="0.3">
      <c r="A471" t="s">
        <v>3045</v>
      </c>
      <c r="B471" s="28" t="s">
        <v>3046</v>
      </c>
      <c r="C471" t="str">
        <f t="shared" si="7"/>
        <v>7228 70 10</v>
      </c>
      <c r="D471">
        <f>COUNTIF('Druge države in ozemlja'!A:A,C471)</f>
        <v>0</v>
      </c>
    </row>
    <row r="472" spans="1:4" ht="28.8" x14ac:dyDescent="0.3">
      <c r="A472" t="s">
        <v>3047</v>
      </c>
      <c r="B472" s="28" t="s">
        <v>3048</v>
      </c>
      <c r="C472" t="str">
        <f t="shared" si="7"/>
        <v>7228 70 90</v>
      </c>
      <c r="D472">
        <f>COUNTIF('Druge države in ozemlja'!A:A,C472)</f>
        <v>0</v>
      </c>
    </row>
    <row r="473" spans="1:4" ht="28.8" x14ac:dyDescent="0.3">
      <c r="A473" t="s">
        <v>3049</v>
      </c>
      <c r="B473" s="28" t="s">
        <v>3050</v>
      </c>
      <c r="C473" t="str">
        <f t="shared" si="7"/>
        <v>7228 80 00</v>
      </c>
      <c r="D473">
        <f>COUNTIF('Druge države in ozemlja'!A:A,C473)</f>
        <v>1</v>
      </c>
    </row>
    <row r="474" spans="1:4" x14ac:dyDescent="0.3">
      <c r="A474" t="s">
        <v>242</v>
      </c>
      <c r="B474" s="28" t="s">
        <v>3051</v>
      </c>
      <c r="C474" t="str">
        <f t="shared" si="7"/>
        <v>7229</v>
      </c>
      <c r="D474">
        <f>COUNTIF('Druge države in ozemlja'!A:A,C474)</f>
        <v>1</v>
      </c>
    </row>
    <row r="475" spans="1:4" x14ac:dyDescent="0.3">
      <c r="A475" t="s">
        <v>3052</v>
      </c>
      <c r="B475" s="28" t="s">
        <v>3053</v>
      </c>
      <c r="C475" t="str">
        <f t="shared" si="7"/>
        <v>7229 20 00</v>
      </c>
      <c r="D475">
        <f>COUNTIF('Druge države in ozemlja'!A:A,C475)</f>
        <v>0</v>
      </c>
    </row>
    <row r="476" spans="1:4" x14ac:dyDescent="0.3">
      <c r="A476" t="s">
        <v>3054</v>
      </c>
      <c r="B476" s="28" t="s">
        <v>3055</v>
      </c>
      <c r="C476" t="str">
        <f t="shared" si="7"/>
        <v>7229 90</v>
      </c>
      <c r="D476">
        <f>COUNTIF('Druge države in ozemlja'!A:A,C476)</f>
        <v>0</v>
      </c>
    </row>
    <row r="477" spans="1:4" x14ac:dyDescent="0.3">
      <c r="A477" t="s">
        <v>3056</v>
      </c>
      <c r="B477" s="28" t="s">
        <v>3057</v>
      </c>
      <c r="C477" t="str">
        <f t="shared" si="7"/>
        <v>7229 90 20</v>
      </c>
      <c r="D477">
        <f>COUNTIF('Druge države in ozemlja'!A:A,C477)</f>
        <v>0</v>
      </c>
    </row>
    <row r="478" spans="1:4" ht="43.2" x14ac:dyDescent="0.3">
      <c r="A478" t="s">
        <v>3058</v>
      </c>
      <c r="B478" s="28" t="s">
        <v>3059</v>
      </c>
      <c r="C478" t="str">
        <f t="shared" si="7"/>
        <v>7229 90 50</v>
      </c>
      <c r="D478">
        <f>COUNTIF('Druge države in ozemlja'!A:A,C478)</f>
        <v>0</v>
      </c>
    </row>
    <row r="479" spans="1:4" x14ac:dyDescent="0.3">
      <c r="A479" t="s">
        <v>3060</v>
      </c>
      <c r="B479" s="28" t="s">
        <v>3055</v>
      </c>
      <c r="C479" t="str">
        <f t="shared" si="7"/>
        <v>7229 90 90</v>
      </c>
      <c r="D479">
        <f>COUNTIF('Druge države in ozemlja'!A:A,C479)</f>
        <v>0</v>
      </c>
    </row>
    <row r="480" spans="1:4" ht="28.8" x14ac:dyDescent="0.3">
      <c r="A480" t="s">
        <v>243</v>
      </c>
      <c r="B480" s="28" t="s">
        <v>3639</v>
      </c>
      <c r="C480" t="str">
        <f t="shared" si="7"/>
        <v>7301</v>
      </c>
      <c r="D480">
        <f>COUNTIF('Druge države in ozemlja'!A:A,C480)</f>
        <v>1</v>
      </c>
    </row>
    <row r="481" spans="1:4" ht="28.8" x14ac:dyDescent="0.3">
      <c r="A481" t="s">
        <v>3345</v>
      </c>
      <c r="B481" s="28" t="s">
        <v>3640</v>
      </c>
      <c r="C481" t="str">
        <f t="shared" si="7"/>
        <v>7301 10 00</v>
      </c>
      <c r="D481">
        <f>COUNTIF('Druge države in ozemlja'!A:A,C481)</f>
        <v>0</v>
      </c>
    </row>
    <row r="482" spans="1:4" ht="28.8" x14ac:dyDescent="0.3">
      <c r="A482" t="s">
        <v>3346</v>
      </c>
      <c r="B482" s="28" t="s">
        <v>3641</v>
      </c>
      <c r="C482" t="str">
        <f t="shared" si="7"/>
        <v>7301 20 00</v>
      </c>
      <c r="D482">
        <f>COUNTIF('Druge države in ozemlja'!A:A,C482)</f>
        <v>0</v>
      </c>
    </row>
    <row r="483" spans="1:4" ht="57.6" x14ac:dyDescent="0.3">
      <c r="A483" t="s">
        <v>244</v>
      </c>
      <c r="B483" s="28" t="s">
        <v>484</v>
      </c>
      <c r="C483" t="str">
        <f t="shared" si="7"/>
        <v>7302</v>
      </c>
      <c r="D483">
        <f>COUNTIF('Druge države in ozemlja'!A:A,C483)</f>
        <v>1</v>
      </c>
    </row>
    <row r="484" spans="1:4" ht="57.6" x14ac:dyDescent="0.3">
      <c r="A484" t="s">
        <v>3642</v>
      </c>
      <c r="B484" s="28" t="s">
        <v>3643</v>
      </c>
      <c r="C484" t="str">
        <f t="shared" si="7"/>
        <v>7302 10</v>
      </c>
      <c r="D484">
        <f>COUNTIF('Druge države in ozemlja'!A:A,C484)</f>
        <v>0</v>
      </c>
    </row>
    <row r="485" spans="1:4" ht="72" x14ac:dyDescent="0.3">
      <c r="A485" t="s">
        <v>3347</v>
      </c>
      <c r="B485" s="28" t="s">
        <v>3644</v>
      </c>
      <c r="C485" t="str">
        <f t="shared" si="7"/>
        <v>7302 10 10</v>
      </c>
      <c r="D485">
        <f>COUNTIF('Druge države in ozemlja'!A:A,C485)</f>
        <v>0</v>
      </c>
    </row>
    <row r="486" spans="1:4" ht="72" x14ac:dyDescent="0.3">
      <c r="A486" t="s">
        <v>3348</v>
      </c>
      <c r="B486" s="28" t="s">
        <v>3645</v>
      </c>
      <c r="C486" t="str">
        <f t="shared" si="7"/>
        <v>7302 10 22</v>
      </c>
      <c r="D486">
        <f>COUNTIF('Druge države in ozemlja'!A:A,C486)</f>
        <v>0</v>
      </c>
    </row>
    <row r="487" spans="1:4" ht="72" x14ac:dyDescent="0.3">
      <c r="A487" t="s">
        <v>3349</v>
      </c>
      <c r="B487" s="28" t="s">
        <v>3646</v>
      </c>
      <c r="C487" t="str">
        <f t="shared" si="7"/>
        <v>7302 10 28</v>
      </c>
      <c r="D487">
        <f>COUNTIF('Druge države in ozemlja'!A:A,C487)</f>
        <v>0</v>
      </c>
    </row>
    <row r="488" spans="1:4" ht="72" x14ac:dyDescent="0.3">
      <c r="A488" t="s">
        <v>3350</v>
      </c>
      <c r="B488" s="28" t="s">
        <v>3647</v>
      </c>
      <c r="C488" t="str">
        <f t="shared" si="7"/>
        <v>7302 10 40</v>
      </c>
      <c r="D488">
        <f>COUNTIF('Druge države in ozemlja'!A:A,C488)</f>
        <v>0</v>
      </c>
    </row>
    <row r="489" spans="1:4" ht="72" x14ac:dyDescent="0.3">
      <c r="A489" t="s">
        <v>3351</v>
      </c>
      <c r="B489" s="28" t="s">
        <v>3648</v>
      </c>
      <c r="C489" t="str">
        <f t="shared" si="7"/>
        <v>7302 10 50</v>
      </c>
      <c r="D489">
        <f>COUNTIF('Druge države in ozemlja'!A:A,C489)</f>
        <v>0</v>
      </c>
    </row>
    <row r="490" spans="1:4" ht="72" x14ac:dyDescent="0.3">
      <c r="A490" t="s">
        <v>3352</v>
      </c>
      <c r="B490" s="28" t="s">
        <v>3649</v>
      </c>
      <c r="C490" t="str">
        <f t="shared" ref="C490:C553" si="8">SUBSTITUTE(A490," ",CHAR(160))</f>
        <v>7302 10 90</v>
      </c>
      <c r="D490">
        <f>COUNTIF('Druge države in ozemlja'!A:A,C490)</f>
        <v>0</v>
      </c>
    </row>
    <row r="491" spans="1:4" ht="72" x14ac:dyDescent="0.3">
      <c r="A491" t="s">
        <v>3353</v>
      </c>
      <c r="B491" s="28" t="s">
        <v>3650</v>
      </c>
      <c r="C491" t="str">
        <f t="shared" si="8"/>
        <v>7302 30 00</v>
      </c>
      <c r="D491">
        <f>COUNTIF('Druge države in ozemlja'!A:A,C491)</f>
        <v>0</v>
      </c>
    </row>
    <row r="492" spans="1:4" ht="57.6" x14ac:dyDescent="0.3">
      <c r="A492" t="s">
        <v>3354</v>
      </c>
      <c r="B492" s="28" t="s">
        <v>3651</v>
      </c>
      <c r="C492" t="str">
        <f t="shared" si="8"/>
        <v>7302 40 00</v>
      </c>
      <c r="D492">
        <f>COUNTIF('Druge države in ozemlja'!A:A,C492)</f>
        <v>0</v>
      </c>
    </row>
    <row r="493" spans="1:4" ht="57.6" x14ac:dyDescent="0.3">
      <c r="A493" t="s">
        <v>3355</v>
      </c>
      <c r="B493" s="28" t="s">
        <v>3652</v>
      </c>
      <c r="C493" t="str">
        <f t="shared" si="8"/>
        <v>7302 90 00</v>
      </c>
      <c r="D493">
        <f>COUNTIF('Druge države in ozemlja'!A:A,C493)</f>
        <v>0</v>
      </c>
    </row>
    <row r="494" spans="1:4" x14ac:dyDescent="0.3">
      <c r="A494" t="s">
        <v>3653</v>
      </c>
      <c r="B494" s="28" t="s">
        <v>485</v>
      </c>
      <c r="C494" t="str">
        <f t="shared" si="8"/>
        <v>7303 00</v>
      </c>
      <c r="D494">
        <f>COUNTIF('Druge države in ozemlja'!A:A,C494)</f>
        <v>1</v>
      </c>
    </row>
    <row r="495" spans="1:4" x14ac:dyDescent="0.3">
      <c r="A495" t="s">
        <v>3356</v>
      </c>
      <c r="B495" s="28" t="s">
        <v>3654</v>
      </c>
      <c r="C495" t="str">
        <f t="shared" si="8"/>
        <v>7303 00 10</v>
      </c>
      <c r="D495">
        <f>COUNTIF('Druge države in ozemlja'!A:A,C495)</f>
        <v>0</v>
      </c>
    </row>
    <row r="496" spans="1:4" x14ac:dyDescent="0.3">
      <c r="A496" t="s">
        <v>3357</v>
      </c>
      <c r="B496" s="28" t="s">
        <v>3655</v>
      </c>
      <c r="C496" t="str">
        <f t="shared" si="8"/>
        <v>7303 00 90</v>
      </c>
      <c r="D496">
        <f>COUNTIF('Druge države in ozemlja'!A:A,C496)</f>
        <v>0</v>
      </c>
    </row>
    <row r="497" spans="1:4" x14ac:dyDescent="0.3">
      <c r="A497" t="s">
        <v>247</v>
      </c>
      <c r="B497" s="28" t="s">
        <v>3656</v>
      </c>
      <c r="C497" t="str">
        <f t="shared" si="8"/>
        <v>7304</v>
      </c>
      <c r="D497">
        <f>COUNTIF('Druge države in ozemlja'!A:A,C497)</f>
        <v>1</v>
      </c>
    </row>
    <row r="498" spans="1:4" x14ac:dyDescent="0.3">
      <c r="A498" t="s">
        <v>3358</v>
      </c>
      <c r="B498" s="28" t="s">
        <v>3657</v>
      </c>
      <c r="C498" t="str">
        <f t="shared" si="8"/>
        <v>7304 11 00</v>
      </c>
      <c r="D498">
        <f>COUNTIF('Druge države in ozemlja'!A:A,C498)</f>
        <v>1</v>
      </c>
    </row>
    <row r="499" spans="1:4" x14ac:dyDescent="0.3">
      <c r="A499" t="s">
        <v>3658</v>
      </c>
      <c r="B499" s="28" t="s">
        <v>3659</v>
      </c>
      <c r="C499" t="str">
        <f t="shared" si="8"/>
        <v>7304 19</v>
      </c>
      <c r="D499">
        <f>COUNTIF('Druge države in ozemlja'!A:A,C499)</f>
        <v>1</v>
      </c>
    </row>
    <row r="500" spans="1:4" ht="28.8" x14ac:dyDescent="0.3">
      <c r="A500" t="s">
        <v>3359</v>
      </c>
      <c r="B500" s="28" t="s">
        <v>3660</v>
      </c>
      <c r="C500" t="str">
        <f t="shared" si="8"/>
        <v>7304 19 10</v>
      </c>
      <c r="D500">
        <f>COUNTIF('Druge države in ozemlja'!A:A,C500)</f>
        <v>0</v>
      </c>
    </row>
    <row r="501" spans="1:4" ht="28.8" x14ac:dyDescent="0.3">
      <c r="A501" t="s">
        <v>3360</v>
      </c>
      <c r="B501" s="28" t="s">
        <v>3661</v>
      </c>
      <c r="C501" t="str">
        <f t="shared" si="8"/>
        <v>7304 19 30</v>
      </c>
      <c r="D501">
        <f>COUNTIF('Druge države in ozemlja'!A:A,C501)</f>
        <v>0</v>
      </c>
    </row>
    <row r="502" spans="1:4" ht="28.8" x14ac:dyDescent="0.3">
      <c r="A502" t="s">
        <v>3361</v>
      </c>
      <c r="B502" s="28" t="s">
        <v>3662</v>
      </c>
      <c r="C502" t="str">
        <f t="shared" si="8"/>
        <v>7304 19 90</v>
      </c>
      <c r="D502">
        <f>COUNTIF('Druge države in ozemlja'!A:A,C502)</f>
        <v>0</v>
      </c>
    </row>
    <row r="503" spans="1:4" ht="28.8" x14ac:dyDescent="0.3">
      <c r="A503" t="s">
        <v>3362</v>
      </c>
      <c r="B503" s="28" t="s">
        <v>3663</v>
      </c>
      <c r="C503" t="str">
        <f t="shared" si="8"/>
        <v>7304 22 00</v>
      </c>
      <c r="D503">
        <f>COUNTIF('Druge države in ozemlja'!A:A,C503)</f>
        <v>1</v>
      </c>
    </row>
    <row r="504" spans="1:4" ht="28.8" x14ac:dyDescent="0.3">
      <c r="A504" t="s">
        <v>3363</v>
      </c>
      <c r="B504" s="28" t="s">
        <v>3664</v>
      </c>
      <c r="C504" t="str">
        <f t="shared" si="8"/>
        <v>7304 23 00</v>
      </c>
      <c r="D504">
        <f>COUNTIF('Druge države in ozemlja'!A:A,C504)</f>
        <v>1</v>
      </c>
    </row>
    <row r="505" spans="1:4" ht="28.8" x14ac:dyDescent="0.3">
      <c r="A505" t="s">
        <v>3364</v>
      </c>
      <c r="B505" s="28" t="s">
        <v>3665</v>
      </c>
      <c r="C505" t="str">
        <f t="shared" si="8"/>
        <v>7304 24 00</v>
      </c>
      <c r="D505">
        <f>COUNTIF('Druge države in ozemlja'!A:A,C505)</f>
        <v>1</v>
      </c>
    </row>
    <row r="506" spans="1:4" x14ac:dyDescent="0.3">
      <c r="A506" t="s">
        <v>3666</v>
      </c>
      <c r="B506" s="28" t="s">
        <v>3667</v>
      </c>
      <c r="C506" t="str">
        <f t="shared" si="8"/>
        <v>7304 29</v>
      </c>
      <c r="D506">
        <f>COUNTIF('Druge države in ozemlja'!A:A,C506)</f>
        <v>1</v>
      </c>
    </row>
    <row r="507" spans="1:4" ht="28.8" x14ac:dyDescent="0.3">
      <c r="A507" t="s">
        <v>3365</v>
      </c>
      <c r="B507" s="28" t="s">
        <v>3668</v>
      </c>
      <c r="C507" t="str">
        <f t="shared" si="8"/>
        <v>7304 29 10</v>
      </c>
      <c r="D507">
        <f>COUNTIF('Druge države in ozemlja'!A:A,C507)</f>
        <v>0</v>
      </c>
    </row>
    <row r="508" spans="1:4" ht="28.8" x14ac:dyDescent="0.3">
      <c r="A508" t="s">
        <v>3366</v>
      </c>
      <c r="B508" s="28" t="s">
        <v>3669</v>
      </c>
      <c r="C508" t="str">
        <f t="shared" si="8"/>
        <v>7304 29 30</v>
      </c>
      <c r="D508">
        <f>COUNTIF('Druge države in ozemlja'!A:A,C508)</f>
        <v>0</v>
      </c>
    </row>
    <row r="509" spans="1:4" ht="28.8" x14ac:dyDescent="0.3">
      <c r="A509" t="s">
        <v>3367</v>
      </c>
      <c r="B509" s="28" t="s">
        <v>3670</v>
      </c>
      <c r="C509" t="str">
        <f t="shared" si="8"/>
        <v>7304 29 90</v>
      </c>
      <c r="D509">
        <f>COUNTIF('Druge države in ozemlja'!A:A,C509)</f>
        <v>0</v>
      </c>
    </row>
    <row r="510" spans="1:4" ht="28.8" x14ac:dyDescent="0.3">
      <c r="A510" t="s">
        <v>3671</v>
      </c>
      <c r="B510" s="28" t="s">
        <v>3672</v>
      </c>
      <c r="C510" t="str">
        <f t="shared" si="8"/>
        <v>7304 31</v>
      </c>
      <c r="D510">
        <f>COUNTIF('Druge države in ozemlja'!A:A,C510)</f>
        <v>1</v>
      </c>
    </row>
    <row r="511" spans="1:4" ht="28.8" x14ac:dyDescent="0.3">
      <c r="A511" t="s">
        <v>3368</v>
      </c>
      <c r="B511" s="28" t="s">
        <v>3673</v>
      </c>
      <c r="C511" t="str">
        <f t="shared" si="8"/>
        <v>7304 31 20</v>
      </c>
      <c r="D511">
        <f>COUNTIF('Druge države in ozemlja'!A:A,C511)</f>
        <v>0</v>
      </c>
    </row>
    <row r="512" spans="1:4" ht="28.8" x14ac:dyDescent="0.3">
      <c r="A512" t="s">
        <v>3369</v>
      </c>
      <c r="B512" s="28" t="s">
        <v>3674</v>
      </c>
      <c r="C512" t="str">
        <f t="shared" si="8"/>
        <v>7304 31 80</v>
      </c>
      <c r="D512">
        <f>COUNTIF('Druge države in ozemlja'!A:A,C512)</f>
        <v>0</v>
      </c>
    </row>
    <row r="513" spans="1:4" x14ac:dyDescent="0.3">
      <c r="A513" t="s">
        <v>3675</v>
      </c>
      <c r="B513" s="28" t="s">
        <v>3676</v>
      </c>
      <c r="C513" t="str">
        <f t="shared" si="8"/>
        <v>7304 39</v>
      </c>
      <c r="D513">
        <f>COUNTIF('Druge države in ozemlja'!A:A,C513)</f>
        <v>1</v>
      </c>
    </row>
    <row r="514" spans="1:4" ht="28.8" x14ac:dyDescent="0.3">
      <c r="A514" t="s">
        <v>3370</v>
      </c>
      <c r="B514" s="28" t="s">
        <v>3677</v>
      </c>
      <c r="C514" t="str">
        <f t="shared" si="8"/>
        <v>7304 39 50</v>
      </c>
      <c r="D514">
        <f>COUNTIF('Druge države in ozemlja'!A:A,C514)</f>
        <v>0</v>
      </c>
    </row>
    <row r="515" spans="1:4" ht="28.8" x14ac:dyDescent="0.3">
      <c r="A515" t="s">
        <v>3371</v>
      </c>
      <c r="B515" s="28" t="s">
        <v>3678</v>
      </c>
      <c r="C515" t="str">
        <f t="shared" si="8"/>
        <v>7304 39 82</v>
      </c>
      <c r="D515">
        <f>COUNTIF('Druge države in ozemlja'!A:A,C515)</f>
        <v>0</v>
      </c>
    </row>
    <row r="516" spans="1:4" ht="28.8" x14ac:dyDescent="0.3">
      <c r="A516" t="s">
        <v>3372</v>
      </c>
      <c r="B516" s="28" t="s">
        <v>3679</v>
      </c>
      <c r="C516" t="str">
        <f t="shared" si="8"/>
        <v>7304 39 83</v>
      </c>
      <c r="D516">
        <f>COUNTIF('Druge države in ozemlja'!A:A,C516)</f>
        <v>0</v>
      </c>
    </row>
    <row r="517" spans="1:4" ht="28.8" x14ac:dyDescent="0.3">
      <c r="A517" t="s">
        <v>3373</v>
      </c>
      <c r="B517" s="28" t="s">
        <v>3680</v>
      </c>
      <c r="C517" t="str">
        <f t="shared" si="8"/>
        <v>7304 39 88</v>
      </c>
      <c r="D517">
        <f>COUNTIF('Druge države in ozemlja'!A:A,C517)</f>
        <v>0</v>
      </c>
    </row>
    <row r="518" spans="1:4" ht="28.8" x14ac:dyDescent="0.3">
      <c r="A518" t="s">
        <v>3374</v>
      </c>
      <c r="B518" s="28" t="s">
        <v>3672</v>
      </c>
      <c r="C518" t="str">
        <f t="shared" si="8"/>
        <v>7304 41 00</v>
      </c>
      <c r="D518">
        <f>COUNTIF('Druge države in ozemlja'!A:A,C518)</f>
        <v>1</v>
      </c>
    </row>
    <row r="519" spans="1:4" x14ac:dyDescent="0.3">
      <c r="A519" t="s">
        <v>3681</v>
      </c>
      <c r="B519" s="28" t="s">
        <v>3676</v>
      </c>
      <c r="C519" t="str">
        <f t="shared" si="8"/>
        <v>7304 49</v>
      </c>
      <c r="D519">
        <f>COUNTIF('Druge države in ozemlja'!A:A,C519)</f>
        <v>1</v>
      </c>
    </row>
    <row r="520" spans="1:4" ht="28.8" x14ac:dyDescent="0.3">
      <c r="A520" t="s">
        <v>3375</v>
      </c>
      <c r="B520" s="28" t="s">
        <v>3682</v>
      </c>
      <c r="C520" t="str">
        <f t="shared" si="8"/>
        <v>7304 49 83</v>
      </c>
      <c r="D520">
        <f>COUNTIF('Druge države in ozemlja'!A:A,C520)</f>
        <v>0</v>
      </c>
    </row>
    <row r="521" spans="1:4" ht="28.8" x14ac:dyDescent="0.3">
      <c r="A521" t="s">
        <v>3376</v>
      </c>
      <c r="B521" s="28" t="s">
        <v>3683</v>
      </c>
      <c r="C521" t="str">
        <f t="shared" si="8"/>
        <v>7304 49 85</v>
      </c>
      <c r="D521">
        <f>COUNTIF('Druge države in ozemlja'!A:A,C521)</f>
        <v>0</v>
      </c>
    </row>
    <row r="522" spans="1:4" ht="28.8" x14ac:dyDescent="0.3">
      <c r="A522" t="s">
        <v>3377</v>
      </c>
      <c r="B522" s="28" t="s">
        <v>3684</v>
      </c>
      <c r="C522" t="str">
        <f t="shared" si="8"/>
        <v>7304 49 89</v>
      </c>
      <c r="D522">
        <f>COUNTIF('Druge države in ozemlja'!A:A,C522)</f>
        <v>0</v>
      </c>
    </row>
    <row r="523" spans="1:4" ht="28.8" x14ac:dyDescent="0.3">
      <c r="A523" t="s">
        <v>3685</v>
      </c>
      <c r="B523" s="28" t="s">
        <v>3672</v>
      </c>
      <c r="C523" t="str">
        <f t="shared" si="8"/>
        <v>7304 51</v>
      </c>
      <c r="D523">
        <f>COUNTIF('Druge države in ozemlja'!A:A,C523)</f>
        <v>1</v>
      </c>
    </row>
    <row r="524" spans="1:4" ht="57.6" x14ac:dyDescent="0.3">
      <c r="A524" t="s">
        <v>3378</v>
      </c>
      <c r="B524" s="28" t="s">
        <v>3686</v>
      </c>
      <c r="C524" t="str">
        <f t="shared" si="8"/>
        <v>7304 51 10</v>
      </c>
      <c r="D524">
        <f>COUNTIF('Druge države in ozemlja'!A:A,C524)</f>
        <v>0</v>
      </c>
    </row>
    <row r="525" spans="1:4" ht="72" x14ac:dyDescent="0.3">
      <c r="A525" t="s">
        <v>3379</v>
      </c>
      <c r="B525" s="28" t="s">
        <v>3687</v>
      </c>
      <c r="C525" t="str">
        <f t="shared" si="8"/>
        <v>7304 51 81</v>
      </c>
      <c r="D525">
        <f>COUNTIF('Druge države in ozemlja'!A:A,C525)</f>
        <v>0</v>
      </c>
    </row>
    <row r="526" spans="1:4" ht="72" x14ac:dyDescent="0.3">
      <c r="A526" t="s">
        <v>3380</v>
      </c>
      <c r="B526" s="28" t="s">
        <v>3688</v>
      </c>
      <c r="C526" t="str">
        <f t="shared" si="8"/>
        <v>7304 51 89</v>
      </c>
      <c r="D526">
        <f>COUNTIF('Druge države in ozemlja'!A:A,C526)</f>
        <v>0</v>
      </c>
    </row>
    <row r="527" spans="1:4" x14ac:dyDescent="0.3">
      <c r="A527" t="s">
        <v>3689</v>
      </c>
      <c r="B527" s="28" t="s">
        <v>3676</v>
      </c>
      <c r="C527" t="str">
        <f t="shared" si="8"/>
        <v>7304 59</v>
      </c>
      <c r="D527">
        <f>COUNTIF('Druge države in ozemlja'!A:A,C527)</f>
        <v>1</v>
      </c>
    </row>
    <row r="528" spans="1:4" ht="57.6" x14ac:dyDescent="0.3">
      <c r="A528" t="s">
        <v>3381</v>
      </c>
      <c r="B528" s="28" t="s">
        <v>3690</v>
      </c>
      <c r="C528" t="str">
        <f t="shared" si="8"/>
        <v>7304 59 30</v>
      </c>
      <c r="D528">
        <f>COUNTIF('Druge države in ozemlja'!A:A,C528)</f>
        <v>0</v>
      </c>
    </row>
    <row r="529" spans="1:4" ht="57.6" x14ac:dyDescent="0.3">
      <c r="A529" t="s">
        <v>3382</v>
      </c>
      <c r="B529" s="28" t="s">
        <v>3691</v>
      </c>
      <c r="C529" t="str">
        <f t="shared" si="8"/>
        <v>7304 59 82</v>
      </c>
      <c r="D529">
        <f>COUNTIF('Druge države in ozemlja'!A:A,C529)</f>
        <v>0</v>
      </c>
    </row>
    <row r="530" spans="1:4" ht="72" x14ac:dyDescent="0.3">
      <c r="A530" t="s">
        <v>3383</v>
      </c>
      <c r="B530" s="28" t="s">
        <v>3692</v>
      </c>
      <c r="C530" t="str">
        <f t="shared" si="8"/>
        <v>7304 59 83</v>
      </c>
      <c r="D530">
        <f>COUNTIF('Druge države in ozemlja'!A:A,C530)</f>
        <v>0</v>
      </c>
    </row>
    <row r="531" spans="1:4" ht="57.6" x14ac:dyDescent="0.3">
      <c r="A531" t="s">
        <v>3384</v>
      </c>
      <c r="B531" s="28" t="s">
        <v>3693</v>
      </c>
      <c r="C531" t="str">
        <f t="shared" si="8"/>
        <v>7304 59 89</v>
      </c>
      <c r="D531">
        <f>COUNTIF('Druge države in ozemlja'!A:A,C531)</f>
        <v>0</v>
      </c>
    </row>
    <row r="532" spans="1:4" x14ac:dyDescent="0.3">
      <c r="A532" t="s">
        <v>3385</v>
      </c>
      <c r="B532" s="28" t="s">
        <v>3694</v>
      </c>
      <c r="C532" t="str">
        <f t="shared" si="8"/>
        <v>7304 90 00</v>
      </c>
      <c r="D532">
        <f>COUNTIF('Druge države in ozemlja'!A:A,C532)</f>
        <v>1</v>
      </c>
    </row>
    <row r="533" spans="1:4" ht="28.8" x14ac:dyDescent="0.3">
      <c r="A533" t="s">
        <v>261</v>
      </c>
      <c r="B533" s="28" t="s">
        <v>3695</v>
      </c>
      <c r="C533" t="str">
        <f t="shared" si="8"/>
        <v>7305</v>
      </c>
      <c r="D533">
        <f>COUNTIF('Druge države in ozemlja'!A:A,C533)</f>
        <v>1</v>
      </c>
    </row>
    <row r="534" spans="1:4" ht="43.2" x14ac:dyDescent="0.3">
      <c r="A534" t="s">
        <v>3386</v>
      </c>
      <c r="B534" s="28" t="s">
        <v>3696</v>
      </c>
      <c r="C534" t="str">
        <f t="shared" si="8"/>
        <v>7305 11 00</v>
      </c>
      <c r="D534">
        <f>COUNTIF('Druge države in ozemlja'!A:A,C534)</f>
        <v>0</v>
      </c>
    </row>
    <row r="535" spans="1:4" ht="43.2" x14ac:dyDescent="0.3">
      <c r="A535" t="s">
        <v>3387</v>
      </c>
      <c r="B535" s="28" t="s">
        <v>3697</v>
      </c>
      <c r="C535" t="str">
        <f t="shared" si="8"/>
        <v>7305 12 00</v>
      </c>
      <c r="D535">
        <f>COUNTIF('Druge države in ozemlja'!A:A,C535)</f>
        <v>0</v>
      </c>
    </row>
    <row r="536" spans="1:4" ht="43.2" x14ac:dyDescent="0.3">
      <c r="A536" t="s">
        <v>3388</v>
      </c>
      <c r="B536" s="28" t="s">
        <v>3698</v>
      </c>
      <c r="C536" t="str">
        <f t="shared" si="8"/>
        <v>7305 19 00</v>
      </c>
      <c r="D536">
        <f>COUNTIF('Druge države in ozemlja'!A:A,C536)</f>
        <v>0</v>
      </c>
    </row>
    <row r="537" spans="1:4" ht="43.2" x14ac:dyDescent="0.3">
      <c r="A537" t="s">
        <v>3389</v>
      </c>
      <c r="B537" s="28" t="s">
        <v>3699</v>
      </c>
      <c r="C537" t="str">
        <f t="shared" si="8"/>
        <v>7305 20 00</v>
      </c>
      <c r="D537">
        <f>COUNTIF('Druge države in ozemlja'!A:A,C537)</f>
        <v>0</v>
      </c>
    </row>
    <row r="538" spans="1:4" ht="43.2" x14ac:dyDescent="0.3">
      <c r="A538" t="s">
        <v>3390</v>
      </c>
      <c r="B538" s="28" t="s">
        <v>3700</v>
      </c>
      <c r="C538" t="str">
        <f t="shared" si="8"/>
        <v>7305 31 00</v>
      </c>
      <c r="D538">
        <f>COUNTIF('Druge države in ozemlja'!A:A,C538)</f>
        <v>0</v>
      </c>
    </row>
    <row r="539" spans="1:4" ht="43.2" x14ac:dyDescent="0.3">
      <c r="A539" t="s">
        <v>3391</v>
      </c>
      <c r="B539" s="28" t="s">
        <v>3701</v>
      </c>
      <c r="C539" t="str">
        <f t="shared" si="8"/>
        <v>7305 39 00</v>
      </c>
      <c r="D539">
        <f>COUNTIF('Druge države in ozemlja'!A:A,C539)</f>
        <v>0</v>
      </c>
    </row>
    <row r="540" spans="1:4" ht="28.8" x14ac:dyDescent="0.3">
      <c r="A540" t="s">
        <v>3392</v>
      </c>
      <c r="B540" s="28" t="s">
        <v>3702</v>
      </c>
      <c r="C540" t="str">
        <f t="shared" si="8"/>
        <v>7305 90 00</v>
      </c>
      <c r="D540">
        <f>COUNTIF('Druge države in ozemlja'!A:A,C540)</f>
        <v>0</v>
      </c>
    </row>
    <row r="541" spans="1:4" ht="28.8" x14ac:dyDescent="0.3">
      <c r="A541" t="s">
        <v>262</v>
      </c>
      <c r="B541" s="28" t="s">
        <v>3703</v>
      </c>
      <c r="C541" t="str">
        <f t="shared" si="8"/>
        <v>7306</v>
      </c>
      <c r="D541">
        <f>COUNTIF('Druge države in ozemlja'!A:A,C541)</f>
        <v>1</v>
      </c>
    </row>
    <row r="542" spans="1:4" ht="28.8" x14ac:dyDescent="0.3">
      <c r="A542" t="s">
        <v>3393</v>
      </c>
      <c r="B542" s="28" t="s">
        <v>3704</v>
      </c>
      <c r="C542" t="str">
        <f t="shared" si="8"/>
        <v>7306 11 00</v>
      </c>
      <c r="D542">
        <f>COUNTIF('Druge države in ozemlja'!A:A,C542)</f>
        <v>1</v>
      </c>
    </row>
    <row r="543" spans="1:4" ht="28.8" x14ac:dyDescent="0.3">
      <c r="A543" t="s">
        <v>3394</v>
      </c>
      <c r="B543" s="28" t="s">
        <v>3705</v>
      </c>
      <c r="C543" t="str">
        <f t="shared" si="8"/>
        <v>7306 19 00</v>
      </c>
      <c r="D543">
        <f>COUNTIF('Druge države in ozemlja'!A:A,C543)</f>
        <v>1</v>
      </c>
    </row>
    <row r="544" spans="1:4" ht="28.8" x14ac:dyDescent="0.3">
      <c r="A544" t="s">
        <v>3395</v>
      </c>
      <c r="B544" s="28" t="s">
        <v>3706</v>
      </c>
      <c r="C544" t="str">
        <f t="shared" si="8"/>
        <v>7306 21 00</v>
      </c>
      <c r="D544">
        <f>COUNTIF('Druge države in ozemlja'!A:A,C544)</f>
        <v>1</v>
      </c>
    </row>
    <row r="545" spans="1:4" ht="28.8" x14ac:dyDescent="0.3">
      <c r="A545" t="s">
        <v>3396</v>
      </c>
      <c r="B545" s="28" t="s">
        <v>3705</v>
      </c>
      <c r="C545" t="str">
        <f t="shared" si="8"/>
        <v>7306 29 00</v>
      </c>
      <c r="D545">
        <f>COUNTIF('Druge države in ozemlja'!A:A,C545)</f>
        <v>1</v>
      </c>
    </row>
    <row r="546" spans="1:4" ht="28.8" x14ac:dyDescent="0.3">
      <c r="A546" t="s">
        <v>3707</v>
      </c>
      <c r="B546" s="28" t="s">
        <v>3708</v>
      </c>
      <c r="C546" t="str">
        <f t="shared" si="8"/>
        <v>7306 30</v>
      </c>
      <c r="D546">
        <f>COUNTIF('Druge države in ozemlja'!A:A,C546)</f>
        <v>0</v>
      </c>
    </row>
    <row r="547" spans="1:4" ht="43.2" x14ac:dyDescent="0.3">
      <c r="A547" t="s">
        <v>3397</v>
      </c>
      <c r="B547" s="28" t="s">
        <v>3709</v>
      </c>
      <c r="C547" t="str">
        <f t="shared" si="8"/>
        <v>7306 30 12</v>
      </c>
      <c r="D547">
        <f>COUNTIF('Druge države in ozemlja'!A:A,C547)</f>
        <v>1</v>
      </c>
    </row>
    <row r="548" spans="1:4" ht="43.2" x14ac:dyDescent="0.3">
      <c r="A548" t="s">
        <v>3398</v>
      </c>
      <c r="B548" s="28" t="s">
        <v>3710</v>
      </c>
      <c r="C548" t="str">
        <f t="shared" si="8"/>
        <v>7306 30 18</v>
      </c>
      <c r="D548">
        <f>COUNTIF('Druge države in ozemlja'!A:A,C548)</f>
        <v>1</v>
      </c>
    </row>
    <row r="549" spans="1:4" ht="57.6" x14ac:dyDescent="0.3">
      <c r="A549" t="s">
        <v>3399</v>
      </c>
      <c r="B549" s="28" t="s">
        <v>3711</v>
      </c>
      <c r="C549" t="str">
        <f t="shared" si="8"/>
        <v>7306 30 41</v>
      </c>
      <c r="D549">
        <f>COUNTIF('Druge države in ozemlja'!A:A,C549)</f>
        <v>1</v>
      </c>
    </row>
    <row r="550" spans="1:4" ht="43.2" x14ac:dyDescent="0.3">
      <c r="A550" t="s">
        <v>3400</v>
      </c>
      <c r="B550" s="28" t="s">
        <v>3712</v>
      </c>
      <c r="C550" t="str">
        <f t="shared" si="8"/>
        <v>7306 30 49</v>
      </c>
      <c r="D550">
        <f>COUNTIF('Druge države in ozemlja'!A:A,C550)</f>
        <v>1</v>
      </c>
    </row>
    <row r="551" spans="1:4" ht="57.6" x14ac:dyDescent="0.3">
      <c r="A551" t="s">
        <v>3401</v>
      </c>
      <c r="B551" s="28" t="s">
        <v>3713</v>
      </c>
      <c r="C551" t="str">
        <f t="shared" si="8"/>
        <v>7306 30 72</v>
      </c>
      <c r="D551">
        <f>COUNTIF('Druge države in ozemlja'!A:A,C551)</f>
        <v>1</v>
      </c>
    </row>
    <row r="552" spans="1:4" ht="43.2" x14ac:dyDescent="0.3">
      <c r="A552" t="s">
        <v>3402</v>
      </c>
      <c r="B552" s="28" t="s">
        <v>3714</v>
      </c>
      <c r="C552" t="str">
        <f t="shared" si="8"/>
        <v>7306 30 77</v>
      </c>
      <c r="D552">
        <f>COUNTIF('Druge države in ozemlja'!A:A,C552)</f>
        <v>1</v>
      </c>
    </row>
    <row r="553" spans="1:4" ht="57.6" x14ac:dyDescent="0.3">
      <c r="A553" t="s">
        <v>3403</v>
      </c>
      <c r="B553" s="28" t="s">
        <v>3715</v>
      </c>
      <c r="C553" t="str">
        <f t="shared" si="8"/>
        <v>7306 30 80</v>
      </c>
      <c r="D553">
        <f>COUNTIF('Druge države in ozemlja'!A:A,C553)</f>
        <v>1</v>
      </c>
    </row>
    <row r="554" spans="1:4" ht="28.8" x14ac:dyDescent="0.3">
      <c r="A554" t="s">
        <v>3716</v>
      </c>
      <c r="B554" s="28" t="s">
        <v>3717</v>
      </c>
      <c r="C554" t="str">
        <f t="shared" ref="C554:C617" si="9">SUBSTITUTE(A554," ",CHAR(160))</f>
        <v>7306 40</v>
      </c>
      <c r="D554">
        <f>COUNTIF('Druge države in ozemlja'!A:A,C554)</f>
        <v>0</v>
      </c>
    </row>
    <row r="555" spans="1:4" ht="43.2" x14ac:dyDescent="0.3">
      <c r="A555" t="s">
        <v>3404</v>
      </c>
      <c r="B555" s="28" t="s">
        <v>3718</v>
      </c>
      <c r="C555" t="str">
        <f t="shared" si="9"/>
        <v>7306 40 20</v>
      </c>
      <c r="D555">
        <f>COUNTIF('Druge države in ozemlja'!A:A,C555)</f>
        <v>1</v>
      </c>
    </row>
    <row r="556" spans="1:4" ht="28.8" x14ac:dyDescent="0.3">
      <c r="A556" t="s">
        <v>3405</v>
      </c>
      <c r="B556" s="28" t="s">
        <v>3719</v>
      </c>
      <c r="C556" t="str">
        <f t="shared" si="9"/>
        <v>7306 40 80</v>
      </c>
      <c r="D556">
        <f>COUNTIF('Druge države in ozemlja'!A:A,C556)</f>
        <v>1</v>
      </c>
    </row>
    <row r="557" spans="1:4" ht="28.8" x14ac:dyDescent="0.3">
      <c r="A557" t="s">
        <v>3720</v>
      </c>
      <c r="B557" s="28" t="s">
        <v>3721</v>
      </c>
      <c r="C557" t="str">
        <f t="shared" si="9"/>
        <v>7306 50</v>
      </c>
      <c r="D557">
        <f>COUNTIF('Druge države in ozemlja'!A:A,C557)</f>
        <v>0</v>
      </c>
    </row>
    <row r="558" spans="1:4" ht="43.2" x14ac:dyDescent="0.3">
      <c r="A558" t="s">
        <v>3406</v>
      </c>
      <c r="B558" s="28" t="s">
        <v>3722</v>
      </c>
      <c r="C558" t="str">
        <f t="shared" si="9"/>
        <v>7306 50 21</v>
      </c>
      <c r="D558">
        <f>COUNTIF('Druge države in ozemlja'!A:A,C558)</f>
        <v>1</v>
      </c>
    </row>
    <row r="559" spans="1:4" ht="43.2" x14ac:dyDescent="0.3">
      <c r="A559" t="s">
        <v>3407</v>
      </c>
      <c r="B559" s="28" t="s">
        <v>3723</v>
      </c>
      <c r="C559" t="str">
        <f t="shared" si="9"/>
        <v>7306 50 29</v>
      </c>
      <c r="D559">
        <f>COUNTIF('Druge države in ozemlja'!A:A,C559)</f>
        <v>1</v>
      </c>
    </row>
    <row r="560" spans="1:4" ht="28.8" x14ac:dyDescent="0.3">
      <c r="A560" t="s">
        <v>3408</v>
      </c>
      <c r="B560" s="28" t="s">
        <v>3724</v>
      </c>
      <c r="C560" t="str">
        <f t="shared" si="9"/>
        <v>7306 50 80</v>
      </c>
      <c r="D560">
        <f>COUNTIF('Druge države in ozemlja'!A:A,C560)</f>
        <v>1</v>
      </c>
    </row>
    <row r="561" spans="1:4" ht="43.2" x14ac:dyDescent="0.3">
      <c r="A561" t="s">
        <v>3725</v>
      </c>
      <c r="B561" s="28" t="s">
        <v>3726</v>
      </c>
      <c r="C561" t="str">
        <f t="shared" si="9"/>
        <v>7306 61</v>
      </c>
      <c r="D561">
        <f>COUNTIF('Druge države in ozemlja'!A:A,C561)</f>
        <v>0</v>
      </c>
    </row>
    <row r="562" spans="1:4" ht="43.2" x14ac:dyDescent="0.3">
      <c r="A562" t="s">
        <v>3409</v>
      </c>
      <c r="B562" s="28" t="s">
        <v>3727</v>
      </c>
      <c r="C562" t="str">
        <f t="shared" si="9"/>
        <v>7306 61 10</v>
      </c>
      <c r="D562">
        <f>COUNTIF('Druge države in ozemlja'!A:A,C562)</f>
        <v>1</v>
      </c>
    </row>
    <row r="563" spans="1:4" ht="43.2" x14ac:dyDescent="0.3">
      <c r="A563" t="s">
        <v>3410</v>
      </c>
      <c r="B563" s="28" t="s">
        <v>3728</v>
      </c>
      <c r="C563" t="str">
        <f t="shared" si="9"/>
        <v>7306 61 92</v>
      </c>
      <c r="D563">
        <f>COUNTIF('Druge države in ozemlja'!A:A,C563)</f>
        <v>1</v>
      </c>
    </row>
    <row r="564" spans="1:4" ht="43.2" x14ac:dyDescent="0.3">
      <c r="A564" t="s">
        <v>3411</v>
      </c>
      <c r="B564" s="28" t="s">
        <v>3729</v>
      </c>
      <c r="C564" t="str">
        <f t="shared" si="9"/>
        <v>7306 61 99</v>
      </c>
      <c r="D564">
        <f>COUNTIF('Druge države in ozemlja'!A:A,C564)</f>
        <v>1</v>
      </c>
    </row>
    <row r="565" spans="1:4" ht="43.2" x14ac:dyDescent="0.3">
      <c r="A565" t="s">
        <v>3730</v>
      </c>
      <c r="B565" s="28" t="s">
        <v>3731</v>
      </c>
      <c r="C565" t="str">
        <f t="shared" si="9"/>
        <v>7306 69</v>
      </c>
      <c r="D565">
        <f>COUNTIF('Druge države in ozemlja'!A:A,C565)</f>
        <v>0</v>
      </c>
    </row>
    <row r="566" spans="1:4" ht="43.2" x14ac:dyDescent="0.3">
      <c r="A566" t="s">
        <v>3412</v>
      </c>
      <c r="B566" s="28" t="s">
        <v>3732</v>
      </c>
      <c r="C566" t="str">
        <f t="shared" si="9"/>
        <v>7306 69 10</v>
      </c>
      <c r="D566">
        <f>COUNTIF('Druge države in ozemlja'!A:A,C566)</f>
        <v>1</v>
      </c>
    </row>
    <row r="567" spans="1:4" ht="43.2" x14ac:dyDescent="0.3">
      <c r="A567" t="s">
        <v>3413</v>
      </c>
      <c r="B567" s="28" t="s">
        <v>3733</v>
      </c>
      <c r="C567" t="str">
        <f t="shared" si="9"/>
        <v>7306 69 90</v>
      </c>
      <c r="D567">
        <f>COUNTIF('Druge države in ozemlja'!A:A,C567)</f>
        <v>1</v>
      </c>
    </row>
    <row r="568" spans="1:4" ht="28.8" x14ac:dyDescent="0.3">
      <c r="A568" t="s">
        <v>3414</v>
      </c>
      <c r="B568" s="28" t="s">
        <v>3734</v>
      </c>
      <c r="C568" t="str">
        <f t="shared" si="9"/>
        <v>7306 90 00</v>
      </c>
      <c r="D568">
        <f>COUNTIF('Druge države in ozemlja'!A:A,C568)</f>
        <v>1</v>
      </c>
    </row>
    <row r="569" spans="1:4" x14ac:dyDescent="0.3">
      <c r="A569" t="s">
        <v>285</v>
      </c>
      <c r="B569" s="28" t="s">
        <v>3735</v>
      </c>
      <c r="C569" t="str">
        <f t="shared" si="9"/>
        <v>7307</v>
      </c>
      <c r="D569">
        <f>COUNTIF('Druge države in ozemlja'!A:A,C569)</f>
        <v>1</v>
      </c>
    </row>
    <row r="570" spans="1:4" ht="28.8" x14ac:dyDescent="0.3">
      <c r="A570" t="s">
        <v>3736</v>
      </c>
      <c r="B570" s="28" t="s">
        <v>3737</v>
      </c>
      <c r="C570" t="str">
        <f t="shared" si="9"/>
        <v>7307 11</v>
      </c>
      <c r="D570">
        <f>COUNTIF('Druge države in ozemlja'!A:A,C570)</f>
        <v>1</v>
      </c>
    </row>
    <row r="571" spans="1:4" ht="28.8" x14ac:dyDescent="0.3">
      <c r="A571" t="s">
        <v>3415</v>
      </c>
      <c r="B571" s="28" t="s">
        <v>3738</v>
      </c>
      <c r="C571" t="str">
        <f t="shared" si="9"/>
        <v>7307 11 10</v>
      </c>
      <c r="D571">
        <f>COUNTIF('Druge države in ozemlja'!A:A,C571)</f>
        <v>0</v>
      </c>
    </row>
    <row r="572" spans="1:4" ht="28.8" x14ac:dyDescent="0.3">
      <c r="A572" t="s">
        <v>3416</v>
      </c>
      <c r="B572" s="28" t="s">
        <v>3739</v>
      </c>
      <c r="C572" t="str">
        <f t="shared" si="9"/>
        <v>7307 11 90</v>
      </c>
      <c r="D572">
        <f>COUNTIF('Druge države in ozemlja'!A:A,C572)</f>
        <v>0</v>
      </c>
    </row>
    <row r="573" spans="1:4" ht="28.8" x14ac:dyDescent="0.3">
      <c r="A573" t="s">
        <v>3740</v>
      </c>
      <c r="B573" s="28" t="s">
        <v>3741</v>
      </c>
      <c r="C573" t="str">
        <f t="shared" si="9"/>
        <v>7307 19</v>
      </c>
      <c r="D573">
        <f>COUNTIF('Druge države in ozemlja'!A:A,C573)</f>
        <v>0</v>
      </c>
    </row>
    <row r="574" spans="1:4" ht="28.8" x14ac:dyDescent="0.3">
      <c r="A574" t="s">
        <v>3417</v>
      </c>
      <c r="B574" s="28" t="s">
        <v>3742</v>
      </c>
      <c r="C574" t="str">
        <f t="shared" si="9"/>
        <v>7307 19 10</v>
      </c>
      <c r="D574">
        <f>COUNTIF('Druge države in ozemlja'!A:A,C574)</f>
        <v>1</v>
      </c>
    </row>
    <row r="575" spans="1:4" ht="28.8" x14ac:dyDescent="0.3">
      <c r="A575" t="s">
        <v>3418</v>
      </c>
      <c r="B575" s="28" t="s">
        <v>3743</v>
      </c>
      <c r="C575" t="str">
        <f t="shared" si="9"/>
        <v>7307 19 90</v>
      </c>
      <c r="D575">
        <f>COUNTIF('Druge države in ozemlja'!A:A,C575)</f>
        <v>1</v>
      </c>
    </row>
    <row r="576" spans="1:4" ht="28.8" x14ac:dyDescent="0.3">
      <c r="A576" t="s">
        <v>3419</v>
      </c>
      <c r="B576" s="28" t="s">
        <v>3744</v>
      </c>
      <c r="C576" t="str">
        <f t="shared" si="9"/>
        <v>7307 21 00</v>
      </c>
      <c r="D576">
        <f>COUNTIF('Druge države in ozemlja'!A:A,C576)</f>
        <v>1</v>
      </c>
    </row>
    <row r="577" spans="1:4" ht="28.8" x14ac:dyDescent="0.3">
      <c r="A577" t="s">
        <v>3745</v>
      </c>
      <c r="B577" s="28" t="s">
        <v>3746</v>
      </c>
      <c r="C577" t="str">
        <f t="shared" si="9"/>
        <v>7307 22</v>
      </c>
      <c r="D577">
        <f>COUNTIF('Druge države in ozemlja'!A:A,C577)</f>
        <v>1</v>
      </c>
    </row>
    <row r="578" spans="1:4" ht="28.8" x14ac:dyDescent="0.3">
      <c r="A578" t="s">
        <v>3420</v>
      </c>
      <c r="B578" s="28" t="s">
        <v>3747</v>
      </c>
      <c r="C578" t="str">
        <f t="shared" si="9"/>
        <v>7307 22 10</v>
      </c>
      <c r="D578">
        <f>COUNTIF('Druge države in ozemlja'!A:A,C578)</f>
        <v>0</v>
      </c>
    </row>
    <row r="579" spans="1:4" ht="28.8" x14ac:dyDescent="0.3">
      <c r="A579" t="s">
        <v>3421</v>
      </c>
      <c r="B579" s="28" t="s">
        <v>3748</v>
      </c>
      <c r="C579" t="str">
        <f t="shared" si="9"/>
        <v>7307 22 90</v>
      </c>
      <c r="D579">
        <f>COUNTIF('Druge države in ozemlja'!A:A,C579)</f>
        <v>0</v>
      </c>
    </row>
    <row r="580" spans="1:4" ht="28.8" x14ac:dyDescent="0.3">
      <c r="A580" t="s">
        <v>3749</v>
      </c>
      <c r="B580" s="28" t="s">
        <v>3750</v>
      </c>
      <c r="C580" t="str">
        <f t="shared" si="9"/>
        <v>7307 23</v>
      </c>
      <c r="D580">
        <f>COUNTIF('Druge države in ozemlja'!A:A,C580)</f>
        <v>1</v>
      </c>
    </row>
    <row r="581" spans="1:4" ht="28.8" x14ac:dyDescent="0.3">
      <c r="A581" t="s">
        <v>3422</v>
      </c>
      <c r="B581" s="28" t="s">
        <v>3751</v>
      </c>
      <c r="C581" t="str">
        <f t="shared" si="9"/>
        <v>7307 23 10</v>
      </c>
      <c r="D581">
        <f>COUNTIF('Druge države in ozemlja'!A:A,C581)</f>
        <v>0</v>
      </c>
    </row>
    <row r="582" spans="1:4" ht="28.8" x14ac:dyDescent="0.3">
      <c r="A582" t="s">
        <v>3423</v>
      </c>
      <c r="B582" s="28" t="s">
        <v>3752</v>
      </c>
      <c r="C582" t="str">
        <f t="shared" si="9"/>
        <v>7307 23 90</v>
      </c>
      <c r="D582">
        <f>COUNTIF('Druge države in ozemlja'!A:A,C582)</f>
        <v>0</v>
      </c>
    </row>
    <row r="583" spans="1:4" ht="28.8" x14ac:dyDescent="0.3">
      <c r="A583" t="s">
        <v>3753</v>
      </c>
      <c r="B583" s="28" t="s">
        <v>3741</v>
      </c>
      <c r="C583" t="str">
        <f t="shared" si="9"/>
        <v>7307 29</v>
      </c>
      <c r="D583">
        <f>COUNTIF('Druge države in ozemlja'!A:A,C583)</f>
        <v>1</v>
      </c>
    </row>
    <row r="584" spans="1:4" ht="28.8" x14ac:dyDescent="0.3">
      <c r="A584" t="s">
        <v>3424</v>
      </c>
      <c r="B584" s="28" t="s">
        <v>3754</v>
      </c>
      <c r="C584" t="str">
        <f t="shared" si="9"/>
        <v>7307 29 10</v>
      </c>
      <c r="D584">
        <f>COUNTIF('Druge države in ozemlja'!A:A,C584)</f>
        <v>0</v>
      </c>
    </row>
    <row r="585" spans="1:4" ht="28.8" x14ac:dyDescent="0.3">
      <c r="A585" t="s">
        <v>3425</v>
      </c>
      <c r="B585" s="28" t="s">
        <v>3743</v>
      </c>
      <c r="C585" t="str">
        <f t="shared" si="9"/>
        <v>7307 29 80</v>
      </c>
      <c r="D585">
        <f>COUNTIF('Druge države in ozemlja'!A:A,C585)</f>
        <v>0</v>
      </c>
    </row>
    <row r="586" spans="1:4" ht="28.8" x14ac:dyDescent="0.3">
      <c r="A586" t="s">
        <v>3426</v>
      </c>
      <c r="B586" s="28" t="s">
        <v>3744</v>
      </c>
      <c r="C586" t="str">
        <f t="shared" si="9"/>
        <v>7307 91 00</v>
      </c>
      <c r="D586">
        <f>COUNTIF('Druge države in ozemlja'!A:A,C586)</f>
        <v>1</v>
      </c>
    </row>
    <row r="587" spans="1:4" ht="28.8" x14ac:dyDescent="0.3">
      <c r="A587" t="s">
        <v>3755</v>
      </c>
      <c r="B587" s="28" t="s">
        <v>3746</v>
      </c>
      <c r="C587" t="str">
        <f t="shared" si="9"/>
        <v>7307 92</v>
      </c>
      <c r="D587">
        <f>COUNTIF('Druge države in ozemlja'!A:A,C587)</f>
        <v>1</v>
      </c>
    </row>
    <row r="588" spans="1:4" ht="28.8" x14ac:dyDescent="0.3">
      <c r="A588" t="s">
        <v>3427</v>
      </c>
      <c r="B588" s="28" t="s">
        <v>3747</v>
      </c>
      <c r="C588" t="str">
        <f t="shared" si="9"/>
        <v>7307 92 10</v>
      </c>
      <c r="D588">
        <f>COUNTIF('Druge države in ozemlja'!A:A,C588)</f>
        <v>0</v>
      </c>
    </row>
    <row r="589" spans="1:4" ht="28.8" x14ac:dyDescent="0.3">
      <c r="A589" t="s">
        <v>3428</v>
      </c>
      <c r="B589" s="28" t="s">
        <v>3748</v>
      </c>
      <c r="C589" t="str">
        <f t="shared" si="9"/>
        <v>7307 92 90</v>
      </c>
      <c r="D589">
        <f>COUNTIF('Druge države in ozemlja'!A:A,C589)</f>
        <v>0</v>
      </c>
    </row>
    <row r="590" spans="1:4" ht="28.8" x14ac:dyDescent="0.3">
      <c r="A590" t="s">
        <v>3756</v>
      </c>
      <c r="B590" s="28" t="s">
        <v>3750</v>
      </c>
      <c r="C590" t="str">
        <f t="shared" si="9"/>
        <v>7307 93</v>
      </c>
      <c r="D590">
        <f>COUNTIF('Druge države in ozemlja'!A:A,C590)</f>
        <v>1</v>
      </c>
    </row>
    <row r="591" spans="1:4" ht="28.8" x14ac:dyDescent="0.3">
      <c r="A591" t="s">
        <v>3429</v>
      </c>
      <c r="B591" s="28" t="s">
        <v>3751</v>
      </c>
      <c r="C591" t="str">
        <f t="shared" si="9"/>
        <v>7307 93 11</v>
      </c>
      <c r="D591">
        <f>COUNTIF('Druge države in ozemlja'!A:A,C591)</f>
        <v>0</v>
      </c>
    </row>
    <row r="592" spans="1:4" ht="28.8" x14ac:dyDescent="0.3">
      <c r="A592" t="s">
        <v>3430</v>
      </c>
      <c r="B592" s="28" t="s">
        <v>3757</v>
      </c>
      <c r="C592" t="str">
        <f t="shared" si="9"/>
        <v>7307 93 19</v>
      </c>
      <c r="D592">
        <f>COUNTIF('Druge države in ozemlja'!A:A,C592)</f>
        <v>0</v>
      </c>
    </row>
    <row r="593" spans="1:4" ht="28.8" x14ac:dyDescent="0.3">
      <c r="A593" t="s">
        <v>3431</v>
      </c>
      <c r="B593" s="28" t="s">
        <v>3758</v>
      </c>
      <c r="C593" t="str">
        <f t="shared" si="9"/>
        <v>7307 93 91</v>
      </c>
      <c r="D593">
        <f>COUNTIF('Druge države in ozemlja'!A:A,C593)</f>
        <v>0</v>
      </c>
    </row>
    <row r="594" spans="1:4" ht="28.8" x14ac:dyDescent="0.3">
      <c r="A594" t="s">
        <v>3432</v>
      </c>
      <c r="B594" s="28" t="s">
        <v>3757</v>
      </c>
      <c r="C594" t="str">
        <f t="shared" si="9"/>
        <v>7307 93 99</v>
      </c>
      <c r="D594">
        <f>COUNTIF('Druge države in ozemlja'!A:A,C594)</f>
        <v>0</v>
      </c>
    </row>
    <row r="595" spans="1:4" ht="28.8" x14ac:dyDescent="0.3">
      <c r="A595" t="s">
        <v>3759</v>
      </c>
      <c r="B595" s="28" t="s">
        <v>3741</v>
      </c>
      <c r="C595" t="str">
        <f t="shared" si="9"/>
        <v>7307 99</v>
      </c>
      <c r="D595">
        <f>COUNTIF('Druge države in ozemlja'!A:A,C595)</f>
        <v>1</v>
      </c>
    </row>
    <row r="596" spans="1:4" ht="28.8" x14ac:dyDescent="0.3">
      <c r="A596" t="s">
        <v>3433</v>
      </c>
      <c r="B596" s="28" t="s">
        <v>3754</v>
      </c>
      <c r="C596" t="str">
        <f t="shared" si="9"/>
        <v>7307 99 10</v>
      </c>
      <c r="D596">
        <f>COUNTIF('Druge države in ozemlja'!A:A,C596)</f>
        <v>0</v>
      </c>
    </row>
    <row r="597" spans="1:4" ht="28.8" x14ac:dyDescent="0.3">
      <c r="A597" t="s">
        <v>3434</v>
      </c>
      <c r="B597" s="28" t="s">
        <v>3743</v>
      </c>
      <c r="C597" t="str">
        <f t="shared" si="9"/>
        <v>7307 99 80</v>
      </c>
      <c r="D597">
        <f>COUNTIF('Druge države in ozemlja'!A:A,C597)</f>
        <v>0</v>
      </c>
    </row>
    <row r="598" spans="1:4" ht="57.6" x14ac:dyDescent="0.3">
      <c r="A598" t="s">
        <v>297</v>
      </c>
      <c r="B598" s="28" t="s">
        <v>3760</v>
      </c>
      <c r="C598" t="str">
        <f t="shared" si="9"/>
        <v>7308</v>
      </c>
      <c r="D598">
        <f>COUNTIF('Druge države in ozemlja'!A:A,C598)</f>
        <v>1</v>
      </c>
    </row>
    <row r="599" spans="1:4" ht="72" x14ac:dyDescent="0.3">
      <c r="A599" t="s">
        <v>3435</v>
      </c>
      <c r="B599" s="28" t="s">
        <v>3761</v>
      </c>
      <c r="C599" t="str">
        <f t="shared" si="9"/>
        <v>7308 10 00</v>
      </c>
      <c r="D599">
        <f>COUNTIF('Druge države in ozemlja'!A:A,C599)</f>
        <v>0</v>
      </c>
    </row>
    <row r="600" spans="1:4" ht="72" x14ac:dyDescent="0.3">
      <c r="A600" t="s">
        <v>3762</v>
      </c>
      <c r="B600" s="28" t="s">
        <v>3763</v>
      </c>
      <c r="C600" t="str">
        <f t="shared" si="9"/>
        <v>7308 20</v>
      </c>
      <c r="D600">
        <f>COUNTIF('Druge države in ozemlja'!A:A,C600)</f>
        <v>0</v>
      </c>
    </row>
    <row r="601" spans="1:4" ht="72" x14ac:dyDescent="0.3">
      <c r="A601" t="s">
        <v>3764</v>
      </c>
      <c r="B601" s="28" t="s">
        <v>3765</v>
      </c>
      <c r="C601" t="str">
        <f t="shared" si="9"/>
        <v>7308 20 10</v>
      </c>
      <c r="D601">
        <f>COUNTIF('Druge države in ozemlja'!A:A,C601)</f>
        <v>0</v>
      </c>
    </row>
    <row r="602" spans="1:4" ht="72" x14ac:dyDescent="0.3">
      <c r="A602" t="s">
        <v>3766</v>
      </c>
      <c r="B602" s="28" t="s">
        <v>3767</v>
      </c>
      <c r="C602" t="str">
        <f t="shared" si="9"/>
        <v>7308 20 90</v>
      </c>
      <c r="D602">
        <f>COUNTIF('Druge države in ozemlja'!A:A,C602)</f>
        <v>0</v>
      </c>
    </row>
    <row r="603" spans="1:4" ht="72" x14ac:dyDescent="0.3">
      <c r="A603" t="s">
        <v>3436</v>
      </c>
      <c r="B603" s="28" t="s">
        <v>3768</v>
      </c>
      <c r="C603" t="str">
        <f t="shared" si="9"/>
        <v>7308 30 00</v>
      </c>
      <c r="D603">
        <f>COUNTIF('Druge države in ozemlja'!A:A,C603)</f>
        <v>0</v>
      </c>
    </row>
    <row r="604" spans="1:4" ht="72" x14ac:dyDescent="0.3">
      <c r="A604" t="s">
        <v>3437</v>
      </c>
      <c r="B604" s="28" t="s">
        <v>3769</v>
      </c>
      <c r="C604" t="str">
        <f t="shared" si="9"/>
        <v>7308 40 00</v>
      </c>
      <c r="D604">
        <f>COUNTIF('Druge države in ozemlja'!A:A,C604)</f>
        <v>0</v>
      </c>
    </row>
    <row r="605" spans="1:4" ht="57.6" x14ac:dyDescent="0.3">
      <c r="A605" t="s">
        <v>3770</v>
      </c>
      <c r="B605" s="28" t="s">
        <v>3771</v>
      </c>
      <c r="C605" t="str">
        <f t="shared" si="9"/>
        <v>7308 90</v>
      </c>
      <c r="D605">
        <f>COUNTIF('Druge države in ozemlja'!A:A,C605)</f>
        <v>0</v>
      </c>
    </row>
    <row r="606" spans="1:4" ht="72" x14ac:dyDescent="0.3">
      <c r="A606" t="s">
        <v>3438</v>
      </c>
      <c r="B606" s="28" t="s">
        <v>3772</v>
      </c>
      <c r="C606" t="str">
        <f t="shared" si="9"/>
        <v>7308 90 51</v>
      </c>
      <c r="D606">
        <f>COUNTIF('Druge države in ozemlja'!A:A,C606)</f>
        <v>0</v>
      </c>
    </row>
    <row r="607" spans="1:4" ht="72" x14ac:dyDescent="0.3">
      <c r="A607" t="s">
        <v>3439</v>
      </c>
      <c r="B607" s="28" t="s">
        <v>3773</v>
      </c>
      <c r="C607" t="str">
        <f t="shared" si="9"/>
        <v>7308 90 59</v>
      </c>
      <c r="D607">
        <f>COUNTIF('Druge države in ozemlja'!A:A,C607)</f>
        <v>0</v>
      </c>
    </row>
    <row r="608" spans="1:4" ht="57.6" x14ac:dyDescent="0.3">
      <c r="A608" t="s">
        <v>3440</v>
      </c>
      <c r="B608" s="28" t="s">
        <v>3771</v>
      </c>
      <c r="C608" t="str">
        <f t="shared" si="9"/>
        <v>7308 90 98</v>
      </c>
      <c r="D608">
        <f>COUNTIF('Druge države in ozemlja'!A:A,C608)</f>
        <v>0</v>
      </c>
    </row>
    <row r="609" spans="1:4" ht="43.2" x14ac:dyDescent="0.3">
      <c r="A609" t="s">
        <v>3774</v>
      </c>
      <c r="B609" s="28" t="s">
        <v>3775</v>
      </c>
      <c r="C609" t="str">
        <f t="shared" si="9"/>
        <v>7309 00</v>
      </c>
      <c r="D609">
        <f>COUNTIF('Druge države in ozemlja'!A:A,C609)</f>
        <v>0</v>
      </c>
    </row>
    <row r="610" spans="1:4" ht="57.6" x14ac:dyDescent="0.3">
      <c r="A610" t="s">
        <v>3441</v>
      </c>
      <c r="B610" s="28" t="s">
        <v>3776</v>
      </c>
      <c r="C610" t="str">
        <f t="shared" si="9"/>
        <v>7309 00 10</v>
      </c>
      <c r="D610">
        <f>COUNTIF('Druge države in ozemlja'!A:A,C610)</f>
        <v>0</v>
      </c>
    </row>
    <row r="611" spans="1:4" ht="57.6" x14ac:dyDescent="0.3">
      <c r="A611" t="s">
        <v>3442</v>
      </c>
      <c r="B611" s="28" t="s">
        <v>3777</v>
      </c>
      <c r="C611" t="str">
        <f t="shared" si="9"/>
        <v>7309 00 30</v>
      </c>
      <c r="D611">
        <f>COUNTIF('Druge države in ozemlja'!A:A,C611)</f>
        <v>0</v>
      </c>
    </row>
    <row r="612" spans="1:4" ht="57.6" x14ac:dyDescent="0.3">
      <c r="A612" t="s">
        <v>3443</v>
      </c>
      <c r="B612" s="28" t="s">
        <v>3778</v>
      </c>
      <c r="C612" t="str">
        <f t="shared" si="9"/>
        <v>7309 00 51</v>
      </c>
      <c r="D612">
        <f>COUNTIF('Druge države in ozemlja'!A:A,C612)</f>
        <v>0</v>
      </c>
    </row>
    <row r="613" spans="1:4" ht="72" x14ac:dyDescent="0.3">
      <c r="A613" t="s">
        <v>3444</v>
      </c>
      <c r="B613" s="28" t="s">
        <v>3779</v>
      </c>
      <c r="C613" t="str">
        <f t="shared" si="9"/>
        <v>7309 00 59</v>
      </c>
      <c r="D613">
        <f>COUNTIF('Druge države in ozemlja'!A:A,C613)</f>
        <v>0</v>
      </c>
    </row>
    <row r="614" spans="1:4" ht="43.2" x14ac:dyDescent="0.3">
      <c r="A614" t="s">
        <v>3445</v>
      </c>
      <c r="B614" s="28" t="s">
        <v>3780</v>
      </c>
      <c r="C614" t="str">
        <f t="shared" si="9"/>
        <v>7309 00 90</v>
      </c>
      <c r="D614">
        <f>COUNTIF('Druge države in ozemlja'!A:A,C614)</f>
        <v>0</v>
      </c>
    </row>
    <row r="615" spans="1:4" ht="57.6" x14ac:dyDescent="0.3">
      <c r="A615" t="s">
        <v>299</v>
      </c>
      <c r="B615" s="28" t="s">
        <v>3781</v>
      </c>
      <c r="C615" t="str">
        <f t="shared" si="9"/>
        <v>7310</v>
      </c>
      <c r="D615">
        <f>COUNTIF('Druge države in ozemlja'!A:A,C615)</f>
        <v>1</v>
      </c>
    </row>
    <row r="616" spans="1:4" ht="57.6" x14ac:dyDescent="0.3">
      <c r="A616" t="s">
        <v>3446</v>
      </c>
      <c r="B616" s="28" t="s">
        <v>3782</v>
      </c>
      <c r="C616" t="str">
        <f t="shared" si="9"/>
        <v>7310 10 00</v>
      </c>
      <c r="D616">
        <f>COUNTIF('Druge države in ozemlja'!A:A,C616)</f>
        <v>0</v>
      </c>
    </row>
    <row r="617" spans="1:4" ht="57.6" x14ac:dyDescent="0.3">
      <c r="A617" t="s">
        <v>3783</v>
      </c>
      <c r="B617" s="28" t="s">
        <v>3784</v>
      </c>
      <c r="C617" t="str">
        <f t="shared" si="9"/>
        <v>7310 21</v>
      </c>
      <c r="D617">
        <f>COUNTIF('Druge države in ozemlja'!A:A,C617)</f>
        <v>0</v>
      </c>
    </row>
    <row r="618" spans="1:4" ht="72" x14ac:dyDescent="0.3">
      <c r="A618" t="s">
        <v>3447</v>
      </c>
      <c r="B618" s="28" t="s">
        <v>3785</v>
      </c>
      <c r="C618" t="str">
        <f t="shared" ref="C618:C681" si="10">SUBSTITUTE(A618," ",CHAR(160))</f>
        <v>7310 21 11</v>
      </c>
      <c r="D618">
        <f>COUNTIF('Druge države in ozemlja'!A:A,C618)</f>
        <v>0</v>
      </c>
    </row>
    <row r="619" spans="1:4" ht="72" x14ac:dyDescent="0.3">
      <c r="A619" t="s">
        <v>3448</v>
      </c>
      <c r="B619" s="28" t="s">
        <v>3786</v>
      </c>
      <c r="C619" t="str">
        <f t="shared" si="10"/>
        <v>7310 21 19</v>
      </c>
      <c r="D619">
        <f>COUNTIF('Druge države in ozemlja'!A:A,C619)</f>
        <v>0</v>
      </c>
    </row>
    <row r="620" spans="1:4" ht="72" x14ac:dyDescent="0.3">
      <c r="A620" t="s">
        <v>3449</v>
      </c>
      <c r="B620" s="28" t="s">
        <v>3787</v>
      </c>
      <c r="C620" t="str">
        <f t="shared" si="10"/>
        <v>7310 21 91</v>
      </c>
      <c r="D620">
        <f>COUNTIF('Druge države in ozemlja'!A:A,C620)</f>
        <v>0</v>
      </c>
    </row>
    <row r="621" spans="1:4" ht="72" x14ac:dyDescent="0.3">
      <c r="A621" t="s">
        <v>3450</v>
      </c>
      <c r="B621" s="28" t="s">
        <v>3788</v>
      </c>
      <c r="C621" t="str">
        <f t="shared" si="10"/>
        <v>7310 21 99</v>
      </c>
      <c r="D621">
        <f>COUNTIF('Druge države in ozemlja'!A:A,C621)</f>
        <v>0</v>
      </c>
    </row>
    <row r="622" spans="1:4" ht="57.6" x14ac:dyDescent="0.3">
      <c r="A622" t="s">
        <v>3789</v>
      </c>
      <c r="B622" s="28" t="s">
        <v>3790</v>
      </c>
      <c r="C622" t="str">
        <f t="shared" si="10"/>
        <v>7310 29</v>
      </c>
      <c r="D622">
        <f>COUNTIF('Druge države in ozemlja'!A:A,C622)</f>
        <v>0</v>
      </c>
    </row>
    <row r="623" spans="1:4" ht="57.6" x14ac:dyDescent="0.3">
      <c r="A623" t="s">
        <v>3451</v>
      </c>
      <c r="B623" s="28" t="s">
        <v>3791</v>
      </c>
      <c r="C623" t="str">
        <f t="shared" si="10"/>
        <v>7310 29 10</v>
      </c>
      <c r="D623">
        <f>COUNTIF('Druge države in ozemlja'!A:A,C623)</f>
        <v>0</v>
      </c>
    </row>
    <row r="624" spans="1:4" ht="57.6" x14ac:dyDescent="0.3">
      <c r="A624" t="s">
        <v>3452</v>
      </c>
      <c r="B624" s="28" t="s">
        <v>3792</v>
      </c>
      <c r="C624" t="str">
        <f t="shared" si="10"/>
        <v>7310 29 90</v>
      </c>
      <c r="D624">
        <f>COUNTIF('Druge države in ozemlja'!A:A,C624)</f>
        <v>0</v>
      </c>
    </row>
    <row r="625" spans="1:4" x14ac:dyDescent="0.3">
      <c r="A625" t="s">
        <v>3793</v>
      </c>
      <c r="B625" s="28" t="s">
        <v>3794</v>
      </c>
      <c r="C625" t="str">
        <f t="shared" si="10"/>
        <v>7311 00</v>
      </c>
      <c r="D625">
        <f>COUNTIF('Druge države in ozemlja'!A:A,C625)</f>
        <v>1</v>
      </c>
    </row>
    <row r="626" spans="1:4" x14ac:dyDescent="0.3">
      <c r="A626" t="s">
        <v>3453</v>
      </c>
      <c r="B626" s="28" t="s">
        <v>3795</v>
      </c>
      <c r="C626" t="str">
        <f t="shared" si="10"/>
        <v>7311 00 11</v>
      </c>
      <c r="D626">
        <f>COUNTIF('Druge države in ozemlja'!A:A,C626)</f>
        <v>0</v>
      </c>
    </row>
    <row r="627" spans="1:4" ht="28.8" x14ac:dyDescent="0.3">
      <c r="A627" t="s">
        <v>3454</v>
      </c>
      <c r="B627" s="28" t="s">
        <v>3796</v>
      </c>
      <c r="C627" t="str">
        <f t="shared" si="10"/>
        <v>7311 00 13</v>
      </c>
      <c r="D627">
        <f>COUNTIF('Druge države in ozemlja'!A:A,C627)</f>
        <v>0</v>
      </c>
    </row>
    <row r="628" spans="1:4" ht="28.8" x14ac:dyDescent="0.3">
      <c r="A628" t="s">
        <v>3455</v>
      </c>
      <c r="B628" s="28" t="s">
        <v>3797</v>
      </c>
      <c r="C628" t="str">
        <f t="shared" si="10"/>
        <v>7311 00 19</v>
      </c>
      <c r="D628">
        <f>COUNTIF('Druge države in ozemlja'!A:A,C628)</f>
        <v>0</v>
      </c>
    </row>
    <row r="629" spans="1:4" x14ac:dyDescent="0.3">
      <c r="A629" t="s">
        <v>3456</v>
      </c>
      <c r="B629" s="28" t="s">
        <v>3798</v>
      </c>
      <c r="C629" t="str">
        <f t="shared" si="10"/>
        <v>7311 00 30</v>
      </c>
      <c r="D629">
        <f>COUNTIF('Druge države in ozemlja'!A:A,C629)</f>
        <v>0</v>
      </c>
    </row>
    <row r="630" spans="1:4" ht="28.8" x14ac:dyDescent="0.3">
      <c r="A630" t="s">
        <v>3457</v>
      </c>
      <c r="B630" s="28" t="s">
        <v>3799</v>
      </c>
      <c r="C630" t="str">
        <f t="shared" si="10"/>
        <v>7311 00 91</v>
      </c>
      <c r="D630">
        <f>COUNTIF('Druge države in ozemlja'!A:A,C630)</f>
        <v>0</v>
      </c>
    </row>
    <row r="631" spans="1:4" ht="28.8" x14ac:dyDescent="0.3">
      <c r="A631" t="s">
        <v>3458</v>
      </c>
      <c r="B631" s="28" t="s">
        <v>3800</v>
      </c>
      <c r="C631" t="str">
        <f t="shared" si="10"/>
        <v>7311 00 99</v>
      </c>
      <c r="D631">
        <f>COUNTIF('Druge države in ozemlja'!A:A,C631)</f>
        <v>0</v>
      </c>
    </row>
    <row r="632" spans="1:4" ht="28.8" x14ac:dyDescent="0.3">
      <c r="A632" t="s">
        <v>302</v>
      </c>
      <c r="B632" s="28" t="s">
        <v>3801</v>
      </c>
      <c r="C632" t="str">
        <f t="shared" si="10"/>
        <v>7318</v>
      </c>
      <c r="D632">
        <f>COUNTIF('Druge države in ozemlja'!A:A,C632)</f>
        <v>1</v>
      </c>
    </row>
    <row r="633" spans="1:4" ht="28.8" x14ac:dyDescent="0.3">
      <c r="A633" t="s">
        <v>3459</v>
      </c>
      <c r="B633" s="28" t="s">
        <v>3802</v>
      </c>
      <c r="C633" t="str">
        <f t="shared" si="10"/>
        <v>7318 11 00</v>
      </c>
      <c r="D633">
        <f>COUNTIF('Druge države in ozemlja'!A:A,C633)</f>
        <v>1</v>
      </c>
    </row>
    <row r="634" spans="1:4" ht="43.2" x14ac:dyDescent="0.3">
      <c r="A634" t="s">
        <v>3803</v>
      </c>
      <c r="B634" s="28" t="s">
        <v>3804</v>
      </c>
      <c r="C634" t="str">
        <f t="shared" si="10"/>
        <v>7318 12</v>
      </c>
      <c r="D634">
        <f>COUNTIF('Druge države in ozemlja'!A:A,C634)</f>
        <v>0</v>
      </c>
    </row>
    <row r="635" spans="1:4" ht="43.2" x14ac:dyDescent="0.3">
      <c r="A635" t="s">
        <v>3460</v>
      </c>
      <c r="B635" s="28" t="s">
        <v>3805</v>
      </c>
      <c r="C635" t="str">
        <f t="shared" si="10"/>
        <v>7318 12 10</v>
      </c>
      <c r="D635">
        <f>COUNTIF('Druge države in ozemlja'!A:A,C635)</f>
        <v>1</v>
      </c>
    </row>
    <row r="636" spans="1:4" ht="43.2" x14ac:dyDescent="0.3">
      <c r="A636" t="s">
        <v>3461</v>
      </c>
      <c r="B636" s="28" t="s">
        <v>3806</v>
      </c>
      <c r="C636" t="str">
        <f t="shared" si="10"/>
        <v>7318 12 90</v>
      </c>
      <c r="D636">
        <f>COUNTIF('Druge države in ozemlja'!A:A,C636)</f>
        <v>1</v>
      </c>
    </row>
    <row r="637" spans="1:4" ht="43.2" x14ac:dyDescent="0.3">
      <c r="A637" t="s">
        <v>3462</v>
      </c>
      <c r="B637" s="28" t="s">
        <v>3807</v>
      </c>
      <c r="C637" t="str">
        <f t="shared" si="10"/>
        <v>7318 13 00</v>
      </c>
      <c r="D637">
        <f>COUNTIF('Druge države in ozemlja'!A:A,C637)</f>
        <v>1</v>
      </c>
    </row>
    <row r="638" spans="1:4" ht="43.2" x14ac:dyDescent="0.3">
      <c r="A638" t="s">
        <v>3808</v>
      </c>
      <c r="B638" s="28" t="s">
        <v>3809</v>
      </c>
      <c r="C638" t="str">
        <f t="shared" si="10"/>
        <v>7318 14</v>
      </c>
      <c r="D638">
        <f>COUNTIF('Druge države in ozemlja'!A:A,C638)</f>
        <v>0</v>
      </c>
    </row>
    <row r="639" spans="1:4" ht="43.2" x14ac:dyDescent="0.3">
      <c r="A639" t="s">
        <v>3463</v>
      </c>
      <c r="B639" s="28" t="s">
        <v>3810</v>
      </c>
      <c r="C639" t="str">
        <f t="shared" si="10"/>
        <v>7318 14 10</v>
      </c>
      <c r="D639">
        <f>COUNTIF('Druge države in ozemlja'!A:A,C639)</f>
        <v>1</v>
      </c>
    </row>
    <row r="640" spans="1:4" ht="43.2" x14ac:dyDescent="0.3">
      <c r="A640" t="s">
        <v>3464</v>
      </c>
      <c r="B640" s="28" t="s">
        <v>3811</v>
      </c>
      <c r="C640" t="str">
        <f t="shared" si="10"/>
        <v>7318 14 91</v>
      </c>
      <c r="D640">
        <f>COUNTIF('Druge države in ozemlja'!A:A,C640)</f>
        <v>1</v>
      </c>
    </row>
    <row r="641" spans="1:4" ht="43.2" x14ac:dyDescent="0.3">
      <c r="A641" t="s">
        <v>3465</v>
      </c>
      <c r="B641" s="28" t="s">
        <v>3812</v>
      </c>
      <c r="C641" t="str">
        <f t="shared" si="10"/>
        <v>7318 14 99</v>
      </c>
      <c r="D641">
        <f>COUNTIF('Druge države in ozemlja'!A:A,C641)</f>
        <v>1</v>
      </c>
    </row>
    <row r="642" spans="1:4" ht="43.2" x14ac:dyDescent="0.3">
      <c r="A642" t="s">
        <v>3813</v>
      </c>
      <c r="B642" s="28" t="s">
        <v>3814</v>
      </c>
      <c r="C642" t="str">
        <f t="shared" si="10"/>
        <v>7318 15</v>
      </c>
      <c r="D642">
        <f>COUNTIF('Druge države in ozemlja'!A:A,C642)</f>
        <v>1</v>
      </c>
    </row>
    <row r="643" spans="1:4" ht="57.6" x14ac:dyDescent="0.3">
      <c r="A643" t="s">
        <v>3466</v>
      </c>
      <c r="B643" s="28" t="s">
        <v>3815</v>
      </c>
      <c r="C643" t="str">
        <f t="shared" si="10"/>
        <v>7318 15 20</v>
      </c>
      <c r="D643">
        <f>COUNTIF('Druge države in ozemlja'!A:A,C643)</f>
        <v>0</v>
      </c>
    </row>
    <row r="644" spans="1:4" ht="57.6" x14ac:dyDescent="0.3">
      <c r="A644" t="s">
        <v>3467</v>
      </c>
      <c r="B644" s="28" t="s">
        <v>3816</v>
      </c>
      <c r="C644" t="str">
        <f t="shared" si="10"/>
        <v>7318 15 35</v>
      </c>
      <c r="D644">
        <f>COUNTIF('Druge države in ozemlja'!A:A,C644)</f>
        <v>0</v>
      </c>
    </row>
    <row r="645" spans="1:4" ht="57.6" x14ac:dyDescent="0.3">
      <c r="A645" t="s">
        <v>3468</v>
      </c>
      <c r="B645" s="28" t="s">
        <v>3817</v>
      </c>
      <c r="C645" t="str">
        <f t="shared" si="10"/>
        <v>7318 15 42</v>
      </c>
      <c r="D645">
        <f>COUNTIF('Druge države in ozemlja'!A:A,C645)</f>
        <v>0</v>
      </c>
    </row>
    <row r="646" spans="1:4" ht="57.6" x14ac:dyDescent="0.3">
      <c r="A646" t="s">
        <v>3469</v>
      </c>
      <c r="B646" s="28" t="s">
        <v>3818</v>
      </c>
      <c r="C646" t="str">
        <f t="shared" si="10"/>
        <v>7318 15 48</v>
      </c>
      <c r="D646">
        <f>COUNTIF('Druge države in ozemlja'!A:A,C646)</f>
        <v>0</v>
      </c>
    </row>
    <row r="647" spans="1:4" ht="57.6" x14ac:dyDescent="0.3">
      <c r="A647" t="s">
        <v>3470</v>
      </c>
      <c r="B647" s="28" t="s">
        <v>3819</v>
      </c>
      <c r="C647" t="str">
        <f t="shared" si="10"/>
        <v>7318 15 52</v>
      </c>
      <c r="D647">
        <f>COUNTIF('Druge države in ozemlja'!A:A,C647)</f>
        <v>0</v>
      </c>
    </row>
    <row r="648" spans="1:4" ht="57.6" x14ac:dyDescent="0.3">
      <c r="A648" t="s">
        <v>3471</v>
      </c>
      <c r="B648" s="28" t="s">
        <v>3820</v>
      </c>
      <c r="C648" t="str">
        <f t="shared" si="10"/>
        <v>7318 15 58</v>
      </c>
      <c r="D648">
        <f>COUNTIF('Druge države in ozemlja'!A:A,C648)</f>
        <v>0</v>
      </c>
    </row>
    <row r="649" spans="1:4" ht="57.6" x14ac:dyDescent="0.3">
      <c r="A649" t="s">
        <v>3472</v>
      </c>
      <c r="B649" s="28" t="s">
        <v>3819</v>
      </c>
      <c r="C649" t="str">
        <f t="shared" si="10"/>
        <v>7318 15 62</v>
      </c>
      <c r="D649">
        <f>COUNTIF('Druge države in ozemlja'!A:A,C649)</f>
        <v>0</v>
      </c>
    </row>
    <row r="650" spans="1:4" ht="57.6" x14ac:dyDescent="0.3">
      <c r="A650" t="s">
        <v>3473</v>
      </c>
      <c r="B650" s="28" t="s">
        <v>3820</v>
      </c>
      <c r="C650" t="str">
        <f t="shared" si="10"/>
        <v>7318 15 68</v>
      </c>
      <c r="D650">
        <f>COUNTIF('Druge države in ozemlja'!A:A,C650)</f>
        <v>0</v>
      </c>
    </row>
    <row r="651" spans="1:4" ht="57.6" x14ac:dyDescent="0.3">
      <c r="A651" t="s">
        <v>3474</v>
      </c>
      <c r="B651" s="28" t="s">
        <v>3819</v>
      </c>
      <c r="C651" t="str">
        <f t="shared" si="10"/>
        <v>7318 15 75</v>
      </c>
      <c r="D651">
        <f>COUNTIF('Druge države in ozemlja'!A:A,C651)</f>
        <v>0</v>
      </c>
    </row>
    <row r="652" spans="1:4" ht="72" x14ac:dyDescent="0.3">
      <c r="A652" t="s">
        <v>3475</v>
      </c>
      <c r="B652" s="28" t="s">
        <v>3821</v>
      </c>
      <c r="C652" t="str">
        <f t="shared" si="10"/>
        <v>7318 15 82</v>
      </c>
      <c r="D652">
        <f>COUNTIF('Druge države in ozemlja'!A:A,C652)</f>
        <v>0</v>
      </c>
    </row>
    <row r="653" spans="1:4" ht="72" x14ac:dyDescent="0.3">
      <c r="A653" t="s">
        <v>3476</v>
      </c>
      <c r="B653" s="28" t="s">
        <v>3822</v>
      </c>
      <c r="C653" t="str">
        <f t="shared" si="10"/>
        <v>7318 15 88</v>
      </c>
      <c r="D653">
        <f>COUNTIF('Druge države in ozemlja'!A:A,C653)</f>
        <v>0</v>
      </c>
    </row>
    <row r="654" spans="1:4" ht="57.6" x14ac:dyDescent="0.3">
      <c r="A654" t="s">
        <v>3477</v>
      </c>
      <c r="B654" s="28" t="s">
        <v>3823</v>
      </c>
      <c r="C654" t="str">
        <f t="shared" si="10"/>
        <v>7318 15 95</v>
      </c>
      <c r="D654">
        <f>COUNTIF('Druge države in ozemlja'!A:A,C654)</f>
        <v>0</v>
      </c>
    </row>
    <row r="655" spans="1:4" ht="43.2" x14ac:dyDescent="0.3">
      <c r="A655" t="s">
        <v>3824</v>
      </c>
      <c r="B655" s="28" t="s">
        <v>3825</v>
      </c>
      <c r="C655" t="str">
        <f t="shared" si="10"/>
        <v>7318 16</v>
      </c>
      <c r="D655">
        <f>COUNTIF('Druge države in ozemlja'!A:A,C655)</f>
        <v>1</v>
      </c>
    </row>
    <row r="656" spans="1:4" ht="43.2" x14ac:dyDescent="0.3">
      <c r="A656" t="s">
        <v>3478</v>
      </c>
      <c r="B656" s="28" t="s">
        <v>3826</v>
      </c>
      <c r="C656" t="str">
        <f t="shared" si="10"/>
        <v>7318 16 31</v>
      </c>
      <c r="D656">
        <f>COUNTIF('Druge države in ozemlja'!A:A,C656)</f>
        <v>0</v>
      </c>
    </row>
    <row r="657" spans="1:4" ht="43.2" x14ac:dyDescent="0.3">
      <c r="A657" t="s">
        <v>3479</v>
      </c>
      <c r="B657" s="28" t="s">
        <v>3827</v>
      </c>
      <c r="C657" t="str">
        <f t="shared" si="10"/>
        <v>7318 16 39</v>
      </c>
      <c r="D657">
        <f>COUNTIF('Druge države in ozemlja'!A:A,C657)</f>
        <v>0</v>
      </c>
    </row>
    <row r="658" spans="1:4" ht="43.2" x14ac:dyDescent="0.3">
      <c r="A658" t="s">
        <v>3480</v>
      </c>
      <c r="B658" s="28" t="s">
        <v>3828</v>
      </c>
      <c r="C658" t="str">
        <f t="shared" si="10"/>
        <v>7318 16 40</v>
      </c>
      <c r="D658">
        <f>COUNTIF('Druge države in ozemlja'!A:A,C658)</f>
        <v>0</v>
      </c>
    </row>
    <row r="659" spans="1:4" ht="43.2" x14ac:dyDescent="0.3">
      <c r="A659" t="s">
        <v>3481</v>
      </c>
      <c r="B659" s="28" t="s">
        <v>3829</v>
      </c>
      <c r="C659" t="str">
        <f t="shared" si="10"/>
        <v>7318 16 60</v>
      </c>
      <c r="D659">
        <f>COUNTIF('Druge države in ozemlja'!A:A,C659)</f>
        <v>0</v>
      </c>
    </row>
    <row r="660" spans="1:4" ht="43.2" x14ac:dyDescent="0.3">
      <c r="A660" t="s">
        <v>3482</v>
      </c>
      <c r="B660" s="28" t="s">
        <v>3830</v>
      </c>
      <c r="C660" t="str">
        <f t="shared" si="10"/>
        <v>7318 16 92</v>
      </c>
      <c r="D660">
        <f>COUNTIF('Druge države in ozemlja'!A:A,C660)</f>
        <v>0</v>
      </c>
    </row>
    <row r="661" spans="1:4" ht="43.2" x14ac:dyDescent="0.3">
      <c r="A661" t="s">
        <v>3483</v>
      </c>
      <c r="B661" s="28" t="s">
        <v>3831</v>
      </c>
      <c r="C661" t="str">
        <f t="shared" si="10"/>
        <v>7318 16 99</v>
      </c>
      <c r="D661">
        <f>COUNTIF('Druge države in ozemlja'!A:A,C661)</f>
        <v>0</v>
      </c>
    </row>
    <row r="662" spans="1:4" ht="43.2" x14ac:dyDescent="0.3">
      <c r="A662" t="s">
        <v>3484</v>
      </c>
      <c r="B662" s="28" t="s">
        <v>3832</v>
      </c>
      <c r="C662" t="str">
        <f t="shared" si="10"/>
        <v>7318 19 00</v>
      </c>
      <c r="D662">
        <f>COUNTIF('Druge države in ozemlja'!A:A,C662)</f>
        <v>1</v>
      </c>
    </row>
    <row r="663" spans="1:4" ht="43.2" x14ac:dyDescent="0.3">
      <c r="A663" t="s">
        <v>3485</v>
      </c>
      <c r="B663" s="28" t="s">
        <v>3833</v>
      </c>
      <c r="C663" t="str">
        <f t="shared" si="10"/>
        <v>7318 21 00</v>
      </c>
      <c r="D663">
        <f>COUNTIF('Druge države in ozemlja'!A:A,C663)</f>
        <v>1</v>
      </c>
    </row>
    <row r="664" spans="1:4" ht="43.2" x14ac:dyDescent="0.3">
      <c r="A664" t="s">
        <v>3486</v>
      </c>
      <c r="B664" s="28" t="s">
        <v>3834</v>
      </c>
      <c r="C664" t="str">
        <f t="shared" si="10"/>
        <v>7318 22 00</v>
      </c>
      <c r="D664">
        <f>COUNTIF('Druge države in ozemlja'!A:A,C664)</f>
        <v>1</v>
      </c>
    </row>
    <row r="665" spans="1:4" ht="43.2" x14ac:dyDescent="0.3">
      <c r="A665" t="s">
        <v>3487</v>
      </c>
      <c r="B665" s="28" t="s">
        <v>3835</v>
      </c>
      <c r="C665" t="str">
        <f t="shared" si="10"/>
        <v>7318 23 00</v>
      </c>
      <c r="D665">
        <f>COUNTIF('Druge države in ozemlja'!A:A,C665)</f>
        <v>1</v>
      </c>
    </row>
    <row r="666" spans="1:4" ht="43.2" x14ac:dyDescent="0.3">
      <c r="A666" t="s">
        <v>3488</v>
      </c>
      <c r="B666" s="28" t="s">
        <v>3836</v>
      </c>
      <c r="C666" t="str">
        <f t="shared" si="10"/>
        <v>7318 24 00</v>
      </c>
      <c r="D666">
        <f>COUNTIF('Druge države in ozemlja'!A:A,C666)</f>
        <v>1</v>
      </c>
    </row>
    <row r="667" spans="1:4" ht="43.2" x14ac:dyDescent="0.3">
      <c r="A667" t="s">
        <v>3489</v>
      </c>
      <c r="B667" s="28" t="s">
        <v>3832</v>
      </c>
      <c r="C667" t="str">
        <f t="shared" si="10"/>
        <v>7318 29 00</v>
      </c>
      <c r="D667">
        <f>COUNTIF('Druge države in ozemlja'!A:A,C667)</f>
        <v>1</v>
      </c>
    </row>
    <row r="668" spans="1:4" x14ac:dyDescent="0.3">
      <c r="A668" t="s">
        <v>318</v>
      </c>
      <c r="B668" s="28" t="s">
        <v>3837</v>
      </c>
      <c r="C668" t="str">
        <f t="shared" si="10"/>
        <v>7326</v>
      </c>
      <c r="D668">
        <f>COUNTIF('Druge države in ozemlja'!A:A,C668)</f>
        <v>1</v>
      </c>
    </row>
    <row r="669" spans="1:4" x14ac:dyDescent="0.3">
      <c r="A669" t="s">
        <v>3490</v>
      </c>
      <c r="B669" s="28" t="s">
        <v>3838</v>
      </c>
      <c r="C669" t="str">
        <f t="shared" si="10"/>
        <v>7326 11 00</v>
      </c>
      <c r="D669">
        <f>COUNTIF('Druge države in ozemlja'!A:A,C669)</f>
        <v>1</v>
      </c>
    </row>
    <row r="670" spans="1:4" x14ac:dyDescent="0.3">
      <c r="A670" t="s">
        <v>3839</v>
      </c>
      <c r="B670" s="28" t="s">
        <v>3840</v>
      </c>
      <c r="C670" t="str">
        <f t="shared" si="10"/>
        <v>7326 19</v>
      </c>
      <c r="D670">
        <f>COUNTIF('Druge države in ozemlja'!A:A,C670)</f>
        <v>1</v>
      </c>
    </row>
    <row r="671" spans="1:4" x14ac:dyDescent="0.3">
      <c r="A671" t="s">
        <v>3491</v>
      </c>
      <c r="B671" s="28" t="s">
        <v>3841</v>
      </c>
      <c r="C671" t="str">
        <f t="shared" si="10"/>
        <v>7326 19 10</v>
      </c>
      <c r="D671">
        <f>COUNTIF('Druge države in ozemlja'!A:A,C671)</f>
        <v>0</v>
      </c>
    </row>
    <row r="672" spans="1:4" x14ac:dyDescent="0.3">
      <c r="A672" t="s">
        <v>3492</v>
      </c>
      <c r="B672" s="28" t="s">
        <v>3842</v>
      </c>
      <c r="C672" t="str">
        <f t="shared" si="10"/>
        <v>7326 19 90</v>
      </c>
      <c r="D672">
        <f>COUNTIF('Druge države in ozemlja'!A:A,C672)</f>
        <v>0</v>
      </c>
    </row>
    <row r="673" spans="1:4" x14ac:dyDescent="0.3">
      <c r="A673" t="s">
        <v>3493</v>
      </c>
      <c r="B673" s="28" t="s">
        <v>3843</v>
      </c>
      <c r="C673" t="str">
        <f t="shared" si="10"/>
        <v>7326 20 00</v>
      </c>
      <c r="D673">
        <f>COUNTIF('Druge države in ozemlja'!A:A,C673)</f>
        <v>1</v>
      </c>
    </row>
    <row r="674" spans="1:4" x14ac:dyDescent="0.3">
      <c r="A674" t="s">
        <v>3844</v>
      </c>
      <c r="B674" s="28" t="s">
        <v>3845</v>
      </c>
      <c r="C674" t="str">
        <f t="shared" si="10"/>
        <v>7326 90</v>
      </c>
      <c r="D674">
        <f>COUNTIF('Druge države in ozemlja'!A:A,C674)</f>
        <v>0</v>
      </c>
    </row>
    <row r="675" spans="1:4" x14ac:dyDescent="0.3">
      <c r="A675" t="s">
        <v>3494</v>
      </c>
      <c r="B675" s="28" t="s">
        <v>3846</v>
      </c>
      <c r="C675" t="str">
        <f t="shared" si="10"/>
        <v>7326 90 30</v>
      </c>
      <c r="D675">
        <f>COUNTIF('Druge države in ozemlja'!A:A,C675)</f>
        <v>1</v>
      </c>
    </row>
    <row r="676" spans="1:4" x14ac:dyDescent="0.3">
      <c r="A676" t="s">
        <v>3495</v>
      </c>
      <c r="B676" s="28" t="s">
        <v>3847</v>
      </c>
      <c r="C676" t="str">
        <f t="shared" si="10"/>
        <v>7326 90 40</v>
      </c>
      <c r="D676">
        <f>COUNTIF('Druge države in ozemlja'!A:A,C676)</f>
        <v>1</v>
      </c>
    </row>
    <row r="677" spans="1:4" x14ac:dyDescent="0.3">
      <c r="A677" t="s">
        <v>3496</v>
      </c>
      <c r="B677" s="28" t="s">
        <v>3848</v>
      </c>
      <c r="C677" t="str">
        <f t="shared" si="10"/>
        <v>7326 90 50</v>
      </c>
      <c r="D677">
        <f>COUNTIF('Druge države in ozemlja'!A:A,C677)</f>
        <v>1</v>
      </c>
    </row>
    <row r="678" spans="1:4" ht="28.8" x14ac:dyDescent="0.3">
      <c r="A678" t="s">
        <v>3497</v>
      </c>
      <c r="B678" s="28" t="s">
        <v>3849</v>
      </c>
      <c r="C678" t="str">
        <f t="shared" si="10"/>
        <v>7326 90 60</v>
      </c>
      <c r="D678">
        <f>COUNTIF('Druge države in ozemlja'!A:A,C678)</f>
        <v>1</v>
      </c>
    </row>
    <row r="679" spans="1:4" ht="28.8" x14ac:dyDescent="0.3">
      <c r="A679" t="s">
        <v>3498</v>
      </c>
      <c r="B679" s="28" t="s">
        <v>3850</v>
      </c>
      <c r="C679" t="str">
        <f t="shared" si="10"/>
        <v>7326 90 92</v>
      </c>
      <c r="D679">
        <f>COUNTIF('Druge države in ozemlja'!A:A,C679)</f>
        <v>1</v>
      </c>
    </row>
    <row r="680" spans="1:4" ht="28.8" x14ac:dyDescent="0.3">
      <c r="A680" t="s">
        <v>3499</v>
      </c>
      <c r="B680" s="28" t="s">
        <v>3851</v>
      </c>
      <c r="C680" t="str">
        <f t="shared" si="10"/>
        <v>7326 90 94</v>
      </c>
      <c r="D680">
        <f>COUNTIF('Druge države in ozemlja'!A:A,C680)</f>
        <v>1</v>
      </c>
    </row>
    <row r="681" spans="1:4" ht="28.8" x14ac:dyDescent="0.3">
      <c r="A681" t="s">
        <v>3500</v>
      </c>
      <c r="B681" s="28" t="s">
        <v>3852</v>
      </c>
      <c r="C681" t="str">
        <f t="shared" si="10"/>
        <v>7326 90 96</v>
      </c>
      <c r="D681">
        <f>COUNTIF('Druge države in ozemlja'!A:A,C681)</f>
        <v>1</v>
      </c>
    </row>
    <row r="682" spans="1:4" ht="28.8" x14ac:dyDescent="0.3">
      <c r="A682" t="s">
        <v>3501</v>
      </c>
      <c r="B682" s="28" t="s">
        <v>3853</v>
      </c>
      <c r="C682" t="str">
        <f t="shared" ref="C682:C745" si="11">SUBSTITUTE(A682," ",CHAR(160))</f>
        <v>7326 90 98</v>
      </c>
      <c r="D682">
        <f>COUNTIF('Druge države in ozemlja'!A:A,C682)</f>
        <v>1</v>
      </c>
    </row>
    <row r="683" spans="1:4" x14ac:dyDescent="0.3">
      <c r="A683" t="s">
        <v>85</v>
      </c>
      <c r="B683" s="28" t="s">
        <v>330</v>
      </c>
      <c r="C683" t="str">
        <f t="shared" si="11"/>
        <v>7601</v>
      </c>
      <c r="D683">
        <f>COUNTIF('Druge države in ozemlja'!A:A,C683)</f>
        <v>1</v>
      </c>
    </row>
    <row r="684" spans="1:4" x14ac:dyDescent="0.3">
      <c r="A684" t="s">
        <v>3854</v>
      </c>
      <c r="B684" s="28" t="s">
        <v>3855</v>
      </c>
      <c r="C684" t="str">
        <f t="shared" si="11"/>
        <v>7601 10</v>
      </c>
      <c r="D684">
        <f>COUNTIF('Druge države in ozemlja'!A:A,C684)</f>
        <v>0</v>
      </c>
    </row>
    <row r="685" spans="1:4" x14ac:dyDescent="0.3">
      <c r="A685" t="s">
        <v>3502</v>
      </c>
      <c r="B685" s="28" t="s">
        <v>3856</v>
      </c>
      <c r="C685" t="str">
        <f t="shared" si="11"/>
        <v>7601 10 10</v>
      </c>
      <c r="D685">
        <f>COUNTIF('Druge države in ozemlja'!A:A,C685)</f>
        <v>0</v>
      </c>
    </row>
    <row r="686" spans="1:4" x14ac:dyDescent="0.3">
      <c r="A686" t="s">
        <v>3503</v>
      </c>
      <c r="B686" s="28" t="s">
        <v>3857</v>
      </c>
      <c r="C686" t="str">
        <f t="shared" si="11"/>
        <v>7601 10 90</v>
      </c>
      <c r="D686">
        <f>COUNTIF('Druge države in ozemlja'!A:A,C686)</f>
        <v>0</v>
      </c>
    </row>
    <row r="687" spans="1:4" x14ac:dyDescent="0.3">
      <c r="A687" t="s">
        <v>3858</v>
      </c>
      <c r="B687" s="28" t="s">
        <v>3859</v>
      </c>
      <c r="C687" t="str">
        <f t="shared" si="11"/>
        <v>7601 20</v>
      </c>
      <c r="D687">
        <f>COUNTIF('Druge države in ozemlja'!A:A,C687)</f>
        <v>0</v>
      </c>
    </row>
    <row r="688" spans="1:4" x14ac:dyDescent="0.3">
      <c r="A688" t="s">
        <v>3504</v>
      </c>
      <c r="B688" s="28" t="s">
        <v>3860</v>
      </c>
      <c r="C688" t="str">
        <f t="shared" si="11"/>
        <v>7601 20 30</v>
      </c>
      <c r="D688">
        <f>COUNTIF('Druge države in ozemlja'!A:A,C688)</f>
        <v>0</v>
      </c>
    </row>
    <row r="689" spans="1:4" x14ac:dyDescent="0.3">
      <c r="A689" t="s">
        <v>3505</v>
      </c>
      <c r="B689" s="28" t="s">
        <v>3861</v>
      </c>
      <c r="C689" t="str">
        <f t="shared" si="11"/>
        <v>7601 20 40</v>
      </c>
      <c r="D689">
        <f>COUNTIF('Druge države in ozemlja'!A:A,C689)</f>
        <v>0</v>
      </c>
    </row>
    <row r="690" spans="1:4" x14ac:dyDescent="0.3">
      <c r="A690" t="s">
        <v>3506</v>
      </c>
      <c r="B690" s="28" t="s">
        <v>3862</v>
      </c>
      <c r="C690" t="str">
        <f t="shared" si="11"/>
        <v>7601 20 80</v>
      </c>
      <c r="D690">
        <f>COUNTIF('Druge države in ozemlja'!A:A,C690)</f>
        <v>0</v>
      </c>
    </row>
    <row r="691" spans="1:4" x14ac:dyDescent="0.3">
      <c r="A691" t="s">
        <v>86</v>
      </c>
      <c r="B691" s="28" t="s">
        <v>331</v>
      </c>
      <c r="C691" t="str">
        <f t="shared" si="11"/>
        <v>7603</v>
      </c>
      <c r="D691">
        <f>COUNTIF('Druge države in ozemlja'!A:A,C691)</f>
        <v>1</v>
      </c>
    </row>
    <row r="692" spans="1:4" x14ac:dyDescent="0.3">
      <c r="A692" t="s">
        <v>3507</v>
      </c>
      <c r="B692" s="28" t="s">
        <v>3863</v>
      </c>
      <c r="C692" t="str">
        <f t="shared" si="11"/>
        <v>7603 10 00</v>
      </c>
      <c r="D692">
        <f>COUNTIF('Druge države in ozemlja'!A:A,C692)</f>
        <v>0</v>
      </c>
    </row>
    <row r="693" spans="1:4" x14ac:dyDescent="0.3">
      <c r="A693" t="s">
        <v>3508</v>
      </c>
      <c r="B693" s="28" t="s">
        <v>3864</v>
      </c>
      <c r="C693" t="str">
        <f t="shared" si="11"/>
        <v>7603 20 00</v>
      </c>
      <c r="D693">
        <f>COUNTIF('Druge države in ozemlja'!A:A,C693)</f>
        <v>0</v>
      </c>
    </row>
    <row r="694" spans="1:4" x14ac:dyDescent="0.3">
      <c r="A694" t="s">
        <v>3265</v>
      </c>
      <c r="B694" s="28" t="s">
        <v>3865</v>
      </c>
      <c r="C694" t="str">
        <f t="shared" si="11"/>
        <v>7604</v>
      </c>
      <c r="D694">
        <f>COUNTIF('Druge države in ozemlja'!A:A,C694)</f>
        <v>0</v>
      </c>
    </row>
    <row r="695" spans="1:4" x14ac:dyDescent="0.3">
      <c r="A695" t="s">
        <v>3866</v>
      </c>
      <c r="B695" s="28" t="s">
        <v>3867</v>
      </c>
      <c r="C695" t="str">
        <f t="shared" si="11"/>
        <v>7604 10</v>
      </c>
      <c r="D695">
        <f>COUNTIF('Druge države in ozemlja'!A:A,C695)</f>
        <v>0</v>
      </c>
    </row>
    <row r="696" spans="1:4" x14ac:dyDescent="0.3">
      <c r="A696" t="s">
        <v>3509</v>
      </c>
      <c r="B696" s="28" t="s">
        <v>3868</v>
      </c>
      <c r="C696" t="str">
        <f t="shared" si="11"/>
        <v>7604 10 10</v>
      </c>
      <c r="D696">
        <f>COUNTIF('Druge države in ozemlja'!A:A,C696)</f>
        <v>1</v>
      </c>
    </row>
    <row r="697" spans="1:4" x14ac:dyDescent="0.3">
      <c r="A697" t="s">
        <v>3510</v>
      </c>
      <c r="B697" s="28" t="s">
        <v>3869</v>
      </c>
      <c r="C697" t="str">
        <f t="shared" si="11"/>
        <v>7604 10 90</v>
      </c>
      <c r="D697">
        <f>COUNTIF('Druge države in ozemlja'!A:A,C697)</f>
        <v>1</v>
      </c>
    </row>
    <row r="698" spans="1:4" x14ac:dyDescent="0.3">
      <c r="A698" t="s">
        <v>3511</v>
      </c>
      <c r="B698" s="28" t="s">
        <v>3870</v>
      </c>
      <c r="C698" t="str">
        <f t="shared" si="11"/>
        <v>7604 21 00</v>
      </c>
      <c r="D698">
        <f>COUNTIF('Druge države in ozemlja'!A:A,C698)</f>
        <v>1</v>
      </c>
    </row>
    <row r="699" spans="1:4" x14ac:dyDescent="0.3">
      <c r="A699" t="s">
        <v>3871</v>
      </c>
      <c r="B699" s="28" t="s">
        <v>3872</v>
      </c>
      <c r="C699" t="str">
        <f t="shared" si="11"/>
        <v>7604 29</v>
      </c>
      <c r="D699">
        <f>COUNTIF('Druge države in ozemlja'!A:A,C699)</f>
        <v>0</v>
      </c>
    </row>
    <row r="700" spans="1:4" x14ac:dyDescent="0.3">
      <c r="A700" t="s">
        <v>3512</v>
      </c>
      <c r="B700" s="28" t="s">
        <v>3873</v>
      </c>
      <c r="C700" t="str">
        <f t="shared" si="11"/>
        <v>7604 29 10</v>
      </c>
      <c r="D700">
        <f>COUNTIF('Druge države in ozemlja'!A:A,C700)</f>
        <v>1</v>
      </c>
    </row>
    <row r="701" spans="1:4" x14ac:dyDescent="0.3">
      <c r="A701" t="s">
        <v>3513</v>
      </c>
      <c r="B701" s="28" t="s">
        <v>3874</v>
      </c>
      <c r="C701" t="str">
        <f t="shared" si="11"/>
        <v>7604 29 90</v>
      </c>
      <c r="D701">
        <f>COUNTIF('Druge države in ozemlja'!A:A,C701)</f>
        <v>1</v>
      </c>
    </row>
    <row r="702" spans="1:4" x14ac:dyDescent="0.3">
      <c r="A702" t="s">
        <v>92</v>
      </c>
      <c r="B702" s="28" t="s">
        <v>335</v>
      </c>
      <c r="C702" t="str">
        <f t="shared" si="11"/>
        <v>7605</v>
      </c>
      <c r="D702">
        <f>COUNTIF('Druge države in ozemlja'!A:A,C702)</f>
        <v>1</v>
      </c>
    </row>
    <row r="703" spans="1:4" x14ac:dyDescent="0.3">
      <c r="A703" t="s">
        <v>3514</v>
      </c>
      <c r="B703" s="28" t="s">
        <v>3875</v>
      </c>
      <c r="C703" t="str">
        <f t="shared" si="11"/>
        <v>7605 11 00</v>
      </c>
      <c r="D703">
        <f>COUNTIF('Druge države in ozemlja'!A:A,C703)</f>
        <v>0</v>
      </c>
    </row>
    <row r="704" spans="1:4" x14ac:dyDescent="0.3">
      <c r="A704" t="s">
        <v>3515</v>
      </c>
      <c r="B704" s="28" t="s">
        <v>3876</v>
      </c>
      <c r="C704" t="str">
        <f t="shared" si="11"/>
        <v>7605 19 00</v>
      </c>
      <c r="D704">
        <f>COUNTIF('Druge države in ozemlja'!A:A,C704)</f>
        <v>0</v>
      </c>
    </row>
    <row r="705" spans="1:4" ht="28.8" x14ac:dyDescent="0.3">
      <c r="A705" t="s">
        <v>3516</v>
      </c>
      <c r="B705" s="28" t="s">
        <v>3877</v>
      </c>
      <c r="C705" t="str">
        <f t="shared" si="11"/>
        <v>7605 21 00</v>
      </c>
      <c r="D705">
        <f>COUNTIF('Druge države in ozemlja'!A:A,C705)</f>
        <v>0</v>
      </c>
    </row>
    <row r="706" spans="1:4" x14ac:dyDescent="0.3">
      <c r="A706" t="s">
        <v>3517</v>
      </c>
      <c r="B706" s="28" t="s">
        <v>3876</v>
      </c>
      <c r="C706" t="str">
        <f t="shared" si="11"/>
        <v>7605 29 00</v>
      </c>
      <c r="D706">
        <f>COUNTIF('Druge države in ozemlja'!A:A,C706)</f>
        <v>0</v>
      </c>
    </row>
    <row r="707" spans="1:4" x14ac:dyDescent="0.3">
      <c r="A707" t="s">
        <v>93</v>
      </c>
      <c r="B707" s="28" t="s">
        <v>3878</v>
      </c>
      <c r="C707" t="str">
        <f t="shared" si="11"/>
        <v>7606</v>
      </c>
      <c r="D707">
        <f>COUNTIF('Druge države in ozemlja'!A:A,C707)</f>
        <v>1</v>
      </c>
    </row>
    <row r="708" spans="1:4" x14ac:dyDescent="0.3">
      <c r="A708" t="s">
        <v>3879</v>
      </c>
      <c r="B708" s="28" t="s">
        <v>3880</v>
      </c>
      <c r="C708" t="str">
        <f t="shared" si="11"/>
        <v>7606 11</v>
      </c>
      <c r="D708">
        <f>COUNTIF('Druge države in ozemlja'!A:A,C708)</f>
        <v>0</v>
      </c>
    </row>
    <row r="709" spans="1:4" ht="28.8" x14ac:dyDescent="0.3">
      <c r="A709" t="s">
        <v>3518</v>
      </c>
      <c r="B709" s="28" t="s">
        <v>3881</v>
      </c>
      <c r="C709" t="str">
        <f t="shared" si="11"/>
        <v>7606 11 30</v>
      </c>
      <c r="D709">
        <f>COUNTIF('Druge države in ozemlja'!A:A,C709)</f>
        <v>0</v>
      </c>
    </row>
    <row r="710" spans="1:4" ht="28.8" x14ac:dyDescent="0.3">
      <c r="A710" t="s">
        <v>3519</v>
      </c>
      <c r="B710" s="28" t="s">
        <v>3882</v>
      </c>
      <c r="C710" t="str">
        <f t="shared" si="11"/>
        <v>7606 11 50</v>
      </c>
      <c r="D710">
        <f>COUNTIF('Druge države in ozemlja'!A:A,C710)</f>
        <v>0</v>
      </c>
    </row>
    <row r="711" spans="1:4" ht="43.2" x14ac:dyDescent="0.3">
      <c r="A711" t="s">
        <v>3520</v>
      </c>
      <c r="B711" s="28" t="s">
        <v>3883</v>
      </c>
      <c r="C711" t="str">
        <f t="shared" si="11"/>
        <v>7606 11 91</v>
      </c>
      <c r="D711">
        <f>COUNTIF('Druge države in ozemlja'!A:A,C711)</f>
        <v>0</v>
      </c>
    </row>
    <row r="712" spans="1:4" ht="43.2" x14ac:dyDescent="0.3">
      <c r="A712" t="s">
        <v>3521</v>
      </c>
      <c r="B712" s="28" t="s">
        <v>3884</v>
      </c>
      <c r="C712" t="str">
        <f t="shared" si="11"/>
        <v>7606 11 93</v>
      </c>
      <c r="D712">
        <f>COUNTIF('Druge države in ozemlja'!A:A,C712)</f>
        <v>0</v>
      </c>
    </row>
    <row r="713" spans="1:4" ht="43.2" x14ac:dyDescent="0.3">
      <c r="A713" t="s">
        <v>3522</v>
      </c>
      <c r="B713" s="28" t="s">
        <v>3885</v>
      </c>
      <c r="C713" t="str">
        <f t="shared" si="11"/>
        <v>7606 11 99</v>
      </c>
      <c r="D713">
        <f>COUNTIF('Druge države in ozemlja'!A:A,C713)</f>
        <v>0</v>
      </c>
    </row>
    <row r="714" spans="1:4" ht="28.8" x14ac:dyDescent="0.3">
      <c r="A714" t="s">
        <v>3886</v>
      </c>
      <c r="B714" s="28" t="s">
        <v>3887</v>
      </c>
      <c r="C714" t="str">
        <f t="shared" si="11"/>
        <v>7606 12</v>
      </c>
      <c r="D714">
        <f>COUNTIF('Druge države in ozemlja'!A:A,C714)</f>
        <v>0</v>
      </c>
    </row>
    <row r="715" spans="1:4" ht="28.8" x14ac:dyDescent="0.3">
      <c r="A715" t="s">
        <v>3523</v>
      </c>
      <c r="B715" s="28" t="s">
        <v>3888</v>
      </c>
      <c r="C715" t="str">
        <f t="shared" si="11"/>
        <v>7606 12 11</v>
      </c>
      <c r="D715">
        <f>COUNTIF('Druge države in ozemlja'!A:A,C715)</f>
        <v>0</v>
      </c>
    </row>
    <row r="716" spans="1:4" ht="28.8" x14ac:dyDescent="0.3">
      <c r="A716" t="s">
        <v>3524</v>
      </c>
      <c r="B716" s="28" t="s">
        <v>3889</v>
      </c>
      <c r="C716" t="str">
        <f t="shared" si="11"/>
        <v>7606 12 19</v>
      </c>
      <c r="D716">
        <f>COUNTIF('Druge države in ozemlja'!A:A,C716)</f>
        <v>0</v>
      </c>
    </row>
    <row r="717" spans="1:4" ht="28.8" x14ac:dyDescent="0.3">
      <c r="A717" t="s">
        <v>3525</v>
      </c>
      <c r="B717" s="28" t="s">
        <v>3890</v>
      </c>
      <c r="C717" t="str">
        <f t="shared" si="11"/>
        <v>7606 12 30</v>
      </c>
      <c r="D717">
        <f>COUNTIF('Druge države in ozemlja'!A:A,C717)</f>
        <v>0</v>
      </c>
    </row>
    <row r="718" spans="1:4" ht="43.2" x14ac:dyDescent="0.3">
      <c r="A718" t="s">
        <v>3526</v>
      </c>
      <c r="B718" s="28" t="s">
        <v>3891</v>
      </c>
      <c r="C718" t="str">
        <f t="shared" si="11"/>
        <v>7606 12 50</v>
      </c>
      <c r="D718">
        <f>COUNTIF('Druge države in ozemlja'!A:A,C718)</f>
        <v>0</v>
      </c>
    </row>
    <row r="719" spans="1:4" ht="43.2" x14ac:dyDescent="0.3">
      <c r="A719" t="s">
        <v>3527</v>
      </c>
      <c r="B719" s="28" t="s">
        <v>3892</v>
      </c>
      <c r="C719" t="str">
        <f t="shared" si="11"/>
        <v>7606 12 92</v>
      </c>
      <c r="D719">
        <f>COUNTIF('Druge države in ozemlja'!A:A,C719)</f>
        <v>0</v>
      </c>
    </row>
    <row r="720" spans="1:4" ht="43.2" x14ac:dyDescent="0.3">
      <c r="A720" t="s">
        <v>3528</v>
      </c>
      <c r="B720" s="28" t="s">
        <v>3893</v>
      </c>
      <c r="C720" t="str">
        <f t="shared" si="11"/>
        <v>7606 12 93</v>
      </c>
      <c r="D720">
        <f>COUNTIF('Druge države in ozemlja'!A:A,C720)</f>
        <v>0</v>
      </c>
    </row>
    <row r="721" spans="1:4" ht="43.2" x14ac:dyDescent="0.3">
      <c r="A721" t="s">
        <v>3529</v>
      </c>
      <c r="B721" s="28" t="s">
        <v>3894</v>
      </c>
      <c r="C721" t="str">
        <f t="shared" si="11"/>
        <v>7606 12 99</v>
      </c>
      <c r="D721">
        <f>COUNTIF('Druge države in ozemlja'!A:A,C721)</f>
        <v>0</v>
      </c>
    </row>
    <row r="722" spans="1:4" ht="28.8" x14ac:dyDescent="0.3">
      <c r="A722" t="s">
        <v>3530</v>
      </c>
      <c r="B722" s="28" t="s">
        <v>3895</v>
      </c>
      <c r="C722" t="str">
        <f t="shared" si="11"/>
        <v>7606 91 00</v>
      </c>
      <c r="D722">
        <f>COUNTIF('Druge države in ozemlja'!A:A,C722)</f>
        <v>0</v>
      </c>
    </row>
    <row r="723" spans="1:4" ht="28.8" x14ac:dyDescent="0.3">
      <c r="A723" t="s">
        <v>3531</v>
      </c>
      <c r="B723" s="28" t="s">
        <v>3887</v>
      </c>
      <c r="C723" t="str">
        <f t="shared" si="11"/>
        <v>7606 92 00</v>
      </c>
      <c r="D723">
        <f>COUNTIF('Druge države in ozemlja'!A:A,C723)</f>
        <v>0</v>
      </c>
    </row>
    <row r="724" spans="1:4" ht="28.8" x14ac:dyDescent="0.3">
      <c r="A724" t="s">
        <v>94</v>
      </c>
      <c r="B724" s="28" t="s">
        <v>3896</v>
      </c>
      <c r="C724" t="str">
        <f t="shared" si="11"/>
        <v>7607</v>
      </c>
      <c r="D724">
        <f>COUNTIF('Druge države in ozemlja'!A:A,C724)</f>
        <v>1</v>
      </c>
    </row>
    <row r="725" spans="1:4" ht="43.2" x14ac:dyDescent="0.3">
      <c r="A725" t="s">
        <v>3897</v>
      </c>
      <c r="B725" s="28" t="s">
        <v>3898</v>
      </c>
      <c r="C725" t="str">
        <f t="shared" si="11"/>
        <v>7607 11</v>
      </c>
      <c r="D725">
        <f>COUNTIF('Druge države in ozemlja'!A:A,C725)</f>
        <v>0</v>
      </c>
    </row>
    <row r="726" spans="1:4" ht="43.2" x14ac:dyDescent="0.3">
      <c r="A726" t="s">
        <v>3532</v>
      </c>
      <c r="B726" s="28" t="s">
        <v>3899</v>
      </c>
      <c r="C726" t="str">
        <f t="shared" si="11"/>
        <v>7607 11 11</v>
      </c>
      <c r="D726">
        <f>COUNTIF('Druge države in ozemlja'!A:A,C726)</f>
        <v>0</v>
      </c>
    </row>
    <row r="727" spans="1:4" ht="43.2" x14ac:dyDescent="0.3">
      <c r="A727" t="s">
        <v>3533</v>
      </c>
      <c r="B727" s="28" t="s">
        <v>3900</v>
      </c>
      <c r="C727" t="str">
        <f t="shared" si="11"/>
        <v>7607 11 19</v>
      </c>
      <c r="D727">
        <f>COUNTIF('Druge države in ozemlja'!A:A,C727)</f>
        <v>0</v>
      </c>
    </row>
    <row r="728" spans="1:4" ht="43.2" x14ac:dyDescent="0.3">
      <c r="A728" t="s">
        <v>3534</v>
      </c>
      <c r="B728" s="28" t="s">
        <v>3901</v>
      </c>
      <c r="C728" t="str">
        <f t="shared" si="11"/>
        <v>7607 11 90</v>
      </c>
      <c r="D728">
        <f>COUNTIF('Druge države in ozemlja'!A:A,C728)</f>
        <v>0</v>
      </c>
    </row>
    <row r="729" spans="1:4" ht="43.2" x14ac:dyDescent="0.3">
      <c r="A729" t="s">
        <v>3902</v>
      </c>
      <c r="B729" s="28" t="s">
        <v>3903</v>
      </c>
      <c r="C729" t="str">
        <f t="shared" si="11"/>
        <v>7607 19</v>
      </c>
      <c r="D729">
        <f>COUNTIF('Druge države in ozemlja'!A:A,C729)</f>
        <v>0</v>
      </c>
    </row>
    <row r="730" spans="1:4" ht="43.2" x14ac:dyDescent="0.3">
      <c r="A730" t="s">
        <v>3535</v>
      </c>
      <c r="B730" s="28" t="s">
        <v>3904</v>
      </c>
      <c r="C730" t="str">
        <f t="shared" si="11"/>
        <v>7607 19 10</v>
      </c>
      <c r="D730">
        <f>COUNTIF('Druge države in ozemlja'!A:A,C730)</f>
        <v>0</v>
      </c>
    </row>
    <row r="731" spans="1:4" ht="43.2" x14ac:dyDescent="0.3">
      <c r="A731" t="s">
        <v>3536</v>
      </c>
      <c r="B731" s="28" t="s">
        <v>3905</v>
      </c>
      <c r="C731" t="str">
        <f t="shared" si="11"/>
        <v>7607 19 90</v>
      </c>
      <c r="D731">
        <f>COUNTIF('Druge države in ozemlja'!A:A,C731)</f>
        <v>0</v>
      </c>
    </row>
    <row r="732" spans="1:4" ht="28.8" x14ac:dyDescent="0.3">
      <c r="A732" t="s">
        <v>3906</v>
      </c>
      <c r="B732" s="28" t="s">
        <v>3907</v>
      </c>
      <c r="C732" t="str">
        <f t="shared" si="11"/>
        <v>7607 20</v>
      </c>
      <c r="D732">
        <f>COUNTIF('Druge države in ozemlja'!A:A,C732)</f>
        <v>0</v>
      </c>
    </row>
    <row r="733" spans="1:4" ht="43.2" x14ac:dyDescent="0.3">
      <c r="A733" t="s">
        <v>3537</v>
      </c>
      <c r="B733" s="28" t="s">
        <v>3908</v>
      </c>
      <c r="C733" t="str">
        <f t="shared" si="11"/>
        <v>7607 20 10</v>
      </c>
      <c r="D733">
        <f>COUNTIF('Druge države in ozemlja'!A:A,C733)</f>
        <v>0</v>
      </c>
    </row>
    <row r="734" spans="1:4" ht="43.2" x14ac:dyDescent="0.3">
      <c r="A734" t="s">
        <v>3538</v>
      </c>
      <c r="B734" s="28" t="s">
        <v>3909</v>
      </c>
      <c r="C734" t="str">
        <f t="shared" si="11"/>
        <v>7607 20 91</v>
      </c>
      <c r="D734">
        <f>COUNTIF('Druge države in ozemlja'!A:A,C734)</f>
        <v>0</v>
      </c>
    </row>
    <row r="735" spans="1:4" ht="43.2" x14ac:dyDescent="0.3">
      <c r="A735" t="s">
        <v>3539</v>
      </c>
      <c r="B735" s="28" t="s">
        <v>3910</v>
      </c>
      <c r="C735" t="str">
        <f t="shared" si="11"/>
        <v>7607 20 99</v>
      </c>
      <c r="D735">
        <f>COUNTIF('Druge države in ozemlja'!A:A,C735)</f>
        <v>0</v>
      </c>
    </row>
    <row r="736" spans="1:4" x14ac:dyDescent="0.3">
      <c r="A736" t="s">
        <v>95</v>
      </c>
      <c r="B736" s="28" t="s">
        <v>338</v>
      </c>
      <c r="C736" t="str">
        <f t="shared" si="11"/>
        <v>7608</v>
      </c>
      <c r="D736">
        <f>COUNTIF('Druge države in ozemlja'!A:A,C736)</f>
        <v>1</v>
      </c>
    </row>
    <row r="737" spans="1:4" x14ac:dyDescent="0.3">
      <c r="A737" t="s">
        <v>3540</v>
      </c>
      <c r="B737" s="28" t="s">
        <v>3911</v>
      </c>
      <c r="C737" t="str">
        <f t="shared" si="11"/>
        <v>7608 10 00</v>
      </c>
      <c r="D737">
        <f>COUNTIF('Druge države in ozemlja'!A:A,C737)</f>
        <v>0</v>
      </c>
    </row>
    <row r="738" spans="1:4" x14ac:dyDescent="0.3">
      <c r="A738" t="s">
        <v>3912</v>
      </c>
      <c r="B738" s="28" t="s">
        <v>3913</v>
      </c>
      <c r="C738" t="str">
        <f t="shared" si="11"/>
        <v>7608 20</v>
      </c>
      <c r="D738">
        <f>COUNTIF('Druge države in ozemlja'!A:A,C738)</f>
        <v>0</v>
      </c>
    </row>
    <row r="739" spans="1:4" x14ac:dyDescent="0.3">
      <c r="A739" t="s">
        <v>3541</v>
      </c>
      <c r="B739" s="28" t="s">
        <v>3914</v>
      </c>
      <c r="C739" t="str">
        <f t="shared" si="11"/>
        <v>7608 20 20</v>
      </c>
      <c r="D739">
        <f>COUNTIF('Druge države in ozemlja'!A:A,C739)</f>
        <v>0</v>
      </c>
    </row>
    <row r="740" spans="1:4" x14ac:dyDescent="0.3">
      <c r="A740" t="s">
        <v>3542</v>
      </c>
      <c r="B740" s="28" t="s">
        <v>3915</v>
      </c>
      <c r="C740" t="str">
        <f t="shared" si="11"/>
        <v>7608 20 81</v>
      </c>
      <c r="D740">
        <f>COUNTIF('Druge države in ozemlja'!A:A,C740)</f>
        <v>0</v>
      </c>
    </row>
    <row r="741" spans="1:4" x14ac:dyDescent="0.3">
      <c r="A741" t="s">
        <v>3543</v>
      </c>
      <c r="B741" s="28" t="s">
        <v>3916</v>
      </c>
      <c r="C741" t="str">
        <f t="shared" si="11"/>
        <v>7608 20 89</v>
      </c>
      <c r="D741">
        <f>COUNTIF('Druge države in ozemlja'!A:A,C741)</f>
        <v>0</v>
      </c>
    </row>
    <row r="742" spans="1:4" x14ac:dyDescent="0.3">
      <c r="A742" t="s">
        <v>3544</v>
      </c>
      <c r="B742" s="28" t="s">
        <v>339</v>
      </c>
      <c r="C742" t="str">
        <f t="shared" si="11"/>
        <v>7609 00 00</v>
      </c>
      <c r="D742">
        <f>COUNTIF('Druge države in ozemlja'!A:A,C742)</f>
        <v>1</v>
      </c>
    </row>
    <row r="743" spans="1:4" ht="57.6" x14ac:dyDescent="0.3">
      <c r="A743" t="s">
        <v>3314</v>
      </c>
      <c r="B743" s="28" t="s">
        <v>3917</v>
      </c>
      <c r="C743" t="str">
        <f t="shared" si="11"/>
        <v>7610</v>
      </c>
      <c r="D743">
        <f>COUNTIF('Druge države in ozemlja'!A:A,C743)</f>
        <v>0</v>
      </c>
    </row>
    <row r="744" spans="1:4" ht="57.6" x14ac:dyDescent="0.3">
      <c r="A744" t="s">
        <v>3545</v>
      </c>
      <c r="B744" s="28" t="s">
        <v>3918</v>
      </c>
      <c r="C744" t="str">
        <f t="shared" si="11"/>
        <v>7610 10 00</v>
      </c>
      <c r="D744">
        <f>COUNTIF('Druge države in ozemlja'!A:A,C744)</f>
        <v>1</v>
      </c>
    </row>
    <row r="745" spans="1:4" ht="57.6" x14ac:dyDescent="0.3">
      <c r="A745" t="s">
        <v>3919</v>
      </c>
      <c r="B745" s="28" t="s">
        <v>3920</v>
      </c>
      <c r="C745" t="str">
        <f t="shared" si="11"/>
        <v>7610 90</v>
      </c>
      <c r="D745">
        <f>COUNTIF('Druge države in ozemlja'!A:A,C745)</f>
        <v>1</v>
      </c>
    </row>
    <row r="746" spans="1:4" ht="72" x14ac:dyDescent="0.3">
      <c r="A746" t="s">
        <v>3546</v>
      </c>
      <c r="B746" s="28" t="s">
        <v>3921</v>
      </c>
      <c r="C746" t="str">
        <f t="shared" ref="C746:C764" si="12">SUBSTITUTE(A746," ",CHAR(160))</f>
        <v>7610 90 10</v>
      </c>
      <c r="D746">
        <f>COUNTIF('Druge države in ozemlja'!A:A,C746)</f>
        <v>1</v>
      </c>
    </row>
    <row r="747" spans="1:4" ht="57.6" x14ac:dyDescent="0.3">
      <c r="A747" t="s">
        <v>3547</v>
      </c>
      <c r="B747" s="28" t="s">
        <v>3920</v>
      </c>
      <c r="C747" t="str">
        <f t="shared" si="12"/>
        <v>7610 90 90</v>
      </c>
      <c r="D747">
        <f>COUNTIF('Druge države in ozemlja'!A:A,C747)</f>
        <v>1</v>
      </c>
    </row>
    <row r="748" spans="1:4" ht="43.2" x14ac:dyDescent="0.3">
      <c r="A748" t="s">
        <v>3548</v>
      </c>
      <c r="B748" s="28" t="s">
        <v>3922</v>
      </c>
      <c r="C748" t="str">
        <f t="shared" si="12"/>
        <v>7611 00 00</v>
      </c>
      <c r="D748">
        <f>COUNTIF('Druge države in ozemlja'!A:A,C748)</f>
        <v>1</v>
      </c>
    </row>
    <row r="749" spans="1:4" ht="57.6" x14ac:dyDescent="0.3">
      <c r="A749" t="s">
        <v>102</v>
      </c>
      <c r="B749" s="28" t="s">
        <v>3923</v>
      </c>
      <c r="C749" t="str">
        <f t="shared" si="12"/>
        <v>7612</v>
      </c>
      <c r="D749">
        <f>COUNTIF('Druge države in ozemlja'!A:A,C749)</f>
        <v>1</v>
      </c>
    </row>
    <row r="750" spans="1:4" ht="57.6" x14ac:dyDescent="0.3">
      <c r="A750" t="s">
        <v>3549</v>
      </c>
      <c r="B750" s="28" t="s">
        <v>3924</v>
      </c>
      <c r="C750" t="str">
        <f t="shared" si="12"/>
        <v>7612 10 00</v>
      </c>
      <c r="D750">
        <f>COUNTIF('Druge države in ozemlja'!A:A,C750)</f>
        <v>0</v>
      </c>
    </row>
    <row r="751" spans="1:4" ht="57.6" x14ac:dyDescent="0.3">
      <c r="A751" t="s">
        <v>3925</v>
      </c>
      <c r="B751" s="28" t="s">
        <v>3926</v>
      </c>
      <c r="C751" t="str">
        <f t="shared" si="12"/>
        <v>7612 90</v>
      </c>
      <c r="D751">
        <f>COUNTIF('Druge države in ozemlja'!A:A,C751)</f>
        <v>0</v>
      </c>
    </row>
    <row r="752" spans="1:4" ht="57.6" x14ac:dyDescent="0.3">
      <c r="A752" t="s">
        <v>3550</v>
      </c>
      <c r="B752" s="28" t="s">
        <v>3927</v>
      </c>
      <c r="C752" t="str">
        <f t="shared" si="12"/>
        <v>7612 90 20</v>
      </c>
      <c r="D752">
        <f>COUNTIF('Druge države in ozemlja'!A:A,C752)</f>
        <v>0</v>
      </c>
    </row>
    <row r="753" spans="1:4" ht="57.6" x14ac:dyDescent="0.3">
      <c r="A753" t="s">
        <v>3551</v>
      </c>
      <c r="B753" s="28" t="s">
        <v>3928</v>
      </c>
      <c r="C753" t="str">
        <f t="shared" si="12"/>
        <v>7612 90 30</v>
      </c>
      <c r="D753">
        <f>COUNTIF('Druge države in ozemlja'!A:A,C753)</f>
        <v>0</v>
      </c>
    </row>
    <row r="754" spans="1:4" ht="57.6" x14ac:dyDescent="0.3">
      <c r="A754" t="s">
        <v>3552</v>
      </c>
      <c r="B754" s="28" t="s">
        <v>3926</v>
      </c>
      <c r="C754" t="str">
        <f t="shared" si="12"/>
        <v>7612 90 80</v>
      </c>
      <c r="D754">
        <f>COUNTIF('Druge države in ozemlja'!A:A,C754)</f>
        <v>0</v>
      </c>
    </row>
    <row r="755" spans="1:4" x14ac:dyDescent="0.3">
      <c r="A755" t="s">
        <v>3553</v>
      </c>
      <c r="B755" s="28" t="s">
        <v>345</v>
      </c>
      <c r="C755" t="str">
        <f t="shared" si="12"/>
        <v>7613 00 00</v>
      </c>
      <c r="D755">
        <f>COUNTIF('Druge države in ozemlja'!A:A,C755)</f>
        <v>1</v>
      </c>
    </row>
    <row r="756" spans="1:4" x14ac:dyDescent="0.3">
      <c r="A756" t="s">
        <v>104</v>
      </c>
      <c r="B756" s="28" t="s">
        <v>346</v>
      </c>
      <c r="C756" t="str">
        <f t="shared" si="12"/>
        <v>7614</v>
      </c>
      <c r="D756">
        <f>COUNTIF('Druge države in ozemlja'!A:A,C756)</f>
        <v>1</v>
      </c>
    </row>
    <row r="757" spans="1:4" x14ac:dyDescent="0.3">
      <c r="A757" t="s">
        <v>3330</v>
      </c>
      <c r="B757" s="28" t="s">
        <v>3338</v>
      </c>
      <c r="C757" t="str">
        <f t="shared" si="12"/>
        <v>7614 10 00</v>
      </c>
      <c r="D757">
        <f>COUNTIF('Druge države in ozemlja'!A:A,C757)</f>
        <v>0</v>
      </c>
    </row>
    <row r="758" spans="1:4" x14ac:dyDescent="0.3">
      <c r="A758" t="s">
        <v>3331</v>
      </c>
      <c r="B758" s="28" t="s">
        <v>3929</v>
      </c>
      <c r="C758" t="str">
        <f t="shared" si="12"/>
        <v>7614 90 00</v>
      </c>
      <c r="D758">
        <f>COUNTIF('Druge države in ozemlja'!A:A,C758)</f>
        <v>0</v>
      </c>
    </row>
    <row r="759" spans="1:4" x14ac:dyDescent="0.3">
      <c r="A759" t="s">
        <v>3324</v>
      </c>
      <c r="B759" s="28" t="s">
        <v>3332</v>
      </c>
      <c r="C759" t="str">
        <f t="shared" si="12"/>
        <v>7616</v>
      </c>
      <c r="D759">
        <f>COUNTIF('Druge države in ozemlja'!A:A,C759)</f>
        <v>0</v>
      </c>
    </row>
    <row r="760" spans="1:4" ht="28.8" x14ac:dyDescent="0.3">
      <c r="A760" t="s">
        <v>3333</v>
      </c>
      <c r="B760" s="28" t="s">
        <v>3339</v>
      </c>
      <c r="C760" t="str">
        <f t="shared" si="12"/>
        <v>7616 10 00</v>
      </c>
      <c r="D760">
        <f>COUNTIF('Druge države in ozemlja'!A:A,C760)</f>
        <v>1</v>
      </c>
    </row>
    <row r="761" spans="1:4" ht="43.2" x14ac:dyDescent="0.3">
      <c r="A761" t="s">
        <v>3334</v>
      </c>
      <c r="B761" s="28" t="s">
        <v>3340</v>
      </c>
      <c r="C761" t="str">
        <f t="shared" si="12"/>
        <v>7616 91 00</v>
      </c>
      <c r="D761">
        <f>COUNTIF('Druge države in ozemlja'!A:A,C761)</f>
        <v>1</v>
      </c>
    </row>
    <row r="762" spans="1:4" ht="28.8" x14ac:dyDescent="0.3">
      <c r="A762" t="s">
        <v>3335</v>
      </c>
      <c r="B762" s="28" t="s">
        <v>3341</v>
      </c>
      <c r="C762" t="str">
        <f t="shared" si="12"/>
        <v>7616 99</v>
      </c>
      <c r="D762">
        <f>COUNTIF('Druge države in ozemlja'!A:A,C762)</f>
        <v>0</v>
      </c>
    </row>
    <row r="763" spans="1:4" ht="43.2" x14ac:dyDescent="0.3">
      <c r="A763" t="s">
        <v>3336</v>
      </c>
      <c r="B763" s="28" t="s">
        <v>3342</v>
      </c>
      <c r="C763" t="str">
        <f t="shared" si="12"/>
        <v>7616 99 10</v>
      </c>
      <c r="D763">
        <f>COUNTIF('Druge države in ozemlja'!A:A,C763)</f>
        <v>1</v>
      </c>
    </row>
    <row r="764" spans="1:4" ht="28.8" x14ac:dyDescent="0.3">
      <c r="A764" t="s">
        <v>3337</v>
      </c>
      <c r="B764" s="28" t="s">
        <v>3341</v>
      </c>
      <c r="C764" t="str">
        <f t="shared" si="12"/>
        <v>7616 99 90</v>
      </c>
      <c r="D764">
        <f>COUNTIF('Druge države in ozemlja'!A:A,C764)</f>
        <v>1</v>
      </c>
    </row>
  </sheetData>
  <sheetProtection algorithmName="SHA-512" hashValue="rZlr86MiiHoAW543IvqRKtLOTNDKpjuye4wZ/pqjwLOrya4aBjEFaJn5kIed6EqqWqBwxtrqLLPuhQ4lvBIgBg==" saltValue="o+K/l1TALymmdFFgYlHKSQ==" spinCount="100000" sheet="1" objects="1" scenarios="1"/>
  <pageMargins left="0.7" right="0.7" top="0.75" bottom="0.75"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9"/>
  <dimension ref="A1:I68"/>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1.29</v>
      </c>
      <c r="D3" s="1">
        <v>0.04</v>
      </c>
      <c r="E3" s="1">
        <v>1.33</v>
      </c>
      <c r="F3" s="1">
        <v>1.4630000000000001</v>
      </c>
      <c r="G3" s="1">
        <v>1.5960000000000001</v>
      </c>
      <c r="H3" s="1">
        <v>1.7290000000000001</v>
      </c>
      <c r="I3" t="s">
        <v>84</v>
      </c>
    </row>
    <row r="4" spans="1:9" x14ac:dyDescent="0.3">
      <c r="A4" t="s">
        <v>10</v>
      </c>
      <c r="B4" s="81" t="s">
        <v>47</v>
      </c>
      <c r="C4" s="1">
        <v>1.24</v>
      </c>
      <c r="D4" s="1">
        <v>0.03</v>
      </c>
      <c r="E4" s="1">
        <v>1.27</v>
      </c>
      <c r="F4" s="1">
        <v>1.397</v>
      </c>
      <c r="G4" s="1">
        <v>1.524</v>
      </c>
      <c r="H4" s="1">
        <v>1.651</v>
      </c>
      <c r="I4" t="s">
        <v>83</v>
      </c>
    </row>
    <row r="5" spans="1:9" x14ac:dyDescent="0.3">
      <c r="A5" t="s">
        <v>11</v>
      </c>
      <c r="B5" s="81" t="s">
        <v>48</v>
      </c>
      <c r="C5" s="1">
        <v>1.25</v>
      </c>
      <c r="D5" s="1">
        <v>0.13</v>
      </c>
      <c r="E5" s="1">
        <v>1.39</v>
      </c>
      <c r="F5" s="1">
        <v>1.5289999999999999</v>
      </c>
      <c r="G5" s="1">
        <v>1.6679999999999999</v>
      </c>
      <c r="H5" s="1">
        <v>1.8069999999999999</v>
      </c>
    </row>
    <row r="6" spans="1:9" x14ac:dyDescent="0.3">
      <c r="A6" t="s">
        <v>12</v>
      </c>
      <c r="B6" s="81" t="s">
        <v>49</v>
      </c>
      <c r="C6" s="1">
        <v>1.24</v>
      </c>
      <c r="D6" s="1">
        <v>0.05</v>
      </c>
      <c r="E6" s="1">
        <v>1.29</v>
      </c>
      <c r="F6" s="1">
        <v>1.419</v>
      </c>
      <c r="G6" s="1">
        <v>1.548</v>
      </c>
      <c r="H6" s="1">
        <v>1.677</v>
      </c>
    </row>
    <row r="7" spans="1:9" x14ac:dyDescent="0.3">
      <c r="A7" t="s">
        <v>13</v>
      </c>
      <c r="B7" s="81" t="s">
        <v>50</v>
      </c>
      <c r="C7" s="1">
        <v>1.3</v>
      </c>
      <c r="D7" s="1">
        <v>0.16</v>
      </c>
      <c r="E7" s="1">
        <v>1.45</v>
      </c>
      <c r="F7" s="1">
        <v>1.595</v>
      </c>
      <c r="G7" s="1">
        <v>1.74</v>
      </c>
      <c r="H7" s="1">
        <v>1.885</v>
      </c>
      <c r="I7" t="s">
        <v>84</v>
      </c>
    </row>
    <row r="8" spans="1:9" x14ac:dyDescent="0.3">
      <c r="A8" t="s">
        <v>13</v>
      </c>
      <c r="B8" s="81" t="s">
        <v>51</v>
      </c>
      <c r="C8" s="1">
        <v>1.18</v>
      </c>
      <c r="D8" s="1">
        <v>0.06</v>
      </c>
      <c r="E8" s="1">
        <v>1.24</v>
      </c>
      <c r="F8" s="1">
        <v>1.3640000000000001</v>
      </c>
      <c r="G8" s="1">
        <v>1.488</v>
      </c>
      <c r="H8" s="1">
        <v>1.6120000000000001</v>
      </c>
      <c r="I8" t="s">
        <v>83</v>
      </c>
    </row>
    <row r="9" spans="1:9" x14ac:dyDescent="0.3">
      <c r="A9" t="s">
        <v>14</v>
      </c>
      <c r="B9" s="81" t="s">
        <v>52</v>
      </c>
    </row>
    <row r="10" spans="1:9" x14ac:dyDescent="0.3">
      <c r="A10" t="s">
        <v>15</v>
      </c>
      <c r="B10" s="81" t="s">
        <v>53</v>
      </c>
      <c r="C10" s="1">
        <v>2.46</v>
      </c>
      <c r="D10" s="1">
        <v>0.03</v>
      </c>
      <c r="E10" s="1">
        <v>2.4900000000000002</v>
      </c>
      <c r="F10" s="1">
        <v>2.5150000000000001</v>
      </c>
      <c r="G10" s="1">
        <v>2.5150000000000001</v>
      </c>
      <c r="H10" s="1">
        <v>2.5150000000000001</v>
      </c>
    </row>
    <row r="11" spans="1:9" x14ac:dyDescent="0.3">
      <c r="A11" t="s">
        <v>16</v>
      </c>
      <c r="B11" s="81" t="s">
        <v>54</v>
      </c>
      <c r="C11" s="1">
        <v>1.96</v>
      </c>
      <c r="D11" s="1">
        <v>0.1</v>
      </c>
      <c r="E11" s="1">
        <v>2.0499999999999998</v>
      </c>
      <c r="F11" s="1">
        <v>2.0710000000000002</v>
      </c>
      <c r="G11" s="1">
        <v>2.0710000000000002</v>
      </c>
      <c r="H11" s="1">
        <v>2.0710000000000002</v>
      </c>
    </row>
    <row r="12" spans="1:9" x14ac:dyDescent="0.3">
      <c r="A12" t="s">
        <v>17</v>
      </c>
      <c r="B12" s="81" t="s">
        <v>55</v>
      </c>
      <c r="C12" s="1">
        <v>0.59</v>
      </c>
      <c r="D12" s="1">
        <v>0.03</v>
      </c>
      <c r="E12" s="1">
        <v>0.62</v>
      </c>
      <c r="F12" s="1">
        <v>0.626</v>
      </c>
      <c r="G12" s="1">
        <v>0.626</v>
      </c>
      <c r="H12" s="1">
        <v>0.626</v>
      </c>
    </row>
    <row r="13" spans="1:9" x14ac:dyDescent="0.3">
      <c r="A13" t="s">
        <v>18</v>
      </c>
      <c r="B13" s="81" t="s">
        <v>56</v>
      </c>
      <c r="C13" s="1">
        <v>1.99</v>
      </c>
      <c r="D13" s="1">
        <v>0.05</v>
      </c>
      <c r="E13" s="1">
        <v>2.04</v>
      </c>
      <c r="F13" s="1">
        <v>2.06</v>
      </c>
      <c r="G13" s="1">
        <v>2.06</v>
      </c>
      <c r="H13" s="1">
        <v>2.06</v>
      </c>
    </row>
    <row r="14" spans="1:9" x14ac:dyDescent="0.3">
      <c r="A14" t="s">
        <v>19</v>
      </c>
      <c r="B14" s="81" t="s">
        <v>57</v>
      </c>
    </row>
    <row r="15" spans="1:9" ht="57.6" x14ac:dyDescent="0.3">
      <c r="A15" t="s">
        <v>20</v>
      </c>
      <c r="B15" s="81" t="s">
        <v>58</v>
      </c>
      <c r="C15" s="1">
        <v>0.44</v>
      </c>
      <c r="D15" s="1">
        <v>0.02</v>
      </c>
      <c r="E15" s="1">
        <v>0.46</v>
      </c>
      <c r="F15" s="1">
        <v>0.46500000000000002</v>
      </c>
      <c r="G15" s="1">
        <v>0.46500000000000002</v>
      </c>
      <c r="H15" s="1">
        <v>0.46500000000000002</v>
      </c>
    </row>
    <row r="16" spans="1:9" ht="57.6" x14ac:dyDescent="0.3">
      <c r="A16" t="s">
        <v>21</v>
      </c>
      <c r="B16" s="81" t="s">
        <v>59</v>
      </c>
      <c r="C16" s="1">
        <v>0.72</v>
      </c>
      <c r="D16" s="1">
        <v>0.02</v>
      </c>
      <c r="E16" s="1">
        <v>0.75</v>
      </c>
      <c r="F16" s="1">
        <v>0.75800000000000001</v>
      </c>
      <c r="G16" s="1">
        <v>0.75800000000000001</v>
      </c>
      <c r="H16" s="1">
        <v>0.75800000000000001</v>
      </c>
    </row>
    <row r="17" spans="1:8" ht="72" x14ac:dyDescent="0.3">
      <c r="A17" t="s">
        <v>22</v>
      </c>
      <c r="B17" s="81" t="s">
        <v>60</v>
      </c>
      <c r="C17" s="1">
        <v>1.32</v>
      </c>
      <c r="D17" s="1">
        <v>0.08</v>
      </c>
      <c r="E17" s="1">
        <v>1.39</v>
      </c>
      <c r="F17" s="1">
        <v>1.4039999999999999</v>
      </c>
      <c r="G17" s="1">
        <v>1.4039999999999999</v>
      </c>
      <c r="H17" s="1">
        <v>1.4039999999999999</v>
      </c>
    </row>
    <row r="18" spans="1:8" ht="57.6" x14ac:dyDescent="0.3">
      <c r="A18" t="s">
        <v>23</v>
      </c>
      <c r="B18" s="81" t="s">
        <v>61</v>
      </c>
      <c r="C18" s="1">
        <v>1.29</v>
      </c>
      <c r="D18" s="1">
        <v>7.0000000000000007E-2</v>
      </c>
      <c r="E18" s="1">
        <v>1.36</v>
      </c>
      <c r="F18" s="1">
        <v>1.3740000000000001</v>
      </c>
      <c r="G18" s="1">
        <v>1.3740000000000001</v>
      </c>
      <c r="H18" s="1">
        <v>1.3740000000000001</v>
      </c>
    </row>
    <row r="19" spans="1:8" ht="28.8" x14ac:dyDescent="0.3">
      <c r="A19" t="s">
        <v>24</v>
      </c>
      <c r="B19" s="81" t="s">
        <v>62</v>
      </c>
      <c r="C19" s="1">
        <v>0.56999999999999995</v>
      </c>
      <c r="D19" s="1">
        <v>0.06</v>
      </c>
      <c r="E19" s="1">
        <v>0.63</v>
      </c>
      <c r="F19" s="1">
        <v>0.63600000000000001</v>
      </c>
      <c r="G19" s="1">
        <v>0.63600000000000001</v>
      </c>
      <c r="H19" s="1">
        <v>0.63600000000000001</v>
      </c>
    </row>
    <row r="20" spans="1:8" ht="28.8" x14ac:dyDescent="0.3">
      <c r="A20" t="s">
        <v>25</v>
      </c>
      <c r="B20" s="81" t="s">
        <v>63</v>
      </c>
      <c r="C20" s="1">
        <v>1.28</v>
      </c>
      <c r="D20" s="1">
        <v>0.06</v>
      </c>
      <c r="E20" s="1">
        <v>1.34</v>
      </c>
      <c r="F20" s="1">
        <v>1.353</v>
      </c>
      <c r="G20" s="1">
        <v>1.353</v>
      </c>
      <c r="H20" s="1">
        <v>1.353</v>
      </c>
    </row>
    <row r="21" spans="1:8" ht="28.8" x14ac:dyDescent="0.3">
      <c r="A21" t="s">
        <v>26</v>
      </c>
      <c r="B21" s="81" t="s">
        <v>64</v>
      </c>
      <c r="C21" s="1">
        <v>1.51</v>
      </c>
      <c r="D21" s="1">
        <v>0.05</v>
      </c>
      <c r="E21" s="1">
        <v>1.56</v>
      </c>
      <c r="F21" s="1">
        <v>1.5760000000000001</v>
      </c>
      <c r="G21" s="1">
        <v>1.5760000000000001</v>
      </c>
      <c r="H21" s="1">
        <v>1.5760000000000001</v>
      </c>
    </row>
    <row r="22" spans="1:8" ht="43.2" x14ac:dyDescent="0.3">
      <c r="A22" t="s">
        <v>27</v>
      </c>
      <c r="B22" s="81" t="s">
        <v>65</v>
      </c>
      <c r="C22" s="1">
        <v>2.3199999999999998</v>
      </c>
      <c r="D22" s="1">
        <v>0.08</v>
      </c>
      <c r="E22" s="1">
        <v>2.39</v>
      </c>
      <c r="F22" s="1">
        <v>2.4140000000000001</v>
      </c>
      <c r="G22" s="1">
        <v>2.4140000000000001</v>
      </c>
      <c r="H22" s="1">
        <v>2.4140000000000001</v>
      </c>
    </row>
    <row r="23" spans="1:8" ht="72" x14ac:dyDescent="0.3">
      <c r="A23" t="s">
        <v>28</v>
      </c>
      <c r="B23" s="81" t="s">
        <v>66</v>
      </c>
      <c r="C23" s="1">
        <v>1.98</v>
      </c>
      <c r="D23" s="1">
        <v>7.0000000000000007E-2</v>
      </c>
      <c r="E23" s="1">
        <v>2.0499999999999998</v>
      </c>
      <c r="F23" s="1">
        <v>2.0710000000000002</v>
      </c>
      <c r="G23" s="1">
        <v>2.0710000000000002</v>
      </c>
      <c r="H23" s="1">
        <v>2.0710000000000002</v>
      </c>
    </row>
    <row r="24" spans="1:8" ht="72" x14ac:dyDescent="0.3">
      <c r="A24" t="s">
        <v>29</v>
      </c>
      <c r="B24" s="81" t="s">
        <v>67</v>
      </c>
      <c r="C24" s="1">
        <v>1.98</v>
      </c>
      <c r="D24" s="1">
        <v>7.0000000000000007E-2</v>
      </c>
      <c r="E24" s="1">
        <v>2.0499999999999998</v>
      </c>
      <c r="F24" s="1">
        <v>2.0710000000000002</v>
      </c>
      <c r="G24" s="1">
        <v>2.0710000000000002</v>
      </c>
      <c r="H24" s="1">
        <v>2.0710000000000002</v>
      </c>
    </row>
    <row r="25" spans="1:8" ht="28.8" x14ac:dyDescent="0.3">
      <c r="A25" t="s">
        <v>30</v>
      </c>
      <c r="B25" s="81" t="s">
        <v>68</v>
      </c>
      <c r="C25" s="1">
        <v>3.84</v>
      </c>
      <c r="D25" s="1">
        <v>0.05</v>
      </c>
      <c r="E25" s="1">
        <v>3.89</v>
      </c>
      <c r="F25" s="1">
        <v>3.9289999999999998</v>
      </c>
      <c r="G25" s="1">
        <v>3.9289999999999998</v>
      </c>
      <c r="H25" s="1">
        <v>3.9289999999999998</v>
      </c>
    </row>
    <row r="26" spans="1:8" ht="43.2" x14ac:dyDescent="0.3">
      <c r="A26" t="s">
        <v>31</v>
      </c>
      <c r="B26" s="81" t="s">
        <v>69</v>
      </c>
      <c r="C26" s="1">
        <v>1.94</v>
      </c>
      <c r="D26" s="1">
        <v>7.0000000000000007E-2</v>
      </c>
      <c r="E26" s="1">
        <v>2.0099999999999998</v>
      </c>
      <c r="F26" s="1">
        <v>2.0299999999999998</v>
      </c>
      <c r="G26" s="1">
        <v>2.0299999999999998</v>
      </c>
      <c r="H26" s="1">
        <v>2.0299999999999998</v>
      </c>
    </row>
    <row r="27" spans="1:8" ht="43.2" x14ac:dyDescent="0.3">
      <c r="A27" t="s">
        <v>32</v>
      </c>
      <c r="B27" s="81" t="s">
        <v>70</v>
      </c>
      <c r="C27" s="1">
        <v>1.45</v>
      </c>
      <c r="D27" s="1">
        <v>0.06</v>
      </c>
      <c r="E27" s="1">
        <v>1.51</v>
      </c>
      <c r="F27" s="1">
        <v>1.5249999999999999</v>
      </c>
      <c r="G27" s="1">
        <v>1.5249999999999999</v>
      </c>
      <c r="H27" s="1">
        <v>1.5249999999999999</v>
      </c>
    </row>
    <row r="28" spans="1:8" ht="100.8" x14ac:dyDescent="0.3">
      <c r="A28" t="s">
        <v>33</v>
      </c>
      <c r="B28" s="81" t="s">
        <v>71</v>
      </c>
      <c r="C28" s="1">
        <v>1.49</v>
      </c>
      <c r="D28" s="1">
        <v>7.0000000000000007E-2</v>
      </c>
      <c r="E28" s="1">
        <v>1.56</v>
      </c>
      <c r="F28" s="1">
        <v>1.5760000000000001</v>
      </c>
      <c r="G28" s="1">
        <v>1.5760000000000001</v>
      </c>
      <c r="H28" s="1">
        <v>1.5760000000000001</v>
      </c>
    </row>
    <row r="29" spans="1:8" ht="28.8" x14ac:dyDescent="0.3">
      <c r="A29" t="s">
        <v>34</v>
      </c>
      <c r="B29" s="81" t="s">
        <v>72</v>
      </c>
    </row>
    <row r="30" spans="1:8" ht="43.2" x14ac:dyDescent="0.3">
      <c r="A30" t="s">
        <v>35</v>
      </c>
      <c r="B30" s="81" t="s">
        <v>73</v>
      </c>
      <c r="C30" s="1">
        <v>0.74</v>
      </c>
      <c r="D30" s="1">
        <v>0.06</v>
      </c>
      <c r="E30" s="1">
        <v>0.8</v>
      </c>
      <c r="F30" s="1">
        <v>0.80800000000000005</v>
      </c>
      <c r="G30" s="1">
        <v>0.80800000000000005</v>
      </c>
      <c r="H30" s="1">
        <v>0.80800000000000005</v>
      </c>
    </row>
    <row r="31" spans="1:8" ht="57.6" x14ac:dyDescent="0.3">
      <c r="A31" t="s">
        <v>36</v>
      </c>
      <c r="B31" s="81" t="s">
        <v>74</v>
      </c>
      <c r="C31" s="1">
        <v>0.97</v>
      </c>
      <c r="D31" s="1">
        <v>7.0000000000000007E-2</v>
      </c>
      <c r="E31" s="1">
        <v>1.04</v>
      </c>
      <c r="F31" s="1">
        <v>1.05</v>
      </c>
      <c r="G31" s="1">
        <v>1.05</v>
      </c>
      <c r="H31" s="1">
        <v>1.05</v>
      </c>
    </row>
    <row r="32" spans="1:8" ht="57.6" x14ac:dyDescent="0.3">
      <c r="A32" t="s">
        <v>37</v>
      </c>
      <c r="B32" s="81" t="s">
        <v>75</v>
      </c>
      <c r="C32" s="1">
        <v>0.66</v>
      </c>
      <c r="D32" s="1">
        <v>0.05</v>
      </c>
      <c r="E32" s="1">
        <v>0.71</v>
      </c>
      <c r="F32" s="1">
        <v>0.71699999999999997</v>
      </c>
      <c r="G32" s="1">
        <v>0.71699999999999997</v>
      </c>
      <c r="H32" s="1">
        <v>0.71699999999999997</v>
      </c>
    </row>
    <row r="33" spans="1:9" ht="43.2" x14ac:dyDescent="0.3">
      <c r="A33" t="s">
        <v>38</v>
      </c>
      <c r="B33" s="81" t="s">
        <v>76</v>
      </c>
      <c r="C33" s="1">
        <v>0.46</v>
      </c>
      <c r="D33" s="1">
        <v>0.04</v>
      </c>
      <c r="E33" s="1">
        <v>0.5</v>
      </c>
      <c r="F33" s="1">
        <v>0.505</v>
      </c>
      <c r="G33" s="1">
        <v>0.505</v>
      </c>
      <c r="H33" s="1">
        <v>0.505</v>
      </c>
    </row>
    <row r="34" spans="1:9" ht="57.6" x14ac:dyDescent="0.3">
      <c r="A34" t="s">
        <v>39</v>
      </c>
      <c r="B34" s="81" t="s">
        <v>77</v>
      </c>
      <c r="C34" s="1">
        <v>0.28999999999999998</v>
      </c>
      <c r="D34" s="1">
        <v>0.04</v>
      </c>
      <c r="E34" s="1">
        <v>0.33</v>
      </c>
      <c r="F34" s="1">
        <v>0.33300000000000002</v>
      </c>
      <c r="G34" s="1">
        <v>0.33300000000000002</v>
      </c>
      <c r="H34" s="1">
        <v>0.33300000000000002</v>
      </c>
    </row>
    <row r="35" spans="1:9" ht="28.8" x14ac:dyDescent="0.3">
      <c r="A35" t="s">
        <v>40</v>
      </c>
      <c r="B35" s="81" t="s">
        <v>78</v>
      </c>
      <c r="C35" s="1">
        <v>1.34</v>
      </c>
      <c r="D35" s="1">
        <v>0.09</v>
      </c>
      <c r="E35" s="1">
        <v>1.43</v>
      </c>
      <c r="F35" s="1">
        <v>1.444</v>
      </c>
      <c r="G35" s="1">
        <v>1.444</v>
      </c>
      <c r="H35" s="1">
        <v>1.444</v>
      </c>
    </row>
    <row r="36" spans="1:9" ht="28.8" x14ac:dyDescent="0.3">
      <c r="A36" t="s">
        <v>41</v>
      </c>
      <c r="B36" s="81" t="s">
        <v>79</v>
      </c>
      <c r="C36" s="1">
        <v>0.53</v>
      </c>
      <c r="D36" s="1">
        <v>0.08</v>
      </c>
      <c r="E36" s="1">
        <v>0.62</v>
      </c>
      <c r="F36" s="1">
        <v>0.626</v>
      </c>
      <c r="G36" s="1">
        <v>0.626</v>
      </c>
      <c r="H36" s="1">
        <v>0.626</v>
      </c>
    </row>
    <row r="37" spans="1:9" ht="86.4" x14ac:dyDescent="0.3">
      <c r="A37" t="s">
        <v>42</v>
      </c>
      <c r="B37" s="81" t="s">
        <v>80</v>
      </c>
      <c r="C37" s="1">
        <v>1.31</v>
      </c>
      <c r="D37" s="1">
        <v>0.05</v>
      </c>
      <c r="E37" s="1">
        <v>1.36</v>
      </c>
      <c r="F37" s="1">
        <v>1.3740000000000001</v>
      </c>
      <c r="G37" s="1">
        <v>1.3740000000000001</v>
      </c>
      <c r="H37" s="1">
        <v>1.3740000000000001</v>
      </c>
    </row>
    <row r="38" spans="1:9" ht="86.4" x14ac:dyDescent="0.3">
      <c r="A38" t="s">
        <v>43</v>
      </c>
      <c r="B38" s="81" t="s">
        <v>81</v>
      </c>
      <c r="C38" s="1">
        <v>0.67</v>
      </c>
      <c r="D38" s="1">
        <v>0.04</v>
      </c>
      <c r="E38" s="1">
        <v>0.71</v>
      </c>
      <c r="F38" s="1">
        <v>0.71699999999999997</v>
      </c>
      <c r="G38" s="1">
        <v>0.71699999999999997</v>
      </c>
      <c r="H38" s="1">
        <v>0.71699999999999997</v>
      </c>
    </row>
    <row r="39" spans="1:9" x14ac:dyDescent="0.3">
      <c r="A39" t="s">
        <v>85</v>
      </c>
      <c r="B39" s="81" t="s">
        <v>330</v>
      </c>
      <c r="C39" s="1">
        <v>1.87</v>
      </c>
      <c r="E39" s="1">
        <v>1.87</v>
      </c>
      <c r="F39" s="1">
        <v>2.0569999999999999</v>
      </c>
      <c r="G39" s="1">
        <v>2.2440000000000002</v>
      </c>
      <c r="H39" s="1">
        <v>2.431</v>
      </c>
      <c r="I39" t="s">
        <v>572</v>
      </c>
    </row>
    <row r="40" spans="1:9" x14ac:dyDescent="0.3">
      <c r="A40" t="s">
        <v>86</v>
      </c>
      <c r="B40" s="81" t="s">
        <v>331</v>
      </c>
      <c r="C40" s="1">
        <v>2.698</v>
      </c>
      <c r="E40" s="1">
        <v>2.698</v>
      </c>
      <c r="F40" s="1">
        <v>2.9670000000000001</v>
      </c>
      <c r="G40" s="1">
        <v>3.2370000000000001</v>
      </c>
      <c r="H40" s="1">
        <v>3.5070000000000001</v>
      </c>
      <c r="I40" t="s">
        <v>572</v>
      </c>
    </row>
    <row r="41" spans="1:9" x14ac:dyDescent="0.3">
      <c r="A41" t="s">
        <v>87</v>
      </c>
      <c r="B41" s="81" t="s">
        <v>332</v>
      </c>
      <c r="C41" s="1">
        <v>2.9969999999999999</v>
      </c>
      <c r="E41" s="1">
        <v>2.9969999999999999</v>
      </c>
      <c r="F41" s="1">
        <v>3.2970000000000002</v>
      </c>
      <c r="G41" s="1">
        <v>3.597</v>
      </c>
      <c r="H41" s="1">
        <v>3.8959999999999999</v>
      </c>
      <c r="I41" t="s">
        <v>572</v>
      </c>
    </row>
    <row r="42" spans="1:9" x14ac:dyDescent="0.3">
      <c r="A42" t="s">
        <v>88</v>
      </c>
      <c r="B42" s="81" t="s">
        <v>333</v>
      </c>
      <c r="C42" s="1">
        <v>3.0249999999999999</v>
      </c>
      <c r="E42" s="1">
        <v>3.0249999999999999</v>
      </c>
      <c r="F42" s="1">
        <v>3.327</v>
      </c>
      <c r="G42" s="1">
        <v>3.629</v>
      </c>
      <c r="H42" s="1">
        <v>3.9319999999999999</v>
      </c>
      <c r="I42" t="s">
        <v>572</v>
      </c>
    </row>
    <row r="43" spans="1:9" x14ac:dyDescent="0.3">
      <c r="A43" t="s">
        <v>89</v>
      </c>
      <c r="B43" s="81" t="s">
        <v>334</v>
      </c>
      <c r="C43" s="1">
        <v>3.0249999999999999</v>
      </c>
      <c r="E43" s="1">
        <v>3.0249999999999999</v>
      </c>
      <c r="F43" s="1">
        <v>3.327</v>
      </c>
      <c r="G43" s="1">
        <v>3.629</v>
      </c>
      <c r="H43" s="1">
        <v>3.9319999999999999</v>
      </c>
      <c r="I43" t="s">
        <v>572</v>
      </c>
    </row>
    <row r="44" spans="1:9" x14ac:dyDescent="0.3">
      <c r="A44" t="s">
        <v>90</v>
      </c>
      <c r="B44" s="81" t="s">
        <v>332</v>
      </c>
      <c r="C44" s="1">
        <v>2.9969999999999999</v>
      </c>
      <c r="E44" s="1">
        <v>2.9969999999999999</v>
      </c>
      <c r="F44" s="1">
        <v>3.2970000000000002</v>
      </c>
      <c r="G44" s="1">
        <v>3.597</v>
      </c>
      <c r="H44" s="1">
        <v>3.8959999999999999</v>
      </c>
      <c r="I44" t="s">
        <v>572</v>
      </c>
    </row>
    <row r="45" spans="1:9" x14ac:dyDescent="0.3">
      <c r="A45" t="s">
        <v>91</v>
      </c>
      <c r="B45" s="81" t="s">
        <v>333</v>
      </c>
      <c r="C45" s="1">
        <v>3.0249999999999999</v>
      </c>
      <c r="E45" s="1">
        <v>3.0249999999999999</v>
      </c>
      <c r="F45" s="1">
        <v>3.327</v>
      </c>
      <c r="G45" s="1">
        <v>3.629</v>
      </c>
      <c r="H45" s="1">
        <v>3.9319999999999999</v>
      </c>
      <c r="I45" t="s">
        <v>572</v>
      </c>
    </row>
    <row r="46" spans="1:9" x14ac:dyDescent="0.3">
      <c r="A46" t="s">
        <v>92</v>
      </c>
      <c r="B46" s="81" t="s">
        <v>335</v>
      </c>
      <c r="C46" s="1">
        <v>2.9969999999999999</v>
      </c>
      <c r="E46" s="1">
        <v>2.9969999999999999</v>
      </c>
      <c r="F46" s="1">
        <v>3.2970000000000002</v>
      </c>
      <c r="G46" s="1">
        <v>3.597</v>
      </c>
      <c r="H46" s="1">
        <v>3.8959999999999999</v>
      </c>
      <c r="I46" t="s">
        <v>572</v>
      </c>
    </row>
    <row r="47" spans="1:9" ht="28.8" x14ac:dyDescent="0.3">
      <c r="A47" t="s">
        <v>93</v>
      </c>
      <c r="B47" s="81" t="s">
        <v>336</v>
      </c>
      <c r="C47" s="1">
        <v>3.6240000000000001</v>
      </c>
      <c r="E47" s="1">
        <v>3.6240000000000001</v>
      </c>
      <c r="F47" s="1">
        <v>3.9860000000000002</v>
      </c>
      <c r="G47" s="1">
        <v>4.3490000000000002</v>
      </c>
      <c r="H47" s="1">
        <v>4.7110000000000003</v>
      </c>
      <c r="I47" t="s">
        <v>572</v>
      </c>
    </row>
    <row r="48" spans="1:9" ht="43.2" x14ac:dyDescent="0.3">
      <c r="A48" t="s">
        <v>94</v>
      </c>
      <c r="B48" s="81" t="s">
        <v>337</v>
      </c>
      <c r="C48" s="1">
        <v>3.6240000000000001</v>
      </c>
      <c r="E48" s="1">
        <v>3.6240000000000001</v>
      </c>
      <c r="F48" s="1">
        <v>3.9860000000000002</v>
      </c>
      <c r="G48" s="1">
        <v>4.3490000000000002</v>
      </c>
      <c r="H48" s="1">
        <v>4.7110000000000003</v>
      </c>
      <c r="I48" t="s">
        <v>572</v>
      </c>
    </row>
    <row r="49" spans="1:9" x14ac:dyDescent="0.3">
      <c r="A49" t="s">
        <v>95</v>
      </c>
      <c r="B49" s="81" t="s">
        <v>338</v>
      </c>
      <c r="C49" s="1">
        <v>3.0249999999999999</v>
      </c>
      <c r="E49" s="1">
        <v>3.0249999999999999</v>
      </c>
      <c r="F49" s="1">
        <v>3.327</v>
      </c>
      <c r="G49" s="1">
        <v>3.629</v>
      </c>
      <c r="H49" s="1">
        <v>3.9319999999999999</v>
      </c>
      <c r="I49" t="s">
        <v>572</v>
      </c>
    </row>
    <row r="50" spans="1:9" ht="28.8" x14ac:dyDescent="0.3">
      <c r="A50" t="s">
        <v>96</v>
      </c>
      <c r="B50" s="81" t="s">
        <v>339</v>
      </c>
      <c r="C50" s="1">
        <v>3.0249999999999999</v>
      </c>
      <c r="E50" s="1">
        <v>3.0249999999999999</v>
      </c>
      <c r="F50" s="1">
        <v>3.327</v>
      </c>
      <c r="G50" s="1">
        <v>3.629</v>
      </c>
      <c r="H50" s="1">
        <v>3.9319999999999999</v>
      </c>
      <c r="I50" t="s">
        <v>572</v>
      </c>
    </row>
    <row r="51" spans="1:9" x14ac:dyDescent="0.3">
      <c r="A51" t="s">
        <v>97</v>
      </c>
      <c r="B51" s="81" t="s">
        <v>340</v>
      </c>
      <c r="C51" s="1">
        <v>3.0249999999999999</v>
      </c>
      <c r="E51" s="1">
        <v>3.0249999999999999</v>
      </c>
      <c r="F51" s="1">
        <v>3.327</v>
      </c>
      <c r="G51" s="1">
        <v>3.629</v>
      </c>
      <c r="H51" s="1">
        <v>3.9319999999999999</v>
      </c>
      <c r="I51" t="s">
        <v>572</v>
      </c>
    </row>
    <row r="52" spans="1:9" x14ac:dyDescent="0.3">
      <c r="A52" t="s">
        <v>98</v>
      </c>
      <c r="B52" s="81" t="s">
        <v>341</v>
      </c>
      <c r="C52" s="1">
        <v>3.0249999999999999</v>
      </c>
      <c r="E52" s="1">
        <v>3.0249999999999999</v>
      </c>
      <c r="F52" s="1">
        <v>3.327</v>
      </c>
      <c r="G52" s="1">
        <v>3.629</v>
      </c>
      <c r="H52" s="1">
        <v>3.9319999999999999</v>
      </c>
      <c r="I52" t="s">
        <v>572</v>
      </c>
    </row>
    <row r="53" spans="1:9" x14ac:dyDescent="0.3">
      <c r="A53" t="s">
        <v>99</v>
      </c>
      <c r="B53" s="81" t="s">
        <v>342</v>
      </c>
      <c r="C53" s="1">
        <v>3.0249999999999999</v>
      </c>
      <c r="E53" s="1">
        <v>3.0249999999999999</v>
      </c>
      <c r="F53" s="1">
        <v>3.327</v>
      </c>
      <c r="G53" s="1">
        <v>3.629</v>
      </c>
      <c r="H53" s="1">
        <v>3.9319999999999999</v>
      </c>
      <c r="I53" t="s">
        <v>572</v>
      </c>
    </row>
    <row r="54" spans="1:9" x14ac:dyDescent="0.3">
      <c r="A54" t="s">
        <v>100</v>
      </c>
      <c r="B54" s="81" t="s">
        <v>341</v>
      </c>
      <c r="C54" s="1">
        <v>3.0249999999999999</v>
      </c>
      <c r="E54" s="1">
        <v>3.0249999999999999</v>
      </c>
      <c r="F54" s="1">
        <v>3.327</v>
      </c>
      <c r="G54" s="1">
        <v>3.629</v>
      </c>
      <c r="H54" s="1">
        <v>3.9319999999999999</v>
      </c>
      <c r="I54" t="s">
        <v>572</v>
      </c>
    </row>
    <row r="55" spans="1:9" ht="72" x14ac:dyDescent="0.3">
      <c r="A55" t="s">
        <v>101</v>
      </c>
      <c r="B55" s="81" t="s">
        <v>343</v>
      </c>
      <c r="C55" s="1">
        <v>3.6240000000000001</v>
      </c>
      <c r="E55" s="1">
        <v>3.6240000000000001</v>
      </c>
      <c r="F55" s="1">
        <v>3.9860000000000002</v>
      </c>
      <c r="G55" s="1">
        <v>4.3490000000000002</v>
      </c>
      <c r="H55" s="1">
        <v>4.7110000000000003</v>
      </c>
      <c r="I55" t="s">
        <v>572</v>
      </c>
    </row>
    <row r="56" spans="1:9" ht="72" x14ac:dyDescent="0.3">
      <c r="A56" t="s">
        <v>102</v>
      </c>
      <c r="B56" s="81" t="s">
        <v>344</v>
      </c>
      <c r="C56" s="1">
        <v>3.6240000000000001</v>
      </c>
      <c r="E56" s="1">
        <v>3.6240000000000001</v>
      </c>
      <c r="F56" s="1">
        <v>3.9860000000000002</v>
      </c>
      <c r="G56" s="1">
        <v>4.3490000000000002</v>
      </c>
      <c r="H56" s="1">
        <v>4.7110000000000003</v>
      </c>
      <c r="I56" t="s">
        <v>572</v>
      </c>
    </row>
    <row r="57" spans="1:9" x14ac:dyDescent="0.3">
      <c r="A57" t="s">
        <v>103</v>
      </c>
      <c r="B57" s="81" t="s">
        <v>345</v>
      </c>
      <c r="C57" s="1">
        <v>3.6240000000000001</v>
      </c>
      <c r="E57" s="1">
        <v>3.6240000000000001</v>
      </c>
      <c r="F57" s="1">
        <v>3.9860000000000002</v>
      </c>
      <c r="G57" s="1">
        <v>4.3490000000000002</v>
      </c>
      <c r="H57" s="1">
        <v>4.7110000000000003</v>
      </c>
      <c r="I57" t="s">
        <v>572</v>
      </c>
    </row>
    <row r="58" spans="1:9" ht="28.8" x14ac:dyDescent="0.3">
      <c r="A58" t="s">
        <v>104</v>
      </c>
      <c r="B58" s="81" t="s">
        <v>346</v>
      </c>
      <c r="C58" s="1">
        <v>2.9969999999999999</v>
      </c>
      <c r="E58" s="1">
        <v>2.9969999999999999</v>
      </c>
      <c r="F58" s="1">
        <v>3.2970000000000002</v>
      </c>
      <c r="G58" s="1">
        <v>3.597</v>
      </c>
      <c r="H58" s="1">
        <v>3.8959999999999999</v>
      </c>
      <c r="I58" t="s">
        <v>572</v>
      </c>
    </row>
    <row r="59" spans="1:9" ht="43.2" x14ac:dyDescent="0.3">
      <c r="A59" t="s">
        <v>105</v>
      </c>
      <c r="B59" s="81" t="s">
        <v>347</v>
      </c>
      <c r="C59" s="1">
        <v>3.6240000000000001</v>
      </c>
      <c r="E59" s="1">
        <v>3.6240000000000001</v>
      </c>
      <c r="F59" s="1">
        <v>3.9860000000000002</v>
      </c>
      <c r="G59" s="1">
        <v>4.3490000000000002</v>
      </c>
      <c r="H59" s="1">
        <v>4.7110000000000003</v>
      </c>
      <c r="I59" t="s">
        <v>572</v>
      </c>
    </row>
    <row r="60" spans="1:9" ht="28.8" x14ac:dyDescent="0.3">
      <c r="A60" t="s">
        <v>106</v>
      </c>
      <c r="B60" s="81" t="s">
        <v>348</v>
      </c>
      <c r="C60" s="1">
        <v>3.6240000000000001</v>
      </c>
      <c r="E60" s="1">
        <v>3.6240000000000001</v>
      </c>
      <c r="F60" s="1">
        <v>3.9860000000000002</v>
      </c>
      <c r="G60" s="1">
        <v>4.3490000000000002</v>
      </c>
      <c r="H60" s="1">
        <v>4.7110000000000003</v>
      </c>
      <c r="I60" t="s">
        <v>572</v>
      </c>
    </row>
    <row r="61" spans="1:9" x14ac:dyDescent="0.3">
      <c r="A61" t="s">
        <v>107</v>
      </c>
      <c r="B61" s="81" t="s">
        <v>349</v>
      </c>
      <c r="C61" s="1">
        <v>2.698</v>
      </c>
      <c r="E61" s="1">
        <v>2.698</v>
      </c>
      <c r="F61" s="1">
        <v>2.9670000000000001</v>
      </c>
      <c r="G61" s="1">
        <v>3.2370000000000001</v>
      </c>
      <c r="H61" s="1">
        <v>3.5070000000000001</v>
      </c>
      <c r="I61" t="s">
        <v>572</v>
      </c>
    </row>
    <row r="62" spans="1:9" x14ac:dyDescent="0.3">
      <c r="A62" t="s">
        <v>108</v>
      </c>
      <c r="B62" s="81" t="s">
        <v>341</v>
      </c>
      <c r="C62" s="1">
        <v>3.6240000000000001</v>
      </c>
      <c r="E62" s="1">
        <v>3.6240000000000001</v>
      </c>
      <c r="F62" s="1">
        <v>3.9860000000000002</v>
      </c>
      <c r="G62" s="1">
        <v>4.3490000000000002</v>
      </c>
      <c r="H62" s="1">
        <v>4.7110000000000003</v>
      </c>
      <c r="I62" t="s">
        <v>572</v>
      </c>
    </row>
    <row r="63" spans="1:9" x14ac:dyDescent="0.3">
      <c r="A63" t="s">
        <v>44</v>
      </c>
      <c r="B63" s="81" t="s">
        <v>82</v>
      </c>
      <c r="C63" s="1">
        <v>10.82</v>
      </c>
      <c r="E63" s="1">
        <v>10.82</v>
      </c>
      <c r="F63" s="1">
        <v>11.901999999999999</v>
      </c>
      <c r="G63" s="1">
        <v>12.984</v>
      </c>
      <c r="H63" s="1">
        <v>14.066000000000001</v>
      </c>
    </row>
    <row r="64" spans="1:9" x14ac:dyDescent="0.3">
      <c r="A64" t="s">
        <v>111</v>
      </c>
      <c r="B64" s="81" t="s">
        <v>352</v>
      </c>
      <c r="C64" s="1">
        <v>1.69</v>
      </c>
      <c r="E64" s="1">
        <v>1.69</v>
      </c>
      <c r="F64" s="1">
        <v>1.859</v>
      </c>
      <c r="G64" s="1">
        <v>2.028</v>
      </c>
      <c r="H64" s="1">
        <v>2.1970000000000001</v>
      </c>
    </row>
    <row r="65" spans="1:8" x14ac:dyDescent="0.3">
      <c r="A65" t="s">
        <v>112</v>
      </c>
      <c r="B65" s="81" t="s">
        <v>353</v>
      </c>
    </row>
    <row r="66" spans="1:8" x14ac:dyDescent="0.3">
      <c r="A66" t="s">
        <v>113</v>
      </c>
      <c r="B66" s="81" t="s">
        <v>354</v>
      </c>
      <c r="C66" s="1">
        <v>2.35</v>
      </c>
      <c r="E66" s="1">
        <v>2.35</v>
      </c>
      <c r="F66" s="1">
        <v>2.585</v>
      </c>
      <c r="G66" s="1">
        <v>2.82</v>
      </c>
      <c r="H66" s="1">
        <v>3.0550000000000002</v>
      </c>
    </row>
    <row r="67" spans="1:8" x14ac:dyDescent="0.3">
      <c r="A67" t="s">
        <v>114</v>
      </c>
      <c r="B67" s="81" t="s">
        <v>355</v>
      </c>
    </row>
    <row r="68" spans="1:8" x14ac:dyDescent="0.3">
      <c r="A68" t="s">
        <v>115</v>
      </c>
      <c r="B68" s="81" t="s">
        <v>356</v>
      </c>
      <c r="C68" s="1">
        <v>3.48</v>
      </c>
      <c r="E68" s="1">
        <v>3.48</v>
      </c>
      <c r="F68" s="1">
        <v>3.8279999999999998</v>
      </c>
      <c r="G68" s="1">
        <v>4.1760000000000002</v>
      </c>
      <c r="H68" s="1">
        <v>4.524</v>
      </c>
    </row>
  </sheetData>
  <sheetProtection algorithmName="SHA-512" hashValue="YatCbf9x+6/Z27N4GO/r6Xrcfd7JvnDMaLYmnCrNalUEBf+oVgSM41h5MPIhVFxXIo2vpEJ84l+lR8Eca/7tEQ==" saltValue="+Ked2oewUDqizSmsyO2Law==" spinCount="100000"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40"/>
  <dimension ref="A1:I63"/>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0.04</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0.87</v>
      </c>
      <c r="D6" s="1">
        <v>7.0000000000000007E-2</v>
      </c>
      <c r="E6" s="1">
        <v>0.94</v>
      </c>
      <c r="F6" s="1">
        <v>1.034</v>
      </c>
      <c r="G6" s="1">
        <v>1.1279999999999999</v>
      </c>
      <c r="H6" s="1">
        <v>1.222</v>
      </c>
    </row>
    <row r="7" spans="1:9" x14ac:dyDescent="0.3">
      <c r="A7" t="s">
        <v>13</v>
      </c>
      <c r="B7" s="81" t="s">
        <v>50</v>
      </c>
    </row>
    <row r="8" spans="1:9" x14ac:dyDescent="0.3">
      <c r="A8" t="s">
        <v>13</v>
      </c>
      <c r="B8" s="81" t="s">
        <v>51</v>
      </c>
      <c r="C8" s="1">
        <v>0.83</v>
      </c>
      <c r="D8" s="1">
        <v>0.08</v>
      </c>
      <c r="E8" s="1">
        <v>0.91</v>
      </c>
      <c r="F8" s="1">
        <v>1.0009999999999999</v>
      </c>
      <c r="G8" s="1">
        <v>1.0920000000000001</v>
      </c>
      <c r="H8" s="1">
        <v>1.1830000000000001</v>
      </c>
      <c r="I8" t="s">
        <v>83</v>
      </c>
    </row>
    <row r="9" spans="1:9" x14ac:dyDescent="0.3">
      <c r="A9" t="s">
        <v>14</v>
      </c>
      <c r="B9" s="81" t="s">
        <v>52</v>
      </c>
    </row>
    <row r="10" spans="1:9" x14ac:dyDescent="0.3">
      <c r="A10" t="s">
        <v>15</v>
      </c>
      <c r="B10" s="81" t="s">
        <v>53</v>
      </c>
      <c r="C10" s="1">
        <v>1.82</v>
      </c>
      <c r="D10" s="1">
        <v>0.05</v>
      </c>
      <c r="E10" s="1">
        <v>1.87</v>
      </c>
      <c r="F10" s="1">
        <v>1.889</v>
      </c>
      <c r="G10" s="1">
        <v>1.889</v>
      </c>
      <c r="H10" s="1">
        <v>1.889</v>
      </c>
    </row>
    <row r="11" spans="1:9" x14ac:dyDescent="0.3">
      <c r="A11" t="s">
        <v>16</v>
      </c>
      <c r="B11" s="81" t="s">
        <v>54</v>
      </c>
    </row>
    <row r="12" spans="1:9" x14ac:dyDescent="0.3">
      <c r="A12" t="s">
        <v>17</v>
      </c>
      <c r="B12" s="81" t="s">
        <v>55</v>
      </c>
      <c r="C12" s="1">
        <v>0.68</v>
      </c>
      <c r="D12" s="1">
        <v>0.04</v>
      </c>
      <c r="E12" s="1">
        <v>0.73</v>
      </c>
      <c r="F12" s="1">
        <v>0.73699999999999999</v>
      </c>
      <c r="G12" s="1">
        <v>0.73699999999999999</v>
      </c>
      <c r="H12" s="1">
        <v>0.73699999999999999</v>
      </c>
    </row>
    <row r="13" spans="1:9" x14ac:dyDescent="0.3">
      <c r="A13" t="s">
        <v>18</v>
      </c>
      <c r="B13" s="81" t="s">
        <v>56</v>
      </c>
      <c r="C13" s="1">
        <v>1.62</v>
      </c>
      <c r="D13" s="1">
        <v>7.0000000000000007E-2</v>
      </c>
      <c r="E13" s="1">
        <v>1.69</v>
      </c>
      <c r="F13" s="1">
        <v>1.7070000000000001</v>
      </c>
      <c r="G13" s="1">
        <v>1.7070000000000001</v>
      </c>
      <c r="H13" s="1">
        <v>1.7070000000000001</v>
      </c>
    </row>
    <row r="14" spans="1:9" x14ac:dyDescent="0.3">
      <c r="A14" t="s">
        <v>19</v>
      </c>
      <c r="B14" s="81" t="s">
        <v>57</v>
      </c>
    </row>
    <row r="15" spans="1:9" ht="57.6" x14ac:dyDescent="0.3">
      <c r="A15" t="s">
        <v>20</v>
      </c>
      <c r="B15" s="81" t="s">
        <v>58</v>
      </c>
      <c r="C15" s="1">
        <v>0.49</v>
      </c>
      <c r="D15" s="1">
        <v>0.04</v>
      </c>
      <c r="E15" s="1">
        <v>0.52</v>
      </c>
      <c r="F15" s="1">
        <v>0.52500000000000002</v>
      </c>
      <c r="G15" s="1">
        <v>0.52500000000000002</v>
      </c>
      <c r="H15" s="1">
        <v>0.52500000000000002</v>
      </c>
    </row>
    <row r="16" spans="1:9" ht="57.6" x14ac:dyDescent="0.3">
      <c r="A16" t="s">
        <v>21</v>
      </c>
      <c r="B16" s="81" t="s">
        <v>59</v>
      </c>
      <c r="C16" s="1">
        <v>0.8</v>
      </c>
      <c r="D16" s="1">
        <v>0.04</v>
      </c>
      <c r="E16" s="1">
        <v>0.84</v>
      </c>
      <c r="F16" s="1">
        <v>0.84799999999999998</v>
      </c>
      <c r="G16" s="1">
        <v>0.84799999999999998</v>
      </c>
      <c r="H16" s="1">
        <v>0.84799999999999998</v>
      </c>
    </row>
    <row r="17" spans="1:8" ht="72" x14ac:dyDescent="0.3">
      <c r="A17" t="s">
        <v>22</v>
      </c>
      <c r="B17" s="81" t="s">
        <v>60</v>
      </c>
      <c r="C17" s="1">
        <v>1.46</v>
      </c>
      <c r="D17" s="1">
        <v>0.12</v>
      </c>
      <c r="E17" s="1">
        <v>1.58</v>
      </c>
      <c r="F17" s="1">
        <v>1.5960000000000001</v>
      </c>
      <c r="G17" s="1">
        <v>1.5960000000000001</v>
      </c>
      <c r="H17" s="1">
        <v>1.5960000000000001</v>
      </c>
    </row>
    <row r="18" spans="1:8" ht="57.6" x14ac:dyDescent="0.3">
      <c r="A18" t="s">
        <v>23</v>
      </c>
      <c r="B18" s="81" t="s">
        <v>61</v>
      </c>
      <c r="C18" s="1">
        <v>1.43</v>
      </c>
      <c r="D18" s="1">
        <v>0.11</v>
      </c>
      <c r="E18" s="1">
        <v>1.54</v>
      </c>
      <c r="F18" s="1">
        <v>1.5549999999999999</v>
      </c>
      <c r="G18" s="1">
        <v>1.5549999999999999</v>
      </c>
      <c r="H18" s="1">
        <v>1.5549999999999999</v>
      </c>
    </row>
    <row r="19" spans="1:8" ht="28.8" x14ac:dyDescent="0.3">
      <c r="A19" t="s">
        <v>24</v>
      </c>
      <c r="B19" s="81" t="s">
        <v>62</v>
      </c>
      <c r="C19" s="1">
        <v>0.65</v>
      </c>
      <c r="D19" s="1">
        <v>0.08</v>
      </c>
      <c r="E19" s="1">
        <v>0.73</v>
      </c>
      <c r="F19" s="1">
        <v>0.73699999999999999</v>
      </c>
      <c r="G19" s="1">
        <v>0.73699999999999999</v>
      </c>
      <c r="H19" s="1">
        <v>0.73699999999999999</v>
      </c>
    </row>
    <row r="20" spans="1:8" ht="28.8" x14ac:dyDescent="0.3">
      <c r="A20" t="s">
        <v>25</v>
      </c>
      <c r="B20" s="81" t="s">
        <v>63</v>
      </c>
      <c r="C20" s="1">
        <v>1.1499999999999999</v>
      </c>
      <c r="D20" s="1">
        <v>0.09</v>
      </c>
      <c r="E20" s="1">
        <v>1.24</v>
      </c>
      <c r="F20" s="1">
        <v>1.252</v>
      </c>
      <c r="G20" s="1">
        <v>1.252</v>
      </c>
      <c r="H20" s="1">
        <v>1.252</v>
      </c>
    </row>
    <row r="21" spans="1:8" ht="28.8" x14ac:dyDescent="0.3">
      <c r="A21" t="s">
        <v>26</v>
      </c>
      <c r="B21" s="81" t="s">
        <v>64</v>
      </c>
      <c r="C21" s="1">
        <v>1.23</v>
      </c>
      <c r="D21" s="1">
        <v>7.0000000000000007E-2</v>
      </c>
      <c r="E21" s="1">
        <v>1.3</v>
      </c>
      <c r="F21" s="1">
        <v>1.3129999999999999</v>
      </c>
      <c r="G21" s="1">
        <v>1.3129999999999999</v>
      </c>
      <c r="H21" s="1">
        <v>1.3129999999999999</v>
      </c>
    </row>
    <row r="22" spans="1:8" ht="43.2" x14ac:dyDescent="0.3">
      <c r="A22" t="s">
        <v>27</v>
      </c>
      <c r="B22" s="81" t="s">
        <v>65</v>
      </c>
      <c r="C22" s="1">
        <v>1.89</v>
      </c>
      <c r="D22" s="1">
        <v>0.11</v>
      </c>
      <c r="E22" s="1">
        <v>2</v>
      </c>
      <c r="F22" s="1">
        <v>2.02</v>
      </c>
      <c r="G22" s="1">
        <v>2.02</v>
      </c>
      <c r="H22" s="1">
        <v>2.02</v>
      </c>
    </row>
    <row r="23" spans="1:8" ht="72" x14ac:dyDescent="0.3">
      <c r="A23" t="s">
        <v>28</v>
      </c>
      <c r="B23" s="81" t="s">
        <v>66</v>
      </c>
      <c r="C23" s="1">
        <v>1.62</v>
      </c>
      <c r="D23" s="1">
        <v>0.1</v>
      </c>
      <c r="E23" s="1">
        <v>1.72</v>
      </c>
      <c r="F23" s="1">
        <v>1.7370000000000001</v>
      </c>
      <c r="G23" s="1">
        <v>1.7370000000000001</v>
      </c>
      <c r="H23" s="1">
        <v>1.7370000000000001</v>
      </c>
    </row>
    <row r="24" spans="1:8" ht="72" x14ac:dyDescent="0.3">
      <c r="A24" t="s">
        <v>29</v>
      </c>
      <c r="B24" s="81" t="s">
        <v>67</v>
      </c>
      <c r="C24" s="1">
        <v>1.62</v>
      </c>
      <c r="D24" s="1">
        <v>0.1</v>
      </c>
      <c r="E24" s="1">
        <v>1.72</v>
      </c>
      <c r="F24" s="1">
        <v>1.7370000000000001</v>
      </c>
      <c r="G24" s="1">
        <v>1.7370000000000001</v>
      </c>
      <c r="H24" s="1">
        <v>1.7370000000000001</v>
      </c>
    </row>
    <row r="25" spans="1:8" ht="28.8" x14ac:dyDescent="0.3">
      <c r="A25" t="s">
        <v>30</v>
      </c>
      <c r="B25" s="81" t="s">
        <v>68</v>
      </c>
      <c r="C25" s="1">
        <v>2.85</v>
      </c>
      <c r="D25" s="1">
        <v>0.08</v>
      </c>
      <c r="E25" s="1">
        <v>2.92</v>
      </c>
      <c r="F25" s="1">
        <v>2.9489999999999998</v>
      </c>
      <c r="G25" s="1">
        <v>2.9489999999999998</v>
      </c>
      <c r="H25" s="1">
        <v>2.9489999999999998</v>
      </c>
    </row>
    <row r="26" spans="1:8" ht="43.2" x14ac:dyDescent="0.3">
      <c r="A26" t="s">
        <v>31</v>
      </c>
      <c r="B26" s="81" t="s">
        <v>69</v>
      </c>
      <c r="C26" s="1">
        <v>1.59</v>
      </c>
      <c r="D26" s="1">
        <v>0.1</v>
      </c>
      <c r="E26" s="1">
        <v>1.68</v>
      </c>
      <c r="F26" s="1">
        <v>1.6970000000000001</v>
      </c>
      <c r="G26" s="1">
        <v>1.6970000000000001</v>
      </c>
      <c r="H26" s="1">
        <v>1.6970000000000001</v>
      </c>
    </row>
    <row r="27" spans="1:8" ht="43.2" x14ac:dyDescent="0.3">
      <c r="A27" t="s">
        <v>32</v>
      </c>
      <c r="B27" s="81" t="s">
        <v>70</v>
      </c>
      <c r="C27" s="1">
        <v>1.31</v>
      </c>
      <c r="D27" s="1">
        <v>0.09</v>
      </c>
      <c r="E27" s="1">
        <v>1.4</v>
      </c>
      <c r="F27" s="1">
        <v>1.4139999999999999</v>
      </c>
      <c r="G27" s="1">
        <v>1.4139999999999999</v>
      </c>
      <c r="H27" s="1">
        <v>1.4139999999999999</v>
      </c>
    </row>
    <row r="28" spans="1:8" ht="100.8" x14ac:dyDescent="0.3">
      <c r="A28" t="s">
        <v>33</v>
      </c>
      <c r="B28" s="81" t="s">
        <v>71</v>
      </c>
      <c r="C28" s="1">
        <v>1.43</v>
      </c>
      <c r="D28" s="1">
        <v>0.1</v>
      </c>
      <c r="E28" s="1">
        <v>1.54</v>
      </c>
      <c r="F28" s="1">
        <v>1.5549999999999999</v>
      </c>
      <c r="G28" s="1">
        <v>1.5549999999999999</v>
      </c>
      <c r="H28" s="1">
        <v>1.5549999999999999</v>
      </c>
    </row>
    <row r="29" spans="1:8" ht="28.8" x14ac:dyDescent="0.3">
      <c r="A29" t="s">
        <v>34</v>
      </c>
      <c r="B29" s="81" t="s">
        <v>72</v>
      </c>
    </row>
    <row r="30" spans="1:8" ht="43.2" x14ac:dyDescent="0.3">
      <c r="A30" t="s">
        <v>35</v>
      </c>
      <c r="B30" s="81" t="s">
        <v>73</v>
      </c>
      <c r="C30" s="1">
        <v>0.68</v>
      </c>
      <c r="D30" s="1">
        <v>0.08</v>
      </c>
      <c r="E30" s="1">
        <v>0.77</v>
      </c>
      <c r="F30" s="1">
        <v>0.77800000000000002</v>
      </c>
      <c r="G30" s="1">
        <v>0.77800000000000002</v>
      </c>
      <c r="H30" s="1">
        <v>0.77800000000000002</v>
      </c>
    </row>
    <row r="31" spans="1:8" ht="57.6" x14ac:dyDescent="0.3">
      <c r="A31" t="s">
        <v>36</v>
      </c>
      <c r="B31" s="81" t="s">
        <v>74</v>
      </c>
      <c r="C31" s="1">
        <v>0.82</v>
      </c>
      <c r="D31" s="1">
        <v>0.1</v>
      </c>
      <c r="E31" s="1">
        <v>0.92</v>
      </c>
      <c r="F31" s="1">
        <v>0.92900000000000005</v>
      </c>
      <c r="G31" s="1">
        <v>0.92900000000000005</v>
      </c>
      <c r="H31" s="1">
        <v>0.92900000000000005</v>
      </c>
    </row>
    <row r="32" spans="1:8" ht="57.6" x14ac:dyDescent="0.3">
      <c r="A32" t="s">
        <v>37</v>
      </c>
      <c r="B32" s="81" t="s">
        <v>75</v>
      </c>
      <c r="C32" s="1">
        <v>0.56000000000000005</v>
      </c>
      <c r="D32" s="1">
        <v>0.08</v>
      </c>
      <c r="E32" s="1">
        <v>0.63</v>
      </c>
      <c r="F32" s="1">
        <v>0.63600000000000001</v>
      </c>
      <c r="G32" s="1">
        <v>0.63600000000000001</v>
      </c>
      <c r="H32" s="1">
        <v>0.63600000000000001</v>
      </c>
    </row>
    <row r="33" spans="1:9" ht="43.2" x14ac:dyDescent="0.3">
      <c r="A33" t="s">
        <v>38</v>
      </c>
      <c r="B33" s="81" t="s">
        <v>76</v>
      </c>
      <c r="C33" s="1">
        <v>0.53</v>
      </c>
      <c r="D33" s="1">
        <v>0.06</v>
      </c>
      <c r="E33" s="1">
        <v>0.59</v>
      </c>
      <c r="F33" s="1">
        <v>0.59599999999999997</v>
      </c>
      <c r="G33" s="1">
        <v>0.59599999999999997</v>
      </c>
      <c r="H33" s="1">
        <v>0.59599999999999997</v>
      </c>
    </row>
    <row r="34" spans="1:9" ht="57.6" x14ac:dyDescent="0.3">
      <c r="A34" t="s">
        <v>39</v>
      </c>
      <c r="B34" s="81" t="s">
        <v>77</v>
      </c>
      <c r="C34" s="1">
        <v>0.33</v>
      </c>
      <c r="D34" s="1">
        <v>0.05</v>
      </c>
      <c r="E34" s="1">
        <v>0.38</v>
      </c>
      <c r="F34" s="1">
        <v>0.38400000000000001</v>
      </c>
      <c r="G34" s="1">
        <v>0.38400000000000001</v>
      </c>
      <c r="H34" s="1">
        <v>0.38400000000000001</v>
      </c>
    </row>
    <row r="35" spans="1:9" ht="28.8" x14ac:dyDescent="0.3">
      <c r="A35" t="s">
        <v>40</v>
      </c>
      <c r="B35" s="81" t="s">
        <v>78</v>
      </c>
      <c r="C35" s="1">
        <v>1.1100000000000001</v>
      </c>
      <c r="D35" s="1">
        <v>0.12</v>
      </c>
      <c r="E35" s="1">
        <v>1.24</v>
      </c>
      <c r="F35" s="1">
        <v>1.252</v>
      </c>
      <c r="G35" s="1">
        <v>1.252</v>
      </c>
      <c r="H35" s="1">
        <v>1.252</v>
      </c>
    </row>
    <row r="36" spans="1:9" ht="28.8" x14ac:dyDescent="0.3">
      <c r="A36" t="s">
        <v>41</v>
      </c>
      <c r="B36" s="81" t="s">
        <v>79</v>
      </c>
      <c r="C36" s="1">
        <v>0.6</v>
      </c>
      <c r="D36" s="1">
        <v>0.1</v>
      </c>
      <c r="E36" s="1">
        <v>0.7</v>
      </c>
      <c r="F36" s="1">
        <v>0.70699999999999996</v>
      </c>
      <c r="G36" s="1">
        <v>0.70699999999999996</v>
      </c>
      <c r="H36" s="1">
        <v>0.70699999999999996</v>
      </c>
    </row>
    <row r="37" spans="1:9" ht="86.4" x14ac:dyDescent="0.3">
      <c r="A37" t="s">
        <v>42</v>
      </c>
      <c r="B37" s="81" t="s">
        <v>80</v>
      </c>
      <c r="C37" s="1">
        <v>1.0900000000000001</v>
      </c>
      <c r="D37" s="1">
        <v>0.08</v>
      </c>
      <c r="E37" s="1">
        <v>1.1599999999999999</v>
      </c>
      <c r="F37" s="1">
        <v>1.1719999999999999</v>
      </c>
      <c r="G37" s="1">
        <v>1.1719999999999999</v>
      </c>
      <c r="H37" s="1">
        <v>1.1719999999999999</v>
      </c>
    </row>
    <row r="38" spans="1:9" ht="86.4" x14ac:dyDescent="0.3">
      <c r="A38" t="s">
        <v>43</v>
      </c>
      <c r="B38" s="81" t="s">
        <v>81</v>
      </c>
      <c r="C38" s="1">
        <v>0.56000000000000005</v>
      </c>
      <c r="D38" s="1">
        <v>0.05</v>
      </c>
      <c r="E38" s="1">
        <v>0.61</v>
      </c>
      <c r="F38" s="1">
        <v>0.61599999999999999</v>
      </c>
      <c r="G38" s="1">
        <v>0.61599999999999999</v>
      </c>
      <c r="H38" s="1">
        <v>0.61599999999999999</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1.98</v>
      </c>
      <c r="E40" s="1">
        <v>1.98</v>
      </c>
      <c r="F40" s="1">
        <v>2.1779999999999999</v>
      </c>
      <c r="G40" s="1">
        <v>2.3759999999999999</v>
      </c>
      <c r="H40" s="1">
        <v>2.5739999999999998</v>
      </c>
      <c r="I40" t="s">
        <v>568</v>
      </c>
    </row>
    <row r="41" spans="1:9" x14ac:dyDescent="0.3">
      <c r="A41" t="s">
        <v>87</v>
      </c>
      <c r="B41" s="81" t="s">
        <v>332</v>
      </c>
      <c r="C41" s="1">
        <v>2.2000000000000002</v>
      </c>
      <c r="E41" s="1">
        <v>2.2000000000000002</v>
      </c>
      <c r="F41" s="1">
        <v>2.42</v>
      </c>
      <c r="G41" s="1">
        <v>2.64</v>
      </c>
      <c r="H41" s="1">
        <v>2.86</v>
      </c>
      <c r="I41" t="s">
        <v>568</v>
      </c>
    </row>
    <row r="42" spans="1:9" x14ac:dyDescent="0.3">
      <c r="A42" t="s">
        <v>88</v>
      </c>
      <c r="B42" s="81" t="s">
        <v>333</v>
      </c>
      <c r="C42" s="1">
        <v>2.2200000000000002</v>
      </c>
      <c r="E42" s="1">
        <v>2.2200000000000002</v>
      </c>
      <c r="F42" s="1">
        <v>2.4420000000000002</v>
      </c>
      <c r="G42" s="1">
        <v>2.6640000000000001</v>
      </c>
      <c r="H42" s="1">
        <v>2.8860000000000001</v>
      </c>
      <c r="I42" t="s">
        <v>568</v>
      </c>
    </row>
    <row r="43" spans="1:9" x14ac:dyDescent="0.3">
      <c r="A43" t="s">
        <v>89</v>
      </c>
      <c r="B43" s="81" t="s">
        <v>334</v>
      </c>
      <c r="C43" s="1">
        <v>2.2200000000000002</v>
      </c>
      <c r="E43" s="1">
        <v>2.2200000000000002</v>
      </c>
      <c r="F43" s="1">
        <v>2.4420000000000002</v>
      </c>
      <c r="G43" s="1">
        <v>2.6640000000000001</v>
      </c>
      <c r="H43" s="1">
        <v>2.8860000000000001</v>
      </c>
      <c r="I43" t="s">
        <v>568</v>
      </c>
    </row>
    <row r="44" spans="1:9" x14ac:dyDescent="0.3">
      <c r="A44" t="s">
        <v>90</v>
      </c>
      <c r="B44" s="81" t="s">
        <v>332</v>
      </c>
      <c r="C44" s="1">
        <v>2.2000000000000002</v>
      </c>
      <c r="E44" s="1">
        <v>2.2000000000000002</v>
      </c>
      <c r="F44" s="1">
        <v>2.42</v>
      </c>
      <c r="G44" s="1">
        <v>2.64</v>
      </c>
      <c r="H44" s="1">
        <v>2.86</v>
      </c>
      <c r="I44" t="s">
        <v>568</v>
      </c>
    </row>
    <row r="45" spans="1:9" x14ac:dyDescent="0.3">
      <c r="A45" t="s">
        <v>91</v>
      </c>
      <c r="B45" s="81" t="s">
        <v>333</v>
      </c>
      <c r="C45" s="1">
        <v>2.2200000000000002</v>
      </c>
      <c r="E45" s="1">
        <v>2.2200000000000002</v>
      </c>
      <c r="F45" s="1">
        <v>2.4420000000000002</v>
      </c>
      <c r="G45" s="1">
        <v>2.6640000000000001</v>
      </c>
      <c r="H45" s="1">
        <v>2.8860000000000001</v>
      </c>
      <c r="I45" t="s">
        <v>568</v>
      </c>
    </row>
    <row r="46" spans="1:9" x14ac:dyDescent="0.3">
      <c r="A46" t="s">
        <v>92</v>
      </c>
      <c r="B46" s="81" t="s">
        <v>335</v>
      </c>
      <c r="C46" s="1">
        <v>2.2000000000000002</v>
      </c>
      <c r="E46" s="1">
        <v>2.2000000000000002</v>
      </c>
      <c r="F46" s="1">
        <v>2.42</v>
      </c>
      <c r="G46" s="1">
        <v>2.64</v>
      </c>
      <c r="H46" s="1">
        <v>2.86</v>
      </c>
      <c r="I46" t="s">
        <v>568</v>
      </c>
    </row>
    <row r="47" spans="1:9" ht="28.8" x14ac:dyDescent="0.3">
      <c r="A47" t="s">
        <v>93</v>
      </c>
      <c r="B47" s="81" t="s">
        <v>336</v>
      </c>
      <c r="C47" s="1">
        <v>2.66</v>
      </c>
      <c r="E47" s="1">
        <v>2.66</v>
      </c>
      <c r="F47" s="1">
        <v>2.9260000000000002</v>
      </c>
      <c r="G47" s="1">
        <v>3.1920000000000002</v>
      </c>
      <c r="H47" s="1">
        <v>3.4580000000000002</v>
      </c>
      <c r="I47" t="s">
        <v>568</v>
      </c>
    </row>
    <row r="48" spans="1:9" ht="43.2" x14ac:dyDescent="0.3">
      <c r="A48" t="s">
        <v>94</v>
      </c>
      <c r="B48" s="81" t="s">
        <v>337</v>
      </c>
      <c r="C48" s="1">
        <v>2.66</v>
      </c>
      <c r="E48" s="1">
        <v>2.66</v>
      </c>
      <c r="F48" s="1">
        <v>2.9260000000000002</v>
      </c>
      <c r="G48" s="1">
        <v>3.1920000000000002</v>
      </c>
      <c r="H48" s="1">
        <v>3.4580000000000002</v>
      </c>
      <c r="I48" t="s">
        <v>568</v>
      </c>
    </row>
    <row r="49" spans="1:9" x14ac:dyDescent="0.3">
      <c r="A49" t="s">
        <v>95</v>
      </c>
      <c r="B49" s="81" t="s">
        <v>338</v>
      </c>
      <c r="C49" s="1">
        <v>2.2200000000000002</v>
      </c>
      <c r="E49" s="1">
        <v>2.2200000000000002</v>
      </c>
      <c r="F49" s="1">
        <v>2.4420000000000002</v>
      </c>
      <c r="G49" s="1">
        <v>2.6640000000000001</v>
      </c>
      <c r="H49" s="1">
        <v>2.8860000000000001</v>
      </c>
      <c r="I49" t="s">
        <v>568</v>
      </c>
    </row>
    <row r="50" spans="1:9" ht="28.8" x14ac:dyDescent="0.3">
      <c r="A50" t="s">
        <v>96</v>
      </c>
      <c r="B50" s="81" t="s">
        <v>339</v>
      </c>
      <c r="C50" s="1">
        <v>2.2200000000000002</v>
      </c>
      <c r="E50" s="1">
        <v>2.2200000000000002</v>
      </c>
      <c r="F50" s="1">
        <v>2.4420000000000002</v>
      </c>
      <c r="G50" s="1">
        <v>2.6640000000000001</v>
      </c>
      <c r="H50" s="1">
        <v>2.8860000000000001</v>
      </c>
      <c r="I50" t="s">
        <v>568</v>
      </c>
    </row>
    <row r="51" spans="1:9" x14ac:dyDescent="0.3">
      <c r="A51" t="s">
        <v>97</v>
      </c>
      <c r="B51" s="81" t="s">
        <v>340</v>
      </c>
      <c r="C51" s="1">
        <v>2.2200000000000002</v>
      </c>
      <c r="E51" s="1">
        <v>2.2200000000000002</v>
      </c>
      <c r="F51" s="1">
        <v>2.4420000000000002</v>
      </c>
      <c r="G51" s="1">
        <v>2.6640000000000001</v>
      </c>
      <c r="H51" s="1">
        <v>2.8860000000000001</v>
      </c>
      <c r="I51" t="s">
        <v>568</v>
      </c>
    </row>
    <row r="52" spans="1:9" x14ac:dyDescent="0.3">
      <c r="A52" t="s">
        <v>98</v>
      </c>
      <c r="B52" s="81" t="s">
        <v>341</v>
      </c>
      <c r="C52" s="1">
        <v>2.2200000000000002</v>
      </c>
      <c r="E52" s="1">
        <v>2.2200000000000002</v>
      </c>
      <c r="F52" s="1">
        <v>2.4420000000000002</v>
      </c>
      <c r="G52" s="1">
        <v>2.6640000000000001</v>
      </c>
      <c r="H52" s="1">
        <v>2.8860000000000001</v>
      </c>
      <c r="I52" t="s">
        <v>568</v>
      </c>
    </row>
    <row r="53" spans="1:9" x14ac:dyDescent="0.3">
      <c r="A53" t="s">
        <v>99</v>
      </c>
      <c r="B53" s="81" t="s">
        <v>342</v>
      </c>
      <c r="C53" s="1">
        <v>2.2200000000000002</v>
      </c>
      <c r="E53" s="1">
        <v>2.2200000000000002</v>
      </c>
      <c r="F53" s="1">
        <v>2.4420000000000002</v>
      </c>
      <c r="G53" s="1">
        <v>2.6640000000000001</v>
      </c>
      <c r="H53" s="1">
        <v>2.8860000000000001</v>
      </c>
      <c r="I53" t="s">
        <v>568</v>
      </c>
    </row>
    <row r="54" spans="1:9" x14ac:dyDescent="0.3">
      <c r="A54" t="s">
        <v>100</v>
      </c>
      <c r="B54" s="81" t="s">
        <v>341</v>
      </c>
      <c r="C54" s="1">
        <v>2.2200000000000002</v>
      </c>
      <c r="E54" s="1">
        <v>2.2200000000000002</v>
      </c>
      <c r="F54" s="1">
        <v>2.4420000000000002</v>
      </c>
      <c r="G54" s="1">
        <v>2.6640000000000001</v>
      </c>
      <c r="H54" s="1">
        <v>2.8860000000000001</v>
      </c>
      <c r="I54" t="s">
        <v>568</v>
      </c>
    </row>
    <row r="55" spans="1:9" ht="72" x14ac:dyDescent="0.3">
      <c r="A55" t="s">
        <v>101</v>
      </c>
      <c r="B55" s="81" t="s">
        <v>343</v>
      </c>
      <c r="C55" s="1">
        <v>2.66</v>
      </c>
      <c r="E55" s="1">
        <v>2.66</v>
      </c>
      <c r="F55" s="1">
        <v>2.9260000000000002</v>
      </c>
      <c r="G55" s="1">
        <v>3.1920000000000002</v>
      </c>
      <c r="H55" s="1">
        <v>3.4580000000000002</v>
      </c>
      <c r="I55" t="s">
        <v>568</v>
      </c>
    </row>
    <row r="56" spans="1:9" ht="72" x14ac:dyDescent="0.3">
      <c r="A56" t="s">
        <v>102</v>
      </c>
      <c r="B56" s="81" t="s">
        <v>344</v>
      </c>
      <c r="C56" s="1">
        <v>2.66</v>
      </c>
      <c r="E56" s="1">
        <v>2.66</v>
      </c>
      <c r="F56" s="1">
        <v>2.9260000000000002</v>
      </c>
      <c r="G56" s="1">
        <v>3.1920000000000002</v>
      </c>
      <c r="H56" s="1">
        <v>3.4580000000000002</v>
      </c>
      <c r="I56" t="s">
        <v>568</v>
      </c>
    </row>
    <row r="57" spans="1:9" x14ac:dyDescent="0.3">
      <c r="A57" t="s">
        <v>103</v>
      </c>
      <c r="B57" s="81" t="s">
        <v>345</v>
      </c>
      <c r="C57" s="1">
        <v>2.66</v>
      </c>
      <c r="E57" s="1">
        <v>2.66</v>
      </c>
      <c r="F57" s="1">
        <v>2.9260000000000002</v>
      </c>
      <c r="G57" s="1">
        <v>3.1920000000000002</v>
      </c>
      <c r="H57" s="1">
        <v>3.4580000000000002</v>
      </c>
      <c r="I57" t="s">
        <v>568</v>
      </c>
    </row>
    <row r="58" spans="1:9" ht="28.8" x14ac:dyDescent="0.3">
      <c r="A58" t="s">
        <v>104</v>
      </c>
      <c r="B58" s="81" t="s">
        <v>346</v>
      </c>
      <c r="C58" s="1">
        <v>2.2000000000000002</v>
      </c>
      <c r="E58" s="1">
        <v>2.2000000000000002</v>
      </c>
      <c r="F58" s="1">
        <v>2.42</v>
      </c>
      <c r="G58" s="1">
        <v>2.64</v>
      </c>
      <c r="H58" s="1">
        <v>2.86</v>
      </c>
      <c r="I58" t="s">
        <v>568</v>
      </c>
    </row>
    <row r="59" spans="1:9" ht="43.2" x14ac:dyDescent="0.3">
      <c r="A59" t="s">
        <v>105</v>
      </c>
      <c r="B59" s="81" t="s">
        <v>347</v>
      </c>
      <c r="C59" s="1">
        <v>2.66</v>
      </c>
      <c r="E59" s="1">
        <v>2.66</v>
      </c>
      <c r="F59" s="1">
        <v>2.9260000000000002</v>
      </c>
      <c r="G59" s="1">
        <v>3.1920000000000002</v>
      </c>
      <c r="H59" s="1">
        <v>3.4580000000000002</v>
      </c>
      <c r="I59" t="s">
        <v>568</v>
      </c>
    </row>
    <row r="60" spans="1:9" ht="28.8" x14ac:dyDescent="0.3">
      <c r="A60" t="s">
        <v>106</v>
      </c>
      <c r="B60" s="81" t="s">
        <v>348</v>
      </c>
      <c r="C60" s="1">
        <v>2.66</v>
      </c>
      <c r="E60" s="1">
        <v>2.66</v>
      </c>
      <c r="F60" s="1">
        <v>2.9260000000000002</v>
      </c>
      <c r="G60" s="1">
        <v>3.1920000000000002</v>
      </c>
      <c r="H60" s="1">
        <v>3.4580000000000002</v>
      </c>
      <c r="I60" t="s">
        <v>568</v>
      </c>
    </row>
    <row r="61" spans="1:9" x14ac:dyDescent="0.3">
      <c r="A61" t="s">
        <v>107</v>
      </c>
      <c r="B61" s="81" t="s">
        <v>349</v>
      </c>
      <c r="C61" s="1">
        <v>1.98</v>
      </c>
      <c r="E61" s="1">
        <v>1.98</v>
      </c>
      <c r="F61" s="1">
        <v>2.1779999999999999</v>
      </c>
      <c r="G61" s="1">
        <v>2.3759999999999999</v>
      </c>
      <c r="H61" s="1">
        <v>2.5739999999999998</v>
      </c>
      <c r="I61" t="s">
        <v>568</v>
      </c>
    </row>
    <row r="62" spans="1:9" x14ac:dyDescent="0.3">
      <c r="A62" t="s">
        <v>108</v>
      </c>
      <c r="B62" s="81" t="s">
        <v>341</v>
      </c>
      <c r="C62" s="1">
        <v>2.66</v>
      </c>
      <c r="E62" s="1">
        <v>2.66</v>
      </c>
      <c r="F62" s="1">
        <v>2.9260000000000002</v>
      </c>
      <c r="G62" s="1">
        <v>3.1920000000000002</v>
      </c>
      <c r="H62" s="1">
        <v>3.4580000000000002</v>
      </c>
      <c r="I62" t="s">
        <v>568</v>
      </c>
    </row>
    <row r="63" spans="1:9" x14ac:dyDescent="0.3">
      <c r="A63" t="s">
        <v>44</v>
      </c>
      <c r="B63" s="81" t="s">
        <v>82</v>
      </c>
      <c r="C63" s="1">
        <v>10.82</v>
      </c>
      <c r="E63" s="1">
        <v>10.82</v>
      </c>
      <c r="F63" s="1">
        <v>11.901999999999999</v>
      </c>
      <c r="G63" s="1">
        <v>12.984</v>
      </c>
      <c r="H63" s="1">
        <v>14.066000000000001</v>
      </c>
    </row>
  </sheetData>
  <sheetProtection algorithmName="SHA-512" hashValue="UethGIPjbUB6/o0E4fZSAPsuBCcrZSSioxgTvFrrFgdpA8udhz4FA3m1xKPp4fgUj26dW//uOinyaEElvWCptw==" saltValue="cBNpXDTLX2IoaVw/KGfZaQ==" spinCount="100000" sheet="1" objects="1" scenario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41"/>
  <dimension ref="A1:I2"/>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81" t="s">
        <v>82</v>
      </c>
      <c r="C2" s="1">
        <v>10.82</v>
      </c>
      <c r="E2" s="1">
        <v>10.82</v>
      </c>
      <c r="F2" s="1">
        <v>11.901999999999999</v>
      </c>
      <c r="G2" s="1">
        <v>12.984</v>
      </c>
      <c r="H2" s="1">
        <v>14.066000000000001</v>
      </c>
    </row>
  </sheetData>
  <sheetProtection algorithmName="SHA-512" hashValue="B/kqQ2nHsxjLrJft9q1Vm+NEArVUUPgzXAd8H864uw9jNp1tDiyNuNhODszH5noWdvmZw9SdjH10LcDXsCil/Q==" saltValue="q9tCZ1G2ZwCV2zrtF+pj3g==" spinCount="100000" sheet="1" objects="1" scenarios="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42"/>
  <dimension ref="A1:I10"/>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0.06</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0.85</v>
      </c>
      <c r="D6" s="1">
        <v>0.11</v>
      </c>
      <c r="E6" s="1">
        <v>0.96</v>
      </c>
      <c r="F6" s="1">
        <v>1.056</v>
      </c>
      <c r="G6" s="1">
        <v>1.1519999999999999</v>
      </c>
      <c r="H6" s="1">
        <v>1.248</v>
      </c>
    </row>
    <row r="7" spans="1:9" x14ac:dyDescent="0.3">
      <c r="A7" t="s">
        <v>13</v>
      </c>
      <c r="B7" s="81" t="s">
        <v>50</v>
      </c>
    </row>
    <row r="8" spans="1:9" x14ac:dyDescent="0.3">
      <c r="A8" t="s">
        <v>13</v>
      </c>
      <c r="B8" s="81" t="s">
        <v>51</v>
      </c>
    </row>
    <row r="9" spans="1:9" x14ac:dyDescent="0.3">
      <c r="A9" t="s">
        <v>14</v>
      </c>
      <c r="B9" s="81" t="s">
        <v>52</v>
      </c>
    </row>
    <row r="10" spans="1:9" x14ac:dyDescent="0.3">
      <c r="A10" t="s">
        <v>44</v>
      </c>
      <c r="B10" s="81" t="s">
        <v>82</v>
      </c>
      <c r="C10" s="1">
        <v>10.82</v>
      </c>
      <c r="E10" s="1">
        <v>10.82</v>
      </c>
      <c r="F10" s="1">
        <v>11.901999999999999</v>
      </c>
      <c r="G10" s="1">
        <v>12.984</v>
      </c>
      <c r="H10" s="1">
        <v>14.066000000000001</v>
      </c>
    </row>
  </sheetData>
  <sheetProtection algorithmName="SHA-512" hashValue="isMqRQqmjJ8eEU6jL9qTCLZeFYO7Lu9lEut6P4yj6CCP/TXYXRBy4t3sfRJ+AFqqJ8p6xA71YWE6oPbBrFpG7w==" saltValue="CwRdkZpp9h2FNFOYNN+Pqg==" spinCount="100000"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43"/>
  <dimension ref="A1:I9"/>
  <sheetViews>
    <sheetView workbookViewId="0">
      <selection activeCell="F23" sqref="F2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65" customFormat="1" x14ac:dyDescent="0.3">
      <c r="A2" s="165" t="s">
        <v>9</v>
      </c>
      <c r="B2" s="171" t="s">
        <v>45</v>
      </c>
    </row>
    <row r="3" spans="1:9" x14ac:dyDescent="0.3">
      <c r="A3" t="s">
        <v>10</v>
      </c>
      <c r="B3" s="81" t="s">
        <v>46</v>
      </c>
      <c r="I3" t="s">
        <v>84</v>
      </c>
    </row>
    <row r="4" spans="1:9" x14ac:dyDescent="0.3">
      <c r="A4" t="s">
        <v>10</v>
      </c>
      <c r="B4" s="81" t="s">
        <v>47</v>
      </c>
      <c r="I4" t="s">
        <v>83</v>
      </c>
    </row>
    <row r="5" spans="1:9" x14ac:dyDescent="0.3">
      <c r="A5" t="s">
        <v>11</v>
      </c>
      <c r="B5" s="81" t="s">
        <v>48</v>
      </c>
    </row>
    <row r="6" spans="1:9" x14ac:dyDescent="0.3">
      <c r="A6" t="s">
        <v>12</v>
      </c>
      <c r="B6" s="81" t="s">
        <v>49</v>
      </c>
      <c r="C6" s="1">
        <v>1.17</v>
      </c>
      <c r="D6" s="1">
        <v>0.08</v>
      </c>
      <c r="E6" s="1">
        <v>1.25</v>
      </c>
      <c r="F6" s="1">
        <v>1.375</v>
      </c>
      <c r="G6" s="1">
        <v>1.5</v>
      </c>
      <c r="H6" s="1">
        <v>1.625</v>
      </c>
    </row>
    <row r="7" spans="1:9" x14ac:dyDescent="0.3">
      <c r="A7" t="s">
        <v>13</v>
      </c>
      <c r="B7" s="81" t="s">
        <v>50</v>
      </c>
    </row>
    <row r="8" spans="1:9" x14ac:dyDescent="0.3">
      <c r="A8" t="s">
        <v>13</v>
      </c>
      <c r="B8" s="81" t="s">
        <v>51</v>
      </c>
      <c r="C8" s="1">
        <v>1.1200000000000001</v>
      </c>
      <c r="D8" s="1">
        <v>0.08</v>
      </c>
      <c r="E8" s="1">
        <v>1.2</v>
      </c>
      <c r="F8" s="1">
        <v>1.32</v>
      </c>
      <c r="G8" s="1">
        <v>1.44</v>
      </c>
      <c r="H8" s="1">
        <v>1.56</v>
      </c>
      <c r="I8" t="s">
        <v>83</v>
      </c>
    </row>
    <row r="9" spans="1:9" x14ac:dyDescent="0.3">
      <c r="A9" t="s">
        <v>14</v>
      </c>
      <c r="B9" s="81" t="s">
        <v>52</v>
      </c>
    </row>
  </sheetData>
  <sheetProtection algorithmName="SHA-512" hashValue="mqoLnxOrUYVeAL+hjnVDgOywf26blurE9gojLiuOnWEJKZpxr0eivcD1j9B2QctJ0gXwmKBCGU1bUdjdlnkm4g==" saltValue="qhN/obH/+tk1XIRPxyZ9Mw==" spinCount="100000" sheet="1" objects="1" scenarios="1"/>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4"/>
  <dimension ref="A1:I38"/>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v>
      </c>
      <c r="E4" s="1">
        <v>0.85</v>
      </c>
      <c r="F4" s="1">
        <v>0.93500000000000005</v>
      </c>
      <c r="G4" s="1">
        <v>1.02</v>
      </c>
      <c r="H4" s="1">
        <v>1.105</v>
      </c>
      <c r="I4" t="s">
        <v>83</v>
      </c>
    </row>
    <row r="5" spans="1:9" x14ac:dyDescent="0.3">
      <c r="A5" t="s">
        <v>11</v>
      </c>
      <c r="B5" s="81" t="s">
        <v>48</v>
      </c>
    </row>
    <row r="6" spans="1:9" x14ac:dyDescent="0.3">
      <c r="A6" t="s">
        <v>12</v>
      </c>
      <c r="B6" s="81" t="s">
        <v>49</v>
      </c>
      <c r="C6" s="1">
        <v>0.85</v>
      </c>
      <c r="D6" s="1">
        <v>0</v>
      </c>
      <c r="E6" s="1">
        <v>0.85</v>
      </c>
      <c r="F6" s="1">
        <v>0.93500000000000005</v>
      </c>
      <c r="G6" s="1">
        <v>1.02</v>
      </c>
      <c r="H6" s="1">
        <v>1.105</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1.83</v>
      </c>
      <c r="D10" s="1">
        <v>0.05</v>
      </c>
      <c r="E10" s="1">
        <v>1.88</v>
      </c>
      <c r="F10" s="1">
        <v>1.899</v>
      </c>
      <c r="G10" s="1">
        <v>1.899</v>
      </c>
      <c r="H10" s="1">
        <v>1.899</v>
      </c>
    </row>
    <row r="11" spans="1:9" x14ac:dyDescent="0.3">
      <c r="A11" t="s">
        <v>16</v>
      </c>
      <c r="B11" s="81" t="s">
        <v>54</v>
      </c>
    </row>
    <row r="12" spans="1:9" x14ac:dyDescent="0.3">
      <c r="A12" t="s">
        <v>17</v>
      </c>
      <c r="B12" s="81" t="s">
        <v>55</v>
      </c>
      <c r="C12" s="1">
        <v>0.83</v>
      </c>
      <c r="D12" s="1">
        <v>0.05</v>
      </c>
      <c r="E12" s="1">
        <v>0.88</v>
      </c>
      <c r="F12" s="1">
        <v>0.88900000000000001</v>
      </c>
      <c r="G12" s="1">
        <v>0.88900000000000001</v>
      </c>
      <c r="H12" s="1">
        <v>0.88900000000000001</v>
      </c>
    </row>
    <row r="13" spans="1:9" x14ac:dyDescent="0.3">
      <c r="A13" t="s">
        <v>18</v>
      </c>
      <c r="B13" s="81" t="s">
        <v>56</v>
      </c>
      <c r="C13" s="1">
        <v>1.72</v>
      </c>
      <c r="D13" s="1">
        <v>7.0000000000000007E-2</v>
      </c>
      <c r="E13" s="1">
        <v>1.8</v>
      </c>
      <c r="F13" s="1">
        <v>1.8180000000000001</v>
      </c>
      <c r="G13" s="1">
        <v>1.8180000000000001</v>
      </c>
      <c r="H13" s="1">
        <v>1.8180000000000001</v>
      </c>
    </row>
    <row r="14" spans="1:9" x14ac:dyDescent="0.3">
      <c r="A14" t="s">
        <v>19</v>
      </c>
      <c r="B14" s="81" t="s">
        <v>57</v>
      </c>
    </row>
    <row r="15" spans="1:9" ht="57.6" x14ac:dyDescent="0.3">
      <c r="A15" t="s">
        <v>20</v>
      </c>
      <c r="B15" s="81" t="s">
        <v>58</v>
      </c>
      <c r="C15" s="1">
        <v>0.6</v>
      </c>
      <c r="D15" s="1">
        <v>0.04</v>
      </c>
      <c r="E15" s="1">
        <v>0.64</v>
      </c>
      <c r="F15" s="1">
        <v>0.64600000000000002</v>
      </c>
      <c r="G15" s="1">
        <v>0.64600000000000002</v>
      </c>
      <c r="H15" s="1">
        <v>0.64600000000000002</v>
      </c>
    </row>
    <row r="16" spans="1:9" ht="57.6" x14ac:dyDescent="0.3">
      <c r="A16" t="s">
        <v>21</v>
      </c>
      <c r="B16" s="81" t="s">
        <v>59</v>
      </c>
      <c r="C16" s="1">
        <v>1</v>
      </c>
      <c r="D16" s="1">
        <v>0.04</v>
      </c>
      <c r="E16" s="1">
        <v>1.03</v>
      </c>
      <c r="F16" s="1">
        <v>1.04</v>
      </c>
      <c r="G16" s="1">
        <v>1.04</v>
      </c>
      <c r="H16" s="1">
        <v>1.04</v>
      </c>
    </row>
    <row r="17" spans="1:8" ht="72" x14ac:dyDescent="0.3">
      <c r="A17" t="s">
        <v>22</v>
      </c>
      <c r="B17" s="81" t="s">
        <v>60</v>
      </c>
      <c r="C17" s="1">
        <v>1.81</v>
      </c>
      <c r="D17" s="1">
        <v>0.12</v>
      </c>
      <c r="E17" s="1">
        <v>1.93</v>
      </c>
      <c r="F17" s="1">
        <v>1.9490000000000001</v>
      </c>
      <c r="G17" s="1">
        <v>1.9490000000000001</v>
      </c>
      <c r="H17" s="1">
        <v>1.9490000000000001</v>
      </c>
    </row>
    <row r="18" spans="1:8" ht="57.6" x14ac:dyDescent="0.3">
      <c r="A18" t="s">
        <v>23</v>
      </c>
      <c r="B18" s="81" t="s">
        <v>61</v>
      </c>
      <c r="C18" s="1">
        <v>1.77</v>
      </c>
      <c r="D18" s="1">
        <v>0.12</v>
      </c>
      <c r="E18" s="1">
        <v>1.89</v>
      </c>
      <c r="F18" s="1">
        <v>1.909</v>
      </c>
      <c r="G18" s="1">
        <v>1.909</v>
      </c>
      <c r="H18" s="1">
        <v>1.909</v>
      </c>
    </row>
    <row r="19" spans="1:8" ht="28.8" x14ac:dyDescent="0.3">
      <c r="A19" t="s">
        <v>24</v>
      </c>
      <c r="B19" s="81" t="s">
        <v>62</v>
      </c>
      <c r="C19" s="1">
        <v>0.79</v>
      </c>
      <c r="D19" s="1">
        <v>7.0000000000000007E-2</v>
      </c>
      <c r="E19" s="1">
        <v>0.86</v>
      </c>
      <c r="F19" s="1">
        <v>0.86899999999999999</v>
      </c>
      <c r="G19" s="1">
        <v>0.86899999999999999</v>
      </c>
      <c r="H19" s="1">
        <v>0.86899999999999999</v>
      </c>
    </row>
    <row r="20" spans="1:8" ht="28.8" x14ac:dyDescent="0.3">
      <c r="A20" t="s">
        <v>25</v>
      </c>
      <c r="B20" s="81" t="s">
        <v>63</v>
      </c>
      <c r="C20" s="1">
        <v>1.28</v>
      </c>
      <c r="D20" s="1">
        <v>0.08</v>
      </c>
      <c r="E20" s="1">
        <v>1.37</v>
      </c>
      <c r="F20" s="1">
        <v>1.3839999999999999</v>
      </c>
      <c r="G20" s="1">
        <v>1.3839999999999999</v>
      </c>
      <c r="H20" s="1">
        <v>1.3839999999999999</v>
      </c>
    </row>
    <row r="21" spans="1:8" ht="28.8" x14ac:dyDescent="0.3">
      <c r="A21" t="s">
        <v>26</v>
      </c>
      <c r="B21" s="81" t="s">
        <v>64</v>
      </c>
      <c r="C21" s="1">
        <v>1.31</v>
      </c>
      <c r="D21" s="1">
        <v>0.06</v>
      </c>
      <c r="E21" s="1">
        <v>1.38</v>
      </c>
      <c r="F21" s="1">
        <v>1.3939999999999999</v>
      </c>
      <c r="G21" s="1">
        <v>1.3939999999999999</v>
      </c>
      <c r="H21" s="1">
        <v>1.3939999999999999</v>
      </c>
    </row>
    <row r="22" spans="1:8" ht="43.2" x14ac:dyDescent="0.3">
      <c r="A22" t="s">
        <v>27</v>
      </c>
      <c r="B22" s="81" t="s">
        <v>65</v>
      </c>
      <c r="C22" s="1">
        <v>2.02</v>
      </c>
      <c r="D22" s="1">
        <v>0.1</v>
      </c>
      <c r="E22" s="1">
        <v>2.12</v>
      </c>
      <c r="F22" s="1">
        <v>2.141</v>
      </c>
      <c r="G22" s="1">
        <v>2.141</v>
      </c>
      <c r="H22" s="1">
        <v>2.141</v>
      </c>
    </row>
    <row r="23" spans="1:8" ht="72" x14ac:dyDescent="0.3">
      <c r="A23" t="s">
        <v>28</v>
      </c>
      <c r="B23" s="81" t="s">
        <v>66</v>
      </c>
      <c r="C23" s="1">
        <v>1.74</v>
      </c>
      <c r="D23" s="1">
        <v>0.09</v>
      </c>
      <c r="E23" s="1">
        <v>1.83</v>
      </c>
      <c r="F23" s="1">
        <v>1.8480000000000001</v>
      </c>
      <c r="G23" s="1">
        <v>1.8480000000000001</v>
      </c>
      <c r="H23" s="1">
        <v>1.8480000000000001</v>
      </c>
    </row>
    <row r="24" spans="1:8" ht="72" x14ac:dyDescent="0.3">
      <c r="A24" t="s">
        <v>29</v>
      </c>
      <c r="B24" s="81" t="s">
        <v>67</v>
      </c>
      <c r="C24" s="1">
        <v>1.74</v>
      </c>
      <c r="D24" s="1">
        <v>0.09</v>
      </c>
      <c r="E24" s="1">
        <v>1.83</v>
      </c>
      <c r="F24" s="1">
        <v>1.8480000000000001</v>
      </c>
      <c r="G24" s="1">
        <v>1.8480000000000001</v>
      </c>
      <c r="H24" s="1">
        <v>1.8480000000000001</v>
      </c>
    </row>
    <row r="25" spans="1:8" ht="28.8" x14ac:dyDescent="0.3">
      <c r="A25" t="s">
        <v>30</v>
      </c>
      <c r="B25" s="81" t="s">
        <v>68</v>
      </c>
      <c r="C25" s="1">
        <v>2.86</v>
      </c>
      <c r="D25" s="1">
        <v>0.08</v>
      </c>
      <c r="E25" s="1">
        <v>2.94</v>
      </c>
      <c r="F25" s="1">
        <v>2.9689999999999999</v>
      </c>
      <c r="G25" s="1">
        <v>2.9689999999999999</v>
      </c>
      <c r="H25" s="1">
        <v>2.9689999999999999</v>
      </c>
    </row>
    <row r="26" spans="1:8" ht="43.2" x14ac:dyDescent="0.3">
      <c r="A26" t="s">
        <v>31</v>
      </c>
      <c r="B26" s="81" t="s">
        <v>69</v>
      </c>
      <c r="C26" s="1">
        <v>1.69</v>
      </c>
      <c r="D26" s="1">
        <v>0.09</v>
      </c>
      <c r="E26" s="1">
        <v>1.78</v>
      </c>
      <c r="F26" s="1">
        <v>1.798</v>
      </c>
      <c r="G26" s="1">
        <v>1.798</v>
      </c>
      <c r="H26" s="1">
        <v>1.798</v>
      </c>
    </row>
    <row r="27" spans="1:8" ht="43.2" x14ac:dyDescent="0.3">
      <c r="A27" t="s">
        <v>32</v>
      </c>
      <c r="B27" s="81" t="s">
        <v>70</v>
      </c>
      <c r="C27" s="1">
        <v>1.48</v>
      </c>
      <c r="D27" s="1">
        <v>0.08</v>
      </c>
      <c r="E27" s="1">
        <v>1.56</v>
      </c>
      <c r="F27" s="1">
        <v>1.5760000000000001</v>
      </c>
      <c r="G27" s="1">
        <v>1.5760000000000001</v>
      </c>
      <c r="H27" s="1">
        <v>1.5760000000000001</v>
      </c>
    </row>
    <row r="28" spans="1:8" ht="100.8" x14ac:dyDescent="0.3">
      <c r="A28" t="s">
        <v>33</v>
      </c>
      <c r="B28" s="81" t="s">
        <v>71</v>
      </c>
      <c r="C28" s="1">
        <v>1.67</v>
      </c>
      <c r="D28" s="1">
        <v>0.1</v>
      </c>
      <c r="E28" s="1">
        <v>1.77</v>
      </c>
      <c r="F28" s="1">
        <v>1.788</v>
      </c>
      <c r="G28" s="1">
        <v>1.788</v>
      </c>
      <c r="H28" s="1">
        <v>1.788</v>
      </c>
    </row>
    <row r="29" spans="1:8" ht="28.8" x14ac:dyDescent="0.3">
      <c r="A29" t="s">
        <v>34</v>
      </c>
      <c r="B29" s="81" t="s">
        <v>72</v>
      </c>
    </row>
    <row r="30" spans="1:8" ht="43.2" x14ac:dyDescent="0.3">
      <c r="A30" t="s">
        <v>35</v>
      </c>
      <c r="B30" s="81" t="s">
        <v>73</v>
      </c>
      <c r="C30" s="1">
        <v>0.77</v>
      </c>
      <c r="D30" s="1">
        <v>7.0000000000000007E-2</v>
      </c>
      <c r="E30" s="1">
        <v>0.84</v>
      </c>
      <c r="F30" s="1">
        <v>0.84799999999999998</v>
      </c>
      <c r="G30" s="1">
        <v>0.84799999999999998</v>
      </c>
      <c r="H30" s="1">
        <v>0.84799999999999998</v>
      </c>
    </row>
    <row r="31" spans="1:8" ht="57.6" x14ac:dyDescent="0.3">
      <c r="A31" t="s">
        <v>36</v>
      </c>
      <c r="B31" s="81" t="s">
        <v>74</v>
      </c>
      <c r="C31" s="1">
        <v>0.89</v>
      </c>
      <c r="D31" s="1">
        <v>0.08</v>
      </c>
      <c r="E31" s="1">
        <v>0.97</v>
      </c>
      <c r="F31" s="1">
        <v>0.98</v>
      </c>
      <c r="G31" s="1">
        <v>0.98</v>
      </c>
      <c r="H31" s="1">
        <v>0.98</v>
      </c>
    </row>
    <row r="32" spans="1:8" ht="57.6" x14ac:dyDescent="0.3">
      <c r="A32" t="s">
        <v>37</v>
      </c>
      <c r="B32" s="81" t="s">
        <v>75</v>
      </c>
      <c r="C32" s="1">
        <v>0.6</v>
      </c>
      <c r="D32" s="1">
        <v>0.06</v>
      </c>
      <c r="E32" s="1">
        <v>0.66</v>
      </c>
      <c r="F32" s="1">
        <v>0.66700000000000004</v>
      </c>
      <c r="G32" s="1">
        <v>0.66700000000000004</v>
      </c>
      <c r="H32" s="1">
        <v>0.66700000000000004</v>
      </c>
    </row>
    <row r="33" spans="1:8" ht="43.2" x14ac:dyDescent="0.3">
      <c r="A33" t="s">
        <v>38</v>
      </c>
      <c r="B33" s="81" t="s">
        <v>76</v>
      </c>
      <c r="C33" s="1">
        <v>0.64</v>
      </c>
      <c r="D33" s="1">
        <v>0.06</v>
      </c>
      <c r="E33" s="1">
        <v>0.7</v>
      </c>
      <c r="F33" s="1">
        <v>0.70699999999999996</v>
      </c>
      <c r="G33" s="1">
        <v>0.70699999999999996</v>
      </c>
      <c r="H33" s="1">
        <v>0.70699999999999996</v>
      </c>
    </row>
    <row r="34" spans="1:8" ht="57.6" x14ac:dyDescent="0.3">
      <c r="A34" t="s">
        <v>39</v>
      </c>
      <c r="B34" s="81" t="s">
        <v>77</v>
      </c>
      <c r="C34" s="1">
        <v>0.4</v>
      </c>
      <c r="D34" s="1">
        <v>0.04</v>
      </c>
      <c r="E34" s="1">
        <v>0.45</v>
      </c>
      <c r="F34" s="1">
        <v>0.45500000000000002</v>
      </c>
      <c r="G34" s="1">
        <v>0.45500000000000002</v>
      </c>
      <c r="H34" s="1">
        <v>0.45500000000000002</v>
      </c>
    </row>
    <row r="35" spans="1:8" ht="28.8" x14ac:dyDescent="0.3">
      <c r="A35" t="s">
        <v>40</v>
      </c>
      <c r="B35" s="81" t="s">
        <v>78</v>
      </c>
      <c r="C35" s="1">
        <v>1.2</v>
      </c>
      <c r="D35" s="1">
        <v>0.1</v>
      </c>
      <c r="E35" s="1">
        <v>1.3</v>
      </c>
      <c r="F35" s="1">
        <v>1.3129999999999999</v>
      </c>
      <c r="G35" s="1">
        <v>1.3129999999999999</v>
      </c>
      <c r="H35" s="1">
        <v>1.3129999999999999</v>
      </c>
    </row>
    <row r="36" spans="1:8" ht="28.8" x14ac:dyDescent="0.3">
      <c r="A36" t="s">
        <v>41</v>
      </c>
      <c r="B36" s="81" t="s">
        <v>79</v>
      </c>
      <c r="C36" s="1">
        <v>0.72</v>
      </c>
      <c r="D36" s="1">
        <v>0.1</v>
      </c>
      <c r="E36" s="1">
        <v>0.82</v>
      </c>
      <c r="F36" s="1">
        <v>0.82799999999999996</v>
      </c>
      <c r="G36" s="1">
        <v>0.82799999999999996</v>
      </c>
      <c r="H36" s="1">
        <v>0.82799999999999996</v>
      </c>
    </row>
    <row r="37" spans="1:8" ht="86.4" x14ac:dyDescent="0.3">
      <c r="A37" t="s">
        <v>42</v>
      </c>
      <c r="B37" s="81" t="s">
        <v>80</v>
      </c>
      <c r="C37" s="1">
        <v>1.17</v>
      </c>
      <c r="D37" s="1">
        <v>7.0000000000000007E-2</v>
      </c>
      <c r="E37" s="1">
        <v>1.23</v>
      </c>
      <c r="F37" s="1">
        <v>1.242</v>
      </c>
      <c r="G37" s="1">
        <v>1.242</v>
      </c>
      <c r="H37" s="1">
        <v>1.242</v>
      </c>
    </row>
    <row r="38" spans="1:8" ht="86.4" x14ac:dyDescent="0.3">
      <c r="A38" t="s">
        <v>43</v>
      </c>
      <c r="B38" s="81" t="s">
        <v>81</v>
      </c>
      <c r="C38" s="1">
        <v>0.6</v>
      </c>
      <c r="D38" s="1">
        <v>0.04</v>
      </c>
      <c r="E38" s="1">
        <v>0.64</v>
      </c>
      <c r="F38" s="1">
        <v>0.64600000000000002</v>
      </c>
      <c r="G38" s="1">
        <v>0.64600000000000002</v>
      </c>
      <c r="H38" s="1">
        <v>0.64600000000000002</v>
      </c>
    </row>
  </sheetData>
  <sheetProtection algorithmName="SHA-512" hashValue="XfcBxN7PJ1QSiU6FnJBh9zh4TafUSZGMYGlZA35YNLc9MOADVse5Te4K3/pgsFMQn8jUK3u+9vLpbrfKzDhfKg==" saltValue="eUVk3lLUgi1miuToU45riQ=="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5"/>
  <dimension ref="A1:I9"/>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1.24</v>
      </c>
      <c r="D4" s="1">
        <v>0.04</v>
      </c>
      <c r="E4" s="1">
        <v>1.28</v>
      </c>
      <c r="F4" s="1">
        <v>1.4079999999999999</v>
      </c>
      <c r="G4" s="1">
        <v>1.536</v>
      </c>
      <c r="H4" s="1">
        <v>1.6639999999999999</v>
      </c>
      <c r="I4" t="s">
        <v>83</v>
      </c>
    </row>
    <row r="5" spans="1:9" x14ac:dyDescent="0.3">
      <c r="A5" t="s">
        <v>11</v>
      </c>
      <c r="B5" s="81" t="s">
        <v>48</v>
      </c>
    </row>
    <row r="6" spans="1:9" x14ac:dyDescent="0.3">
      <c r="A6" t="s">
        <v>12</v>
      </c>
      <c r="B6" s="81" t="s">
        <v>49</v>
      </c>
      <c r="C6" s="1">
        <v>1.1299999999999999</v>
      </c>
      <c r="D6" s="1">
        <v>0.06</v>
      </c>
      <c r="E6" s="1">
        <v>1.19</v>
      </c>
      <c r="F6" s="1">
        <v>1.3089999999999999</v>
      </c>
      <c r="G6" s="1">
        <v>1.4279999999999999</v>
      </c>
      <c r="H6" s="1">
        <v>1.5469999999999999</v>
      </c>
    </row>
    <row r="7" spans="1:9" x14ac:dyDescent="0.3">
      <c r="A7" t="s">
        <v>13</v>
      </c>
      <c r="B7" s="81" t="s">
        <v>50</v>
      </c>
    </row>
    <row r="8" spans="1:9" x14ac:dyDescent="0.3">
      <c r="A8" t="s">
        <v>13</v>
      </c>
      <c r="B8" s="81" t="s">
        <v>51</v>
      </c>
      <c r="C8" s="1">
        <v>1.07</v>
      </c>
      <c r="D8" s="1">
        <v>0.06</v>
      </c>
      <c r="E8" s="1">
        <v>1.1399999999999999</v>
      </c>
      <c r="F8" s="1">
        <v>1.254</v>
      </c>
      <c r="G8" s="1">
        <v>1.3680000000000001</v>
      </c>
      <c r="H8" s="1">
        <v>1.482</v>
      </c>
      <c r="I8" t="s">
        <v>83</v>
      </c>
    </row>
    <row r="9" spans="1:9" x14ac:dyDescent="0.3">
      <c r="A9" t="s">
        <v>14</v>
      </c>
      <c r="B9" s="81" t="s">
        <v>52</v>
      </c>
    </row>
  </sheetData>
  <sheetProtection algorithmName="SHA-512" hashValue="MhfJJcEWJGaKv+tlPaf4Jgac3hvSUYI/7MvUT3sk1Q3WZ0D68yWwRIZgIuCkaSPetSyeT1L+olVWKKFNofd4iw==" saltValue="lVemceRNns4Q/3uelMjkYw==" spinCount="100000" sheet="1" objects="1" scenarios="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46"/>
  <dimension ref="A1:I43"/>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0.01</v>
      </c>
      <c r="E4" s="1">
        <v>1.36</v>
      </c>
      <c r="F4" s="1">
        <v>1.496</v>
      </c>
      <c r="G4" s="1">
        <v>1.6319999999999999</v>
      </c>
      <c r="H4" s="1">
        <v>1.768</v>
      </c>
      <c r="I4" t="s">
        <v>83</v>
      </c>
    </row>
    <row r="5" spans="1:9" x14ac:dyDescent="0.3">
      <c r="A5" t="s">
        <v>11</v>
      </c>
      <c r="B5" s="81" t="s">
        <v>48</v>
      </c>
    </row>
    <row r="6" spans="1:9" x14ac:dyDescent="0.3">
      <c r="A6" t="s">
        <v>12</v>
      </c>
      <c r="B6" s="81" t="s">
        <v>49</v>
      </c>
      <c r="C6" s="1">
        <v>1.19</v>
      </c>
      <c r="D6" s="1">
        <v>0.02</v>
      </c>
      <c r="E6" s="1">
        <v>1.2</v>
      </c>
      <c r="F6" s="1">
        <v>1.32</v>
      </c>
      <c r="G6" s="1">
        <v>1.44</v>
      </c>
      <c r="H6" s="1">
        <v>1.56</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2.78</v>
      </c>
      <c r="D10" s="1">
        <v>0.01</v>
      </c>
      <c r="E10" s="1">
        <v>2.78</v>
      </c>
      <c r="F10" s="1">
        <v>2.8079999999999998</v>
      </c>
      <c r="G10" s="1">
        <v>2.8079999999999998</v>
      </c>
      <c r="H10" s="1">
        <v>2.8079999999999998</v>
      </c>
    </row>
    <row r="11" spans="1:9" x14ac:dyDescent="0.3">
      <c r="A11" t="s">
        <v>16</v>
      </c>
      <c r="B11" s="81" t="s">
        <v>54</v>
      </c>
      <c r="C11" s="1">
        <v>2.16</v>
      </c>
      <c r="D11" s="1">
        <v>0.03</v>
      </c>
      <c r="E11" s="1">
        <v>2.19</v>
      </c>
      <c r="F11" s="1">
        <v>2.2120000000000002</v>
      </c>
      <c r="G11" s="1">
        <v>2.2120000000000002</v>
      </c>
      <c r="H11" s="1">
        <v>2.2120000000000002</v>
      </c>
    </row>
    <row r="12" spans="1:9" x14ac:dyDescent="0.3">
      <c r="A12" t="s">
        <v>17</v>
      </c>
      <c r="B12" s="81" t="s">
        <v>55</v>
      </c>
      <c r="C12" s="1">
        <v>0.65</v>
      </c>
      <c r="D12" s="1">
        <v>0.01</v>
      </c>
      <c r="E12" s="1">
        <v>0.66</v>
      </c>
      <c r="F12" s="1">
        <v>0.66700000000000004</v>
      </c>
      <c r="G12" s="1">
        <v>0.66700000000000004</v>
      </c>
      <c r="H12" s="1">
        <v>0.66700000000000004</v>
      </c>
    </row>
    <row r="13" spans="1:9" x14ac:dyDescent="0.3">
      <c r="A13" t="s">
        <v>18</v>
      </c>
      <c r="B13" s="81" t="s">
        <v>56</v>
      </c>
      <c r="C13" s="1">
        <v>2.2400000000000002</v>
      </c>
      <c r="D13" s="1">
        <v>0.02</v>
      </c>
      <c r="E13" s="1">
        <v>2.25</v>
      </c>
      <c r="F13" s="1">
        <v>2.2730000000000001</v>
      </c>
      <c r="G13" s="1">
        <v>2.2730000000000001</v>
      </c>
      <c r="H13" s="1">
        <v>2.2730000000000001</v>
      </c>
    </row>
    <row r="14" spans="1:9" x14ac:dyDescent="0.3">
      <c r="A14" t="s">
        <v>19</v>
      </c>
      <c r="B14" s="81" t="s">
        <v>57</v>
      </c>
    </row>
    <row r="15" spans="1:9" ht="57.6" x14ac:dyDescent="0.3">
      <c r="A15" t="s">
        <v>20</v>
      </c>
      <c r="B15" s="81" t="s">
        <v>58</v>
      </c>
      <c r="C15" s="1">
        <v>0.49</v>
      </c>
      <c r="D15" s="1">
        <v>0.01</v>
      </c>
      <c r="E15" s="1">
        <v>0.5</v>
      </c>
      <c r="F15" s="1">
        <v>0.505</v>
      </c>
      <c r="G15" s="1">
        <v>0.505</v>
      </c>
      <c r="H15" s="1">
        <v>0.505</v>
      </c>
    </row>
    <row r="16" spans="1:9" ht="57.6" x14ac:dyDescent="0.3">
      <c r="A16" t="s">
        <v>21</v>
      </c>
      <c r="B16" s="81" t="s">
        <v>59</v>
      </c>
      <c r="C16" s="1">
        <v>0.81</v>
      </c>
      <c r="D16" s="1">
        <v>0.01</v>
      </c>
      <c r="E16" s="1">
        <v>0.82</v>
      </c>
      <c r="F16" s="1">
        <v>0.82799999999999996</v>
      </c>
      <c r="G16" s="1">
        <v>0.82799999999999996</v>
      </c>
      <c r="H16" s="1">
        <v>0.82799999999999996</v>
      </c>
    </row>
    <row r="17" spans="1:8" ht="72" x14ac:dyDescent="0.3">
      <c r="A17" t="s">
        <v>22</v>
      </c>
      <c r="B17" s="81" t="s">
        <v>60</v>
      </c>
      <c r="C17" s="1">
        <v>1.47</v>
      </c>
      <c r="D17" s="1">
        <v>0.03</v>
      </c>
      <c r="E17" s="1">
        <v>1.5</v>
      </c>
      <c r="F17" s="1">
        <v>1.5149999999999999</v>
      </c>
      <c r="G17" s="1">
        <v>1.5149999999999999</v>
      </c>
      <c r="H17" s="1">
        <v>1.5149999999999999</v>
      </c>
    </row>
    <row r="18" spans="1:8" ht="57.6" x14ac:dyDescent="0.3">
      <c r="A18" t="s">
        <v>23</v>
      </c>
      <c r="B18" s="81" t="s">
        <v>61</v>
      </c>
      <c r="C18" s="1">
        <v>1.44</v>
      </c>
      <c r="D18" s="1">
        <v>0.03</v>
      </c>
      <c r="E18" s="1">
        <v>1.47</v>
      </c>
      <c r="F18" s="1">
        <v>1.4850000000000001</v>
      </c>
      <c r="G18" s="1">
        <v>1.4850000000000001</v>
      </c>
      <c r="H18" s="1">
        <v>1.4850000000000001</v>
      </c>
    </row>
    <row r="19" spans="1:8" ht="28.8" x14ac:dyDescent="0.3">
      <c r="A19" t="s">
        <v>24</v>
      </c>
      <c r="B19" s="81" t="s">
        <v>62</v>
      </c>
      <c r="C19" s="1">
        <v>0.64</v>
      </c>
      <c r="D19" s="1">
        <v>0.04</v>
      </c>
      <c r="E19" s="1">
        <v>0.67</v>
      </c>
      <c r="F19" s="1">
        <v>0.67700000000000005</v>
      </c>
      <c r="G19" s="1">
        <v>0.67700000000000005</v>
      </c>
      <c r="H19" s="1">
        <v>0.67700000000000005</v>
      </c>
    </row>
    <row r="20" spans="1:8" ht="28.8" x14ac:dyDescent="0.3">
      <c r="A20" t="s">
        <v>25</v>
      </c>
      <c r="B20" s="81" t="s">
        <v>63</v>
      </c>
      <c r="C20" s="1">
        <v>1.43</v>
      </c>
      <c r="D20" s="1">
        <v>0.04</v>
      </c>
      <c r="E20" s="1">
        <v>1.47</v>
      </c>
      <c r="F20" s="1">
        <v>1.4850000000000001</v>
      </c>
      <c r="G20" s="1">
        <v>1.4850000000000001</v>
      </c>
      <c r="H20" s="1">
        <v>1.4850000000000001</v>
      </c>
    </row>
    <row r="21" spans="1:8" ht="28.8" x14ac:dyDescent="0.3">
      <c r="A21" t="s">
        <v>26</v>
      </c>
      <c r="B21" s="81" t="s">
        <v>64</v>
      </c>
      <c r="C21" s="1">
        <v>1.69</v>
      </c>
      <c r="D21" s="1">
        <v>0.03</v>
      </c>
      <c r="E21" s="1">
        <v>1.72</v>
      </c>
      <c r="F21" s="1">
        <v>1.7370000000000001</v>
      </c>
      <c r="G21" s="1">
        <v>1.7370000000000001</v>
      </c>
      <c r="H21" s="1">
        <v>1.7370000000000001</v>
      </c>
    </row>
    <row r="22" spans="1:8" ht="43.2" x14ac:dyDescent="0.3">
      <c r="A22" t="s">
        <v>27</v>
      </c>
      <c r="B22" s="81" t="s">
        <v>65</v>
      </c>
      <c r="C22" s="1">
        <v>2.6</v>
      </c>
      <c r="D22" s="1">
        <v>0.04</v>
      </c>
      <c r="E22" s="1">
        <v>2.64</v>
      </c>
      <c r="F22" s="1">
        <v>2.6659999999999999</v>
      </c>
      <c r="G22" s="1">
        <v>2.6659999999999999</v>
      </c>
      <c r="H22" s="1">
        <v>2.6659999999999999</v>
      </c>
    </row>
    <row r="23" spans="1:8" ht="72" x14ac:dyDescent="0.3">
      <c r="A23" t="s">
        <v>28</v>
      </c>
      <c r="B23" s="81" t="s">
        <v>66</v>
      </c>
      <c r="C23" s="1">
        <v>2.23</v>
      </c>
      <c r="D23" s="1">
        <v>0.04</v>
      </c>
      <c r="E23" s="1">
        <v>2.27</v>
      </c>
      <c r="F23" s="1">
        <v>2.2930000000000001</v>
      </c>
      <c r="G23" s="1">
        <v>2.2930000000000001</v>
      </c>
      <c r="H23" s="1">
        <v>2.2930000000000001</v>
      </c>
    </row>
    <row r="24" spans="1:8" ht="72" x14ac:dyDescent="0.3">
      <c r="A24" t="s">
        <v>29</v>
      </c>
      <c r="B24" s="81" t="s">
        <v>67</v>
      </c>
      <c r="C24" s="1">
        <v>2.23</v>
      </c>
      <c r="D24" s="1">
        <v>0.04</v>
      </c>
      <c r="E24" s="1">
        <v>2.27</v>
      </c>
      <c r="F24" s="1">
        <v>2.2930000000000001</v>
      </c>
      <c r="G24" s="1">
        <v>2.2930000000000001</v>
      </c>
      <c r="H24" s="1">
        <v>2.2930000000000001</v>
      </c>
    </row>
    <row r="25" spans="1:8" ht="28.8" x14ac:dyDescent="0.3">
      <c r="A25" t="s">
        <v>30</v>
      </c>
      <c r="B25" s="81" t="s">
        <v>68</v>
      </c>
      <c r="C25" s="1">
        <v>4.33</v>
      </c>
      <c r="D25" s="1">
        <v>0.01</v>
      </c>
      <c r="E25" s="1">
        <v>4.34</v>
      </c>
      <c r="F25" s="1">
        <v>4.383</v>
      </c>
      <c r="G25" s="1">
        <v>4.383</v>
      </c>
      <c r="H25" s="1">
        <v>4.383</v>
      </c>
    </row>
    <row r="26" spans="1:8" ht="43.2" x14ac:dyDescent="0.3">
      <c r="A26" t="s">
        <v>31</v>
      </c>
      <c r="B26" s="81" t="s">
        <v>69</v>
      </c>
      <c r="C26" s="1">
        <v>2.1800000000000002</v>
      </c>
      <c r="D26" s="1">
        <v>0.04</v>
      </c>
      <c r="E26" s="1">
        <v>2.2200000000000002</v>
      </c>
      <c r="F26" s="1">
        <v>2.242</v>
      </c>
      <c r="G26" s="1">
        <v>2.242</v>
      </c>
      <c r="H26" s="1">
        <v>2.242</v>
      </c>
    </row>
    <row r="27" spans="1:8" ht="43.2" x14ac:dyDescent="0.3">
      <c r="A27" t="s">
        <v>32</v>
      </c>
      <c r="B27" s="81" t="s">
        <v>70</v>
      </c>
      <c r="C27" s="1">
        <v>1.63</v>
      </c>
      <c r="D27" s="1">
        <v>0.03</v>
      </c>
      <c r="E27" s="1">
        <v>1.66</v>
      </c>
      <c r="F27" s="1">
        <v>1.677</v>
      </c>
      <c r="G27" s="1">
        <v>1.677</v>
      </c>
      <c r="H27" s="1">
        <v>1.677</v>
      </c>
    </row>
    <row r="28" spans="1:8" ht="100.8" x14ac:dyDescent="0.3">
      <c r="A28" t="s">
        <v>33</v>
      </c>
      <c r="B28" s="81" t="s">
        <v>71</v>
      </c>
      <c r="C28" s="1">
        <v>1.66</v>
      </c>
      <c r="D28" s="1">
        <v>0.04</v>
      </c>
      <c r="E28" s="1">
        <v>1.7</v>
      </c>
      <c r="F28" s="1">
        <v>1.7170000000000001</v>
      </c>
      <c r="G28" s="1">
        <v>1.7170000000000001</v>
      </c>
      <c r="H28" s="1">
        <v>1.7170000000000001</v>
      </c>
    </row>
    <row r="29" spans="1:8" ht="28.8" x14ac:dyDescent="0.3">
      <c r="A29" t="s">
        <v>34</v>
      </c>
      <c r="B29" s="81" t="s">
        <v>72</v>
      </c>
    </row>
    <row r="30" spans="1:8" ht="43.2" x14ac:dyDescent="0.3">
      <c r="A30" t="s">
        <v>35</v>
      </c>
      <c r="B30" s="81" t="s">
        <v>73</v>
      </c>
      <c r="C30" s="1">
        <v>0.82</v>
      </c>
      <c r="D30" s="1">
        <v>0.04</v>
      </c>
      <c r="E30" s="1">
        <v>0.86</v>
      </c>
      <c r="F30" s="1">
        <v>0.86899999999999999</v>
      </c>
      <c r="G30" s="1">
        <v>0.86899999999999999</v>
      </c>
      <c r="H30" s="1">
        <v>0.86899999999999999</v>
      </c>
    </row>
    <row r="31" spans="1:8" ht="57.6" x14ac:dyDescent="0.3">
      <c r="A31" t="s">
        <v>36</v>
      </c>
      <c r="B31" s="81" t="s">
        <v>74</v>
      </c>
      <c r="C31" s="1">
        <v>1.0900000000000001</v>
      </c>
      <c r="D31" s="1">
        <v>0.05</v>
      </c>
      <c r="E31" s="1">
        <v>1.1399999999999999</v>
      </c>
      <c r="F31" s="1">
        <v>1.151</v>
      </c>
      <c r="G31" s="1">
        <v>1.151</v>
      </c>
      <c r="H31" s="1">
        <v>1.151</v>
      </c>
    </row>
    <row r="32" spans="1:8" ht="57.6" x14ac:dyDescent="0.3">
      <c r="A32" t="s">
        <v>37</v>
      </c>
      <c r="B32" s="81" t="s">
        <v>75</v>
      </c>
      <c r="C32" s="1">
        <v>0.74</v>
      </c>
      <c r="D32" s="1">
        <v>0.04</v>
      </c>
      <c r="E32" s="1">
        <v>0.78</v>
      </c>
      <c r="F32" s="1">
        <v>0.78800000000000003</v>
      </c>
      <c r="G32" s="1">
        <v>0.78800000000000003</v>
      </c>
      <c r="H32" s="1">
        <v>0.78800000000000003</v>
      </c>
    </row>
    <row r="33" spans="1:8" ht="43.2" x14ac:dyDescent="0.3">
      <c r="A33" t="s">
        <v>38</v>
      </c>
      <c r="B33" s="81" t="s">
        <v>76</v>
      </c>
      <c r="C33" s="1">
        <v>0.51</v>
      </c>
      <c r="D33" s="1">
        <v>0.02</v>
      </c>
      <c r="E33" s="1">
        <v>0.53</v>
      </c>
      <c r="F33" s="1">
        <v>0.53500000000000003</v>
      </c>
      <c r="G33" s="1">
        <v>0.53500000000000003</v>
      </c>
      <c r="H33" s="1">
        <v>0.53500000000000003</v>
      </c>
    </row>
    <row r="34" spans="1:8" ht="57.6" x14ac:dyDescent="0.3">
      <c r="A34" t="s">
        <v>39</v>
      </c>
      <c r="B34" s="81" t="s">
        <v>77</v>
      </c>
      <c r="C34" s="1">
        <v>0.32</v>
      </c>
      <c r="D34" s="1">
        <v>0.02</v>
      </c>
      <c r="E34" s="1">
        <v>0.35</v>
      </c>
      <c r="F34" s="1">
        <v>0.35399999999999998</v>
      </c>
      <c r="G34" s="1">
        <v>0.35399999999999998</v>
      </c>
      <c r="H34" s="1">
        <v>0.35399999999999998</v>
      </c>
    </row>
    <row r="35" spans="1:8" ht="28.8" x14ac:dyDescent="0.3">
      <c r="A35" t="s">
        <v>40</v>
      </c>
      <c r="B35" s="81" t="s">
        <v>78</v>
      </c>
      <c r="C35" s="1">
        <v>1.5</v>
      </c>
      <c r="D35" s="1">
        <v>0.06</v>
      </c>
      <c r="E35" s="1">
        <v>1.57</v>
      </c>
      <c r="F35" s="1">
        <v>1.5860000000000001</v>
      </c>
      <c r="G35" s="1">
        <v>1.5860000000000001</v>
      </c>
      <c r="H35" s="1">
        <v>1.5860000000000001</v>
      </c>
    </row>
    <row r="36" spans="1:8" ht="28.8" x14ac:dyDescent="0.3">
      <c r="A36" t="s">
        <v>41</v>
      </c>
      <c r="B36" s="81" t="s">
        <v>79</v>
      </c>
      <c r="C36" s="1">
        <v>0.59</v>
      </c>
      <c r="D36" s="1">
        <v>0.06</v>
      </c>
      <c r="E36" s="1">
        <v>0.65</v>
      </c>
      <c r="F36" s="1">
        <v>0.65700000000000003</v>
      </c>
      <c r="G36" s="1">
        <v>0.65700000000000003</v>
      </c>
      <c r="H36" s="1">
        <v>0.65700000000000003</v>
      </c>
    </row>
    <row r="37" spans="1:8" ht="86.4" x14ac:dyDescent="0.3">
      <c r="A37" t="s">
        <v>42</v>
      </c>
      <c r="B37" s="81" t="s">
        <v>80</v>
      </c>
      <c r="C37" s="1">
        <v>1.47</v>
      </c>
      <c r="D37" s="1">
        <v>0.03</v>
      </c>
      <c r="E37" s="1">
        <v>1.5</v>
      </c>
      <c r="F37" s="1">
        <v>1.5149999999999999</v>
      </c>
      <c r="G37" s="1">
        <v>1.5149999999999999</v>
      </c>
      <c r="H37" s="1">
        <v>1.5149999999999999</v>
      </c>
    </row>
    <row r="38" spans="1:8" ht="86.4" x14ac:dyDescent="0.3">
      <c r="A38" t="s">
        <v>43</v>
      </c>
      <c r="B38" s="81" t="s">
        <v>81</v>
      </c>
      <c r="C38" s="1">
        <v>0.75</v>
      </c>
      <c r="D38" s="1">
        <v>0.03</v>
      </c>
      <c r="E38" s="1">
        <v>0.78</v>
      </c>
      <c r="F38" s="1">
        <v>0.78800000000000003</v>
      </c>
      <c r="G38" s="1">
        <v>0.78800000000000003</v>
      </c>
      <c r="H38" s="1">
        <v>0.78800000000000003</v>
      </c>
    </row>
    <row r="39" spans="1:8" x14ac:dyDescent="0.3">
      <c r="A39" t="s">
        <v>111</v>
      </c>
      <c r="B39" s="81" t="s">
        <v>352</v>
      </c>
      <c r="C39" s="1">
        <v>1.69</v>
      </c>
      <c r="E39" s="1">
        <v>1.69</v>
      </c>
      <c r="F39" s="1">
        <v>1.859</v>
      </c>
      <c r="G39" s="1">
        <v>2.028</v>
      </c>
      <c r="H39" s="1">
        <v>2.1970000000000001</v>
      </c>
    </row>
    <row r="40" spans="1:8" x14ac:dyDescent="0.3">
      <c r="A40" t="s">
        <v>112</v>
      </c>
      <c r="B40" s="81" t="s">
        <v>353</v>
      </c>
    </row>
    <row r="41" spans="1:8" x14ac:dyDescent="0.3">
      <c r="A41" t="s">
        <v>113</v>
      </c>
      <c r="B41" s="81" t="s">
        <v>354</v>
      </c>
      <c r="C41" s="1">
        <v>2.35</v>
      </c>
      <c r="E41" s="1">
        <v>2.35</v>
      </c>
      <c r="F41" s="1">
        <v>2.585</v>
      </c>
      <c r="G41" s="1">
        <v>2.82</v>
      </c>
      <c r="H41" s="1">
        <v>3.0550000000000002</v>
      </c>
    </row>
    <row r="42" spans="1:8" x14ac:dyDescent="0.3">
      <c r="A42" t="s">
        <v>114</v>
      </c>
      <c r="B42" s="81" t="s">
        <v>355</v>
      </c>
    </row>
    <row r="43" spans="1:8" x14ac:dyDescent="0.3">
      <c r="A43" t="s">
        <v>115</v>
      </c>
      <c r="B43" s="81" t="s">
        <v>356</v>
      </c>
      <c r="C43" s="1">
        <v>3.48</v>
      </c>
      <c r="E43" s="1">
        <v>3.48</v>
      </c>
      <c r="F43" s="1">
        <v>3.8279999999999998</v>
      </c>
      <c r="G43" s="1">
        <v>4.1760000000000002</v>
      </c>
      <c r="H43" s="1">
        <v>4.524</v>
      </c>
    </row>
  </sheetData>
  <sheetProtection algorithmName="SHA-512" hashValue="5vGoQ30lEd/Uv9+ZR5030aMl/FlQeOtP4HWuSIcNXocrAtPrra9AhtUkjG+KpXHG20L6+TuZpI3sKgDi64bbCA==" saltValue="fA60ZUqIHsymt8is29MdxA=="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7"/>
  <dimension ref="A1:I63"/>
  <sheetViews>
    <sheetView workbookViewId="0">
      <selection activeCell="K12" sqref="K12"/>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65" customFormat="1" x14ac:dyDescent="0.3">
      <c r="A2" s="165" t="s">
        <v>9</v>
      </c>
      <c r="B2" s="171" t="s">
        <v>45</v>
      </c>
      <c r="C2" s="167">
        <v>0.18</v>
      </c>
      <c r="D2" s="167">
        <v>0.1</v>
      </c>
      <c r="E2" s="167">
        <v>1.28</v>
      </c>
      <c r="F2" s="167">
        <v>1.3080000000000001</v>
      </c>
      <c r="G2" s="167">
        <v>1.3360000000000001</v>
      </c>
      <c r="H2" s="167">
        <v>1.3640000000000001</v>
      </c>
    </row>
    <row r="3" spans="1:9" x14ac:dyDescent="0.3">
      <c r="A3" t="s">
        <v>10</v>
      </c>
      <c r="B3" s="81" t="s">
        <v>46</v>
      </c>
    </row>
    <row r="4" spans="1:9" x14ac:dyDescent="0.3">
      <c r="A4" t="s">
        <v>10</v>
      </c>
      <c r="B4" s="81" t="s">
        <v>47</v>
      </c>
      <c r="C4" s="1">
        <v>0.85</v>
      </c>
      <c r="D4" s="1">
        <v>0.03</v>
      </c>
      <c r="E4" s="1">
        <v>0.88</v>
      </c>
      <c r="F4" s="1">
        <v>0.96799999999999997</v>
      </c>
      <c r="G4" s="1">
        <v>1.056</v>
      </c>
      <c r="H4" s="1">
        <v>1.1439999999999999</v>
      </c>
      <c r="I4" t="s">
        <v>83</v>
      </c>
    </row>
    <row r="5" spans="1:9" x14ac:dyDescent="0.3">
      <c r="A5" t="s">
        <v>11</v>
      </c>
      <c r="B5" s="81" t="s">
        <v>48</v>
      </c>
    </row>
    <row r="6" spans="1:9" x14ac:dyDescent="0.3">
      <c r="A6" t="s">
        <v>12</v>
      </c>
      <c r="B6" s="81" t="s">
        <v>49</v>
      </c>
      <c r="C6" s="1">
        <v>1.05</v>
      </c>
      <c r="D6" s="1">
        <v>0.05</v>
      </c>
      <c r="E6" s="1">
        <v>1.1000000000000001</v>
      </c>
      <c r="F6" s="1">
        <v>1.21</v>
      </c>
      <c r="G6" s="1">
        <v>1.32</v>
      </c>
      <c r="H6" s="1">
        <v>1.43</v>
      </c>
    </row>
    <row r="7" spans="1:9" x14ac:dyDescent="0.3">
      <c r="A7" t="s">
        <v>13</v>
      </c>
      <c r="B7" s="81" t="s">
        <v>50</v>
      </c>
    </row>
    <row r="8" spans="1:9" x14ac:dyDescent="0.3">
      <c r="A8" t="s">
        <v>13</v>
      </c>
      <c r="B8" s="81" t="s">
        <v>51</v>
      </c>
      <c r="C8" s="1">
        <v>1</v>
      </c>
      <c r="D8" s="1">
        <v>0.05</v>
      </c>
      <c r="E8" s="1">
        <v>1.06</v>
      </c>
      <c r="F8" s="1">
        <v>1.1659999999999999</v>
      </c>
      <c r="G8" s="1">
        <v>1.272</v>
      </c>
      <c r="H8" s="1">
        <v>1.3779999999999999</v>
      </c>
      <c r="I8" t="s">
        <v>83</v>
      </c>
    </row>
    <row r="9" spans="1:9" x14ac:dyDescent="0.3">
      <c r="A9" t="s">
        <v>14</v>
      </c>
      <c r="B9" s="81" t="s">
        <v>52</v>
      </c>
    </row>
    <row r="10" spans="1:9" x14ac:dyDescent="0.3">
      <c r="A10" t="s">
        <v>15</v>
      </c>
      <c r="B10" s="81" t="s">
        <v>53</v>
      </c>
      <c r="C10" s="1">
        <v>1.8</v>
      </c>
      <c r="D10" s="1">
        <v>0.05</v>
      </c>
      <c r="E10" s="1">
        <v>1.85</v>
      </c>
      <c r="F10" s="1">
        <v>1.869</v>
      </c>
      <c r="G10" s="1">
        <v>1.869</v>
      </c>
      <c r="H10" s="1">
        <v>1.869</v>
      </c>
    </row>
    <row r="11" spans="1:9" x14ac:dyDescent="0.3">
      <c r="A11" t="s">
        <v>16</v>
      </c>
      <c r="B11" s="81" t="s">
        <v>54</v>
      </c>
    </row>
    <row r="12" spans="1:9" x14ac:dyDescent="0.3">
      <c r="A12" t="s">
        <v>17</v>
      </c>
      <c r="B12" s="81" t="s">
        <v>55</v>
      </c>
      <c r="C12" s="1">
        <v>0.7</v>
      </c>
      <c r="D12" s="1">
        <v>0.04</v>
      </c>
      <c r="E12" s="1">
        <v>0.75</v>
      </c>
      <c r="F12" s="1">
        <v>0.75800000000000001</v>
      </c>
      <c r="G12" s="1">
        <v>0.75800000000000001</v>
      </c>
      <c r="H12" s="1">
        <v>0.75800000000000001</v>
      </c>
    </row>
    <row r="13" spans="1:9" x14ac:dyDescent="0.3">
      <c r="A13" t="s">
        <v>18</v>
      </c>
      <c r="B13" s="81" t="s">
        <v>56</v>
      </c>
      <c r="C13" s="1">
        <v>1.63</v>
      </c>
      <c r="D13" s="1">
        <v>0.06</v>
      </c>
      <c r="E13" s="1">
        <v>1.69</v>
      </c>
      <c r="F13" s="1">
        <v>1.7070000000000001</v>
      </c>
      <c r="G13" s="1">
        <v>1.7070000000000001</v>
      </c>
      <c r="H13" s="1">
        <v>1.7070000000000001</v>
      </c>
    </row>
    <row r="14" spans="1:9" x14ac:dyDescent="0.3">
      <c r="A14" t="s">
        <v>19</v>
      </c>
      <c r="B14" s="81" t="s">
        <v>57</v>
      </c>
    </row>
    <row r="15" spans="1:9" ht="57.6" x14ac:dyDescent="0.3">
      <c r="A15" t="s">
        <v>20</v>
      </c>
      <c r="B15" s="81" t="s">
        <v>58</v>
      </c>
      <c r="C15" s="1">
        <v>1.19</v>
      </c>
      <c r="D15" s="1">
        <v>0.03</v>
      </c>
      <c r="E15" s="1">
        <v>1.22</v>
      </c>
      <c r="F15" s="1">
        <v>1.232</v>
      </c>
      <c r="G15" s="1">
        <v>1.232</v>
      </c>
      <c r="H15" s="1">
        <v>1.232</v>
      </c>
    </row>
    <row r="16" spans="1:9" ht="57.6" x14ac:dyDescent="0.3">
      <c r="A16" t="s">
        <v>21</v>
      </c>
      <c r="B16" s="81" t="s">
        <v>59</v>
      </c>
      <c r="C16" s="1">
        <v>1.97</v>
      </c>
      <c r="D16" s="1">
        <v>0.03</v>
      </c>
      <c r="E16" s="1">
        <v>2</v>
      </c>
      <c r="F16" s="1">
        <v>2.02</v>
      </c>
      <c r="G16" s="1">
        <v>2.02</v>
      </c>
      <c r="H16" s="1">
        <v>2.02</v>
      </c>
    </row>
    <row r="17" spans="1:8" ht="72" x14ac:dyDescent="0.3">
      <c r="A17" t="s">
        <v>22</v>
      </c>
      <c r="B17" s="81" t="s">
        <v>60</v>
      </c>
      <c r="C17" s="1">
        <v>3.57</v>
      </c>
      <c r="D17" s="1">
        <v>0.1</v>
      </c>
      <c r="E17" s="1">
        <v>3.68</v>
      </c>
      <c r="F17" s="1">
        <v>3.7170000000000001</v>
      </c>
      <c r="G17" s="1">
        <v>3.7170000000000001</v>
      </c>
      <c r="H17" s="1">
        <v>3.7170000000000001</v>
      </c>
    </row>
    <row r="18" spans="1:8" ht="57.6" x14ac:dyDescent="0.3">
      <c r="A18" t="s">
        <v>23</v>
      </c>
      <c r="B18" s="81" t="s">
        <v>61</v>
      </c>
      <c r="C18" s="1">
        <v>3.5</v>
      </c>
      <c r="D18" s="1">
        <v>0.1</v>
      </c>
      <c r="E18" s="1">
        <v>3.6</v>
      </c>
      <c r="F18" s="1">
        <v>3.6360000000000001</v>
      </c>
      <c r="G18" s="1">
        <v>3.6360000000000001</v>
      </c>
      <c r="H18" s="1">
        <v>3.6360000000000001</v>
      </c>
    </row>
    <row r="19" spans="1:8" ht="28.8" x14ac:dyDescent="0.3">
      <c r="A19" t="s">
        <v>24</v>
      </c>
      <c r="B19" s="81" t="s">
        <v>62</v>
      </c>
      <c r="C19" s="1">
        <v>0.68</v>
      </c>
      <c r="D19" s="1">
        <v>0.06</v>
      </c>
      <c r="E19" s="1">
        <v>0.75</v>
      </c>
      <c r="F19" s="1">
        <v>0.75800000000000001</v>
      </c>
      <c r="G19" s="1">
        <v>0.75800000000000001</v>
      </c>
      <c r="H19" s="1">
        <v>0.75800000000000001</v>
      </c>
    </row>
    <row r="20" spans="1:8" ht="28.8" x14ac:dyDescent="0.3">
      <c r="A20" t="s">
        <v>25</v>
      </c>
      <c r="B20" s="81" t="s">
        <v>63</v>
      </c>
      <c r="C20" s="1">
        <v>1.18</v>
      </c>
      <c r="D20" s="1">
        <v>0.08</v>
      </c>
      <c r="E20" s="1">
        <v>1.25</v>
      </c>
      <c r="F20" s="1">
        <v>1.2629999999999999</v>
      </c>
      <c r="G20" s="1">
        <v>1.2629999999999999</v>
      </c>
      <c r="H20" s="1">
        <v>1.2629999999999999</v>
      </c>
    </row>
    <row r="21" spans="1:8" ht="28.8" x14ac:dyDescent="0.3">
      <c r="A21" t="s">
        <v>26</v>
      </c>
      <c r="B21" s="81" t="s">
        <v>64</v>
      </c>
      <c r="C21" s="1">
        <v>1.24</v>
      </c>
      <c r="D21" s="1">
        <v>0.06</v>
      </c>
      <c r="E21" s="1">
        <v>1.3</v>
      </c>
      <c r="F21" s="1">
        <v>1.3129999999999999</v>
      </c>
      <c r="G21" s="1">
        <v>1.3129999999999999</v>
      </c>
      <c r="H21" s="1">
        <v>1.3129999999999999</v>
      </c>
    </row>
    <row r="22" spans="1:8" ht="43.2" x14ac:dyDescent="0.3">
      <c r="A22" t="s">
        <v>27</v>
      </c>
      <c r="B22" s="81" t="s">
        <v>65</v>
      </c>
      <c r="C22" s="1">
        <v>1.91</v>
      </c>
      <c r="D22" s="1">
        <v>0.09</v>
      </c>
      <c r="E22" s="1">
        <v>2</v>
      </c>
      <c r="F22" s="1">
        <v>2.02</v>
      </c>
      <c r="G22" s="1">
        <v>2.02</v>
      </c>
      <c r="H22" s="1">
        <v>2.02</v>
      </c>
    </row>
    <row r="23" spans="1:8" ht="72" x14ac:dyDescent="0.3">
      <c r="A23" t="s">
        <v>28</v>
      </c>
      <c r="B23" s="81" t="s">
        <v>66</v>
      </c>
      <c r="C23" s="1">
        <v>1.65</v>
      </c>
      <c r="D23" s="1">
        <v>0.08</v>
      </c>
      <c r="E23" s="1">
        <v>1.73</v>
      </c>
      <c r="F23" s="1">
        <v>1.7470000000000001</v>
      </c>
      <c r="G23" s="1">
        <v>1.7470000000000001</v>
      </c>
      <c r="H23" s="1">
        <v>1.7470000000000001</v>
      </c>
    </row>
    <row r="24" spans="1:8" ht="72" x14ac:dyDescent="0.3">
      <c r="A24" t="s">
        <v>29</v>
      </c>
      <c r="B24" s="81" t="s">
        <v>67</v>
      </c>
      <c r="C24" s="1">
        <v>1.65</v>
      </c>
      <c r="D24" s="1">
        <v>0.08</v>
      </c>
      <c r="E24" s="1">
        <v>1.73</v>
      </c>
      <c r="F24" s="1">
        <v>1.7470000000000001</v>
      </c>
      <c r="G24" s="1">
        <v>1.7470000000000001</v>
      </c>
      <c r="H24" s="1">
        <v>1.7470000000000001</v>
      </c>
    </row>
    <row r="25" spans="1:8" ht="28.8" x14ac:dyDescent="0.3">
      <c r="A25" t="s">
        <v>30</v>
      </c>
      <c r="B25" s="81" t="s">
        <v>68</v>
      </c>
      <c r="C25" s="1">
        <v>2.81</v>
      </c>
      <c r="D25" s="1">
        <v>7.0000000000000007E-2</v>
      </c>
      <c r="E25" s="1">
        <v>2.89</v>
      </c>
      <c r="F25" s="1">
        <v>2.919</v>
      </c>
      <c r="G25" s="1">
        <v>2.919</v>
      </c>
      <c r="H25" s="1">
        <v>2.919</v>
      </c>
    </row>
    <row r="26" spans="1:8" ht="43.2" x14ac:dyDescent="0.3">
      <c r="A26" t="s">
        <v>31</v>
      </c>
      <c r="B26" s="81" t="s">
        <v>69</v>
      </c>
      <c r="C26" s="1">
        <v>1.6</v>
      </c>
      <c r="D26" s="1">
        <v>0.08</v>
      </c>
      <c r="E26" s="1">
        <v>1.68</v>
      </c>
      <c r="F26" s="1">
        <v>1.6970000000000001</v>
      </c>
      <c r="G26" s="1">
        <v>1.6970000000000001</v>
      </c>
      <c r="H26" s="1">
        <v>1.6970000000000001</v>
      </c>
    </row>
    <row r="27" spans="1:8" ht="43.2" x14ac:dyDescent="0.3">
      <c r="A27" t="s">
        <v>32</v>
      </c>
      <c r="B27" s="81" t="s">
        <v>70</v>
      </c>
      <c r="C27" s="1">
        <v>2</v>
      </c>
      <c r="D27" s="1">
        <v>0.08</v>
      </c>
      <c r="E27" s="1">
        <v>2.08</v>
      </c>
      <c r="F27" s="1">
        <v>2.101</v>
      </c>
      <c r="G27" s="1">
        <v>2.101</v>
      </c>
      <c r="H27" s="1">
        <v>2.101</v>
      </c>
    </row>
    <row r="28" spans="1:8" ht="100.8" x14ac:dyDescent="0.3">
      <c r="A28" t="s">
        <v>33</v>
      </c>
      <c r="B28" s="81" t="s">
        <v>71</v>
      </c>
      <c r="C28" s="1">
        <v>2.5299999999999998</v>
      </c>
      <c r="D28" s="1">
        <v>0.09</v>
      </c>
      <c r="E28" s="1">
        <v>2.62</v>
      </c>
      <c r="F28" s="1">
        <v>2.6459999999999999</v>
      </c>
      <c r="G28" s="1">
        <v>2.6459999999999999</v>
      </c>
      <c r="H28" s="1">
        <v>2.6459999999999999</v>
      </c>
    </row>
    <row r="29" spans="1:8" ht="28.8" x14ac:dyDescent="0.3">
      <c r="A29" t="s">
        <v>34</v>
      </c>
      <c r="B29" s="81" t="s">
        <v>72</v>
      </c>
    </row>
    <row r="30" spans="1:8" ht="43.2" x14ac:dyDescent="0.3">
      <c r="A30" t="s">
        <v>35</v>
      </c>
      <c r="B30" s="81" t="s">
        <v>73</v>
      </c>
      <c r="C30" s="1">
        <v>0.7</v>
      </c>
      <c r="D30" s="1">
        <v>0.06</v>
      </c>
      <c r="E30" s="1">
        <v>0.77</v>
      </c>
      <c r="F30" s="1">
        <v>0.77800000000000002</v>
      </c>
      <c r="G30" s="1">
        <v>0.77800000000000002</v>
      </c>
      <c r="H30" s="1">
        <v>0.77800000000000002</v>
      </c>
    </row>
    <row r="31" spans="1:8" ht="57.6" x14ac:dyDescent="0.3">
      <c r="A31" t="s">
        <v>36</v>
      </c>
      <c r="B31" s="81" t="s">
        <v>74</v>
      </c>
      <c r="C31" s="1">
        <v>0.84</v>
      </c>
      <c r="D31" s="1">
        <v>7.0000000000000007E-2</v>
      </c>
      <c r="E31" s="1">
        <v>0.91</v>
      </c>
      <c r="F31" s="1">
        <v>0.91900000000000004</v>
      </c>
      <c r="G31" s="1">
        <v>0.91900000000000004</v>
      </c>
      <c r="H31" s="1">
        <v>0.91900000000000004</v>
      </c>
    </row>
    <row r="32" spans="1:8" ht="57.6" x14ac:dyDescent="0.3">
      <c r="A32" t="s">
        <v>37</v>
      </c>
      <c r="B32" s="81" t="s">
        <v>75</v>
      </c>
      <c r="C32" s="1">
        <v>0.56999999999999995</v>
      </c>
      <c r="D32" s="1">
        <v>0.05</v>
      </c>
      <c r="E32" s="1">
        <v>0.62</v>
      </c>
      <c r="F32" s="1">
        <v>0.626</v>
      </c>
      <c r="G32" s="1">
        <v>0.626</v>
      </c>
      <c r="H32" s="1">
        <v>0.626</v>
      </c>
    </row>
    <row r="33" spans="1:9" ht="43.2" x14ac:dyDescent="0.3">
      <c r="A33" t="s">
        <v>38</v>
      </c>
      <c r="B33" s="81" t="s">
        <v>76</v>
      </c>
      <c r="C33" s="1">
        <v>0.55000000000000004</v>
      </c>
      <c r="D33" s="1">
        <v>0.05</v>
      </c>
      <c r="E33" s="1">
        <v>0.6</v>
      </c>
      <c r="F33" s="1">
        <v>0.60599999999999998</v>
      </c>
      <c r="G33" s="1">
        <v>0.60599999999999998</v>
      </c>
      <c r="H33" s="1">
        <v>0.60599999999999998</v>
      </c>
    </row>
    <row r="34" spans="1:9" ht="57.6" x14ac:dyDescent="0.3">
      <c r="A34" t="s">
        <v>39</v>
      </c>
      <c r="B34" s="81" t="s">
        <v>77</v>
      </c>
      <c r="C34" s="1">
        <v>0.35</v>
      </c>
      <c r="D34" s="1">
        <v>0.04</v>
      </c>
      <c r="E34" s="1">
        <v>0.39</v>
      </c>
      <c r="F34" s="1">
        <v>0.39400000000000002</v>
      </c>
      <c r="G34" s="1">
        <v>0.39400000000000002</v>
      </c>
      <c r="H34" s="1">
        <v>0.39400000000000002</v>
      </c>
    </row>
    <row r="35" spans="1:9" ht="28.8" x14ac:dyDescent="0.3">
      <c r="A35" t="s">
        <v>40</v>
      </c>
      <c r="B35" s="81" t="s">
        <v>78</v>
      </c>
      <c r="C35" s="1">
        <v>1.1299999999999999</v>
      </c>
      <c r="D35" s="1">
        <v>0.09</v>
      </c>
      <c r="E35" s="1">
        <v>1.22</v>
      </c>
      <c r="F35" s="1">
        <v>1.232</v>
      </c>
      <c r="G35" s="1">
        <v>1.232</v>
      </c>
      <c r="H35" s="1">
        <v>1.232</v>
      </c>
    </row>
    <row r="36" spans="1:9" ht="28.8" x14ac:dyDescent="0.3">
      <c r="A36" t="s">
        <v>41</v>
      </c>
      <c r="B36" s="81" t="s">
        <v>79</v>
      </c>
      <c r="C36" s="1">
        <v>0.63</v>
      </c>
      <c r="D36" s="1">
        <v>0.09</v>
      </c>
      <c r="E36" s="1">
        <v>0.72</v>
      </c>
      <c r="F36" s="1">
        <v>0.72699999999999998</v>
      </c>
      <c r="G36" s="1">
        <v>0.72699999999999998</v>
      </c>
      <c r="H36" s="1">
        <v>0.72699999999999998</v>
      </c>
    </row>
    <row r="37" spans="1:9" ht="86.4" x14ac:dyDescent="0.3">
      <c r="A37" t="s">
        <v>42</v>
      </c>
      <c r="B37" s="81" t="s">
        <v>80</v>
      </c>
      <c r="C37" s="1">
        <v>1.1000000000000001</v>
      </c>
      <c r="D37" s="1">
        <v>0.06</v>
      </c>
      <c r="E37" s="1">
        <v>1.1599999999999999</v>
      </c>
      <c r="F37" s="1">
        <v>1.1719999999999999</v>
      </c>
      <c r="G37" s="1">
        <v>1.1719999999999999</v>
      </c>
      <c r="H37" s="1">
        <v>1.1719999999999999</v>
      </c>
    </row>
    <row r="38" spans="1:9" ht="86.4" x14ac:dyDescent="0.3">
      <c r="A38" t="s">
        <v>43</v>
      </c>
      <c r="B38" s="81" t="s">
        <v>81</v>
      </c>
      <c r="C38" s="1">
        <v>0.56999999999999995</v>
      </c>
      <c r="D38" s="1">
        <v>0.04</v>
      </c>
      <c r="E38" s="1">
        <v>0.61</v>
      </c>
      <c r="F38" s="1">
        <v>0.61599999999999999</v>
      </c>
      <c r="G38" s="1">
        <v>0.61599999999999999</v>
      </c>
      <c r="H38" s="1">
        <v>0.61599999999999999</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2.0299999999999998</v>
      </c>
      <c r="E41" s="1">
        <v>2.0299999999999998</v>
      </c>
      <c r="F41" s="1">
        <v>2.2330000000000001</v>
      </c>
      <c r="G41" s="1">
        <v>2.4359999999999999</v>
      </c>
      <c r="H41" s="1">
        <v>2.6389999999999998</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2.0299999999999998</v>
      </c>
      <c r="E44" s="1">
        <v>2.0299999999999998</v>
      </c>
      <c r="F44" s="1">
        <v>2.2330000000000001</v>
      </c>
      <c r="G44" s="1">
        <v>2.4359999999999999</v>
      </c>
      <c r="H44" s="1">
        <v>2.6389999999999998</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2.0299999999999998</v>
      </c>
      <c r="E46" s="1">
        <v>2.0299999999999998</v>
      </c>
      <c r="F46" s="1">
        <v>2.2330000000000001</v>
      </c>
      <c r="G46" s="1">
        <v>2.4359999999999999</v>
      </c>
      <c r="H46" s="1">
        <v>2.6389999999999998</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72"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2.0299999999999998</v>
      </c>
      <c r="E58" s="1">
        <v>2.0299999999999998</v>
      </c>
      <c r="F58" s="1">
        <v>2.2330000000000001</v>
      </c>
      <c r="G58" s="1">
        <v>2.4359999999999999</v>
      </c>
      <c r="H58" s="1">
        <v>2.6389999999999998</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sheetData>
  <sheetProtection algorithmName="SHA-512" hashValue="GM7Qb82RgYVUnBahDGZM2OVOSCYhqoAjIMMXw8W/1Ye7OGR1OlrsPqV3/vHmp3mdg/gtscjmw2vZfAAk3VouEw==" saltValue="ZY+fVULLC4UASlnh8fJnLg==" spinCount="100000" sheet="1" objects="1" scenarios="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48"/>
  <dimension ref="A1:I63"/>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7.0000000000000007E-2</v>
      </c>
      <c r="E4" s="1">
        <v>0.94</v>
      </c>
      <c r="F4" s="1">
        <v>1.034</v>
      </c>
      <c r="G4" s="1">
        <v>1.1279999999999999</v>
      </c>
      <c r="H4" s="1">
        <v>1.222</v>
      </c>
      <c r="I4" t="s">
        <v>83</v>
      </c>
    </row>
    <row r="5" spans="1:9" x14ac:dyDescent="0.3">
      <c r="A5" t="s">
        <v>11</v>
      </c>
      <c r="B5" s="81" t="s">
        <v>48</v>
      </c>
    </row>
    <row r="6" spans="1:9" x14ac:dyDescent="0.3">
      <c r="A6" t="s">
        <v>12</v>
      </c>
      <c r="B6" s="81" t="s">
        <v>49</v>
      </c>
      <c r="C6" s="1">
        <v>0.87</v>
      </c>
      <c r="D6" s="1">
        <v>0.11</v>
      </c>
      <c r="E6" s="1">
        <v>0.98</v>
      </c>
      <c r="F6" s="1">
        <v>1.0780000000000001</v>
      </c>
      <c r="G6" s="1">
        <v>1.1759999999999999</v>
      </c>
      <c r="H6" s="1">
        <v>1.274</v>
      </c>
    </row>
    <row r="7" spans="1:9" x14ac:dyDescent="0.3">
      <c r="A7" t="s">
        <v>13</v>
      </c>
      <c r="B7" s="81" t="s">
        <v>50</v>
      </c>
    </row>
    <row r="8" spans="1:9" x14ac:dyDescent="0.3">
      <c r="A8" t="s">
        <v>13</v>
      </c>
      <c r="B8" s="81" t="s">
        <v>51</v>
      </c>
      <c r="C8" s="1">
        <v>0.83</v>
      </c>
      <c r="D8" s="1">
        <v>0.12</v>
      </c>
      <c r="E8" s="1">
        <v>0.95</v>
      </c>
      <c r="F8" s="1">
        <v>1.0449999999999999</v>
      </c>
      <c r="G8" s="1">
        <v>1.1399999999999999</v>
      </c>
      <c r="H8" s="1">
        <v>1.2350000000000001</v>
      </c>
      <c r="I8" t="s">
        <v>83</v>
      </c>
    </row>
    <row r="9" spans="1:9" x14ac:dyDescent="0.3">
      <c r="A9" t="s">
        <v>14</v>
      </c>
      <c r="B9" s="81" t="s">
        <v>52</v>
      </c>
    </row>
    <row r="10" spans="1:9" x14ac:dyDescent="0.3">
      <c r="A10" t="s">
        <v>15</v>
      </c>
      <c r="B10" s="81" t="s">
        <v>53</v>
      </c>
      <c r="C10" s="1">
        <v>1.82</v>
      </c>
      <c r="D10" s="1">
        <v>0.08</v>
      </c>
      <c r="E10" s="1">
        <v>1.89</v>
      </c>
      <c r="F10" s="1">
        <v>1.909</v>
      </c>
      <c r="G10" s="1">
        <v>1.909</v>
      </c>
      <c r="H10" s="1">
        <v>1.909</v>
      </c>
    </row>
    <row r="11" spans="1:9" x14ac:dyDescent="0.3">
      <c r="A11" t="s">
        <v>16</v>
      </c>
      <c r="B11" s="81" t="s">
        <v>54</v>
      </c>
    </row>
    <row r="12" spans="1:9" x14ac:dyDescent="0.3">
      <c r="A12" t="s">
        <v>17</v>
      </c>
      <c r="B12" s="81" t="s">
        <v>55</v>
      </c>
      <c r="C12" s="1">
        <v>0.68</v>
      </c>
      <c r="D12" s="1">
        <v>7.0000000000000007E-2</v>
      </c>
      <c r="E12" s="1">
        <v>0.75</v>
      </c>
      <c r="F12" s="1">
        <v>0.75800000000000001</v>
      </c>
      <c r="G12" s="1">
        <v>0.75800000000000001</v>
      </c>
      <c r="H12" s="1">
        <v>0.75800000000000001</v>
      </c>
    </row>
    <row r="13" spans="1:9" x14ac:dyDescent="0.3">
      <c r="A13" t="s">
        <v>18</v>
      </c>
      <c r="B13" s="81" t="s">
        <v>56</v>
      </c>
      <c r="C13" s="1">
        <v>1.62</v>
      </c>
      <c r="D13" s="1">
        <v>0.11</v>
      </c>
      <c r="E13" s="1">
        <v>1.73</v>
      </c>
      <c r="F13" s="1">
        <v>1.7470000000000001</v>
      </c>
      <c r="G13" s="1">
        <v>1.7470000000000001</v>
      </c>
      <c r="H13" s="1">
        <v>1.7470000000000001</v>
      </c>
    </row>
    <row r="14" spans="1:9" x14ac:dyDescent="0.3">
      <c r="A14" t="s">
        <v>19</v>
      </c>
      <c r="B14" s="81" t="s">
        <v>57</v>
      </c>
    </row>
    <row r="15" spans="1:9" ht="57.6" x14ac:dyDescent="0.3">
      <c r="A15" t="s">
        <v>20</v>
      </c>
      <c r="B15" s="81" t="s">
        <v>58</v>
      </c>
      <c r="C15" s="1">
        <v>0.51</v>
      </c>
      <c r="D15" s="1">
        <v>0.06</v>
      </c>
      <c r="E15" s="1">
        <v>0.56999999999999995</v>
      </c>
      <c r="F15" s="1">
        <v>0.57599999999999996</v>
      </c>
      <c r="G15" s="1">
        <v>0.57599999999999996</v>
      </c>
      <c r="H15" s="1">
        <v>0.57599999999999996</v>
      </c>
    </row>
    <row r="16" spans="1:9" ht="57.6" x14ac:dyDescent="0.3">
      <c r="A16" t="s">
        <v>21</v>
      </c>
      <c r="B16" s="81" t="s">
        <v>59</v>
      </c>
      <c r="C16" s="1">
        <v>0.84</v>
      </c>
      <c r="D16" s="1">
        <v>0.06</v>
      </c>
      <c r="E16" s="1">
        <v>0.9</v>
      </c>
      <c r="F16" s="1">
        <v>0.90900000000000003</v>
      </c>
      <c r="G16" s="1">
        <v>0.90900000000000003</v>
      </c>
      <c r="H16" s="1">
        <v>0.90900000000000003</v>
      </c>
    </row>
    <row r="17" spans="1:8" ht="72" x14ac:dyDescent="0.3">
      <c r="A17" t="s">
        <v>22</v>
      </c>
      <c r="B17" s="81" t="s">
        <v>60</v>
      </c>
      <c r="C17" s="1">
        <v>1.53</v>
      </c>
      <c r="D17" s="1">
        <v>0.18</v>
      </c>
      <c r="E17" s="1">
        <v>1.71</v>
      </c>
      <c r="F17" s="1">
        <v>1.7270000000000001</v>
      </c>
      <c r="G17" s="1">
        <v>1.7270000000000001</v>
      </c>
      <c r="H17" s="1">
        <v>1.7270000000000001</v>
      </c>
    </row>
    <row r="18" spans="1:8" ht="57.6" x14ac:dyDescent="0.3">
      <c r="A18" t="s">
        <v>23</v>
      </c>
      <c r="B18" s="81" t="s">
        <v>61</v>
      </c>
      <c r="C18" s="1">
        <v>1.5</v>
      </c>
      <c r="D18" s="1">
        <v>0.18</v>
      </c>
      <c r="E18" s="1">
        <v>1.67</v>
      </c>
      <c r="F18" s="1">
        <v>1.6870000000000001</v>
      </c>
      <c r="G18" s="1">
        <v>1.6870000000000001</v>
      </c>
      <c r="H18" s="1">
        <v>1.6870000000000001</v>
      </c>
    </row>
    <row r="19" spans="1:8" ht="28.8" x14ac:dyDescent="0.3">
      <c r="A19" t="s">
        <v>24</v>
      </c>
      <c r="B19" s="81" t="s">
        <v>62</v>
      </c>
      <c r="C19" s="1">
        <v>0.66</v>
      </c>
      <c r="D19" s="1">
        <v>0.13</v>
      </c>
      <c r="E19" s="1">
        <v>0.79</v>
      </c>
      <c r="F19" s="1">
        <v>0.79800000000000004</v>
      </c>
      <c r="G19" s="1">
        <v>0.79800000000000004</v>
      </c>
      <c r="H19" s="1">
        <v>0.79800000000000004</v>
      </c>
    </row>
    <row r="20" spans="1:8" ht="28.8" x14ac:dyDescent="0.3">
      <c r="A20" t="s">
        <v>25</v>
      </c>
      <c r="B20" s="81" t="s">
        <v>63</v>
      </c>
      <c r="C20" s="1">
        <v>1.1599999999999999</v>
      </c>
      <c r="D20" s="1">
        <v>0.15</v>
      </c>
      <c r="E20" s="1">
        <v>1.31</v>
      </c>
      <c r="F20" s="1">
        <v>1.323</v>
      </c>
      <c r="G20" s="1">
        <v>1.323</v>
      </c>
      <c r="H20" s="1">
        <v>1.323</v>
      </c>
    </row>
    <row r="21" spans="1:8" ht="28.8" x14ac:dyDescent="0.3">
      <c r="A21" t="s">
        <v>26</v>
      </c>
      <c r="B21" s="81" t="s">
        <v>64</v>
      </c>
      <c r="C21" s="1">
        <v>1.24</v>
      </c>
      <c r="D21" s="1">
        <v>0.11</v>
      </c>
      <c r="E21" s="1">
        <v>1.35</v>
      </c>
      <c r="F21" s="1">
        <v>1.3640000000000001</v>
      </c>
      <c r="G21" s="1">
        <v>1.3640000000000001</v>
      </c>
      <c r="H21" s="1">
        <v>1.3640000000000001</v>
      </c>
    </row>
    <row r="22" spans="1:8" ht="43.2" x14ac:dyDescent="0.3">
      <c r="A22" t="s">
        <v>27</v>
      </c>
      <c r="B22" s="81" t="s">
        <v>65</v>
      </c>
      <c r="C22" s="1">
        <v>1.9</v>
      </c>
      <c r="D22" s="1">
        <v>0.17</v>
      </c>
      <c r="E22" s="1">
        <v>2.0699999999999998</v>
      </c>
      <c r="F22" s="1">
        <v>2.0910000000000002</v>
      </c>
      <c r="G22" s="1">
        <v>2.0910000000000002</v>
      </c>
      <c r="H22" s="1">
        <v>2.0910000000000002</v>
      </c>
    </row>
    <row r="23" spans="1:8" ht="72" x14ac:dyDescent="0.3">
      <c r="A23" t="s">
        <v>28</v>
      </c>
      <c r="B23" s="81" t="s">
        <v>66</v>
      </c>
      <c r="C23" s="1">
        <v>1.64</v>
      </c>
      <c r="D23" s="1">
        <v>0.16</v>
      </c>
      <c r="E23" s="1">
        <v>1.8</v>
      </c>
      <c r="F23" s="1">
        <v>1.8180000000000001</v>
      </c>
      <c r="G23" s="1">
        <v>1.8180000000000001</v>
      </c>
      <c r="H23" s="1">
        <v>1.8180000000000001</v>
      </c>
    </row>
    <row r="24" spans="1:8" ht="72" x14ac:dyDescent="0.3">
      <c r="A24" t="s">
        <v>29</v>
      </c>
      <c r="B24" s="81" t="s">
        <v>67</v>
      </c>
      <c r="C24" s="1">
        <v>1.64</v>
      </c>
      <c r="D24" s="1">
        <v>0.16</v>
      </c>
      <c r="E24" s="1">
        <v>1.8</v>
      </c>
      <c r="F24" s="1">
        <v>1.8180000000000001</v>
      </c>
      <c r="G24" s="1">
        <v>1.8180000000000001</v>
      </c>
      <c r="H24" s="1">
        <v>1.8180000000000001</v>
      </c>
    </row>
    <row r="25" spans="1:8" ht="28.8" x14ac:dyDescent="0.3">
      <c r="A25" t="s">
        <v>30</v>
      </c>
      <c r="B25" s="81" t="s">
        <v>68</v>
      </c>
      <c r="C25" s="1">
        <v>2.83</v>
      </c>
      <c r="D25" s="1">
        <v>0.12</v>
      </c>
      <c r="E25" s="1">
        <v>2.95</v>
      </c>
      <c r="F25" s="1">
        <v>2.98</v>
      </c>
      <c r="G25" s="1">
        <v>2.98</v>
      </c>
      <c r="H25" s="1">
        <v>2.98</v>
      </c>
    </row>
    <row r="26" spans="1:8" ht="43.2" x14ac:dyDescent="0.3">
      <c r="A26" t="s">
        <v>31</v>
      </c>
      <c r="B26" s="81" t="s">
        <v>69</v>
      </c>
      <c r="C26" s="1">
        <v>1.59</v>
      </c>
      <c r="D26" s="1">
        <v>0.15</v>
      </c>
      <c r="E26" s="1">
        <v>1.74</v>
      </c>
      <c r="F26" s="1">
        <v>1.7569999999999999</v>
      </c>
      <c r="G26" s="1">
        <v>1.7569999999999999</v>
      </c>
      <c r="H26" s="1">
        <v>1.7569999999999999</v>
      </c>
    </row>
    <row r="27" spans="1:8" ht="43.2" x14ac:dyDescent="0.3">
      <c r="A27" t="s">
        <v>32</v>
      </c>
      <c r="B27" s="81" t="s">
        <v>70</v>
      </c>
      <c r="C27" s="1">
        <v>1.33</v>
      </c>
      <c r="D27" s="1">
        <v>0.14000000000000001</v>
      </c>
      <c r="E27" s="1">
        <v>1.47</v>
      </c>
      <c r="F27" s="1">
        <v>1.4850000000000001</v>
      </c>
      <c r="G27" s="1">
        <v>1.4850000000000001</v>
      </c>
      <c r="H27" s="1">
        <v>1.4850000000000001</v>
      </c>
    </row>
    <row r="28" spans="1:8" ht="100.8" x14ac:dyDescent="0.3">
      <c r="A28" t="s">
        <v>33</v>
      </c>
      <c r="B28" s="81" t="s">
        <v>71</v>
      </c>
      <c r="C28" s="1">
        <v>1.47</v>
      </c>
      <c r="D28" s="1">
        <v>0.16</v>
      </c>
      <c r="E28" s="1">
        <v>1.64</v>
      </c>
      <c r="F28" s="1">
        <v>1.6559999999999999</v>
      </c>
      <c r="G28" s="1">
        <v>1.6559999999999999</v>
      </c>
      <c r="H28" s="1">
        <v>1.6559999999999999</v>
      </c>
    </row>
    <row r="29" spans="1:8" ht="28.8" x14ac:dyDescent="0.3">
      <c r="A29" t="s">
        <v>34</v>
      </c>
      <c r="B29" s="81" t="s">
        <v>72</v>
      </c>
    </row>
    <row r="30" spans="1:8" ht="43.2" x14ac:dyDescent="0.3">
      <c r="A30" t="s">
        <v>35</v>
      </c>
      <c r="B30" s="81" t="s">
        <v>73</v>
      </c>
      <c r="C30" s="1">
        <v>0.69</v>
      </c>
      <c r="D30" s="1">
        <v>0.13</v>
      </c>
      <c r="E30" s="1">
        <v>0.82</v>
      </c>
      <c r="F30" s="1">
        <v>0.82799999999999996</v>
      </c>
      <c r="G30" s="1">
        <v>0.82799999999999996</v>
      </c>
      <c r="H30" s="1">
        <v>0.82799999999999996</v>
      </c>
    </row>
    <row r="31" spans="1:8" ht="57.6" x14ac:dyDescent="0.3">
      <c r="A31" t="s">
        <v>36</v>
      </c>
      <c r="B31" s="81" t="s">
        <v>74</v>
      </c>
      <c r="C31" s="1">
        <v>0.83</v>
      </c>
      <c r="D31" s="1">
        <v>0.16</v>
      </c>
      <c r="E31" s="1">
        <v>0.99</v>
      </c>
      <c r="F31" s="1">
        <v>1</v>
      </c>
      <c r="G31" s="1">
        <v>1</v>
      </c>
      <c r="H31" s="1">
        <v>1</v>
      </c>
    </row>
    <row r="32" spans="1:8" ht="57.6" x14ac:dyDescent="0.3">
      <c r="A32" t="s">
        <v>37</v>
      </c>
      <c r="B32" s="81" t="s">
        <v>75</v>
      </c>
      <c r="C32" s="1">
        <v>0.56000000000000005</v>
      </c>
      <c r="D32" s="1">
        <v>0.12</v>
      </c>
      <c r="E32" s="1">
        <v>0.68</v>
      </c>
      <c r="F32" s="1">
        <v>0.68700000000000006</v>
      </c>
      <c r="G32" s="1">
        <v>0.68700000000000006</v>
      </c>
      <c r="H32" s="1">
        <v>0.68700000000000006</v>
      </c>
    </row>
    <row r="33" spans="1:9" ht="43.2" x14ac:dyDescent="0.3">
      <c r="A33" t="s">
        <v>38</v>
      </c>
      <c r="B33" s="81" t="s">
        <v>76</v>
      </c>
      <c r="C33" s="1">
        <v>0.53</v>
      </c>
      <c r="D33" s="1">
        <v>0.1</v>
      </c>
      <c r="E33" s="1">
        <v>0.63</v>
      </c>
      <c r="F33" s="1">
        <v>0.63600000000000001</v>
      </c>
      <c r="G33" s="1">
        <v>0.63600000000000001</v>
      </c>
      <c r="H33" s="1">
        <v>0.63600000000000001</v>
      </c>
    </row>
    <row r="34" spans="1:9" ht="57.6" x14ac:dyDescent="0.3">
      <c r="A34" t="s">
        <v>39</v>
      </c>
      <c r="B34" s="81" t="s">
        <v>77</v>
      </c>
      <c r="C34" s="1">
        <v>0.34</v>
      </c>
      <c r="D34" s="1">
        <v>0.08</v>
      </c>
      <c r="E34" s="1">
        <v>0.42</v>
      </c>
      <c r="F34" s="1">
        <v>0.42399999999999999</v>
      </c>
      <c r="G34" s="1">
        <v>0.42399999999999999</v>
      </c>
      <c r="H34" s="1">
        <v>0.42399999999999999</v>
      </c>
    </row>
    <row r="35" spans="1:9" ht="28.8" x14ac:dyDescent="0.3">
      <c r="A35" t="s">
        <v>40</v>
      </c>
      <c r="B35" s="81" t="s">
        <v>78</v>
      </c>
      <c r="C35" s="1">
        <v>1.1299999999999999</v>
      </c>
      <c r="D35" s="1">
        <v>0.2</v>
      </c>
      <c r="E35" s="1">
        <v>1.32</v>
      </c>
      <c r="F35" s="1">
        <v>1.333</v>
      </c>
      <c r="G35" s="1">
        <v>1.333</v>
      </c>
      <c r="H35" s="1">
        <v>1.333</v>
      </c>
    </row>
    <row r="36" spans="1:9" ht="28.8" x14ac:dyDescent="0.3">
      <c r="A36" t="s">
        <v>41</v>
      </c>
      <c r="B36" s="81" t="s">
        <v>79</v>
      </c>
      <c r="C36" s="1">
        <v>0.61</v>
      </c>
      <c r="D36" s="1">
        <v>0.15</v>
      </c>
      <c r="E36" s="1">
        <v>0.76</v>
      </c>
      <c r="F36" s="1">
        <v>0.76800000000000002</v>
      </c>
      <c r="G36" s="1">
        <v>0.76800000000000002</v>
      </c>
      <c r="H36" s="1">
        <v>0.76800000000000002</v>
      </c>
    </row>
    <row r="37" spans="1:9" ht="86.4" x14ac:dyDescent="0.3">
      <c r="A37" t="s">
        <v>42</v>
      </c>
      <c r="B37" s="81" t="s">
        <v>80</v>
      </c>
      <c r="C37" s="1">
        <v>1.0900000000000001</v>
      </c>
      <c r="D37" s="1">
        <v>0.12</v>
      </c>
      <c r="E37" s="1">
        <v>1.21</v>
      </c>
      <c r="F37" s="1">
        <v>1.222</v>
      </c>
      <c r="G37" s="1">
        <v>1.222</v>
      </c>
      <c r="H37" s="1">
        <v>1.222</v>
      </c>
    </row>
    <row r="38" spans="1:9" ht="86.4" x14ac:dyDescent="0.3">
      <c r="A38" t="s">
        <v>43</v>
      </c>
      <c r="B38" s="81" t="s">
        <v>81</v>
      </c>
      <c r="C38" s="1">
        <v>0.56000000000000005</v>
      </c>
      <c r="D38" s="1">
        <v>0.08</v>
      </c>
      <c r="E38" s="1">
        <v>0.65</v>
      </c>
      <c r="F38" s="1">
        <v>0.65700000000000003</v>
      </c>
      <c r="G38" s="1">
        <v>0.65700000000000003</v>
      </c>
      <c r="H38" s="1">
        <v>0.65700000000000003</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1.98</v>
      </c>
      <c r="E40" s="1">
        <v>1.98</v>
      </c>
      <c r="F40" s="1">
        <v>2.1779999999999999</v>
      </c>
      <c r="G40" s="1">
        <v>2.3759999999999999</v>
      </c>
      <c r="H40" s="1">
        <v>2.5739999999999998</v>
      </c>
      <c r="I40" t="s">
        <v>568</v>
      </c>
    </row>
    <row r="41" spans="1:9" x14ac:dyDescent="0.3">
      <c r="A41" t="s">
        <v>87</v>
      </c>
      <c r="B41" s="81" t="s">
        <v>332</v>
      </c>
      <c r="C41" s="1">
        <v>2.2000000000000002</v>
      </c>
      <c r="E41" s="1">
        <v>2.2000000000000002</v>
      </c>
      <c r="F41" s="1">
        <v>2.42</v>
      </c>
      <c r="G41" s="1">
        <v>2.64</v>
      </c>
      <c r="H41" s="1">
        <v>2.86</v>
      </c>
      <c r="I41" t="s">
        <v>568</v>
      </c>
    </row>
    <row r="42" spans="1:9" x14ac:dyDescent="0.3">
      <c r="A42" t="s">
        <v>88</v>
      </c>
      <c r="B42" s="81" t="s">
        <v>333</v>
      </c>
      <c r="C42" s="1">
        <v>2.2200000000000002</v>
      </c>
      <c r="E42" s="1">
        <v>2.2200000000000002</v>
      </c>
      <c r="F42" s="1">
        <v>2.4420000000000002</v>
      </c>
      <c r="G42" s="1">
        <v>2.6640000000000001</v>
      </c>
      <c r="H42" s="1">
        <v>2.8860000000000001</v>
      </c>
      <c r="I42" t="s">
        <v>568</v>
      </c>
    </row>
    <row r="43" spans="1:9" x14ac:dyDescent="0.3">
      <c r="A43" t="s">
        <v>89</v>
      </c>
      <c r="B43" s="81" t="s">
        <v>334</v>
      </c>
      <c r="C43" s="1">
        <v>2.2200000000000002</v>
      </c>
      <c r="E43" s="1">
        <v>2.2200000000000002</v>
      </c>
      <c r="F43" s="1">
        <v>2.4420000000000002</v>
      </c>
      <c r="G43" s="1">
        <v>2.6640000000000001</v>
      </c>
      <c r="H43" s="1">
        <v>2.8860000000000001</v>
      </c>
      <c r="I43" t="s">
        <v>568</v>
      </c>
    </row>
    <row r="44" spans="1:9" x14ac:dyDescent="0.3">
      <c r="A44" t="s">
        <v>90</v>
      </c>
      <c r="B44" s="81" t="s">
        <v>332</v>
      </c>
      <c r="C44" s="1">
        <v>2.2000000000000002</v>
      </c>
      <c r="E44" s="1">
        <v>2.2000000000000002</v>
      </c>
      <c r="F44" s="1">
        <v>2.42</v>
      </c>
      <c r="G44" s="1">
        <v>2.64</v>
      </c>
      <c r="H44" s="1">
        <v>2.86</v>
      </c>
      <c r="I44" t="s">
        <v>568</v>
      </c>
    </row>
    <row r="45" spans="1:9" x14ac:dyDescent="0.3">
      <c r="A45" t="s">
        <v>91</v>
      </c>
      <c r="B45" s="81" t="s">
        <v>333</v>
      </c>
      <c r="C45" s="1">
        <v>2.2200000000000002</v>
      </c>
      <c r="E45" s="1">
        <v>2.2200000000000002</v>
      </c>
      <c r="F45" s="1">
        <v>2.4420000000000002</v>
      </c>
      <c r="G45" s="1">
        <v>2.6640000000000001</v>
      </c>
      <c r="H45" s="1">
        <v>2.8860000000000001</v>
      </c>
      <c r="I45" t="s">
        <v>568</v>
      </c>
    </row>
    <row r="46" spans="1:9" x14ac:dyDescent="0.3">
      <c r="A46" t="s">
        <v>92</v>
      </c>
      <c r="B46" s="81" t="s">
        <v>335</v>
      </c>
      <c r="C46" s="1">
        <v>2.2000000000000002</v>
      </c>
      <c r="E46" s="1">
        <v>2.2000000000000002</v>
      </c>
      <c r="F46" s="1">
        <v>2.42</v>
      </c>
      <c r="G46" s="1">
        <v>2.64</v>
      </c>
      <c r="H46" s="1">
        <v>2.86</v>
      </c>
      <c r="I46" t="s">
        <v>568</v>
      </c>
    </row>
    <row r="47" spans="1:9" ht="28.8" x14ac:dyDescent="0.3">
      <c r="A47" t="s">
        <v>93</v>
      </c>
      <c r="B47" s="81" t="s">
        <v>336</v>
      </c>
      <c r="C47" s="1">
        <v>2.66</v>
      </c>
      <c r="E47" s="1">
        <v>2.66</v>
      </c>
      <c r="F47" s="1">
        <v>2.9260000000000002</v>
      </c>
      <c r="G47" s="1">
        <v>3.1920000000000002</v>
      </c>
      <c r="H47" s="1">
        <v>3.4580000000000002</v>
      </c>
      <c r="I47" t="s">
        <v>568</v>
      </c>
    </row>
    <row r="48" spans="1:9" ht="43.2" x14ac:dyDescent="0.3">
      <c r="A48" t="s">
        <v>94</v>
      </c>
      <c r="B48" s="81" t="s">
        <v>337</v>
      </c>
      <c r="C48" s="1">
        <v>2.66</v>
      </c>
      <c r="E48" s="1">
        <v>2.66</v>
      </c>
      <c r="F48" s="1">
        <v>2.9260000000000002</v>
      </c>
      <c r="G48" s="1">
        <v>3.1920000000000002</v>
      </c>
      <c r="H48" s="1">
        <v>3.4580000000000002</v>
      </c>
      <c r="I48" t="s">
        <v>568</v>
      </c>
    </row>
    <row r="49" spans="1:9" x14ac:dyDescent="0.3">
      <c r="A49" t="s">
        <v>95</v>
      </c>
      <c r="B49" s="81" t="s">
        <v>338</v>
      </c>
      <c r="C49" s="1">
        <v>2.2200000000000002</v>
      </c>
      <c r="E49" s="1">
        <v>2.2200000000000002</v>
      </c>
      <c r="F49" s="1">
        <v>2.4420000000000002</v>
      </c>
      <c r="G49" s="1">
        <v>2.6640000000000001</v>
      </c>
      <c r="H49" s="1">
        <v>2.8860000000000001</v>
      </c>
      <c r="I49" t="s">
        <v>568</v>
      </c>
    </row>
    <row r="50" spans="1:9" ht="28.8" x14ac:dyDescent="0.3">
      <c r="A50" t="s">
        <v>96</v>
      </c>
      <c r="B50" s="81" t="s">
        <v>339</v>
      </c>
      <c r="C50" s="1">
        <v>2.2200000000000002</v>
      </c>
      <c r="E50" s="1">
        <v>2.2200000000000002</v>
      </c>
      <c r="F50" s="1">
        <v>2.4420000000000002</v>
      </c>
      <c r="G50" s="1">
        <v>2.6640000000000001</v>
      </c>
      <c r="H50" s="1">
        <v>2.8860000000000001</v>
      </c>
      <c r="I50" t="s">
        <v>568</v>
      </c>
    </row>
    <row r="51" spans="1:9" x14ac:dyDescent="0.3">
      <c r="A51" t="s">
        <v>97</v>
      </c>
      <c r="B51" s="81" t="s">
        <v>340</v>
      </c>
      <c r="C51" s="1">
        <v>2.2200000000000002</v>
      </c>
      <c r="E51" s="1">
        <v>2.2200000000000002</v>
      </c>
      <c r="F51" s="1">
        <v>2.4420000000000002</v>
      </c>
      <c r="G51" s="1">
        <v>2.6640000000000001</v>
      </c>
      <c r="H51" s="1">
        <v>2.8860000000000001</v>
      </c>
      <c r="I51" t="s">
        <v>568</v>
      </c>
    </row>
    <row r="52" spans="1:9" x14ac:dyDescent="0.3">
      <c r="A52" t="s">
        <v>98</v>
      </c>
      <c r="B52" s="81" t="s">
        <v>341</v>
      </c>
      <c r="C52" s="1">
        <v>2.2200000000000002</v>
      </c>
      <c r="E52" s="1">
        <v>2.2200000000000002</v>
      </c>
      <c r="F52" s="1">
        <v>2.4420000000000002</v>
      </c>
      <c r="G52" s="1">
        <v>2.6640000000000001</v>
      </c>
      <c r="H52" s="1">
        <v>2.8860000000000001</v>
      </c>
      <c r="I52" t="s">
        <v>568</v>
      </c>
    </row>
    <row r="53" spans="1:9" x14ac:dyDescent="0.3">
      <c r="A53" t="s">
        <v>99</v>
      </c>
      <c r="B53" s="81" t="s">
        <v>342</v>
      </c>
      <c r="C53" s="1">
        <v>2.2200000000000002</v>
      </c>
      <c r="E53" s="1">
        <v>2.2200000000000002</v>
      </c>
      <c r="F53" s="1">
        <v>2.4420000000000002</v>
      </c>
      <c r="G53" s="1">
        <v>2.6640000000000001</v>
      </c>
      <c r="H53" s="1">
        <v>2.8860000000000001</v>
      </c>
      <c r="I53" t="s">
        <v>568</v>
      </c>
    </row>
    <row r="54" spans="1:9" x14ac:dyDescent="0.3">
      <c r="A54" t="s">
        <v>100</v>
      </c>
      <c r="B54" s="81" t="s">
        <v>341</v>
      </c>
      <c r="C54" s="1">
        <v>2.2200000000000002</v>
      </c>
      <c r="E54" s="1">
        <v>2.2200000000000002</v>
      </c>
      <c r="F54" s="1">
        <v>2.4420000000000002</v>
      </c>
      <c r="G54" s="1">
        <v>2.6640000000000001</v>
      </c>
      <c r="H54" s="1">
        <v>2.8860000000000001</v>
      </c>
      <c r="I54" t="s">
        <v>568</v>
      </c>
    </row>
    <row r="55" spans="1:9" ht="72" x14ac:dyDescent="0.3">
      <c r="A55" t="s">
        <v>101</v>
      </c>
      <c r="B55" s="81" t="s">
        <v>343</v>
      </c>
      <c r="C55" s="1">
        <v>2.66</v>
      </c>
      <c r="E55" s="1">
        <v>2.66</v>
      </c>
      <c r="F55" s="1">
        <v>2.9260000000000002</v>
      </c>
      <c r="G55" s="1">
        <v>3.1920000000000002</v>
      </c>
      <c r="H55" s="1">
        <v>3.4580000000000002</v>
      </c>
      <c r="I55" t="s">
        <v>568</v>
      </c>
    </row>
    <row r="56" spans="1:9" ht="72" x14ac:dyDescent="0.3">
      <c r="A56" t="s">
        <v>102</v>
      </c>
      <c r="B56" s="81" t="s">
        <v>344</v>
      </c>
      <c r="C56" s="1">
        <v>2.66</v>
      </c>
      <c r="E56" s="1">
        <v>2.66</v>
      </c>
      <c r="F56" s="1">
        <v>2.9260000000000002</v>
      </c>
      <c r="G56" s="1">
        <v>3.1920000000000002</v>
      </c>
      <c r="H56" s="1">
        <v>3.4580000000000002</v>
      </c>
      <c r="I56" t="s">
        <v>568</v>
      </c>
    </row>
    <row r="57" spans="1:9" x14ac:dyDescent="0.3">
      <c r="A57" t="s">
        <v>103</v>
      </c>
      <c r="B57" s="81" t="s">
        <v>345</v>
      </c>
      <c r="C57" s="1">
        <v>2.66</v>
      </c>
      <c r="E57" s="1">
        <v>2.66</v>
      </c>
      <c r="F57" s="1">
        <v>2.9260000000000002</v>
      </c>
      <c r="G57" s="1">
        <v>3.1920000000000002</v>
      </c>
      <c r="H57" s="1">
        <v>3.4580000000000002</v>
      </c>
      <c r="I57" t="s">
        <v>568</v>
      </c>
    </row>
    <row r="58" spans="1:9" ht="28.8" x14ac:dyDescent="0.3">
      <c r="A58" t="s">
        <v>104</v>
      </c>
      <c r="B58" s="81" t="s">
        <v>346</v>
      </c>
      <c r="C58" s="1">
        <v>2.2000000000000002</v>
      </c>
      <c r="E58" s="1">
        <v>2.2000000000000002</v>
      </c>
      <c r="F58" s="1">
        <v>2.42</v>
      </c>
      <c r="G58" s="1">
        <v>2.64</v>
      </c>
      <c r="H58" s="1">
        <v>2.86</v>
      </c>
      <c r="I58" t="s">
        <v>568</v>
      </c>
    </row>
    <row r="59" spans="1:9" ht="43.2" x14ac:dyDescent="0.3">
      <c r="A59" t="s">
        <v>105</v>
      </c>
      <c r="B59" s="81" t="s">
        <v>347</v>
      </c>
      <c r="C59" s="1">
        <v>2.66</v>
      </c>
      <c r="E59" s="1">
        <v>2.66</v>
      </c>
      <c r="F59" s="1">
        <v>2.9260000000000002</v>
      </c>
      <c r="G59" s="1">
        <v>3.1920000000000002</v>
      </c>
      <c r="H59" s="1">
        <v>3.4580000000000002</v>
      </c>
      <c r="I59" t="s">
        <v>568</v>
      </c>
    </row>
    <row r="60" spans="1:9" ht="28.8" x14ac:dyDescent="0.3">
      <c r="A60" t="s">
        <v>106</v>
      </c>
      <c r="B60" s="81" t="s">
        <v>348</v>
      </c>
      <c r="C60" s="1">
        <v>2.66</v>
      </c>
      <c r="E60" s="1">
        <v>2.66</v>
      </c>
      <c r="F60" s="1">
        <v>2.9260000000000002</v>
      </c>
      <c r="G60" s="1">
        <v>3.1920000000000002</v>
      </c>
      <c r="H60" s="1">
        <v>3.4580000000000002</v>
      </c>
      <c r="I60" t="s">
        <v>568</v>
      </c>
    </row>
    <row r="61" spans="1:9" x14ac:dyDescent="0.3">
      <c r="A61" t="s">
        <v>107</v>
      </c>
      <c r="B61" s="81" t="s">
        <v>349</v>
      </c>
      <c r="C61" s="1">
        <v>1.98</v>
      </c>
      <c r="E61" s="1">
        <v>1.98</v>
      </c>
      <c r="F61" s="1">
        <v>2.1779999999999999</v>
      </c>
      <c r="G61" s="1">
        <v>2.3759999999999999</v>
      </c>
      <c r="H61" s="1">
        <v>2.5739999999999998</v>
      </c>
      <c r="I61" t="s">
        <v>568</v>
      </c>
    </row>
    <row r="62" spans="1:9" x14ac:dyDescent="0.3">
      <c r="A62" t="s">
        <v>108</v>
      </c>
      <c r="B62" s="81" t="s">
        <v>341</v>
      </c>
      <c r="C62" s="1">
        <v>2.66</v>
      </c>
      <c r="E62" s="1">
        <v>2.66</v>
      </c>
      <c r="F62" s="1">
        <v>2.9260000000000002</v>
      </c>
      <c r="G62" s="1">
        <v>3.1920000000000002</v>
      </c>
      <c r="H62" s="1">
        <v>3.4580000000000002</v>
      </c>
      <c r="I62" t="s">
        <v>568</v>
      </c>
    </row>
    <row r="63" spans="1:9" x14ac:dyDescent="0.3">
      <c r="A63" t="s">
        <v>44</v>
      </c>
      <c r="B63" s="81" t="s">
        <v>82</v>
      </c>
      <c r="C63" s="1">
        <v>10.82</v>
      </c>
      <c r="E63" s="1">
        <v>10.82</v>
      </c>
      <c r="F63" s="1">
        <v>11.901999999999999</v>
      </c>
      <c r="G63" s="1">
        <v>12.984</v>
      </c>
      <c r="H63" s="1">
        <v>14.066000000000001</v>
      </c>
    </row>
  </sheetData>
  <sheetProtection algorithmName="SHA-512" hashValue="trw2i076Mv6g6K6njclX6ljz2SLgvs13lAioVrQfEIt63/sfnWSMSxlZTmzZj0syb2S+Zr2eXR/Yept6aZ+F1A==" saltValue="lEixBUZ4H+igTbZMT+73v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92BD5-A5CA-4BE4-873B-DE8AB342BD7F}">
  <sheetPr codeName="List4"/>
  <dimension ref="A1:CR158"/>
  <sheetViews>
    <sheetView workbookViewId="0">
      <selection activeCell="G52" sqref="G52"/>
    </sheetView>
  </sheetViews>
  <sheetFormatPr defaultColWidth="8.88671875" defaultRowHeight="14.4" x14ac:dyDescent="0.3"/>
  <cols>
    <col min="1" max="1" width="21.88671875" style="2" bestFit="1" customWidth="1"/>
    <col min="2" max="2" width="20" style="2" bestFit="1" customWidth="1"/>
    <col min="3" max="3" width="42.109375" style="2" bestFit="1" customWidth="1"/>
    <col min="4" max="4" width="8.88671875" style="2"/>
    <col min="5" max="5" width="10.109375" style="2" bestFit="1" customWidth="1"/>
    <col min="6" max="6" width="8.88671875" style="2"/>
    <col min="7" max="7" width="16.44140625" style="2" customWidth="1"/>
    <col min="8" max="8" width="11.21875" style="2" bestFit="1" customWidth="1"/>
    <col min="9" max="9" width="49.44140625" style="2" bestFit="1" customWidth="1"/>
    <col min="10" max="11" width="8.88671875" style="2"/>
    <col min="12" max="12" width="18.44140625" style="2" customWidth="1"/>
    <col min="13" max="16384" width="8.88671875" style="2"/>
  </cols>
  <sheetData>
    <row r="1" spans="1:96" x14ac:dyDescent="0.3">
      <c r="A1" s="3" t="s">
        <v>705</v>
      </c>
      <c r="B1" s="3" t="s">
        <v>727</v>
      </c>
      <c r="C1" s="3" t="s">
        <v>8</v>
      </c>
      <c r="D1" s="3" t="s">
        <v>704</v>
      </c>
      <c r="E1" s="15" t="s">
        <v>1733</v>
      </c>
      <c r="F1" s="15" t="s">
        <v>1731</v>
      </c>
      <c r="G1" s="15" t="s">
        <v>1734</v>
      </c>
      <c r="H1" s="15" t="s">
        <v>3971</v>
      </c>
      <c r="I1" s="3" t="s">
        <v>3997</v>
      </c>
      <c r="L1" s="11"/>
      <c r="CR1" s="3"/>
    </row>
    <row r="2" spans="1:96" x14ac:dyDescent="0.3">
      <c r="B2" s="10" t="str">
        <f>IF(A3="","","")</f>
        <v/>
      </c>
      <c r="G2" s="11" t="s">
        <v>1735</v>
      </c>
      <c r="H2" s="11" t="s">
        <v>3962</v>
      </c>
      <c r="CR2" s="3"/>
    </row>
    <row r="3" spans="1:96" x14ac:dyDescent="0.3">
      <c r="A3" s="2" t="s">
        <v>703</v>
      </c>
      <c r="B3" s="5" t="s">
        <v>1719</v>
      </c>
      <c r="C3" s="2" t="s">
        <v>716</v>
      </c>
      <c r="D3" s="2">
        <v>2025</v>
      </c>
      <c r="E3" s="2" t="s">
        <v>709</v>
      </c>
      <c r="F3" s="5">
        <v>1</v>
      </c>
      <c r="G3" s="11" t="s">
        <v>1736</v>
      </c>
      <c r="H3" s="11" t="s">
        <v>3963</v>
      </c>
      <c r="I3" s="2" t="s">
        <v>716</v>
      </c>
      <c r="J3" s="21"/>
      <c r="N3" s="21"/>
      <c r="O3" s="22"/>
    </row>
    <row r="4" spans="1:96" x14ac:dyDescent="0.3">
      <c r="A4" s="2" t="s">
        <v>702</v>
      </c>
      <c r="B4" s="5" t="s">
        <v>1720</v>
      </c>
      <c r="C4" s="2" t="s">
        <v>717</v>
      </c>
      <c r="D4" s="2">
        <v>2026</v>
      </c>
      <c r="E4" s="2" t="s">
        <v>706</v>
      </c>
      <c r="F4" s="2">
        <v>2</v>
      </c>
      <c r="G4" s="11" t="s">
        <v>1737</v>
      </c>
      <c r="H4" s="11" t="s">
        <v>3945</v>
      </c>
      <c r="I4" s="2" t="s">
        <v>717</v>
      </c>
      <c r="J4" s="21"/>
      <c r="K4" s="23"/>
      <c r="O4" s="22"/>
    </row>
    <row r="5" spans="1:96" x14ac:dyDescent="0.3">
      <c r="A5" s="2" t="s">
        <v>701</v>
      </c>
      <c r="B5" s="5" t="s">
        <v>1721</v>
      </c>
      <c r="C5" s="2" t="s">
        <v>718</v>
      </c>
      <c r="D5" s="2">
        <v>2027</v>
      </c>
      <c r="E5" s="2" t="s">
        <v>707</v>
      </c>
      <c r="G5" s="11" t="s">
        <v>1738</v>
      </c>
      <c r="H5" s="11" t="s">
        <v>3946</v>
      </c>
      <c r="J5" s="21"/>
      <c r="K5" s="24"/>
      <c r="N5" s="21"/>
      <c r="O5" s="22"/>
    </row>
    <row r="6" spans="1:96" x14ac:dyDescent="0.3">
      <c r="A6" s="2" t="s">
        <v>583</v>
      </c>
      <c r="B6" s="5" t="s">
        <v>1722</v>
      </c>
      <c r="C6" s="2" t="s">
        <v>719</v>
      </c>
      <c r="D6" s="2">
        <v>2028</v>
      </c>
      <c r="E6" s="2" t="s">
        <v>708</v>
      </c>
      <c r="G6" s="11" t="s">
        <v>3993</v>
      </c>
      <c r="H6" s="11" t="s">
        <v>3949</v>
      </c>
      <c r="J6" s="21"/>
      <c r="K6" s="24"/>
      <c r="N6" s="21"/>
      <c r="O6" s="22"/>
    </row>
    <row r="7" spans="1:96" x14ac:dyDescent="0.3">
      <c r="A7" s="2" t="s">
        <v>700</v>
      </c>
      <c r="B7" s="5" t="s">
        <v>1723</v>
      </c>
      <c r="C7" s="2" t="s">
        <v>720</v>
      </c>
      <c r="D7" s="2">
        <v>2029</v>
      </c>
      <c r="E7" s="2" t="s">
        <v>708</v>
      </c>
      <c r="G7" s="11" t="s">
        <v>3994</v>
      </c>
      <c r="H7" s="11" t="s">
        <v>3947</v>
      </c>
      <c r="J7" s="21"/>
      <c r="K7" s="24"/>
      <c r="N7" s="21"/>
      <c r="O7" s="22"/>
    </row>
    <row r="8" spans="1:96" x14ac:dyDescent="0.3">
      <c r="A8" s="2" t="s">
        <v>699</v>
      </c>
      <c r="B8" s="5" t="s">
        <v>1724</v>
      </c>
      <c r="C8" s="2" t="s">
        <v>721</v>
      </c>
      <c r="D8" s="2">
        <v>2030</v>
      </c>
      <c r="E8" s="2" t="s">
        <v>708</v>
      </c>
      <c r="G8" s="11" t="s">
        <v>3995</v>
      </c>
      <c r="H8" s="11" t="s">
        <v>3948</v>
      </c>
      <c r="J8" s="21"/>
      <c r="K8" s="24"/>
      <c r="N8" s="21"/>
      <c r="O8" s="22"/>
    </row>
    <row r="9" spans="1:96" x14ac:dyDescent="0.3">
      <c r="A9" s="11" t="s">
        <v>3964</v>
      </c>
      <c r="B9" s="5" t="s">
        <v>1725</v>
      </c>
      <c r="C9" s="2" t="s">
        <v>722</v>
      </c>
      <c r="D9" s="2">
        <v>2031</v>
      </c>
      <c r="E9" s="2" t="s">
        <v>708</v>
      </c>
      <c r="G9" s="11" t="s">
        <v>3996</v>
      </c>
      <c r="H9" s="11" t="s">
        <v>3951</v>
      </c>
      <c r="J9" s="21"/>
      <c r="K9" s="24"/>
      <c r="N9" s="21"/>
      <c r="O9" s="22"/>
    </row>
    <row r="10" spans="1:96" x14ac:dyDescent="0.3">
      <c r="A10" s="2" t="s">
        <v>698</v>
      </c>
      <c r="B10" s="5" t="s">
        <v>1726</v>
      </c>
      <c r="C10" s="2" t="s">
        <v>723</v>
      </c>
      <c r="D10" s="2">
        <v>2032</v>
      </c>
      <c r="E10" s="2" t="s">
        <v>708</v>
      </c>
      <c r="G10" s="2" t="s">
        <v>3992</v>
      </c>
      <c r="H10" s="11" t="s">
        <v>3950</v>
      </c>
      <c r="J10" s="21"/>
      <c r="K10" s="24"/>
      <c r="N10" s="21"/>
      <c r="O10" s="22"/>
    </row>
    <row r="11" spans="1:96" x14ac:dyDescent="0.3">
      <c r="A11" s="2" t="s">
        <v>697</v>
      </c>
      <c r="B11" s="5" t="s">
        <v>1727</v>
      </c>
      <c r="C11" s="2" t="s">
        <v>724</v>
      </c>
      <c r="D11" s="2">
        <v>2033</v>
      </c>
      <c r="E11" s="2" t="s">
        <v>708</v>
      </c>
      <c r="H11" s="11" t="s">
        <v>3952</v>
      </c>
      <c r="J11" s="21"/>
      <c r="K11" s="24"/>
      <c r="N11" s="21"/>
      <c r="O11" s="22"/>
    </row>
    <row r="12" spans="1:96" x14ac:dyDescent="0.3">
      <c r="A12" s="2" t="s">
        <v>696</v>
      </c>
      <c r="B12" s="5" t="s">
        <v>1728</v>
      </c>
      <c r="C12" s="2" t="s">
        <v>725</v>
      </c>
      <c r="D12" s="2">
        <v>2034</v>
      </c>
      <c r="E12" s="2" t="s">
        <v>708</v>
      </c>
      <c r="H12" s="11" t="s">
        <v>3953</v>
      </c>
      <c r="J12" s="21"/>
      <c r="K12" s="23"/>
      <c r="N12" s="21"/>
      <c r="O12" s="22"/>
    </row>
    <row r="13" spans="1:96" x14ac:dyDescent="0.3">
      <c r="A13" s="11" t="s">
        <v>3951</v>
      </c>
      <c r="B13" s="5" t="s">
        <v>1729</v>
      </c>
      <c r="C13" s="2" t="s">
        <v>726</v>
      </c>
      <c r="D13" s="2">
        <v>2035</v>
      </c>
      <c r="E13" s="2" t="s">
        <v>708</v>
      </c>
      <c r="H13" s="11" t="s">
        <v>3954</v>
      </c>
      <c r="J13" s="21"/>
      <c r="K13" s="23"/>
      <c r="N13" s="21"/>
    </row>
    <row r="14" spans="1:96" x14ac:dyDescent="0.3">
      <c r="A14" s="2" t="s">
        <v>695</v>
      </c>
      <c r="D14" s="2">
        <v>2036</v>
      </c>
      <c r="E14" s="2" t="s">
        <v>708</v>
      </c>
      <c r="H14" s="11" t="s">
        <v>3955</v>
      </c>
      <c r="J14" s="21"/>
      <c r="K14" s="24"/>
      <c r="N14" s="21"/>
      <c r="O14" s="22"/>
    </row>
    <row r="15" spans="1:96" x14ac:dyDescent="0.3">
      <c r="A15" s="2" t="s">
        <v>694</v>
      </c>
      <c r="D15" s="2">
        <v>2037</v>
      </c>
      <c r="E15" s="2" t="s">
        <v>708</v>
      </c>
      <c r="H15" s="11" t="s">
        <v>3964</v>
      </c>
      <c r="J15" s="21"/>
      <c r="K15" s="24"/>
      <c r="L15" s="23"/>
      <c r="N15" s="21"/>
      <c r="O15" s="22"/>
    </row>
    <row r="16" spans="1:96" x14ac:dyDescent="0.3">
      <c r="A16" s="11" t="s">
        <v>3966</v>
      </c>
      <c r="D16" s="2">
        <v>2038</v>
      </c>
      <c r="E16" s="2" t="s">
        <v>708</v>
      </c>
      <c r="H16" s="11" t="s">
        <v>3966</v>
      </c>
      <c r="J16" s="21"/>
      <c r="K16" s="24"/>
      <c r="N16" s="21"/>
      <c r="O16" s="22"/>
    </row>
    <row r="17" spans="1:15" x14ac:dyDescent="0.3">
      <c r="A17" s="2" t="s">
        <v>693</v>
      </c>
      <c r="D17" s="2">
        <v>2039</v>
      </c>
      <c r="E17" s="2" t="s">
        <v>708</v>
      </c>
      <c r="H17" s="11" t="s">
        <v>3956</v>
      </c>
      <c r="J17" s="21"/>
      <c r="K17" s="24"/>
      <c r="N17" s="21"/>
      <c r="O17" s="22"/>
    </row>
    <row r="18" spans="1:15" x14ac:dyDescent="0.3">
      <c r="A18" s="2" t="s">
        <v>692</v>
      </c>
      <c r="D18" s="2">
        <v>2040</v>
      </c>
      <c r="E18" s="2" t="s">
        <v>708</v>
      </c>
      <c r="H18" s="11" t="s">
        <v>3965</v>
      </c>
      <c r="J18" s="21"/>
      <c r="K18" s="23"/>
      <c r="N18" s="21"/>
      <c r="O18" s="22"/>
    </row>
    <row r="19" spans="1:15" x14ac:dyDescent="0.3">
      <c r="A19" s="2" t="s">
        <v>691</v>
      </c>
      <c r="D19" s="2">
        <v>2041</v>
      </c>
      <c r="E19" s="2" t="s">
        <v>708</v>
      </c>
      <c r="H19" s="11" t="s">
        <v>3957</v>
      </c>
      <c r="J19" s="21"/>
      <c r="K19" s="23"/>
      <c r="N19" s="21"/>
      <c r="O19" s="22"/>
    </row>
    <row r="20" spans="1:15" x14ac:dyDescent="0.3">
      <c r="A20" s="2" t="s">
        <v>690</v>
      </c>
      <c r="D20" s="2">
        <v>2042</v>
      </c>
      <c r="E20" s="2" t="s">
        <v>708</v>
      </c>
      <c r="H20" s="11" t="s">
        <v>3967</v>
      </c>
      <c r="J20" s="21"/>
      <c r="K20" s="23"/>
      <c r="N20" s="21"/>
      <c r="O20" s="22"/>
    </row>
    <row r="21" spans="1:15" x14ac:dyDescent="0.3">
      <c r="A21" s="11" t="s">
        <v>3993</v>
      </c>
      <c r="D21" s="2">
        <v>2043</v>
      </c>
      <c r="E21" s="2" t="s">
        <v>708</v>
      </c>
      <c r="H21" s="11" t="s">
        <v>3961</v>
      </c>
      <c r="J21" s="21"/>
      <c r="N21" s="21"/>
      <c r="O21" s="24"/>
    </row>
    <row r="22" spans="1:15" x14ac:dyDescent="0.3">
      <c r="A22" s="11" t="s">
        <v>3996</v>
      </c>
      <c r="D22" s="2">
        <v>2044</v>
      </c>
      <c r="E22" s="2" t="s">
        <v>708</v>
      </c>
      <c r="H22" s="11" t="s">
        <v>3958</v>
      </c>
      <c r="J22" s="21"/>
      <c r="N22" s="21"/>
      <c r="O22" s="22"/>
    </row>
    <row r="23" spans="1:15" x14ac:dyDescent="0.3">
      <c r="A23" s="11" t="s">
        <v>3970</v>
      </c>
      <c r="D23" s="2">
        <v>2045</v>
      </c>
      <c r="E23" s="2" t="s">
        <v>708</v>
      </c>
      <c r="H23" s="11" t="s">
        <v>3960</v>
      </c>
      <c r="J23" s="21"/>
      <c r="N23" s="21"/>
      <c r="O23" s="22"/>
    </row>
    <row r="24" spans="1:15" x14ac:dyDescent="0.3">
      <c r="A24" s="2" t="s">
        <v>689</v>
      </c>
      <c r="D24" s="2">
        <v>2046</v>
      </c>
      <c r="E24" s="2" t="s">
        <v>708</v>
      </c>
      <c r="H24" s="11" t="s">
        <v>3959</v>
      </c>
      <c r="J24" s="21"/>
      <c r="N24" s="21"/>
      <c r="O24" s="22"/>
    </row>
    <row r="25" spans="1:15" x14ac:dyDescent="0.3">
      <c r="A25" s="11" t="s">
        <v>3952</v>
      </c>
      <c r="D25" s="2">
        <v>2047</v>
      </c>
      <c r="E25" s="2" t="s">
        <v>708</v>
      </c>
      <c r="H25" s="11" t="s">
        <v>3968</v>
      </c>
      <c r="J25" s="21"/>
      <c r="N25" s="21"/>
      <c r="O25" s="22"/>
    </row>
    <row r="26" spans="1:15" x14ac:dyDescent="0.3">
      <c r="A26" s="2" t="s">
        <v>688</v>
      </c>
      <c r="D26" s="2">
        <v>2048</v>
      </c>
      <c r="E26" s="2" t="s">
        <v>708</v>
      </c>
      <c r="H26" s="11" t="s">
        <v>3970</v>
      </c>
      <c r="J26" s="21"/>
      <c r="N26" s="21"/>
      <c r="O26" s="22"/>
    </row>
    <row r="27" spans="1:15" x14ac:dyDescent="0.3">
      <c r="A27" s="2" t="s">
        <v>687</v>
      </c>
      <c r="D27" s="2">
        <v>2049</v>
      </c>
      <c r="E27" s="2" t="s">
        <v>708</v>
      </c>
      <c r="H27" s="11" t="s">
        <v>3944</v>
      </c>
      <c r="J27" s="21"/>
      <c r="N27" s="21"/>
      <c r="O27" s="22"/>
    </row>
    <row r="28" spans="1:15" x14ac:dyDescent="0.3">
      <c r="A28" s="11" t="s">
        <v>3956</v>
      </c>
      <c r="D28" s="2">
        <v>2050</v>
      </c>
      <c r="E28" s="2" t="s">
        <v>708</v>
      </c>
      <c r="H28" s="11" t="s">
        <v>3969</v>
      </c>
      <c r="J28" s="21"/>
      <c r="L28" s="24"/>
      <c r="N28" s="21"/>
      <c r="O28" s="22"/>
    </row>
    <row r="29" spans="1:15" x14ac:dyDescent="0.3">
      <c r="A29" s="2" t="s">
        <v>686</v>
      </c>
      <c r="D29" s="2">
        <v>2051</v>
      </c>
      <c r="E29" s="2" t="s">
        <v>708</v>
      </c>
      <c r="J29" s="21"/>
      <c r="N29" s="21"/>
      <c r="O29" s="22"/>
    </row>
    <row r="30" spans="1:15" x14ac:dyDescent="0.3">
      <c r="A30" s="2" t="s">
        <v>685</v>
      </c>
      <c r="D30" s="2">
        <v>2052</v>
      </c>
      <c r="E30" s="2" t="s">
        <v>708</v>
      </c>
      <c r="J30" s="21"/>
    </row>
    <row r="31" spans="1:15" x14ac:dyDescent="0.3">
      <c r="A31" s="2" t="s">
        <v>684</v>
      </c>
      <c r="D31" s="2">
        <v>2053</v>
      </c>
      <c r="E31" s="2" t="s">
        <v>708</v>
      </c>
    </row>
    <row r="32" spans="1:15" x14ac:dyDescent="0.3">
      <c r="A32" s="2" t="s">
        <v>683</v>
      </c>
      <c r="D32" s="2">
        <v>2054</v>
      </c>
      <c r="E32" s="2" t="s">
        <v>708</v>
      </c>
    </row>
    <row r="33" spans="1:5" x14ac:dyDescent="0.3">
      <c r="A33" s="2" t="s">
        <v>682</v>
      </c>
      <c r="D33" s="2">
        <v>2055</v>
      </c>
      <c r="E33" s="2" t="s">
        <v>708</v>
      </c>
    </row>
    <row r="34" spans="1:5" x14ac:dyDescent="0.3">
      <c r="A34" s="2" t="s">
        <v>681</v>
      </c>
      <c r="D34" s="2">
        <v>2056</v>
      </c>
      <c r="E34" s="2" t="s">
        <v>708</v>
      </c>
    </row>
    <row r="35" spans="1:5" x14ac:dyDescent="0.3">
      <c r="A35" s="11" t="s">
        <v>3968</v>
      </c>
      <c r="D35" s="2">
        <v>2057</v>
      </c>
      <c r="E35" s="2" t="s">
        <v>708</v>
      </c>
    </row>
    <row r="36" spans="1:5" x14ac:dyDescent="0.3">
      <c r="A36" s="2" t="s">
        <v>680</v>
      </c>
      <c r="D36" s="2">
        <v>2058</v>
      </c>
      <c r="E36" s="2" t="s">
        <v>708</v>
      </c>
    </row>
    <row r="37" spans="1:5" x14ac:dyDescent="0.3">
      <c r="A37" s="2" t="s">
        <v>679</v>
      </c>
      <c r="D37" s="2">
        <v>2059</v>
      </c>
      <c r="E37" s="2" t="s">
        <v>708</v>
      </c>
    </row>
    <row r="38" spans="1:5" x14ac:dyDescent="0.3">
      <c r="A38" s="2" t="s">
        <v>678</v>
      </c>
      <c r="D38" s="2">
        <v>2060</v>
      </c>
      <c r="E38" s="2" t="s">
        <v>708</v>
      </c>
    </row>
    <row r="39" spans="1:5" x14ac:dyDescent="0.3">
      <c r="A39" s="11" t="s">
        <v>3965</v>
      </c>
      <c r="D39" s="2">
        <v>2061</v>
      </c>
      <c r="E39" s="2" t="s">
        <v>708</v>
      </c>
    </row>
    <row r="40" spans="1:5" x14ac:dyDescent="0.3">
      <c r="A40" s="11" t="s">
        <v>3963</v>
      </c>
      <c r="D40" s="2">
        <v>2062</v>
      </c>
      <c r="E40" s="2" t="s">
        <v>708</v>
      </c>
    </row>
    <row r="41" spans="1:5" x14ac:dyDescent="0.3">
      <c r="A41" s="2" t="s">
        <v>677</v>
      </c>
      <c r="D41" s="2">
        <v>2063</v>
      </c>
      <c r="E41" s="2" t="s">
        <v>708</v>
      </c>
    </row>
    <row r="42" spans="1:5" x14ac:dyDescent="0.3">
      <c r="A42" s="2" t="s">
        <v>676</v>
      </c>
      <c r="D42" s="2">
        <v>2064</v>
      </c>
      <c r="E42" s="2" t="s">
        <v>708</v>
      </c>
    </row>
    <row r="43" spans="1:5" x14ac:dyDescent="0.3">
      <c r="A43" s="11" t="s">
        <v>3950</v>
      </c>
      <c r="D43" s="2">
        <v>2065</v>
      </c>
      <c r="E43" s="2" t="s">
        <v>708</v>
      </c>
    </row>
    <row r="44" spans="1:5" x14ac:dyDescent="0.3">
      <c r="A44" s="2" t="s">
        <v>675</v>
      </c>
      <c r="D44" s="2">
        <v>2066</v>
      </c>
      <c r="E44" s="2" t="s">
        <v>708</v>
      </c>
    </row>
    <row r="45" spans="1:5" x14ac:dyDescent="0.3">
      <c r="A45" s="2" t="s">
        <v>674</v>
      </c>
      <c r="D45" s="2">
        <v>2067</v>
      </c>
      <c r="E45" s="2" t="s">
        <v>708</v>
      </c>
    </row>
    <row r="46" spans="1:5" x14ac:dyDescent="0.3">
      <c r="A46" s="2" t="s">
        <v>673</v>
      </c>
      <c r="D46" s="2">
        <v>2068</v>
      </c>
      <c r="E46" s="2" t="s">
        <v>708</v>
      </c>
    </row>
    <row r="47" spans="1:5" x14ac:dyDescent="0.3">
      <c r="A47" s="11" t="s">
        <v>3994</v>
      </c>
      <c r="D47" s="2">
        <v>2069</v>
      </c>
      <c r="E47" s="2" t="s">
        <v>708</v>
      </c>
    </row>
    <row r="48" spans="1:5" x14ac:dyDescent="0.3">
      <c r="A48" s="2" t="s">
        <v>672</v>
      </c>
      <c r="D48" s="2">
        <v>2070</v>
      </c>
      <c r="E48" s="2" t="s">
        <v>708</v>
      </c>
    </row>
    <row r="49" spans="1:5" x14ac:dyDescent="0.3">
      <c r="A49" s="2" t="s">
        <v>671</v>
      </c>
      <c r="D49" s="2">
        <v>2071</v>
      </c>
      <c r="E49" s="2" t="s">
        <v>708</v>
      </c>
    </row>
    <row r="50" spans="1:5" x14ac:dyDescent="0.3">
      <c r="A50" s="11" t="s">
        <v>3961</v>
      </c>
      <c r="D50" s="2">
        <v>2072</v>
      </c>
      <c r="E50" s="2" t="s">
        <v>708</v>
      </c>
    </row>
    <row r="51" spans="1:5" x14ac:dyDescent="0.3">
      <c r="A51" s="2" t="s">
        <v>670</v>
      </c>
      <c r="D51" s="2">
        <v>2073</v>
      </c>
      <c r="E51" s="2" t="s">
        <v>708</v>
      </c>
    </row>
    <row r="52" spans="1:5" x14ac:dyDescent="0.3">
      <c r="A52" s="2" t="s">
        <v>669</v>
      </c>
      <c r="D52" s="2">
        <v>2074</v>
      </c>
      <c r="E52" s="2" t="s">
        <v>708</v>
      </c>
    </row>
    <row r="53" spans="1:5" x14ac:dyDescent="0.3">
      <c r="A53" s="2" t="s">
        <v>668</v>
      </c>
      <c r="D53" s="2">
        <v>2075</v>
      </c>
      <c r="E53" s="2" t="s">
        <v>708</v>
      </c>
    </row>
    <row r="54" spans="1:5" x14ac:dyDescent="0.3">
      <c r="A54" s="2" t="s">
        <v>667</v>
      </c>
    </row>
    <row r="55" spans="1:5" x14ac:dyDescent="0.3">
      <c r="A55" s="11" t="s">
        <v>3967</v>
      </c>
    </row>
    <row r="56" spans="1:5" x14ac:dyDescent="0.3">
      <c r="A56" s="11" t="s">
        <v>1735</v>
      </c>
    </row>
    <row r="57" spans="1:5" x14ac:dyDescent="0.3">
      <c r="A57" s="11" t="s">
        <v>3945</v>
      </c>
    </row>
    <row r="58" spans="1:5" x14ac:dyDescent="0.3">
      <c r="A58" s="2" t="s">
        <v>666</v>
      </c>
    </row>
    <row r="59" spans="1:5" x14ac:dyDescent="0.3">
      <c r="A59" s="2" t="s">
        <v>665</v>
      </c>
    </row>
    <row r="60" spans="1:5" x14ac:dyDescent="0.3">
      <c r="A60" s="2" t="s">
        <v>664</v>
      </c>
    </row>
    <row r="61" spans="1:5" x14ac:dyDescent="0.3">
      <c r="A61" s="2" t="s">
        <v>663</v>
      </c>
    </row>
    <row r="62" spans="1:5" x14ac:dyDescent="0.3">
      <c r="A62" s="2" t="s">
        <v>662</v>
      </c>
    </row>
    <row r="63" spans="1:5" x14ac:dyDescent="0.3">
      <c r="A63" s="2" t="s">
        <v>661</v>
      </c>
    </row>
    <row r="64" spans="1:5" x14ac:dyDescent="0.3">
      <c r="A64" s="2" t="s">
        <v>660</v>
      </c>
    </row>
    <row r="65" spans="1:1" x14ac:dyDescent="0.3">
      <c r="A65" s="2" t="s">
        <v>659</v>
      </c>
    </row>
    <row r="66" spans="1:1" x14ac:dyDescent="0.3">
      <c r="A66" s="2" t="s">
        <v>658</v>
      </c>
    </row>
    <row r="67" spans="1:1" x14ac:dyDescent="0.3">
      <c r="A67" s="2" t="s">
        <v>657</v>
      </c>
    </row>
    <row r="68" spans="1:1" x14ac:dyDescent="0.3">
      <c r="A68" s="2" t="s">
        <v>656</v>
      </c>
    </row>
    <row r="69" spans="1:1" x14ac:dyDescent="0.3">
      <c r="A69" s="2" t="s">
        <v>655</v>
      </c>
    </row>
    <row r="70" spans="1:1" x14ac:dyDescent="0.3">
      <c r="A70" s="2" t="s">
        <v>654</v>
      </c>
    </row>
    <row r="71" spans="1:1" x14ac:dyDescent="0.3">
      <c r="A71" s="2" t="s">
        <v>653</v>
      </c>
    </row>
    <row r="72" spans="1:1" x14ac:dyDescent="0.3">
      <c r="A72" s="2" t="s">
        <v>652</v>
      </c>
    </row>
    <row r="73" spans="1:1" x14ac:dyDescent="0.3">
      <c r="A73" s="2" t="s">
        <v>651</v>
      </c>
    </row>
    <row r="74" spans="1:1" x14ac:dyDescent="0.3">
      <c r="A74" s="2" t="s">
        <v>650</v>
      </c>
    </row>
    <row r="75" spans="1:1" x14ac:dyDescent="0.3">
      <c r="A75" s="2" t="s">
        <v>649</v>
      </c>
    </row>
    <row r="76" spans="1:1" x14ac:dyDescent="0.3">
      <c r="A76" s="2" t="s">
        <v>648</v>
      </c>
    </row>
    <row r="77" spans="1:1" x14ac:dyDescent="0.3">
      <c r="A77" s="2" t="s">
        <v>647</v>
      </c>
    </row>
    <row r="78" spans="1:1" x14ac:dyDescent="0.3">
      <c r="A78" s="11" t="s">
        <v>3959</v>
      </c>
    </row>
    <row r="79" spans="1:1" x14ac:dyDescent="0.3">
      <c r="A79" s="2" t="s">
        <v>646</v>
      </c>
    </row>
    <row r="80" spans="1:1" x14ac:dyDescent="0.3">
      <c r="A80" s="2" t="s">
        <v>645</v>
      </c>
    </row>
    <row r="81" spans="1:1" x14ac:dyDescent="0.3">
      <c r="A81" s="11" t="s">
        <v>1736</v>
      </c>
    </row>
    <row r="82" spans="1:1" x14ac:dyDescent="0.3">
      <c r="A82" s="11" t="s">
        <v>3958</v>
      </c>
    </row>
    <row r="83" spans="1:1" x14ac:dyDescent="0.3">
      <c r="A83" s="11" t="s">
        <v>3995</v>
      </c>
    </row>
    <row r="84" spans="1:1" x14ac:dyDescent="0.3">
      <c r="A84" s="11" t="s">
        <v>3944</v>
      </c>
    </row>
    <row r="85" spans="1:1" x14ac:dyDescent="0.3">
      <c r="A85" s="2" t="s">
        <v>644</v>
      </c>
    </row>
    <row r="86" spans="1:1" x14ac:dyDescent="0.3">
      <c r="A86" s="11" t="s">
        <v>3954</v>
      </c>
    </row>
    <row r="87" spans="1:1" x14ac:dyDescent="0.3">
      <c r="A87" s="2" t="s">
        <v>643</v>
      </c>
    </row>
    <row r="88" spans="1:1" x14ac:dyDescent="0.3">
      <c r="A88" s="2" t="s">
        <v>642</v>
      </c>
    </row>
    <row r="89" spans="1:1" x14ac:dyDescent="0.3">
      <c r="A89" s="11" t="s">
        <v>3969</v>
      </c>
    </row>
    <row r="90" spans="1:1" x14ac:dyDescent="0.3">
      <c r="A90" s="2" t="s">
        <v>641</v>
      </c>
    </row>
    <row r="91" spans="1:1" x14ac:dyDescent="0.3">
      <c r="A91" s="2" t="s">
        <v>640</v>
      </c>
    </row>
    <row r="92" spans="1:1" x14ac:dyDescent="0.3">
      <c r="A92" s="2" t="s">
        <v>639</v>
      </c>
    </row>
    <row r="93" spans="1:1" x14ac:dyDescent="0.3">
      <c r="A93" s="2" t="s">
        <v>638</v>
      </c>
    </row>
    <row r="94" spans="1:1" x14ac:dyDescent="0.3">
      <c r="A94" s="2" t="s">
        <v>3992</v>
      </c>
    </row>
    <row r="95" spans="1:1" x14ac:dyDescent="0.3">
      <c r="A95" s="2" t="s">
        <v>637</v>
      </c>
    </row>
    <row r="96" spans="1:1" x14ac:dyDescent="0.3">
      <c r="A96" s="2" t="s">
        <v>636</v>
      </c>
    </row>
    <row r="97" spans="1:1" x14ac:dyDescent="0.3">
      <c r="A97" s="2" t="s">
        <v>635</v>
      </c>
    </row>
    <row r="98" spans="1:1" x14ac:dyDescent="0.3">
      <c r="A98" s="2" t="s">
        <v>634</v>
      </c>
    </row>
    <row r="99" spans="1:1" x14ac:dyDescent="0.3">
      <c r="A99" s="2" t="s">
        <v>633</v>
      </c>
    </row>
    <row r="100" spans="1:1" x14ac:dyDescent="0.3">
      <c r="A100" s="11" t="s">
        <v>3962</v>
      </c>
    </row>
    <row r="101" spans="1:1" x14ac:dyDescent="0.3">
      <c r="A101" s="2" t="s">
        <v>632</v>
      </c>
    </row>
    <row r="102" spans="1:1" x14ac:dyDescent="0.3">
      <c r="A102" s="2" t="s">
        <v>631</v>
      </c>
    </row>
    <row r="103" spans="1:1" x14ac:dyDescent="0.3">
      <c r="A103" s="2" t="s">
        <v>630</v>
      </c>
    </row>
    <row r="104" spans="1:1" x14ac:dyDescent="0.3">
      <c r="A104" s="2" t="s">
        <v>629</v>
      </c>
    </row>
    <row r="105" spans="1:1" x14ac:dyDescent="0.3">
      <c r="A105" s="11" t="s">
        <v>3948</v>
      </c>
    </row>
    <row r="106" spans="1:1" x14ac:dyDescent="0.3">
      <c r="A106" s="11" t="s">
        <v>1737</v>
      </c>
    </row>
    <row r="107" spans="1:1" x14ac:dyDescent="0.3">
      <c r="A107" s="2" t="s">
        <v>628</v>
      </c>
    </row>
    <row r="108" spans="1:1" x14ac:dyDescent="0.3">
      <c r="A108" s="2" t="s">
        <v>627</v>
      </c>
    </row>
    <row r="109" spans="1:1" x14ac:dyDescent="0.3">
      <c r="A109" s="2" t="s">
        <v>626</v>
      </c>
    </row>
    <row r="110" spans="1:1" x14ac:dyDescent="0.3">
      <c r="A110" s="2" t="s">
        <v>625</v>
      </c>
    </row>
    <row r="111" spans="1:1" x14ac:dyDescent="0.3">
      <c r="A111" s="2" t="s">
        <v>624</v>
      </c>
    </row>
    <row r="112" spans="1:1" x14ac:dyDescent="0.3">
      <c r="A112" s="2" t="s">
        <v>623</v>
      </c>
    </row>
    <row r="113" spans="1:1" x14ac:dyDescent="0.3">
      <c r="A113" s="2" t="s">
        <v>622</v>
      </c>
    </row>
    <row r="114" spans="1:1" x14ac:dyDescent="0.3">
      <c r="A114" s="11" t="s">
        <v>3949</v>
      </c>
    </row>
    <row r="115" spans="1:1" x14ac:dyDescent="0.3">
      <c r="A115" s="11" t="s">
        <v>3953</v>
      </c>
    </row>
    <row r="116" spans="1:1" x14ac:dyDescent="0.3">
      <c r="A116" s="11" t="s">
        <v>3947</v>
      </c>
    </row>
    <row r="117" spans="1:1" x14ac:dyDescent="0.3">
      <c r="A117" s="2" t="s">
        <v>621</v>
      </c>
    </row>
    <row r="118" spans="1:1" x14ac:dyDescent="0.3">
      <c r="A118" s="2" t="s">
        <v>620</v>
      </c>
    </row>
    <row r="119" spans="1:1" x14ac:dyDescent="0.3">
      <c r="A119" s="2" t="s">
        <v>619</v>
      </c>
    </row>
    <row r="120" spans="1:1" x14ac:dyDescent="0.3">
      <c r="A120" s="2" t="s">
        <v>618</v>
      </c>
    </row>
    <row r="121" spans="1:1" x14ac:dyDescent="0.3">
      <c r="A121" s="2" t="s">
        <v>617</v>
      </c>
    </row>
    <row r="122" spans="1:1" x14ac:dyDescent="0.3">
      <c r="A122" s="2" t="s">
        <v>616</v>
      </c>
    </row>
    <row r="123" spans="1:1" x14ac:dyDescent="0.3">
      <c r="A123" s="2" t="s">
        <v>615</v>
      </c>
    </row>
    <row r="124" spans="1:1" x14ac:dyDescent="0.3">
      <c r="A124" s="2" t="s">
        <v>614</v>
      </c>
    </row>
    <row r="125" spans="1:1" x14ac:dyDescent="0.3">
      <c r="A125" s="2" t="s">
        <v>613</v>
      </c>
    </row>
    <row r="126" spans="1:1" x14ac:dyDescent="0.3">
      <c r="A126" s="2" t="s">
        <v>612</v>
      </c>
    </row>
    <row r="127" spans="1:1" x14ac:dyDescent="0.3">
      <c r="A127" s="2" t="s">
        <v>611</v>
      </c>
    </row>
    <row r="128" spans="1:1" x14ac:dyDescent="0.3">
      <c r="A128" s="11" t="s">
        <v>3957</v>
      </c>
    </row>
    <row r="129" spans="1:1" x14ac:dyDescent="0.3">
      <c r="A129" s="11" t="s">
        <v>3960</v>
      </c>
    </row>
    <row r="130" spans="1:1" x14ac:dyDescent="0.3">
      <c r="A130" s="2" t="s">
        <v>610</v>
      </c>
    </row>
    <row r="131" spans="1:1" x14ac:dyDescent="0.3">
      <c r="A131" s="2" t="s">
        <v>609</v>
      </c>
    </row>
    <row r="132" spans="1:1" x14ac:dyDescent="0.3">
      <c r="A132" s="2" t="s">
        <v>608</v>
      </c>
    </row>
    <row r="133" spans="1:1" x14ac:dyDescent="0.3">
      <c r="A133" s="11" t="s">
        <v>3946</v>
      </c>
    </row>
    <row r="134" spans="1:1" x14ac:dyDescent="0.3">
      <c r="A134" s="2" t="s">
        <v>607</v>
      </c>
    </row>
    <row r="135" spans="1:1" x14ac:dyDescent="0.3">
      <c r="A135" s="11" t="s">
        <v>3955</v>
      </c>
    </row>
    <row r="136" spans="1:1" x14ac:dyDescent="0.3">
      <c r="A136" s="11" t="s">
        <v>1738</v>
      </c>
    </row>
    <row r="137" spans="1:1" x14ac:dyDescent="0.3">
      <c r="A137" s="2" t="s">
        <v>606</v>
      </c>
    </row>
    <row r="138" spans="1:1" x14ac:dyDescent="0.3">
      <c r="A138" s="2" t="s">
        <v>605</v>
      </c>
    </row>
    <row r="139" spans="1:1" x14ac:dyDescent="0.3">
      <c r="A139" s="2" t="s">
        <v>604</v>
      </c>
    </row>
    <row r="140" spans="1:1" x14ac:dyDescent="0.3">
      <c r="A140" s="2" t="s">
        <v>603</v>
      </c>
    </row>
    <row r="141" spans="1:1" x14ac:dyDescent="0.3">
      <c r="A141" s="2" t="s">
        <v>602</v>
      </c>
    </row>
    <row r="142" spans="1:1" x14ac:dyDescent="0.3">
      <c r="A142" s="2" t="s">
        <v>601</v>
      </c>
    </row>
    <row r="143" spans="1:1" x14ac:dyDescent="0.3">
      <c r="A143" s="2" t="s">
        <v>600</v>
      </c>
    </row>
    <row r="144" spans="1:1" x14ac:dyDescent="0.3">
      <c r="A144" s="2" t="s">
        <v>599</v>
      </c>
    </row>
    <row r="145" spans="1:1" x14ac:dyDescent="0.3">
      <c r="A145" s="2" t="s">
        <v>598</v>
      </c>
    </row>
    <row r="146" spans="1:1" x14ac:dyDescent="0.3">
      <c r="A146" s="2" t="s">
        <v>597</v>
      </c>
    </row>
    <row r="147" spans="1:1" x14ac:dyDescent="0.3">
      <c r="A147" s="2" t="s">
        <v>596</v>
      </c>
    </row>
    <row r="148" spans="1:1" x14ac:dyDescent="0.3">
      <c r="A148" s="2" t="s">
        <v>595</v>
      </c>
    </row>
    <row r="149" spans="1:1" x14ac:dyDescent="0.3">
      <c r="A149" s="2" t="s">
        <v>594</v>
      </c>
    </row>
    <row r="150" spans="1:1" x14ac:dyDescent="0.3">
      <c r="A150" s="2" t="s">
        <v>593</v>
      </c>
    </row>
    <row r="151" spans="1:1" x14ac:dyDescent="0.3">
      <c r="A151" s="2" t="s">
        <v>592</v>
      </c>
    </row>
    <row r="152" spans="1:1" x14ac:dyDescent="0.3">
      <c r="A152" s="2" t="s">
        <v>591</v>
      </c>
    </row>
    <row r="153" spans="1:1" x14ac:dyDescent="0.3">
      <c r="A153" s="2" t="s">
        <v>590</v>
      </c>
    </row>
    <row r="154" spans="1:1" x14ac:dyDescent="0.3">
      <c r="A154" s="2" t="s">
        <v>589</v>
      </c>
    </row>
    <row r="155" spans="1:1" x14ac:dyDescent="0.3">
      <c r="A155" s="2" t="s">
        <v>588</v>
      </c>
    </row>
    <row r="156" spans="1:1" x14ac:dyDescent="0.3">
      <c r="A156" s="2" t="s">
        <v>587</v>
      </c>
    </row>
    <row r="157" spans="1:1" x14ac:dyDescent="0.3">
      <c r="A157" s="2" t="s">
        <v>586</v>
      </c>
    </row>
    <row r="158" spans="1:1" x14ac:dyDescent="0.3">
      <c r="A158" s="2" t="s">
        <v>585</v>
      </c>
    </row>
  </sheetData>
  <sheetProtection algorithmName="SHA-512" hashValue="rHDnjgHRGses/YF8zuuMLkBF2/CAOYPLHy3wTBvO2tOycfe5eY6h+rhF5KFBUViu2PwpTTK4KxHY4yJt729d6Q==" saltValue="Y+6DTcdATZpm7kht7ZxkTg==" spinCount="100000" sheet="1" objects="1" scenarios="1"/>
  <sortState xmlns:xlrd2="http://schemas.microsoft.com/office/spreadsheetml/2017/richdata2" ref="A3:A158">
    <sortCondition ref="A3:A158"/>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9"/>
  <dimension ref="A1:I9"/>
  <sheetViews>
    <sheetView workbookViewId="0">
      <selection activeCell="J13" sqref="J13"/>
    </sheetView>
  </sheetViews>
  <sheetFormatPr defaultRowHeight="14.4" x14ac:dyDescent="0.3"/>
  <cols>
    <col min="1" max="1" width="9.88671875" bestFit="1" customWidth="1"/>
    <col min="2" max="2" width="53.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1.0900000000000001</v>
      </c>
      <c r="D4" s="1">
        <v>0.06</v>
      </c>
      <c r="E4" s="1">
        <v>1.1599999999999999</v>
      </c>
      <c r="F4" s="1">
        <v>1.276</v>
      </c>
      <c r="G4" s="1">
        <v>1.3919999999999999</v>
      </c>
      <c r="H4" s="1">
        <v>1.508</v>
      </c>
      <c r="I4" t="s">
        <v>83</v>
      </c>
    </row>
    <row r="5" spans="1:9" x14ac:dyDescent="0.3">
      <c r="A5" t="s">
        <v>11</v>
      </c>
      <c r="B5" s="81" t="s">
        <v>48</v>
      </c>
    </row>
    <row r="6" spans="1:9" x14ac:dyDescent="0.3">
      <c r="A6" t="s">
        <v>12</v>
      </c>
      <c r="B6" s="81" t="s">
        <v>49</v>
      </c>
      <c r="C6" s="1">
        <v>1.1100000000000001</v>
      </c>
      <c r="D6" s="1">
        <v>0.1</v>
      </c>
      <c r="E6" s="1">
        <v>1.2</v>
      </c>
      <c r="F6" s="1">
        <v>1.32</v>
      </c>
      <c r="G6" s="1">
        <v>1.44</v>
      </c>
      <c r="H6" s="1">
        <v>1.56</v>
      </c>
    </row>
    <row r="7" spans="1:9" x14ac:dyDescent="0.3">
      <c r="A7" t="s">
        <v>13</v>
      </c>
      <c r="B7" s="81" t="s">
        <v>50</v>
      </c>
    </row>
    <row r="8" spans="1:9" x14ac:dyDescent="0.3">
      <c r="A8" t="s">
        <v>13</v>
      </c>
      <c r="B8" s="81" t="s">
        <v>51</v>
      </c>
      <c r="C8" s="1">
        <v>1.05</v>
      </c>
      <c r="D8" s="1">
        <v>0.1</v>
      </c>
      <c r="E8" s="1">
        <v>1.1499999999999999</v>
      </c>
      <c r="F8" s="1">
        <v>1.2649999999999999</v>
      </c>
      <c r="G8" s="1">
        <v>1.38</v>
      </c>
      <c r="H8" s="1">
        <v>1.4950000000000001</v>
      </c>
      <c r="I8" t="s">
        <v>83</v>
      </c>
    </row>
    <row r="9" spans="1:9" x14ac:dyDescent="0.3">
      <c r="A9" t="s">
        <v>14</v>
      </c>
      <c r="B9" s="81" t="s">
        <v>52</v>
      </c>
    </row>
  </sheetData>
  <sheetProtection algorithmName="SHA-512" hashValue="xI5FanLR5XSaV+cOTaG43ora3ARl7R84FdZX0FuU15bNe5c0HNczXg3QDDMex7CpwqHkiwhxKA5KuVRSTuyfww==" saltValue="jwiHone58RDF4aoAx07SGQ==" spinCount="100000" sheet="1" objects="1" scenarios="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50"/>
  <dimension ref="A1:I38"/>
  <sheetViews>
    <sheetView workbookViewId="0">
      <selection activeCell="J13" sqref="J13"/>
    </sheetView>
  </sheetViews>
  <sheetFormatPr defaultRowHeight="14.4" x14ac:dyDescent="0.3"/>
  <cols>
    <col min="1" max="1" width="9.88671875" bestFit="1" customWidth="1"/>
    <col min="2" max="2" width="52.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0.04</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0.88</v>
      </c>
      <c r="D6" s="1">
        <v>7.0000000000000007E-2</v>
      </c>
      <c r="E6" s="1">
        <v>0.94</v>
      </c>
      <c r="F6" s="1">
        <v>1.034</v>
      </c>
      <c r="G6" s="1">
        <v>1.1279999999999999</v>
      </c>
      <c r="H6" s="1">
        <v>1.222</v>
      </c>
    </row>
    <row r="7" spans="1:9" x14ac:dyDescent="0.3">
      <c r="A7" t="s">
        <v>13</v>
      </c>
      <c r="B7" s="81" t="s">
        <v>50</v>
      </c>
    </row>
    <row r="8" spans="1:9" x14ac:dyDescent="0.3">
      <c r="A8" t="s">
        <v>13</v>
      </c>
      <c r="B8" s="81" t="s">
        <v>51</v>
      </c>
      <c r="C8" s="1">
        <v>0.84</v>
      </c>
      <c r="D8" s="1">
        <v>7.0000000000000007E-2</v>
      </c>
      <c r="E8" s="1">
        <v>0.91</v>
      </c>
      <c r="F8" s="1">
        <v>1.0009999999999999</v>
      </c>
      <c r="G8" s="1">
        <v>1.0920000000000001</v>
      </c>
      <c r="H8" s="1">
        <v>1.1830000000000001</v>
      </c>
      <c r="I8" t="s">
        <v>83</v>
      </c>
    </row>
    <row r="9" spans="1:9" x14ac:dyDescent="0.3">
      <c r="A9" t="s">
        <v>14</v>
      </c>
      <c r="B9" s="81" t="s">
        <v>52</v>
      </c>
    </row>
    <row r="10" spans="1:9" x14ac:dyDescent="0.3">
      <c r="A10" t="s">
        <v>15</v>
      </c>
      <c r="B10" s="81" t="s">
        <v>53</v>
      </c>
      <c r="C10" s="1">
        <v>1.8</v>
      </c>
      <c r="D10" s="1">
        <v>0.04</v>
      </c>
      <c r="E10" s="1">
        <v>1.85</v>
      </c>
      <c r="F10" s="1">
        <v>1.869</v>
      </c>
      <c r="G10" s="1">
        <v>1.869</v>
      </c>
      <c r="H10" s="1">
        <v>1.869</v>
      </c>
    </row>
    <row r="11" spans="1:9" x14ac:dyDescent="0.3">
      <c r="A11" t="s">
        <v>16</v>
      </c>
      <c r="B11" s="81" t="s">
        <v>54</v>
      </c>
    </row>
    <row r="12" spans="1:9" x14ac:dyDescent="0.3">
      <c r="A12" t="s">
        <v>17</v>
      </c>
      <c r="B12" s="81" t="s">
        <v>55</v>
      </c>
      <c r="C12" s="1">
        <v>0.68</v>
      </c>
      <c r="D12" s="1">
        <v>0.04</v>
      </c>
      <c r="E12" s="1">
        <v>0.72</v>
      </c>
      <c r="F12" s="1">
        <v>0.72699999999999998</v>
      </c>
      <c r="G12" s="1">
        <v>0.72699999999999998</v>
      </c>
      <c r="H12" s="1">
        <v>0.72699999999999998</v>
      </c>
    </row>
    <row r="13" spans="1:9" x14ac:dyDescent="0.3">
      <c r="A13" t="s">
        <v>18</v>
      </c>
      <c r="B13" s="81" t="s">
        <v>56</v>
      </c>
      <c r="C13" s="1">
        <v>1.62</v>
      </c>
      <c r="D13" s="1">
        <v>0.06</v>
      </c>
      <c r="E13" s="1">
        <v>1.68</v>
      </c>
      <c r="F13" s="1">
        <v>1.6970000000000001</v>
      </c>
      <c r="G13" s="1">
        <v>1.6970000000000001</v>
      </c>
      <c r="H13" s="1">
        <v>1.6970000000000001</v>
      </c>
    </row>
    <row r="14" spans="1:9" x14ac:dyDescent="0.3">
      <c r="A14" t="s">
        <v>19</v>
      </c>
      <c r="B14" s="81" t="s">
        <v>57</v>
      </c>
    </row>
    <row r="15" spans="1:9" ht="57.6" x14ac:dyDescent="0.3">
      <c r="A15" t="s">
        <v>20</v>
      </c>
      <c r="B15" s="81" t="s">
        <v>58</v>
      </c>
      <c r="C15" s="1">
        <v>1.5</v>
      </c>
      <c r="D15" s="1">
        <v>0.04</v>
      </c>
      <c r="E15" s="1">
        <v>1.54</v>
      </c>
      <c r="F15" s="1">
        <v>1.5549999999999999</v>
      </c>
      <c r="G15" s="1">
        <v>1.5549999999999999</v>
      </c>
      <c r="H15" s="1">
        <v>1.5549999999999999</v>
      </c>
    </row>
    <row r="16" spans="1:9" ht="57.6" x14ac:dyDescent="0.3">
      <c r="A16" t="s">
        <v>21</v>
      </c>
      <c r="B16" s="81" t="s">
        <v>59</v>
      </c>
      <c r="C16" s="1">
        <v>2.4900000000000002</v>
      </c>
      <c r="D16" s="1">
        <v>0.04</v>
      </c>
      <c r="E16" s="1">
        <v>2.5299999999999998</v>
      </c>
      <c r="F16" s="1">
        <v>2.5550000000000002</v>
      </c>
      <c r="G16" s="1">
        <v>2.5550000000000002</v>
      </c>
      <c r="H16" s="1">
        <v>2.5550000000000002</v>
      </c>
    </row>
    <row r="17" spans="1:8" ht="72" x14ac:dyDescent="0.3">
      <c r="A17" t="s">
        <v>22</v>
      </c>
      <c r="B17" s="81" t="s">
        <v>60</v>
      </c>
      <c r="C17" s="1">
        <v>4.53</v>
      </c>
      <c r="D17" s="1">
        <v>0.11</v>
      </c>
      <c r="E17" s="1">
        <v>4.6399999999999997</v>
      </c>
      <c r="F17" s="1">
        <v>4.6859999999999999</v>
      </c>
      <c r="G17" s="1">
        <v>4.6859999999999999</v>
      </c>
      <c r="H17" s="1">
        <v>4.6859999999999999</v>
      </c>
    </row>
    <row r="18" spans="1:8" ht="57.6" x14ac:dyDescent="0.3">
      <c r="A18" t="s">
        <v>23</v>
      </c>
      <c r="B18" s="81" t="s">
        <v>61</v>
      </c>
      <c r="C18" s="1">
        <v>4.43</v>
      </c>
      <c r="D18" s="1">
        <v>0.1</v>
      </c>
      <c r="E18" s="1">
        <v>4.53</v>
      </c>
      <c r="F18" s="1">
        <v>4.5750000000000002</v>
      </c>
      <c r="G18" s="1">
        <v>4.5750000000000002</v>
      </c>
      <c r="H18" s="1">
        <v>4.5750000000000002</v>
      </c>
    </row>
    <row r="19" spans="1:8" ht="28.8" x14ac:dyDescent="0.3">
      <c r="A19" t="s">
        <v>24</v>
      </c>
      <c r="B19" s="81" t="s">
        <v>62</v>
      </c>
      <c r="C19" s="1">
        <v>0.66</v>
      </c>
      <c r="D19" s="1">
        <v>0.08</v>
      </c>
      <c r="E19" s="1">
        <v>0.74</v>
      </c>
      <c r="F19" s="1">
        <v>0.747</v>
      </c>
      <c r="G19" s="1">
        <v>0.747</v>
      </c>
      <c r="H19" s="1">
        <v>0.747</v>
      </c>
    </row>
    <row r="20" spans="1:8" ht="28.8" x14ac:dyDescent="0.3">
      <c r="A20" t="s">
        <v>25</v>
      </c>
      <c r="B20" s="81" t="s">
        <v>63</v>
      </c>
      <c r="C20" s="1">
        <v>1.1599999999999999</v>
      </c>
      <c r="D20" s="1">
        <v>0.09</v>
      </c>
      <c r="E20" s="1">
        <v>1.25</v>
      </c>
      <c r="F20" s="1">
        <v>1.2629999999999999</v>
      </c>
      <c r="G20" s="1">
        <v>1.2629999999999999</v>
      </c>
      <c r="H20" s="1">
        <v>1.2629999999999999</v>
      </c>
    </row>
    <row r="21" spans="1:8" ht="28.8" x14ac:dyDescent="0.3">
      <c r="A21" t="s">
        <v>26</v>
      </c>
      <c r="B21" s="81" t="s">
        <v>64</v>
      </c>
      <c r="C21" s="1">
        <v>1.23</v>
      </c>
      <c r="D21" s="1">
        <v>7.0000000000000007E-2</v>
      </c>
      <c r="E21" s="1">
        <v>1.3</v>
      </c>
      <c r="F21" s="1">
        <v>1.3129999999999999</v>
      </c>
      <c r="G21" s="1">
        <v>1.3129999999999999</v>
      </c>
      <c r="H21" s="1">
        <v>1.3129999999999999</v>
      </c>
    </row>
    <row r="22" spans="1:8" ht="43.2" x14ac:dyDescent="0.3">
      <c r="A22" t="s">
        <v>27</v>
      </c>
      <c r="B22" s="81" t="s">
        <v>65</v>
      </c>
      <c r="C22" s="1">
        <v>1.89</v>
      </c>
      <c r="D22" s="1">
        <v>0.1</v>
      </c>
      <c r="E22" s="1">
        <v>1.99</v>
      </c>
      <c r="F22" s="1">
        <v>2.0099999999999998</v>
      </c>
      <c r="G22" s="1">
        <v>2.0099999999999998</v>
      </c>
      <c r="H22" s="1">
        <v>2.0099999999999998</v>
      </c>
    </row>
    <row r="23" spans="1:8" ht="72" x14ac:dyDescent="0.3">
      <c r="A23" t="s">
        <v>28</v>
      </c>
      <c r="B23" s="81" t="s">
        <v>66</v>
      </c>
      <c r="C23" s="1">
        <v>1.63</v>
      </c>
      <c r="D23" s="1">
        <v>0.1</v>
      </c>
      <c r="E23" s="1">
        <v>1.73</v>
      </c>
      <c r="F23" s="1">
        <v>1.7470000000000001</v>
      </c>
      <c r="G23" s="1">
        <v>1.7470000000000001</v>
      </c>
      <c r="H23" s="1">
        <v>1.7470000000000001</v>
      </c>
    </row>
    <row r="24" spans="1:8" ht="72" x14ac:dyDescent="0.3">
      <c r="A24" t="s">
        <v>29</v>
      </c>
      <c r="B24" s="81" t="s">
        <v>67</v>
      </c>
      <c r="C24" s="1">
        <v>1.63</v>
      </c>
      <c r="D24" s="1">
        <v>0.1</v>
      </c>
      <c r="E24" s="1">
        <v>1.73</v>
      </c>
      <c r="F24" s="1">
        <v>1.7470000000000001</v>
      </c>
      <c r="G24" s="1">
        <v>1.7470000000000001</v>
      </c>
      <c r="H24" s="1">
        <v>1.7470000000000001</v>
      </c>
    </row>
    <row r="25" spans="1:8" ht="28.8" x14ac:dyDescent="0.3">
      <c r="A25" t="s">
        <v>30</v>
      </c>
      <c r="B25" s="81" t="s">
        <v>68</v>
      </c>
      <c r="C25" s="1">
        <v>2.81</v>
      </c>
      <c r="D25" s="1">
        <v>7.0000000000000007E-2</v>
      </c>
      <c r="E25" s="1">
        <v>2.88</v>
      </c>
      <c r="F25" s="1">
        <v>2.9089999999999998</v>
      </c>
      <c r="G25" s="1">
        <v>2.9089999999999998</v>
      </c>
      <c r="H25" s="1">
        <v>2.9089999999999998</v>
      </c>
    </row>
    <row r="26" spans="1:8" ht="43.2" x14ac:dyDescent="0.3">
      <c r="A26" t="s">
        <v>31</v>
      </c>
      <c r="B26" s="81" t="s">
        <v>69</v>
      </c>
      <c r="C26" s="1">
        <v>1.59</v>
      </c>
      <c r="D26" s="1">
        <v>0.09</v>
      </c>
      <c r="E26" s="1">
        <v>1.68</v>
      </c>
      <c r="F26" s="1">
        <v>1.6970000000000001</v>
      </c>
      <c r="G26" s="1">
        <v>1.6970000000000001</v>
      </c>
      <c r="H26" s="1">
        <v>1.6970000000000001</v>
      </c>
    </row>
    <row r="27" spans="1:8" ht="43.2" x14ac:dyDescent="0.3">
      <c r="A27" t="s">
        <v>32</v>
      </c>
      <c r="B27" s="81" t="s">
        <v>70</v>
      </c>
      <c r="C27" s="1">
        <v>2.31</v>
      </c>
      <c r="D27" s="1">
        <v>0.08</v>
      </c>
      <c r="E27" s="1">
        <v>2.39</v>
      </c>
      <c r="F27" s="1">
        <v>2.4140000000000001</v>
      </c>
      <c r="G27" s="1">
        <v>2.4140000000000001</v>
      </c>
      <c r="H27" s="1">
        <v>2.4140000000000001</v>
      </c>
    </row>
    <row r="28" spans="1:8" ht="100.8" x14ac:dyDescent="0.3">
      <c r="A28" t="s">
        <v>33</v>
      </c>
      <c r="B28" s="81" t="s">
        <v>71</v>
      </c>
      <c r="C28" s="1">
        <v>3.01</v>
      </c>
      <c r="D28" s="1">
        <v>0.1</v>
      </c>
      <c r="E28" s="1">
        <v>3.11</v>
      </c>
      <c r="F28" s="1">
        <v>3.141</v>
      </c>
      <c r="G28" s="1">
        <v>3.141</v>
      </c>
      <c r="H28" s="1">
        <v>3.141</v>
      </c>
    </row>
    <row r="29" spans="1:8" ht="28.8" x14ac:dyDescent="0.3">
      <c r="A29" t="s">
        <v>34</v>
      </c>
      <c r="B29" s="81" t="s">
        <v>72</v>
      </c>
    </row>
    <row r="30" spans="1:8" ht="43.2" x14ac:dyDescent="0.3">
      <c r="A30" t="s">
        <v>35</v>
      </c>
      <c r="B30" s="81" t="s">
        <v>73</v>
      </c>
      <c r="C30" s="1">
        <v>0.69</v>
      </c>
      <c r="D30" s="1">
        <v>0.08</v>
      </c>
      <c r="E30" s="1">
        <v>0.77</v>
      </c>
      <c r="F30" s="1">
        <v>0.77800000000000002</v>
      </c>
      <c r="G30" s="1">
        <v>0.77800000000000002</v>
      </c>
      <c r="H30" s="1">
        <v>0.77800000000000002</v>
      </c>
    </row>
    <row r="31" spans="1:8" ht="57.6" x14ac:dyDescent="0.3">
      <c r="A31" t="s">
        <v>36</v>
      </c>
      <c r="B31" s="81" t="s">
        <v>74</v>
      </c>
      <c r="C31" s="1">
        <v>0.83</v>
      </c>
      <c r="D31" s="1">
        <v>0.09</v>
      </c>
      <c r="E31" s="1">
        <v>0.92</v>
      </c>
      <c r="F31" s="1">
        <v>0.92900000000000005</v>
      </c>
      <c r="G31" s="1">
        <v>0.92900000000000005</v>
      </c>
      <c r="H31" s="1">
        <v>0.92900000000000005</v>
      </c>
    </row>
    <row r="32" spans="1:8" ht="57.6" x14ac:dyDescent="0.3">
      <c r="A32" t="s">
        <v>37</v>
      </c>
      <c r="B32" s="81" t="s">
        <v>75</v>
      </c>
      <c r="C32" s="1">
        <v>0.56000000000000005</v>
      </c>
      <c r="D32" s="1">
        <v>7.0000000000000007E-2</v>
      </c>
      <c r="E32" s="1">
        <v>0.63</v>
      </c>
      <c r="F32" s="1">
        <v>0.63600000000000001</v>
      </c>
      <c r="G32" s="1">
        <v>0.63600000000000001</v>
      </c>
      <c r="H32" s="1">
        <v>0.63600000000000001</v>
      </c>
    </row>
    <row r="33" spans="1:8" ht="43.2" x14ac:dyDescent="0.3">
      <c r="A33" t="s">
        <v>38</v>
      </c>
      <c r="B33" s="81" t="s">
        <v>76</v>
      </c>
      <c r="C33" s="1">
        <v>0.53</v>
      </c>
      <c r="D33" s="1">
        <v>0.06</v>
      </c>
      <c r="E33" s="1">
        <v>0.59</v>
      </c>
      <c r="F33" s="1">
        <v>0.59599999999999997</v>
      </c>
      <c r="G33" s="1">
        <v>0.59599999999999997</v>
      </c>
      <c r="H33" s="1">
        <v>0.59599999999999997</v>
      </c>
    </row>
    <row r="34" spans="1:8" ht="57.6" x14ac:dyDescent="0.3">
      <c r="A34" t="s">
        <v>39</v>
      </c>
      <c r="B34" s="81" t="s">
        <v>77</v>
      </c>
      <c r="C34" s="1">
        <v>0.34</v>
      </c>
      <c r="D34" s="1">
        <v>0.05</v>
      </c>
      <c r="E34" s="1">
        <v>0.38</v>
      </c>
      <c r="F34" s="1">
        <v>0.38400000000000001</v>
      </c>
      <c r="G34" s="1">
        <v>0.38400000000000001</v>
      </c>
      <c r="H34" s="1">
        <v>0.38400000000000001</v>
      </c>
    </row>
    <row r="35" spans="1:8" ht="28.8" x14ac:dyDescent="0.3">
      <c r="A35" t="s">
        <v>40</v>
      </c>
      <c r="B35" s="81" t="s">
        <v>78</v>
      </c>
      <c r="C35" s="1">
        <v>1.1200000000000001</v>
      </c>
      <c r="D35" s="1">
        <v>0.12</v>
      </c>
      <c r="E35" s="1">
        <v>1.24</v>
      </c>
      <c r="F35" s="1">
        <v>1.252</v>
      </c>
      <c r="G35" s="1">
        <v>1.252</v>
      </c>
      <c r="H35" s="1">
        <v>1.252</v>
      </c>
    </row>
    <row r="36" spans="1:8" ht="28.8" x14ac:dyDescent="0.3">
      <c r="A36" t="s">
        <v>41</v>
      </c>
      <c r="B36" s="81" t="s">
        <v>79</v>
      </c>
      <c r="C36" s="1">
        <v>0.61</v>
      </c>
      <c r="D36" s="1">
        <v>0.1</v>
      </c>
      <c r="E36" s="1">
        <v>0.71</v>
      </c>
      <c r="F36" s="1">
        <v>0.71699999999999997</v>
      </c>
      <c r="G36" s="1">
        <v>0.71699999999999997</v>
      </c>
      <c r="H36" s="1">
        <v>0.71699999999999997</v>
      </c>
    </row>
    <row r="37" spans="1:8" ht="86.4" x14ac:dyDescent="0.3">
      <c r="A37" t="s">
        <v>42</v>
      </c>
      <c r="B37" s="81" t="s">
        <v>80</v>
      </c>
      <c r="C37" s="1">
        <v>1.0900000000000001</v>
      </c>
      <c r="D37" s="1">
        <v>7.0000000000000007E-2</v>
      </c>
      <c r="E37" s="1">
        <v>1.1599999999999999</v>
      </c>
      <c r="F37" s="1">
        <v>1.1719999999999999</v>
      </c>
      <c r="G37" s="1">
        <v>1.1719999999999999</v>
      </c>
      <c r="H37" s="1">
        <v>1.1719999999999999</v>
      </c>
    </row>
    <row r="38" spans="1:8" ht="86.4" x14ac:dyDescent="0.3">
      <c r="A38" t="s">
        <v>43</v>
      </c>
      <c r="B38" s="81" t="s">
        <v>81</v>
      </c>
      <c r="C38" s="1">
        <v>0.56000000000000005</v>
      </c>
      <c r="D38" s="1">
        <v>0.05</v>
      </c>
      <c r="E38" s="1">
        <v>0.61</v>
      </c>
      <c r="F38" s="1">
        <v>0.61599999999999999</v>
      </c>
      <c r="G38" s="1">
        <v>0.61599999999999999</v>
      </c>
      <c r="H38" s="1">
        <v>0.61599999999999999</v>
      </c>
    </row>
  </sheetData>
  <sheetProtection algorithmName="SHA-512" hashValue="tOSak16I+um8+j0nJfu6aJl2HUHyZhsFXo41znTiB4HiPQCBFhMTehpuq0v2FvGwQRnrv8tPoSjSKfjD6f/xmg==" saltValue="dr3S4/QbOZHZm3XdzJwTRg==" spinCount="100000"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51"/>
  <dimension ref="A1:I9"/>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0.05</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0.9</v>
      </c>
      <c r="D6" s="1">
        <v>0.08</v>
      </c>
      <c r="E6" s="1">
        <v>0.98</v>
      </c>
      <c r="F6" s="1">
        <v>1.0780000000000001</v>
      </c>
      <c r="G6" s="1">
        <v>1.1759999999999999</v>
      </c>
      <c r="H6" s="1">
        <v>1.274</v>
      </c>
    </row>
    <row r="7" spans="1:9" x14ac:dyDescent="0.3">
      <c r="A7" t="s">
        <v>13</v>
      </c>
      <c r="B7" s="81" t="s">
        <v>50</v>
      </c>
    </row>
    <row r="8" spans="1:9" x14ac:dyDescent="0.3">
      <c r="A8" t="s">
        <v>13</v>
      </c>
      <c r="B8" s="81" t="s">
        <v>51</v>
      </c>
      <c r="C8" s="1">
        <v>0.86</v>
      </c>
      <c r="D8" s="1">
        <v>0.08</v>
      </c>
      <c r="E8" s="1">
        <v>0.94</v>
      </c>
      <c r="F8" s="1">
        <v>1.034</v>
      </c>
      <c r="G8" s="1">
        <v>1.1279999999999999</v>
      </c>
      <c r="H8" s="1">
        <v>1.222</v>
      </c>
      <c r="I8" t="s">
        <v>83</v>
      </c>
    </row>
    <row r="9" spans="1:9" x14ac:dyDescent="0.3">
      <c r="A9" t="s">
        <v>14</v>
      </c>
      <c r="B9" s="81" t="s">
        <v>52</v>
      </c>
    </row>
  </sheetData>
  <sheetProtection algorithmName="SHA-512" hashValue="sXmP5w18Cy9+AJXPHuqA8vKrQzS5iRJMrwIPjKFKLOI0CzUdwD/Jogpj8oN9gwuKZ/ZkI5qrUJpTGWDNRur1Lw==" saltValue="ZMrlp3LCK3dc2mb+LShRWA=="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52"/>
  <dimension ref="A1:I284"/>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1.35</v>
      </c>
      <c r="D3" s="1">
        <v>7.0000000000000007E-2</v>
      </c>
      <c r="E3" s="1">
        <v>1.41</v>
      </c>
      <c r="F3" s="1">
        <v>1.5509999999999999</v>
      </c>
      <c r="G3" s="1">
        <v>1.6919999999999999</v>
      </c>
      <c r="H3" s="1">
        <v>1.833</v>
      </c>
      <c r="I3" t="s">
        <v>84</v>
      </c>
    </row>
    <row r="4" spans="1:9" x14ac:dyDescent="0.3">
      <c r="A4" t="s">
        <v>10</v>
      </c>
      <c r="B4" s="81" t="s">
        <v>47</v>
      </c>
      <c r="C4" s="1">
        <v>1.39</v>
      </c>
      <c r="D4" s="1">
        <v>0.05</v>
      </c>
      <c r="E4" s="1">
        <v>1.44</v>
      </c>
      <c r="F4" s="1">
        <v>1.5840000000000001</v>
      </c>
      <c r="G4" s="1">
        <v>1.728</v>
      </c>
      <c r="H4" s="1">
        <v>1.8720000000000001</v>
      </c>
      <c r="I4" t="s">
        <v>83</v>
      </c>
    </row>
    <row r="5" spans="1:9" x14ac:dyDescent="0.3">
      <c r="A5" t="s">
        <v>11</v>
      </c>
      <c r="B5" s="81" t="s">
        <v>48</v>
      </c>
      <c r="C5" s="1">
        <v>1.33</v>
      </c>
      <c r="D5" s="1">
        <v>0.14000000000000001</v>
      </c>
      <c r="E5" s="1">
        <v>1.47</v>
      </c>
      <c r="F5" s="1">
        <v>1.617</v>
      </c>
      <c r="G5" s="1">
        <v>1.764</v>
      </c>
      <c r="H5" s="1">
        <v>1.911</v>
      </c>
    </row>
    <row r="6" spans="1:9" x14ac:dyDescent="0.3">
      <c r="A6" t="s">
        <v>12</v>
      </c>
      <c r="B6" s="81" t="s">
        <v>49</v>
      </c>
      <c r="C6" s="1">
        <v>1.39</v>
      </c>
      <c r="D6" s="1">
        <v>0.09</v>
      </c>
      <c r="E6" s="1">
        <v>1.48</v>
      </c>
      <c r="F6" s="1">
        <v>1.6279999999999999</v>
      </c>
      <c r="G6" s="1">
        <v>1.776</v>
      </c>
      <c r="H6" s="1">
        <v>1.9239999999999999</v>
      </c>
    </row>
    <row r="7" spans="1:9" x14ac:dyDescent="0.3">
      <c r="A7" t="s">
        <v>13</v>
      </c>
      <c r="B7" s="81" t="s">
        <v>50</v>
      </c>
    </row>
    <row r="8" spans="1:9" x14ac:dyDescent="0.3">
      <c r="A8" t="s">
        <v>13</v>
      </c>
      <c r="B8" s="81" t="s">
        <v>51</v>
      </c>
    </row>
    <row r="9" spans="1:9" x14ac:dyDescent="0.3">
      <c r="A9" t="s">
        <v>14</v>
      </c>
      <c r="B9" s="81" t="s">
        <v>52</v>
      </c>
      <c r="C9" s="1">
        <v>2.0499999999999998</v>
      </c>
      <c r="D9" s="1">
        <v>0.24</v>
      </c>
      <c r="E9" s="1">
        <v>2.29</v>
      </c>
      <c r="F9" s="1">
        <v>2.5190000000000001</v>
      </c>
      <c r="G9" s="1">
        <v>2.7480000000000002</v>
      </c>
      <c r="H9" s="1">
        <v>2.9769999999999999</v>
      </c>
    </row>
    <row r="10" spans="1:9" x14ac:dyDescent="0.3">
      <c r="A10" t="s">
        <v>15</v>
      </c>
      <c r="B10" s="81" t="s">
        <v>53</v>
      </c>
      <c r="C10" s="1">
        <v>1.94</v>
      </c>
      <c r="D10" s="1">
        <v>7.0000000000000007E-2</v>
      </c>
      <c r="E10" s="1">
        <v>2.0099999999999998</v>
      </c>
      <c r="F10" s="1">
        <v>2.0299999999999998</v>
      </c>
      <c r="G10" s="1">
        <v>2.0299999999999998</v>
      </c>
      <c r="H10" s="1">
        <v>2.0299999999999998</v>
      </c>
    </row>
    <row r="11" spans="1:9" x14ac:dyDescent="0.3">
      <c r="A11" t="s">
        <v>16</v>
      </c>
      <c r="B11" s="81" t="s">
        <v>54</v>
      </c>
      <c r="C11" s="1">
        <v>3.06</v>
      </c>
      <c r="D11" s="1">
        <v>0.22</v>
      </c>
      <c r="E11" s="1">
        <v>3.28</v>
      </c>
      <c r="F11" s="1">
        <v>3.3130000000000002</v>
      </c>
      <c r="G11" s="1">
        <v>3.3130000000000002</v>
      </c>
      <c r="H11" s="1">
        <v>3.3130000000000002</v>
      </c>
    </row>
    <row r="12" spans="1:9" x14ac:dyDescent="0.3">
      <c r="A12" t="s">
        <v>17</v>
      </c>
      <c r="B12" s="81" t="s">
        <v>55</v>
      </c>
      <c r="C12" s="1">
        <v>0.92</v>
      </c>
      <c r="D12" s="1">
        <v>7.0000000000000007E-2</v>
      </c>
      <c r="E12" s="1">
        <v>0.99</v>
      </c>
      <c r="F12" s="1">
        <v>1</v>
      </c>
      <c r="G12" s="1">
        <v>1</v>
      </c>
      <c r="H12" s="1">
        <v>1</v>
      </c>
    </row>
    <row r="13" spans="1:9" x14ac:dyDescent="0.3">
      <c r="A13" t="s">
        <v>18</v>
      </c>
      <c r="B13" s="81" t="s">
        <v>56</v>
      </c>
      <c r="C13" s="1">
        <v>1.86</v>
      </c>
      <c r="D13" s="1">
        <v>0.1</v>
      </c>
      <c r="E13" s="1">
        <v>1.96</v>
      </c>
      <c r="F13" s="1">
        <v>1.98</v>
      </c>
      <c r="G13" s="1">
        <v>1.98</v>
      </c>
      <c r="H13" s="1">
        <v>1.98</v>
      </c>
    </row>
    <row r="14" spans="1:9" x14ac:dyDescent="0.3">
      <c r="A14" t="s">
        <v>19</v>
      </c>
      <c r="B14" s="81" t="s">
        <v>57</v>
      </c>
    </row>
    <row r="15" spans="1:9" ht="57.6" x14ac:dyDescent="0.3">
      <c r="A15" t="s">
        <v>20</v>
      </c>
      <c r="B15" s="81" t="s">
        <v>58</v>
      </c>
      <c r="C15" s="1">
        <v>0.68</v>
      </c>
      <c r="D15" s="1">
        <v>0.06</v>
      </c>
      <c r="E15" s="1">
        <v>0.74</v>
      </c>
      <c r="F15" s="1">
        <v>0.747</v>
      </c>
      <c r="G15" s="1">
        <v>0.747</v>
      </c>
      <c r="H15" s="1">
        <v>0.747</v>
      </c>
    </row>
    <row r="16" spans="1:9" ht="57.6" x14ac:dyDescent="0.3">
      <c r="A16" t="s">
        <v>21</v>
      </c>
      <c r="B16" s="81" t="s">
        <v>59</v>
      </c>
      <c r="C16" s="1">
        <v>1.1299999999999999</v>
      </c>
      <c r="D16" s="1">
        <v>0.06</v>
      </c>
      <c r="E16" s="1">
        <v>1.18</v>
      </c>
      <c r="F16" s="1">
        <v>1.1919999999999999</v>
      </c>
      <c r="G16" s="1">
        <v>1.1919999999999999</v>
      </c>
      <c r="H16" s="1">
        <v>1.1919999999999999</v>
      </c>
    </row>
    <row r="17" spans="1:8" ht="72" x14ac:dyDescent="0.3">
      <c r="A17" t="s">
        <v>22</v>
      </c>
      <c r="B17" s="81" t="s">
        <v>60</v>
      </c>
      <c r="C17" s="1">
        <v>2.0499999999999998</v>
      </c>
      <c r="D17" s="1">
        <v>0.17</v>
      </c>
      <c r="E17" s="1">
        <v>2.2200000000000002</v>
      </c>
      <c r="F17" s="1">
        <v>2.242</v>
      </c>
      <c r="G17" s="1">
        <v>2.242</v>
      </c>
      <c r="H17" s="1">
        <v>2.242</v>
      </c>
    </row>
    <row r="18" spans="1:8" ht="57.6" x14ac:dyDescent="0.3">
      <c r="A18" t="s">
        <v>23</v>
      </c>
      <c r="B18" s="81" t="s">
        <v>61</v>
      </c>
      <c r="C18" s="1">
        <v>2</v>
      </c>
      <c r="D18" s="1">
        <v>0.16</v>
      </c>
      <c r="E18" s="1">
        <v>2.17</v>
      </c>
      <c r="F18" s="1">
        <v>2.1920000000000002</v>
      </c>
      <c r="G18" s="1">
        <v>2.1920000000000002</v>
      </c>
      <c r="H18" s="1">
        <v>2.1920000000000002</v>
      </c>
    </row>
    <row r="19" spans="1:8" ht="28.8" x14ac:dyDescent="0.3">
      <c r="A19" t="s">
        <v>24</v>
      </c>
      <c r="B19" s="81" t="s">
        <v>62</v>
      </c>
      <c r="C19" s="1">
        <v>0.89</v>
      </c>
      <c r="D19" s="1">
        <v>0.12</v>
      </c>
      <c r="E19" s="1">
        <v>1.01</v>
      </c>
      <c r="F19" s="1">
        <v>1.02</v>
      </c>
      <c r="G19" s="1">
        <v>1.02</v>
      </c>
      <c r="H19" s="1">
        <v>1.02</v>
      </c>
    </row>
    <row r="20" spans="1:8" ht="28.8" x14ac:dyDescent="0.3">
      <c r="A20" t="s">
        <v>25</v>
      </c>
      <c r="B20" s="81" t="s">
        <v>63</v>
      </c>
      <c r="C20" s="1">
        <v>1.41</v>
      </c>
      <c r="D20" s="1">
        <v>0.14000000000000001</v>
      </c>
      <c r="E20" s="1">
        <v>1.55</v>
      </c>
      <c r="F20" s="1">
        <v>1.5660000000000001</v>
      </c>
      <c r="G20" s="1">
        <v>1.5660000000000001</v>
      </c>
      <c r="H20" s="1">
        <v>1.5660000000000001</v>
      </c>
    </row>
    <row r="21" spans="1:8" ht="28.8" x14ac:dyDescent="0.3">
      <c r="A21" t="s">
        <v>26</v>
      </c>
      <c r="B21" s="81" t="s">
        <v>64</v>
      </c>
      <c r="C21" s="1">
        <v>1.42</v>
      </c>
      <c r="D21" s="1">
        <v>0.11</v>
      </c>
      <c r="E21" s="1">
        <v>1.52</v>
      </c>
      <c r="F21" s="1">
        <v>1.5349999999999999</v>
      </c>
      <c r="G21" s="1">
        <v>1.5349999999999999</v>
      </c>
      <c r="H21" s="1">
        <v>1.5349999999999999</v>
      </c>
    </row>
    <row r="22" spans="1:8" ht="43.2" x14ac:dyDescent="0.3">
      <c r="A22" t="s">
        <v>27</v>
      </c>
      <c r="B22" s="81" t="s">
        <v>65</v>
      </c>
      <c r="C22" s="1">
        <v>2.1800000000000002</v>
      </c>
      <c r="D22" s="1">
        <v>0.16</v>
      </c>
      <c r="E22" s="1">
        <v>2.34</v>
      </c>
      <c r="F22" s="1">
        <v>2.363</v>
      </c>
      <c r="G22" s="1">
        <v>2.363</v>
      </c>
      <c r="H22" s="1">
        <v>2.363</v>
      </c>
    </row>
    <row r="23" spans="1:8" ht="72" x14ac:dyDescent="0.3">
      <c r="A23" t="s">
        <v>28</v>
      </c>
      <c r="B23" s="81" t="s">
        <v>66</v>
      </c>
      <c r="C23" s="1">
        <v>1.89</v>
      </c>
      <c r="D23" s="1">
        <v>0.15</v>
      </c>
      <c r="E23" s="1">
        <v>2.04</v>
      </c>
      <c r="F23" s="1">
        <v>2.06</v>
      </c>
      <c r="G23" s="1">
        <v>2.06</v>
      </c>
      <c r="H23" s="1">
        <v>2.06</v>
      </c>
    </row>
    <row r="24" spans="1:8" ht="72" x14ac:dyDescent="0.3">
      <c r="A24" t="s">
        <v>29</v>
      </c>
      <c r="B24" s="81" t="s">
        <v>67</v>
      </c>
      <c r="C24" s="1">
        <v>1.89</v>
      </c>
      <c r="D24" s="1">
        <v>0.15</v>
      </c>
      <c r="E24" s="1">
        <v>2.04</v>
      </c>
      <c r="F24" s="1">
        <v>2.06</v>
      </c>
      <c r="G24" s="1">
        <v>2.06</v>
      </c>
      <c r="H24" s="1">
        <v>2.06</v>
      </c>
    </row>
    <row r="25" spans="1:8" ht="28.8" x14ac:dyDescent="0.3">
      <c r="A25" t="s">
        <v>30</v>
      </c>
      <c r="B25" s="81" t="s">
        <v>68</v>
      </c>
      <c r="C25" s="1">
        <v>3.03</v>
      </c>
      <c r="D25" s="1">
        <v>0.11</v>
      </c>
      <c r="E25" s="1">
        <v>3.14</v>
      </c>
      <c r="F25" s="1">
        <v>3.1709999999999998</v>
      </c>
      <c r="G25" s="1">
        <v>3.1709999999999998</v>
      </c>
      <c r="H25" s="1">
        <v>3.1709999999999998</v>
      </c>
    </row>
    <row r="26" spans="1:8" ht="43.2" x14ac:dyDescent="0.3">
      <c r="A26" t="s">
        <v>31</v>
      </c>
      <c r="B26" s="81" t="s">
        <v>69</v>
      </c>
      <c r="C26" s="1">
        <v>1.83</v>
      </c>
      <c r="D26" s="1">
        <v>0.14000000000000001</v>
      </c>
      <c r="E26" s="1">
        <v>1.97</v>
      </c>
      <c r="F26" s="1">
        <v>1.99</v>
      </c>
      <c r="G26" s="1">
        <v>1.99</v>
      </c>
      <c r="H26" s="1">
        <v>1.99</v>
      </c>
    </row>
    <row r="27" spans="1:8" ht="43.2" x14ac:dyDescent="0.3">
      <c r="A27" t="s">
        <v>32</v>
      </c>
      <c r="B27" s="81" t="s">
        <v>70</v>
      </c>
      <c r="C27" s="1">
        <v>1.62</v>
      </c>
      <c r="D27" s="1">
        <v>0.13</v>
      </c>
      <c r="E27" s="1">
        <v>1.75</v>
      </c>
      <c r="F27" s="1">
        <v>1.768</v>
      </c>
      <c r="G27" s="1">
        <v>1.768</v>
      </c>
      <c r="H27" s="1">
        <v>1.768</v>
      </c>
    </row>
    <row r="28" spans="1:8" ht="100.8" x14ac:dyDescent="0.3">
      <c r="A28" t="s">
        <v>33</v>
      </c>
      <c r="B28" s="81" t="s">
        <v>71</v>
      </c>
      <c r="C28" s="1">
        <v>1.85</v>
      </c>
      <c r="D28" s="1">
        <v>0.15</v>
      </c>
      <c r="E28" s="1">
        <v>2.0099999999999998</v>
      </c>
      <c r="F28" s="1">
        <v>2.0299999999999998</v>
      </c>
      <c r="G28" s="1">
        <v>2.0299999999999998</v>
      </c>
      <c r="H28" s="1">
        <v>2.0299999999999998</v>
      </c>
    </row>
    <row r="29" spans="1:8" ht="28.8" x14ac:dyDescent="0.3">
      <c r="A29" t="s">
        <v>34</v>
      </c>
      <c r="B29" s="81" t="s">
        <v>72</v>
      </c>
    </row>
    <row r="30" spans="1:8" ht="43.2" x14ac:dyDescent="0.3">
      <c r="A30" t="s">
        <v>35</v>
      </c>
      <c r="B30" s="81" t="s">
        <v>73</v>
      </c>
      <c r="C30" s="1">
        <v>0.85</v>
      </c>
      <c r="D30" s="1">
        <v>0.12</v>
      </c>
      <c r="E30" s="1">
        <v>0.98</v>
      </c>
      <c r="F30" s="1">
        <v>0.99</v>
      </c>
      <c r="G30" s="1">
        <v>0.99</v>
      </c>
      <c r="H30" s="1">
        <v>0.99</v>
      </c>
    </row>
    <row r="31" spans="1:8" ht="57.6" x14ac:dyDescent="0.3">
      <c r="A31" t="s">
        <v>36</v>
      </c>
      <c r="B31" s="81" t="s">
        <v>74</v>
      </c>
      <c r="C31" s="1">
        <v>0.97</v>
      </c>
      <c r="D31" s="1">
        <v>0.15</v>
      </c>
      <c r="E31" s="1">
        <v>1.1200000000000001</v>
      </c>
      <c r="F31" s="1">
        <v>1.131</v>
      </c>
      <c r="G31" s="1">
        <v>1.131</v>
      </c>
      <c r="H31" s="1">
        <v>1.131</v>
      </c>
    </row>
    <row r="32" spans="1:8" ht="57.6" x14ac:dyDescent="0.3">
      <c r="A32" t="s">
        <v>37</v>
      </c>
      <c r="B32" s="81" t="s">
        <v>75</v>
      </c>
      <c r="C32" s="1">
        <v>0.66</v>
      </c>
      <c r="D32" s="1">
        <v>0.11</v>
      </c>
      <c r="E32" s="1">
        <v>0.77</v>
      </c>
      <c r="F32" s="1">
        <v>0.77800000000000002</v>
      </c>
      <c r="G32" s="1">
        <v>0.77800000000000002</v>
      </c>
      <c r="H32" s="1">
        <v>0.77800000000000002</v>
      </c>
    </row>
    <row r="33" spans="1:9" ht="43.2" x14ac:dyDescent="0.3">
      <c r="A33" t="s">
        <v>38</v>
      </c>
      <c r="B33" s="81" t="s">
        <v>76</v>
      </c>
      <c r="C33" s="1">
        <v>0.72</v>
      </c>
      <c r="D33" s="1">
        <v>0.09</v>
      </c>
      <c r="E33" s="1">
        <v>0.81</v>
      </c>
      <c r="F33" s="1">
        <v>0.81799999999999995</v>
      </c>
      <c r="G33" s="1">
        <v>0.81799999999999995</v>
      </c>
      <c r="H33" s="1">
        <v>0.81799999999999995</v>
      </c>
    </row>
    <row r="34" spans="1:9" ht="57.6" x14ac:dyDescent="0.3">
      <c r="A34" t="s">
        <v>39</v>
      </c>
      <c r="B34" s="81" t="s">
        <v>77</v>
      </c>
      <c r="C34" s="1">
        <v>0.45</v>
      </c>
      <c r="D34" s="1">
        <v>7.0000000000000007E-2</v>
      </c>
      <c r="E34" s="1">
        <v>0.53</v>
      </c>
      <c r="F34" s="1">
        <v>0.53500000000000003</v>
      </c>
      <c r="G34" s="1">
        <v>0.53500000000000003</v>
      </c>
      <c r="H34" s="1">
        <v>0.53500000000000003</v>
      </c>
    </row>
    <row r="35" spans="1:9" ht="28.8" x14ac:dyDescent="0.3">
      <c r="A35" t="s">
        <v>40</v>
      </c>
      <c r="B35" s="81" t="s">
        <v>78</v>
      </c>
      <c r="C35" s="1">
        <v>1.31</v>
      </c>
      <c r="D35" s="1">
        <v>0.18</v>
      </c>
      <c r="E35" s="1">
        <v>1.49</v>
      </c>
      <c r="F35" s="1">
        <v>1.5049999999999999</v>
      </c>
      <c r="G35" s="1">
        <v>1.5049999999999999</v>
      </c>
      <c r="H35" s="1">
        <v>1.5049999999999999</v>
      </c>
    </row>
    <row r="36" spans="1:9" ht="28.8" x14ac:dyDescent="0.3">
      <c r="A36" t="s">
        <v>41</v>
      </c>
      <c r="B36" s="81" t="s">
        <v>79</v>
      </c>
      <c r="C36" s="1">
        <v>0.82</v>
      </c>
      <c r="D36" s="1">
        <v>0.15</v>
      </c>
      <c r="E36" s="1">
        <v>0.97</v>
      </c>
      <c r="F36" s="1">
        <v>0.98</v>
      </c>
      <c r="G36" s="1">
        <v>0.98</v>
      </c>
      <c r="H36" s="1">
        <v>0.98</v>
      </c>
    </row>
    <row r="37" spans="1:9" ht="86.4" x14ac:dyDescent="0.3">
      <c r="A37" t="s">
        <v>42</v>
      </c>
      <c r="B37" s="81" t="s">
        <v>80</v>
      </c>
      <c r="C37" s="1">
        <v>1.27</v>
      </c>
      <c r="D37" s="1">
        <v>0.11</v>
      </c>
      <c r="E37" s="1">
        <v>1.38</v>
      </c>
      <c r="F37" s="1">
        <v>1.3939999999999999</v>
      </c>
      <c r="G37" s="1">
        <v>1.3939999999999999</v>
      </c>
      <c r="H37" s="1">
        <v>1.3939999999999999</v>
      </c>
    </row>
    <row r="38" spans="1:9" ht="86.4" x14ac:dyDescent="0.3">
      <c r="A38" t="s">
        <v>43</v>
      </c>
      <c r="B38" s="81" t="s">
        <v>81</v>
      </c>
      <c r="C38" s="1">
        <v>0.66</v>
      </c>
      <c r="D38" s="1">
        <v>0.08</v>
      </c>
      <c r="E38" s="1">
        <v>0.73</v>
      </c>
      <c r="F38" s="1">
        <v>0.73699999999999999</v>
      </c>
      <c r="G38" s="1">
        <v>0.73699999999999999</v>
      </c>
      <c r="H38" s="1">
        <v>0.73699999999999999</v>
      </c>
    </row>
    <row r="39" spans="1:9" x14ac:dyDescent="0.3">
      <c r="A39" t="s">
        <v>85</v>
      </c>
      <c r="B39" s="81" t="s">
        <v>330</v>
      </c>
      <c r="C39" s="1">
        <v>1.87</v>
      </c>
      <c r="E39" s="1">
        <v>1.87</v>
      </c>
      <c r="F39" s="1">
        <v>2.0569999999999999</v>
      </c>
      <c r="G39" s="1">
        <v>2.2440000000000002</v>
      </c>
      <c r="H39" s="1">
        <v>2.431</v>
      </c>
      <c r="I39" t="s">
        <v>572</v>
      </c>
    </row>
    <row r="40" spans="1:9" x14ac:dyDescent="0.3">
      <c r="A40" t="s">
        <v>86</v>
      </c>
      <c r="B40" s="81" t="s">
        <v>331</v>
      </c>
      <c r="C40" s="1">
        <v>3.0710000000000002</v>
      </c>
      <c r="E40" s="1">
        <v>3.0710000000000002</v>
      </c>
      <c r="F40" s="1">
        <v>3.3780000000000001</v>
      </c>
      <c r="G40" s="1">
        <v>3.6859999999999999</v>
      </c>
      <c r="H40" s="1">
        <v>3.9929999999999999</v>
      </c>
      <c r="I40" t="s">
        <v>572</v>
      </c>
    </row>
    <row r="41" spans="1:9" x14ac:dyDescent="0.3">
      <c r="A41" t="s">
        <v>87</v>
      </c>
      <c r="B41" s="81" t="s">
        <v>332</v>
      </c>
      <c r="C41" s="1">
        <v>3.4129999999999998</v>
      </c>
      <c r="E41" s="1">
        <v>3.4129999999999998</v>
      </c>
      <c r="F41" s="1">
        <v>3.754</v>
      </c>
      <c r="G41" s="1">
        <v>4.0949999999999998</v>
      </c>
      <c r="H41" s="1">
        <v>4.4359999999999999</v>
      </c>
      <c r="I41" t="s">
        <v>572</v>
      </c>
    </row>
    <row r="42" spans="1:9" x14ac:dyDescent="0.3">
      <c r="A42" t="s">
        <v>88</v>
      </c>
      <c r="B42" s="81" t="s">
        <v>333</v>
      </c>
      <c r="C42" s="1">
        <v>3.444</v>
      </c>
      <c r="E42" s="1">
        <v>3.444</v>
      </c>
      <c r="F42" s="1">
        <v>3.7879999999999998</v>
      </c>
      <c r="G42" s="1">
        <v>4.1319999999999997</v>
      </c>
      <c r="H42" s="1">
        <v>4.4770000000000003</v>
      </c>
      <c r="I42" t="s">
        <v>572</v>
      </c>
    </row>
    <row r="43" spans="1:9" x14ac:dyDescent="0.3">
      <c r="A43" t="s">
        <v>89</v>
      </c>
      <c r="B43" s="81" t="s">
        <v>334</v>
      </c>
      <c r="C43" s="1">
        <v>3.444</v>
      </c>
      <c r="E43" s="1">
        <v>3.444</v>
      </c>
      <c r="F43" s="1">
        <v>3.7879999999999998</v>
      </c>
      <c r="G43" s="1">
        <v>4.1319999999999997</v>
      </c>
      <c r="H43" s="1">
        <v>4.4770000000000003</v>
      </c>
      <c r="I43" t="s">
        <v>572</v>
      </c>
    </row>
    <row r="44" spans="1:9" x14ac:dyDescent="0.3">
      <c r="A44" t="s">
        <v>90</v>
      </c>
      <c r="B44" s="81" t="s">
        <v>332</v>
      </c>
      <c r="C44" s="1">
        <v>3.4129999999999998</v>
      </c>
      <c r="E44" s="1">
        <v>3.4129999999999998</v>
      </c>
      <c r="F44" s="1">
        <v>3.754</v>
      </c>
      <c r="G44" s="1">
        <v>4.0949999999999998</v>
      </c>
      <c r="H44" s="1">
        <v>4.4359999999999999</v>
      </c>
      <c r="I44" t="s">
        <v>572</v>
      </c>
    </row>
    <row r="45" spans="1:9" x14ac:dyDescent="0.3">
      <c r="A45" t="s">
        <v>91</v>
      </c>
      <c r="B45" s="81" t="s">
        <v>333</v>
      </c>
      <c r="C45" s="1">
        <v>3.444</v>
      </c>
      <c r="E45" s="1">
        <v>3.444</v>
      </c>
      <c r="F45" s="1">
        <v>3.7879999999999998</v>
      </c>
      <c r="G45" s="1">
        <v>4.1319999999999997</v>
      </c>
      <c r="H45" s="1">
        <v>4.4770000000000003</v>
      </c>
      <c r="I45" t="s">
        <v>572</v>
      </c>
    </row>
    <row r="46" spans="1:9" x14ac:dyDescent="0.3">
      <c r="A46" t="s">
        <v>92</v>
      </c>
      <c r="B46" s="81" t="s">
        <v>335</v>
      </c>
      <c r="C46" s="1">
        <v>2.5939999999999999</v>
      </c>
      <c r="E46" s="1">
        <v>2.5939999999999999</v>
      </c>
      <c r="F46" s="1">
        <v>2.8530000000000002</v>
      </c>
      <c r="G46" s="1">
        <v>3.113</v>
      </c>
      <c r="H46" s="1">
        <v>3.3719999999999999</v>
      </c>
      <c r="I46" t="s">
        <v>572</v>
      </c>
    </row>
    <row r="47" spans="1:9" ht="28.8" x14ac:dyDescent="0.3">
      <c r="A47" t="s">
        <v>93</v>
      </c>
      <c r="B47" s="81" t="s">
        <v>336</v>
      </c>
      <c r="C47" s="1">
        <v>4.1260000000000003</v>
      </c>
      <c r="E47" s="1">
        <v>4.1260000000000003</v>
      </c>
      <c r="F47" s="1">
        <v>4.5389999999999997</v>
      </c>
      <c r="G47" s="1">
        <v>4.9509999999999996</v>
      </c>
      <c r="H47" s="1">
        <v>5.3639999999999999</v>
      </c>
      <c r="I47" t="s">
        <v>572</v>
      </c>
    </row>
    <row r="48" spans="1:9" ht="43.2" x14ac:dyDescent="0.3">
      <c r="A48" t="s">
        <v>94</v>
      </c>
      <c r="B48" s="81" t="s">
        <v>337</v>
      </c>
      <c r="C48" s="1">
        <v>4.1260000000000003</v>
      </c>
      <c r="E48" s="1">
        <v>4.1260000000000003</v>
      </c>
      <c r="F48" s="1">
        <v>4.5389999999999997</v>
      </c>
      <c r="G48" s="1">
        <v>4.9509999999999996</v>
      </c>
      <c r="H48" s="1">
        <v>5.3639999999999999</v>
      </c>
      <c r="I48" t="s">
        <v>572</v>
      </c>
    </row>
    <row r="49" spans="1:9" x14ac:dyDescent="0.3">
      <c r="A49" t="s">
        <v>95</v>
      </c>
      <c r="B49" s="81" t="s">
        <v>338</v>
      </c>
      <c r="C49" s="1">
        <v>3.444</v>
      </c>
      <c r="E49" s="1">
        <v>3.444</v>
      </c>
      <c r="F49" s="1">
        <v>3.7879999999999998</v>
      </c>
      <c r="G49" s="1">
        <v>4.1319999999999997</v>
      </c>
      <c r="H49" s="1">
        <v>4.4770000000000003</v>
      </c>
      <c r="I49" t="s">
        <v>572</v>
      </c>
    </row>
    <row r="50" spans="1:9" ht="28.8" x14ac:dyDescent="0.3">
      <c r="A50" t="s">
        <v>96</v>
      </c>
      <c r="B50" s="81" t="s">
        <v>339</v>
      </c>
      <c r="C50" s="1">
        <v>3.444</v>
      </c>
      <c r="E50" s="1">
        <v>3.444</v>
      </c>
      <c r="F50" s="1">
        <v>3.7879999999999998</v>
      </c>
      <c r="G50" s="1">
        <v>4.1319999999999997</v>
      </c>
      <c r="H50" s="1">
        <v>4.4770000000000003</v>
      </c>
      <c r="I50" t="s">
        <v>572</v>
      </c>
    </row>
    <row r="51" spans="1:9" x14ac:dyDescent="0.3">
      <c r="A51" t="s">
        <v>97</v>
      </c>
      <c r="B51" s="81" t="s">
        <v>340</v>
      </c>
      <c r="C51" s="1">
        <v>3.444</v>
      </c>
      <c r="E51" s="1">
        <v>3.444</v>
      </c>
      <c r="F51" s="1">
        <v>3.7879999999999998</v>
      </c>
      <c r="G51" s="1">
        <v>4.1319999999999997</v>
      </c>
      <c r="H51" s="1">
        <v>4.4770000000000003</v>
      </c>
      <c r="I51" t="s">
        <v>572</v>
      </c>
    </row>
    <row r="52" spans="1:9" x14ac:dyDescent="0.3">
      <c r="A52" t="s">
        <v>98</v>
      </c>
      <c r="B52" s="81" t="s">
        <v>341</v>
      </c>
      <c r="C52" s="1">
        <v>3.444</v>
      </c>
      <c r="E52" s="1">
        <v>3.444</v>
      </c>
      <c r="F52" s="1">
        <v>3.7879999999999998</v>
      </c>
      <c r="G52" s="1">
        <v>4.1319999999999997</v>
      </c>
      <c r="H52" s="1">
        <v>4.4770000000000003</v>
      </c>
      <c r="I52" t="s">
        <v>572</v>
      </c>
    </row>
    <row r="53" spans="1:9" x14ac:dyDescent="0.3">
      <c r="A53" t="s">
        <v>99</v>
      </c>
      <c r="B53" s="81" t="s">
        <v>342</v>
      </c>
      <c r="C53" s="1">
        <v>3.444</v>
      </c>
      <c r="E53" s="1">
        <v>3.444</v>
      </c>
      <c r="F53" s="1">
        <v>3.7879999999999998</v>
      </c>
      <c r="G53" s="1">
        <v>4.1319999999999997</v>
      </c>
      <c r="H53" s="1">
        <v>4.4770000000000003</v>
      </c>
      <c r="I53" t="s">
        <v>572</v>
      </c>
    </row>
    <row r="54" spans="1:9" x14ac:dyDescent="0.3">
      <c r="A54" t="s">
        <v>100</v>
      </c>
      <c r="B54" s="81" t="s">
        <v>341</v>
      </c>
      <c r="C54" s="1">
        <v>3.444</v>
      </c>
      <c r="E54" s="1">
        <v>3.444</v>
      </c>
      <c r="F54" s="1">
        <v>3.7879999999999998</v>
      </c>
      <c r="G54" s="1">
        <v>4.1319999999999997</v>
      </c>
      <c r="H54" s="1">
        <v>4.4770000000000003</v>
      </c>
      <c r="I54" t="s">
        <v>572</v>
      </c>
    </row>
    <row r="55" spans="1:9" ht="72" x14ac:dyDescent="0.3">
      <c r="A55" t="s">
        <v>101</v>
      </c>
      <c r="B55" s="81" t="s">
        <v>343</v>
      </c>
      <c r="C55" s="1">
        <v>4.1260000000000003</v>
      </c>
      <c r="E55" s="1">
        <v>4.1260000000000003</v>
      </c>
      <c r="F55" s="1">
        <v>4.5389999999999997</v>
      </c>
      <c r="G55" s="1">
        <v>4.9509999999999996</v>
      </c>
      <c r="H55" s="1">
        <v>5.3639999999999999</v>
      </c>
      <c r="I55" t="s">
        <v>572</v>
      </c>
    </row>
    <row r="56" spans="1:9" ht="72" x14ac:dyDescent="0.3">
      <c r="A56" t="s">
        <v>102</v>
      </c>
      <c r="B56" s="81" t="s">
        <v>344</v>
      </c>
      <c r="C56" s="1">
        <v>4.1260000000000003</v>
      </c>
      <c r="E56" s="1">
        <v>4.1260000000000003</v>
      </c>
      <c r="F56" s="1">
        <v>4.5389999999999997</v>
      </c>
      <c r="G56" s="1">
        <v>4.9509999999999996</v>
      </c>
      <c r="H56" s="1">
        <v>5.3639999999999999</v>
      </c>
      <c r="I56" t="s">
        <v>572</v>
      </c>
    </row>
    <row r="57" spans="1:9" x14ac:dyDescent="0.3">
      <c r="A57" t="s">
        <v>103</v>
      </c>
      <c r="B57" s="81" t="s">
        <v>345</v>
      </c>
      <c r="C57" s="1">
        <v>4.1260000000000003</v>
      </c>
      <c r="E57" s="1">
        <v>4.1260000000000003</v>
      </c>
      <c r="F57" s="1">
        <v>4.5389999999999997</v>
      </c>
      <c r="G57" s="1">
        <v>4.9509999999999996</v>
      </c>
      <c r="H57" s="1">
        <v>5.3639999999999999</v>
      </c>
      <c r="I57" t="s">
        <v>572</v>
      </c>
    </row>
    <row r="58" spans="1:9" ht="28.8" x14ac:dyDescent="0.3">
      <c r="A58" t="s">
        <v>104</v>
      </c>
      <c r="B58" s="81" t="s">
        <v>346</v>
      </c>
      <c r="C58" s="1">
        <v>3.4129999999999998</v>
      </c>
      <c r="E58" s="1">
        <v>3.4129999999999998</v>
      </c>
      <c r="F58" s="1">
        <v>3.754</v>
      </c>
      <c r="G58" s="1">
        <v>4.0949999999999998</v>
      </c>
      <c r="H58" s="1">
        <v>4.4359999999999999</v>
      </c>
      <c r="I58" t="s">
        <v>572</v>
      </c>
    </row>
    <row r="59" spans="1:9" ht="43.2" x14ac:dyDescent="0.3">
      <c r="A59" t="s">
        <v>105</v>
      </c>
      <c r="B59" s="81" t="s">
        <v>347</v>
      </c>
      <c r="C59" s="1">
        <v>4.1260000000000003</v>
      </c>
      <c r="E59" s="1">
        <v>4.1260000000000003</v>
      </c>
      <c r="F59" s="1">
        <v>4.5389999999999997</v>
      </c>
      <c r="G59" s="1">
        <v>4.9509999999999996</v>
      </c>
      <c r="H59" s="1">
        <v>5.3639999999999999</v>
      </c>
      <c r="I59" t="s">
        <v>572</v>
      </c>
    </row>
    <row r="60" spans="1:9" ht="28.8" x14ac:dyDescent="0.3">
      <c r="A60" t="s">
        <v>106</v>
      </c>
      <c r="B60" s="81" t="s">
        <v>348</v>
      </c>
      <c r="C60" s="1">
        <v>4.1260000000000003</v>
      </c>
      <c r="E60" s="1">
        <v>4.1260000000000003</v>
      </c>
      <c r="F60" s="1">
        <v>4.5389999999999997</v>
      </c>
      <c r="G60" s="1">
        <v>4.9509999999999996</v>
      </c>
      <c r="H60" s="1">
        <v>5.3639999999999999</v>
      </c>
      <c r="I60" t="s">
        <v>572</v>
      </c>
    </row>
    <row r="61" spans="1:9" x14ac:dyDescent="0.3">
      <c r="A61" t="s">
        <v>107</v>
      </c>
      <c r="B61" s="81" t="s">
        <v>349</v>
      </c>
      <c r="C61" s="1">
        <v>3.0710000000000002</v>
      </c>
      <c r="E61" s="1">
        <v>3.0710000000000002</v>
      </c>
      <c r="F61" s="1">
        <v>3.3780000000000001</v>
      </c>
      <c r="G61" s="1">
        <v>3.6859999999999999</v>
      </c>
      <c r="H61" s="1">
        <v>3.9929999999999999</v>
      </c>
      <c r="I61" t="s">
        <v>572</v>
      </c>
    </row>
    <row r="62" spans="1:9" x14ac:dyDescent="0.3">
      <c r="A62" t="s">
        <v>108</v>
      </c>
      <c r="B62" s="81" t="s">
        <v>341</v>
      </c>
      <c r="C62" s="1">
        <v>4.1260000000000003</v>
      </c>
      <c r="E62" s="1">
        <v>4.1260000000000003</v>
      </c>
      <c r="F62" s="1">
        <v>4.5389999999999997</v>
      </c>
      <c r="G62" s="1">
        <v>4.9509999999999996</v>
      </c>
      <c r="H62" s="1">
        <v>5.3639999999999999</v>
      </c>
      <c r="I62" t="s">
        <v>572</v>
      </c>
    </row>
    <row r="63" spans="1:9" x14ac:dyDescent="0.3">
      <c r="A63" t="s">
        <v>44</v>
      </c>
      <c r="B63" s="81" t="s">
        <v>82</v>
      </c>
      <c r="C63" s="1">
        <v>14.03</v>
      </c>
      <c r="E63" s="1">
        <v>14.03</v>
      </c>
      <c r="F63" s="1">
        <v>15.433</v>
      </c>
      <c r="G63" s="1">
        <v>16.835999999999999</v>
      </c>
      <c r="H63" s="1">
        <v>18.239000000000001</v>
      </c>
    </row>
    <row r="64" spans="1:9" ht="28.8" x14ac:dyDescent="0.3">
      <c r="A64" t="s">
        <v>109</v>
      </c>
      <c r="B64" s="81" t="s">
        <v>350</v>
      </c>
      <c r="C64" s="1">
        <v>0.28999999999999998</v>
      </c>
      <c r="D64" s="1">
        <v>0.05</v>
      </c>
      <c r="E64" s="1">
        <v>0.34</v>
      </c>
      <c r="F64" s="1">
        <v>0.374</v>
      </c>
      <c r="G64" s="1">
        <v>0.40799999999999997</v>
      </c>
      <c r="H64" s="1">
        <v>0.442</v>
      </c>
    </row>
    <row r="65" spans="1:9" ht="28.8" x14ac:dyDescent="0.3">
      <c r="A65" t="s">
        <v>110</v>
      </c>
      <c r="B65" s="81" t="s">
        <v>351</v>
      </c>
      <c r="C65" s="1">
        <v>2.5299999999999998</v>
      </c>
      <c r="E65" s="1">
        <v>2.5299999999999998</v>
      </c>
      <c r="F65" s="1">
        <v>2.7829999999999999</v>
      </c>
      <c r="G65" s="1">
        <v>3.036</v>
      </c>
      <c r="H65" s="1">
        <v>3.2890000000000001</v>
      </c>
    </row>
    <row r="66" spans="1:9" x14ac:dyDescent="0.3">
      <c r="A66" t="s">
        <v>111</v>
      </c>
      <c r="B66" s="81" t="s">
        <v>352</v>
      </c>
      <c r="C66" s="1">
        <v>1.69</v>
      </c>
      <c r="E66" s="1">
        <v>1.69</v>
      </c>
      <c r="F66" s="1">
        <v>1.859</v>
      </c>
      <c r="G66" s="1">
        <v>2.028</v>
      </c>
      <c r="H66" s="1">
        <v>2.1970000000000001</v>
      </c>
    </row>
    <row r="67" spans="1:9" x14ac:dyDescent="0.3">
      <c r="A67" t="s">
        <v>112</v>
      </c>
      <c r="B67" s="81" t="s">
        <v>353</v>
      </c>
      <c r="C67" s="1">
        <v>5.59</v>
      </c>
      <c r="E67" s="1">
        <v>5.59</v>
      </c>
      <c r="F67" s="1">
        <v>6.149</v>
      </c>
      <c r="G67" s="1">
        <v>6.7080000000000002</v>
      </c>
      <c r="H67" s="1">
        <v>7.2670000000000003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c r="C71" s="1">
        <v>4.2</v>
      </c>
      <c r="E71" s="1">
        <v>4.2</v>
      </c>
      <c r="F71" s="1">
        <v>4.62</v>
      </c>
      <c r="G71" s="1">
        <v>5.04</v>
      </c>
      <c r="H71" s="1">
        <v>5.46</v>
      </c>
    </row>
    <row r="72" spans="1:9" ht="72" x14ac:dyDescent="0.3">
      <c r="A72" t="s">
        <v>117</v>
      </c>
      <c r="B72" s="81" t="s">
        <v>358</v>
      </c>
      <c r="C72" s="1">
        <v>2.54</v>
      </c>
      <c r="E72" s="1">
        <v>2.54</v>
      </c>
      <c r="F72" s="1">
        <v>2.794</v>
      </c>
      <c r="G72" s="1">
        <v>3.048</v>
      </c>
      <c r="H72" s="1">
        <v>3.302</v>
      </c>
      <c r="I72" t="s">
        <v>569</v>
      </c>
    </row>
    <row r="73" spans="1:9" ht="43.2" x14ac:dyDescent="0.3">
      <c r="A73" t="s">
        <v>118</v>
      </c>
      <c r="B73" s="81" t="s">
        <v>359</v>
      </c>
    </row>
    <row r="74" spans="1:9" ht="43.2" x14ac:dyDescent="0.3">
      <c r="A74" t="s">
        <v>119</v>
      </c>
      <c r="B74" s="81" t="s">
        <v>360</v>
      </c>
      <c r="C74" s="1">
        <v>2.64</v>
      </c>
      <c r="E74" s="1">
        <v>2.64</v>
      </c>
      <c r="F74" s="1">
        <v>2.9039999999999999</v>
      </c>
      <c r="G74" s="1">
        <v>3.1680000000000001</v>
      </c>
      <c r="H74" s="1">
        <v>3.4319999999999999</v>
      </c>
      <c r="I74" t="s">
        <v>569</v>
      </c>
    </row>
    <row r="75" spans="1:9" ht="43.2" x14ac:dyDescent="0.3">
      <c r="A75" t="s">
        <v>120</v>
      </c>
      <c r="B75" s="81" t="s">
        <v>361</v>
      </c>
      <c r="C75" s="1">
        <v>2.64</v>
      </c>
      <c r="E75" s="1">
        <v>2.64</v>
      </c>
      <c r="F75" s="1">
        <v>2.9039999999999999</v>
      </c>
      <c r="G75" s="1">
        <v>3.1680000000000001</v>
      </c>
      <c r="H75" s="1">
        <v>3.4319999999999999</v>
      </c>
      <c r="I75" t="s">
        <v>569</v>
      </c>
    </row>
    <row r="76" spans="1:9" x14ac:dyDescent="0.3">
      <c r="A76" t="s">
        <v>121</v>
      </c>
      <c r="B76" s="81" t="s">
        <v>362</v>
      </c>
    </row>
    <row r="77" spans="1:9" ht="57.6" x14ac:dyDescent="0.3">
      <c r="A77" t="s">
        <v>122</v>
      </c>
      <c r="B77" s="81" t="s">
        <v>363</v>
      </c>
      <c r="C77" s="1">
        <v>4.2699999999999996</v>
      </c>
      <c r="E77" s="1">
        <v>4.2699999999999996</v>
      </c>
      <c r="F77" s="1">
        <v>4.6970000000000001</v>
      </c>
      <c r="G77" s="1">
        <v>5.1239999999999997</v>
      </c>
      <c r="H77" s="1">
        <v>5.5510000000000002</v>
      </c>
      <c r="I77" t="s">
        <v>569</v>
      </c>
    </row>
    <row r="78" spans="1:9" ht="72" x14ac:dyDescent="0.3">
      <c r="A78" t="s">
        <v>123</v>
      </c>
      <c r="B78" s="81" t="s">
        <v>364</v>
      </c>
      <c r="C78" s="1">
        <v>4.2699999999999996</v>
      </c>
      <c r="E78" s="1">
        <v>4.2699999999999996</v>
      </c>
      <c r="F78" s="1">
        <v>4.6970000000000001</v>
      </c>
      <c r="G78" s="1">
        <v>5.1239999999999997</v>
      </c>
      <c r="H78" s="1">
        <v>5.5510000000000002</v>
      </c>
      <c r="I78" t="s">
        <v>569</v>
      </c>
    </row>
    <row r="79" spans="1:9" ht="57.6" x14ac:dyDescent="0.3">
      <c r="A79" t="s">
        <v>124</v>
      </c>
      <c r="B79" s="81" t="s">
        <v>365</v>
      </c>
      <c r="C79" s="1">
        <v>4.2699999999999996</v>
      </c>
      <c r="E79" s="1">
        <v>4.2699999999999996</v>
      </c>
      <c r="F79" s="1">
        <v>4.6970000000000001</v>
      </c>
      <c r="G79" s="1">
        <v>5.1239999999999997</v>
      </c>
      <c r="H79" s="1">
        <v>5.5510000000000002</v>
      </c>
      <c r="I79" t="s">
        <v>569</v>
      </c>
    </row>
    <row r="80" spans="1:9" ht="43.2" x14ac:dyDescent="0.3">
      <c r="A80" t="s">
        <v>125</v>
      </c>
      <c r="B80" s="81" t="s">
        <v>366</v>
      </c>
      <c r="C80" s="1">
        <v>4.32</v>
      </c>
      <c r="E80" s="1">
        <v>4.32</v>
      </c>
      <c r="F80" s="1">
        <v>4.7519999999999998</v>
      </c>
      <c r="G80" s="1">
        <v>5.1840000000000002</v>
      </c>
      <c r="H80" s="1">
        <v>5.6159999999999997</v>
      </c>
      <c r="I80" t="s">
        <v>569</v>
      </c>
    </row>
    <row r="81" spans="1:9" ht="57.6" x14ac:dyDescent="0.3">
      <c r="A81" t="s">
        <v>126</v>
      </c>
      <c r="B81" s="81" t="s">
        <v>367</v>
      </c>
      <c r="C81" s="1">
        <v>4.2699999999999996</v>
      </c>
      <c r="E81" s="1">
        <v>4.2699999999999996</v>
      </c>
      <c r="F81" s="1">
        <v>4.6970000000000001</v>
      </c>
      <c r="G81" s="1">
        <v>5.1239999999999997</v>
      </c>
      <c r="H81" s="1">
        <v>5.5510000000000002</v>
      </c>
      <c r="I81" t="s">
        <v>569</v>
      </c>
    </row>
    <row r="82" spans="1:9" ht="57.6" x14ac:dyDescent="0.3">
      <c r="A82" t="s">
        <v>127</v>
      </c>
      <c r="B82" s="81" t="s">
        <v>368</v>
      </c>
      <c r="C82" s="1">
        <v>4.32</v>
      </c>
      <c r="E82" s="1">
        <v>4.32</v>
      </c>
      <c r="F82" s="1">
        <v>4.7519999999999998</v>
      </c>
      <c r="G82" s="1">
        <v>5.1840000000000002</v>
      </c>
      <c r="H82" s="1">
        <v>5.6159999999999997</v>
      </c>
      <c r="I82" t="s">
        <v>569</v>
      </c>
    </row>
    <row r="83" spans="1:9" ht="43.2" x14ac:dyDescent="0.3">
      <c r="A83" t="s">
        <v>128</v>
      </c>
      <c r="B83" s="81" t="s">
        <v>369</v>
      </c>
      <c r="C83" s="1">
        <v>4.2699999999999996</v>
      </c>
      <c r="E83" s="1">
        <v>4.2699999999999996</v>
      </c>
      <c r="F83" s="1">
        <v>4.6970000000000001</v>
      </c>
      <c r="G83" s="1">
        <v>5.1239999999999997</v>
      </c>
      <c r="H83" s="1">
        <v>5.5510000000000002</v>
      </c>
      <c r="I83" t="s">
        <v>569</v>
      </c>
    </row>
    <row r="84" spans="1:9" ht="43.2" x14ac:dyDescent="0.3">
      <c r="A84" t="s">
        <v>129</v>
      </c>
      <c r="B84" s="81" t="s">
        <v>370</v>
      </c>
      <c r="C84" s="1">
        <v>4.32</v>
      </c>
      <c r="E84" s="1">
        <v>4.32</v>
      </c>
      <c r="F84" s="1">
        <v>4.7519999999999998</v>
      </c>
      <c r="G84" s="1">
        <v>5.1840000000000002</v>
      </c>
      <c r="H84" s="1">
        <v>5.6159999999999997</v>
      </c>
      <c r="I84" t="s">
        <v>569</v>
      </c>
    </row>
    <row r="85" spans="1:9" ht="43.2" x14ac:dyDescent="0.3">
      <c r="A85" t="s">
        <v>130</v>
      </c>
      <c r="B85" s="81" t="s">
        <v>371</v>
      </c>
      <c r="C85" s="1">
        <v>4.2699999999999996</v>
      </c>
      <c r="E85" s="1">
        <v>4.2699999999999996</v>
      </c>
      <c r="F85" s="1">
        <v>4.6970000000000001</v>
      </c>
      <c r="G85" s="1">
        <v>5.1239999999999997</v>
      </c>
      <c r="H85" s="1">
        <v>5.5510000000000002</v>
      </c>
      <c r="I85" t="s">
        <v>569</v>
      </c>
    </row>
    <row r="86" spans="1:9" ht="57.6" x14ac:dyDescent="0.3">
      <c r="A86" t="s">
        <v>131</v>
      </c>
      <c r="B86" s="81" t="s">
        <v>372</v>
      </c>
      <c r="C86" s="1">
        <v>4.2699999999999996</v>
      </c>
      <c r="E86" s="1">
        <v>4.2699999999999996</v>
      </c>
      <c r="F86" s="1">
        <v>4.6970000000000001</v>
      </c>
      <c r="G86" s="1">
        <v>5.1239999999999997</v>
      </c>
      <c r="H86" s="1">
        <v>5.5510000000000002</v>
      </c>
      <c r="I86" t="s">
        <v>569</v>
      </c>
    </row>
    <row r="87" spans="1:9" ht="72" x14ac:dyDescent="0.3">
      <c r="A87" t="s">
        <v>132</v>
      </c>
      <c r="B87" s="81" t="s">
        <v>373</v>
      </c>
      <c r="C87" s="1">
        <v>4.2699999999999996</v>
      </c>
      <c r="E87" s="1">
        <v>4.2699999999999996</v>
      </c>
      <c r="F87" s="1">
        <v>4.6970000000000001</v>
      </c>
      <c r="G87" s="1">
        <v>5.1239999999999997</v>
      </c>
      <c r="H87" s="1">
        <v>5.5510000000000002</v>
      </c>
      <c r="I87" t="s">
        <v>569</v>
      </c>
    </row>
    <row r="88" spans="1:9" ht="57.6" x14ac:dyDescent="0.3">
      <c r="A88" t="s">
        <v>133</v>
      </c>
      <c r="B88" s="81" t="s">
        <v>374</v>
      </c>
      <c r="C88" s="1">
        <v>4.2699999999999996</v>
      </c>
      <c r="E88" s="1">
        <v>4.2699999999999996</v>
      </c>
      <c r="F88" s="1">
        <v>4.6970000000000001</v>
      </c>
      <c r="G88" s="1">
        <v>5.1239999999999997</v>
      </c>
      <c r="H88" s="1">
        <v>5.5510000000000002</v>
      </c>
      <c r="I88" t="s">
        <v>569</v>
      </c>
    </row>
    <row r="89" spans="1:9" ht="57.6" x14ac:dyDescent="0.3">
      <c r="A89" t="s">
        <v>134</v>
      </c>
      <c r="B89" s="81" t="s">
        <v>375</v>
      </c>
      <c r="C89" s="1">
        <v>4.32</v>
      </c>
      <c r="E89" s="1">
        <v>4.32</v>
      </c>
      <c r="F89" s="1">
        <v>4.7519999999999998</v>
      </c>
      <c r="G89" s="1">
        <v>5.1840000000000002</v>
      </c>
      <c r="H89" s="1">
        <v>5.6159999999999997</v>
      </c>
      <c r="I89" t="s">
        <v>569</v>
      </c>
    </row>
    <row r="90" spans="1:9" ht="57.6" x14ac:dyDescent="0.3">
      <c r="A90" t="s">
        <v>135</v>
      </c>
      <c r="B90" s="81" t="s">
        <v>376</v>
      </c>
      <c r="C90" s="1">
        <v>4.2699999999999996</v>
      </c>
      <c r="E90" s="1">
        <v>4.2699999999999996</v>
      </c>
      <c r="F90" s="1">
        <v>4.6970000000000001</v>
      </c>
      <c r="G90" s="1">
        <v>5.1239999999999997</v>
      </c>
      <c r="H90" s="1">
        <v>5.5510000000000002</v>
      </c>
      <c r="I90" t="s">
        <v>569</v>
      </c>
    </row>
    <row r="91" spans="1:9" ht="57.6" x14ac:dyDescent="0.3">
      <c r="A91" t="s">
        <v>136</v>
      </c>
      <c r="B91" s="81" t="s">
        <v>377</v>
      </c>
      <c r="C91" s="1">
        <v>4.32</v>
      </c>
      <c r="E91" s="1">
        <v>4.32</v>
      </c>
      <c r="F91" s="1">
        <v>4.7519999999999998</v>
      </c>
      <c r="G91" s="1">
        <v>5.1840000000000002</v>
      </c>
      <c r="H91" s="1">
        <v>5.6159999999999997</v>
      </c>
      <c r="I91" t="s">
        <v>569</v>
      </c>
    </row>
    <row r="92" spans="1:9" ht="43.2" x14ac:dyDescent="0.3">
      <c r="A92" t="s">
        <v>137</v>
      </c>
      <c r="B92" s="81" t="s">
        <v>378</v>
      </c>
      <c r="C92" s="1">
        <v>4.2699999999999996</v>
      </c>
      <c r="E92" s="1">
        <v>4.2699999999999996</v>
      </c>
      <c r="F92" s="1">
        <v>4.6970000000000001</v>
      </c>
      <c r="G92" s="1">
        <v>5.1239999999999997</v>
      </c>
      <c r="H92" s="1">
        <v>5.5510000000000002</v>
      </c>
      <c r="I92" t="s">
        <v>569</v>
      </c>
    </row>
    <row r="93" spans="1:9" ht="43.2" x14ac:dyDescent="0.3">
      <c r="A93" t="s">
        <v>138</v>
      </c>
      <c r="B93" s="81" t="s">
        <v>379</v>
      </c>
      <c r="C93" s="1">
        <v>4.32</v>
      </c>
      <c r="E93" s="1">
        <v>4.32</v>
      </c>
      <c r="F93" s="1">
        <v>4.7519999999999998</v>
      </c>
      <c r="G93" s="1">
        <v>5.1840000000000002</v>
      </c>
      <c r="H93" s="1">
        <v>5.6159999999999997</v>
      </c>
      <c r="I93" t="s">
        <v>569</v>
      </c>
    </row>
    <row r="94" spans="1:9" ht="43.2" x14ac:dyDescent="0.3">
      <c r="A94" t="s">
        <v>139</v>
      </c>
      <c r="B94" s="81" t="s">
        <v>380</v>
      </c>
      <c r="C94" s="1">
        <v>4.2699999999999996</v>
      </c>
      <c r="E94" s="1">
        <v>4.2699999999999996</v>
      </c>
      <c r="F94" s="1">
        <v>4.6970000000000001</v>
      </c>
      <c r="G94" s="1">
        <v>5.1239999999999997</v>
      </c>
      <c r="H94" s="1">
        <v>5.5510000000000002</v>
      </c>
      <c r="I94" t="s">
        <v>569</v>
      </c>
    </row>
    <row r="95" spans="1:9" ht="28.8" x14ac:dyDescent="0.3">
      <c r="A95" t="s">
        <v>140</v>
      </c>
      <c r="B95" s="81" t="s">
        <v>381</v>
      </c>
      <c r="C95" s="1">
        <v>4.28</v>
      </c>
      <c r="E95" s="1">
        <v>4.28</v>
      </c>
      <c r="F95" s="1">
        <v>4.7080000000000002</v>
      </c>
      <c r="G95" s="1">
        <v>5.1360000000000001</v>
      </c>
      <c r="H95" s="1">
        <v>5.5640000000000001</v>
      </c>
      <c r="I95" t="s">
        <v>569</v>
      </c>
    </row>
    <row r="96" spans="1:9" ht="43.2" x14ac:dyDescent="0.3">
      <c r="A96" t="s">
        <v>141</v>
      </c>
      <c r="B96" s="81" t="s">
        <v>382</v>
      </c>
      <c r="C96" s="1">
        <v>4.28</v>
      </c>
      <c r="E96" s="1">
        <v>4.28</v>
      </c>
      <c r="F96" s="1">
        <v>4.7080000000000002</v>
      </c>
      <c r="G96" s="1">
        <v>5.1360000000000001</v>
      </c>
      <c r="H96" s="1">
        <v>5.5640000000000001</v>
      </c>
      <c r="I96" t="s">
        <v>569</v>
      </c>
    </row>
    <row r="97" spans="1:9" ht="43.2" x14ac:dyDescent="0.3">
      <c r="A97" t="s">
        <v>142</v>
      </c>
      <c r="B97" s="81" t="s">
        <v>383</v>
      </c>
      <c r="C97" s="1">
        <v>4.28</v>
      </c>
      <c r="E97" s="1">
        <v>4.28</v>
      </c>
      <c r="F97" s="1">
        <v>4.7080000000000002</v>
      </c>
      <c r="G97" s="1">
        <v>5.1360000000000001</v>
      </c>
      <c r="H97" s="1">
        <v>5.5640000000000001</v>
      </c>
      <c r="I97" t="s">
        <v>569</v>
      </c>
    </row>
    <row r="98" spans="1:9" ht="43.2" x14ac:dyDescent="0.3">
      <c r="A98" t="s">
        <v>143</v>
      </c>
      <c r="B98" s="81" t="s">
        <v>384</v>
      </c>
    </row>
    <row r="99" spans="1:9" ht="72" x14ac:dyDescent="0.3">
      <c r="A99" t="s">
        <v>144</v>
      </c>
      <c r="B99" s="81" t="s">
        <v>385</v>
      </c>
      <c r="C99" s="1">
        <v>4.28</v>
      </c>
      <c r="E99" s="1">
        <v>4.28</v>
      </c>
      <c r="F99" s="1">
        <v>4.7080000000000002</v>
      </c>
      <c r="G99" s="1">
        <v>5.1360000000000001</v>
      </c>
      <c r="H99" s="1">
        <v>5.5640000000000001</v>
      </c>
      <c r="I99" t="s">
        <v>569</v>
      </c>
    </row>
    <row r="100" spans="1:9" ht="57.6" x14ac:dyDescent="0.3">
      <c r="A100" t="s">
        <v>145</v>
      </c>
      <c r="B100" s="81" t="s">
        <v>386</v>
      </c>
      <c r="C100" s="1">
        <v>4.28</v>
      </c>
      <c r="E100" s="1">
        <v>4.28</v>
      </c>
      <c r="F100" s="1">
        <v>4.7080000000000002</v>
      </c>
      <c r="G100" s="1">
        <v>5.1360000000000001</v>
      </c>
      <c r="H100" s="1">
        <v>5.5640000000000001</v>
      </c>
      <c r="I100" t="s">
        <v>569</v>
      </c>
    </row>
    <row r="101" spans="1:9" ht="57.6" x14ac:dyDescent="0.3">
      <c r="A101" t="s">
        <v>146</v>
      </c>
      <c r="B101" s="81" t="s">
        <v>387</v>
      </c>
      <c r="C101" s="1">
        <v>4.28</v>
      </c>
      <c r="E101" s="1">
        <v>4.28</v>
      </c>
      <c r="F101" s="1">
        <v>4.7080000000000002</v>
      </c>
      <c r="G101" s="1">
        <v>5.1360000000000001</v>
      </c>
      <c r="H101" s="1">
        <v>5.5640000000000001</v>
      </c>
      <c r="I101" t="s">
        <v>569</v>
      </c>
    </row>
    <row r="102" spans="1:9" ht="57.6" x14ac:dyDescent="0.3">
      <c r="A102" t="s">
        <v>147</v>
      </c>
      <c r="B102" s="81" t="s">
        <v>388</v>
      </c>
      <c r="C102" s="1">
        <v>4.28</v>
      </c>
      <c r="E102" s="1">
        <v>4.28</v>
      </c>
      <c r="F102" s="1">
        <v>4.7080000000000002</v>
      </c>
      <c r="G102" s="1">
        <v>5.1360000000000001</v>
      </c>
      <c r="H102" s="1">
        <v>5.5640000000000001</v>
      </c>
      <c r="I102" t="s">
        <v>569</v>
      </c>
    </row>
    <row r="103" spans="1:9" ht="57.6" x14ac:dyDescent="0.3">
      <c r="A103" t="s">
        <v>148</v>
      </c>
      <c r="B103" s="81" t="s">
        <v>389</v>
      </c>
      <c r="C103" s="1">
        <v>4.28</v>
      </c>
      <c r="E103" s="1">
        <v>4.28</v>
      </c>
      <c r="F103" s="1">
        <v>4.7080000000000002</v>
      </c>
      <c r="G103" s="1">
        <v>5.1360000000000001</v>
      </c>
      <c r="H103" s="1">
        <v>5.5640000000000001</v>
      </c>
      <c r="I103" t="s">
        <v>569</v>
      </c>
    </row>
    <row r="104" spans="1:9" ht="57.6" x14ac:dyDescent="0.3">
      <c r="A104" t="s">
        <v>149</v>
      </c>
      <c r="B104" s="81" t="s">
        <v>390</v>
      </c>
      <c r="C104" s="1">
        <v>4.28</v>
      </c>
      <c r="E104" s="1">
        <v>4.28</v>
      </c>
      <c r="F104" s="1">
        <v>4.7080000000000002</v>
      </c>
      <c r="G104" s="1">
        <v>5.1360000000000001</v>
      </c>
      <c r="H104" s="1">
        <v>5.5640000000000001</v>
      </c>
      <c r="I104" t="s">
        <v>569</v>
      </c>
    </row>
    <row r="105" spans="1:9" ht="43.2" x14ac:dyDescent="0.3">
      <c r="A105" t="s">
        <v>150</v>
      </c>
      <c r="B105" s="81" t="s">
        <v>391</v>
      </c>
      <c r="C105" s="1">
        <v>4.28</v>
      </c>
      <c r="E105" s="1">
        <v>4.28</v>
      </c>
      <c r="F105" s="1">
        <v>4.7080000000000002</v>
      </c>
      <c r="G105" s="1">
        <v>5.1360000000000001</v>
      </c>
      <c r="H105" s="1">
        <v>5.5640000000000001</v>
      </c>
      <c r="I105" t="s">
        <v>569</v>
      </c>
    </row>
    <row r="106" spans="1:9" ht="28.8" x14ac:dyDescent="0.3">
      <c r="A106" t="s">
        <v>151</v>
      </c>
      <c r="B106" s="81" t="s">
        <v>392</v>
      </c>
      <c r="C106" s="1">
        <v>4.2699999999999996</v>
      </c>
      <c r="E106" s="1">
        <v>4.2699999999999996</v>
      </c>
      <c r="F106" s="1">
        <v>4.6970000000000001</v>
      </c>
      <c r="G106" s="1">
        <v>5.1239999999999997</v>
      </c>
      <c r="H106" s="1">
        <v>5.5510000000000002</v>
      </c>
      <c r="I106" t="s">
        <v>569</v>
      </c>
    </row>
    <row r="107" spans="1:9" ht="57.6" x14ac:dyDescent="0.3">
      <c r="A107" t="s">
        <v>152</v>
      </c>
      <c r="B107" s="81" t="s">
        <v>393</v>
      </c>
    </row>
    <row r="108" spans="1:9" ht="28.8" x14ac:dyDescent="0.3">
      <c r="A108" t="s">
        <v>153</v>
      </c>
      <c r="B108" s="81" t="s">
        <v>394</v>
      </c>
      <c r="C108" s="1">
        <v>4.32</v>
      </c>
      <c r="E108" s="1">
        <v>4.32</v>
      </c>
      <c r="F108" s="1">
        <v>4.7519999999999998</v>
      </c>
      <c r="G108" s="1">
        <v>5.1840000000000002</v>
      </c>
      <c r="H108" s="1">
        <v>5.6159999999999997</v>
      </c>
      <c r="I108" t="s">
        <v>569</v>
      </c>
    </row>
    <row r="109" spans="1:9" ht="28.8" x14ac:dyDescent="0.3">
      <c r="A109" t="s">
        <v>154</v>
      </c>
      <c r="B109" s="81" t="s">
        <v>395</v>
      </c>
      <c r="C109" s="1">
        <v>4.2699999999999996</v>
      </c>
      <c r="E109" s="1">
        <v>4.2699999999999996</v>
      </c>
      <c r="F109" s="1">
        <v>4.6970000000000001</v>
      </c>
      <c r="G109" s="1">
        <v>5.1239999999999997</v>
      </c>
      <c r="H109" s="1">
        <v>5.5510000000000002</v>
      </c>
      <c r="I109" t="s">
        <v>569</v>
      </c>
    </row>
    <row r="110" spans="1:9" ht="57.6" x14ac:dyDescent="0.3">
      <c r="A110" t="s">
        <v>155</v>
      </c>
      <c r="B110" s="81" t="s">
        <v>396</v>
      </c>
      <c r="C110" s="1">
        <v>4.2699999999999996</v>
      </c>
      <c r="E110" s="1">
        <v>4.2699999999999996</v>
      </c>
      <c r="F110" s="1">
        <v>4.6970000000000001</v>
      </c>
      <c r="G110" s="1">
        <v>5.1239999999999997</v>
      </c>
      <c r="H110" s="1">
        <v>5.5510000000000002</v>
      </c>
      <c r="I110" t="s">
        <v>569</v>
      </c>
    </row>
    <row r="111" spans="1:9" ht="86.4" x14ac:dyDescent="0.3">
      <c r="A111" t="s">
        <v>156</v>
      </c>
      <c r="B111" s="81" t="s">
        <v>397</v>
      </c>
      <c r="C111" s="1">
        <v>4.2699999999999996</v>
      </c>
      <c r="E111" s="1">
        <v>4.2699999999999996</v>
      </c>
      <c r="F111" s="1">
        <v>4.6970000000000001</v>
      </c>
      <c r="G111" s="1">
        <v>5.1239999999999997</v>
      </c>
      <c r="H111" s="1">
        <v>5.5510000000000002</v>
      </c>
      <c r="I111" t="s">
        <v>569</v>
      </c>
    </row>
    <row r="112" spans="1:9" ht="72" x14ac:dyDescent="0.3">
      <c r="A112" t="s">
        <v>157</v>
      </c>
      <c r="B112" s="81" t="s">
        <v>398</v>
      </c>
      <c r="C112" s="1">
        <v>4.2699999999999996</v>
      </c>
      <c r="E112" s="1">
        <v>4.2699999999999996</v>
      </c>
      <c r="F112" s="1">
        <v>4.6970000000000001</v>
      </c>
      <c r="G112" s="1">
        <v>5.1239999999999997</v>
      </c>
      <c r="H112" s="1">
        <v>5.5510000000000002</v>
      </c>
      <c r="I112" t="s">
        <v>569</v>
      </c>
    </row>
    <row r="113" spans="1:9" ht="57.6" x14ac:dyDescent="0.3">
      <c r="A113" t="s">
        <v>158</v>
      </c>
      <c r="B113" s="81" t="s">
        <v>399</v>
      </c>
      <c r="C113" s="1">
        <v>4.2699999999999996</v>
      </c>
      <c r="E113" s="1">
        <v>4.2699999999999996</v>
      </c>
      <c r="F113" s="1">
        <v>4.6970000000000001</v>
      </c>
      <c r="G113" s="1">
        <v>5.1239999999999997</v>
      </c>
      <c r="H113" s="1">
        <v>5.5510000000000002</v>
      </c>
      <c r="I113" t="s">
        <v>569</v>
      </c>
    </row>
    <row r="114" spans="1:9" ht="28.8" x14ac:dyDescent="0.3">
      <c r="A114" t="s">
        <v>159</v>
      </c>
      <c r="B114" s="81" t="s">
        <v>400</v>
      </c>
      <c r="C114" s="1">
        <v>4.2699999999999996</v>
      </c>
      <c r="E114" s="1">
        <v>4.2699999999999996</v>
      </c>
      <c r="F114" s="1">
        <v>4.6970000000000001</v>
      </c>
      <c r="G114" s="1">
        <v>5.1239999999999997</v>
      </c>
      <c r="H114" s="1">
        <v>5.5510000000000002</v>
      </c>
      <c r="I114" t="s">
        <v>569</v>
      </c>
    </row>
    <row r="115" spans="1:9" x14ac:dyDescent="0.3">
      <c r="A115" t="s">
        <v>160</v>
      </c>
      <c r="B115" s="81" t="s">
        <v>401</v>
      </c>
    </row>
    <row r="116" spans="1:9" ht="28.8" x14ac:dyDescent="0.3">
      <c r="A116" t="s">
        <v>161</v>
      </c>
      <c r="B116" s="81" t="s">
        <v>402</v>
      </c>
      <c r="C116" s="1">
        <v>4.2699999999999996</v>
      </c>
      <c r="E116" s="1">
        <v>4.2699999999999996</v>
      </c>
      <c r="F116" s="1">
        <v>4.6970000000000001</v>
      </c>
      <c r="G116" s="1">
        <v>5.1239999999999997</v>
      </c>
      <c r="H116" s="1">
        <v>5.5510000000000002</v>
      </c>
      <c r="I116" t="s">
        <v>569</v>
      </c>
    </row>
    <row r="117" spans="1:9" ht="28.8" x14ac:dyDescent="0.3">
      <c r="A117" t="s">
        <v>162</v>
      </c>
      <c r="B117" s="81" t="s">
        <v>403</v>
      </c>
      <c r="C117" s="1">
        <v>4.2699999999999996</v>
      </c>
      <c r="E117" s="1">
        <v>4.2699999999999996</v>
      </c>
      <c r="F117" s="1">
        <v>4.6970000000000001</v>
      </c>
      <c r="G117" s="1">
        <v>5.1239999999999997</v>
      </c>
      <c r="H117" s="1">
        <v>5.5510000000000002</v>
      </c>
      <c r="I117" t="s">
        <v>569</v>
      </c>
    </row>
    <row r="118" spans="1:9" ht="43.2" x14ac:dyDescent="0.3">
      <c r="A118" t="s">
        <v>163</v>
      </c>
      <c r="B118" s="81" t="s">
        <v>404</v>
      </c>
      <c r="C118" s="1">
        <v>4.2699999999999996</v>
      </c>
      <c r="E118" s="1">
        <v>4.2699999999999996</v>
      </c>
      <c r="F118" s="1">
        <v>4.6970000000000001</v>
      </c>
      <c r="G118" s="1">
        <v>5.1239999999999997</v>
      </c>
      <c r="H118" s="1">
        <v>5.5510000000000002</v>
      </c>
      <c r="I118" t="s">
        <v>569</v>
      </c>
    </row>
    <row r="119" spans="1:9" ht="43.2" x14ac:dyDescent="0.3">
      <c r="A119" t="s">
        <v>164</v>
      </c>
      <c r="B119" s="81" t="s">
        <v>405</v>
      </c>
      <c r="C119" s="1">
        <v>4.2699999999999996</v>
      </c>
      <c r="E119" s="1">
        <v>4.2699999999999996</v>
      </c>
      <c r="F119" s="1">
        <v>4.6970000000000001</v>
      </c>
      <c r="G119" s="1">
        <v>5.1239999999999997</v>
      </c>
      <c r="H119" s="1">
        <v>5.5510000000000002</v>
      </c>
      <c r="I119" t="s">
        <v>569</v>
      </c>
    </row>
    <row r="120" spans="1:9" ht="43.2" x14ac:dyDescent="0.3">
      <c r="A120" t="s">
        <v>165</v>
      </c>
      <c r="B120" s="81" t="s">
        <v>406</v>
      </c>
    </row>
    <row r="121" spans="1:9" ht="28.8" x14ac:dyDescent="0.3">
      <c r="A121" t="s">
        <v>166</v>
      </c>
      <c r="B121" s="81" t="s">
        <v>407</v>
      </c>
      <c r="C121" s="1">
        <v>6.53</v>
      </c>
      <c r="E121" s="1">
        <v>6.53</v>
      </c>
      <c r="F121" s="1">
        <v>7.1829999999999998</v>
      </c>
      <c r="G121" s="1">
        <v>7.8360000000000003</v>
      </c>
      <c r="H121" s="1">
        <v>8.4890000000000008</v>
      </c>
    </row>
    <row r="122" spans="1:9" ht="28.8" x14ac:dyDescent="0.3">
      <c r="A122" t="s">
        <v>167</v>
      </c>
      <c r="B122" s="81" t="s">
        <v>408</v>
      </c>
      <c r="C122" s="1">
        <v>6.49</v>
      </c>
      <c r="E122" s="1">
        <v>6.49</v>
      </c>
      <c r="F122" s="1">
        <v>7.1390000000000002</v>
      </c>
      <c r="G122" s="1">
        <v>7.7880000000000003</v>
      </c>
      <c r="H122" s="1">
        <v>8.4369999999999994</v>
      </c>
    </row>
    <row r="123" spans="1:9" ht="28.8" x14ac:dyDescent="0.3">
      <c r="A123" t="s">
        <v>168</v>
      </c>
      <c r="B123" s="81" t="s">
        <v>409</v>
      </c>
      <c r="C123" s="1">
        <v>6.49</v>
      </c>
      <c r="E123" s="1">
        <v>6.49</v>
      </c>
      <c r="F123" s="1">
        <v>7.1390000000000002</v>
      </c>
      <c r="G123" s="1">
        <v>7.7880000000000003</v>
      </c>
      <c r="H123" s="1">
        <v>8.4369999999999994</v>
      </c>
    </row>
    <row r="124" spans="1:9" ht="28.8" x14ac:dyDescent="0.3">
      <c r="A124" t="s">
        <v>169</v>
      </c>
      <c r="B124" s="81" t="s">
        <v>410</v>
      </c>
      <c r="C124" s="1">
        <v>6.53</v>
      </c>
      <c r="E124" s="1">
        <v>6.53</v>
      </c>
      <c r="F124" s="1">
        <v>7.1829999999999998</v>
      </c>
      <c r="G124" s="1">
        <v>7.8360000000000003</v>
      </c>
      <c r="H124" s="1">
        <v>8.4890000000000008</v>
      </c>
    </row>
    <row r="125" spans="1:9" ht="43.2" x14ac:dyDescent="0.3">
      <c r="A125" t="s">
        <v>170</v>
      </c>
      <c r="B125" s="81" t="s">
        <v>411</v>
      </c>
      <c r="C125" s="1">
        <v>6.49</v>
      </c>
      <c r="E125" s="1">
        <v>6.49</v>
      </c>
      <c r="F125" s="1">
        <v>7.1390000000000002</v>
      </c>
      <c r="G125" s="1">
        <v>7.7880000000000003</v>
      </c>
      <c r="H125" s="1">
        <v>8.4369999999999994</v>
      </c>
    </row>
    <row r="126" spans="1:9" ht="28.8" x14ac:dyDescent="0.3">
      <c r="A126" t="s">
        <v>171</v>
      </c>
      <c r="B126" s="81" t="s">
        <v>412</v>
      </c>
      <c r="C126" s="1">
        <v>6.53</v>
      </c>
      <c r="E126" s="1">
        <v>6.53</v>
      </c>
      <c r="F126" s="1">
        <v>7.1829999999999998</v>
      </c>
      <c r="G126" s="1">
        <v>7.8360000000000003</v>
      </c>
      <c r="H126" s="1">
        <v>8.4890000000000008</v>
      </c>
    </row>
    <row r="127" spans="1:9" ht="28.8" x14ac:dyDescent="0.3">
      <c r="A127" t="s">
        <v>172</v>
      </c>
      <c r="B127" s="81" t="s">
        <v>413</v>
      </c>
    </row>
    <row r="128" spans="1:9" ht="43.2" x14ac:dyDescent="0.3">
      <c r="A128" t="s">
        <v>173</v>
      </c>
      <c r="B128" s="81" t="s">
        <v>414</v>
      </c>
      <c r="C128" s="1">
        <v>6.49</v>
      </c>
      <c r="E128" s="1">
        <v>6.49</v>
      </c>
      <c r="F128" s="1">
        <v>7.1390000000000002</v>
      </c>
      <c r="G128" s="1">
        <v>7.7880000000000003</v>
      </c>
      <c r="H128" s="1">
        <v>8.4369999999999994</v>
      </c>
    </row>
    <row r="129" spans="1:8" ht="43.2" x14ac:dyDescent="0.3">
      <c r="A129" t="s">
        <v>174</v>
      </c>
      <c r="B129" s="81" t="s">
        <v>415</v>
      </c>
      <c r="C129" s="1">
        <v>6.49</v>
      </c>
      <c r="E129" s="1">
        <v>6.49</v>
      </c>
      <c r="F129" s="1">
        <v>7.1390000000000002</v>
      </c>
      <c r="G129" s="1">
        <v>7.7880000000000003</v>
      </c>
      <c r="H129" s="1">
        <v>8.4369999999999994</v>
      </c>
    </row>
    <row r="130" spans="1:8" ht="43.2" x14ac:dyDescent="0.3">
      <c r="A130" t="s">
        <v>175</v>
      </c>
      <c r="B130" s="81" t="s">
        <v>416</v>
      </c>
      <c r="C130" s="1">
        <v>6.49</v>
      </c>
      <c r="E130" s="1">
        <v>6.49</v>
      </c>
      <c r="F130" s="1">
        <v>7.1390000000000002</v>
      </c>
      <c r="G130" s="1">
        <v>7.7880000000000003</v>
      </c>
      <c r="H130" s="1">
        <v>8.4369999999999994</v>
      </c>
    </row>
    <row r="131" spans="1:8" ht="43.2" x14ac:dyDescent="0.3">
      <c r="A131" t="s">
        <v>176</v>
      </c>
      <c r="B131" s="81" t="s">
        <v>417</v>
      </c>
      <c r="C131" s="1">
        <v>6.49</v>
      </c>
      <c r="E131" s="1">
        <v>6.49</v>
      </c>
      <c r="F131" s="1">
        <v>7.1390000000000002</v>
      </c>
      <c r="G131" s="1">
        <v>7.7880000000000003</v>
      </c>
      <c r="H131" s="1">
        <v>8.4369999999999994</v>
      </c>
    </row>
    <row r="132" spans="1:8" ht="43.2" x14ac:dyDescent="0.3">
      <c r="A132" t="s">
        <v>177</v>
      </c>
      <c r="B132" s="81" t="s">
        <v>418</v>
      </c>
      <c r="C132" s="1">
        <v>6.49</v>
      </c>
      <c r="E132" s="1">
        <v>6.49</v>
      </c>
      <c r="F132" s="1">
        <v>7.1390000000000002</v>
      </c>
      <c r="G132" s="1">
        <v>7.7880000000000003</v>
      </c>
      <c r="H132" s="1">
        <v>8.4369999999999994</v>
      </c>
    </row>
    <row r="133" spans="1:8" ht="43.2" x14ac:dyDescent="0.3">
      <c r="A133" t="s">
        <v>178</v>
      </c>
      <c r="B133" s="81" t="s">
        <v>419</v>
      </c>
      <c r="C133" s="1">
        <v>6.49</v>
      </c>
      <c r="E133" s="1">
        <v>6.49</v>
      </c>
      <c r="F133" s="1">
        <v>7.1390000000000002</v>
      </c>
      <c r="G133" s="1">
        <v>7.7880000000000003</v>
      </c>
      <c r="H133" s="1">
        <v>8.4369999999999994</v>
      </c>
    </row>
    <row r="134" spans="1:8" ht="43.2" x14ac:dyDescent="0.3">
      <c r="A134" t="s">
        <v>179</v>
      </c>
      <c r="B134" s="81" t="s">
        <v>420</v>
      </c>
      <c r="C134" s="1">
        <v>6.49</v>
      </c>
      <c r="E134" s="1">
        <v>6.49</v>
      </c>
      <c r="F134" s="1">
        <v>7.1390000000000002</v>
      </c>
      <c r="G134" s="1">
        <v>7.7880000000000003</v>
      </c>
      <c r="H134" s="1">
        <v>8.4369999999999994</v>
      </c>
    </row>
    <row r="135" spans="1:8" ht="43.2" x14ac:dyDescent="0.3">
      <c r="A135" t="s">
        <v>180</v>
      </c>
      <c r="B135" s="81" t="s">
        <v>421</v>
      </c>
      <c r="C135" s="1">
        <v>6.49</v>
      </c>
      <c r="E135" s="1">
        <v>6.49</v>
      </c>
      <c r="F135" s="1">
        <v>7.1390000000000002</v>
      </c>
      <c r="G135" s="1">
        <v>7.7880000000000003</v>
      </c>
      <c r="H135" s="1">
        <v>8.4369999999999994</v>
      </c>
    </row>
    <row r="136" spans="1:8" ht="43.2" x14ac:dyDescent="0.3">
      <c r="A136" t="s">
        <v>181</v>
      </c>
      <c r="B136" s="81" t="s">
        <v>422</v>
      </c>
      <c r="C136" s="1">
        <v>6.5</v>
      </c>
      <c r="E136" s="1">
        <v>6.5</v>
      </c>
      <c r="F136" s="1">
        <v>7.15</v>
      </c>
      <c r="G136" s="1">
        <v>7.8</v>
      </c>
      <c r="H136" s="1">
        <v>8.4499999999999993</v>
      </c>
    </row>
    <row r="137" spans="1:8" ht="43.2" x14ac:dyDescent="0.3">
      <c r="A137" t="s">
        <v>182</v>
      </c>
      <c r="B137" s="81" t="s">
        <v>423</v>
      </c>
      <c r="C137" s="1">
        <v>6.5</v>
      </c>
      <c r="E137" s="1">
        <v>6.5</v>
      </c>
      <c r="F137" s="1">
        <v>7.15</v>
      </c>
      <c r="G137" s="1">
        <v>7.8</v>
      </c>
      <c r="H137" s="1">
        <v>8.4499999999999993</v>
      </c>
    </row>
    <row r="138" spans="1:8" ht="43.2" x14ac:dyDescent="0.3">
      <c r="A138" t="s">
        <v>183</v>
      </c>
      <c r="B138" s="81" t="s">
        <v>424</v>
      </c>
      <c r="C138" s="1">
        <v>6.5</v>
      </c>
      <c r="E138" s="1">
        <v>6.5</v>
      </c>
      <c r="F138" s="1">
        <v>7.15</v>
      </c>
      <c r="G138" s="1">
        <v>7.8</v>
      </c>
      <c r="H138" s="1">
        <v>8.4499999999999993</v>
      </c>
    </row>
    <row r="139" spans="1:8" ht="43.2" x14ac:dyDescent="0.3">
      <c r="A139" t="s">
        <v>184</v>
      </c>
      <c r="B139" s="81" t="s">
        <v>425</v>
      </c>
      <c r="C139" s="1">
        <v>6.5</v>
      </c>
      <c r="E139" s="1">
        <v>6.5</v>
      </c>
      <c r="F139" s="1">
        <v>7.15</v>
      </c>
      <c r="G139" s="1">
        <v>7.8</v>
      </c>
      <c r="H139" s="1">
        <v>8.4499999999999993</v>
      </c>
    </row>
    <row r="140" spans="1:8" ht="43.2" x14ac:dyDescent="0.3">
      <c r="A140" t="s">
        <v>185</v>
      </c>
      <c r="B140" s="81" t="s">
        <v>426</v>
      </c>
      <c r="C140" s="1">
        <v>6.5</v>
      </c>
      <c r="E140" s="1">
        <v>6.5</v>
      </c>
      <c r="F140" s="1">
        <v>7.15</v>
      </c>
      <c r="G140" s="1">
        <v>7.8</v>
      </c>
      <c r="H140" s="1">
        <v>8.4499999999999993</v>
      </c>
    </row>
    <row r="141" spans="1:8" ht="43.2" x14ac:dyDescent="0.3">
      <c r="A141" t="s">
        <v>186</v>
      </c>
      <c r="B141" s="81" t="s">
        <v>427</v>
      </c>
      <c r="C141" s="1">
        <v>6.5</v>
      </c>
      <c r="E141" s="1">
        <v>6.5</v>
      </c>
      <c r="F141" s="1">
        <v>7.15</v>
      </c>
      <c r="G141" s="1">
        <v>7.8</v>
      </c>
      <c r="H141" s="1">
        <v>8.4499999999999993</v>
      </c>
    </row>
    <row r="142" spans="1:8" ht="28.8" x14ac:dyDescent="0.3">
      <c r="A142" t="s">
        <v>187</v>
      </c>
      <c r="B142" s="81" t="s">
        <v>428</v>
      </c>
    </row>
    <row r="143" spans="1:8" ht="43.2" x14ac:dyDescent="0.3">
      <c r="A143" t="s">
        <v>188</v>
      </c>
      <c r="B143" s="81" t="s">
        <v>429</v>
      </c>
      <c r="C143" s="1">
        <v>6.49</v>
      </c>
      <c r="E143" s="1">
        <v>6.49</v>
      </c>
      <c r="F143" s="1">
        <v>7.1390000000000002</v>
      </c>
      <c r="G143" s="1">
        <v>7.7880000000000003</v>
      </c>
      <c r="H143" s="1">
        <v>8.4369999999999994</v>
      </c>
    </row>
    <row r="144" spans="1:8" ht="43.2" x14ac:dyDescent="0.3">
      <c r="A144" t="s">
        <v>189</v>
      </c>
      <c r="B144" s="81" t="s">
        <v>430</v>
      </c>
      <c r="C144" s="1">
        <v>6.49</v>
      </c>
      <c r="E144" s="1">
        <v>6.49</v>
      </c>
      <c r="F144" s="1">
        <v>7.1390000000000002</v>
      </c>
      <c r="G144" s="1">
        <v>7.7880000000000003</v>
      </c>
      <c r="H144" s="1">
        <v>8.4369999999999994</v>
      </c>
    </row>
    <row r="145" spans="1:9" ht="43.2" x14ac:dyDescent="0.3">
      <c r="A145" t="s">
        <v>190</v>
      </c>
      <c r="B145" s="81" t="s">
        <v>431</v>
      </c>
      <c r="C145" s="1">
        <v>6.5</v>
      </c>
      <c r="E145" s="1">
        <v>6.5</v>
      </c>
      <c r="F145" s="1">
        <v>7.15</v>
      </c>
      <c r="G145" s="1">
        <v>7.8</v>
      </c>
      <c r="H145" s="1">
        <v>8.4499999999999993</v>
      </c>
    </row>
    <row r="146" spans="1:9" ht="43.2" x14ac:dyDescent="0.3">
      <c r="A146" t="s">
        <v>191</v>
      </c>
      <c r="B146" s="81" t="s">
        <v>432</v>
      </c>
      <c r="C146" s="1">
        <v>6.5</v>
      </c>
      <c r="E146" s="1">
        <v>6.5</v>
      </c>
      <c r="F146" s="1">
        <v>7.15</v>
      </c>
      <c r="G146" s="1">
        <v>7.8</v>
      </c>
      <c r="H146" s="1">
        <v>8.4499999999999993</v>
      </c>
    </row>
    <row r="147" spans="1:9" ht="28.8" x14ac:dyDescent="0.3">
      <c r="A147" t="s">
        <v>192</v>
      </c>
      <c r="B147" s="81" t="s">
        <v>433</v>
      </c>
      <c r="C147" s="1">
        <v>6.48</v>
      </c>
      <c r="E147" s="1">
        <v>6.48</v>
      </c>
      <c r="F147" s="1">
        <v>7.1280000000000001</v>
      </c>
      <c r="G147" s="1">
        <v>7.7759999999999998</v>
      </c>
      <c r="H147" s="1">
        <v>8.4239999999999995</v>
      </c>
    </row>
    <row r="148" spans="1:9" ht="28.8" x14ac:dyDescent="0.3">
      <c r="A148" t="s">
        <v>193</v>
      </c>
      <c r="B148" s="81" t="s">
        <v>434</v>
      </c>
    </row>
    <row r="149" spans="1:9" ht="28.8" x14ac:dyDescent="0.3">
      <c r="A149" t="s">
        <v>194</v>
      </c>
      <c r="B149" s="81" t="s">
        <v>435</v>
      </c>
      <c r="C149" s="1">
        <v>6.48</v>
      </c>
      <c r="E149" s="1">
        <v>6.48</v>
      </c>
      <c r="F149" s="1">
        <v>7.1280000000000001</v>
      </c>
      <c r="G149" s="1">
        <v>7.7759999999999998</v>
      </c>
      <c r="H149" s="1">
        <v>8.4239999999999995</v>
      </c>
    </row>
    <row r="150" spans="1:9" ht="28.8" x14ac:dyDescent="0.3">
      <c r="A150" t="s">
        <v>195</v>
      </c>
      <c r="B150" s="81" t="s">
        <v>436</v>
      </c>
      <c r="C150" s="1">
        <v>6.48</v>
      </c>
      <c r="E150" s="1">
        <v>6.48</v>
      </c>
      <c r="F150" s="1">
        <v>7.1280000000000001</v>
      </c>
      <c r="G150" s="1">
        <v>7.7759999999999998</v>
      </c>
      <c r="H150" s="1">
        <v>8.4239999999999995</v>
      </c>
    </row>
    <row r="151" spans="1:9" ht="28.8" x14ac:dyDescent="0.3">
      <c r="A151" t="s">
        <v>196</v>
      </c>
      <c r="B151" s="81" t="s">
        <v>437</v>
      </c>
      <c r="C151" s="1">
        <v>6.48</v>
      </c>
      <c r="E151" s="1">
        <v>6.48</v>
      </c>
      <c r="F151" s="1">
        <v>7.1280000000000001</v>
      </c>
      <c r="G151" s="1">
        <v>7.7759999999999998</v>
      </c>
      <c r="H151" s="1">
        <v>8.4239999999999995</v>
      </c>
    </row>
    <row r="152" spans="1:9" ht="57.6" x14ac:dyDescent="0.3">
      <c r="A152" t="s">
        <v>197</v>
      </c>
      <c r="B152" s="81" t="s">
        <v>438</v>
      </c>
      <c r="C152" s="1">
        <v>6.53</v>
      </c>
      <c r="E152" s="1">
        <v>6.53</v>
      </c>
      <c r="F152" s="1">
        <v>7.1829999999999998</v>
      </c>
      <c r="G152" s="1">
        <v>7.8360000000000003</v>
      </c>
      <c r="H152" s="1">
        <v>8.4890000000000008</v>
      </c>
    </row>
    <row r="153" spans="1:9" ht="28.8" x14ac:dyDescent="0.3">
      <c r="A153" t="s">
        <v>198</v>
      </c>
      <c r="B153" s="81" t="s">
        <v>439</v>
      </c>
      <c r="C153" s="1">
        <v>6.48</v>
      </c>
      <c r="E153" s="1">
        <v>6.48</v>
      </c>
      <c r="F153" s="1">
        <v>7.1280000000000001</v>
      </c>
      <c r="G153" s="1">
        <v>7.7759999999999998</v>
      </c>
      <c r="H153" s="1">
        <v>8.4239999999999995</v>
      </c>
    </row>
    <row r="154" spans="1:9" x14ac:dyDescent="0.3">
      <c r="A154" t="s">
        <v>199</v>
      </c>
      <c r="B154" s="81" t="s">
        <v>440</v>
      </c>
    </row>
    <row r="155" spans="1:9" x14ac:dyDescent="0.3">
      <c r="A155" t="s">
        <v>200</v>
      </c>
      <c r="B155" s="81" t="s">
        <v>440</v>
      </c>
      <c r="C155" s="1">
        <v>6.48</v>
      </c>
      <c r="E155" s="1">
        <v>6.48</v>
      </c>
      <c r="F155" s="1">
        <v>7.1280000000000001</v>
      </c>
      <c r="G155" s="1">
        <v>7.7759999999999998</v>
      </c>
      <c r="H155" s="1">
        <v>8.4239999999999995</v>
      </c>
    </row>
    <row r="156" spans="1:9" ht="43.2" x14ac:dyDescent="0.3">
      <c r="A156" t="s">
        <v>201</v>
      </c>
      <c r="B156" s="81" t="s">
        <v>441</v>
      </c>
    </row>
    <row r="157" spans="1:9" ht="43.2" x14ac:dyDescent="0.3">
      <c r="A157" t="s">
        <v>202</v>
      </c>
      <c r="B157" s="81" t="s">
        <v>442</v>
      </c>
      <c r="C157" s="1">
        <v>7.35</v>
      </c>
      <c r="E157" s="1">
        <v>7.35</v>
      </c>
      <c r="F157" s="1">
        <v>8.0850000000000009</v>
      </c>
      <c r="G157" s="1">
        <v>8.82</v>
      </c>
      <c r="H157" s="1">
        <v>9.5549999999999997</v>
      </c>
      <c r="I157" t="s">
        <v>570</v>
      </c>
    </row>
    <row r="158" spans="1:9" x14ac:dyDescent="0.3">
      <c r="A158" t="s">
        <v>203</v>
      </c>
      <c r="B158" s="81" t="s">
        <v>443</v>
      </c>
      <c r="C158" s="1">
        <v>7.32</v>
      </c>
      <c r="E158" s="1">
        <v>7.32</v>
      </c>
      <c r="F158" s="1">
        <v>8.0519999999999996</v>
      </c>
      <c r="G158" s="1">
        <v>8.7840000000000007</v>
      </c>
      <c r="H158" s="1">
        <v>9.516</v>
      </c>
      <c r="I158" t="s">
        <v>570</v>
      </c>
    </row>
    <row r="159" spans="1:9" ht="43.2" x14ac:dyDescent="0.3">
      <c r="A159" t="s">
        <v>204</v>
      </c>
      <c r="B159" s="81" t="s">
        <v>444</v>
      </c>
      <c r="C159" s="1">
        <v>7.32</v>
      </c>
      <c r="E159" s="1">
        <v>7.32</v>
      </c>
      <c r="F159" s="1">
        <v>8.0519999999999996</v>
      </c>
      <c r="G159" s="1">
        <v>8.7840000000000007</v>
      </c>
      <c r="H159" s="1">
        <v>9.516</v>
      </c>
      <c r="I159" t="s">
        <v>570</v>
      </c>
    </row>
    <row r="160" spans="1:9" ht="100.8" x14ac:dyDescent="0.3">
      <c r="A160" t="s">
        <v>205</v>
      </c>
      <c r="B160" s="81" t="s">
        <v>445</v>
      </c>
      <c r="C160" s="1">
        <v>7.32</v>
      </c>
      <c r="E160" s="1">
        <v>7.32</v>
      </c>
      <c r="F160" s="1">
        <v>8.0519999999999996</v>
      </c>
      <c r="G160" s="1">
        <v>8.7840000000000007</v>
      </c>
      <c r="H160" s="1">
        <v>9.516</v>
      </c>
      <c r="I160" t="s">
        <v>570</v>
      </c>
    </row>
    <row r="161" spans="1:9" ht="72" x14ac:dyDescent="0.3">
      <c r="A161" t="s">
        <v>206</v>
      </c>
      <c r="B161" s="81" t="s">
        <v>446</v>
      </c>
      <c r="C161" s="1">
        <v>7.32</v>
      </c>
      <c r="E161" s="1">
        <v>7.32</v>
      </c>
      <c r="F161" s="1">
        <v>8.0519999999999996</v>
      </c>
      <c r="G161" s="1">
        <v>8.7840000000000007</v>
      </c>
      <c r="H161" s="1">
        <v>9.516</v>
      </c>
      <c r="I161" t="s">
        <v>570</v>
      </c>
    </row>
    <row r="162" spans="1:9" ht="57.6" x14ac:dyDescent="0.3">
      <c r="A162" t="s">
        <v>207</v>
      </c>
      <c r="B162" s="81" t="s">
        <v>447</v>
      </c>
      <c r="C162" s="1">
        <v>7.32</v>
      </c>
      <c r="E162" s="1">
        <v>7.32</v>
      </c>
      <c r="F162" s="1">
        <v>8.0519999999999996</v>
      </c>
      <c r="G162" s="1">
        <v>8.7840000000000007</v>
      </c>
      <c r="H162" s="1">
        <v>9.516</v>
      </c>
      <c r="I162" t="s">
        <v>570</v>
      </c>
    </row>
    <row r="163" spans="1:9" ht="43.2" x14ac:dyDescent="0.3">
      <c r="A163" t="s">
        <v>208</v>
      </c>
      <c r="B163" s="81" t="s">
        <v>448</v>
      </c>
      <c r="C163" s="1">
        <v>7.35</v>
      </c>
      <c r="E163" s="1">
        <v>7.35</v>
      </c>
      <c r="F163" s="1">
        <v>8.0850000000000009</v>
      </c>
      <c r="G163" s="1">
        <v>8.82</v>
      </c>
      <c r="H163" s="1">
        <v>9.5549999999999997</v>
      </c>
      <c r="I163" t="s">
        <v>570</v>
      </c>
    </row>
    <row r="164" spans="1:9" ht="57.6" x14ac:dyDescent="0.3">
      <c r="A164" t="s">
        <v>209</v>
      </c>
      <c r="B164" s="81" t="s">
        <v>449</v>
      </c>
      <c r="C164" s="1">
        <v>7.32</v>
      </c>
      <c r="E164" s="1">
        <v>7.32</v>
      </c>
      <c r="F164" s="1">
        <v>8.0519999999999996</v>
      </c>
      <c r="G164" s="1">
        <v>8.7840000000000007</v>
      </c>
      <c r="H164" s="1">
        <v>9.516</v>
      </c>
      <c r="I164" t="s">
        <v>570</v>
      </c>
    </row>
    <row r="165" spans="1:9" ht="86.4" x14ac:dyDescent="0.3">
      <c r="A165" t="s">
        <v>210</v>
      </c>
      <c r="B165" s="81" t="s">
        <v>450</v>
      </c>
      <c r="C165" s="1">
        <v>7.32</v>
      </c>
      <c r="E165" s="1">
        <v>7.32</v>
      </c>
      <c r="F165" s="1">
        <v>8.0519999999999996</v>
      </c>
      <c r="G165" s="1">
        <v>8.7840000000000007</v>
      </c>
      <c r="H165" s="1">
        <v>9.516</v>
      </c>
      <c r="I165" t="s">
        <v>570</v>
      </c>
    </row>
    <row r="166" spans="1:9" ht="43.2" x14ac:dyDescent="0.3">
      <c r="A166" t="s">
        <v>211</v>
      </c>
      <c r="B166" s="81" t="s">
        <v>451</v>
      </c>
      <c r="C166" s="1">
        <v>7.35</v>
      </c>
      <c r="E166" s="1">
        <v>7.35</v>
      </c>
      <c r="F166" s="1">
        <v>8.0850000000000009</v>
      </c>
      <c r="G166" s="1">
        <v>8.82</v>
      </c>
      <c r="H166" s="1">
        <v>9.5549999999999997</v>
      </c>
      <c r="I166" t="s">
        <v>570</v>
      </c>
    </row>
    <row r="167" spans="1:9" ht="43.2" x14ac:dyDescent="0.3">
      <c r="A167" t="s">
        <v>212</v>
      </c>
      <c r="B167" s="81" t="s">
        <v>452</v>
      </c>
    </row>
    <row r="168" spans="1:9" ht="28.8" x14ac:dyDescent="0.3">
      <c r="A168" t="s">
        <v>213</v>
      </c>
      <c r="B168" s="81" t="s">
        <v>453</v>
      </c>
      <c r="C168" s="1">
        <v>8.58</v>
      </c>
      <c r="E168" s="1">
        <v>8.58</v>
      </c>
      <c r="F168" s="1">
        <v>9.4380000000000006</v>
      </c>
      <c r="G168" s="1">
        <v>10.295999999999999</v>
      </c>
      <c r="H168" s="1">
        <v>11.154</v>
      </c>
      <c r="I168" t="s">
        <v>569</v>
      </c>
    </row>
    <row r="169" spans="1:9" ht="28.8" x14ac:dyDescent="0.3">
      <c r="A169" t="s">
        <v>214</v>
      </c>
      <c r="B169" s="81" t="s">
        <v>454</v>
      </c>
      <c r="C169" s="1">
        <v>7.32</v>
      </c>
      <c r="E169" s="1">
        <v>7.32</v>
      </c>
      <c r="F169" s="1">
        <v>8.0519999999999996</v>
      </c>
      <c r="G169" s="1">
        <v>8.7840000000000007</v>
      </c>
      <c r="H169" s="1">
        <v>9.516</v>
      </c>
      <c r="I169" t="s">
        <v>569</v>
      </c>
    </row>
    <row r="170" spans="1:9" ht="43.2" x14ac:dyDescent="0.3">
      <c r="A170" t="s">
        <v>215</v>
      </c>
      <c r="B170" s="81" t="s">
        <v>455</v>
      </c>
      <c r="C170" s="1">
        <v>7.32</v>
      </c>
      <c r="E170" s="1">
        <v>7.32</v>
      </c>
      <c r="F170" s="1">
        <v>8.0519999999999996</v>
      </c>
      <c r="G170" s="1">
        <v>8.7840000000000007</v>
      </c>
      <c r="H170" s="1">
        <v>9.516</v>
      </c>
      <c r="I170" t="s">
        <v>570</v>
      </c>
    </row>
    <row r="171" spans="1:9" ht="57.6" x14ac:dyDescent="0.3">
      <c r="A171" t="s">
        <v>216</v>
      </c>
      <c r="B171" s="81" t="s">
        <v>456</v>
      </c>
      <c r="C171" s="1">
        <v>7.32</v>
      </c>
      <c r="E171" s="1">
        <v>7.32</v>
      </c>
      <c r="F171" s="1">
        <v>8.0519999999999996</v>
      </c>
      <c r="G171" s="1">
        <v>8.7840000000000007</v>
      </c>
      <c r="H171" s="1">
        <v>9.516</v>
      </c>
      <c r="I171" t="s">
        <v>570</v>
      </c>
    </row>
    <row r="172" spans="1:9" ht="57.6" x14ac:dyDescent="0.3">
      <c r="A172" t="s">
        <v>217</v>
      </c>
      <c r="B172" s="81" t="s">
        <v>457</v>
      </c>
      <c r="C172" s="1">
        <v>7.32</v>
      </c>
      <c r="E172" s="1">
        <v>7.32</v>
      </c>
      <c r="F172" s="1">
        <v>8.0519999999999996</v>
      </c>
      <c r="G172" s="1">
        <v>8.7840000000000007</v>
      </c>
      <c r="H172" s="1">
        <v>9.516</v>
      </c>
      <c r="I172" t="s">
        <v>570</v>
      </c>
    </row>
    <row r="173" spans="1:9" ht="57.6" x14ac:dyDescent="0.3">
      <c r="A173" t="s">
        <v>218</v>
      </c>
      <c r="B173" s="81" t="s">
        <v>458</v>
      </c>
      <c r="C173" s="1">
        <v>7.32</v>
      </c>
      <c r="E173" s="1">
        <v>7.32</v>
      </c>
      <c r="F173" s="1">
        <v>8.0519999999999996</v>
      </c>
      <c r="G173" s="1">
        <v>8.7840000000000007</v>
      </c>
      <c r="H173" s="1">
        <v>9.516</v>
      </c>
      <c r="I173" t="s">
        <v>570</v>
      </c>
    </row>
    <row r="174" spans="1:9" ht="57.6" x14ac:dyDescent="0.3">
      <c r="A174" t="s">
        <v>219</v>
      </c>
      <c r="B174" s="81" t="s">
        <v>459</v>
      </c>
      <c r="C174" s="1">
        <v>7.32</v>
      </c>
      <c r="E174" s="1">
        <v>7.32</v>
      </c>
      <c r="F174" s="1">
        <v>8.0519999999999996</v>
      </c>
      <c r="G174" s="1">
        <v>8.7840000000000007</v>
      </c>
      <c r="H174" s="1">
        <v>9.516</v>
      </c>
      <c r="I174" t="s">
        <v>570</v>
      </c>
    </row>
    <row r="175" spans="1:9" ht="72" x14ac:dyDescent="0.3">
      <c r="A175" t="s">
        <v>220</v>
      </c>
      <c r="B175" s="81" t="s">
        <v>460</v>
      </c>
      <c r="C175" s="1">
        <v>7.32</v>
      </c>
      <c r="E175" s="1">
        <v>7.32</v>
      </c>
      <c r="F175" s="1">
        <v>8.0519999999999996</v>
      </c>
      <c r="G175" s="1">
        <v>8.7840000000000007</v>
      </c>
      <c r="H175" s="1">
        <v>9.516</v>
      </c>
      <c r="I175" t="s">
        <v>570</v>
      </c>
    </row>
    <row r="176" spans="1:9" ht="72" x14ac:dyDescent="0.3">
      <c r="A176" t="s">
        <v>221</v>
      </c>
      <c r="B176" s="81" t="s">
        <v>461</v>
      </c>
      <c r="C176" s="1">
        <v>7.32</v>
      </c>
      <c r="E176" s="1">
        <v>7.32</v>
      </c>
      <c r="F176" s="1">
        <v>8.0519999999999996</v>
      </c>
      <c r="G176" s="1">
        <v>8.7840000000000007</v>
      </c>
      <c r="H176" s="1">
        <v>9.516</v>
      </c>
      <c r="I176" t="s">
        <v>570</v>
      </c>
    </row>
    <row r="177" spans="1:9" ht="43.2" x14ac:dyDescent="0.3">
      <c r="A177" t="s">
        <v>222</v>
      </c>
      <c r="B177" s="81" t="s">
        <v>462</v>
      </c>
    </row>
    <row r="178" spans="1:9" ht="43.2" x14ac:dyDescent="0.3">
      <c r="A178" t="s">
        <v>223</v>
      </c>
      <c r="B178" s="81" t="s">
        <v>463</v>
      </c>
      <c r="C178" s="1">
        <v>8.58</v>
      </c>
      <c r="E178" s="1">
        <v>8.58</v>
      </c>
      <c r="F178" s="1">
        <v>9.4380000000000006</v>
      </c>
      <c r="G178" s="1">
        <v>10.295999999999999</v>
      </c>
      <c r="H178" s="1">
        <v>11.154</v>
      </c>
      <c r="I178" t="s">
        <v>569</v>
      </c>
    </row>
    <row r="179" spans="1:9" ht="28.8" x14ac:dyDescent="0.3">
      <c r="A179" t="s">
        <v>224</v>
      </c>
      <c r="B179" s="81" t="s">
        <v>464</v>
      </c>
      <c r="C179" s="1">
        <v>7.32</v>
      </c>
      <c r="E179" s="1">
        <v>7.32</v>
      </c>
      <c r="F179" s="1">
        <v>8.0519999999999996</v>
      </c>
      <c r="G179" s="1">
        <v>8.7840000000000007</v>
      </c>
      <c r="H179" s="1">
        <v>9.516</v>
      </c>
      <c r="I179" t="s">
        <v>569</v>
      </c>
    </row>
    <row r="180" spans="1:9" ht="57.6" x14ac:dyDescent="0.3">
      <c r="A180" t="s">
        <v>225</v>
      </c>
      <c r="B180" s="81" t="s">
        <v>465</v>
      </c>
      <c r="C180" s="1">
        <v>7.32</v>
      </c>
      <c r="E180" s="1">
        <v>7.32</v>
      </c>
      <c r="F180" s="1">
        <v>8.0519999999999996</v>
      </c>
      <c r="G180" s="1">
        <v>8.7840000000000007</v>
      </c>
      <c r="H180" s="1">
        <v>9.516</v>
      </c>
      <c r="I180" t="s">
        <v>570</v>
      </c>
    </row>
    <row r="181" spans="1:9" ht="43.2" x14ac:dyDescent="0.3">
      <c r="A181" t="s">
        <v>226</v>
      </c>
      <c r="B181" s="81" t="s">
        <v>466</v>
      </c>
      <c r="C181" s="1">
        <v>7.32</v>
      </c>
      <c r="E181" s="1">
        <v>7.32</v>
      </c>
      <c r="F181" s="1">
        <v>8.0519999999999996</v>
      </c>
      <c r="G181" s="1">
        <v>8.7840000000000007</v>
      </c>
      <c r="H181" s="1">
        <v>9.516</v>
      </c>
      <c r="I181" t="s">
        <v>570</v>
      </c>
    </row>
    <row r="182" spans="1:9" ht="57.6" x14ac:dyDescent="0.3">
      <c r="A182" t="s">
        <v>227</v>
      </c>
      <c r="B182" s="81" t="s">
        <v>467</v>
      </c>
      <c r="C182" s="1">
        <v>7.32</v>
      </c>
      <c r="E182" s="1">
        <v>7.32</v>
      </c>
      <c r="F182" s="1">
        <v>8.0519999999999996</v>
      </c>
      <c r="G182" s="1">
        <v>8.7840000000000007</v>
      </c>
      <c r="H182" s="1">
        <v>9.516</v>
      </c>
      <c r="I182" t="s">
        <v>570</v>
      </c>
    </row>
    <row r="183" spans="1:9" ht="57.6" x14ac:dyDescent="0.3">
      <c r="A183" t="s">
        <v>228</v>
      </c>
      <c r="B183" s="81" t="s">
        <v>468</v>
      </c>
      <c r="C183" s="1">
        <v>7.32</v>
      </c>
      <c r="E183" s="1">
        <v>7.32</v>
      </c>
      <c r="F183" s="1">
        <v>8.0519999999999996</v>
      </c>
      <c r="G183" s="1">
        <v>8.7840000000000007</v>
      </c>
      <c r="H183" s="1">
        <v>9.516</v>
      </c>
      <c r="I183" t="s">
        <v>570</v>
      </c>
    </row>
    <row r="184" spans="1:9" ht="57.6" x14ac:dyDescent="0.3">
      <c r="A184" t="s">
        <v>229</v>
      </c>
      <c r="B184" s="81" t="s">
        <v>469</v>
      </c>
      <c r="C184" s="1">
        <v>7.32</v>
      </c>
      <c r="E184" s="1">
        <v>7.32</v>
      </c>
      <c r="F184" s="1">
        <v>8.0519999999999996</v>
      </c>
      <c r="G184" s="1">
        <v>8.7840000000000007</v>
      </c>
      <c r="H184" s="1">
        <v>9.516</v>
      </c>
      <c r="I184" t="s">
        <v>570</v>
      </c>
    </row>
    <row r="185" spans="1:9" ht="28.8" x14ac:dyDescent="0.3">
      <c r="A185" t="s">
        <v>230</v>
      </c>
      <c r="B185" s="81" t="s">
        <v>470</v>
      </c>
      <c r="C185" s="1">
        <v>7.3</v>
      </c>
      <c r="E185" s="1">
        <v>7.3</v>
      </c>
      <c r="F185" s="1">
        <v>8.0299999999999994</v>
      </c>
      <c r="G185" s="1">
        <v>8.76</v>
      </c>
      <c r="H185" s="1">
        <v>9.49</v>
      </c>
      <c r="I185" t="s">
        <v>571</v>
      </c>
    </row>
    <row r="186" spans="1:9" ht="57.6" x14ac:dyDescent="0.3">
      <c r="A186" t="s">
        <v>231</v>
      </c>
      <c r="B186" s="81" t="s">
        <v>471</v>
      </c>
    </row>
    <row r="187" spans="1:9" ht="72" x14ac:dyDescent="0.3">
      <c r="A187" t="s">
        <v>232</v>
      </c>
      <c r="B187" s="81" t="s">
        <v>472</v>
      </c>
      <c r="C187" s="1">
        <v>7.3</v>
      </c>
      <c r="E187" s="1">
        <v>7.3</v>
      </c>
      <c r="F187" s="1">
        <v>8.0299999999999994</v>
      </c>
      <c r="G187" s="1">
        <v>8.76</v>
      </c>
      <c r="H187" s="1">
        <v>9.49</v>
      </c>
      <c r="I187" t="s">
        <v>570</v>
      </c>
    </row>
    <row r="188" spans="1:9" ht="43.2" x14ac:dyDescent="0.3">
      <c r="A188" t="s">
        <v>233</v>
      </c>
      <c r="B188" s="81" t="s">
        <v>473</v>
      </c>
      <c r="C188" s="1">
        <v>7.35</v>
      </c>
      <c r="E188" s="1">
        <v>7.35</v>
      </c>
      <c r="F188" s="1">
        <v>8.0850000000000009</v>
      </c>
      <c r="G188" s="1">
        <v>8.82</v>
      </c>
      <c r="H188" s="1">
        <v>9.5549999999999997</v>
      </c>
      <c r="I188" t="s">
        <v>570</v>
      </c>
    </row>
    <row r="189" spans="1:9" ht="72" x14ac:dyDescent="0.3">
      <c r="A189" t="s">
        <v>234</v>
      </c>
      <c r="B189" s="81" t="s">
        <v>474</v>
      </c>
      <c r="C189" s="1">
        <v>7.3</v>
      </c>
      <c r="E189" s="1">
        <v>7.3</v>
      </c>
      <c r="F189" s="1">
        <v>8.0299999999999994</v>
      </c>
      <c r="G189" s="1">
        <v>8.76</v>
      </c>
      <c r="H189" s="1">
        <v>9.49</v>
      </c>
      <c r="I189" t="s">
        <v>570</v>
      </c>
    </row>
    <row r="190" spans="1:9" ht="43.2" x14ac:dyDescent="0.3">
      <c r="A190" t="s">
        <v>235</v>
      </c>
      <c r="B190" s="81" t="s">
        <v>475</v>
      </c>
      <c r="C190" s="1">
        <v>7.3</v>
      </c>
      <c r="E190" s="1">
        <v>7.3</v>
      </c>
      <c r="F190" s="1">
        <v>8.0299999999999994</v>
      </c>
      <c r="G190" s="1">
        <v>8.76</v>
      </c>
      <c r="H190" s="1">
        <v>9.49</v>
      </c>
      <c r="I190" t="s">
        <v>570</v>
      </c>
    </row>
    <row r="191" spans="1:9" ht="72" x14ac:dyDescent="0.3">
      <c r="A191" t="s">
        <v>236</v>
      </c>
      <c r="B191" s="81" t="s">
        <v>476</v>
      </c>
      <c r="C191" s="1">
        <v>7.3</v>
      </c>
      <c r="E191" s="1">
        <v>7.3</v>
      </c>
      <c r="F191" s="1">
        <v>8.0299999999999994</v>
      </c>
      <c r="G191" s="1">
        <v>8.76</v>
      </c>
      <c r="H191" s="1">
        <v>9.49</v>
      </c>
      <c r="I191" t="s">
        <v>571</v>
      </c>
    </row>
    <row r="192" spans="1:9" ht="57.6" x14ac:dyDescent="0.3">
      <c r="A192" t="s">
        <v>237</v>
      </c>
      <c r="B192" s="81" t="s">
        <v>477</v>
      </c>
      <c r="C192" s="1">
        <v>7.35</v>
      </c>
      <c r="E192" s="1">
        <v>7.35</v>
      </c>
      <c r="F192" s="1">
        <v>8.0850000000000009</v>
      </c>
      <c r="G192" s="1">
        <v>8.82</v>
      </c>
      <c r="H192" s="1">
        <v>9.5549999999999997</v>
      </c>
      <c r="I192" t="s">
        <v>570</v>
      </c>
    </row>
    <row r="193" spans="1:9" ht="72" x14ac:dyDescent="0.3">
      <c r="A193" t="s">
        <v>238</v>
      </c>
      <c r="B193" s="81" t="s">
        <v>478</v>
      </c>
      <c r="C193" s="1">
        <v>7.3</v>
      </c>
      <c r="E193" s="1">
        <v>7.3</v>
      </c>
      <c r="F193" s="1">
        <v>8.0299999999999994</v>
      </c>
      <c r="G193" s="1">
        <v>8.76</v>
      </c>
      <c r="H193" s="1">
        <v>9.49</v>
      </c>
      <c r="I193" t="s">
        <v>571</v>
      </c>
    </row>
    <row r="194" spans="1:9" ht="86.4" x14ac:dyDescent="0.3">
      <c r="A194" t="s">
        <v>239</v>
      </c>
      <c r="B194" s="81" t="s">
        <v>479</v>
      </c>
      <c r="C194" s="1">
        <v>7.3</v>
      </c>
      <c r="E194" s="1">
        <v>7.3</v>
      </c>
      <c r="F194" s="1">
        <v>8.0299999999999994</v>
      </c>
      <c r="G194" s="1">
        <v>8.76</v>
      </c>
      <c r="H194" s="1">
        <v>9.49</v>
      </c>
      <c r="I194" t="s">
        <v>570</v>
      </c>
    </row>
    <row r="195" spans="1:9" ht="28.8" x14ac:dyDescent="0.3">
      <c r="A195" t="s">
        <v>240</v>
      </c>
      <c r="B195" s="81" t="s">
        <v>480</v>
      </c>
      <c r="C195" s="1">
        <v>7.3</v>
      </c>
      <c r="E195" s="1">
        <v>7.3</v>
      </c>
      <c r="F195" s="1">
        <v>8.0299999999999994</v>
      </c>
      <c r="G195" s="1">
        <v>8.76</v>
      </c>
      <c r="H195" s="1">
        <v>9.49</v>
      </c>
      <c r="I195" t="s">
        <v>570</v>
      </c>
    </row>
    <row r="196" spans="1:9" x14ac:dyDescent="0.3">
      <c r="A196" t="s">
        <v>241</v>
      </c>
      <c r="B196" s="81" t="s">
        <v>481</v>
      </c>
      <c r="C196" s="1">
        <v>7.3</v>
      </c>
      <c r="E196" s="1">
        <v>7.3</v>
      </c>
      <c r="F196" s="1">
        <v>8.0299999999999994</v>
      </c>
      <c r="G196" s="1">
        <v>8.76</v>
      </c>
      <c r="H196" s="1">
        <v>9.49</v>
      </c>
      <c r="I196" t="s">
        <v>570</v>
      </c>
    </row>
    <row r="197" spans="1:9" ht="28.8" x14ac:dyDescent="0.3">
      <c r="A197" t="s">
        <v>242</v>
      </c>
      <c r="B197" s="81" t="s">
        <v>482</v>
      </c>
      <c r="C197" s="1">
        <v>7.3</v>
      </c>
      <c r="E197" s="1">
        <v>7.3</v>
      </c>
      <c r="F197" s="1">
        <v>8.0299999999999994</v>
      </c>
      <c r="G197" s="1">
        <v>8.76</v>
      </c>
      <c r="H197" s="1">
        <v>9.49</v>
      </c>
      <c r="I197" t="s">
        <v>571</v>
      </c>
    </row>
    <row r="198" spans="1:9" ht="43.2" x14ac:dyDescent="0.3">
      <c r="A198" t="s">
        <v>243</v>
      </c>
      <c r="B198" s="81" t="s">
        <v>483</v>
      </c>
      <c r="C198" s="1">
        <v>4.3</v>
      </c>
      <c r="E198" s="1">
        <v>4.3</v>
      </c>
      <c r="F198" s="1">
        <v>4.7300000000000004</v>
      </c>
      <c r="G198" s="1">
        <v>5.16</v>
      </c>
      <c r="H198" s="1">
        <v>5.59</v>
      </c>
      <c r="I198" t="s">
        <v>569</v>
      </c>
    </row>
    <row r="199" spans="1:9" ht="86.4" x14ac:dyDescent="0.3">
      <c r="A199" t="s">
        <v>244</v>
      </c>
      <c r="B199" s="81" t="s">
        <v>484</v>
      </c>
      <c r="C199" s="1">
        <v>5.45</v>
      </c>
      <c r="E199" s="1">
        <v>5.45</v>
      </c>
      <c r="F199" s="1">
        <v>5.9950000000000001</v>
      </c>
      <c r="G199" s="1">
        <v>6.54</v>
      </c>
      <c r="H199" s="1">
        <v>7.085</v>
      </c>
      <c r="I199" t="s">
        <v>569</v>
      </c>
    </row>
    <row r="200" spans="1:9" x14ac:dyDescent="0.3">
      <c r="A200" t="s">
        <v>245</v>
      </c>
      <c r="B200" s="81" t="s">
        <v>485</v>
      </c>
    </row>
    <row r="201" spans="1:9" x14ac:dyDescent="0.3">
      <c r="A201" t="s">
        <v>246</v>
      </c>
      <c r="B201" s="81" t="s">
        <v>485</v>
      </c>
      <c r="C201" s="1">
        <v>2.84</v>
      </c>
      <c r="E201" s="1">
        <v>2.84</v>
      </c>
      <c r="F201" s="1">
        <v>3.1240000000000001</v>
      </c>
      <c r="G201" s="1">
        <v>3.4079999999999999</v>
      </c>
      <c r="H201" s="1">
        <v>3.6920000000000002</v>
      </c>
    </row>
    <row r="202" spans="1:9" ht="28.8" x14ac:dyDescent="0.3">
      <c r="A202" t="s">
        <v>247</v>
      </c>
      <c r="B202" s="81" t="s">
        <v>486</v>
      </c>
    </row>
    <row r="203" spans="1:9" x14ac:dyDescent="0.3">
      <c r="A203" t="s">
        <v>248</v>
      </c>
      <c r="B203" s="81" t="s">
        <v>487</v>
      </c>
      <c r="C203" s="1">
        <v>6.49</v>
      </c>
      <c r="E203" s="1">
        <v>6.49</v>
      </c>
      <c r="F203" s="1">
        <v>7.1390000000000002</v>
      </c>
      <c r="G203" s="1">
        <v>7.7880000000000003</v>
      </c>
      <c r="H203" s="1">
        <v>8.4369999999999994</v>
      </c>
    </row>
    <row r="204" spans="1:9" ht="28.8" x14ac:dyDescent="0.3">
      <c r="A204" t="s">
        <v>249</v>
      </c>
      <c r="B204" s="81" t="s">
        <v>488</v>
      </c>
      <c r="C204" s="1">
        <v>4.32</v>
      </c>
      <c r="E204" s="1">
        <v>4.32</v>
      </c>
      <c r="F204" s="1">
        <v>4.7519999999999998</v>
      </c>
      <c r="G204" s="1">
        <v>5.1840000000000002</v>
      </c>
      <c r="H204" s="1">
        <v>5.6159999999999997</v>
      </c>
      <c r="I204" t="s">
        <v>569</v>
      </c>
    </row>
    <row r="205" spans="1:9" ht="28.8" x14ac:dyDescent="0.3">
      <c r="A205" t="s">
        <v>250</v>
      </c>
      <c r="B205" s="81" t="s">
        <v>489</v>
      </c>
      <c r="C205" s="1">
        <v>6.49</v>
      </c>
      <c r="E205" s="1">
        <v>6.49</v>
      </c>
      <c r="F205" s="1">
        <v>7.1390000000000002</v>
      </c>
      <c r="G205" s="1">
        <v>7.7880000000000003</v>
      </c>
      <c r="H205" s="1">
        <v>8.4369999999999994</v>
      </c>
    </row>
    <row r="206" spans="1:9" ht="43.2" x14ac:dyDescent="0.3">
      <c r="A206" t="s">
        <v>251</v>
      </c>
      <c r="B206" s="81" t="s">
        <v>490</v>
      </c>
      <c r="C206" s="1">
        <v>4.32</v>
      </c>
      <c r="E206" s="1">
        <v>4.32</v>
      </c>
      <c r="F206" s="1">
        <v>4.7519999999999998</v>
      </c>
      <c r="G206" s="1">
        <v>5.1840000000000002</v>
      </c>
      <c r="H206" s="1">
        <v>5.6159999999999997</v>
      </c>
      <c r="I206" t="s">
        <v>569</v>
      </c>
    </row>
    <row r="207" spans="1:9" ht="43.2" x14ac:dyDescent="0.3">
      <c r="A207" t="s">
        <v>252</v>
      </c>
      <c r="B207" s="81" t="s">
        <v>491</v>
      </c>
      <c r="C207" s="1">
        <v>6.49</v>
      </c>
      <c r="E207" s="1">
        <v>6.49</v>
      </c>
      <c r="F207" s="1">
        <v>7.1390000000000002</v>
      </c>
      <c r="G207" s="1">
        <v>7.7880000000000003</v>
      </c>
      <c r="H207" s="1">
        <v>8.4369999999999994</v>
      </c>
    </row>
    <row r="208" spans="1:9" ht="43.2" x14ac:dyDescent="0.3">
      <c r="A208" t="s">
        <v>253</v>
      </c>
      <c r="B208" s="81" t="s">
        <v>492</v>
      </c>
      <c r="C208" s="1">
        <v>4.32</v>
      </c>
      <c r="E208" s="1">
        <v>4.32</v>
      </c>
      <c r="F208" s="1">
        <v>4.7519999999999998</v>
      </c>
      <c r="G208" s="1">
        <v>5.1840000000000002</v>
      </c>
      <c r="H208" s="1">
        <v>5.6159999999999997</v>
      </c>
      <c r="I208" t="s">
        <v>569</v>
      </c>
    </row>
    <row r="209" spans="1:9" ht="86.4" x14ac:dyDescent="0.3">
      <c r="A209" t="s">
        <v>254</v>
      </c>
      <c r="B209" s="81" t="s">
        <v>493</v>
      </c>
      <c r="C209" s="1">
        <v>4.32</v>
      </c>
      <c r="E209" s="1">
        <v>4.32</v>
      </c>
      <c r="F209" s="1">
        <v>4.7519999999999998</v>
      </c>
      <c r="G209" s="1">
        <v>5.1840000000000002</v>
      </c>
      <c r="H209" s="1">
        <v>5.6159999999999997</v>
      </c>
      <c r="I209" t="s">
        <v>569</v>
      </c>
    </row>
    <row r="210" spans="1:9" ht="86.4" x14ac:dyDescent="0.3">
      <c r="A210" t="s">
        <v>255</v>
      </c>
      <c r="B210" s="81" t="s">
        <v>494</v>
      </c>
      <c r="C210" s="1">
        <v>4.32</v>
      </c>
      <c r="E210" s="1">
        <v>4.32</v>
      </c>
      <c r="F210" s="1">
        <v>4.7519999999999998</v>
      </c>
      <c r="G210" s="1">
        <v>5.1840000000000002</v>
      </c>
      <c r="H210" s="1">
        <v>5.6159999999999997</v>
      </c>
      <c r="I210" t="s">
        <v>569</v>
      </c>
    </row>
    <row r="211" spans="1:9" ht="72" x14ac:dyDescent="0.3">
      <c r="A211" t="s">
        <v>256</v>
      </c>
      <c r="B211" s="81" t="s">
        <v>495</v>
      </c>
      <c r="C211" s="1">
        <v>6.49</v>
      </c>
      <c r="E211" s="1">
        <v>6.49</v>
      </c>
      <c r="F211" s="1">
        <v>7.1390000000000002</v>
      </c>
      <c r="G211" s="1">
        <v>7.7880000000000003</v>
      </c>
      <c r="H211" s="1">
        <v>8.4369999999999994</v>
      </c>
    </row>
    <row r="212" spans="1:9" ht="57.6" x14ac:dyDescent="0.3">
      <c r="A212" t="s">
        <v>257</v>
      </c>
      <c r="B212" s="81" t="s">
        <v>496</v>
      </c>
      <c r="C212" s="1">
        <v>6.49</v>
      </c>
      <c r="E212" s="1">
        <v>6.49</v>
      </c>
      <c r="F212" s="1">
        <v>7.1390000000000002</v>
      </c>
      <c r="G212" s="1">
        <v>7.7880000000000003</v>
      </c>
      <c r="H212" s="1">
        <v>8.4369999999999994</v>
      </c>
    </row>
    <row r="213" spans="1:9" ht="72" x14ac:dyDescent="0.3">
      <c r="A213" t="s">
        <v>258</v>
      </c>
      <c r="B213" s="81" t="s">
        <v>497</v>
      </c>
      <c r="C213" s="1">
        <v>4.32</v>
      </c>
      <c r="E213" s="1">
        <v>4.32</v>
      </c>
      <c r="F213" s="1">
        <v>4.7519999999999998</v>
      </c>
      <c r="G213" s="1">
        <v>5.1840000000000002</v>
      </c>
      <c r="H213" s="1">
        <v>5.6159999999999997</v>
      </c>
      <c r="I213" t="s">
        <v>570</v>
      </c>
    </row>
    <row r="214" spans="1:9" ht="72" x14ac:dyDescent="0.3">
      <c r="A214" t="s">
        <v>259</v>
      </c>
      <c r="B214" s="81" t="s">
        <v>498</v>
      </c>
      <c r="C214" s="1">
        <v>4.32</v>
      </c>
      <c r="E214" s="1">
        <v>4.32</v>
      </c>
      <c r="F214" s="1">
        <v>4.7519999999999998</v>
      </c>
      <c r="G214" s="1">
        <v>5.1840000000000002</v>
      </c>
      <c r="H214" s="1">
        <v>5.6159999999999997</v>
      </c>
      <c r="I214" t="s">
        <v>571</v>
      </c>
    </row>
    <row r="215" spans="1:9" ht="28.8" x14ac:dyDescent="0.3">
      <c r="A215" t="s">
        <v>260</v>
      </c>
      <c r="B215" s="81" t="s">
        <v>499</v>
      </c>
      <c r="C215" s="1">
        <v>4.32</v>
      </c>
      <c r="E215" s="1">
        <v>4.32</v>
      </c>
      <c r="F215" s="1">
        <v>4.7519999999999998</v>
      </c>
      <c r="G215" s="1">
        <v>5.1840000000000002</v>
      </c>
      <c r="H215" s="1">
        <v>5.6159999999999997</v>
      </c>
      <c r="I215" t="s">
        <v>569</v>
      </c>
    </row>
    <row r="216" spans="1:9" ht="43.2" x14ac:dyDescent="0.3">
      <c r="A216" t="s">
        <v>261</v>
      </c>
      <c r="B216" s="81" t="s">
        <v>500</v>
      </c>
      <c r="C216" s="1">
        <v>4.32</v>
      </c>
      <c r="E216" s="1">
        <v>4.32</v>
      </c>
      <c r="F216" s="1">
        <v>4.7519999999999998</v>
      </c>
      <c r="G216" s="1">
        <v>5.1840000000000002</v>
      </c>
      <c r="H216" s="1">
        <v>5.6159999999999997</v>
      </c>
      <c r="I216" t="s">
        <v>569</v>
      </c>
    </row>
    <row r="217" spans="1:9" ht="72" x14ac:dyDescent="0.3">
      <c r="A217" t="s">
        <v>262</v>
      </c>
      <c r="B217" s="81" t="s">
        <v>501</v>
      </c>
    </row>
    <row r="218" spans="1:9" ht="43.2" x14ac:dyDescent="0.3">
      <c r="A218" t="s">
        <v>263</v>
      </c>
      <c r="B218" s="81" t="s">
        <v>502</v>
      </c>
      <c r="C218" s="1">
        <v>6.5</v>
      </c>
      <c r="E218" s="1">
        <v>6.5</v>
      </c>
      <c r="F218" s="1">
        <v>7.15</v>
      </c>
      <c r="G218" s="1">
        <v>7.8</v>
      </c>
      <c r="H218" s="1">
        <v>8.4499999999999993</v>
      </c>
    </row>
    <row r="219" spans="1:9" ht="57.6" x14ac:dyDescent="0.3">
      <c r="A219" t="s">
        <v>264</v>
      </c>
      <c r="B219" s="81" t="s">
        <v>503</v>
      </c>
      <c r="C219" s="1">
        <v>4.32</v>
      </c>
      <c r="E219" s="1">
        <v>4.32</v>
      </c>
      <c r="F219" s="1">
        <v>4.7519999999999998</v>
      </c>
      <c r="G219" s="1">
        <v>5.1840000000000002</v>
      </c>
      <c r="H219" s="1">
        <v>5.6159999999999997</v>
      </c>
      <c r="I219" t="s">
        <v>569</v>
      </c>
    </row>
    <row r="220" spans="1:9" ht="57.6" x14ac:dyDescent="0.3">
      <c r="A220" t="s">
        <v>265</v>
      </c>
      <c r="B220" s="81" t="s">
        <v>504</v>
      </c>
      <c r="C220" s="1">
        <v>6.5</v>
      </c>
      <c r="E220" s="1">
        <v>6.5</v>
      </c>
      <c r="F220" s="1">
        <v>7.15</v>
      </c>
      <c r="G220" s="1">
        <v>7.8</v>
      </c>
      <c r="H220" s="1">
        <v>8.4499999999999993</v>
      </c>
    </row>
    <row r="221" spans="1:9" ht="72" x14ac:dyDescent="0.3">
      <c r="A221" t="s">
        <v>266</v>
      </c>
      <c r="B221" s="81" t="s">
        <v>505</v>
      </c>
      <c r="C221" s="1">
        <v>4.32</v>
      </c>
      <c r="E221" s="1">
        <v>4.32</v>
      </c>
      <c r="F221" s="1">
        <v>4.7519999999999998</v>
      </c>
      <c r="G221" s="1">
        <v>5.1840000000000002</v>
      </c>
      <c r="H221" s="1">
        <v>5.6159999999999997</v>
      </c>
      <c r="I221" t="s">
        <v>569</v>
      </c>
    </row>
    <row r="222" spans="1:9" ht="43.2" x14ac:dyDescent="0.3">
      <c r="A222" t="s">
        <v>267</v>
      </c>
      <c r="B222" s="81" t="s">
        <v>506</v>
      </c>
      <c r="C222" s="1">
        <v>4.32</v>
      </c>
      <c r="E222" s="1">
        <v>4.32</v>
      </c>
      <c r="F222" s="1">
        <v>4.7519999999999998</v>
      </c>
      <c r="G222" s="1">
        <v>5.1840000000000002</v>
      </c>
      <c r="H222" s="1">
        <v>5.6159999999999997</v>
      </c>
      <c r="I222" t="s">
        <v>569</v>
      </c>
    </row>
    <row r="223" spans="1:9" ht="28.8" x14ac:dyDescent="0.3">
      <c r="A223" t="s">
        <v>268</v>
      </c>
      <c r="B223" s="81" t="s">
        <v>507</v>
      </c>
      <c r="C223" s="1">
        <v>4.32</v>
      </c>
      <c r="E223" s="1">
        <v>4.32</v>
      </c>
      <c r="F223" s="1">
        <v>4.7519999999999998</v>
      </c>
      <c r="G223" s="1">
        <v>5.1840000000000002</v>
      </c>
      <c r="H223" s="1">
        <v>5.6159999999999997</v>
      </c>
    </row>
    <row r="224" spans="1:9" ht="43.2" x14ac:dyDescent="0.3">
      <c r="A224" t="s">
        <v>269</v>
      </c>
      <c r="B224" s="81" t="s">
        <v>508</v>
      </c>
      <c r="C224" s="1">
        <v>4.32</v>
      </c>
      <c r="E224" s="1">
        <v>4.32</v>
      </c>
      <c r="F224" s="1">
        <v>4.7519999999999998</v>
      </c>
      <c r="G224" s="1">
        <v>5.1840000000000002</v>
      </c>
      <c r="H224" s="1">
        <v>5.6159999999999997</v>
      </c>
      <c r="I224" t="s">
        <v>569</v>
      </c>
    </row>
    <row r="225" spans="1:9" ht="43.2" x14ac:dyDescent="0.3">
      <c r="A225" t="s">
        <v>270</v>
      </c>
      <c r="B225" s="81" t="s">
        <v>509</v>
      </c>
      <c r="C225" s="1">
        <v>4.32</v>
      </c>
      <c r="E225" s="1">
        <v>4.32</v>
      </c>
      <c r="F225" s="1">
        <v>4.7519999999999998</v>
      </c>
      <c r="G225" s="1">
        <v>5.1840000000000002</v>
      </c>
      <c r="H225" s="1">
        <v>5.6159999999999997</v>
      </c>
      <c r="I225" t="s">
        <v>569</v>
      </c>
    </row>
    <row r="226" spans="1:9" ht="86.4" x14ac:dyDescent="0.3">
      <c r="A226" t="s">
        <v>271</v>
      </c>
      <c r="B226" s="81" t="s">
        <v>510</v>
      </c>
      <c r="C226" s="1">
        <v>4.32</v>
      </c>
      <c r="E226" s="1">
        <v>4.32</v>
      </c>
      <c r="F226" s="1">
        <v>4.7519999999999998</v>
      </c>
      <c r="G226" s="1">
        <v>5.1840000000000002</v>
      </c>
      <c r="H226" s="1">
        <v>5.6159999999999997</v>
      </c>
      <c r="I226" t="s">
        <v>569</v>
      </c>
    </row>
    <row r="227" spans="1:9" ht="100.8" x14ac:dyDescent="0.3">
      <c r="A227" t="s">
        <v>272</v>
      </c>
      <c r="B227" s="81" t="s">
        <v>511</v>
      </c>
      <c r="C227" s="1">
        <v>4.32</v>
      </c>
      <c r="E227" s="1">
        <v>4.32</v>
      </c>
      <c r="F227" s="1">
        <v>4.7519999999999998</v>
      </c>
      <c r="G227" s="1">
        <v>5.1840000000000002</v>
      </c>
      <c r="H227" s="1">
        <v>5.6159999999999997</v>
      </c>
      <c r="I227" t="s">
        <v>569</v>
      </c>
    </row>
    <row r="228" spans="1:9" ht="100.8" x14ac:dyDescent="0.3">
      <c r="A228" t="s">
        <v>273</v>
      </c>
      <c r="B228" s="81" t="s">
        <v>512</v>
      </c>
      <c r="C228" s="1">
        <v>4.32</v>
      </c>
      <c r="E228" s="1">
        <v>4.32</v>
      </c>
      <c r="F228" s="1">
        <v>4.7519999999999998</v>
      </c>
      <c r="G228" s="1">
        <v>5.1840000000000002</v>
      </c>
      <c r="H228" s="1">
        <v>5.6159999999999997</v>
      </c>
      <c r="I228" t="s">
        <v>569</v>
      </c>
    </row>
    <row r="229" spans="1:9" ht="100.8" x14ac:dyDescent="0.3">
      <c r="A229" t="s">
        <v>274</v>
      </c>
      <c r="B229" s="81" t="s">
        <v>513</v>
      </c>
      <c r="C229" s="1">
        <v>6.5</v>
      </c>
      <c r="E229" s="1">
        <v>6.5</v>
      </c>
      <c r="F229" s="1">
        <v>7.15</v>
      </c>
      <c r="G229" s="1">
        <v>7.8</v>
      </c>
      <c r="H229" s="1">
        <v>8.4499999999999993</v>
      </c>
    </row>
    <row r="230" spans="1:9" ht="100.8" x14ac:dyDescent="0.3">
      <c r="A230" t="s">
        <v>275</v>
      </c>
      <c r="B230" s="81" t="s">
        <v>514</v>
      </c>
      <c r="C230" s="1">
        <v>6.49</v>
      </c>
      <c r="E230" s="1">
        <v>6.49</v>
      </c>
      <c r="F230" s="1">
        <v>7.1390000000000002</v>
      </c>
      <c r="G230" s="1">
        <v>7.7880000000000003</v>
      </c>
      <c r="H230" s="1">
        <v>8.4369999999999994</v>
      </c>
    </row>
    <row r="231" spans="1:9" ht="43.2" x14ac:dyDescent="0.3">
      <c r="A231" t="s">
        <v>276</v>
      </c>
      <c r="B231" s="81" t="s">
        <v>515</v>
      </c>
      <c r="C231" s="1">
        <v>4.33</v>
      </c>
      <c r="E231" s="1">
        <v>4.33</v>
      </c>
      <c r="F231" s="1">
        <v>4.7629999999999999</v>
      </c>
      <c r="G231" s="1">
        <v>5.1959999999999997</v>
      </c>
      <c r="H231" s="1">
        <v>5.6289999999999996</v>
      </c>
      <c r="I231" t="s">
        <v>570</v>
      </c>
    </row>
    <row r="232" spans="1:9" ht="43.2" x14ac:dyDescent="0.3">
      <c r="A232" t="s">
        <v>277</v>
      </c>
      <c r="B232" s="81" t="s">
        <v>516</v>
      </c>
      <c r="C232" s="1">
        <v>4.32</v>
      </c>
      <c r="E232" s="1">
        <v>4.32</v>
      </c>
      <c r="F232" s="1">
        <v>4.7519999999999998</v>
      </c>
      <c r="G232" s="1">
        <v>5.1840000000000002</v>
      </c>
      <c r="H232" s="1">
        <v>5.6159999999999997</v>
      </c>
      <c r="I232" t="s">
        <v>570</v>
      </c>
    </row>
    <row r="233" spans="1:9" ht="100.8" x14ac:dyDescent="0.3">
      <c r="A233" t="s">
        <v>278</v>
      </c>
      <c r="B233" s="81" t="s">
        <v>517</v>
      </c>
      <c r="C233" s="1">
        <v>4.33</v>
      </c>
      <c r="E233" s="1">
        <v>4.33</v>
      </c>
      <c r="F233" s="1">
        <v>4.7629999999999999</v>
      </c>
      <c r="G233" s="1">
        <v>5.1959999999999997</v>
      </c>
      <c r="H233" s="1">
        <v>5.6289999999999996</v>
      </c>
      <c r="I233" t="s">
        <v>570</v>
      </c>
    </row>
    <row r="234" spans="1:9" ht="28.8" x14ac:dyDescent="0.3">
      <c r="A234" t="s">
        <v>279</v>
      </c>
      <c r="B234" s="81" t="s">
        <v>518</v>
      </c>
      <c r="C234" s="1">
        <v>6.5</v>
      </c>
      <c r="E234" s="1">
        <v>6.5</v>
      </c>
      <c r="F234" s="1">
        <v>7.15</v>
      </c>
      <c r="G234" s="1">
        <v>7.8</v>
      </c>
      <c r="H234" s="1">
        <v>8.4499999999999993</v>
      </c>
    </row>
    <row r="235" spans="1:9" ht="43.2" x14ac:dyDescent="0.3">
      <c r="A235" t="s">
        <v>280</v>
      </c>
      <c r="B235" s="81" t="s">
        <v>519</v>
      </c>
      <c r="C235" s="1">
        <v>4.32</v>
      </c>
      <c r="E235" s="1">
        <v>4.32</v>
      </c>
      <c r="F235" s="1">
        <v>4.7519999999999998</v>
      </c>
      <c r="G235" s="1">
        <v>5.1840000000000002</v>
      </c>
      <c r="H235" s="1">
        <v>5.6159999999999997</v>
      </c>
      <c r="I235" t="s">
        <v>569</v>
      </c>
    </row>
    <row r="236" spans="1:9" ht="43.2" x14ac:dyDescent="0.3">
      <c r="A236" t="s">
        <v>281</v>
      </c>
      <c r="B236" s="81" t="s">
        <v>520</v>
      </c>
      <c r="C236" s="1">
        <v>4.32</v>
      </c>
      <c r="E236" s="1">
        <v>4.32</v>
      </c>
      <c r="F236" s="1">
        <v>4.7519999999999998</v>
      </c>
      <c r="G236" s="1">
        <v>5.1840000000000002</v>
      </c>
      <c r="H236" s="1">
        <v>5.6159999999999997</v>
      </c>
      <c r="I236" t="s">
        <v>569</v>
      </c>
    </row>
    <row r="237" spans="1:9" ht="100.8" x14ac:dyDescent="0.3">
      <c r="A237" t="s">
        <v>282</v>
      </c>
      <c r="B237" s="81" t="s">
        <v>521</v>
      </c>
      <c r="C237" s="1">
        <v>6.5</v>
      </c>
      <c r="E237" s="1">
        <v>6.5</v>
      </c>
      <c r="F237" s="1">
        <v>7.15</v>
      </c>
      <c r="G237" s="1">
        <v>7.8</v>
      </c>
      <c r="H237" s="1">
        <v>8.4499999999999993</v>
      </c>
    </row>
    <row r="238" spans="1:9" ht="100.8" x14ac:dyDescent="0.3">
      <c r="A238" t="s">
        <v>283</v>
      </c>
      <c r="B238" s="81" t="s">
        <v>522</v>
      </c>
      <c r="C238" s="1">
        <v>4.32</v>
      </c>
      <c r="E238" s="1">
        <v>4.32</v>
      </c>
      <c r="F238" s="1">
        <v>4.7519999999999998</v>
      </c>
      <c r="G238" s="1">
        <v>5.1840000000000002</v>
      </c>
      <c r="H238" s="1">
        <v>5.6159999999999997</v>
      </c>
      <c r="I238" t="s">
        <v>569</v>
      </c>
    </row>
    <row r="239" spans="1:9" ht="57.6" x14ac:dyDescent="0.3">
      <c r="A239" t="s">
        <v>284</v>
      </c>
      <c r="B239" s="81" t="s">
        <v>523</v>
      </c>
      <c r="C239" s="1">
        <v>4.32</v>
      </c>
      <c r="E239" s="1">
        <v>4.32</v>
      </c>
      <c r="F239" s="1">
        <v>4.7519999999999998</v>
      </c>
      <c r="G239" s="1">
        <v>5.1840000000000002</v>
      </c>
      <c r="H239" s="1">
        <v>5.6159999999999997</v>
      </c>
      <c r="I239" t="s">
        <v>569</v>
      </c>
    </row>
    <row r="240" spans="1:9" ht="28.8" x14ac:dyDescent="0.3">
      <c r="A240" t="s">
        <v>285</v>
      </c>
      <c r="B240" s="81" t="s">
        <v>524</v>
      </c>
    </row>
    <row r="241" spans="1:9" x14ac:dyDescent="0.3">
      <c r="A241" t="s">
        <v>286</v>
      </c>
      <c r="B241" s="81" t="s">
        <v>525</v>
      </c>
      <c r="C241" s="1">
        <v>3.859</v>
      </c>
      <c r="E241" s="1">
        <v>3.859</v>
      </c>
      <c r="F241" s="1">
        <v>4.2450000000000001</v>
      </c>
      <c r="G241" s="1">
        <v>4.6310000000000002</v>
      </c>
      <c r="H241" s="1">
        <v>5.0170000000000003</v>
      </c>
    </row>
    <row r="242" spans="1:9" ht="28.8" x14ac:dyDescent="0.3">
      <c r="A242" t="s">
        <v>287</v>
      </c>
      <c r="B242" s="81" t="s">
        <v>526</v>
      </c>
      <c r="C242" s="1">
        <v>3.859</v>
      </c>
      <c r="E242" s="1">
        <v>3.859</v>
      </c>
      <c r="F242" s="1">
        <v>4.2450000000000001</v>
      </c>
      <c r="G242" s="1">
        <v>4.6310000000000002</v>
      </c>
      <c r="H242" s="1">
        <v>5.0170000000000003</v>
      </c>
    </row>
    <row r="243" spans="1:9" x14ac:dyDescent="0.3">
      <c r="A243" t="s">
        <v>288</v>
      </c>
      <c r="B243" s="81" t="s">
        <v>527</v>
      </c>
      <c r="C243" s="1">
        <v>4.32</v>
      </c>
      <c r="E243" s="1">
        <v>4.32</v>
      </c>
      <c r="F243" s="1">
        <v>4.7519999999999998</v>
      </c>
      <c r="G243" s="1">
        <v>5.1840000000000002</v>
      </c>
      <c r="H243" s="1">
        <v>5.6159999999999997</v>
      </c>
      <c r="I243" t="s">
        <v>569</v>
      </c>
    </row>
    <row r="244" spans="1:9" x14ac:dyDescent="0.3">
      <c r="A244" t="s">
        <v>289</v>
      </c>
      <c r="B244" s="81" t="s">
        <v>528</v>
      </c>
      <c r="C244" s="1">
        <v>4.8099999999999996</v>
      </c>
      <c r="E244" s="1">
        <v>4.8099999999999996</v>
      </c>
      <c r="F244" s="1">
        <v>5.2910000000000004</v>
      </c>
      <c r="G244" s="1">
        <v>5.7720000000000002</v>
      </c>
      <c r="H244" s="1">
        <v>6.2530000000000001</v>
      </c>
    </row>
    <row r="245" spans="1:9" ht="28.8" x14ac:dyDescent="0.3">
      <c r="A245" t="s">
        <v>290</v>
      </c>
      <c r="B245" s="81" t="s">
        <v>529</v>
      </c>
      <c r="C245" s="1">
        <v>4.8099999999999996</v>
      </c>
      <c r="E245" s="1">
        <v>4.8099999999999996</v>
      </c>
      <c r="F245" s="1">
        <v>5.2910000000000004</v>
      </c>
      <c r="G245" s="1">
        <v>5.7720000000000002</v>
      </c>
      <c r="H245" s="1">
        <v>6.2530000000000001</v>
      </c>
    </row>
    <row r="246" spans="1:9" ht="28.8" x14ac:dyDescent="0.3">
      <c r="A246" t="s">
        <v>291</v>
      </c>
      <c r="B246" s="81" t="s">
        <v>530</v>
      </c>
      <c r="C246" s="1">
        <v>4.8099999999999996</v>
      </c>
      <c r="E246" s="1">
        <v>4.8099999999999996</v>
      </c>
      <c r="F246" s="1">
        <v>5.2910000000000004</v>
      </c>
      <c r="G246" s="1">
        <v>5.7720000000000002</v>
      </c>
      <c r="H246" s="1">
        <v>6.2530000000000001</v>
      </c>
    </row>
    <row r="247" spans="1:9" ht="43.2" x14ac:dyDescent="0.3">
      <c r="A247" t="s">
        <v>292</v>
      </c>
      <c r="B247" s="81" t="s">
        <v>531</v>
      </c>
      <c r="C247" s="1">
        <v>4.8099999999999996</v>
      </c>
      <c r="E247" s="1">
        <v>4.8099999999999996</v>
      </c>
      <c r="F247" s="1">
        <v>5.2910000000000004</v>
      </c>
      <c r="G247" s="1">
        <v>5.7720000000000002</v>
      </c>
      <c r="H247" s="1">
        <v>6.2530000000000001</v>
      </c>
    </row>
    <row r="248" spans="1:9" x14ac:dyDescent="0.3">
      <c r="A248" t="s">
        <v>293</v>
      </c>
      <c r="B248" s="81" t="s">
        <v>532</v>
      </c>
      <c r="C248" s="1">
        <v>4.28</v>
      </c>
      <c r="E248" s="1">
        <v>4.28</v>
      </c>
      <c r="F248" s="1">
        <v>4.7080000000000002</v>
      </c>
      <c r="G248" s="1">
        <v>5.1360000000000001</v>
      </c>
      <c r="H248" s="1">
        <v>5.5640000000000001</v>
      </c>
      <c r="I248" t="s">
        <v>569</v>
      </c>
    </row>
    <row r="249" spans="1:9" ht="28.8" x14ac:dyDescent="0.3">
      <c r="A249" t="s">
        <v>294</v>
      </c>
      <c r="B249" s="81" t="s">
        <v>533</v>
      </c>
      <c r="C249" s="1">
        <v>4.28</v>
      </c>
      <c r="E249" s="1">
        <v>4.28</v>
      </c>
      <c r="F249" s="1">
        <v>4.7080000000000002</v>
      </c>
      <c r="G249" s="1">
        <v>5.1360000000000001</v>
      </c>
      <c r="H249" s="1">
        <v>5.5640000000000001</v>
      </c>
      <c r="I249" t="s">
        <v>569</v>
      </c>
    </row>
    <row r="250" spans="1:9" ht="28.8" x14ac:dyDescent="0.3">
      <c r="A250" t="s">
        <v>295</v>
      </c>
      <c r="B250" s="81" t="s">
        <v>534</v>
      </c>
      <c r="C250" s="1">
        <v>4.28</v>
      </c>
      <c r="E250" s="1">
        <v>4.28</v>
      </c>
      <c r="F250" s="1">
        <v>4.7080000000000002</v>
      </c>
      <c r="G250" s="1">
        <v>5.1360000000000001</v>
      </c>
      <c r="H250" s="1">
        <v>5.5640000000000001</v>
      </c>
      <c r="I250" t="s">
        <v>569</v>
      </c>
    </row>
    <row r="251" spans="1:9" ht="43.2" x14ac:dyDescent="0.3">
      <c r="A251" t="s">
        <v>296</v>
      </c>
      <c r="B251" s="81" t="s">
        <v>535</v>
      </c>
      <c r="C251" s="1">
        <v>4.28</v>
      </c>
      <c r="E251" s="1">
        <v>4.28</v>
      </c>
      <c r="F251" s="1">
        <v>4.7080000000000002</v>
      </c>
      <c r="G251" s="1">
        <v>5.1360000000000001</v>
      </c>
      <c r="H251" s="1">
        <v>5.5640000000000001</v>
      </c>
      <c r="I251" t="s">
        <v>569</v>
      </c>
    </row>
    <row r="252" spans="1:9" ht="100.8" x14ac:dyDescent="0.3">
      <c r="A252" t="s">
        <v>297</v>
      </c>
      <c r="B252" s="81" t="s">
        <v>536</v>
      </c>
      <c r="C252" s="1">
        <v>5.93</v>
      </c>
      <c r="E252" s="1">
        <v>5.93</v>
      </c>
      <c r="F252" s="1">
        <v>6.5229999999999997</v>
      </c>
      <c r="G252" s="1">
        <v>7.1159999999999997</v>
      </c>
      <c r="H252" s="1">
        <v>7.7089999999999996</v>
      </c>
      <c r="I252" t="s">
        <v>569</v>
      </c>
    </row>
    <row r="253" spans="1:9" ht="86.4" x14ac:dyDescent="0.3">
      <c r="A253" t="s">
        <v>298</v>
      </c>
      <c r="B253" s="81" t="s">
        <v>537</v>
      </c>
      <c r="C253" s="1">
        <v>6.65</v>
      </c>
      <c r="E253" s="1">
        <v>6.65</v>
      </c>
      <c r="F253" s="1">
        <v>7.3150000000000004</v>
      </c>
      <c r="G253" s="1">
        <v>7.98</v>
      </c>
      <c r="H253" s="1">
        <v>8.6449999999999996</v>
      </c>
      <c r="I253" t="s">
        <v>569</v>
      </c>
    </row>
    <row r="254" spans="1:9" ht="86.4" x14ac:dyDescent="0.3">
      <c r="A254" t="s">
        <v>299</v>
      </c>
      <c r="B254" s="81" t="s">
        <v>538</v>
      </c>
      <c r="C254" s="1">
        <v>4.3099999999999996</v>
      </c>
      <c r="E254" s="1">
        <v>4.3099999999999996</v>
      </c>
      <c r="F254" s="1">
        <v>4.7409999999999997</v>
      </c>
      <c r="G254" s="1">
        <v>5.1719999999999997</v>
      </c>
      <c r="H254" s="1">
        <v>5.6029999999999998</v>
      </c>
      <c r="I254" t="s">
        <v>569</v>
      </c>
    </row>
    <row r="255" spans="1:9" ht="43.2" x14ac:dyDescent="0.3">
      <c r="A255" t="s">
        <v>300</v>
      </c>
      <c r="B255" s="81" t="s">
        <v>539</v>
      </c>
    </row>
    <row r="256" spans="1:9" ht="43.2" x14ac:dyDescent="0.3">
      <c r="A256" t="s">
        <v>301</v>
      </c>
      <c r="B256" s="81" t="s">
        <v>539</v>
      </c>
      <c r="C256" s="1">
        <v>6.64</v>
      </c>
      <c r="E256" s="1">
        <v>6.64</v>
      </c>
      <c r="F256" s="1">
        <v>7.3040000000000003</v>
      </c>
      <c r="G256" s="1">
        <v>7.968</v>
      </c>
      <c r="H256" s="1">
        <v>8.6319999999999997</v>
      </c>
      <c r="I256" t="s">
        <v>569</v>
      </c>
    </row>
    <row r="257" spans="1:9" ht="72" x14ac:dyDescent="0.3">
      <c r="A257" t="s">
        <v>302</v>
      </c>
      <c r="B257" s="81" t="s">
        <v>540</v>
      </c>
    </row>
    <row r="258" spans="1:9" x14ac:dyDescent="0.3">
      <c r="A258" t="s">
        <v>303</v>
      </c>
      <c r="B258" s="81" t="s">
        <v>541</v>
      </c>
      <c r="C258" s="1">
        <v>4.2699999999999996</v>
      </c>
      <c r="E258" s="1">
        <v>4.2699999999999996</v>
      </c>
      <c r="F258" s="1">
        <v>4.6970000000000001</v>
      </c>
      <c r="G258" s="1">
        <v>5.1239999999999997</v>
      </c>
      <c r="H258" s="1">
        <v>5.5510000000000002</v>
      </c>
      <c r="I258" t="s">
        <v>569</v>
      </c>
    </row>
    <row r="259" spans="1:9" x14ac:dyDescent="0.3">
      <c r="A259" t="s">
        <v>304</v>
      </c>
      <c r="B259" s="81" t="s">
        <v>542</v>
      </c>
      <c r="C259" s="1">
        <v>5.77</v>
      </c>
      <c r="E259" s="1">
        <v>5.77</v>
      </c>
      <c r="F259" s="1">
        <v>6.3470000000000004</v>
      </c>
      <c r="G259" s="1">
        <v>6.9240000000000004</v>
      </c>
      <c r="H259" s="1">
        <v>7.5010000000000003</v>
      </c>
      <c r="I259" t="s">
        <v>569</v>
      </c>
    </row>
    <row r="260" spans="1:9" ht="28.8" x14ac:dyDescent="0.3">
      <c r="A260" t="s">
        <v>305</v>
      </c>
      <c r="B260" s="81" t="s">
        <v>543</v>
      </c>
      <c r="C260" s="1">
        <v>4.2699999999999996</v>
      </c>
      <c r="E260" s="1">
        <v>4.2699999999999996</v>
      </c>
      <c r="F260" s="1">
        <v>4.6970000000000001</v>
      </c>
      <c r="G260" s="1">
        <v>5.1239999999999997</v>
      </c>
      <c r="H260" s="1">
        <v>5.5510000000000002</v>
      </c>
      <c r="I260" t="s">
        <v>569</v>
      </c>
    </row>
    <row r="261" spans="1:9" x14ac:dyDescent="0.3">
      <c r="A261" t="s">
        <v>306</v>
      </c>
      <c r="B261" s="81" t="s">
        <v>544</v>
      </c>
      <c r="C261" s="1">
        <v>4.2699999999999996</v>
      </c>
      <c r="E261" s="1">
        <v>4.2699999999999996</v>
      </c>
      <c r="F261" s="1">
        <v>4.6970000000000001</v>
      </c>
      <c r="G261" s="1">
        <v>5.1239999999999997</v>
      </c>
      <c r="H261" s="1">
        <v>5.5510000000000002</v>
      </c>
      <c r="I261" t="s">
        <v>569</v>
      </c>
    </row>
    <row r="262" spans="1:9" x14ac:dyDescent="0.3">
      <c r="A262" t="s">
        <v>307</v>
      </c>
      <c r="B262" s="81" t="s">
        <v>545</v>
      </c>
      <c r="C262" s="1">
        <v>5.77</v>
      </c>
      <c r="E262" s="1">
        <v>5.77</v>
      </c>
      <c r="F262" s="1">
        <v>6.3470000000000004</v>
      </c>
      <c r="G262" s="1">
        <v>6.9240000000000004</v>
      </c>
      <c r="H262" s="1">
        <v>7.5010000000000003</v>
      </c>
      <c r="I262" t="s">
        <v>569</v>
      </c>
    </row>
    <row r="263" spans="1:9" ht="28.8" x14ac:dyDescent="0.3">
      <c r="A263" t="s">
        <v>308</v>
      </c>
      <c r="B263" s="81" t="s">
        <v>546</v>
      </c>
      <c r="C263" s="1">
        <v>4.2699999999999996</v>
      </c>
      <c r="E263" s="1">
        <v>4.2699999999999996</v>
      </c>
      <c r="F263" s="1">
        <v>4.6970000000000001</v>
      </c>
      <c r="G263" s="1">
        <v>5.1239999999999997</v>
      </c>
      <c r="H263" s="1">
        <v>5.5510000000000002</v>
      </c>
      <c r="I263" t="s">
        <v>569</v>
      </c>
    </row>
    <row r="264" spans="1:9" ht="43.2" x14ac:dyDescent="0.3">
      <c r="A264" t="s">
        <v>309</v>
      </c>
      <c r="B264" s="81" t="s">
        <v>547</v>
      </c>
      <c r="C264" s="1">
        <v>4.2699999999999996</v>
      </c>
      <c r="E264" s="1">
        <v>4.2699999999999996</v>
      </c>
      <c r="F264" s="1">
        <v>4.6970000000000001</v>
      </c>
      <c r="G264" s="1">
        <v>5.1239999999999997</v>
      </c>
      <c r="H264" s="1">
        <v>5.5510000000000002</v>
      </c>
      <c r="I264" t="s">
        <v>569</v>
      </c>
    </row>
    <row r="265" spans="1:9" ht="72" x14ac:dyDescent="0.3">
      <c r="A265" t="s">
        <v>310</v>
      </c>
      <c r="B265" s="81" t="s">
        <v>548</v>
      </c>
      <c r="C265" s="1">
        <v>5.72</v>
      </c>
      <c r="E265" s="1">
        <v>5.72</v>
      </c>
      <c r="F265" s="1">
        <v>6.2919999999999998</v>
      </c>
      <c r="G265" s="1">
        <v>6.8639999999999999</v>
      </c>
      <c r="H265" s="1">
        <v>7.4359999999999999</v>
      </c>
      <c r="I265" t="s">
        <v>569</v>
      </c>
    </row>
    <row r="266" spans="1:9" x14ac:dyDescent="0.3">
      <c r="A266" t="s">
        <v>311</v>
      </c>
      <c r="B266" s="81" t="s">
        <v>549</v>
      </c>
      <c r="C266" s="1">
        <v>5.14</v>
      </c>
      <c r="E266" s="1">
        <v>5.14</v>
      </c>
      <c r="F266" s="1">
        <v>5.6539999999999999</v>
      </c>
      <c r="G266" s="1">
        <v>6.1680000000000001</v>
      </c>
      <c r="H266" s="1">
        <v>6.6820000000000004</v>
      </c>
      <c r="I266" t="s">
        <v>569</v>
      </c>
    </row>
    <row r="267" spans="1:9" ht="28.8" x14ac:dyDescent="0.3">
      <c r="A267" t="s">
        <v>312</v>
      </c>
      <c r="B267" s="81" t="s">
        <v>550</v>
      </c>
      <c r="C267" s="1">
        <v>4.2699999999999996</v>
      </c>
      <c r="E267" s="1">
        <v>4.2699999999999996</v>
      </c>
      <c r="F267" s="1">
        <v>4.6970000000000001</v>
      </c>
      <c r="G267" s="1">
        <v>5.1239999999999997</v>
      </c>
      <c r="H267" s="1">
        <v>5.5510000000000002</v>
      </c>
      <c r="I267" t="s">
        <v>569</v>
      </c>
    </row>
    <row r="268" spans="1:9" ht="28.8" x14ac:dyDescent="0.3">
      <c r="A268" t="s">
        <v>313</v>
      </c>
      <c r="B268" s="81" t="s">
        <v>551</v>
      </c>
      <c r="C268" s="1">
        <v>4.2699999999999996</v>
      </c>
      <c r="E268" s="1">
        <v>4.2699999999999996</v>
      </c>
      <c r="F268" s="1">
        <v>4.6970000000000001</v>
      </c>
      <c r="G268" s="1">
        <v>5.1239999999999997</v>
      </c>
      <c r="H268" s="1">
        <v>5.5510000000000002</v>
      </c>
      <c r="I268" t="s">
        <v>569</v>
      </c>
    </row>
    <row r="269" spans="1:9" ht="28.8" x14ac:dyDescent="0.3">
      <c r="A269" t="s">
        <v>314</v>
      </c>
      <c r="B269" s="81" t="s">
        <v>552</v>
      </c>
      <c r="C269" s="1">
        <v>5.14</v>
      </c>
      <c r="E269" s="1">
        <v>5.14</v>
      </c>
      <c r="F269" s="1">
        <v>5.6539999999999999</v>
      </c>
      <c r="G269" s="1">
        <v>6.1680000000000001</v>
      </c>
      <c r="H269" s="1">
        <v>6.6820000000000004</v>
      </c>
      <c r="I269" t="s">
        <v>569</v>
      </c>
    </row>
    <row r="270" spans="1:9" ht="28.8" x14ac:dyDescent="0.3">
      <c r="A270" t="s">
        <v>315</v>
      </c>
      <c r="B270" s="81" t="s">
        <v>553</v>
      </c>
      <c r="C270" s="1">
        <v>4.28</v>
      </c>
      <c r="E270" s="1">
        <v>4.28</v>
      </c>
      <c r="F270" s="1">
        <v>4.7080000000000002</v>
      </c>
      <c r="G270" s="1">
        <v>5.1360000000000001</v>
      </c>
      <c r="H270" s="1">
        <v>5.5640000000000001</v>
      </c>
      <c r="I270" t="s">
        <v>569</v>
      </c>
    </row>
    <row r="271" spans="1:9" x14ac:dyDescent="0.3">
      <c r="A271" t="s">
        <v>316</v>
      </c>
      <c r="B271" s="81" t="s">
        <v>554</v>
      </c>
      <c r="C271" s="1">
        <v>4.2699999999999996</v>
      </c>
      <c r="E271" s="1">
        <v>4.2699999999999996</v>
      </c>
      <c r="F271" s="1">
        <v>4.6970000000000001</v>
      </c>
      <c r="G271" s="1">
        <v>5.1239999999999997</v>
      </c>
      <c r="H271" s="1">
        <v>5.5510000000000002</v>
      </c>
      <c r="I271" t="s">
        <v>569</v>
      </c>
    </row>
    <row r="272" spans="1:9" x14ac:dyDescent="0.3">
      <c r="A272" t="s">
        <v>317</v>
      </c>
      <c r="B272" s="81" t="s">
        <v>555</v>
      </c>
      <c r="C272" s="1">
        <v>4.2699999999999996</v>
      </c>
      <c r="E272" s="1">
        <v>4.2699999999999996</v>
      </c>
      <c r="F272" s="1">
        <v>4.6970000000000001</v>
      </c>
      <c r="G272" s="1">
        <v>5.1239999999999997</v>
      </c>
      <c r="H272" s="1">
        <v>5.5510000000000002</v>
      </c>
      <c r="I272" t="s">
        <v>569</v>
      </c>
    </row>
    <row r="273" spans="1:9" ht="28.8" x14ac:dyDescent="0.3">
      <c r="A273" t="s">
        <v>318</v>
      </c>
      <c r="B273" s="81" t="s">
        <v>556</v>
      </c>
    </row>
    <row r="274" spans="1:9" ht="28.8" x14ac:dyDescent="0.3">
      <c r="A274" t="s">
        <v>319</v>
      </c>
      <c r="B274" s="81" t="s">
        <v>557</v>
      </c>
      <c r="C274" s="1">
        <v>4.91</v>
      </c>
      <c r="E274" s="1">
        <v>4.91</v>
      </c>
      <c r="F274" s="1">
        <v>5.4009999999999998</v>
      </c>
      <c r="G274" s="1">
        <v>5.8920000000000003</v>
      </c>
      <c r="H274" s="1">
        <v>6.383</v>
      </c>
      <c r="I274" t="s">
        <v>569</v>
      </c>
    </row>
    <row r="275" spans="1:9" ht="43.2" x14ac:dyDescent="0.3">
      <c r="A275" t="s">
        <v>320</v>
      </c>
      <c r="B275" s="81" t="s">
        <v>558</v>
      </c>
      <c r="C275" s="1">
        <v>4.91</v>
      </c>
      <c r="E275" s="1">
        <v>4.91</v>
      </c>
      <c r="F275" s="1">
        <v>5.4009999999999998</v>
      </c>
      <c r="G275" s="1">
        <v>5.8920000000000003</v>
      </c>
      <c r="H275" s="1">
        <v>6.383</v>
      </c>
      <c r="I275" t="s">
        <v>569</v>
      </c>
    </row>
    <row r="276" spans="1:9" ht="28.8" x14ac:dyDescent="0.3">
      <c r="A276" t="s">
        <v>321</v>
      </c>
      <c r="B276" s="81" t="s">
        <v>559</v>
      </c>
      <c r="C276" s="1">
        <v>4.91</v>
      </c>
      <c r="E276" s="1">
        <v>4.91</v>
      </c>
      <c r="F276" s="1">
        <v>5.4009999999999998</v>
      </c>
      <c r="G276" s="1">
        <v>5.8920000000000003</v>
      </c>
      <c r="H276" s="1">
        <v>6.383</v>
      </c>
      <c r="I276" t="s">
        <v>569</v>
      </c>
    </row>
    <row r="277" spans="1:9" x14ac:dyDescent="0.3">
      <c r="A277" t="s">
        <v>322</v>
      </c>
      <c r="B277" s="81" t="s">
        <v>560</v>
      </c>
      <c r="C277" s="1">
        <v>4.91</v>
      </c>
      <c r="E277" s="1">
        <v>4.91</v>
      </c>
      <c r="F277" s="1">
        <v>5.4009999999999998</v>
      </c>
      <c r="G277" s="1">
        <v>5.8920000000000003</v>
      </c>
      <c r="H277" s="1">
        <v>6.383</v>
      </c>
      <c r="I277" t="s">
        <v>569</v>
      </c>
    </row>
    <row r="278" spans="1:9" ht="28.8" x14ac:dyDescent="0.3">
      <c r="A278" t="s">
        <v>323</v>
      </c>
      <c r="B278" s="81" t="s">
        <v>561</v>
      </c>
      <c r="C278" s="1">
        <v>4.91</v>
      </c>
      <c r="E278" s="1">
        <v>4.91</v>
      </c>
      <c r="F278" s="1">
        <v>5.4009999999999998</v>
      </c>
      <c r="G278" s="1">
        <v>5.8920000000000003</v>
      </c>
      <c r="H278" s="1">
        <v>6.383</v>
      </c>
      <c r="I278" t="s">
        <v>569</v>
      </c>
    </row>
    <row r="279" spans="1:9" x14ac:dyDescent="0.3">
      <c r="A279" t="s">
        <v>324</v>
      </c>
      <c r="B279" s="81" t="s">
        <v>562</v>
      </c>
      <c r="C279" s="1">
        <v>4.91</v>
      </c>
      <c r="E279" s="1">
        <v>4.91</v>
      </c>
      <c r="F279" s="1">
        <v>5.4009999999999998</v>
      </c>
      <c r="G279" s="1">
        <v>5.8920000000000003</v>
      </c>
      <c r="H279" s="1">
        <v>6.383</v>
      </c>
      <c r="I279" t="s">
        <v>569</v>
      </c>
    </row>
    <row r="280" spans="1:9" ht="43.2" x14ac:dyDescent="0.3">
      <c r="A280" t="s">
        <v>325</v>
      </c>
      <c r="B280" s="81" t="s">
        <v>563</v>
      </c>
      <c r="C280" s="1">
        <v>4.91</v>
      </c>
      <c r="E280" s="1">
        <v>4.91</v>
      </c>
      <c r="F280" s="1">
        <v>5.4009999999999998</v>
      </c>
      <c r="G280" s="1">
        <v>5.8920000000000003</v>
      </c>
      <c r="H280" s="1">
        <v>6.383</v>
      </c>
      <c r="I280" t="s">
        <v>569</v>
      </c>
    </row>
    <row r="281" spans="1:9" ht="28.8" x14ac:dyDescent="0.3">
      <c r="A281" t="s">
        <v>326</v>
      </c>
      <c r="B281" s="81" t="s">
        <v>564</v>
      </c>
      <c r="C281" s="1">
        <v>4.91</v>
      </c>
      <c r="E281" s="1">
        <v>4.91</v>
      </c>
      <c r="F281" s="1">
        <v>5.4009999999999998</v>
      </c>
      <c r="G281" s="1">
        <v>5.8920000000000003</v>
      </c>
      <c r="H281" s="1">
        <v>6.383</v>
      </c>
      <c r="I281" t="s">
        <v>569</v>
      </c>
    </row>
    <row r="282" spans="1:9" ht="28.8" x14ac:dyDescent="0.3">
      <c r="A282" t="s">
        <v>327</v>
      </c>
      <c r="B282" s="81" t="s">
        <v>565</v>
      </c>
      <c r="C282" s="1">
        <v>4.91</v>
      </c>
      <c r="E282" s="1">
        <v>4.91</v>
      </c>
      <c r="F282" s="1">
        <v>5.4009999999999998</v>
      </c>
      <c r="G282" s="1">
        <v>5.8920000000000003</v>
      </c>
      <c r="H282" s="1">
        <v>6.383</v>
      </c>
      <c r="I282" t="s">
        <v>569</v>
      </c>
    </row>
    <row r="283" spans="1:9" ht="28.8" x14ac:dyDescent="0.3">
      <c r="A283" t="s">
        <v>328</v>
      </c>
      <c r="B283" s="81" t="s">
        <v>566</v>
      </c>
      <c r="C283" s="1">
        <v>4.91</v>
      </c>
      <c r="E283" s="1">
        <v>4.91</v>
      </c>
      <c r="F283" s="1">
        <v>5.4009999999999998</v>
      </c>
      <c r="G283" s="1">
        <v>5.8920000000000003</v>
      </c>
      <c r="H283" s="1">
        <v>6.383</v>
      </c>
      <c r="I283" t="s">
        <v>569</v>
      </c>
    </row>
    <row r="284" spans="1:9" ht="28.8" x14ac:dyDescent="0.3">
      <c r="A284" t="s">
        <v>329</v>
      </c>
      <c r="B284" s="81" t="s">
        <v>567</v>
      </c>
      <c r="C284" s="1">
        <v>4.91</v>
      </c>
      <c r="E284" s="1">
        <v>4.91</v>
      </c>
      <c r="F284" s="1">
        <v>5.4009999999999998</v>
      </c>
      <c r="G284" s="1">
        <v>5.8920000000000003</v>
      </c>
      <c r="H284" s="1">
        <v>6.383</v>
      </c>
      <c r="I284" t="s">
        <v>569</v>
      </c>
    </row>
  </sheetData>
  <sheetProtection algorithmName="SHA-512" hashValue="gpuNhsNxpZC7fTC/MYPqBYciOE73aVUZZbLaPOxZCD01XsTd55lpQVg1u+31g+ZeWUT49zKjF5boGWGeoFfTlQ==" saltValue="sK56qitOHdk6lMTKv/VLow==" spinCount="100000" sheet="1" objects="1" scenarios="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53"/>
  <dimension ref="A1:I276"/>
  <sheetViews>
    <sheetView workbookViewId="0">
      <selection activeCell="J13" sqref="J13"/>
    </sheetView>
  </sheetViews>
  <sheetFormatPr defaultRowHeight="14.4" x14ac:dyDescent="0.3"/>
  <cols>
    <col min="1" max="1" width="9.88671875" bestFit="1" customWidth="1"/>
    <col min="2" max="2" width="53.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2.06</v>
      </c>
      <c r="D2" s="1">
        <v>7.0000000000000007E-2</v>
      </c>
      <c r="E2" s="1">
        <v>2.13</v>
      </c>
      <c r="F2" s="1">
        <v>2.1509999999999998</v>
      </c>
      <c r="G2" s="1">
        <v>2.1509999999999998</v>
      </c>
      <c r="H2" s="1">
        <v>2.1509999999999998</v>
      </c>
    </row>
    <row r="3" spans="1:9" x14ac:dyDescent="0.3">
      <c r="A3" t="s">
        <v>16</v>
      </c>
      <c r="B3" s="81" t="s">
        <v>54</v>
      </c>
      <c r="C3" s="1">
        <v>2.0499999999999998</v>
      </c>
      <c r="D3" s="1">
        <v>0.23</v>
      </c>
      <c r="E3" s="1">
        <v>2.2799999999999998</v>
      </c>
      <c r="F3" s="1">
        <v>2.3029999999999999</v>
      </c>
      <c r="G3" s="1">
        <v>2.3029999999999999</v>
      </c>
      <c r="H3" s="1">
        <v>2.3029999999999999</v>
      </c>
    </row>
    <row r="4" spans="1:9" x14ac:dyDescent="0.3">
      <c r="A4" t="s">
        <v>17</v>
      </c>
      <c r="B4" s="81" t="s">
        <v>55</v>
      </c>
      <c r="C4" s="1">
        <v>0.62</v>
      </c>
      <c r="D4" s="1">
        <v>7.0000000000000007E-2</v>
      </c>
      <c r="E4" s="1">
        <v>0.68</v>
      </c>
      <c r="F4" s="1">
        <v>0.68700000000000006</v>
      </c>
      <c r="G4" s="1">
        <v>0.68700000000000006</v>
      </c>
      <c r="H4" s="1">
        <v>0.68700000000000006</v>
      </c>
    </row>
    <row r="5" spans="1:9" x14ac:dyDescent="0.3">
      <c r="A5" t="s">
        <v>18</v>
      </c>
      <c r="B5" s="81" t="s">
        <v>56</v>
      </c>
      <c r="C5" s="1">
        <v>1.74</v>
      </c>
      <c r="D5" s="1">
        <v>0.11</v>
      </c>
      <c r="E5" s="1">
        <v>1.86</v>
      </c>
      <c r="F5" s="1">
        <v>1.879</v>
      </c>
      <c r="G5" s="1">
        <v>1.879</v>
      </c>
      <c r="H5" s="1">
        <v>1.879</v>
      </c>
    </row>
    <row r="6" spans="1:9" x14ac:dyDescent="0.3">
      <c r="A6" t="s">
        <v>19</v>
      </c>
      <c r="B6" s="81" t="s">
        <v>57</v>
      </c>
    </row>
    <row r="7" spans="1:9" ht="57.6" x14ac:dyDescent="0.3">
      <c r="A7" t="s">
        <v>20</v>
      </c>
      <c r="B7" s="81" t="s">
        <v>58</v>
      </c>
      <c r="C7" s="1">
        <v>0.46</v>
      </c>
      <c r="D7" s="1">
        <v>0.06</v>
      </c>
      <c r="E7" s="1">
        <v>0.52</v>
      </c>
      <c r="F7" s="1">
        <v>0.52500000000000002</v>
      </c>
      <c r="G7" s="1">
        <v>0.52500000000000002</v>
      </c>
      <c r="H7" s="1">
        <v>0.52500000000000002</v>
      </c>
    </row>
    <row r="8" spans="1:9" ht="57.6" x14ac:dyDescent="0.3">
      <c r="A8" t="s">
        <v>21</v>
      </c>
      <c r="B8" s="81" t="s">
        <v>59</v>
      </c>
      <c r="C8" s="1">
        <v>0.77</v>
      </c>
      <c r="D8" s="1">
        <v>0.06</v>
      </c>
      <c r="E8" s="1">
        <v>0.83</v>
      </c>
      <c r="F8" s="1">
        <v>0.83799999999999997</v>
      </c>
      <c r="G8" s="1">
        <v>0.83799999999999997</v>
      </c>
      <c r="H8" s="1">
        <v>0.83799999999999997</v>
      </c>
    </row>
    <row r="9" spans="1:9" ht="72" x14ac:dyDescent="0.3">
      <c r="A9" t="s">
        <v>22</v>
      </c>
      <c r="B9" s="81" t="s">
        <v>60</v>
      </c>
      <c r="C9" s="1">
        <v>1.4</v>
      </c>
      <c r="D9" s="1">
        <v>0.18</v>
      </c>
      <c r="E9" s="1">
        <v>1.58</v>
      </c>
      <c r="F9" s="1">
        <v>1.5960000000000001</v>
      </c>
      <c r="G9" s="1">
        <v>1.5960000000000001</v>
      </c>
      <c r="H9" s="1">
        <v>1.5960000000000001</v>
      </c>
    </row>
    <row r="10" spans="1:9" ht="57.6" x14ac:dyDescent="0.3">
      <c r="A10" t="s">
        <v>23</v>
      </c>
      <c r="B10" s="81" t="s">
        <v>61</v>
      </c>
      <c r="C10" s="1">
        <v>1.37</v>
      </c>
      <c r="D10" s="1">
        <v>0.18</v>
      </c>
      <c r="E10" s="1">
        <v>1.54</v>
      </c>
      <c r="F10" s="1">
        <v>1.5549999999999999</v>
      </c>
      <c r="G10" s="1">
        <v>1.5549999999999999</v>
      </c>
      <c r="H10" s="1">
        <v>1.5549999999999999</v>
      </c>
    </row>
    <row r="11" spans="1:9" ht="28.8" x14ac:dyDescent="0.3">
      <c r="A11" t="s">
        <v>24</v>
      </c>
      <c r="B11" s="81" t="s">
        <v>62</v>
      </c>
      <c r="C11" s="1">
        <v>0.6</v>
      </c>
      <c r="D11" s="1">
        <v>0.14000000000000001</v>
      </c>
      <c r="E11" s="1">
        <v>0.74</v>
      </c>
      <c r="F11" s="1">
        <v>0.747</v>
      </c>
      <c r="G11" s="1">
        <v>0.747</v>
      </c>
      <c r="H11" s="1">
        <v>0.747</v>
      </c>
    </row>
    <row r="12" spans="1:9" ht="28.8" x14ac:dyDescent="0.3">
      <c r="A12" t="s">
        <v>25</v>
      </c>
      <c r="B12" s="81" t="s">
        <v>63</v>
      </c>
      <c r="C12" s="1">
        <v>1.18</v>
      </c>
      <c r="D12" s="1">
        <v>0.15</v>
      </c>
      <c r="E12" s="1">
        <v>1.33</v>
      </c>
      <c r="F12" s="1">
        <v>1.343</v>
      </c>
      <c r="G12" s="1">
        <v>1.343</v>
      </c>
      <c r="H12" s="1">
        <v>1.343</v>
      </c>
    </row>
    <row r="13" spans="1:9" ht="28.8" x14ac:dyDescent="0.3">
      <c r="A13" t="s">
        <v>26</v>
      </c>
      <c r="B13" s="81" t="s">
        <v>64</v>
      </c>
      <c r="C13" s="1">
        <v>1.32</v>
      </c>
      <c r="D13" s="1">
        <v>0.12</v>
      </c>
      <c r="E13" s="1">
        <v>1.44</v>
      </c>
      <c r="F13" s="1">
        <v>1.454</v>
      </c>
      <c r="G13" s="1">
        <v>1.454</v>
      </c>
      <c r="H13" s="1">
        <v>1.454</v>
      </c>
    </row>
    <row r="14" spans="1:9" ht="43.2" x14ac:dyDescent="0.3">
      <c r="A14" t="s">
        <v>27</v>
      </c>
      <c r="B14" s="81" t="s">
        <v>65</v>
      </c>
      <c r="C14" s="1">
        <v>2.04</v>
      </c>
      <c r="D14" s="1">
        <v>0.18</v>
      </c>
      <c r="E14" s="1">
        <v>2.2200000000000002</v>
      </c>
      <c r="F14" s="1">
        <v>2.242</v>
      </c>
      <c r="G14" s="1">
        <v>2.242</v>
      </c>
      <c r="H14" s="1">
        <v>2.242</v>
      </c>
    </row>
    <row r="15" spans="1:9" ht="72" x14ac:dyDescent="0.3">
      <c r="A15" t="s">
        <v>28</v>
      </c>
      <c r="B15" s="81" t="s">
        <v>66</v>
      </c>
      <c r="C15" s="1">
        <v>1.76</v>
      </c>
      <c r="D15" s="1">
        <v>0.16</v>
      </c>
      <c r="E15" s="1">
        <v>1.92</v>
      </c>
      <c r="F15" s="1">
        <v>1.9390000000000001</v>
      </c>
      <c r="G15" s="1">
        <v>1.9390000000000001</v>
      </c>
      <c r="H15" s="1">
        <v>1.9390000000000001</v>
      </c>
    </row>
    <row r="16" spans="1:9" ht="72" x14ac:dyDescent="0.3">
      <c r="A16" t="s">
        <v>29</v>
      </c>
      <c r="B16" s="81" t="s">
        <v>67</v>
      </c>
      <c r="C16" s="1">
        <v>1.76</v>
      </c>
      <c r="D16" s="1">
        <v>0.16</v>
      </c>
      <c r="E16" s="1">
        <v>1.92</v>
      </c>
      <c r="F16" s="1">
        <v>1.9390000000000001</v>
      </c>
      <c r="G16" s="1">
        <v>1.9390000000000001</v>
      </c>
      <c r="H16" s="1">
        <v>1.9390000000000001</v>
      </c>
    </row>
    <row r="17" spans="1:9" ht="28.8" x14ac:dyDescent="0.3">
      <c r="A17" t="s">
        <v>30</v>
      </c>
      <c r="B17" s="81" t="s">
        <v>68</v>
      </c>
      <c r="C17" s="1">
        <v>3.22</v>
      </c>
      <c r="D17" s="1">
        <v>0.12</v>
      </c>
      <c r="E17" s="1">
        <v>3.33</v>
      </c>
      <c r="F17" s="1">
        <v>3.363</v>
      </c>
      <c r="G17" s="1">
        <v>3.363</v>
      </c>
      <c r="H17" s="1">
        <v>3.363</v>
      </c>
    </row>
    <row r="18" spans="1:9" ht="43.2" x14ac:dyDescent="0.3">
      <c r="A18" t="s">
        <v>31</v>
      </c>
      <c r="B18" s="81" t="s">
        <v>69</v>
      </c>
      <c r="C18" s="1">
        <v>1.71</v>
      </c>
      <c r="D18" s="1">
        <v>0.16</v>
      </c>
      <c r="E18" s="1">
        <v>1.87</v>
      </c>
      <c r="F18" s="1">
        <v>1.889</v>
      </c>
      <c r="G18" s="1">
        <v>1.889</v>
      </c>
      <c r="H18" s="1">
        <v>1.889</v>
      </c>
    </row>
    <row r="19" spans="1:9" ht="43.2" x14ac:dyDescent="0.3">
      <c r="A19" t="s">
        <v>32</v>
      </c>
      <c r="B19" s="81" t="s">
        <v>70</v>
      </c>
      <c r="C19" s="1">
        <v>1.35</v>
      </c>
      <c r="D19" s="1">
        <v>0.14000000000000001</v>
      </c>
      <c r="E19" s="1">
        <v>1.49</v>
      </c>
      <c r="F19" s="1">
        <v>1.5049999999999999</v>
      </c>
      <c r="G19" s="1">
        <v>1.5049999999999999</v>
      </c>
      <c r="H19" s="1">
        <v>1.5049999999999999</v>
      </c>
    </row>
    <row r="20" spans="1:9" ht="100.8" x14ac:dyDescent="0.3">
      <c r="A20" t="s">
        <v>33</v>
      </c>
      <c r="B20" s="81" t="s">
        <v>71</v>
      </c>
      <c r="C20" s="1">
        <v>1.44</v>
      </c>
      <c r="D20" s="1">
        <v>0.17</v>
      </c>
      <c r="E20" s="1">
        <v>1.61</v>
      </c>
      <c r="F20" s="1">
        <v>1.6259999999999999</v>
      </c>
      <c r="G20" s="1">
        <v>1.6259999999999999</v>
      </c>
      <c r="H20" s="1">
        <v>1.6259999999999999</v>
      </c>
    </row>
    <row r="21" spans="1:9" ht="28.8" x14ac:dyDescent="0.3">
      <c r="A21" t="s">
        <v>34</v>
      </c>
      <c r="B21" s="81" t="s">
        <v>72</v>
      </c>
    </row>
    <row r="22" spans="1:9" ht="43.2" x14ac:dyDescent="0.3">
      <c r="A22" t="s">
        <v>35</v>
      </c>
      <c r="B22" s="81" t="s">
        <v>73</v>
      </c>
      <c r="C22" s="1">
        <v>0.69</v>
      </c>
      <c r="D22" s="1">
        <v>0.14000000000000001</v>
      </c>
      <c r="E22" s="1">
        <v>0.83</v>
      </c>
      <c r="F22" s="1">
        <v>0.83799999999999997</v>
      </c>
      <c r="G22" s="1">
        <v>0.83799999999999997</v>
      </c>
      <c r="H22" s="1">
        <v>0.83799999999999997</v>
      </c>
    </row>
    <row r="23" spans="1:9" ht="57.6" x14ac:dyDescent="0.3">
      <c r="A23" t="s">
        <v>36</v>
      </c>
      <c r="B23" s="81" t="s">
        <v>74</v>
      </c>
      <c r="C23" s="1">
        <v>0.87</v>
      </c>
      <c r="D23" s="1">
        <v>0.16</v>
      </c>
      <c r="E23" s="1">
        <v>1.04</v>
      </c>
      <c r="F23" s="1">
        <v>1.05</v>
      </c>
      <c r="G23" s="1">
        <v>1.05</v>
      </c>
      <c r="H23" s="1">
        <v>1.05</v>
      </c>
    </row>
    <row r="24" spans="1:9" ht="57.6" x14ac:dyDescent="0.3">
      <c r="A24" t="s">
        <v>37</v>
      </c>
      <c r="B24" s="81" t="s">
        <v>75</v>
      </c>
      <c r="C24" s="1">
        <v>0.6</v>
      </c>
      <c r="D24" s="1">
        <v>0.13</v>
      </c>
      <c r="E24" s="1">
        <v>0.72</v>
      </c>
      <c r="F24" s="1">
        <v>0.72699999999999998</v>
      </c>
      <c r="G24" s="1">
        <v>0.72699999999999998</v>
      </c>
      <c r="H24" s="1">
        <v>0.72699999999999998</v>
      </c>
    </row>
    <row r="25" spans="1:9" ht="43.2" x14ac:dyDescent="0.3">
      <c r="A25" t="s">
        <v>38</v>
      </c>
      <c r="B25" s="81" t="s">
        <v>76</v>
      </c>
      <c r="C25" s="1">
        <v>0.48</v>
      </c>
      <c r="D25" s="1">
        <v>0.1</v>
      </c>
      <c r="E25" s="1">
        <v>0.57999999999999996</v>
      </c>
      <c r="F25" s="1">
        <v>0.58599999999999997</v>
      </c>
      <c r="G25" s="1">
        <v>0.58599999999999997</v>
      </c>
      <c r="H25" s="1">
        <v>0.58599999999999997</v>
      </c>
    </row>
    <row r="26" spans="1:9" ht="57.6" x14ac:dyDescent="0.3">
      <c r="A26" t="s">
        <v>39</v>
      </c>
      <c r="B26" s="81" t="s">
        <v>77</v>
      </c>
      <c r="C26" s="1">
        <v>0.31</v>
      </c>
      <c r="D26" s="1">
        <v>0.08</v>
      </c>
      <c r="E26" s="1">
        <v>0.39</v>
      </c>
      <c r="F26" s="1">
        <v>0.39400000000000002</v>
      </c>
      <c r="G26" s="1">
        <v>0.39400000000000002</v>
      </c>
      <c r="H26" s="1">
        <v>0.39400000000000002</v>
      </c>
    </row>
    <row r="27" spans="1:9" ht="28.8" x14ac:dyDescent="0.3">
      <c r="A27" t="s">
        <v>40</v>
      </c>
      <c r="B27" s="81" t="s">
        <v>78</v>
      </c>
      <c r="C27" s="1">
        <v>1.2</v>
      </c>
      <c r="D27" s="1">
        <v>0.2</v>
      </c>
      <c r="E27" s="1">
        <v>1.4</v>
      </c>
      <c r="F27" s="1">
        <v>1.4139999999999999</v>
      </c>
      <c r="G27" s="1">
        <v>1.4139999999999999</v>
      </c>
      <c r="H27" s="1">
        <v>1.4139999999999999</v>
      </c>
    </row>
    <row r="28" spans="1:9" ht="28.8" x14ac:dyDescent="0.3">
      <c r="A28" t="s">
        <v>41</v>
      </c>
      <c r="B28" s="81" t="s">
        <v>79</v>
      </c>
      <c r="C28" s="1">
        <v>0.56000000000000005</v>
      </c>
      <c r="D28" s="1">
        <v>0.15</v>
      </c>
      <c r="E28" s="1">
        <v>0.71</v>
      </c>
      <c r="F28" s="1">
        <v>0.71699999999999997</v>
      </c>
      <c r="G28" s="1">
        <v>0.71699999999999997</v>
      </c>
      <c r="H28" s="1">
        <v>0.71699999999999997</v>
      </c>
    </row>
    <row r="29" spans="1:9" ht="86.4" x14ac:dyDescent="0.3">
      <c r="A29" t="s">
        <v>42</v>
      </c>
      <c r="B29" s="81" t="s">
        <v>80</v>
      </c>
      <c r="C29" s="1">
        <v>1.1599999999999999</v>
      </c>
      <c r="D29" s="1">
        <v>0.12</v>
      </c>
      <c r="E29" s="1">
        <v>1.28</v>
      </c>
      <c r="F29" s="1">
        <v>1.2929999999999999</v>
      </c>
      <c r="G29" s="1">
        <v>1.2929999999999999</v>
      </c>
      <c r="H29" s="1">
        <v>1.2929999999999999</v>
      </c>
    </row>
    <row r="30" spans="1:9" ht="86.4" x14ac:dyDescent="0.3">
      <c r="A30" t="s">
        <v>43</v>
      </c>
      <c r="B30" s="81" t="s">
        <v>81</v>
      </c>
      <c r="C30" s="1">
        <v>0.6</v>
      </c>
      <c r="D30" s="1">
        <v>0.09</v>
      </c>
      <c r="E30" s="1">
        <v>0.68</v>
      </c>
      <c r="F30" s="1">
        <v>0.68700000000000006</v>
      </c>
      <c r="G30" s="1">
        <v>0.68700000000000006</v>
      </c>
      <c r="H30" s="1">
        <v>0.68700000000000006</v>
      </c>
    </row>
    <row r="31" spans="1:9" x14ac:dyDescent="0.3">
      <c r="A31" t="s">
        <v>85</v>
      </c>
      <c r="B31" s="81" t="s">
        <v>330</v>
      </c>
      <c r="C31" s="1">
        <v>1.7</v>
      </c>
      <c r="E31" s="1">
        <v>1.7</v>
      </c>
      <c r="F31" s="1">
        <v>1.87</v>
      </c>
      <c r="G31" s="1">
        <v>2.04</v>
      </c>
      <c r="H31" s="1">
        <v>2.21</v>
      </c>
      <c r="I31" t="s">
        <v>572</v>
      </c>
    </row>
    <row r="32" spans="1:9" x14ac:dyDescent="0.3">
      <c r="A32" t="s">
        <v>86</v>
      </c>
      <c r="B32" s="81" t="s">
        <v>331</v>
      </c>
      <c r="C32" s="1">
        <v>1.83</v>
      </c>
      <c r="E32" s="1">
        <v>1.83</v>
      </c>
      <c r="F32" s="1">
        <v>2.0129999999999999</v>
      </c>
      <c r="G32" s="1">
        <v>2.1960000000000002</v>
      </c>
      <c r="H32" s="1">
        <v>2.379</v>
      </c>
      <c r="I32" t="s">
        <v>572</v>
      </c>
    </row>
    <row r="33" spans="1:9" x14ac:dyDescent="0.3">
      <c r="A33" t="s">
        <v>87</v>
      </c>
      <c r="B33" s="81" t="s">
        <v>332</v>
      </c>
      <c r="C33" s="1">
        <v>2.06</v>
      </c>
      <c r="E33" s="1">
        <v>2.06</v>
      </c>
      <c r="F33" s="1">
        <v>2.266</v>
      </c>
      <c r="G33" s="1">
        <v>2.472</v>
      </c>
      <c r="H33" s="1">
        <v>2.6779999999999999</v>
      </c>
      <c r="I33" t="s">
        <v>572</v>
      </c>
    </row>
    <row r="34" spans="1:9" x14ac:dyDescent="0.3">
      <c r="A34" t="s">
        <v>88</v>
      </c>
      <c r="B34" s="81" t="s">
        <v>333</v>
      </c>
      <c r="C34" s="1">
        <v>2.0699999999999998</v>
      </c>
      <c r="E34" s="1">
        <v>2.0699999999999998</v>
      </c>
      <c r="F34" s="1">
        <v>2.2770000000000001</v>
      </c>
      <c r="G34" s="1">
        <v>2.484</v>
      </c>
      <c r="H34" s="1">
        <v>2.6909999999999998</v>
      </c>
      <c r="I34" t="s">
        <v>572</v>
      </c>
    </row>
    <row r="35" spans="1:9" x14ac:dyDescent="0.3">
      <c r="A35" t="s">
        <v>89</v>
      </c>
      <c r="B35" s="81" t="s">
        <v>334</v>
      </c>
      <c r="C35" s="1">
        <v>2.0699999999999998</v>
      </c>
      <c r="E35" s="1">
        <v>2.0699999999999998</v>
      </c>
      <c r="F35" s="1">
        <v>2.2770000000000001</v>
      </c>
      <c r="G35" s="1">
        <v>2.484</v>
      </c>
      <c r="H35" s="1">
        <v>2.6909999999999998</v>
      </c>
      <c r="I35" t="s">
        <v>572</v>
      </c>
    </row>
    <row r="36" spans="1:9" x14ac:dyDescent="0.3">
      <c r="A36" t="s">
        <v>90</v>
      </c>
      <c r="B36" s="81" t="s">
        <v>332</v>
      </c>
      <c r="C36" s="1">
        <v>2.06</v>
      </c>
      <c r="E36" s="1">
        <v>2.06</v>
      </c>
      <c r="F36" s="1">
        <v>2.266</v>
      </c>
      <c r="G36" s="1">
        <v>2.472</v>
      </c>
      <c r="H36" s="1">
        <v>2.6779999999999999</v>
      </c>
      <c r="I36" t="s">
        <v>572</v>
      </c>
    </row>
    <row r="37" spans="1:9" x14ac:dyDescent="0.3">
      <c r="A37" t="s">
        <v>91</v>
      </c>
      <c r="B37" s="81" t="s">
        <v>333</v>
      </c>
      <c r="C37" s="1">
        <v>2.0699999999999998</v>
      </c>
      <c r="E37" s="1">
        <v>2.0699999999999998</v>
      </c>
      <c r="F37" s="1">
        <v>2.2770000000000001</v>
      </c>
      <c r="G37" s="1">
        <v>2.484</v>
      </c>
      <c r="H37" s="1">
        <v>2.6909999999999998</v>
      </c>
      <c r="I37" t="s">
        <v>572</v>
      </c>
    </row>
    <row r="38" spans="1:9" x14ac:dyDescent="0.3">
      <c r="A38" t="s">
        <v>92</v>
      </c>
      <c r="B38" s="81" t="s">
        <v>335</v>
      </c>
      <c r="C38" s="1">
        <v>2.06</v>
      </c>
      <c r="E38" s="1">
        <v>2.06</v>
      </c>
      <c r="F38" s="1">
        <v>2.266</v>
      </c>
      <c r="G38" s="1">
        <v>2.472</v>
      </c>
      <c r="H38" s="1">
        <v>2.6779999999999999</v>
      </c>
      <c r="I38" t="s">
        <v>572</v>
      </c>
    </row>
    <row r="39" spans="1:9" ht="28.8" x14ac:dyDescent="0.3">
      <c r="A39" t="s">
        <v>93</v>
      </c>
      <c r="B39" s="81" t="s">
        <v>336</v>
      </c>
      <c r="C39" s="1">
        <v>2.5099999999999998</v>
      </c>
      <c r="E39" s="1">
        <v>2.5099999999999998</v>
      </c>
      <c r="F39" s="1">
        <v>2.7610000000000001</v>
      </c>
      <c r="G39" s="1">
        <v>3.012</v>
      </c>
      <c r="H39" s="1">
        <v>3.2629999999999999</v>
      </c>
      <c r="I39" t="s">
        <v>572</v>
      </c>
    </row>
    <row r="40" spans="1:9" ht="43.2" x14ac:dyDescent="0.3">
      <c r="A40" t="s">
        <v>94</v>
      </c>
      <c r="B40" s="81" t="s">
        <v>337</v>
      </c>
      <c r="C40" s="1">
        <v>2.5099999999999998</v>
      </c>
      <c r="E40" s="1">
        <v>2.5099999999999998</v>
      </c>
      <c r="F40" s="1">
        <v>2.7610000000000001</v>
      </c>
      <c r="G40" s="1">
        <v>3.012</v>
      </c>
      <c r="H40" s="1">
        <v>3.2629999999999999</v>
      </c>
      <c r="I40" t="s">
        <v>572</v>
      </c>
    </row>
    <row r="41" spans="1:9" x14ac:dyDescent="0.3">
      <c r="A41" t="s">
        <v>95</v>
      </c>
      <c r="B41" s="81" t="s">
        <v>338</v>
      </c>
      <c r="C41" s="1">
        <v>2.0699999999999998</v>
      </c>
      <c r="E41" s="1">
        <v>2.0699999999999998</v>
      </c>
      <c r="F41" s="1">
        <v>2.2770000000000001</v>
      </c>
      <c r="G41" s="1">
        <v>2.484</v>
      </c>
      <c r="H41" s="1">
        <v>2.6909999999999998</v>
      </c>
      <c r="I41" t="s">
        <v>572</v>
      </c>
    </row>
    <row r="42" spans="1:9" x14ac:dyDescent="0.3">
      <c r="A42" t="s">
        <v>96</v>
      </c>
      <c r="B42" s="81" t="s">
        <v>339</v>
      </c>
      <c r="C42" s="1">
        <v>2.0699999999999998</v>
      </c>
      <c r="E42" s="1">
        <v>2.0699999999999998</v>
      </c>
      <c r="F42" s="1">
        <v>2.2770000000000001</v>
      </c>
      <c r="G42" s="1">
        <v>2.484</v>
      </c>
      <c r="H42" s="1">
        <v>2.6909999999999998</v>
      </c>
      <c r="I42" t="s">
        <v>572</v>
      </c>
    </row>
    <row r="43" spans="1:9" x14ac:dyDescent="0.3">
      <c r="A43" t="s">
        <v>97</v>
      </c>
      <c r="B43" s="81" t="s">
        <v>340</v>
      </c>
      <c r="C43" s="1">
        <v>2.0699999999999998</v>
      </c>
      <c r="E43" s="1">
        <v>2.0699999999999998</v>
      </c>
      <c r="F43" s="1">
        <v>2.2770000000000001</v>
      </c>
      <c r="G43" s="1">
        <v>2.484</v>
      </c>
      <c r="H43" s="1">
        <v>2.6909999999999998</v>
      </c>
      <c r="I43" t="s">
        <v>572</v>
      </c>
    </row>
    <row r="44" spans="1:9" x14ac:dyDescent="0.3">
      <c r="A44" t="s">
        <v>98</v>
      </c>
      <c r="B44" s="81" t="s">
        <v>341</v>
      </c>
      <c r="C44" s="1">
        <v>2.0699999999999998</v>
      </c>
      <c r="E44" s="1">
        <v>2.0699999999999998</v>
      </c>
      <c r="F44" s="1">
        <v>2.2770000000000001</v>
      </c>
      <c r="G44" s="1">
        <v>2.484</v>
      </c>
      <c r="H44" s="1">
        <v>2.6909999999999998</v>
      </c>
      <c r="I44" t="s">
        <v>572</v>
      </c>
    </row>
    <row r="45" spans="1:9" x14ac:dyDescent="0.3">
      <c r="A45" t="s">
        <v>99</v>
      </c>
      <c r="B45" s="81" t="s">
        <v>342</v>
      </c>
      <c r="C45" s="1">
        <v>2.0699999999999998</v>
      </c>
      <c r="E45" s="1">
        <v>2.0699999999999998</v>
      </c>
      <c r="F45" s="1">
        <v>2.2770000000000001</v>
      </c>
      <c r="G45" s="1">
        <v>2.484</v>
      </c>
      <c r="H45" s="1">
        <v>2.6909999999999998</v>
      </c>
      <c r="I45" t="s">
        <v>572</v>
      </c>
    </row>
    <row r="46" spans="1:9" x14ac:dyDescent="0.3">
      <c r="A46" t="s">
        <v>100</v>
      </c>
      <c r="B46" s="81" t="s">
        <v>341</v>
      </c>
      <c r="C46" s="1">
        <v>2.0699999999999998</v>
      </c>
      <c r="E46" s="1">
        <v>2.0699999999999998</v>
      </c>
      <c r="F46" s="1">
        <v>2.2770000000000001</v>
      </c>
      <c r="G46" s="1">
        <v>2.484</v>
      </c>
      <c r="H46" s="1">
        <v>2.6909999999999998</v>
      </c>
      <c r="I46" t="s">
        <v>572</v>
      </c>
    </row>
    <row r="47" spans="1:9" ht="57.6" x14ac:dyDescent="0.3">
      <c r="A47" t="s">
        <v>101</v>
      </c>
      <c r="B47" s="81" t="s">
        <v>343</v>
      </c>
      <c r="C47" s="1">
        <v>2.5099999999999998</v>
      </c>
      <c r="E47" s="1">
        <v>2.5099999999999998</v>
      </c>
      <c r="F47" s="1">
        <v>2.7610000000000001</v>
      </c>
      <c r="G47" s="1">
        <v>3.012</v>
      </c>
      <c r="H47" s="1">
        <v>3.2629999999999999</v>
      </c>
      <c r="I47" t="s">
        <v>572</v>
      </c>
    </row>
    <row r="48" spans="1:9" ht="72" x14ac:dyDescent="0.3">
      <c r="A48" t="s">
        <v>102</v>
      </c>
      <c r="B48" s="81" t="s">
        <v>344</v>
      </c>
      <c r="C48" s="1">
        <v>2.5099999999999998</v>
      </c>
      <c r="E48" s="1">
        <v>2.5099999999999998</v>
      </c>
      <c r="F48" s="1">
        <v>2.7610000000000001</v>
      </c>
      <c r="G48" s="1">
        <v>3.012</v>
      </c>
      <c r="H48" s="1">
        <v>3.2629999999999999</v>
      </c>
      <c r="I48" t="s">
        <v>572</v>
      </c>
    </row>
    <row r="49" spans="1:9" x14ac:dyDescent="0.3">
      <c r="A49" t="s">
        <v>103</v>
      </c>
      <c r="B49" s="81" t="s">
        <v>345</v>
      </c>
      <c r="C49" s="1">
        <v>2.5099999999999998</v>
      </c>
      <c r="E49" s="1">
        <v>2.5099999999999998</v>
      </c>
      <c r="F49" s="1">
        <v>2.7610000000000001</v>
      </c>
      <c r="G49" s="1">
        <v>3.012</v>
      </c>
      <c r="H49" s="1">
        <v>3.2629999999999999</v>
      </c>
      <c r="I49" t="s">
        <v>572</v>
      </c>
    </row>
    <row r="50" spans="1:9" ht="28.8" x14ac:dyDescent="0.3">
      <c r="A50" t="s">
        <v>104</v>
      </c>
      <c r="B50" s="81" t="s">
        <v>346</v>
      </c>
      <c r="C50" s="1">
        <v>2.06</v>
      </c>
      <c r="E50" s="1">
        <v>2.06</v>
      </c>
      <c r="F50" s="1">
        <v>2.266</v>
      </c>
      <c r="G50" s="1">
        <v>2.472</v>
      </c>
      <c r="H50" s="1">
        <v>2.6779999999999999</v>
      </c>
      <c r="I50" t="s">
        <v>572</v>
      </c>
    </row>
    <row r="51" spans="1:9" ht="43.2" x14ac:dyDescent="0.3">
      <c r="A51" t="s">
        <v>105</v>
      </c>
      <c r="B51" s="81" t="s">
        <v>347</v>
      </c>
      <c r="C51" s="1">
        <v>2.5099999999999998</v>
      </c>
      <c r="E51" s="1">
        <v>2.5099999999999998</v>
      </c>
      <c r="F51" s="1">
        <v>2.7610000000000001</v>
      </c>
      <c r="G51" s="1">
        <v>3.012</v>
      </c>
      <c r="H51" s="1">
        <v>3.2629999999999999</v>
      </c>
      <c r="I51" t="s">
        <v>572</v>
      </c>
    </row>
    <row r="52" spans="1:9" ht="28.8" x14ac:dyDescent="0.3">
      <c r="A52" t="s">
        <v>106</v>
      </c>
      <c r="B52" s="81" t="s">
        <v>348</v>
      </c>
      <c r="C52" s="1">
        <v>2.5099999999999998</v>
      </c>
      <c r="E52" s="1">
        <v>2.5099999999999998</v>
      </c>
      <c r="F52" s="1">
        <v>2.7610000000000001</v>
      </c>
      <c r="G52" s="1">
        <v>3.012</v>
      </c>
      <c r="H52" s="1">
        <v>3.2629999999999999</v>
      </c>
      <c r="I52" t="s">
        <v>572</v>
      </c>
    </row>
    <row r="53" spans="1:9" x14ac:dyDescent="0.3">
      <c r="A53" t="s">
        <v>107</v>
      </c>
      <c r="B53" s="81" t="s">
        <v>349</v>
      </c>
      <c r="C53" s="1">
        <v>1.83</v>
      </c>
      <c r="E53" s="1">
        <v>1.83</v>
      </c>
      <c r="F53" s="1">
        <v>2.0129999999999999</v>
      </c>
      <c r="G53" s="1">
        <v>2.1960000000000002</v>
      </c>
      <c r="H53" s="1">
        <v>2.379</v>
      </c>
      <c r="I53" t="s">
        <v>572</v>
      </c>
    </row>
    <row r="54" spans="1:9" x14ac:dyDescent="0.3">
      <c r="A54" t="s">
        <v>108</v>
      </c>
      <c r="B54" s="81" t="s">
        <v>341</v>
      </c>
      <c r="C54" s="1">
        <v>2.5099999999999998</v>
      </c>
      <c r="E54" s="1">
        <v>2.5099999999999998</v>
      </c>
      <c r="F54" s="1">
        <v>2.7610000000000001</v>
      </c>
      <c r="G54" s="1">
        <v>3.012</v>
      </c>
      <c r="H54" s="1">
        <v>3.2629999999999999</v>
      </c>
      <c r="I54" t="s">
        <v>572</v>
      </c>
    </row>
    <row r="55" spans="1:9" x14ac:dyDescent="0.3">
      <c r="A55" t="s">
        <v>44</v>
      </c>
      <c r="B55" s="81" t="s">
        <v>82</v>
      </c>
      <c r="C55" s="1">
        <v>10.82</v>
      </c>
      <c r="E55" s="1">
        <v>10.82</v>
      </c>
      <c r="F55" s="1">
        <v>11.901999999999999</v>
      </c>
      <c r="G55" s="1">
        <v>12.984</v>
      </c>
      <c r="H55" s="1">
        <v>14.066000000000001</v>
      </c>
    </row>
    <row r="56" spans="1:9" ht="28.8" x14ac:dyDescent="0.3">
      <c r="A56" t="s">
        <v>109</v>
      </c>
      <c r="B56" s="81" t="s">
        <v>350</v>
      </c>
    </row>
    <row r="57" spans="1:9" ht="28.8" x14ac:dyDescent="0.3">
      <c r="A57" t="s">
        <v>110</v>
      </c>
      <c r="B57" s="81" t="s">
        <v>351</v>
      </c>
      <c r="C57" s="1">
        <v>7.92</v>
      </c>
      <c r="E57" s="1">
        <v>7.92</v>
      </c>
      <c r="F57" s="1">
        <v>8.7119999999999997</v>
      </c>
      <c r="G57" s="1">
        <v>9.5039999999999996</v>
      </c>
      <c r="H57" s="1">
        <v>10.295999999999999</v>
      </c>
    </row>
    <row r="58" spans="1:9" x14ac:dyDescent="0.3">
      <c r="A58" t="s">
        <v>111</v>
      </c>
      <c r="B58" s="81" t="s">
        <v>352</v>
      </c>
      <c r="C58" s="1">
        <v>1.69</v>
      </c>
      <c r="E58" s="1">
        <v>1.69</v>
      </c>
      <c r="F58" s="1">
        <v>1.859</v>
      </c>
      <c r="G58" s="1">
        <v>2.028</v>
      </c>
      <c r="H58" s="1">
        <v>2.1970000000000001</v>
      </c>
    </row>
    <row r="59" spans="1:9" x14ac:dyDescent="0.3">
      <c r="A59" t="s">
        <v>112</v>
      </c>
      <c r="B59" s="81" t="s">
        <v>353</v>
      </c>
    </row>
    <row r="60" spans="1:9" x14ac:dyDescent="0.3">
      <c r="A60" t="s">
        <v>113</v>
      </c>
      <c r="B60" s="81" t="s">
        <v>354</v>
      </c>
    </row>
    <row r="61" spans="1:9" x14ac:dyDescent="0.3">
      <c r="A61" t="s">
        <v>114</v>
      </c>
      <c r="B61" s="81" t="s">
        <v>355</v>
      </c>
    </row>
    <row r="62" spans="1:9" x14ac:dyDescent="0.3">
      <c r="A62" t="s">
        <v>115</v>
      </c>
      <c r="B62" s="81" t="s">
        <v>356</v>
      </c>
      <c r="C62" s="1">
        <v>6.15</v>
      </c>
      <c r="E62" s="1">
        <v>6.15</v>
      </c>
      <c r="F62" s="1">
        <v>6.7649999999999997</v>
      </c>
      <c r="G62" s="1">
        <v>7.38</v>
      </c>
      <c r="H62" s="1">
        <v>7.9950000000000001</v>
      </c>
    </row>
    <row r="63" spans="1:9" ht="57.6" x14ac:dyDescent="0.3">
      <c r="A63" t="s">
        <v>116</v>
      </c>
      <c r="B63" s="81" t="s">
        <v>357</v>
      </c>
    </row>
    <row r="64" spans="1:9" ht="72" x14ac:dyDescent="0.3">
      <c r="A64" t="s">
        <v>117</v>
      </c>
      <c r="B64" s="81" t="s">
        <v>358</v>
      </c>
      <c r="C64" s="1">
        <v>7.9</v>
      </c>
      <c r="E64" s="1">
        <v>7.9</v>
      </c>
      <c r="F64" s="1">
        <v>8.69</v>
      </c>
      <c r="G64" s="1">
        <v>9.48</v>
      </c>
      <c r="H64" s="1">
        <v>10.27</v>
      </c>
      <c r="I64" t="s">
        <v>569</v>
      </c>
    </row>
    <row r="65" spans="1:9" ht="43.2" x14ac:dyDescent="0.3">
      <c r="A65" t="s">
        <v>118</v>
      </c>
      <c r="B65" s="81" t="s">
        <v>359</v>
      </c>
    </row>
    <row r="66" spans="1:9" ht="43.2" x14ac:dyDescent="0.3">
      <c r="A66" t="s">
        <v>119</v>
      </c>
      <c r="B66" s="81" t="s">
        <v>360</v>
      </c>
      <c r="C66" s="1">
        <v>8.2100000000000009</v>
      </c>
      <c r="E66" s="1">
        <v>8.2100000000000009</v>
      </c>
      <c r="F66" s="1">
        <v>9.0310000000000006</v>
      </c>
      <c r="G66" s="1">
        <v>9.8520000000000003</v>
      </c>
      <c r="H66" s="1">
        <v>10.673</v>
      </c>
      <c r="I66" t="s">
        <v>569</v>
      </c>
    </row>
    <row r="67" spans="1:9" ht="43.2" x14ac:dyDescent="0.3">
      <c r="A67" t="s">
        <v>120</v>
      </c>
      <c r="B67" s="81" t="s">
        <v>361</v>
      </c>
      <c r="C67" s="1">
        <v>8.2100000000000009</v>
      </c>
      <c r="E67" s="1">
        <v>8.2100000000000009</v>
      </c>
      <c r="F67" s="1">
        <v>9.0310000000000006</v>
      </c>
      <c r="G67" s="1">
        <v>9.8520000000000003</v>
      </c>
      <c r="H67" s="1">
        <v>10.673</v>
      </c>
      <c r="I67" t="s">
        <v>569</v>
      </c>
    </row>
    <row r="68" spans="1:9" x14ac:dyDescent="0.3">
      <c r="A68" t="s">
        <v>121</v>
      </c>
      <c r="B68" s="81" t="s">
        <v>362</v>
      </c>
    </row>
    <row r="69" spans="1:9" ht="57.6" x14ac:dyDescent="0.3">
      <c r="A69" t="s">
        <v>122</v>
      </c>
      <c r="B69" s="81" t="s">
        <v>363</v>
      </c>
      <c r="C69" s="1">
        <v>8.23</v>
      </c>
      <c r="E69" s="1">
        <v>8.23</v>
      </c>
      <c r="F69" s="1">
        <v>9.0530000000000008</v>
      </c>
      <c r="G69" s="1">
        <v>9.8759999999999994</v>
      </c>
      <c r="H69" s="1">
        <v>10.699</v>
      </c>
      <c r="I69" t="s">
        <v>569</v>
      </c>
    </row>
    <row r="70" spans="1:9" ht="72" x14ac:dyDescent="0.3">
      <c r="A70" t="s">
        <v>123</v>
      </c>
      <c r="B70" s="81" t="s">
        <v>364</v>
      </c>
      <c r="C70" s="1">
        <v>8.23</v>
      </c>
      <c r="E70" s="1">
        <v>8.23</v>
      </c>
      <c r="F70" s="1">
        <v>9.0530000000000008</v>
      </c>
      <c r="G70" s="1">
        <v>9.8759999999999994</v>
      </c>
      <c r="H70" s="1">
        <v>10.699</v>
      </c>
      <c r="I70" t="s">
        <v>569</v>
      </c>
    </row>
    <row r="71" spans="1:9" ht="57.6" x14ac:dyDescent="0.3">
      <c r="A71" t="s">
        <v>124</v>
      </c>
      <c r="B71" s="81" t="s">
        <v>365</v>
      </c>
      <c r="C71" s="1">
        <v>8.23</v>
      </c>
      <c r="E71" s="1">
        <v>8.23</v>
      </c>
      <c r="F71" s="1">
        <v>9.0530000000000008</v>
      </c>
      <c r="G71" s="1">
        <v>9.8759999999999994</v>
      </c>
      <c r="H71" s="1">
        <v>10.699</v>
      </c>
      <c r="I71" t="s">
        <v>569</v>
      </c>
    </row>
    <row r="72" spans="1:9" ht="43.2" x14ac:dyDescent="0.3">
      <c r="A72" t="s">
        <v>125</v>
      </c>
      <c r="B72" s="81" t="s">
        <v>366</v>
      </c>
      <c r="C72" s="1">
        <v>8.2100000000000009</v>
      </c>
      <c r="E72" s="1">
        <v>8.2100000000000009</v>
      </c>
      <c r="F72" s="1">
        <v>9.0310000000000006</v>
      </c>
      <c r="G72" s="1">
        <v>9.8520000000000003</v>
      </c>
      <c r="H72" s="1">
        <v>10.673</v>
      </c>
      <c r="I72" t="s">
        <v>569</v>
      </c>
    </row>
    <row r="73" spans="1:9" ht="57.6" x14ac:dyDescent="0.3">
      <c r="A73" t="s">
        <v>126</v>
      </c>
      <c r="B73" s="81" t="s">
        <v>367</v>
      </c>
      <c r="C73" s="1">
        <v>8.23</v>
      </c>
      <c r="E73" s="1">
        <v>8.23</v>
      </c>
      <c r="F73" s="1">
        <v>9.0530000000000008</v>
      </c>
      <c r="G73" s="1">
        <v>9.8759999999999994</v>
      </c>
      <c r="H73" s="1">
        <v>10.699</v>
      </c>
      <c r="I73" t="s">
        <v>569</v>
      </c>
    </row>
    <row r="74" spans="1:9" ht="43.2" x14ac:dyDescent="0.3">
      <c r="A74" t="s">
        <v>127</v>
      </c>
      <c r="B74" s="81" t="s">
        <v>368</v>
      </c>
      <c r="C74" s="1">
        <v>8.2100000000000009</v>
      </c>
      <c r="E74" s="1">
        <v>8.2100000000000009</v>
      </c>
      <c r="F74" s="1">
        <v>9.0310000000000006</v>
      </c>
      <c r="G74" s="1">
        <v>9.8520000000000003</v>
      </c>
      <c r="H74" s="1">
        <v>10.673</v>
      </c>
      <c r="I74" t="s">
        <v>569</v>
      </c>
    </row>
    <row r="75" spans="1:9" ht="43.2" x14ac:dyDescent="0.3">
      <c r="A75" t="s">
        <v>128</v>
      </c>
      <c r="B75" s="81" t="s">
        <v>369</v>
      </c>
      <c r="C75" s="1">
        <v>8.23</v>
      </c>
      <c r="E75" s="1">
        <v>8.23</v>
      </c>
      <c r="F75" s="1">
        <v>9.0530000000000008</v>
      </c>
      <c r="G75" s="1">
        <v>9.8759999999999994</v>
      </c>
      <c r="H75" s="1">
        <v>10.699</v>
      </c>
      <c r="I75" t="s">
        <v>569</v>
      </c>
    </row>
    <row r="76" spans="1:9" ht="43.2" x14ac:dyDescent="0.3">
      <c r="A76" t="s">
        <v>129</v>
      </c>
      <c r="B76" s="81" t="s">
        <v>370</v>
      </c>
      <c r="C76" s="1">
        <v>8.2100000000000009</v>
      </c>
      <c r="E76" s="1">
        <v>8.2100000000000009</v>
      </c>
      <c r="F76" s="1">
        <v>9.0310000000000006</v>
      </c>
      <c r="G76" s="1">
        <v>9.8520000000000003</v>
      </c>
      <c r="H76" s="1">
        <v>10.673</v>
      </c>
      <c r="I76" t="s">
        <v>569</v>
      </c>
    </row>
    <row r="77" spans="1:9" ht="43.2" x14ac:dyDescent="0.3">
      <c r="A77" t="s">
        <v>130</v>
      </c>
      <c r="B77" s="81" t="s">
        <v>371</v>
      </c>
      <c r="C77" s="1">
        <v>8.23</v>
      </c>
      <c r="E77" s="1">
        <v>8.23</v>
      </c>
      <c r="F77" s="1">
        <v>9.0530000000000008</v>
      </c>
      <c r="G77" s="1">
        <v>9.8759999999999994</v>
      </c>
      <c r="H77" s="1">
        <v>10.699</v>
      </c>
      <c r="I77" t="s">
        <v>569</v>
      </c>
    </row>
    <row r="78" spans="1:9" ht="57.6" x14ac:dyDescent="0.3">
      <c r="A78" t="s">
        <v>131</v>
      </c>
      <c r="B78" s="81" t="s">
        <v>372</v>
      </c>
      <c r="C78" s="1">
        <v>8.23</v>
      </c>
      <c r="E78" s="1">
        <v>8.23</v>
      </c>
      <c r="F78" s="1">
        <v>9.0530000000000008</v>
      </c>
      <c r="G78" s="1">
        <v>9.8759999999999994</v>
      </c>
      <c r="H78" s="1">
        <v>10.699</v>
      </c>
      <c r="I78" t="s">
        <v>569</v>
      </c>
    </row>
    <row r="79" spans="1:9" ht="72" x14ac:dyDescent="0.3">
      <c r="A79" t="s">
        <v>132</v>
      </c>
      <c r="B79" s="81" t="s">
        <v>373</v>
      </c>
      <c r="C79" s="1">
        <v>8.23</v>
      </c>
      <c r="E79" s="1">
        <v>8.23</v>
      </c>
      <c r="F79" s="1">
        <v>9.0530000000000008</v>
      </c>
      <c r="G79" s="1">
        <v>9.8759999999999994</v>
      </c>
      <c r="H79" s="1">
        <v>10.699</v>
      </c>
      <c r="I79" t="s">
        <v>569</v>
      </c>
    </row>
    <row r="80" spans="1:9" ht="57.6" x14ac:dyDescent="0.3">
      <c r="A80" t="s">
        <v>133</v>
      </c>
      <c r="B80" s="81" t="s">
        <v>374</v>
      </c>
      <c r="C80" s="1">
        <v>8.23</v>
      </c>
      <c r="E80" s="1">
        <v>8.23</v>
      </c>
      <c r="F80" s="1">
        <v>9.0530000000000008</v>
      </c>
      <c r="G80" s="1">
        <v>9.8759999999999994</v>
      </c>
      <c r="H80" s="1">
        <v>10.699</v>
      </c>
      <c r="I80" t="s">
        <v>569</v>
      </c>
    </row>
    <row r="81" spans="1:9" ht="57.6" x14ac:dyDescent="0.3">
      <c r="A81" t="s">
        <v>134</v>
      </c>
      <c r="B81" s="81" t="s">
        <v>375</v>
      </c>
      <c r="C81" s="1">
        <v>8.2100000000000009</v>
      </c>
      <c r="E81" s="1">
        <v>8.2100000000000009</v>
      </c>
      <c r="F81" s="1">
        <v>9.0310000000000006</v>
      </c>
      <c r="G81" s="1">
        <v>9.8520000000000003</v>
      </c>
      <c r="H81" s="1">
        <v>10.673</v>
      </c>
      <c r="I81" t="s">
        <v>569</v>
      </c>
    </row>
    <row r="82" spans="1:9" ht="57.6" x14ac:dyDescent="0.3">
      <c r="A82" t="s">
        <v>135</v>
      </c>
      <c r="B82" s="81" t="s">
        <v>376</v>
      </c>
      <c r="C82" s="1">
        <v>8.23</v>
      </c>
      <c r="E82" s="1">
        <v>8.23</v>
      </c>
      <c r="F82" s="1">
        <v>9.0530000000000008</v>
      </c>
      <c r="G82" s="1">
        <v>9.8759999999999994</v>
      </c>
      <c r="H82" s="1">
        <v>10.699</v>
      </c>
      <c r="I82" t="s">
        <v>569</v>
      </c>
    </row>
    <row r="83" spans="1:9" ht="57.6" x14ac:dyDescent="0.3">
      <c r="A83" t="s">
        <v>136</v>
      </c>
      <c r="B83" s="81" t="s">
        <v>377</v>
      </c>
      <c r="C83" s="1">
        <v>8.2100000000000009</v>
      </c>
      <c r="E83" s="1">
        <v>8.2100000000000009</v>
      </c>
      <c r="F83" s="1">
        <v>9.0310000000000006</v>
      </c>
      <c r="G83" s="1">
        <v>9.8520000000000003</v>
      </c>
      <c r="H83" s="1">
        <v>10.673</v>
      </c>
      <c r="I83" t="s">
        <v>569</v>
      </c>
    </row>
    <row r="84" spans="1:9" ht="43.2" x14ac:dyDescent="0.3">
      <c r="A84" t="s">
        <v>137</v>
      </c>
      <c r="B84" s="81" t="s">
        <v>378</v>
      </c>
      <c r="C84" s="1">
        <v>8.23</v>
      </c>
      <c r="E84" s="1">
        <v>8.23</v>
      </c>
      <c r="F84" s="1">
        <v>9.0530000000000008</v>
      </c>
      <c r="G84" s="1">
        <v>9.8759999999999994</v>
      </c>
      <c r="H84" s="1">
        <v>10.699</v>
      </c>
      <c r="I84" t="s">
        <v>569</v>
      </c>
    </row>
    <row r="85" spans="1:9" ht="43.2" x14ac:dyDescent="0.3">
      <c r="A85" t="s">
        <v>138</v>
      </c>
      <c r="B85" s="81" t="s">
        <v>379</v>
      </c>
      <c r="C85" s="1">
        <v>8.2100000000000009</v>
      </c>
      <c r="E85" s="1">
        <v>8.2100000000000009</v>
      </c>
      <c r="F85" s="1">
        <v>9.0310000000000006</v>
      </c>
      <c r="G85" s="1">
        <v>9.8520000000000003</v>
      </c>
      <c r="H85" s="1">
        <v>10.673</v>
      </c>
      <c r="I85" t="s">
        <v>569</v>
      </c>
    </row>
    <row r="86" spans="1:9" ht="43.2" x14ac:dyDescent="0.3">
      <c r="A86" t="s">
        <v>139</v>
      </c>
      <c r="B86" s="81" t="s">
        <v>380</v>
      </c>
      <c r="C86" s="1">
        <v>8.23</v>
      </c>
      <c r="E86" s="1">
        <v>8.23</v>
      </c>
      <c r="F86" s="1">
        <v>9.0530000000000008</v>
      </c>
      <c r="G86" s="1">
        <v>9.8759999999999994</v>
      </c>
      <c r="H86" s="1">
        <v>10.699</v>
      </c>
      <c r="I86" t="s">
        <v>569</v>
      </c>
    </row>
    <row r="87" spans="1:9" ht="28.8" x14ac:dyDescent="0.3">
      <c r="A87" t="s">
        <v>140</v>
      </c>
      <c r="B87" s="81" t="s">
        <v>381</v>
      </c>
      <c r="C87" s="1">
        <v>8.23</v>
      </c>
      <c r="E87" s="1">
        <v>8.23</v>
      </c>
      <c r="F87" s="1">
        <v>9.0530000000000008</v>
      </c>
      <c r="G87" s="1">
        <v>9.8759999999999994</v>
      </c>
      <c r="H87" s="1">
        <v>10.699</v>
      </c>
      <c r="I87" t="s">
        <v>569</v>
      </c>
    </row>
    <row r="88" spans="1:9" ht="43.2" x14ac:dyDescent="0.3">
      <c r="A88" t="s">
        <v>141</v>
      </c>
      <c r="B88" s="81" t="s">
        <v>382</v>
      </c>
      <c r="C88" s="1">
        <v>8.25</v>
      </c>
      <c r="E88" s="1">
        <v>8.25</v>
      </c>
      <c r="F88" s="1">
        <v>9.0749999999999993</v>
      </c>
      <c r="G88" s="1">
        <v>9.9</v>
      </c>
      <c r="H88" s="1">
        <v>10.725</v>
      </c>
      <c r="I88" t="s">
        <v>569</v>
      </c>
    </row>
    <row r="89" spans="1:9" ht="43.2" x14ac:dyDescent="0.3">
      <c r="A89" t="s">
        <v>142</v>
      </c>
      <c r="B89" s="81" t="s">
        <v>383</v>
      </c>
      <c r="C89" s="1">
        <v>8.25</v>
      </c>
      <c r="E89" s="1">
        <v>8.25</v>
      </c>
      <c r="F89" s="1">
        <v>9.0749999999999993</v>
      </c>
      <c r="G89" s="1">
        <v>9.9</v>
      </c>
      <c r="H89" s="1">
        <v>10.725</v>
      </c>
      <c r="I89" t="s">
        <v>569</v>
      </c>
    </row>
    <row r="90" spans="1:9" ht="43.2" x14ac:dyDescent="0.3">
      <c r="A90" t="s">
        <v>143</v>
      </c>
      <c r="B90" s="81" t="s">
        <v>384</v>
      </c>
    </row>
    <row r="91" spans="1:9" ht="72" x14ac:dyDescent="0.3">
      <c r="A91" t="s">
        <v>144</v>
      </c>
      <c r="B91" s="81" t="s">
        <v>385</v>
      </c>
      <c r="C91" s="1">
        <v>8.23</v>
      </c>
      <c r="E91" s="1">
        <v>8.23</v>
      </c>
      <c r="F91" s="1">
        <v>9.0530000000000008</v>
      </c>
      <c r="G91" s="1">
        <v>9.8759999999999994</v>
      </c>
      <c r="H91" s="1">
        <v>10.699</v>
      </c>
      <c r="I91" t="s">
        <v>569</v>
      </c>
    </row>
    <row r="92" spans="1:9" ht="57.6" x14ac:dyDescent="0.3">
      <c r="A92" t="s">
        <v>145</v>
      </c>
      <c r="B92" s="81" t="s">
        <v>386</v>
      </c>
      <c r="C92" s="1">
        <v>8.23</v>
      </c>
      <c r="E92" s="1">
        <v>8.23</v>
      </c>
      <c r="F92" s="1">
        <v>9.0530000000000008</v>
      </c>
      <c r="G92" s="1">
        <v>9.8759999999999994</v>
      </c>
      <c r="H92" s="1">
        <v>10.699</v>
      </c>
      <c r="I92" t="s">
        <v>569</v>
      </c>
    </row>
    <row r="93" spans="1:9" ht="43.2" x14ac:dyDescent="0.3">
      <c r="A93" t="s">
        <v>146</v>
      </c>
      <c r="B93" s="81" t="s">
        <v>387</v>
      </c>
      <c r="C93" s="1">
        <v>8.23</v>
      </c>
      <c r="E93" s="1">
        <v>8.23</v>
      </c>
      <c r="F93" s="1">
        <v>9.0530000000000008</v>
      </c>
      <c r="G93" s="1">
        <v>9.8759999999999994</v>
      </c>
      <c r="H93" s="1">
        <v>10.699</v>
      </c>
      <c r="I93" t="s">
        <v>569</v>
      </c>
    </row>
    <row r="94" spans="1:9" ht="57.6" x14ac:dyDescent="0.3">
      <c r="A94" t="s">
        <v>147</v>
      </c>
      <c r="B94" s="81" t="s">
        <v>388</v>
      </c>
      <c r="C94" s="1">
        <v>8.25</v>
      </c>
      <c r="E94" s="1">
        <v>8.25</v>
      </c>
      <c r="F94" s="1">
        <v>9.0749999999999993</v>
      </c>
      <c r="G94" s="1">
        <v>9.9</v>
      </c>
      <c r="H94" s="1">
        <v>10.725</v>
      </c>
      <c r="I94" t="s">
        <v>569</v>
      </c>
    </row>
    <row r="95" spans="1:9" ht="57.6" x14ac:dyDescent="0.3">
      <c r="A95" t="s">
        <v>148</v>
      </c>
      <c r="B95" s="81" t="s">
        <v>389</v>
      </c>
      <c r="C95" s="1">
        <v>8.25</v>
      </c>
      <c r="E95" s="1">
        <v>8.25</v>
      </c>
      <c r="F95" s="1">
        <v>9.0749999999999993</v>
      </c>
      <c r="G95" s="1">
        <v>9.9</v>
      </c>
      <c r="H95" s="1">
        <v>10.725</v>
      </c>
      <c r="I95" t="s">
        <v>569</v>
      </c>
    </row>
    <row r="96" spans="1:9" ht="43.2" x14ac:dyDescent="0.3">
      <c r="A96" t="s">
        <v>149</v>
      </c>
      <c r="B96" s="81" t="s">
        <v>390</v>
      </c>
      <c r="C96" s="1">
        <v>8.25</v>
      </c>
      <c r="E96" s="1">
        <v>8.25</v>
      </c>
      <c r="F96" s="1">
        <v>9.0749999999999993</v>
      </c>
      <c r="G96" s="1">
        <v>9.9</v>
      </c>
      <c r="H96" s="1">
        <v>10.725</v>
      </c>
      <c r="I96" t="s">
        <v>569</v>
      </c>
    </row>
    <row r="97" spans="1:9" ht="43.2" x14ac:dyDescent="0.3">
      <c r="A97" t="s">
        <v>150</v>
      </c>
      <c r="B97" s="81" t="s">
        <v>391</v>
      </c>
      <c r="C97" s="1">
        <v>8.25</v>
      </c>
      <c r="E97" s="1">
        <v>8.25</v>
      </c>
      <c r="F97" s="1">
        <v>9.0749999999999993</v>
      </c>
      <c r="G97" s="1">
        <v>9.9</v>
      </c>
      <c r="H97" s="1">
        <v>10.725</v>
      </c>
      <c r="I97" t="s">
        <v>569</v>
      </c>
    </row>
    <row r="98" spans="1:9" ht="28.8" x14ac:dyDescent="0.3">
      <c r="A98" t="s">
        <v>151</v>
      </c>
      <c r="B98" s="81" t="s">
        <v>392</v>
      </c>
      <c r="C98" s="1">
        <v>8.23</v>
      </c>
      <c r="E98" s="1">
        <v>8.23</v>
      </c>
      <c r="F98" s="1">
        <v>9.0530000000000008</v>
      </c>
      <c r="G98" s="1">
        <v>9.8759999999999994</v>
      </c>
      <c r="H98" s="1">
        <v>10.699</v>
      </c>
      <c r="I98" t="s">
        <v>569</v>
      </c>
    </row>
    <row r="99" spans="1:9" ht="57.6" x14ac:dyDescent="0.3">
      <c r="A99" t="s">
        <v>152</v>
      </c>
      <c r="B99" s="81" t="s">
        <v>393</v>
      </c>
    </row>
    <row r="100" spans="1:9" ht="28.8" x14ac:dyDescent="0.3">
      <c r="A100" t="s">
        <v>153</v>
      </c>
      <c r="B100" s="81" t="s">
        <v>394</v>
      </c>
      <c r="C100" s="1">
        <v>8.2100000000000009</v>
      </c>
      <c r="E100" s="1">
        <v>8.2100000000000009</v>
      </c>
      <c r="F100" s="1">
        <v>9.0310000000000006</v>
      </c>
      <c r="G100" s="1">
        <v>9.8520000000000003</v>
      </c>
      <c r="H100" s="1">
        <v>10.673</v>
      </c>
      <c r="I100" t="s">
        <v>569</v>
      </c>
    </row>
    <row r="101" spans="1:9" ht="28.8" x14ac:dyDescent="0.3">
      <c r="A101" t="s">
        <v>154</v>
      </c>
      <c r="B101" s="81" t="s">
        <v>395</v>
      </c>
      <c r="C101" s="1">
        <v>8.23</v>
      </c>
      <c r="E101" s="1">
        <v>8.23</v>
      </c>
      <c r="F101" s="1">
        <v>9.0530000000000008</v>
      </c>
      <c r="G101" s="1">
        <v>9.8759999999999994</v>
      </c>
      <c r="H101" s="1">
        <v>10.699</v>
      </c>
      <c r="I101" t="s">
        <v>569</v>
      </c>
    </row>
    <row r="102" spans="1:9" ht="57.6" x14ac:dyDescent="0.3">
      <c r="A102" t="s">
        <v>155</v>
      </c>
      <c r="B102" s="81" t="s">
        <v>396</v>
      </c>
      <c r="C102" s="1">
        <v>8.23</v>
      </c>
      <c r="E102" s="1">
        <v>8.23</v>
      </c>
      <c r="F102" s="1">
        <v>9.0530000000000008</v>
      </c>
      <c r="G102" s="1">
        <v>9.8759999999999994</v>
      </c>
      <c r="H102" s="1">
        <v>10.699</v>
      </c>
      <c r="I102" t="s">
        <v>569</v>
      </c>
    </row>
    <row r="103" spans="1:9" ht="86.4" x14ac:dyDescent="0.3">
      <c r="A103" t="s">
        <v>156</v>
      </c>
      <c r="B103" s="81" t="s">
        <v>397</v>
      </c>
      <c r="C103" s="1">
        <v>8.23</v>
      </c>
      <c r="E103" s="1">
        <v>8.23</v>
      </c>
      <c r="F103" s="1">
        <v>9.0530000000000008</v>
      </c>
      <c r="G103" s="1">
        <v>9.8759999999999994</v>
      </c>
      <c r="H103" s="1">
        <v>10.699</v>
      </c>
      <c r="I103" t="s">
        <v>569</v>
      </c>
    </row>
    <row r="104" spans="1:9" ht="72" x14ac:dyDescent="0.3">
      <c r="A104" t="s">
        <v>157</v>
      </c>
      <c r="B104" s="81" t="s">
        <v>398</v>
      </c>
      <c r="C104" s="1">
        <v>8.23</v>
      </c>
      <c r="E104" s="1">
        <v>8.23</v>
      </c>
      <c r="F104" s="1">
        <v>9.0530000000000008</v>
      </c>
      <c r="G104" s="1">
        <v>9.8759999999999994</v>
      </c>
      <c r="H104" s="1">
        <v>10.699</v>
      </c>
      <c r="I104" t="s">
        <v>569</v>
      </c>
    </row>
    <row r="105" spans="1:9" ht="57.6" x14ac:dyDescent="0.3">
      <c r="A105" t="s">
        <v>158</v>
      </c>
      <c r="B105" s="81" t="s">
        <v>399</v>
      </c>
      <c r="C105" s="1">
        <v>8.23</v>
      </c>
      <c r="E105" s="1">
        <v>8.23</v>
      </c>
      <c r="F105" s="1">
        <v>9.0530000000000008</v>
      </c>
      <c r="G105" s="1">
        <v>9.8759999999999994</v>
      </c>
      <c r="H105" s="1">
        <v>10.699</v>
      </c>
      <c r="I105" t="s">
        <v>569</v>
      </c>
    </row>
    <row r="106" spans="1:9" ht="28.8" x14ac:dyDescent="0.3">
      <c r="A106" t="s">
        <v>159</v>
      </c>
      <c r="B106" s="81" t="s">
        <v>400</v>
      </c>
      <c r="C106" s="1">
        <v>8.23</v>
      </c>
      <c r="E106" s="1">
        <v>8.23</v>
      </c>
      <c r="F106" s="1">
        <v>9.0530000000000008</v>
      </c>
      <c r="G106" s="1">
        <v>9.8759999999999994</v>
      </c>
      <c r="H106" s="1">
        <v>10.699</v>
      </c>
      <c r="I106" t="s">
        <v>569</v>
      </c>
    </row>
    <row r="107" spans="1:9" x14ac:dyDescent="0.3">
      <c r="A107" t="s">
        <v>160</v>
      </c>
      <c r="B107" s="81" t="s">
        <v>401</v>
      </c>
    </row>
    <row r="108" spans="1:9" ht="28.8" x14ac:dyDescent="0.3">
      <c r="A108" t="s">
        <v>161</v>
      </c>
      <c r="B108" s="81" t="s">
        <v>402</v>
      </c>
      <c r="C108" s="1">
        <v>8.23</v>
      </c>
      <c r="E108" s="1">
        <v>8.23</v>
      </c>
      <c r="F108" s="1">
        <v>9.0530000000000008</v>
      </c>
      <c r="G108" s="1">
        <v>9.8759999999999994</v>
      </c>
      <c r="H108" s="1">
        <v>10.699</v>
      </c>
      <c r="I108" t="s">
        <v>569</v>
      </c>
    </row>
    <row r="109" spans="1:9" ht="28.8" x14ac:dyDescent="0.3">
      <c r="A109" t="s">
        <v>162</v>
      </c>
      <c r="B109" s="81" t="s">
        <v>403</v>
      </c>
      <c r="C109" s="1">
        <v>8.23</v>
      </c>
      <c r="E109" s="1">
        <v>8.23</v>
      </c>
      <c r="F109" s="1">
        <v>9.0530000000000008</v>
      </c>
      <c r="G109" s="1">
        <v>9.8759999999999994</v>
      </c>
      <c r="H109" s="1">
        <v>10.699</v>
      </c>
      <c r="I109" t="s">
        <v>569</v>
      </c>
    </row>
    <row r="110" spans="1:9" ht="43.2" x14ac:dyDescent="0.3">
      <c r="A110" t="s">
        <v>163</v>
      </c>
      <c r="B110" s="81" t="s">
        <v>404</v>
      </c>
      <c r="C110" s="1">
        <v>8.23</v>
      </c>
      <c r="E110" s="1">
        <v>8.23</v>
      </c>
      <c r="F110" s="1">
        <v>9.0530000000000008</v>
      </c>
      <c r="G110" s="1">
        <v>9.8759999999999994</v>
      </c>
      <c r="H110" s="1">
        <v>10.699</v>
      </c>
      <c r="I110" t="s">
        <v>569</v>
      </c>
    </row>
    <row r="111" spans="1:9" ht="43.2" x14ac:dyDescent="0.3">
      <c r="A111" t="s">
        <v>164</v>
      </c>
      <c r="B111" s="81" t="s">
        <v>405</v>
      </c>
      <c r="C111" s="1">
        <v>8.23</v>
      </c>
      <c r="E111" s="1">
        <v>8.23</v>
      </c>
      <c r="F111" s="1">
        <v>9.0530000000000008</v>
      </c>
      <c r="G111" s="1">
        <v>9.8759999999999994</v>
      </c>
      <c r="H111" s="1">
        <v>10.699</v>
      </c>
      <c r="I111" t="s">
        <v>569</v>
      </c>
    </row>
    <row r="112" spans="1:9" ht="43.2" x14ac:dyDescent="0.3">
      <c r="A112" t="s">
        <v>165</v>
      </c>
      <c r="B112" s="81" t="s">
        <v>406</v>
      </c>
    </row>
    <row r="113" spans="1:8" ht="28.8" x14ac:dyDescent="0.3">
      <c r="A113" t="s">
        <v>166</v>
      </c>
      <c r="B113" s="81" t="s">
        <v>407</v>
      </c>
      <c r="C113" s="1">
        <v>8.6300000000000008</v>
      </c>
      <c r="E113" s="1">
        <v>8.6300000000000008</v>
      </c>
      <c r="F113" s="1">
        <v>9.4930000000000003</v>
      </c>
      <c r="G113" s="1">
        <v>10.356</v>
      </c>
      <c r="H113" s="1">
        <v>11.218999999999999</v>
      </c>
    </row>
    <row r="114" spans="1:8" ht="28.8" x14ac:dyDescent="0.3">
      <c r="A114" t="s">
        <v>167</v>
      </c>
      <c r="B114" s="81" t="s">
        <v>408</v>
      </c>
      <c r="C114" s="1">
        <v>8.67</v>
      </c>
      <c r="E114" s="1">
        <v>8.67</v>
      </c>
      <c r="F114" s="1">
        <v>9.5370000000000008</v>
      </c>
      <c r="G114" s="1">
        <v>10.404</v>
      </c>
      <c r="H114" s="1">
        <v>11.271000000000001</v>
      </c>
    </row>
    <row r="115" spans="1:8" ht="28.8" x14ac:dyDescent="0.3">
      <c r="A115" t="s">
        <v>168</v>
      </c>
      <c r="B115" s="81" t="s">
        <v>409</v>
      </c>
      <c r="C115" s="1">
        <v>8.67</v>
      </c>
      <c r="E115" s="1">
        <v>8.67</v>
      </c>
      <c r="F115" s="1">
        <v>9.5370000000000008</v>
      </c>
      <c r="G115" s="1">
        <v>10.404</v>
      </c>
      <c r="H115" s="1">
        <v>11.271000000000001</v>
      </c>
    </row>
    <row r="116" spans="1:8" ht="28.8" x14ac:dyDescent="0.3">
      <c r="A116" t="s">
        <v>169</v>
      </c>
      <c r="B116" s="81" t="s">
        <v>410</v>
      </c>
      <c r="C116" s="1">
        <v>8.6300000000000008</v>
      </c>
      <c r="E116" s="1">
        <v>8.6300000000000008</v>
      </c>
      <c r="F116" s="1">
        <v>9.4930000000000003</v>
      </c>
      <c r="G116" s="1">
        <v>10.356</v>
      </c>
      <c r="H116" s="1">
        <v>11.218999999999999</v>
      </c>
    </row>
    <row r="117" spans="1:8" ht="43.2" x14ac:dyDescent="0.3">
      <c r="A117" t="s">
        <v>170</v>
      </c>
      <c r="B117" s="81" t="s">
        <v>411</v>
      </c>
      <c r="C117" s="1">
        <v>8.67</v>
      </c>
      <c r="E117" s="1">
        <v>8.67</v>
      </c>
      <c r="F117" s="1">
        <v>9.5370000000000008</v>
      </c>
      <c r="G117" s="1">
        <v>10.404</v>
      </c>
      <c r="H117" s="1">
        <v>11.271000000000001</v>
      </c>
    </row>
    <row r="118" spans="1:8" ht="28.8" x14ac:dyDescent="0.3">
      <c r="A118" t="s">
        <v>171</v>
      </c>
      <c r="B118" s="81" t="s">
        <v>412</v>
      </c>
      <c r="C118" s="1">
        <v>8.6300000000000008</v>
      </c>
      <c r="E118" s="1">
        <v>8.6300000000000008</v>
      </c>
      <c r="F118" s="1">
        <v>9.4930000000000003</v>
      </c>
      <c r="G118" s="1">
        <v>10.356</v>
      </c>
      <c r="H118" s="1">
        <v>11.218999999999999</v>
      </c>
    </row>
    <row r="119" spans="1:8" ht="28.8" x14ac:dyDescent="0.3">
      <c r="A119" t="s">
        <v>172</v>
      </c>
      <c r="B119" s="81" t="s">
        <v>413</v>
      </c>
    </row>
    <row r="120" spans="1:8" ht="43.2" x14ac:dyDescent="0.3">
      <c r="A120" t="s">
        <v>173</v>
      </c>
      <c r="B120" s="81" t="s">
        <v>414</v>
      </c>
      <c r="C120" s="1">
        <v>8.67</v>
      </c>
      <c r="E120" s="1">
        <v>8.67</v>
      </c>
      <c r="F120" s="1">
        <v>9.5370000000000008</v>
      </c>
      <c r="G120" s="1">
        <v>10.404</v>
      </c>
      <c r="H120" s="1">
        <v>11.271000000000001</v>
      </c>
    </row>
    <row r="121" spans="1:8" ht="43.2" x14ac:dyDescent="0.3">
      <c r="A121" t="s">
        <v>174</v>
      </c>
      <c r="B121" s="81" t="s">
        <v>415</v>
      </c>
      <c r="C121" s="1">
        <v>8.67</v>
      </c>
      <c r="E121" s="1">
        <v>8.67</v>
      </c>
      <c r="F121" s="1">
        <v>9.5370000000000008</v>
      </c>
      <c r="G121" s="1">
        <v>10.404</v>
      </c>
      <c r="H121" s="1">
        <v>11.271000000000001</v>
      </c>
    </row>
    <row r="122" spans="1:8" ht="43.2" x14ac:dyDescent="0.3">
      <c r="A122" t="s">
        <v>175</v>
      </c>
      <c r="B122" s="81" t="s">
        <v>416</v>
      </c>
      <c r="C122" s="1">
        <v>8.67</v>
      </c>
      <c r="E122" s="1">
        <v>8.67</v>
      </c>
      <c r="F122" s="1">
        <v>9.5370000000000008</v>
      </c>
      <c r="G122" s="1">
        <v>10.404</v>
      </c>
      <c r="H122" s="1">
        <v>11.271000000000001</v>
      </c>
    </row>
    <row r="123" spans="1:8" ht="43.2" x14ac:dyDescent="0.3">
      <c r="A123" t="s">
        <v>176</v>
      </c>
      <c r="B123" s="81" t="s">
        <v>417</v>
      </c>
      <c r="C123" s="1">
        <v>8.67</v>
      </c>
      <c r="E123" s="1">
        <v>8.67</v>
      </c>
      <c r="F123" s="1">
        <v>9.5370000000000008</v>
      </c>
      <c r="G123" s="1">
        <v>10.404</v>
      </c>
      <c r="H123" s="1">
        <v>11.271000000000001</v>
      </c>
    </row>
    <row r="124" spans="1:8" ht="43.2" x14ac:dyDescent="0.3">
      <c r="A124" t="s">
        <v>177</v>
      </c>
      <c r="B124" s="81" t="s">
        <v>418</v>
      </c>
      <c r="C124" s="1">
        <v>8.67</v>
      </c>
      <c r="E124" s="1">
        <v>8.67</v>
      </c>
      <c r="F124" s="1">
        <v>9.5370000000000008</v>
      </c>
      <c r="G124" s="1">
        <v>10.404</v>
      </c>
      <c r="H124" s="1">
        <v>11.271000000000001</v>
      </c>
    </row>
    <row r="125" spans="1:8" ht="43.2" x14ac:dyDescent="0.3">
      <c r="A125" t="s">
        <v>178</v>
      </c>
      <c r="B125" s="81" t="s">
        <v>419</v>
      </c>
      <c r="C125" s="1">
        <v>8.67</v>
      </c>
      <c r="E125" s="1">
        <v>8.67</v>
      </c>
      <c r="F125" s="1">
        <v>9.5370000000000008</v>
      </c>
      <c r="G125" s="1">
        <v>10.404</v>
      </c>
      <c r="H125" s="1">
        <v>11.271000000000001</v>
      </c>
    </row>
    <row r="126" spans="1:8" ht="43.2" x14ac:dyDescent="0.3">
      <c r="A126" t="s">
        <v>179</v>
      </c>
      <c r="B126" s="81" t="s">
        <v>420</v>
      </c>
      <c r="C126" s="1">
        <v>8.67</v>
      </c>
      <c r="E126" s="1">
        <v>8.67</v>
      </c>
      <c r="F126" s="1">
        <v>9.5370000000000008</v>
      </c>
      <c r="G126" s="1">
        <v>10.404</v>
      </c>
      <c r="H126" s="1">
        <v>11.271000000000001</v>
      </c>
    </row>
    <row r="127" spans="1:8" ht="43.2" x14ac:dyDescent="0.3">
      <c r="A127" t="s">
        <v>180</v>
      </c>
      <c r="B127" s="81" t="s">
        <v>421</v>
      </c>
      <c r="C127" s="1">
        <v>8.67</v>
      </c>
      <c r="E127" s="1">
        <v>8.67</v>
      </c>
      <c r="F127" s="1">
        <v>9.5370000000000008</v>
      </c>
      <c r="G127" s="1">
        <v>10.404</v>
      </c>
      <c r="H127" s="1">
        <v>11.271000000000001</v>
      </c>
    </row>
    <row r="128" spans="1:8" ht="43.2" x14ac:dyDescent="0.3">
      <c r="A128" t="s">
        <v>181</v>
      </c>
      <c r="B128" s="81" t="s">
        <v>422</v>
      </c>
      <c r="C128" s="1">
        <v>8.69</v>
      </c>
      <c r="E128" s="1">
        <v>8.69</v>
      </c>
      <c r="F128" s="1">
        <v>9.5589999999999993</v>
      </c>
      <c r="G128" s="1">
        <v>10.428000000000001</v>
      </c>
      <c r="H128" s="1">
        <v>11.297000000000001</v>
      </c>
    </row>
    <row r="129" spans="1:8" ht="43.2" x14ac:dyDescent="0.3">
      <c r="A129" t="s">
        <v>182</v>
      </c>
      <c r="B129" s="81" t="s">
        <v>423</v>
      </c>
      <c r="C129" s="1">
        <v>8.69</v>
      </c>
      <c r="E129" s="1">
        <v>8.69</v>
      </c>
      <c r="F129" s="1">
        <v>9.5589999999999993</v>
      </c>
      <c r="G129" s="1">
        <v>10.428000000000001</v>
      </c>
      <c r="H129" s="1">
        <v>11.297000000000001</v>
      </c>
    </row>
    <row r="130" spans="1:8" ht="43.2" x14ac:dyDescent="0.3">
      <c r="A130" t="s">
        <v>183</v>
      </c>
      <c r="B130" s="81" t="s">
        <v>424</v>
      </c>
      <c r="C130" s="1">
        <v>8.69</v>
      </c>
      <c r="E130" s="1">
        <v>8.69</v>
      </c>
      <c r="F130" s="1">
        <v>9.5589999999999993</v>
      </c>
      <c r="G130" s="1">
        <v>10.428000000000001</v>
      </c>
      <c r="H130" s="1">
        <v>11.297000000000001</v>
      </c>
    </row>
    <row r="131" spans="1:8" ht="43.2" x14ac:dyDescent="0.3">
      <c r="A131" t="s">
        <v>184</v>
      </c>
      <c r="B131" s="81" t="s">
        <v>425</v>
      </c>
      <c r="C131" s="1">
        <v>8.69</v>
      </c>
      <c r="E131" s="1">
        <v>8.69</v>
      </c>
      <c r="F131" s="1">
        <v>9.5589999999999993</v>
      </c>
      <c r="G131" s="1">
        <v>10.428000000000001</v>
      </c>
      <c r="H131" s="1">
        <v>11.297000000000001</v>
      </c>
    </row>
    <row r="132" spans="1:8" ht="43.2" x14ac:dyDescent="0.3">
      <c r="A132" t="s">
        <v>185</v>
      </c>
      <c r="B132" s="81" t="s">
        <v>426</v>
      </c>
      <c r="C132" s="1">
        <v>8.69</v>
      </c>
      <c r="E132" s="1">
        <v>8.69</v>
      </c>
      <c r="F132" s="1">
        <v>9.5589999999999993</v>
      </c>
      <c r="G132" s="1">
        <v>10.428000000000001</v>
      </c>
      <c r="H132" s="1">
        <v>11.297000000000001</v>
      </c>
    </row>
    <row r="133" spans="1:8" ht="43.2" x14ac:dyDescent="0.3">
      <c r="A133" t="s">
        <v>186</v>
      </c>
      <c r="B133" s="81" t="s">
        <v>427</v>
      </c>
      <c r="C133" s="1">
        <v>8.69</v>
      </c>
      <c r="E133" s="1">
        <v>8.69</v>
      </c>
      <c r="F133" s="1">
        <v>9.5589999999999993</v>
      </c>
      <c r="G133" s="1">
        <v>10.428000000000001</v>
      </c>
      <c r="H133" s="1">
        <v>11.297000000000001</v>
      </c>
    </row>
    <row r="134" spans="1:8" ht="28.8" x14ac:dyDescent="0.3">
      <c r="A134" t="s">
        <v>187</v>
      </c>
      <c r="B134" s="81" t="s">
        <v>428</v>
      </c>
    </row>
    <row r="135" spans="1:8" ht="43.2" x14ac:dyDescent="0.3">
      <c r="A135" t="s">
        <v>188</v>
      </c>
      <c r="B135" s="81" t="s">
        <v>429</v>
      </c>
      <c r="C135" s="1">
        <v>8.67</v>
      </c>
      <c r="E135" s="1">
        <v>8.67</v>
      </c>
      <c r="F135" s="1">
        <v>9.5370000000000008</v>
      </c>
      <c r="G135" s="1">
        <v>10.404</v>
      </c>
      <c r="H135" s="1">
        <v>11.271000000000001</v>
      </c>
    </row>
    <row r="136" spans="1:8" ht="43.2" x14ac:dyDescent="0.3">
      <c r="A136" t="s">
        <v>189</v>
      </c>
      <c r="B136" s="81" t="s">
        <v>430</v>
      </c>
      <c r="C136" s="1">
        <v>8.67</v>
      </c>
      <c r="E136" s="1">
        <v>8.67</v>
      </c>
      <c r="F136" s="1">
        <v>9.5370000000000008</v>
      </c>
      <c r="G136" s="1">
        <v>10.404</v>
      </c>
      <c r="H136" s="1">
        <v>11.271000000000001</v>
      </c>
    </row>
    <row r="137" spans="1:8" ht="43.2" x14ac:dyDescent="0.3">
      <c r="A137" t="s">
        <v>190</v>
      </c>
      <c r="B137" s="81" t="s">
        <v>431</v>
      </c>
      <c r="C137" s="1">
        <v>8.69</v>
      </c>
      <c r="E137" s="1">
        <v>8.69</v>
      </c>
      <c r="F137" s="1">
        <v>9.5589999999999993</v>
      </c>
      <c r="G137" s="1">
        <v>10.428000000000001</v>
      </c>
      <c r="H137" s="1">
        <v>11.297000000000001</v>
      </c>
    </row>
    <row r="138" spans="1:8" ht="43.2" x14ac:dyDescent="0.3">
      <c r="A138" t="s">
        <v>191</v>
      </c>
      <c r="B138" s="81" t="s">
        <v>432</v>
      </c>
      <c r="C138" s="1">
        <v>8.69</v>
      </c>
      <c r="E138" s="1">
        <v>8.69</v>
      </c>
      <c r="F138" s="1">
        <v>9.5589999999999993</v>
      </c>
      <c r="G138" s="1">
        <v>10.428000000000001</v>
      </c>
      <c r="H138" s="1">
        <v>11.297000000000001</v>
      </c>
    </row>
    <row r="139" spans="1:8" ht="28.8" x14ac:dyDescent="0.3">
      <c r="A139" t="s">
        <v>192</v>
      </c>
      <c r="B139" s="81" t="s">
        <v>433</v>
      </c>
      <c r="C139" s="1">
        <v>8.69</v>
      </c>
      <c r="E139" s="1">
        <v>8.69</v>
      </c>
      <c r="F139" s="1">
        <v>9.5589999999999993</v>
      </c>
      <c r="G139" s="1">
        <v>10.428000000000001</v>
      </c>
      <c r="H139" s="1">
        <v>11.297000000000001</v>
      </c>
    </row>
    <row r="140" spans="1:8" ht="28.8" x14ac:dyDescent="0.3">
      <c r="A140" t="s">
        <v>193</v>
      </c>
      <c r="B140" s="81" t="s">
        <v>434</v>
      </c>
    </row>
    <row r="141" spans="1:8" ht="28.8" x14ac:dyDescent="0.3">
      <c r="A141" t="s">
        <v>194</v>
      </c>
      <c r="B141" s="81" t="s">
        <v>435</v>
      </c>
      <c r="C141" s="1">
        <v>8.69</v>
      </c>
      <c r="E141" s="1">
        <v>8.69</v>
      </c>
      <c r="F141" s="1">
        <v>9.5589999999999993</v>
      </c>
      <c r="G141" s="1">
        <v>10.428000000000001</v>
      </c>
      <c r="H141" s="1">
        <v>11.297000000000001</v>
      </c>
    </row>
    <row r="142" spans="1:8" ht="28.8" x14ac:dyDescent="0.3">
      <c r="A142" t="s">
        <v>195</v>
      </c>
      <c r="B142" s="81" t="s">
        <v>436</v>
      </c>
      <c r="C142" s="1">
        <v>8.69</v>
      </c>
      <c r="E142" s="1">
        <v>8.69</v>
      </c>
      <c r="F142" s="1">
        <v>9.5589999999999993</v>
      </c>
      <c r="G142" s="1">
        <v>10.428000000000001</v>
      </c>
      <c r="H142" s="1">
        <v>11.297000000000001</v>
      </c>
    </row>
    <row r="143" spans="1:8" ht="28.8" x14ac:dyDescent="0.3">
      <c r="A143" t="s">
        <v>196</v>
      </c>
      <c r="B143" s="81" t="s">
        <v>437</v>
      </c>
      <c r="C143" s="1">
        <v>8.69</v>
      </c>
      <c r="E143" s="1">
        <v>8.69</v>
      </c>
      <c r="F143" s="1">
        <v>9.5589999999999993</v>
      </c>
      <c r="G143" s="1">
        <v>10.428000000000001</v>
      </c>
      <c r="H143" s="1">
        <v>11.297000000000001</v>
      </c>
    </row>
    <row r="144" spans="1:8" ht="57.6" x14ac:dyDescent="0.3">
      <c r="A144" t="s">
        <v>197</v>
      </c>
      <c r="B144" s="81" t="s">
        <v>438</v>
      </c>
      <c r="C144" s="1">
        <v>8.6300000000000008</v>
      </c>
      <c r="E144" s="1">
        <v>8.6300000000000008</v>
      </c>
      <c r="F144" s="1">
        <v>9.4930000000000003</v>
      </c>
      <c r="G144" s="1">
        <v>10.356</v>
      </c>
      <c r="H144" s="1">
        <v>11.218999999999999</v>
      </c>
    </row>
    <row r="145" spans="1:9" ht="28.8" x14ac:dyDescent="0.3">
      <c r="A145" t="s">
        <v>198</v>
      </c>
      <c r="B145" s="81" t="s">
        <v>439</v>
      </c>
      <c r="C145" s="1">
        <v>8.69</v>
      </c>
      <c r="E145" s="1">
        <v>8.69</v>
      </c>
      <c r="F145" s="1">
        <v>9.5589999999999993</v>
      </c>
      <c r="G145" s="1">
        <v>10.428000000000001</v>
      </c>
      <c r="H145" s="1">
        <v>11.297000000000001</v>
      </c>
    </row>
    <row r="146" spans="1:9" x14ac:dyDescent="0.3">
      <c r="A146" t="s">
        <v>199</v>
      </c>
      <c r="B146" s="81" t="s">
        <v>440</v>
      </c>
    </row>
    <row r="147" spans="1:9" x14ac:dyDescent="0.3">
      <c r="A147" t="s">
        <v>200</v>
      </c>
      <c r="B147" s="81" t="s">
        <v>440</v>
      </c>
      <c r="C147" s="1">
        <v>8.69</v>
      </c>
      <c r="E147" s="1">
        <v>8.69</v>
      </c>
      <c r="F147" s="1">
        <v>9.5589999999999993</v>
      </c>
      <c r="G147" s="1">
        <v>10.428000000000001</v>
      </c>
      <c r="H147" s="1">
        <v>11.297000000000001</v>
      </c>
    </row>
    <row r="148" spans="1:9" ht="43.2" x14ac:dyDescent="0.3">
      <c r="A148" t="s">
        <v>201</v>
      </c>
      <c r="B148" s="81" t="s">
        <v>441</v>
      </c>
    </row>
    <row r="149" spans="1:9" ht="43.2" x14ac:dyDescent="0.3">
      <c r="A149" t="s">
        <v>202</v>
      </c>
      <c r="B149" s="81" t="s">
        <v>442</v>
      </c>
      <c r="C149" s="1">
        <v>9.9600000000000009</v>
      </c>
      <c r="E149" s="1">
        <v>9.9600000000000009</v>
      </c>
      <c r="F149" s="1">
        <v>10.956</v>
      </c>
      <c r="G149" s="1">
        <v>11.952</v>
      </c>
      <c r="H149" s="1">
        <v>12.948</v>
      </c>
      <c r="I149" t="s">
        <v>570</v>
      </c>
    </row>
    <row r="150" spans="1:9" x14ac:dyDescent="0.3">
      <c r="A150" t="s">
        <v>203</v>
      </c>
      <c r="B150" s="81" t="s">
        <v>443</v>
      </c>
      <c r="C150" s="1">
        <v>10</v>
      </c>
      <c r="E150" s="1">
        <v>10</v>
      </c>
      <c r="F150" s="1">
        <v>11</v>
      </c>
      <c r="G150" s="1">
        <v>12</v>
      </c>
      <c r="H150" s="1">
        <v>13</v>
      </c>
      <c r="I150" t="s">
        <v>570</v>
      </c>
    </row>
    <row r="151" spans="1:9" ht="43.2" x14ac:dyDescent="0.3">
      <c r="A151" t="s">
        <v>204</v>
      </c>
      <c r="B151" s="81" t="s">
        <v>444</v>
      </c>
      <c r="C151" s="1">
        <v>10</v>
      </c>
      <c r="E151" s="1">
        <v>10</v>
      </c>
      <c r="F151" s="1">
        <v>11</v>
      </c>
      <c r="G151" s="1">
        <v>12</v>
      </c>
      <c r="H151" s="1">
        <v>13</v>
      </c>
      <c r="I151" t="s">
        <v>570</v>
      </c>
    </row>
    <row r="152" spans="1:9" ht="100.8" x14ac:dyDescent="0.3">
      <c r="A152" t="s">
        <v>205</v>
      </c>
      <c r="B152" s="81" t="s">
        <v>445</v>
      </c>
      <c r="C152" s="1">
        <v>10</v>
      </c>
      <c r="E152" s="1">
        <v>10</v>
      </c>
      <c r="F152" s="1">
        <v>11</v>
      </c>
      <c r="G152" s="1">
        <v>12</v>
      </c>
      <c r="H152" s="1">
        <v>13</v>
      </c>
      <c r="I152" t="s">
        <v>570</v>
      </c>
    </row>
    <row r="153" spans="1:9" ht="72" x14ac:dyDescent="0.3">
      <c r="A153" t="s">
        <v>206</v>
      </c>
      <c r="B153" s="81" t="s">
        <v>446</v>
      </c>
      <c r="C153" s="1">
        <v>10</v>
      </c>
      <c r="E153" s="1">
        <v>10</v>
      </c>
      <c r="F153" s="1">
        <v>11</v>
      </c>
      <c r="G153" s="1">
        <v>12</v>
      </c>
      <c r="H153" s="1">
        <v>13</v>
      </c>
      <c r="I153" t="s">
        <v>570</v>
      </c>
    </row>
    <row r="154" spans="1:9" ht="57.6" x14ac:dyDescent="0.3">
      <c r="A154" t="s">
        <v>207</v>
      </c>
      <c r="B154" s="81" t="s">
        <v>447</v>
      </c>
      <c r="C154" s="1">
        <v>10</v>
      </c>
      <c r="E154" s="1">
        <v>10</v>
      </c>
      <c r="F154" s="1">
        <v>11</v>
      </c>
      <c r="G154" s="1">
        <v>12</v>
      </c>
      <c r="H154" s="1">
        <v>13</v>
      </c>
      <c r="I154" t="s">
        <v>570</v>
      </c>
    </row>
    <row r="155" spans="1:9" ht="43.2" x14ac:dyDescent="0.3">
      <c r="A155" t="s">
        <v>208</v>
      </c>
      <c r="B155" s="81" t="s">
        <v>448</v>
      </c>
      <c r="C155" s="1">
        <v>9.9600000000000009</v>
      </c>
      <c r="E155" s="1">
        <v>9.9600000000000009</v>
      </c>
      <c r="F155" s="1">
        <v>10.956</v>
      </c>
      <c r="G155" s="1">
        <v>11.952</v>
      </c>
      <c r="H155" s="1">
        <v>12.948</v>
      </c>
      <c r="I155" t="s">
        <v>570</v>
      </c>
    </row>
    <row r="156" spans="1:9" ht="57.6" x14ac:dyDescent="0.3">
      <c r="A156" t="s">
        <v>209</v>
      </c>
      <c r="B156" s="81" t="s">
        <v>449</v>
      </c>
      <c r="C156" s="1">
        <v>10</v>
      </c>
      <c r="E156" s="1">
        <v>10</v>
      </c>
      <c r="F156" s="1">
        <v>11</v>
      </c>
      <c r="G156" s="1">
        <v>12</v>
      </c>
      <c r="H156" s="1">
        <v>13</v>
      </c>
      <c r="I156" t="s">
        <v>570</v>
      </c>
    </row>
    <row r="157" spans="1:9" ht="86.4" x14ac:dyDescent="0.3">
      <c r="A157" t="s">
        <v>210</v>
      </c>
      <c r="B157" s="81" t="s">
        <v>450</v>
      </c>
      <c r="C157" s="1">
        <v>10</v>
      </c>
      <c r="E157" s="1">
        <v>10</v>
      </c>
      <c r="F157" s="1">
        <v>11</v>
      </c>
      <c r="G157" s="1">
        <v>12</v>
      </c>
      <c r="H157" s="1">
        <v>13</v>
      </c>
      <c r="I157" t="s">
        <v>570</v>
      </c>
    </row>
    <row r="158" spans="1:9" ht="43.2" x14ac:dyDescent="0.3">
      <c r="A158" t="s">
        <v>211</v>
      </c>
      <c r="B158" s="81" t="s">
        <v>451</v>
      </c>
      <c r="C158" s="1">
        <v>9.9600000000000009</v>
      </c>
      <c r="E158" s="1">
        <v>9.9600000000000009</v>
      </c>
      <c r="F158" s="1">
        <v>10.956</v>
      </c>
      <c r="G158" s="1">
        <v>11.952</v>
      </c>
      <c r="H158" s="1">
        <v>12.948</v>
      </c>
      <c r="I158" t="s">
        <v>570</v>
      </c>
    </row>
    <row r="159" spans="1:9" ht="43.2" x14ac:dyDescent="0.3">
      <c r="A159" t="s">
        <v>212</v>
      </c>
      <c r="B159" s="81" t="s">
        <v>452</v>
      </c>
    </row>
    <row r="160" spans="1:9" ht="28.8" x14ac:dyDescent="0.3">
      <c r="A160" t="s">
        <v>213</v>
      </c>
      <c r="B160" s="81" t="s">
        <v>453</v>
      </c>
      <c r="C160" s="1">
        <v>13.24</v>
      </c>
      <c r="E160" s="1">
        <v>13.24</v>
      </c>
      <c r="F160" s="1">
        <v>14.564</v>
      </c>
      <c r="G160" s="1">
        <v>15.888</v>
      </c>
      <c r="H160" s="1">
        <v>17.212</v>
      </c>
      <c r="I160" t="s">
        <v>569</v>
      </c>
    </row>
    <row r="161" spans="1:9" ht="28.8" x14ac:dyDescent="0.3">
      <c r="A161" t="s">
        <v>214</v>
      </c>
      <c r="B161" s="81" t="s">
        <v>454</v>
      </c>
      <c r="C161" s="1">
        <v>10</v>
      </c>
      <c r="E161" s="1">
        <v>10</v>
      </c>
      <c r="F161" s="1">
        <v>11</v>
      </c>
      <c r="G161" s="1">
        <v>12</v>
      </c>
      <c r="H161" s="1">
        <v>13</v>
      </c>
      <c r="I161" t="s">
        <v>569</v>
      </c>
    </row>
    <row r="162" spans="1:9" ht="43.2" x14ac:dyDescent="0.3">
      <c r="A162" t="s">
        <v>215</v>
      </c>
      <c r="B162" s="81" t="s">
        <v>455</v>
      </c>
      <c r="C162" s="1">
        <v>10.02</v>
      </c>
      <c r="E162" s="1">
        <v>10.02</v>
      </c>
      <c r="F162" s="1">
        <v>11.022</v>
      </c>
      <c r="G162" s="1">
        <v>12.023999999999999</v>
      </c>
      <c r="H162" s="1">
        <v>13.026</v>
      </c>
      <c r="I162" t="s">
        <v>570</v>
      </c>
    </row>
    <row r="163" spans="1:9" ht="57.6" x14ac:dyDescent="0.3">
      <c r="A163" t="s">
        <v>216</v>
      </c>
      <c r="B163" s="81" t="s">
        <v>456</v>
      </c>
      <c r="C163" s="1">
        <v>10</v>
      </c>
      <c r="E163" s="1">
        <v>10</v>
      </c>
      <c r="F163" s="1">
        <v>11</v>
      </c>
      <c r="G163" s="1">
        <v>12</v>
      </c>
      <c r="H163" s="1">
        <v>13</v>
      </c>
      <c r="I163" t="s">
        <v>570</v>
      </c>
    </row>
    <row r="164" spans="1:9" ht="57.6" x14ac:dyDescent="0.3">
      <c r="A164" t="s">
        <v>217</v>
      </c>
      <c r="B164" s="81" t="s">
        <v>457</v>
      </c>
      <c r="C164" s="1">
        <v>10</v>
      </c>
      <c r="E164" s="1">
        <v>10</v>
      </c>
      <c r="F164" s="1">
        <v>11</v>
      </c>
      <c r="G164" s="1">
        <v>12</v>
      </c>
      <c r="H164" s="1">
        <v>13</v>
      </c>
      <c r="I164" t="s">
        <v>570</v>
      </c>
    </row>
    <row r="165" spans="1:9" ht="57.6" x14ac:dyDescent="0.3">
      <c r="A165" t="s">
        <v>218</v>
      </c>
      <c r="B165" s="81" t="s">
        <v>458</v>
      </c>
      <c r="C165" s="1">
        <v>10.02</v>
      </c>
      <c r="E165" s="1">
        <v>10.02</v>
      </c>
      <c r="F165" s="1">
        <v>11.022</v>
      </c>
      <c r="G165" s="1">
        <v>12.023999999999999</v>
      </c>
      <c r="H165" s="1">
        <v>13.026</v>
      </c>
      <c r="I165" t="s">
        <v>570</v>
      </c>
    </row>
    <row r="166" spans="1:9" ht="57.6" x14ac:dyDescent="0.3">
      <c r="A166" t="s">
        <v>219</v>
      </c>
      <c r="B166" s="81" t="s">
        <v>459</v>
      </c>
      <c r="C166" s="1">
        <v>10.02</v>
      </c>
      <c r="E166" s="1">
        <v>10.02</v>
      </c>
      <c r="F166" s="1">
        <v>11.022</v>
      </c>
      <c r="G166" s="1">
        <v>12.023999999999999</v>
      </c>
      <c r="H166" s="1">
        <v>13.026</v>
      </c>
      <c r="I166" t="s">
        <v>570</v>
      </c>
    </row>
    <row r="167" spans="1:9" ht="72" x14ac:dyDescent="0.3">
      <c r="A167" t="s">
        <v>220</v>
      </c>
      <c r="B167" s="81" t="s">
        <v>460</v>
      </c>
      <c r="C167" s="1">
        <v>10.02</v>
      </c>
      <c r="E167" s="1">
        <v>10.02</v>
      </c>
      <c r="F167" s="1">
        <v>11.022</v>
      </c>
      <c r="G167" s="1">
        <v>12.023999999999999</v>
      </c>
      <c r="H167" s="1">
        <v>13.026</v>
      </c>
      <c r="I167" t="s">
        <v>570</v>
      </c>
    </row>
    <row r="168" spans="1:9" ht="57.6" x14ac:dyDescent="0.3">
      <c r="A168" t="s">
        <v>221</v>
      </c>
      <c r="B168" s="81" t="s">
        <v>461</v>
      </c>
      <c r="C168" s="1">
        <v>10.02</v>
      </c>
      <c r="E168" s="1">
        <v>10.02</v>
      </c>
      <c r="F168" s="1">
        <v>11.022</v>
      </c>
      <c r="G168" s="1">
        <v>12.023999999999999</v>
      </c>
      <c r="H168" s="1">
        <v>13.026</v>
      </c>
      <c r="I168" t="s">
        <v>570</v>
      </c>
    </row>
    <row r="169" spans="1:9" ht="43.2" x14ac:dyDescent="0.3">
      <c r="A169" t="s">
        <v>222</v>
      </c>
      <c r="B169" s="81" t="s">
        <v>462</v>
      </c>
    </row>
    <row r="170" spans="1:9" ht="43.2" x14ac:dyDescent="0.3">
      <c r="A170" t="s">
        <v>223</v>
      </c>
      <c r="B170" s="81" t="s">
        <v>463</v>
      </c>
      <c r="C170" s="1">
        <v>13.24</v>
      </c>
      <c r="E170" s="1">
        <v>13.24</v>
      </c>
      <c r="F170" s="1">
        <v>14.564</v>
      </c>
      <c r="G170" s="1">
        <v>15.888</v>
      </c>
      <c r="H170" s="1">
        <v>17.212</v>
      </c>
      <c r="I170" t="s">
        <v>569</v>
      </c>
    </row>
    <row r="171" spans="1:9" ht="28.8" x14ac:dyDescent="0.3">
      <c r="A171" t="s">
        <v>224</v>
      </c>
      <c r="B171" s="81" t="s">
        <v>464</v>
      </c>
      <c r="C171" s="1">
        <v>10</v>
      </c>
      <c r="E171" s="1">
        <v>10</v>
      </c>
      <c r="F171" s="1">
        <v>11</v>
      </c>
      <c r="G171" s="1">
        <v>12</v>
      </c>
      <c r="H171" s="1">
        <v>13</v>
      </c>
      <c r="I171" t="s">
        <v>569</v>
      </c>
    </row>
    <row r="172" spans="1:9" ht="57.6" x14ac:dyDescent="0.3">
      <c r="A172" t="s">
        <v>225</v>
      </c>
      <c r="B172" s="81" t="s">
        <v>465</v>
      </c>
      <c r="C172" s="1">
        <v>10.02</v>
      </c>
      <c r="E172" s="1">
        <v>10.02</v>
      </c>
      <c r="F172" s="1">
        <v>11.022</v>
      </c>
      <c r="G172" s="1">
        <v>12.023999999999999</v>
      </c>
      <c r="H172" s="1">
        <v>13.026</v>
      </c>
      <c r="I172" t="s">
        <v>570</v>
      </c>
    </row>
    <row r="173" spans="1:9" ht="43.2" x14ac:dyDescent="0.3">
      <c r="A173" t="s">
        <v>226</v>
      </c>
      <c r="B173" s="81" t="s">
        <v>466</v>
      </c>
      <c r="C173" s="1">
        <v>10</v>
      </c>
      <c r="E173" s="1">
        <v>10</v>
      </c>
      <c r="F173" s="1">
        <v>11</v>
      </c>
      <c r="G173" s="1">
        <v>12</v>
      </c>
      <c r="H173" s="1">
        <v>13</v>
      </c>
      <c r="I173" t="s">
        <v>570</v>
      </c>
    </row>
    <row r="174" spans="1:9" ht="57.6" x14ac:dyDescent="0.3">
      <c r="A174" t="s">
        <v>227</v>
      </c>
      <c r="B174" s="81" t="s">
        <v>467</v>
      </c>
      <c r="C174" s="1">
        <v>10</v>
      </c>
      <c r="E174" s="1">
        <v>10</v>
      </c>
      <c r="F174" s="1">
        <v>11</v>
      </c>
      <c r="G174" s="1">
        <v>12</v>
      </c>
      <c r="H174" s="1">
        <v>13</v>
      </c>
      <c r="I174" t="s">
        <v>570</v>
      </c>
    </row>
    <row r="175" spans="1:9" ht="57.6" x14ac:dyDescent="0.3">
      <c r="A175" t="s">
        <v>228</v>
      </c>
      <c r="B175" s="81" t="s">
        <v>468</v>
      </c>
      <c r="C175" s="1">
        <v>10.02</v>
      </c>
      <c r="E175" s="1">
        <v>10.02</v>
      </c>
      <c r="F175" s="1">
        <v>11.022</v>
      </c>
      <c r="G175" s="1">
        <v>12.023999999999999</v>
      </c>
      <c r="H175" s="1">
        <v>13.026</v>
      </c>
      <c r="I175" t="s">
        <v>570</v>
      </c>
    </row>
    <row r="176" spans="1:9" ht="57.6" x14ac:dyDescent="0.3">
      <c r="A176" t="s">
        <v>229</v>
      </c>
      <c r="B176" s="81" t="s">
        <v>469</v>
      </c>
      <c r="C176" s="1">
        <v>10.02</v>
      </c>
      <c r="E176" s="1">
        <v>10.02</v>
      </c>
      <c r="F176" s="1">
        <v>11.022</v>
      </c>
      <c r="G176" s="1">
        <v>12.023999999999999</v>
      </c>
      <c r="H176" s="1">
        <v>13.026</v>
      </c>
      <c r="I176" t="s">
        <v>570</v>
      </c>
    </row>
    <row r="177" spans="1:9" ht="28.8" x14ac:dyDescent="0.3">
      <c r="A177" t="s">
        <v>230</v>
      </c>
      <c r="B177" s="81" t="s">
        <v>470</v>
      </c>
      <c r="C177" s="1">
        <v>10.02</v>
      </c>
      <c r="E177" s="1">
        <v>10.02</v>
      </c>
      <c r="F177" s="1">
        <v>11.022</v>
      </c>
      <c r="G177" s="1">
        <v>12.023999999999999</v>
      </c>
      <c r="H177" s="1">
        <v>13.026</v>
      </c>
      <c r="I177" t="s">
        <v>571</v>
      </c>
    </row>
    <row r="178" spans="1:9" ht="57.6" x14ac:dyDescent="0.3">
      <c r="A178" t="s">
        <v>231</v>
      </c>
      <c r="B178" s="81" t="s">
        <v>471</v>
      </c>
    </row>
    <row r="179" spans="1:9" ht="72" x14ac:dyDescent="0.3">
      <c r="A179" t="s">
        <v>232</v>
      </c>
      <c r="B179" s="81" t="s">
        <v>472</v>
      </c>
      <c r="C179" s="1">
        <v>10.02</v>
      </c>
      <c r="E179" s="1">
        <v>10.02</v>
      </c>
      <c r="F179" s="1">
        <v>11.022</v>
      </c>
      <c r="G179" s="1">
        <v>12.023999999999999</v>
      </c>
      <c r="H179" s="1">
        <v>13.026</v>
      </c>
      <c r="I179" t="s">
        <v>570</v>
      </c>
    </row>
    <row r="180" spans="1:9" ht="43.2" x14ac:dyDescent="0.3">
      <c r="A180" t="s">
        <v>233</v>
      </c>
      <c r="B180" s="81" t="s">
        <v>473</v>
      </c>
      <c r="C180" s="1">
        <v>9.9600000000000009</v>
      </c>
      <c r="E180" s="1">
        <v>9.9600000000000009</v>
      </c>
      <c r="F180" s="1">
        <v>10.956</v>
      </c>
      <c r="G180" s="1">
        <v>11.952</v>
      </c>
      <c r="H180" s="1">
        <v>12.948</v>
      </c>
      <c r="I180" t="s">
        <v>570</v>
      </c>
    </row>
    <row r="181" spans="1:9" ht="72" x14ac:dyDescent="0.3">
      <c r="A181" t="s">
        <v>234</v>
      </c>
      <c r="B181" s="81" t="s">
        <v>474</v>
      </c>
      <c r="C181" s="1">
        <v>10.02</v>
      </c>
      <c r="E181" s="1">
        <v>10.02</v>
      </c>
      <c r="F181" s="1">
        <v>11.022</v>
      </c>
      <c r="G181" s="1">
        <v>12.023999999999999</v>
      </c>
      <c r="H181" s="1">
        <v>13.026</v>
      </c>
      <c r="I181" t="s">
        <v>570</v>
      </c>
    </row>
    <row r="182" spans="1:9" ht="43.2" x14ac:dyDescent="0.3">
      <c r="A182" t="s">
        <v>235</v>
      </c>
      <c r="B182" s="81" t="s">
        <v>475</v>
      </c>
      <c r="C182" s="1">
        <v>10.02</v>
      </c>
      <c r="E182" s="1">
        <v>10.02</v>
      </c>
      <c r="F182" s="1">
        <v>11.022</v>
      </c>
      <c r="G182" s="1">
        <v>12.023999999999999</v>
      </c>
      <c r="H182" s="1">
        <v>13.026</v>
      </c>
      <c r="I182" t="s">
        <v>570</v>
      </c>
    </row>
    <row r="183" spans="1:9" ht="72" x14ac:dyDescent="0.3">
      <c r="A183" t="s">
        <v>236</v>
      </c>
      <c r="B183" s="81" t="s">
        <v>476</v>
      </c>
      <c r="C183" s="1">
        <v>10.02</v>
      </c>
      <c r="E183" s="1">
        <v>10.02</v>
      </c>
      <c r="F183" s="1">
        <v>11.022</v>
      </c>
      <c r="G183" s="1">
        <v>12.023999999999999</v>
      </c>
      <c r="H183" s="1">
        <v>13.026</v>
      </c>
      <c r="I183" t="s">
        <v>571</v>
      </c>
    </row>
    <row r="184" spans="1:9" ht="57.6" x14ac:dyDescent="0.3">
      <c r="A184" t="s">
        <v>237</v>
      </c>
      <c r="B184" s="81" t="s">
        <v>477</v>
      </c>
      <c r="C184" s="1">
        <v>9.9600000000000009</v>
      </c>
      <c r="E184" s="1">
        <v>9.9600000000000009</v>
      </c>
      <c r="F184" s="1">
        <v>10.956</v>
      </c>
      <c r="G184" s="1">
        <v>11.952</v>
      </c>
      <c r="H184" s="1">
        <v>12.948</v>
      </c>
      <c r="I184" t="s">
        <v>570</v>
      </c>
    </row>
    <row r="185" spans="1:9" ht="72" x14ac:dyDescent="0.3">
      <c r="A185" t="s">
        <v>238</v>
      </c>
      <c r="B185" s="81" t="s">
        <v>478</v>
      </c>
      <c r="C185" s="1">
        <v>10.02</v>
      </c>
      <c r="E185" s="1">
        <v>10.02</v>
      </c>
      <c r="F185" s="1">
        <v>11.022</v>
      </c>
      <c r="G185" s="1">
        <v>12.023999999999999</v>
      </c>
      <c r="H185" s="1">
        <v>13.026</v>
      </c>
      <c r="I185" t="s">
        <v>571</v>
      </c>
    </row>
    <row r="186" spans="1:9" ht="86.4" x14ac:dyDescent="0.3">
      <c r="A186" t="s">
        <v>239</v>
      </c>
      <c r="B186" s="81" t="s">
        <v>479</v>
      </c>
      <c r="C186" s="1">
        <v>10.02</v>
      </c>
      <c r="E186" s="1">
        <v>10.02</v>
      </c>
      <c r="F186" s="1">
        <v>11.022</v>
      </c>
      <c r="G186" s="1">
        <v>12.023999999999999</v>
      </c>
      <c r="H186" s="1">
        <v>13.026</v>
      </c>
      <c r="I186" t="s">
        <v>570</v>
      </c>
    </row>
    <row r="187" spans="1:9" ht="28.8" x14ac:dyDescent="0.3">
      <c r="A187" t="s">
        <v>240</v>
      </c>
      <c r="B187" s="81" t="s">
        <v>480</v>
      </c>
      <c r="C187" s="1">
        <v>10.02</v>
      </c>
      <c r="E187" s="1">
        <v>10.02</v>
      </c>
      <c r="F187" s="1">
        <v>11.022</v>
      </c>
      <c r="G187" s="1">
        <v>12.023999999999999</v>
      </c>
      <c r="H187" s="1">
        <v>13.026</v>
      </c>
      <c r="I187" t="s">
        <v>570</v>
      </c>
    </row>
    <row r="188" spans="1:9" x14ac:dyDescent="0.3">
      <c r="A188" t="s">
        <v>241</v>
      </c>
      <c r="B188" s="81" t="s">
        <v>481</v>
      </c>
      <c r="C188" s="1">
        <v>10.02</v>
      </c>
      <c r="E188" s="1">
        <v>10.02</v>
      </c>
      <c r="F188" s="1">
        <v>11.022</v>
      </c>
      <c r="G188" s="1">
        <v>12.023999999999999</v>
      </c>
      <c r="H188" s="1">
        <v>13.026</v>
      </c>
      <c r="I188" t="s">
        <v>570</v>
      </c>
    </row>
    <row r="189" spans="1:9" ht="28.8" x14ac:dyDescent="0.3">
      <c r="A189" t="s">
        <v>242</v>
      </c>
      <c r="B189" s="81" t="s">
        <v>482</v>
      </c>
      <c r="C189" s="1">
        <v>10.02</v>
      </c>
      <c r="E189" s="1">
        <v>10.02</v>
      </c>
      <c r="F189" s="1">
        <v>11.022</v>
      </c>
      <c r="G189" s="1">
        <v>12.023999999999999</v>
      </c>
      <c r="H189" s="1">
        <v>13.026</v>
      </c>
      <c r="I189" t="s">
        <v>571</v>
      </c>
    </row>
    <row r="190" spans="1:9" ht="43.2" x14ac:dyDescent="0.3">
      <c r="A190" t="s">
        <v>243</v>
      </c>
      <c r="B190" s="81" t="s">
        <v>483</v>
      </c>
      <c r="C190" s="1">
        <v>8.25</v>
      </c>
      <c r="E190" s="1">
        <v>8.25</v>
      </c>
      <c r="F190" s="1">
        <v>9.0749999999999993</v>
      </c>
      <c r="G190" s="1">
        <v>9.9</v>
      </c>
      <c r="H190" s="1">
        <v>10.725</v>
      </c>
      <c r="I190" t="s">
        <v>569</v>
      </c>
    </row>
    <row r="191" spans="1:9" ht="86.4" x14ac:dyDescent="0.3">
      <c r="A191" t="s">
        <v>244</v>
      </c>
      <c r="B191" s="81" t="s">
        <v>484</v>
      </c>
      <c r="C191" s="1">
        <v>8.2100000000000009</v>
      </c>
      <c r="E191" s="1">
        <v>8.2100000000000009</v>
      </c>
      <c r="F191" s="1">
        <v>9.0310000000000006</v>
      </c>
      <c r="G191" s="1">
        <v>9.8520000000000003</v>
      </c>
      <c r="H191" s="1">
        <v>10.673</v>
      </c>
      <c r="I191" t="s">
        <v>569</v>
      </c>
    </row>
    <row r="192" spans="1:9" x14ac:dyDescent="0.3">
      <c r="A192" t="s">
        <v>245</v>
      </c>
      <c r="B192" s="81" t="s">
        <v>485</v>
      </c>
    </row>
    <row r="193" spans="1:9" x14ac:dyDescent="0.3">
      <c r="A193" t="s">
        <v>246</v>
      </c>
      <c r="B193" s="81" t="s">
        <v>485</v>
      </c>
      <c r="C193" s="1">
        <v>7.89</v>
      </c>
      <c r="E193" s="1">
        <v>7.89</v>
      </c>
      <c r="F193" s="1">
        <v>8.6790000000000003</v>
      </c>
      <c r="G193" s="1">
        <v>9.468</v>
      </c>
      <c r="H193" s="1">
        <v>10.257</v>
      </c>
    </row>
    <row r="194" spans="1:9" ht="28.8" x14ac:dyDescent="0.3">
      <c r="A194" t="s">
        <v>247</v>
      </c>
      <c r="B194" s="81" t="s">
        <v>486</v>
      </c>
    </row>
    <row r="195" spans="1:9" x14ac:dyDescent="0.3">
      <c r="A195" t="s">
        <v>248</v>
      </c>
      <c r="B195" s="81" t="s">
        <v>487</v>
      </c>
      <c r="C195" s="1">
        <v>8.6300000000000008</v>
      </c>
      <c r="E195" s="1">
        <v>8.6300000000000008</v>
      </c>
      <c r="F195" s="1">
        <v>9.4930000000000003</v>
      </c>
      <c r="G195" s="1">
        <v>10.356</v>
      </c>
      <c r="H195" s="1">
        <v>11.218999999999999</v>
      </c>
    </row>
    <row r="196" spans="1:9" ht="28.8" x14ac:dyDescent="0.3">
      <c r="A196" t="s">
        <v>249</v>
      </c>
      <c r="B196" s="81" t="s">
        <v>488</v>
      </c>
      <c r="C196" s="1">
        <v>8.2100000000000009</v>
      </c>
      <c r="E196" s="1">
        <v>8.2100000000000009</v>
      </c>
      <c r="F196" s="1">
        <v>9.0310000000000006</v>
      </c>
      <c r="G196" s="1">
        <v>9.8520000000000003</v>
      </c>
      <c r="H196" s="1">
        <v>10.673</v>
      </c>
      <c r="I196" t="s">
        <v>569</v>
      </c>
    </row>
    <row r="197" spans="1:9" ht="28.8" x14ac:dyDescent="0.3">
      <c r="A197" t="s">
        <v>250</v>
      </c>
      <c r="B197" s="81" t="s">
        <v>489</v>
      </c>
      <c r="C197" s="1">
        <v>8.6300000000000008</v>
      </c>
      <c r="E197" s="1">
        <v>8.6300000000000008</v>
      </c>
      <c r="F197" s="1">
        <v>9.4930000000000003</v>
      </c>
      <c r="G197" s="1">
        <v>10.356</v>
      </c>
      <c r="H197" s="1">
        <v>11.218999999999999</v>
      </c>
    </row>
    <row r="198" spans="1:9" ht="43.2" x14ac:dyDescent="0.3">
      <c r="A198" t="s">
        <v>251</v>
      </c>
      <c r="B198" s="81" t="s">
        <v>490</v>
      </c>
      <c r="C198" s="1">
        <v>8.2100000000000009</v>
      </c>
      <c r="E198" s="1">
        <v>8.2100000000000009</v>
      </c>
      <c r="F198" s="1">
        <v>9.0310000000000006</v>
      </c>
      <c r="G198" s="1">
        <v>9.8520000000000003</v>
      </c>
      <c r="H198" s="1">
        <v>10.673</v>
      </c>
      <c r="I198" t="s">
        <v>569</v>
      </c>
    </row>
    <row r="199" spans="1:9" ht="43.2" x14ac:dyDescent="0.3">
      <c r="A199" t="s">
        <v>252</v>
      </c>
      <c r="B199" s="81" t="s">
        <v>491</v>
      </c>
      <c r="C199" s="1">
        <v>8.6300000000000008</v>
      </c>
      <c r="E199" s="1">
        <v>8.6300000000000008</v>
      </c>
      <c r="F199" s="1">
        <v>9.4930000000000003</v>
      </c>
      <c r="G199" s="1">
        <v>10.356</v>
      </c>
      <c r="H199" s="1">
        <v>11.218999999999999</v>
      </c>
    </row>
    <row r="200" spans="1:9" ht="43.2" x14ac:dyDescent="0.3">
      <c r="A200" t="s">
        <v>253</v>
      </c>
      <c r="B200" s="81" t="s">
        <v>492</v>
      </c>
      <c r="C200" s="1">
        <v>8.2100000000000009</v>
      </c>
      <c r="E200" s="1">
        <v>8.2100000000000009</v>
      </c>
      <c r="F200" s="1">
        <v>9.0310000000000006</v>
      </c>
      <c r="G200" s="1">
        <v>9.8520000000000003</v>
      </c>
      <c r="H200" s="1">
        <v>10.673</v>
      </c>
      <c r="I200" t="s">
        <v>569</v>
      </c>
    </row>
    <row r="201" spans="1:9" ht="86.4" x14ac:dyDescent="0.3">
      <c r="A201" t="s">
        <v>254</v>
      </c>
      <c r="B201" s="81" t="s">
        <v>493</v>
      </c>
      <c r="C201" s="1">
        <v>8.2100000000000009</v>
      </c>
      <c r="E201" s="1">
        <v>8.2100000000000009</v>
      </c>
      <c r="F201" s="1">
        <v>9.0310000000000006</v>
      </c>
      <c r="G201" s="1">
        <v>9.8520000000000003</v>
      </c>
      <c r="H201" s="1">
        <v>10.673</v>
      </c>
      <c r="I201" t="s">
        <v>569</v>
      </c>
    </row>
    <row r="202" spans="1:9" ht="86.4" x14ac:dyDescent="0.3">
      <c r="A202" t="s">
        <v>255</v>
      </c>
      <c r="B202" s="81" t="s">
        <v>494</v>
      </c>
      <c r="C202" s="1">
        <v>8.2100000000000009</v>
      </c>
      <c r="E202" s="1">
        <v>8.2100000000000009</v>
      </c>
      <c r="F202" s="1">
        <v>9.0310000000000006</v>
      </c>
      <c r="G202" s="1">
        <v>9.8520000000000003</v>
      </c>
      <c r="H202" s="1">
        <v>10.673</v>
      </c>
      <c r="I202" t="s">
        <v>569</v>
      </c>
    </row>
    <row r="203" spans="1:9" ht="72" x14ac:dyDescent="0.3">
      <c r="A203" t="s">
        <v>256</v>
      </c>
      <c r="B203" s="81" t="s">
        <v>495</v>
      </c>
      <c r="C203" s="1">
        <v>8.6300000000000008</v>
      </c>
      <c r="E203" s="1">
        <v>8.6300000000000008</v>
      </c>
      <c r="F203" s="1">
        <v>9.4930000000000003</v>
      </c>
      <c r="G203" s="1">
        <v>10.356</v>
      </c>
      <c r="H203" s="1">
        <v>11.218999999999999</v>
      </c>
    </row>
    <row r="204" spans="1:9" ht="57.6" x14ac:dyDescent="0.3">
      <c r="A204" t="s">
        <v>257</v>
      </c>
      <c r="B204" s="81" t="s">
        <v>496</v>
      </c>
      <c r="C204" s="1">
        <v>8.6300000000000008</v>
      </c>
      <c r="E204" s="1">
        <v>8.6300000000000008</v>
      </c>
      <c r="F204" s="1">
        <v>9.4930000000000003</v>
      </c>
      <c r="G204" s="1">
        <v>10.356</v>
      </c>
      <c r="H204" s="1">
        <v>11.218999999999999</v>
      </c>
    </row>
    <row r="205" spans="1:9" ht="72" x14ac:dyDescent="0.3">
      <c r="A205" t="s">
        <v>258</v>
      </c>
      <c r="B205" s="81" t="s">
        <v>497</v>
      </c>
      <c r="C205" s="1">
        <v>7.86</v>
      </c>
      <c r="E205" s="1">
        <v>7.86</v>
      </c>
      <c r="F205" s="1">
        <v>8.6460000000000008</v>
      </c>
      <c r="G205" s="1">
        <v>9.4320000000000004</v>
      </c>
      <c r="H205" s="1">
        <v>10.218</v>
      </c>
      <c r="I205" t="s">
        <v>570</v>
      </c>
    </row>
    <row r="206" spans="1:9" ht="72" x14ac:dyDescent="0.3">
      <c r="A206" t="s">
        <v>259</v>
      </c>
      <c r="B206" s="81" t="s">
        <v>498</v>
      </c>
      <c r="C206" s="1">
        <v>7.86</v>
      </c>
      <c r="E206" s="1">
        <v>7.86</v>
      </c>
      <c r="F206" s="1">
        <v>8.6460000000000008</v>
      </c>
      <c r="G206" s="1">
        <v>9.4320000000000004</v>
      </c>
      <c r="H206" s="1">
        <v>10.218</v>
      </c>
      <c r="I206" t="s">
        <v>571</v>
      </c>
    </row>
    <row r="207" spans="1:9" ht="28.8" x14ac:dyDescent="0.3">
      <c r="A207" t="s">
        <v>260</v>
      </c>
      <c r="B207" s="81" t="s">
        <v>499</v>
      </c>
      <c r="C207" s="1">
        <v>8.2100000000000009</v>
      </c>
      <c r="E207" s="1">
        <v>8.2100000000000009</v>
      </c>
      <c r="F207" s="1">
        <v>9.0310000000000006</v>
      </c>
      <c r="G207" s="1">
        <v>9.8520000000000003</v>
      </c>
      <c r="H207" s="1">
        <v>10.673</v>
      </c>
      <c r="I207" t="s">
        <v>569</v>
      </c>
    </row>
    <row r="208" spans="1:9" ht="43.2" x14ac:dyDescent="0.3">
      <c r="A208" t="s">
        <v>261</v>
      </c>
      <c r="B208" s="81" t="s">
        <v>500</v>
      </c>
      <c r="C208" s="1">
        <v>8.25</v>
      </c>
      <c r="E208" s="1">
        <v>8.25</v>
      </c>
      <c r="F208" s="1">
        <v>9.0749999999999993</v>
      </c>
      <c r="G208" s="1">
        <v>9.9</v>
      </c>
      <c r="H208" s="1">
        <v>10.725</v>
      </c>
      <c r="I208" t="s">
        <v>569</v>
      </c>
    </row>
    <row r="209" spans="1:9" ht="72" x14ac:dyDescent="0.3">
      <c r="A209" t="s">
        <v>262</v>
      </c>
      <c r="B209" s="81" t="s">
        <v>501</v>
      </c>
    </row>
    <row r="210" spans="1:9" ht="43.2" x14ac:dyDescent="0.3">
      <c r="A210" t="s">
        <v>263</v>
      </c>
      <c r="B210" s="81" t="s">
        <v>502</v>
      </c>
      <c r="C210" s="1">
        <v>8.69</v>
      </c>
      <c r="E210" s="1">
        <v>8.69</v>
      </c>
      <c r="F210" s="1">
        <v>9.5589999999999993</v>
      </c>
      <c r="G210" s="1">
        <v>10.428000000000001</v>
      </c>
      <c r="H210" s="1">
        <v>11.297000000000001</v>
      </c>
    </row>
    <row r="211" spans="1:9" ht="57.6" x14ac:dyDescent="0.3">
      <c r="A211" t="s">
        <v>264</v>
      </c>
      <c r="B211" s="81" t="s">
        <v>503</v>
      </c>
      <c r="C211" s="1">
        <v>8.25</v>
      </c>
      <c r="E211" s="1">
        <v>8.25</v>
      </c>
      <c r="F211" s="1">
        <v>9.0749999999999993</v>
      </c>
      <c r="G211" s="1">
        <v>9.9</v>
      </c>
      <c r="H211" s="1">
        <v>10.725</v>
      </c>
      <c r="I211" t="s">
        <v>569</v>
      </c>
    </row>
    <row r="212" spans="1:9" ht="57.6" x14ac:dyDescent="0.3">
      <c r="A212" t="s">
        <v>265</v>
      </c>
      <c r="B212" s="81" t="s">
        <v>504</v>
      </c>
      <c r="C212" s="1">
        <v>8.69</v>
      </c>
      <c r="E212" s="1">
        <v>8.69</v>
      </c>
      <c r="F212" s="1">
        <v>9.5589999999999993</v>
      </c>
      <c r="G212" s="1">
        <v>10.428000000000001</v>
      </c>
      <c r="H212" s="1">
        <v>11.297000000000001</v>
      </c>
    </row>
    <row r="213" spans="1:9" ht="72" x14ac:dyDescent="0.3">
      <c r="A213" t="s">
        <v>266</v>
      </c>
      <c r="B213" s="81" t="s">
        <v>505</v>
      </c>
      <c r="C213" s="1">
        <v>8.25</v>
      </c>
      <c r="E213" s="1">
        <v>8.25</v>
      </c>
      <c r="F213" s="1">
        <v>9.0749999999999993</v>
      </c>
      <c r="G213" s="1">
        <v>9.9</v>
      </c>
      <c r="H213" s="1">
        <v>10.725</v>
      </c>
      <c r="I213" t="s">
        <v>569</v>
      </c>
    </row>
    <row r="214" spans="1:9" ht="43.2" x14ac:dyDescent="0.3">
      <c r="A214" t="s">
        <v>267</v>
      </c>
      <c r="B214" s="81" t="s">
        <v>506</v>
      </c>
      <c r="C214" s="1">
        <v>8.25</v>
      </c>
      <c r="E214" s="1">
        <v>8.25</v>
      </c>
      <c r="F214" s="1">
        <v>9.0749999999999993</v>
      </c>
      <c r="G214" s="1">
        <v>9.9</v>
      </c>
      <c r="H214" s="1">
        <v>10.725</v>
      </c>
      <c r="I214" t="s">
        <v>569</v>
      </c>
    </row>
    <row r="215" spans="1:9" ht="28.8" x14ac:dyDescent="0.3">
      <c r="A215" t="s">
        <v>268</v>
      </c>
      <c r="B215" s="81" t="s">
        <v>507</v>
      </c>
      <c r="C215" s="1">
        <v>8.23</v>
      </c>
      <c r="E215" s="1">
        <v>8.23</v>
      </c>
      <c r="F215" s="1">
        <v>9.0530000000000008</v>
      </c>
      <c r="G215" s="1">
        <v>9.8759999999999994</v>
      </c>
      <c r="H215" s="1">
        <v>10.699</v>
      </c>
    </row>
    <row r="216" spans="1:9" ht="43.2" x14ac:dyDescent="0.3">
      <c r="A216" t="s">
        <v>269</v>
      </c>
      <c r="B216" s="81" t="s">
        <v>508</v>
      </c>
      <c r="C216" s="1">
        <v>8.25</v>
      </c>
      <c r="E216" s="1">
        <v>8.25</v>
      </c>
      <c r="F216" s="1">
        <v>9.0749999999999993</v>
      </c>
      <c r="G216" s="1">
        <v>9.9</v>
      </c>
      <c r="H216" s="1">
        <v>10.725</v>
      </c>
      <c r="I216" t="s">
        <v>569</v>
      </c>
    </row>
    <row r="217" spans="1:9" ht="43.2" x14ac:dyDescent="0.3">
      <c r="A217" t="s">
        <v>270</v>
      </c>
      <c r="B217" s="81" t="s">
        <v>509</v>
      </c>
      <c r="C217" s="1">
        <v>8.25</v>
      </c>
      <c r="E217" s="1">
        <v>8.25</v>
      </c>
      <c r="F217" s="1">
        <v>9.0749999999999993</v>
      </c>
      <c r="G217" s="1">
        <v>9.9</v>
      </c>
      <c r="H217" s="1">
        <v>10.725</v>
      </c>
      <c r="I217" t="s">
        <v>569</v>
      </c>
    </row>
    <row r="218" spans="1:9" ht="86.4" x14ac:dyDescent="0.3">
      <c r="A218" t="s">
        <v>271</v>
      </c>
      <c r="B218" s="81" t="s">
        <v>510</v>
      </c>
      <c r="C218" s="1">
        <v>8.25</v>
      </c>
      <c r="E218" s="1">
        <v>8.25</v>
      </c>
      <c r="F218" s="1">
        <v>9.0749999999999993</v>
      </c>
      <c r="G218" s="1">
        <v>9.9</v>
      </c>
      <c r="H218" s="1">
        <v>10.725</v>
      </c>
      <c r="I218" t="s">
        <v>569</v>
      </c>
    </row>
    <row r="219" spans="1:9" ht="100.8" x14ac:dyDescent="0.3">
      <c r="A219" t="s">
        <v>272</v>
      </c>
      <c r="B219" s="81" t="s">
        <v>511</v>
      </c>
      <c r="C219" s="1">
        <v>8.25</v>
      </c>
      <c r="E219" s="1">
        <v>8.25</v>
      </c>
      <c r="F219" s="1">
        <v>9.0749999999999993</v>
      </c>
      <c r="G219" s="1">
        <v>9.9</v>
      </c>
      <c r="H219" s="1">
        <v>10.725</v>
      </c>
      <c r="I219" t="s">
        <v>569</v>
      </c>
    </row>
    <row r="220" spans="1:9" ht="100.8" x14ac:dyDescent="0.3">
      <c r="A220" t="s">
        <v>273</v>
      </c>
      <c r="B220" s="81" t="s">
        <v>512</v>
      </c>
      <c r="C220" s="1">
        <v>8.25</v>
      </c>
      <c r="E220" s="1">
        <v>8.25</v>
      </c>
      <c r="F220" s="1">
        <v>9.0749999999999993</v>
      </c>
      <c r="G220" s="1">
        <v>9.9</v>
      </c>
      <c r="H220" s="1">
        <v>10.725</v>
      </c>
      <c r="I220" t="s">
        <v>569</v>
      </c>
    </row>
    <row r="221" spans="1:9" ht="100.8" x14ac:dyDescent="0.3">
      <c r="A221" t="s">
        <v>274</v>
      </c>
      <c r="B221" s="81" t="s">
        <v>513</v>
      </c>
      <c r="C221" s="1">
        <v>8.69</v>
      </c>
      <c r="E221" s="1">
        <v>8.69</v>
      </c>
      <c r="F221" s="1">
        <v>9.5589999999999993</v>
      </c>
      <c r="G221" s="1">
        <v>10.428000000000001</v>
      </c>
      <c r="H221" s="1">
        <v>11.297000000000001</v>
      </c>
    </row>
    <row r="222" spans="1:9" ht="100.8" x14ac:dyDescent="0.3">
      <c r="A222" t="s">
        <v>275</v>
      </c>
      <c r="B222" s="81" t="s">
        <v>514</v>
      </c>
      <c r="C222" s="1">
        <v>8.67</v>
      </c>
      <c r="E222" s="1">
        <v>8.67</v>
      </c>
      <c r="F222" s="1">
        <v>9.5370000000000008</v>
      </c>
      <c r="G222" s="1">
        <v>10.404</v>
      </c>
      <c r="H222" s="1">
        <v>11.271000000000001</v>
      </c>
    </row>
    <row r="223" spans="1:9" ht="43.2" x14ac:dyDescent="0.3">
      <c r="A223" t="s">
        <v>276</v>
      </c>
      <c r="B223" s="81" t="s">
        <v>515</v>
      </c>
      <c r="C223" s="1">
        <v>7.96</v>
      </c>
      <c r="E223" s="1">
        <v>7.96</v>
      </c>
      <c r="F223" s="1">
        <v>8.7560000000000002</v>
      </c>
      <c r="G223" s="1">
        <v>9.5519999999999996</v>
      </c>
      <c r="H223" s="1">
        <v>10.348000000000001</v>
      </c>
      <c r="I223" t="s">
        <v>570</v>
      </c>
    </row>
    <row r="224" spans="1:9" ht="43.2" x14ac:dyDescent="0.3">
      <c r="A224" t="s">
        <v>277</v>
      </c>
      <c r="B224" s="81" t="s">
        <v>516</v>
      </c>
      <c r="C224" s="1">
        <v>7.94</v>
      </c>
      <c r="E224" s="1">
        <v>7.94</v>
      </c>
      <c r="F224" s="1">
        <v>8.734</v>
      </c>
      <c r="G224" s="1">
        <v>9.5280000000000005</v>
      </c>
      <c r="H224" s="1">
        <v>10.321999999999999</v>
      </c>
      <c r="I224" t="s">
        <v>570</v>
      </c>
    </row>
    <row r="225" spans="1:9" ht="86.4" x14ac:dyDescent="0.3">
      <c r="A225" t="s">
        <v>278</v>
      </c>
      <c r="B225" s="81" t="s">
        <v>517</v>
      </c>
      <c r="C225" s="1">
        <v>7.96</v>
      </c>
      <c r="E225" s="1">
        <v>7.96</v>
      </c>
      <c r="F225" s="1">
        <v>8.7560000000000002</v>
      </c>
      <c r="G225" s="1">
        <v>9.5519999999999996</v>
      </c>
      <c r="H225" s="1">
        <v>10.348000000000001</v>
      </c>
      <c r="I225" t="s">
        <v>570</v>
      </c>
    </row>
    <row r="226" spans="1:9" ht="28.8" x14ac:dyDescent="0.3">
      <c r="A226" t="s">
        <v>279</v>
      </c>
      <c r="B226" s="81" t="s">
        <v>518</v>
      </c>
      <c r="C226" s="1">
        <v>8.69</v>
      </c>
      <c r="E226" s="1">
        <v>8.69</v>
      </c>
      <c r="F226" s="1">
        <v>9.5589999999999993</v>
      </c>
      <c r="G226" s="1">
        <v>10.428000000000001</v>
      </c>
      <c r="H226" s="1">
        <v>11.297000000000001</v>
      </c>
    </row>
    <row r="227" spans="1:9" ht="43.2" x14ac:dyDescent="0.3">
      <c r="A227" t="s">
        <v>280</v>
      </c>
      <c r="B227" s="81" t="s">
        <v>519</v>
      </c>
      <c r="C227" s="1">
        <v>8.25</v>
      </c>
      <c r="E227" s="1">
        <v>8.25</v>
      </c>
      <c r="F227" s="1">
        <v>9.0749999999999993</v>
      </c>
      <c r="G227" s="1">
        <v>9.9</v>
      </c>
      <c r="H227" s="1">
        <v>10.725</v>
      </c>
      <c r="I227" t="s">
        <v>569</v>
      </c>
    </row>
    <row r="228" spans="1:9" ht="43.2" x14ac:dyDescent="0.3">
      <c r="A228" t="s">
        <v>281</v>
      </c>
      <c r="B228" s="81" t="s">
        <v>520</v>
      </c>
      <c r="C228" s="1">
        <v>8.25</v>
      </c>
      <c r="E228" s="1">
        <v>8.25</v>
      </c>
      <c r="F228" s="1">
        <v>9.0749999999999993</v>
      </c>
      <c r="G228" s="1">
        <v>9.9</v>
      </c>
      <c r="H228" s="1">
        <v>10.725</v>
      </c>
      <c r="I228" t="s">
        <v>569</v>
      </c>
    </row>
    <row r="229" spans="1:9" ht="100.8" x14ac:dyDescent="0.3">
      <c r="A229" t="s">
        <v>282</v>
      </c>
      <c r="B229" s="81" t="s">
        <v>521</v>
      </c>
      <c r="C229" s="1">
        <v>8.69</v>
      </c>
      <c r="E229" s="1">
        <v>8.69</v>
      </c>
      <c r="F229" s="1">
        <v>9.5589999999999993</v>
      </c>
      <c r="G229" s="1">
        <v>10.428000000000001</v>
      </c>
      <c r="H229" s="1">
        <v>11.297000000000001</v>
      </c>
    </row>
    <row r="230" spans="1:9" ht="100.8" x14ac:dyDescent="0.3">
      <c r="A230" t="s">
        <v>283</v>
      </c>
      <c r="B230" s="81" t="s">
        <v>522</v>
      </c>
      <c r="C230" s="1">
        <v>8.25</v>
      </c>
      <c r="E230" s="1">
        <v>8.25</v>
      </c>
      <c r="F230" s="1">
        <v>9.0749999999999993</v>
      </c>
      <c r="G230" s="1">
        <v>9.9</v>
      </c>
      <c r="H230" s="1">
        <v>10.725</v>
      </c>
      <c r="I230" t="s">
        <v>569</v>
      </c>
    </row>
    <row r="231" spans="1:9" ht="57.6" x14ac:dyDescent="0.3">
      <c r="A231" t="s">
        <v>284</v>
      </c>
      <c r="B231" s="81" t="s">
        <v>523</v>
      </c>
      <c r="C231" s="1">
        <v>8.25</v>
      </c>
      <c r="E231" s="1">
        <v>8.25</v>
      </c>
      <c r="F231" s="1">
        <v>9.0749999999999993</v>
      </c>
      <c r="G231" s="1">
        <v>9.9</v>
      </c>
      <c r="H231" s="1">
        <v>10.725</v>
      </c>
      <c r="I231" t="s">
        <v>569</v>
      </c>
    </row>
    <row r="232" spans="1:9" ht="28.8" x14ac:dyDescent="0.3">
      <c r="A232" t="s">
        <v>285</v>
      </c>
      <c r="B232" s="81" t="s">
        <v>524</v>
      </c>
    </row>
    <row r="233" spans="1:9" x14ac:dyDescent="0.3">
      <c r="A233" t="s">
        <v>286</v>
      </c>
      <c r="B233" s="81" t="s">
        <v>525</v>
      </c>
      <c r="C233" s="1">
        <v>7.89</v>
      </c>
      <c r="E233" s="1">
        <v>7.89</v>
      </c>
      <c r="F233" s="1">
        <v>8.6790000000000003</v>
      </c>
      <c r="G233" s="1">
        <v>9.468</v>
      </c>
      <c r="H233" s="1">
        <v>10.257</v>
      </c>
    </row>
    <row r="234" spans="1:9" ht="28.8" x14ac:dyDescent="0.3">
      <c r="A234" t="s">
        <v>287</v>
      </c>
      <c r="B234" s="81" t="s">
        <v>526</v>
      </c>
      <c r="C234" s="1">
        <v>7.89</v>
      </c>
      <c r="E234" s="1">
        <v>7.89</v>
      </c>
      <c r="F234" s="1">
        <v>8.6790000000000003</v>
      </c>
      <c r="G234" s="1">
        <v>9.468</v>
      </c>
      <c r="H234" s="1">
        <v>10.257</v>
      </c>
    </row>
    <row r="235" spans="1:9" x14ac:dyDescent="0.3">
      <c r="A235" t="s">
        <v>288</v>
      </c>
      <c r="B235" s="81" t="s">
        <v>527</v>
      </c>
      <c r="C235" s="1">
        <v>8.2100000000000009</v>
      </c>
      <c r="E235" s="1">
        <v>8.2100000000000009</v>
      </c>
      <c r="F235" s="1">
        <v>9.0310000000000006</v>
      </c>
      <c r="G235" s="1">
        <v>9.8520000000000003</v>
      </c>
      <c r="H235" s="1">
        <v>10.673</v>
      </c>
      <c r="I235" t="s">
        <v>569</v>
      </c>
    </row>
    <row r="236" spans="1:9" x14ac:dyDescent="0.3">
      <c r="A236" t="s">
        <v>289</v>
      </c>
      <c r="B236" s="81" t="s">
        <v>528</v>
      </c>
      <c r="C236" s="1">
        <v>7.94</v>
      </c>
      <c r="E236" s="1">
        <v>7.94</v>
      </c>
      <c r="F236" s="1">
        <v>8.734</v>
      </c>
      <c r="G236" s="1">
        <v>9.5280000000000005</v>
      </c>
      <c r="H236" s="1">
        <v>10.321999999999999</v>
      </c>
    </row>
    <row r="237" spans="1:9" ht="28.8" x14ac:dyDescent="0.3">
      <c r="A237" t="s">
        <v>290</v>
      </c>
      <c r="B237" s="81" t="s">
        <v>529</v>
      </c>
      <c r="C237" s="1">
        <v>7.94</v>
      </c>
      <c r="E237" s="1">
        <v>7.94</v>
      </c>
      <c r="F237" s="1">
        <v>8.734</v>
      </c>
      <c r="G237" s="1">
        <v>9.5280000000000005</v>
      </c>
      <c r="H237" s="1">
        <v>10.321999999999999</v>
      </c>
    </row>
    <row r="238" spans="1:9" ht="28.8" x14ac:dyDescent="0.3">
      <c r="A238" t="s">
        <v>291</v>
      </c>
      <c r="B238" s="81" t="s">
        <v>530</v>
      </c>
      <c r="C238" s="1">
        <v>7.94</v>
      </c>
      <c r="E238" s="1">
        <v>7.94</v>
      </c>
      <c r="F238" s="1">
        <v>8.734</v>
      </c>
      <c r="G238" s="1">
        <v>9.5280000000000005</v>
      </c>
      <c r="H238" s="1">
        <v>10.321999999999999</v>
      </c>
    </row>
    <row r="239" spans="1:9" ht="43.2" x14ac:dyDescent="0.3">
      <c r="A239" t="s">
        <v>292</v>
      </c>
      <c r="B239" s="81" t="s">
        <v>531</v>
      </c>
      <c r="C239" s="1">
        <v>7.94</v>
      </c>
      <c r="E239" s="1">
        <v>7.94</v>
      </c>
      <c r="F239" s="1">
        <v>8.734</v>
      </c>
      <c r="G239" s="1">
        <v>9.5280000000000005</v>
      </c>
      <c r="H239" s="1">
        <v>10.321999999999999</v>
      </c>
    </row>
    <row r="240" spans="1:9" x14ac:dyDescent="0.3">
      <c r="A240" t="s">
        <v>293</v>
      </c>
      <c r="B240" s="81" t="s">
        <v>532</v>
      </c>
      <c r="C240" s="1">
        <v>8.2100000000000009</v>
      </c>
      <c r="E240" s="1">
        <v>8.2100000000000009</v>
      </c>
      <c r="F240" s="1">
        <v>9.0310000000000006</v>
      </c>
      <c r="G240" s="1">
        <v>9.8520000000000003</v>
      </c>
      <c r="H240" s="1">
        <v>10.673</v>
      </c>
      <c r="I240" t="s">
        <v>569</v>
      </c>
    </row>
    <row r="241" spans="1:9" ht="28.8" x14ac:dyDescent="0.3">
      <c r="A241" t="s">
        <v>294</v>
      </c>
      <c r="B241" s="81" t="s">
        <v>533</v>
      </c>
      <c r="C241" s="1">
        <v>8.2100000000000009</v>
      </c>
      <c r="E241" s="1">
        <v>8.2100000000000009</v>
      </c>
      <c r="F241" s="1">
        <v>9.0310000000000006</v>
      </c>
      <c r="G241" s="1">
        <v>9.8520000000000003</v>
      </c>
      <c r="H241" s="1">
        <v>10.673</v>
      </c>
      <c r="I241" t="s">
        <v>569</v>
      </c>
    </row>
    <row r="242" spans="1:9" ht="28.8" x14ac:dyDescent="0.3">
      <c r="A242" t="s">
        <v>295</v>
      </c>
      <c r="B242" s="81" t="s">
        <v>534</v>
      </c>
      <c r="C242" s="1">
        <v>8.2100000000000009</v>
      </c>
      <c r="E242" s="1">
        <v>8.2100000000000009</v>
      </c>
      <c r="F242" s="1">
        <v>9.0310000000000006</v>
      </c>
      <c r="G242" s="1">
        <v>9.8520000000000003</v>
      </c>
      <c r="H242" s="1">
        <v>10.673</v>
      </c>
      <c r="I242" t="s">
        <v>569</v>
      </c>
    </row>
    <row r="243" spans="1:9" ht="43.2" x14ac:dyDescent="0.3">
      <c r="A243" t="s">
        <v>296</v>
      </c>
      <c r="B243" s="81" t="s">
        <v>535</v>
      </c>
      <c r="C243" s="1">
        <v>8.2100000000000009</v>
      </c>
      <c r="E243" s="1">
        <v>8.2100000000000009</v>
      </c>
      <c r="F243" s="1">
        <v>9.0310000000000006</v>
      </c>
      <c r="G243" s="1">
        <v>9.8520000000000003</v>
      </c>
      <c r="H243" s="1">
        <v>10.673</v>
      </c>
      <c r="I243" t="s">
        <v>569</v>
      </c>
    </row>
    <row r="244" spans="1:9" ht="100.8" x14ac:dyDescent="0.3">
      <c r="A244" t="s">
        <v>297</v>
      </c>
      <c r="B244" s="81" t="s">
        <v>536</v>
      </c>
      <c r="C244" s="1">
        <v>8.25</v>
      </c>
      <c r="E244" s="1">
        <v>8.25</v>
      </c>
      <c r="F244" s="1">
        <v>9.0749999999999993</v>
      </c>
      <c r="G244" s="1">
        <v>9.9</v>
      </c>
      <c r="H244" s="1">
        <v>10.725</v>
      </c>
      <c r="I244" t="s">
        <v>569</v>
      </c>
    </row>
    <row r="245" spans="1:9" ht="86.4" x14ac:dyDescent="0.3">
      <c r="A245" t="s">
        <v>298</v>
      </c>
      <c r="B245" s="81" t="s">
        <v>537</v>
      </c>
      <c r="C245" s="1">
        <v>10.01</v>
      </c>
      <c r="E245" s="1">
        <v>10.01</v>
      </c>
      <c r="F245" s="1">
        <v>11.010999999999999</v>
      </c>
      <c r="G245" s="1">
        <v>12.012</v>
      </c>
      <c r="H245" s="1">
        <v>13.013</v>
      </c>
      <c r="I245" t="s">
        <v>569</v>
      </c>
    </row>
    <row r="246" spans="1:9" ht="86.4" x14ac:dyDescent="0.3">
      <c r="A246" t="s">
        <v>299</v>
      </c>
      <c r="B246" s="81" t="s">
        <v>538</v>
      </c>
      <c r="C246" s="1">
        <v>8.25</v>
      </c>
      <c r="E246" s="1">
        <v>8.25</v>
      </c>
      <c r="F246" s="1">
        <v>9.0749999999999993</v>
      </c>
      <c r="G246" s="1">
        <v>9.9</v>
      </c>
      <c r="H246" s="1">
        <v>10.725</v>
      </c>
      <c r="I246" t="s">
        <v>569</v>
      </c>
    </row>
    <row r="247" spans="1:9" ht="43.2" x14ac:dyDescent="0.3">
      <c r="A247" t="s">
        <v>300</v>
      </c>
      <c r="B247" s="81" t="s">
        <v>539</v>
      </c>
    </row>
    <row r="248" spans="1:9" ht="43.2" x14ac:dyDescent="0.3">
      <c r="A248" t="s">
        <v>301</v>
      </c>
      <c r="B248" s="81" t="s">
        <v>539</v>
      </c>
      <c r="C248" s="1">
        <v>9.98</v>
      </c>
      <c r="E248" s="1">
        <v>9.98</v>
      </c>
      <c r="F248" s="1">
        <v>10.978</v>
      </c>
      <c r="G248" s="1">
        <v>11.976000000000001</v>
      </c>
      <c r="H248" s="1">
        <v>12.974</v>
      </c>
      <c r="I248" t="s">
        <v>569</v>
      </c>
    </row>
    <row r="249" spans="1:9" ht="72" x14ac:dyDescent="0.3">
      <c r="A249" t="s">
        <v>302</v>
      </c>
      <c r="B249" s="81" t="s">
        <v>540</v>
      </c>
    </row>
    <row r="250" spans="1:9" x14ac:dyDescent="0.3">
      <c r="A250" t="s">
        <v>303</v>
      </c>
      <c r="B250" s="81" t="s">
        <v>541</v>
      </c>
      <c r="C250" s="1">
        <v>8.23</v>
      </c>
      <c r="E250" s="1">
        <v>8.23</v>
      </c>
      <c r="F250" s="1">
        <v>9.0530000000000008</v>
      </c>
      <c r="G250" s="1">
        <v>9.8759999999999994</v>
      </c>
      <c r="H250" s="1">
        <v>10.699</v>
      </c>
      <c r="I250" t="s">
        <v>569</v>
      </c>
    </row>
    <row r="251" spans="1:9" x14ac:dyDescent="0.3">
      <c r="A251" t="s">
        <v>304</v>
      </c>
      <c r="B251" s="81" t="s">
        <v>542</v>
      </c>
      <c r="C251" s="1">
        <v>8.65</v>
      </c>
      <c r="E251" s="1">
        <v>8.65</v>
      </c>
      <c r="F251" s="1">
        <v>9.5150000000000006</v>
      </c>
      <c r="G251" s="1">
        <v>10.38</v>
      </c>
      <c r="H251" s="1">
        <v>11.244999999999999</v>
      </c>
      <c r="I251" t="s">
        <v>569</v>
      </c>
    </row>
    <row r="252" spans="1:9" ht="28.8" x14ac:dyDescent="0.3">
      <c r="A252" t="s">
        <v>305</v>
      </c>
      <c r="B252" s="81" t="s">
        <v>543</v>
      </c>
      <c r="C252" s="1">
        <v>8.23</v>
      </c>
      <c r="E252" s="1">
        <v>8.23</v>
      </c>
      <c r="F252" s="1">
        <v>9.0530000000000008</v>
      </c>
      <c r="G252" s="1">
        <v>9.8759999999999994</v>
      </c>
      <c r="H252" s="1">
        <v>10.699</v>
      </c>
      <c r="I252" t="s">
        <v>569</v>
      </c>
    </row>
    <row r="253" spans="1:9" x14ac:dyDescent="0.3">
      <c r="A253" t="s">
        <v>306</v>
      </c>
      <c r="B253" s="81" t="s">
        <v>544</v>
      </c>
      <c r="C253" s="1">
        <v>8.23</v>
      </c>
      <c r="E253" s="1">
        <v>8.23</v>
      </c>
      <c r="F253" s="1">
        <v>9.0530000000000008</v>
      </c>
      <c r="G253" s="1">
        <v>9.8759999999999994</v>
      </c>
      <c r="H253" s="1">
        <v>10.699</v>
      </c>
      <c r="I253" t="s">
        <v>569</v>
      </c>
    </row>
    <row r="254" spans="1:9" x14ac:dyDescent="0.3">
      <c r="A254" t="s">
        <v>307</v>
      </c>
      <c r="B254" s="81" t="s">
        <v>545</v>
      </c>
      <c r="C254" s="1">
        <v>8.65</v>
      </c>
      <c r="E254" s="1">
        <v>8.65</v>
      </c>
      <c r="F254" s="1">
        <v>9.5150000000000006</v>
      </c>
      <c r="G254" s="1">
        <v>10.38</v>
      </c>
      <c r="H254" s="1">
        <v>11.244999999999999</v>
      </c>
      <c r="I254" t="s">
        <v>569</v>
      </c>
    </row>
    <row r="255" spans="1:9" ht="28.8" x14ac:dyDescent="0.3">
      <c r="A255" t="s">
        <v>308</v>
      </c>
      <c r="B255" s="81" t="s">
        <v>546</v>
      </c>
      <c r="C255" s="1">
        <v>8.23</v>
      </c>
      <c r="E255" s="1">
        <v>8.23</v>
      </c>
      <c r="F255" s="1">
        <v>9.0530000000000008</v>
      </c>
      <c r="G255" s="1">
        <v>9.8759999999999994</v>
      </c>
      <c r="H255" s="1">
        <v>10.699</v>
      </c>
      <c r="I255" t="s">
        <v>569</v>
      </c>
    </row>
    <row r="256" spans="1:9" ht="43.2" x14ac:dyDescent="0.3">
      <c r="A256" t="s">
        <v>309</v>
      </c>
      <c r="B256" s="81" t="s">
        <v>547</v>
      </c>
      <c r="C256" s="1">
        <v>8.23</v>
      </c>
      <c r="E256" s="1">
        <v>8.23</v>
      </c>
      <c r="F256" s="1">
        <v>9.0530000000000008</v>
      </c>
      <c r="G256" s="1">
        <v>9.8759999999999994</v>
      </c>
      <c r="H256" s="1">
        <v>10.699</v>
      </c>
      <c r="I256" t="s">
        <v>569</v>
      </c>
    </row>
    <row r="257" spans="1:9" ht="72" x14ac:dyDescent="0.3">
      <c r="A257" t="s">
        <v>310</v>
      </c>
      <c r="B257" s="81" t="s">
        <v>548</v>
      </c>
      <c r="C257" s="1">
        <v>8.23</v>
      </c>
      <c r="E257" s="1">
        <v>8.23</v>
      </c>
      <c r="F257" s="1">
        <v>9.0530000000000008</v>
      </c>
      <c r="G257" s="1">
        <v>9.8759999999999994</v>
      </c>
      <c r="H257" s="1">
        <v>10.699</v>
      </c>
      <c r="I257" t="s">
        <v>569</v>
      </c>
    </row>
    <row r="258" spans="1:9" x14ac:dyDescent="0.3">
      <c r="A258" t="s">
        <v>311</v>
      </c>
      <c r="B258" s="81" t="s">
        <v>549</v>
      </c>
      <c r="C258" s="1">
        <v>8.5399999999999991</v>
      </c>
      <c r="E258" s="1">
        <v>8.5399999999999991</v>
      </c>
      <c r="F258" s="1">
        <v>9.3940000000000001</v>
      </c>
      <c r="G258" s="1">
        <v>10.247999999999999</v>
      </c>
      <c r="H258" s="1">
        <v>11.102</v>
      </c>
      <c r="I258" t="s">
        <v>569</v>
      </c>
    </row>
    <row r="259" spans="1:9" ht="28.8" x14ac:dyDescent="0.3">
      <c r="A259" t="s">
        <v>312</v>
      </c>
      <c r="B259" s="81" t="s">
        <v>550</v>
      </c>
      <c r="C259" s="1">
        <v>8.23</v>
      </c>
      <c r="E259" s="1">
        <v>8.23</v>
      </c>
      <c r="F259" s="1">
        <v>9.0530000000000008</v>
      </c>
      <c r="G259" s="1">
        <v>9.8759999999999994</v>
      </c>
      <c r="H259" s="1">
        <v>10.699</v>
      </c>
      <c r="I259" t="s">
        <v>569</v>
      </c>
    </row>
    <row r="260" spans="1:9" ht="28.8" x14ac:dyDescent="0.3">
      <c r="A260" t="s">
        <v>313</v>
      </c>
      <c r="B260" s="81" t="s">
        <v>551</v>
      </c>
      <c r="C260" s="1">
        <v>8.23</v>
      </c>
      <c r="E260" s="1">
        <v>8.23</v>
      </c>
      <c r="F260" s="1">
        <v>9.0530000000000008</v>
      </c>
      <c r="G260" s="1">
        <v>9.8759999999999994</v>
      </c>
      <c r="H260" s="1">
        <v>10.699</v>
      </c>
      <c r="I260" t="s">
        <v>569</v>
      </c>
    </row>
    <row r="261" spans="1:9" ht="28.8" x14ac:dyDescent="0.3">
      <c r="A261" t="s">
        <v>314</v>
      </c>
      <c r="B261" s="81" t="s">
        <v>552</v>
      </c>
      <c r="C261" s="1">
        <v>8.5399999999999991</v>
      </c>
      <c r="E261" s="1">
        <v>8.5399999999999991</v>
      </c>
      <c r="F261" s="1">
        <v>9.3940000000000001</v>
      </c>
      <c r="G261" s="1">
        <v>10.247999999999999</v>
      </c>
      <c r="H261" s="1">
        <v>11.102</v>
      </c>
      <c r="I261" t="s">
        <v>569</v>
      </c>
    </row>
    <row r="262" spans="1:9" ht="28.8" x14ac:dyDescent="0.3">
      <c r="A262" t="s">
        <v>315</v>
      </c>
      <c r="B262" s="81" t="s">
        <v>553</v>
      </c>
      <c r="C262" s="1">
        <v>8.23</v>
      </c>
      <c r="E262" s="1">
        <v>8.23</v>
      </c>
      <c r="F262" s="1">
        <v>9.0530000000000008</v>
      </c>
      <c r="G262" s="1">
        <v>9.8759999999999994</v>
      </c>
      <c r="H262" s="1">
        <v>10.699</v>
      </c>
      <c r="I262" t="s">
        <v>569</v>
      </c>
    </row>
    <row r="263" spans="1:9" x14ac:dyDescent="0.3">
      <c r="A263" t="s">
        <v>316</v>
      </c>
      <c r="B263" s="81" t="s">
        <v>554</v>
      </c>
      <c r="C263" s="1">
        <v>8.23</v>
      </c>
      <c r="E263" s="1">
        <v>8.23</v>
      </c>
      <c r="F263" s="1">
        <v>9.0530000000000008</v>
      </c>
      <c r="G263" s="1">
        <v>9.8759999999999994</v>
      </c>
      <c r="H263" s="1">
        <v>10.699</v>
      </c>
      <c r="I263" t="s">
        <v>569</v>
      </c>
    </row>
    <row r="264" spans="1:9" x14ac:dyDescent="0.3">
      <c r="A264" t="s">
        <v>317</v>
      </c>
      <c r="B264" s="81" t="s">
        <v>555</v>
      </c>
      <c r="C264" s="1">
        <v>8.23</v>
      </c>
      <c r="E264" s="1">
        <v>8.23</v>
      </c>
      <c r="F264" s="1">
        <v>9.0530000000000008</v>
      </c>
      <c r="G264" s="1">
        <v>9.8759999999999994</v>
      </c>
      <c r="H264" s="1">
        <v>10.699</v>
      </c>
      <c r="I264" t="s">
        <v>569</v>
      </c>
    </row>
    <row r="265" spans="1:9" ht="28.8" x14ac:dyDescent="0.3">
      <c r="A265" t="s">
        <v>318</v>
      </c>
      <c r="B265" s="81" t="s">
        <v>556</v>
      </c>
    </row>
    <row r="266" spans="1:9" ht="28.8" x14ac:dyDescent="0.3">
      <c r="A266" t="s">
        <v>319</v>
      </c>
      <c r="B266" s="81" t="s">
        <v>557</v>
      </c>
      <c r="C266" s="1">
        <v>8.2100000000000009</v>
      </c>
      <c r="E266" s="1">
        <v>8.2100000000000009</v>
      </c>
      <c r="F266" s="1">
        <v>9.0310000000000006</v>
      </c>
      <c r="G266" s="1">
        <v>9.8520000000000003</v>
      </c>
      <c r="H266" s="1">
        <v>10.673</v>
      </c>
      <c r="I266" t="s">
        <v>569</v>
      </c>
    </row>
    <row r="267" spans="1:9" ht="43.2" x14ac:dyDescent="0.3">
      <c r="A267" t="s">
        <v>320</v>
      </c>
      <c r="B267" s="81" t="s">
        <v>558</v>
      </c>
      <c r="C267" s="1">
        <v>8.2100000000000009</v>
      </c>
      <c r="E267" s="1">
        <v>8.2100000000000009</v>
      </c>
      <c r="F267" s="1">
        <v>9.0310000000000006</v>
      </c>
      <c r="G267" s="1">
        <v>9.8520000000000003</v>
      </c>
      <c r="H267" s="1">
        <v>10.673</v>
      </c>
      <c r="I267" t="s">
        <v>569</v>
      </c>
    </row>
    <row r="268" spans="1:9" ht="28.8" x14ac:dyDescent="0.3">
      <c r="A268" t="s">
        <v>321</v>
      </c>
      <c r="B268" s="81" t="s">
        <v>559</v>
      </c>
      <c r="C268" s="1">
        <v>8.23</v>
      </c>
      <c r="E268" s="1">
        <v>8.23</v>
      </c>
      <c r="F268" s="1">
        <v>9.0530000000000008</v>
      </c>
      <c r="G268" s="1">
        <v>9.8759999999999994</v>
      </c>
      <c r="H268" s="1">
        <v>10.699</v>
      </c>
      <c r="I268" t="s">
        <v>569</v>
      </c>
    </row>
    <row r="269" spans="1:9" x14ac:dyDescent="0.3">
      <c r="A269" t="s">
        <v>322</v>
      </c>
      <c r="B269" s="81" t="s">
        <v>560</v>
      </c>
      <c r="C269" s="1">
        <v>8.23</v>
      </c>
      <c r="E269" s="1">
        <v>8.23</v>
      </c>
      <c r="F269" s="1">
        <v>9.0530000000000008</v>
      </c>
      <c r="G269" s="1">
        <v>9.8759999999999994</v>
      </c>
      <c r="H269" s="1">
        <v>10.699</v>
      </c>
      <c r="I269" t="s">
        <v>569</v>
      </c>
    </row>
    <row r="270" spans="1:9" x14ac:dyDescent="0.3">
      <c r="A270" t="s">
        <v>323</v>
      </c>
      <c r="B270" s="81" t="s">
        <v>561</v>
      </c>
      <c r="C270" s="1">
        <v>8.23</v>
      </c>
      <c r="E270" s="1">
        <v>8.23</v>
      </c>
      <c r="F270" s="1">
        <v>9.0530000000000008</v>
      </c>
      <c r="G270" s="1">
        <v>9.8759999999999994</v>
      </c>
      <c r="H270" s="1">
        <v>10.699</v>
      </c>
      <c r="I270" t="s">
        <v>569</v>
      </c>
    </row>
    <row r="271" spans="1:9" x14ac:dyDescent="0.3">
      <c r="A271" t="s">
        <v>324</v>
      </c>
      <c r="B271" s="81" t="s">
        <v>562</v>
      </c>
      <c r="C271" s="1">
        <v>8.23</v>
      </c>
      <c r="E271" s="1">
        <v>8.23</v>
      </c>
      <c r="F271" s="1">
        <v>9.0530000000000008</v>
      </c>
      <c r="G271" s="1">
        <v>9.8759999999999994</v>
      </c>
      <c r="H271" s="1">
        <v>10.699</v>
      </c>
      <c r="I271" t="s">
        <v>569</v>
      </c>
    </row>
    <row r="272" spans="1:9" ht="43.2" x14ac:dyDescent="0.3">
      <c r="A272" t="s">
        <v>325</v>
      </c>
      <c r="B272" s="81" t="s">
        <v>563</v>
      </c>
      <c r="C272" s="1">
        <v>8.23</v>
      </c>
      <c r="E272" s="1">
        <v>8.23</v>
      </c>
      <c r="F272" s="1">
        <v>9.0530000000000008</v>
      </c>
      <c r="G272" s="1">
        <v>9.8759999999999994</v>
      </c>
      <c r="H272" s="1">
        <v>10.699</v>
      </c>
      <c r="I272" t="s">
        <v>569</v>
      </c>
    </row>
    <row r="273" spans="1:9" ht="28.8" x14ac:dyDescent="0.3">
      <c r="A273" t="s">
        <v>326</v>
      </c>
      <c r="B273" s="81" t="s">
        <v>564</v>
      </c>
      <c r="C273" s="1">
        <v>8.2100000000000009</v>
      </c>
      <c r="E273" s="1">
        <v>8.2100000000000009</v>
      </c>
      <c r="F273" s="1">
        <v>9.0310000000000006</v>
      </c>
      <c r="G273" s="1">
        <v>9.8520000000000003</v>
      </c>
      <c r="H273" s="1">
        <v>10.673</v>
      </c>
      <c r="I273" t="s">
        <v>569</v>
      </c>
    </row>
    <row r="274" spans="1:9" ht="28.8" x14ac:dyDescent="0.3">
      <c r="A274" t="s">
        <v>327</v>
      </c>
      <c r="B274" s="81" t="s">
        <v>565</v>
      </c>
      <c r="C274" s="1">
        <v>8.2100000000000009</v>
      </c>
      <c r="E274" s="1">
        <v>8.2100000000000009</v>
      </c>
      <c r="F274" s="1">
        <v>9.0310000000000006</v>
      </c>
      <c r="G274" s="1">
        <v>9.8520000000000003</v>
      </c>
      <c r="H274" s="1">
        <v>10.673</v>
      </c>
      <c r="I274" t="s">
        <v>569</v>
      </c>
    </row>
    <row r="275" spans="1:9" ht="28.8" x14ac:dyDescent="0.3">
      <c r="A275" t="s">
        <v>328</v>
      </c>
      <c r="B275" s="81" t="s">
        <v>566</v>
      </c>
      <c r="C275" s="1">
        <v>8.2100000000000009</v>
      </c>
      <c r="E275" s="1">
        <v>8.2100000000000009</v>
      </c>
      <c r="F275" s="1">
        <v>9.0310000000000006</v>
      </c>
      <c r="G275" s="1">
        <v>9.8520000000000003</v>
      </c>
      <c r="H275" s="1">
        <v>10.673</v>
      </c>
      <c r="I275" t="s">
        <v>569</v>
      </c>
    </row>
    <row r="276" spans="1:9" ht="28.8" x14ac:dyDescent="0.3">
      <c r="A276" t="s">
        <v>329</v>
      </c>
      <c r="B276" s="81" t="s">
        <v>567</v>
      </c>
      <c r="C276" s="1">
        <v>8.25</v>
      </c>
      <c r="E276" s="1">
        <v>8.25</v>
      </c>
      <c r="F276" s="1">
        <v>9.0749999999999993</v>
      </c>
      <c r="G276" s="1">
        <v>9.9</v>
      </c>
      <c r="H276" s="1">
        <v>10.725</v>
      </c>
      <c r="I276" t="s">
        <v>569</v>
      </c>
    </row>
  </sheetData>
  <sheetProtection algorithmName="SHA-512" hashValue="0QLYlnYm0YM21iKypPBK36bjlCQAmiY7U1Cy8odE2jKclCnV8qnSoZKe8wNNWV4bv/zl4q2qlnoHO6eJuRCrUA==" saltValue="eujHUK8hUVnWS0eytjp6o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54"/>
  <dimension ref="A1:I284"/>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1.32</v>
      </c>
      <c r="D3" s="1">
        <v>0.05</v>
      </c>
      <c r="E3" s="1">
        <v>1.38</v>
      </c>
      <c r="F3" s="1">
        <v>1.518</v>
      </c>
      <c r="G3" s="1">
        <v>1.6559999999999999</v>
      </c>
      <c r="H3" s="1">
        <v>1.794</v>
      </c>
      <c r="I3" t="s">
        <v>84</v>
      </c>
    </row>
    <row r="4" spans="1:9" x14ac:dyDescent="0.3">
      <c r="A4" t="s">
        <v>10</v>
      </c>
      <c r="B4" s="81" t="s">
        <v>47</v>
      </c>
    </row>
    <row r="5" spans="1:9" x14ac:dyDescent="0.3">
      <c r="A5" t="s">
        <v>11</v>
      </c>
      <c r="B5" s="81" t="s">
        <v>48</v>
      </c>
      <c r="C5" s="1">
        <v>1.32</v>
      </c>
      <c r="D5" s="1">
        <v>0.14000000000000001</v>
      </c>
      <c r="E5" s="1">
        <v>1.46</v>
      </c>
      <c r="F5" s="1">
        <v>1.6060000000000001</v>
      </c>
      <c r="G5" s="1">
        <v>1.752</v>
      </c>
      <c r="H5" s="1">
        <v>1.8979999999999999</v>
      </c>
    </row>
    <row r="6" spans="1:9" x14ac:dyDescent="0.3">
      <c r="A6" t="s">
        <v>12</v>
      </c>
      <c r="B6" s="81" t="s">
        <v>49</v>
      </c>
    </row>
    <row r="7" spans="1:9" x14ac:dyDescent="0.3">
      <c r="A7" t="s">
        <v>13</v>
      </c>
      <c r="B7" s="81" t="s">
        <v>50</v>
      </c>
      <c r="C7" s="1">
        <v>1.35</v>
      </c>
      <c r="D7" s="1">
        <v>0.18</v>
      </c>
      <c r="E7" s="1">
        <v>1.53</v>
      </c>
      <c r="F7" s="1">
        <v>1.6830000000000001</v>
      </c>
      <c r="G7" s="1">
        <v>1.8360000000000001</v>
      </c>
      <c r="H7" s="1">
        <v>1.9890000000000001</v>
      </c>
      <c r="I7" t="s">
        <v>84</v>
      </c>
    </row>
    <row r="8" spans="1:9" x14ac:dyDescent="0.3">
      <c r="A8" t="s">
        <v>13</v>
      </c>
      <c r="B8" s="81" t="s">
        <v>51</v>
      </c>
    </row>
    <row r="9" spans="1:9" x14ac:dyDescent="0.3">
      <c r="A9" t="s">
        <v>14</v>
      </c>
      <c r="B9" s="81" t="s">
        <v>52</v>
      </c>
    </row>
    <row r="10" spans="1:9" x14ac:dyDescent="0.3">
      <c r="A10" t="s">
        <v>15</v>
      </c>
      <c r="B10" s="81" t="s">
        <v>53</v>
      </c>
      <c r="C10" s="1">
        <v>2.4500000000000002</v>
      </c>
      <c r="D10" s="1">
        <v>0.04</v>
      </c>
      <c r="E10" s="1">
        <v>2.4900000000000002</v>
      </c>
      <c r="F10" s="1">
        <v>2.5150000000000001</v>
      </c>
      <c r="G10" s="1">
        <v>2.5150000000000001</v>
      </c>
      <c r="H10" s="1">
        <v>2.5150000000000001</v>
      </c>
    </row>
    <row r="11" spans="1:9" x14ac:dyDescent="0.3">
      <c r="A11" t="s">
        <v>16</v>
      </c>
      <c r="B11" s="81" t="s">
        <v>54</v>
      </c>
      <c r="C11" s="1">
        <v>1.96</v>
      </c>
      <c r="D11" s="1">
        <v>0.12</v>
      </c>
      <c r="E11" s="1">
        <v>2.08</v>
      </c>
      <c r="F11" s="1">
        <v>2.101</v>
      </c>
      <c r="G11" s="1">
        <v>2.101</v>
      </c>
      <c r="H11" s="1">
        <v>2.101</v>
      </c>
    </row>
    <row r="12" spans="1:9" x14ac:dyDescent="0.3">
      <c r="A12" t="s">
        <v>17</v>
      </c>
      <c r="B12" s="81" t="s">
        <v>55</v>
      </c>
      <c r="C12" s="1">
        <v>0.59</v>
      </c>
      <c r="D12" s="1">
        <v>0.04</v>
      </c>
      <c r="E12" s="1">
        <v>0.62</v>
      </c>
      <c r="F12" s="1">
        <v>0.626</v>
      </c>
      <c r="G12" s="1">
        <v>0.626</v>
      </c>
      <c r="H12" s="1">
        <v>0.626</v>
      </c>
    </row>
    <row r="13" spans="1:9" x14ac:dyDescent="0.3">
      <c r="A13" t="s">
        <v>18</v>
      </c>
      <c r="B13" s="81" t="s">
        <v>56</v>
      </c>
      <c r="C13" s="1">
        <v>1.98</v>
      </c>
      <c r="D13" s="1">
        <v>0.06</v>
      </c>
      <c r="E13" s="1">
        <v>2.04</v>
      </c>
      <c r="F13" s="1">
        <v>2.06</v>
      </c>
      <c r="G13" s="1">
        <v>2.06</v>
      </c>
      <c r="H13" s="1">
        <v>2.06</v>
      </c>
    </row>
    <row r="14" spans="1:9" x14ac:dyDescent="0.3">
      <c r="A14" t="s">
        <v>19</v>
      </c>
      <c r="B14" s="81" t="s">
        <v>57</v>
      </c>
    </row>
    <row r="15" spans="1:9" ht="57.6" x14ac:dyDescent="0.3">
      <c r="A15" t="s">
        <v>20</v>
      </c>
      <c r="B15" s="81" t="s">
        <v>58</v>
      </c>
      <c r="C15" s="1">
        <v>0.45</v>
      </c>
      <c r="D15" s="1">
        <v>0.03</v>
      </c>
      <c r="E15" s="1">
        <v>0.48</v>
      </c>
      <c r="F15" s="1">
        <v>0.48499999999999999</v>
      </c>
      <c r="G15" s="1">
        <v>0.48499999999999999</v>
      </c>
      <c r="H15" s="1">
        <v>0.48499999999999999</v>
      </c>
    </row>
    <row r="16" spans="1:9" ht="57.6" x14ac:dyDescent="0.3">
      <c r="A16" t="s">
        <v>21</v>
      </c>
      <c r="B16" s="81" t="s">
        <v>59</v>
      </c>
      <c r="C16" s="1">
        <v>0.74</v>
      </c>
      <c r="D16" s="1">
        <v>0.03</v>
      </c>
      <c r="E16" s="1">
        <v>0.78</v>
      </c>
      <c r="F16" s="1">
        <v>0.78800000000000003</v>
      </c>
      <c r="G16" s="1">
        <v>0.78800000000000003</v>
      </c>
      <c r="H16" s="1">
        <v>0.78800000000000003</v>
      </c>
    </row>
    <row r="17" spans="1:8" ht="72" x14ac:dyDescent="0.3">
      <c r="A17" t="s">
        <v>22</v>
      </c>
      <c r="B17" s="81" t="s">
        <v>60</v>
      </c>
      <c r="C17" s="1">
        <v>1.35</v>
      </c>
      <c r="D17" s="1">
        <v>0.1</v>
      </c>
      <c r="E17" s="1">
        <v>1.45</v>
      </c>
      <c r="F17" s="1">
        <v>1.4650000000000001</v>
      </c>
      <c r="G17" s="1">
        <v>1.4650000000000001</v>
      </c>
      <c r="H17" s="1">
        <v>1.4650000000000001</v>
      </c>
    </row>
    <row r="18" spans="1:8" ht="57.6" x14ac:dyDescent="0.3">
      <c r="A18" t="s">
        <v>23</v>
      </c>
      <c r="B18" s="81" t="s">
        <v>61</v>
      </c>
      <c r="C18" s="1">
        <v>1.32</v>
      </c>
      <c r="D18" s="1">
        <v>0.1</v>
      </c>
      <c r="E18" s="1">
        <v>1.42</v>
      </c>
      <c r="F18" s="1">
        <v>1.4339999999999999</v>
      </c>
      <c r="G18" s="1">
        <v>1.4339999999999999</v>
      </c>
      <c r="H18" s="1">
        <v>1.4339999999999999</v>
      </c>
    </row>
    <row r="19" spans="1:8" ht="28.8" x14ac:dyDescent="0.3">
      <c r="A19" t="s">
        <v>24</v>
      </c>
      <c r="B19" s="81" t="s">
        <v>62</v>
      </c>
      <c r="C19" s="1">
        <v>0.57999999999999996</v>
      </c>
      <c r="D19" s="1">
        <v>0.08</v>
      </c>
      <c r="E19" s="1">
        <v>0.66</v>
      </c>
      <c r="F19" s="1">
        <v>0.66700000000000004</v>
      </c>
      <c r="G19" s="1">
        <v>0.66700000000000004</v>
      </c>
      <c r="H19" s="1">
        <v>0.66700000000000004</v>
      </c>
    </row>
    <row r="20" spans="1:8" ht="28.8" x14ac:dyDescent="0.3">
      <c r="A20" t="s">
        <v>25</v>
      </c>
      <c r="B20" s="81" t="s">
        <v>63</v>
      </c>
      <c r="C20" s="1">
        <v>1.28</v>
      </c>
      <c r="D20" s="1">
        <v>0.08</v>
      </c>
      <c r="E20" s="1">
        <v>1.37</v>
      </c>
      <c r="F20" s="1">
        <v>1.3839999999999999</v>
      </c>
      <c r="G20" s="1">
        <v>1.3839999999999999</v>
      </c>
      <c r="H20" s="1">
        <v>1.3839999999999999</v>
      </c>
    </row>
    <row r="21" spans="1:8" ht="28.8" x14ac:dyDescent="0.3">
      <c r="A21" t="s">
        <v>26</v>
      </c>
      <c r="B21" s="81" t="s">
        <v>64</v>
      </c>
      <c r="C21" s="1">
        <v>1.5</v>
      </c>
      <c r="D21" s="1">
        <v>0.06</v>
      </c>
      <c r="E21" s="1">
        <v>1.57</v>
      </c>
      <c r="F21" s="1">
        <v>1.5860000000000001</v>
      </c>
      <c r="G21" s="1">
        <v>1.5860000000000001</v>
      </c>
      <c r="H21" s="1">
        <v>1.5860000000000001</v>
      </c>
    </row>
    <row r="22" spans="1:8" ht="43.2" x14ac:dyDescent="0.3">
      <c r="A22" t="s">
        <v>27</v>
      </c>
      <c r="B22" s="81" t="s">
        <v>65</v>
      </c>
      <c r="C22" s="1">
        <v>2.31</v>
      </c>
      <c r="D22" s="1">
        <v>0.1</v>
      </c>
      <c r="E22" s="1">
        <v>2.41</v>
      </c>
      <c r="F22" s="1">
        <v>2.4340000000000002</v>
      </c>
      <c r="G22" s="1">
        <v>2.4340000000000002</v>
      </c>
      <c r="H22" s="1">
        <v>2.4340000000000002</v>
      </c>
    </row>
    <row r="23" spans="1:8" ht="72" x14ac:dyDescent="0.3">
      <c r="A23" t="s">
        <v>28</v>
      </c>
      <c r="B23" s="81" t="s">
        <v>66</v>
      </c>
      <c r="C23" s="1">
        <v>1.99</v>
      </c>
      <c r="D23" s="1">
        <v>0.09</v>
      </c>
      <c r="E23" s="1">
        <v>2.08</v>
      </c>
      <c r="F23" s="1">
        <v>2.101</v>
      </c>
      <c r="G23" s="1">
        <v>2.101</v>
      </c>
      <c r="H23" s="1">
        <v>2.101</v>
      </c>
    </row>
    <row r="24" spans="1:8" ht="72" x14ac:dyDescent="0.3">
      <c r="A24" t="s">
        <v>29</v>
      </c>
      <c r="B24" s="81" t="s">
        <v>67</v>
      </c>
      <c r="C24" s="1">
        <v>1.99</v>
      </c>
      <c r="D24" s="1">
        <v>0.09</v>
      </c>
      <c r="E24" s="1">
        <v>2.08</v>
      </c>
      <c r="F24" s="1">
        <v>2.101</v>
      </c>
      <c r="G24" s="1">
        <v>2.101</v>
      </c>
      <c r="H24" s="1">
        <v>2.101</v>
      </c>
    </row>
    <row r="25" spans="1:8" ht="28.8" x14ac:dyDescent="0.3">
      <c r="A25" t="s">
        <v>30</v>
      </c>
      <c r="B25" s="81" t="s">
        <v>68</v>
      </c>
      <c r="C25" s="1">
        <v>3.82</v>
      </c>
      <c r="D25" s="1">
        <v>0.06</v>
      </c>
      <c r="E25" s="1">
        <v>3.88</v>
      </c>
      <c r="F25" s="1">
        <v>3.919</v>
      </c>
      <c r="G25" s="1">
        <v>3.919</v>
      </c>
      <c r="H25" s="1">
        <v>3.919</v>
      </c>
    </row>
    <row r="26" spans="1:8" ht="43.2" x14ac:dyDescent="0.3">
      <c r="A26" t="s">
        <v>31</v>
      </c>
      <c r="B26" s="81" t="s">
        <v>69</v>
      </c>
      <c r="C26" s="1">
        <v>1.94</v>
      </c>
      <c r="D26" s="1">
        <v>0.09</v>
      </c>
      <c r="E26" s="1">
        <v>2.0299999999999998</v>
      </c>
      <c r="F26" s="1">
        <v>2.0499999999999998</v>
      </c>
      <c r="G26" s="1">
        <v>2.0499999999999998</v>
      </c>
      <c r="H26" s="1">
        <v>2.0499999999999998</v>
      </c>
    </row>
    <row r="27" spans="1:8" ht="43.2" x14ac:dyDescent="0.3">
      <c r="A27" t="s">
        <v>32</v>
      </c>
      <c r="B27" s="81" t="s">
        <v>70</v>
      </c>
      <c r="C27" s="1">
        <v>1.46</v>
      </c>
      <c r="D27" s="1">
        <v>0.08</v>
      </c>
      <c r="E27" s="1">
        <v>1.54</v>
      </c>
      <c r="F27" s="1">
        <v>1.5549999999999999</v>
      </c>
      <c r="G27" s="1">
        <v>1.5549999999999999</v>
      </c>
      <c r="H27" s="1">
        <v>1.5549999999999999</v>
      </c>
    </row>
    <row r="28" spans="1:8" ht="100.8" x14ac:dyDescent="0.3">
      <c r="A28" t="s">
        <v>33</v>
      </c>
      <c r="B28" s="81" t="s">
        <v>71</v>
      </c>
      <c r="C28" s="1">
        <v>1.51</v>
      </c>
      <c r="D28" s="1">
        <v>0.09</v>
      </c>
      <c r="E28" s="1">
        <v>1.6</v>
      </c>
      <c r="F28" s="1">
        <v>1.6160000000000001</v>
      </c>
      <c r="G28" s="1">
        <v>1.6160000000000001</v>
      </c>
      <c r="H28" s="1">
        <v>1.6160000000000001</v>
      </c>
    </row>
    <row r="29" spans="1:8" ht="28.8" x14ac:dyDescent="0.3">
      <c r="A29" t="s">
        <v>34</v>
      </c>
      <c r="B29" s="81" t="s">
        <v>72</v>
      </c>
    </row>
    <row r="30" spans="1:8" ht="43.2" x14ac:dyDescent="0.3">
      <c r="A30" t="s">
        <v>35</v>
      </c>
      <c r="B30" s="81" t="s">
        <v>73</v>
      </c>
      <c r="C30" s="1">
        <v>0.74</v>
      </c>
      <c r="D30" s="1">
        <v>0.08</v>
      </c>
      <c r="E30" s="1">
        <v>0.82</v>
      </c>
      <c r="F30" s="1">
        <v>0.82799999999999996</v>
      </c>
      <c r="G30" s="1">
        <v>0.82799999999999996</v>
      </c>
      <c r="H30" s="1">
        <v>0.82799999999999996</v>
      </c>
    </row>
    <row r="31" spans="1:8" ht="57.6" x14ac:dyDescent="0.3">
      <c r="A31" t="s">
        <v>36</v>
      </c>
      <c r="B31" s="81" t="s">
        <v>74</v>
      </c>
      <c r="C31" s="1">
        <v>0.98</v>
      </c>
      <c r="D31" s="1">
        <v>0.09</v>
      </c>
      <c r="E31" s="1">
        <v>1.07</v>
      </c>
      <c r="F31" s="1">
        <v>1.081</v>
      </c>
      <c r="G31" s="1">
        <v>1.081</v>
      </c>
      <c r="H31" s="1">
        <v>1.081</v>
      </c>
    </row>
    <row r="32" spans="1:8" ht="57.6" x14ac:dyDescent="0.3">
      <c r="A32" t="s">
        <v>37</v>
      </c>
      <c r="B32" s="81" t="s">
        <v>75</v>
      </c>
      <c r="C32" s="1">
        <v>0.66</v>
      </c>
      <c r="D32" s="1">
        <v>7.0000000000000007E-2</v>
      </c>
      <c r="E32" s="1">
        <v>0.73</v>
      </c>
      <c r="F32" s="1">
        <v>0.73699999999999999</v>
      </c>
      <c r="G32" s="1">
        <v>0.73699999999999999</v>
      </c>
      <c r="H32" s="1">
        <v>0.73699999999999999</v>
      </c>
    </row>
    <row r="33" spans="1:9" ht="43.2" x14ac:dyDescent="0.3">
      <c r="A33" t="s">
        <v>38</v>
      </c>
      <c r="B33" s="81" t="s">
        <v>76</v>
      </c>
      <c r="C33" s="1">
        <v>0.46</v>
      </c>
      <c r="D33" s="1">
        <v>0.06</v>
      </c>
      <c r="E33" s="1">
        <v>0.52</v>
      </c>
      <c r="F33" s="1">
        <v>0.52500000000000002</v>
      </c>
      <c r="G33" s="1">
        <v>0.52500000000000002</v>
      </c>
      <c r="H33" s="1">
        <v>0.52500000000000002</v>
      </c>
    </row>
    <row r="34" spans="1:9" ht="57.6" x14ac:dyDescent="0.3">
      <c r="A34" t="s">
        <v>39</v>
      </c>
      <c r="B34" s="81" t="s">
        <v>77</v>
      </c>
      <c r="C34" s="1">
        <v>0.3</v>
      </c>
      <c r="D34" s="1">
        <v>0.04</v>
      </c>
      <c r="E34" s="1">
        <v>0.34</v>
      </c>
      <c r="F34" s="1">
        <v>0.34300000000000003</v>
      </c>
      <c r="G34" s="1">
        <v>0.34300000000000003</v>
      </c>
      <c r="H34" s="1">
        <v>0.34300000000000003</v>
      </c>
    </row>
    <row r="35" spans="1:9" ht="28.8" x14ac:dyDescent="0.3">
      <c r="A35" t="s">
        <v>40</v>
      </c>
      <c r="B35" s="81" t="s">
        <v>78</v>
      </c>
      <c r="C35" s="1">
        <v>1.34</v>
      </c>
      <c r="D35" s="1">
        <v>0.12</v>
      </c>
      <c r="E35" s="1">
        <v>1.46</v>
      </c>
      <c r="F35" s="1">
        <v>1.4750000000000001</v>
      </c>
      <c r="G35" s="1">
        <v>1.4750000000000001</v>
      </c>
      <c r="H35" s="1">
        <v>1.4750000000000001</v>
      </c>
    </row>
    <row r="36" spans="1:9" ht="28.8" x14ac:dyDescent="0.3">
      <c r="A36" t="s">
        <v>41</v>
      </c>
      <c r="B36" s="81" t="s">
        <v>79</v>
      </c>
      <c r="C36" s="1">
        <v>0.54</v>
      </c>
      <c r="D36" s="1">
        <v>0.1</v>
      </c>
      <c r="E36" s="1">
        <v>0.64</v>
      </c>
      <c r="F36" s="1">
        <v>0.64600000000000002</v>
      </c>
      <c r="G36" s="1">
        <v>0.64600000000000002</v>
      </c>
      <c r="H36" s="1">
        <v>0.64600000000000002</v>
      </c>
    </row>
    <row r="37" spans="1:9" ht="86.4" x14ac:dyDescent="0.3">
      <c r="A37" t="s">
        <v>42</v>
      </c>
      <c r="B37" s="81" t="s">
        <v>80</v>
      </c>
      <c r="C37" s="1">
        <v>1.31</v>
      </c>
      <c r="D37" s="1">
        <v>7.0000000000000007E-2</v>
      </c>
      <c r="E37" s="1">
        <v>1.38</v>
      </c>
      <c r="F37" s="1">
        <v>1.3939999999999999</v>
      </c>
      <c r="G37" s="1">
        <v>1.3939999999999999</v>
      </c>
      <c r="H37" s="1">
        <v>1.3939999999999999</v>
      </c>
    </row>
    <row r="38" spans="1:9" ht="86.4" x14ac:dyDescent="0.3">
      <c r="A38" t="s">
        <v>43</v>
      </c>
      <c r="B38" s="81" t="s">
        <v>81</v>
      </c>
      <c r="C38" s="1">
        <v>0.67</v>
      </c>
      <c r="D38" s="1">
        <v>0.05</v>
      </c>
      <c r="E38" s="1">
        <v>0.72</v>
      </c>
      <c r="F38" s="1">
        <v>0.72699999999999998</v>
      </c>
      <c r="G38" s="1">
        <v>0.72699999999999998</v>
      </c>
      <c r="H38" s="1">
        <v>0.72699999999999998</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2.0299999999999998</v>
      </c>
      <c r="E41" s="1">
        <v>2.0299999999999998</v>
      </c>
      <c r="F41" s="1">
        <v>2.2330000000000001</v>
      </c>
      <c r="G41" s="1">
        <v>2.4359999999999999</v>
      </c>
      <c r="H41" s="1">
        <v>2.6389999999999998</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2.0299999999999998</v>
      </c>
      <c r="E44" s="1">
        <v>2.0299999999999998</v>
      </c>
      <c r="F44" s="1">
        <v>2.2330000000000001</v>
      </c>
      <c r="G44" s="1">
        <v>2.4359999999999999</v>
      </c>
      <c r="H44" s="1">
        <v>2.6389999999999998</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2.0299999999999998</v>
      </c>
      <c r="E46" s="1">
        <v>2.0299999999999998</v>
      </c>
      <c r="F46" s="1">
        <v>2.2330000000000001</v>
      </c>
      <c r="G46" s="1">
        <v>2.4359999999999999</v>
      </c>
      <c r="H46" s="1">
        <v>2.6389999999999998</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72"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2.0299999999999998</v>
      </c>
      <c r="E58" s="1">
        <v>2.0299999999999998</v>
      </c>
      <c r="F58" s="1">
        <v>2.2330000000000001</v>
      </c>
      <c r="G58" s="1">
        <v>2.4359999999999999</v>
      </c>
      <c r="H58" s="1">
        <v>2.6389999999999998</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14.03</v>
      </c>
      <c r="E63" s="1">
        <v>14.03</v>
      </c>
      <c r="F63" s="1">
        <v>15.433</v>
      </c>
      <c r="G63" s="1">
        <v>16.835999999999999</v>
      </c>
      <c r="H63" s="1">
        <v>18.239000000000001</v>
      </c>
    </row>
    <row r="64" spans="1:9" ht="28.8" x14ac:dyDescent="0.3">
      <c r="A64" t="s">
        <v>109</v>
      </c>
      <c r="B64" s="81" t="s">
        <v>350</v>
      </c>
    </row>
    <row r="65" spans="1:9" ht="28.8" x14ac:dyDescent="0.3">
      <c r="A65" t="s">
        <v>110</v>
      </c>
      <c r="B65" s="81" t="s">
        <v>351</v>
      </c>
      <c r="C65" s="1">
        <v>1.86</v>
      </c>
      <c r="E65" s="1">
        <v>1.86</v>
      </c>
      <c r="F65" s="1">
        <v>2.0459999999999998</v>
      </c>
      <c r="G65" s="1">
        <v>2.2320000000000002</v>
      </c>
      <c r="H65" s="1">
        <v>2.4180000000000001</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1.87</v>
      </c>
      <c r="E72" s="1">
        <v>1.87</v>
      </c>
      <c r="F72" s="1">
        <v>2.0569999999999999</v>
      </c>
      <c r="G72" s="1">
        <v>2.2440000000000002</v>
      </c>
      <c r="H72" s="1">
        <v>2.431</v>
      </c>
      <c r="I72" t="s">
        <v>569</v>
      </c>
    </row>
    <row r="73" spans="1:9" ht="43.2" x14ac:dyDescent="0.3">
      <c r="A73" t="s">
        <v>118</v>
      </c>
      <c r="B73" s="81" t="s">
        <v>359</v>
      </c>
    </row>
    <row r="74" spans="1:9" ht="43.2" x14ac:dyDescent="0.3">
      <c r="A74" t="s">
        <v>119</v>
      </c>
      <c r="B74" s="81" t="s">
        <v>360</v>
      </c>
      <c r="C74" s="1">
        <v>1.94</v>
      </c>
      <c r="E74" s="1">
        <v>1.94</v>
      </c>
      <c r="F74" s="1">
        <v>2.1339999999999999</v>
      </c>
      <c r="G74" s="1">
        <v>2.3279999999999998</v>
      </c>
      <c r="H74" s="1">
        <v>2.5219999999999998</v>
      </c>
      <c r="I74" t="s">
        <v>569</v>
      </c>
    </row>
    <row r="75" spans="1:9" ht="43.2" x14ac:dyDescent="0.3">
      <c r="A75" t="s">
        <v>120</v>
      </c>
      <c r="B75" s="81" t="s">
        <v>361</v>
      </c>
      <c r="C75" s="1">
        <v>1.94</v>
      </c>
      <c r="E75" s="1">
        <v>1.94</v>
      </c>
      <c r="F75" s="1">
        <v>2.1339999999999999</v>
      </c>
      <c r="G75" s="1">
        <v>2.3279999999999998</v>
      </c>
      <c r="H75" s="1">
        <v>2.5219999999999998</v>
      </c>
      <c r="I75" t="s">
        <v>569</v>
      </c>
    </row>
    <row r="76" spans="1:9" x14ac:dyDescent="0.3">
      <c r="A76" t="s">
        <v>121</v>
      </c>
      <c r="B76" s="81" t="s">
        <v>362</v>
      </c>
    </row>
    <row r="77" spans="1:9" ht="57.6" x14ac:dyDescent="0.3">
      <c r="A77" t="s">
        <v>122</v>
      </c>
      <c r="B77" s="81" t="s">
        <v>363</v>
      </c>
      <c r="C77" s="1">
        <v>1.94</v>
      </c>
      <c r="E77" s="1">
        <v>1.94</v>
      </c>
      <c r="F77" s="1">
        <v>2.1339999999999999</v>
      </c>
      <c r="G77" s="1">
        <v>2.3279999999999998</v>
      </c>
      <c r="H77" s="1">
        <v>2.5219999999999998</v>
      </c>
      <c r="I77" t="s">
        <v>569</v>
      </c>
    </row>
    <row r="78" spans="1:9" ht="72" x14ac:dyDescent="0.3">
      <c r="A78" t="s">
        <v>123</v>
      </c>
      <c r="B78" s="81" t="s">
        <v>364</v>
      </c>
      <c r="C78" s="1">
        <v>1.94</v>
      </c>
      <c r="E78" s="1">
        <v>1.94</v>
      </c>
      <c r="F78" s="1">
        <v>2.1339999999999999</v>
      </c>
      <c r="G78" s="1">
        <v>2.3279999999999998</v>
      </c>
      <c r="H78" s="1">
        <v>2.5219999999999998</v>
      </c>
      <c r="I78" t="s">
        <v>569</v>
      </c>
    </row>
    <row r="79" spans="1:9" ht="57.6" x14ac:dyDescent="0.3">
      <c r="A79" t="s">
        <v>124</v>
      </c>
      <c r="B79" s="81" t="s">
        <v>365</v>
      </c>
      <c r="C79" s="1">
        <v>1.94</v>
      </c>
      <c r="E79" s="1">
        <v>1.94</v>
      </c>
      <c r="F79" s="1">
        <v>2.1339999999999999</v>
      </c>
      <c r="G79" s="1">
        <v>2.3279999999999998</v>
      </c>
      <c r="H79" s="1">
        <v>2.5219999999999998</v>
      </c>
      <c r="I79" t="s">
        <v>569</v>
      </c>
    </row>
    <row r="80" spans="1:9" ht="43.2" x14ac:dyDescent="0.3">
      <c r="A80" t="s">
        <v>125</v>
      </c>
      <c r="B80" s="81" t="s">
        <v>366</v>
      </c>
      <c r="C80" s="1">
        <v>1.94</v>
      </c>
      <c r="E80" s="1">
        <v>1.94</v>
      </c>
      <c r="F80" s="1">
        <v>2.1339999999999999</v>
      </c>
      <c r="G80" s="1">
        <v>2.3279999999999998</v>
      </c>
      <c r="H80" s="1">
        <v>2.5219999999999998</v>
      </c>
      <c r="I80" t="s">
        <v>569</v>
      </c>
    </row>
    <row r="81" spans="1:9" ht="57.6" x14ac:dyDescent="0.3">
      <c r="A81" t="s">
        <v>126</v>
      </c>
      <c r="B81" s="81" t="s">
        <v>367</v>
      </c>
      <c r="C81" s="1">
        <v>1.94</v>
      </c>
      <c r="E81" s="1">
        <v>1.94</v>
      </c>
      <c r="F81" s="1">
        <v>2.1339999999999999</v>
      </c>
      <c r="G81" s="1">
        <v>2.3279999999999998</v>
      </c>
      <c r="H81" s="1">
        <v>2.5219999999999998</v>
      </c>
      <c r="I81" t="s">
        <v>569</v>
      </c>
    </row>
    <row r="82" spans="1:9" ht="43.2" x14ac:dyDescent="0.3">
      <c r="A82" t="s">
        <v>127</v>
      </c>
      <c r="B82" s="81" t="s">
        <v>368</v>
      </c>
      <c r="C82" s="1">
        <v>1.94</v>
      </c>
      <c r="E82" s="1">
        <v>1.94</v>
      </c>
      <c r="F82" s="1">
        <v>2.1339999999999999</v>
      </c>
      <c r="G82" s="1">
        <v>2.3279999999999998</v>
      </c>
      <c r="H82" s="1">
        <v>2.5219999999999998</v>
      </c>
      <c r="I82" t="s">
        <v>569</v>
      </c>
    </row>
    <row r="83" spans="1:9" ht="43.2" x14ac:dyDescent="0.3">
      <c r="A83" t="s">
        <v>128</v>
      </c>
      <c r="B83" s="81" t="s">
        <v>369</v>
      </c>
      <c r="C83" s="1">
        <v>1.94</v>
      </c>
      <c r="E83" s="1">
        <v>1.94</v>
      </c>
      <c r="F83" s="1">
        <v>2.1339999999999999</v>
      </c>
      <c r="G83" s="1">
        <v>2.3279999999999998</v>
      </c>
      <c r="H83" s="1">
        <v>2.5219999999999998</v>
      </c>
      <c r="I83" t="s">
        <v>569</v>
      </c>
    </row>
    <row r="84" spans="1:9" ht="43.2" x14ac:dyDescent="0.3">
      <c r="A84" t="s">
        <v>129</v>
      </c>
      <c r="B84" s="81" t="s">
        <v>370</v>
      </c>
      <c r="C84" s="1">
        <v>1.94</v>
      </c>
      <c r="E84" s="1">
        <v>1.94</v>
      </c>
      <c r="F84" s="1">
        <v>2.1339999999999999</v>
      </c>
      <c r="G84" s="1">
        <v>2.3279999999999998</v>
      </c>
      <c r="H84" s="1">
        <v>2.5219999999999998</v>
      </c>
      <c r="I84" t="s">
        <v>569</v>
      </c>
    </row>
    <row r="85" spans="1:9" ht="43.2" x14ac:dyDescent="0.3">
      <c r="A85" t="s">
        <v>130</v>
      </c>
      <c r="B85" s="81" t="s">
        <v>371</v>
      </c>
      <c r="C85" s="1">
        <v>1.94</v>
      </c>
      <c r="E85" s="1">
        <v>1.94</v>
      </c>
      <c r="F85" s="1">
        <v>2.1339999999999999</v>
      </c>
      <c r="G85" s="1">
        <v>2.3279999999999998</v>
      </c>
      <c r="H85" s="1">
        <v>2.5219999999999998</v>
      </c>
      <c r="I85" t="s">
        <v>569</v>
      </c>
    </row>
    <row r="86" spans="1:9" ht="57.6" x14ac:dyDescent="0.3">
      <c r="A86" t="s">
        <v>131</v>
      </c>
      <c r="B86" s="81" t="s">
        <v>372</v>
      </c>
      <c r="C86" s="1">
        <v>1.94</v>
      </c>
      <c r="E86" s="1">
        <v>1.94</v>
      </c>
      <c r="F86" s="1">
        <v>2.1339999999999999</v>
      </c>
      <c r="G86" s="1">
        <v>2.3279999999999998</v>
      </c>
      <c r="H86" s="1">
        <v>2.5219999999999998</v>
      </c>
      <c r="I86" t="s">
        <v>569</v>
      </c>
    </row>
    <row r="87" spans="1:9" ht="72" x14ac:dyDescent="0.3">
      <c r="A87" t="s">
        <v>132</v>
      </c>
      <c r="B87" s="81" t="s">
        <v>373</v>
      </c>
      <c r="C87" s="1">
        <v>1.94</v>
      </c>
      <c r="E87" s="1">
        <v>1.94</v>
      </c>
      <c r="F87" s="1">
        <v>2.1339999999999999</v>
      </c>
      <c r="G87" s="1">
        <v>2.3279999999999998</v>
      </c>
      <c r="H87" s="1">
        <v>2.5219999999999998</v>
      </c>
      <c r="I87" t="s">
        <v>569</v>
      </c>
    </row>
    <row r="88" spans="1:9" ht="57.6" x14ac:dyDescent="0.3">
      <c r="A88" t="s">
        <v>133</v>
      </c>
      <c r="B88" s="81" t="s">
        <v>374</v>
      </c>
      <c r="C88" s="1">
        <v>1.94</v>
      </c>
      <c r="E88" s="1">
        <v>1.94</v>
      </c>
      <c r="F88" s="1">
        <v>2.1339999999999999</v>
      </c>
      <c r="G88" s="1">
        <v>2.3279999999999998</v>
      </c>
      <c r="H88" s="1">
        <v>2.5219999999999998</v>
      </c>
      <c r="I88" t="s">
        <v>569</v>
      </c>
    </row>
    <row r="89" spans="1:9" ht="57.6" x14ac:dyDescent="0.3">
      <c r="A89" t="s">
        <v>134</v>
      </c>
      <c r="B89" s="81" t="s">
        <v>375</v>
      </c>
      <c r="C89" s="1">
        <v>1.94</v>
      </c>
      <c r="E89" s="1">
        <v>1.94</v>
      </c>
      <c r="F89" s="1">
        <v>2.1339999999999999</v>
      </c>
      <c r="G89" s="1">
        <v>2.3279999999999998</v>
      </c>
      <c r="H89" s="1">
        <v>2.5219999999999998</v>
      </c>
      <c r="I89" t="s">
        <v>569</v>
      </c>
    </row>
    <row r="90" spans="1:9" ht="57.6" x14ac:dyDescent="0.3">
      <c r="A90" t="s">
        <v>135</v>
      </c>
      <c r="B90" s="81" t="s">
        <v>376</v>
      </c>
      <c r="C90" s="1">
        <v>1.94</v>
      </c>
      <c r="E90" s="1">
        <v>1.94</v>
      </c>
      <c r="F90" s="1">
        <v>2.1339999999999999</v>
      </c>
      <c r="G90" s="1">
        <v>2.3279999999999998</v>
      </c>
      <c r="H90" s="1">
        <v>2.5219999999999998</v>
      </c>
      <c r="I90" t="s">
        <v>569</v>
      </c>
    </row>
    <row r="91" spans="1:9" ht="57.6" x14ac:dyDescent="0.3">
      <c r="A91" t="s">
        <v>136</v>
      </c>
      <c r="B91" s="81" t="s">
        <v>377</v>
      </c>
      <c r="C91" s="1">
        <v>1.94</v>
      </c>
      <c r="E91" s="1">
        <v>1.94</v>
      </c>
      <c r="F91" s="1">
        <v>2.1339999999999999</v>
      </c>
      <c r="G91" s="1">
        <v>2.3279999999999998</v>
      </c>
      <c r="H91" s="1">
        <v>2.5219999999999998</v>
      </c>
      <c r="I91" t="s">
        <v>569</v>
      </c>
    </row>
    <row r="92" spans="1:9" ht="43.2" x14ac:dyDescent="0.3">
      <c r="A92" t="s">
        <v>137</v>
      </c>
      <c r="B92" s="81" t="s">
        <v>378</v>
      </c>
      <c r="C92" s="1">
        <v>1.94</v>
      </c>
      <c r="E92" s="1">
        <v>1.94</v>
      </c>
      <c r="F92" s="1">
        <v>2.1339999999999999</v>
      </c>
      <c r="G92" s="1">
        <v>2.3279999999999998</v>
      </c>
      <c r="H92" s="1">
        <v>2.5219999999999998</v>
      </c>
      <c r="I92" t="s">
        <v>569</v>
      </c>
    </row>
    <row r="93" spans="1:9" ht="43.2" x14ac:dyDescent="0.3">
      <c r="A93" t="s">
        <v>138</v>
      </c>
      <c r="B93" s="81" t="s">
        <v>379</v>
      </c>
      <c r="C93" s="1">
        <v>1.94</v>
      </c>
      <c r="E93" s="1">
        <v>1.94</v>
      </c>
      <c r="F93" s="1">
        <v>2.1339999999999999</v>
      </c>
      <c r="G93" s="1">
        <v>2.3279999999999998</v>
      </c>
      <c r="H93" s="1">
        <v>2.5219999999999998</v>
      </c>
      <c r="I93" t="s">
        <v>569</v>
      </c>
    </row>
    <row r="94" spans="1:9" ht="43.2" x14ac:dyDescent="0.3">
      <c r="A94" t="s">
        <v>139</v>
      </c>
      <c r="B94" s="81" t="s">
        <v>380</v>
      </c>
      <c r="C94" s="1">
        <v>1.94</v>
      </c>
      <c r="E94" s="1">
        <v>1.94</v>
      </c>
      <c r="F94" s="1">
        <v>2.1339999999999999</v>
      </c>
      <c r="G94" s="1">
        <v>2.3279999999999998</v>
      </c>
      <c r="H94" s="1">
        <v>2.5219999999999998</v>
      </c>
      <c r="I94" t="s">
        <v>569</v>
      </c>
    </row>
    <row r="95" spans="1:9" ht="28.8" x14ac:dyDescent="0.3">
      <c r="A95" t="s">
        <v>140</v>
      </c>
      <c r="B95" s="81" t="s">
        <v>381</v>
      </c>
      <c r="C95" s="1">
        <v>1.94</v>
      </c>
      <c r="E95" s="1">
        <v>1.94</v>
      </c>
      <c r="F95" s="1">
        <v>2.1339999999999999</v>
      </c>
      <c r="G95" s="1">
        <v>2.3279999999999998</v>
      </c>
      <c r="H95" s="1">
        <v>2.5219999999999998</v>
      </c>
      <c r="I95" t="s">
        <v>569</v>
      </c>
    </row>
    <row r="96" spans="1:9" ht="43.2" x14ac:dyDescent="0.3">
      <c r="A96" t="s">
        <v>141</v>
      </c>
      <c r="B96" s="81" t="s">
        <v>382</v>
      </c>
      <c r="C96" s="1">
        <v>1.94</v>
      </c>
      <c r="E96" s="1">
        <v>1.94</v>
      </c>
      <c r="F96" s="1">
        <v>2.1339999999999999</v>
      </c>
      <c r="G96" s="1">
        <v>2.3279999999999998</v>
      </c>
      <c r="H96" s="1">
        <v>2.5219999999999998</v>
      </c>
      <c r="I96" t="s">
        <v>569</v>
      </c>
    </row>
    <row r="97" spans="1:9" ht="43.2" x14ac:dyDescent="0.3">
      <c r="A97" t="s">
        <v>142</v>
      </c>
      <c r="B97" s="81" t="s">
        <v>383</v>
      </c>
      <c r="C97" s="1">
        <v>1.94</v>
      </c>
      <c r="E97" s="1">
        <v>1.94</v>
      </c>
      <c r="F97" s="1">
        <v>2.1339999999999999</v>
      </c>
      <c r="G97" s="1">
        <v>2.3279999999999998</v>
      </c>
      <c r="H97" s="1">
        <v>2.5219999999999998</v>
      </c>
      <c r="I97" t="s">
        <v>569</v>
      </c>
    </row>
    <row r="98" spans="1:9" ht="43.2" x14ac:dyDescent="0.3">
      <c r="A98" t="s">
        <v>143</v>
      </c>
      <c r="B98" s="81" t="s">
        <v>384</v>
      </c>
    </row>
    <row r="99" spans="1:9" ht="72" x14ac:dyDescent="0.3">
      <c r="A99" t="s">
        <v>144</v>
      </c>
      <c r="B99" s="81" t="s">
        <v>385</v>
      </c>
      <c r="C99" s="1">
        <v>1.94</v>
      </c>
      <c r="E99" s="1">
        <v>1.94</v>
      </c>
      <c r="F99" s="1">
        <v>2.1339999999999999</v>
      </c>
      <c r="G99" s="1">
        <v>2.3279999999999998</v>
      </c>
      <c r="H99" s="1">
        <v>2.5219999999999998</v>
      </c>
      <c r="I99" t="s">
        <v>569</v>
      </c>
    </row>
    <row r="100" spans="1:9" ht="57.6" x14ac:dyDescent="0.3">
      <c r="A100" t="s">
        <v>145</v>
      </c>
      <c r="B100" s="81" t="s">
        <v>386</v>
      </c>
      <c r="C100" s="1">
        <v>1.94</v>
      </c>
      <c r="E100" s="1">
        <v>1.94</v>
      </c>
      <c r="F100" s="1">
        <v>2.1339999999999999</v>
      </c>
      <c r="G100" s="1">
        <v>2.3279999999999998</v>
      </c>
      <c r="H100" s="1">
        <v>2.5219999999999998</v>
      </c>
      <c r="I100" t="s">
        <v>569</v>
      </c>
    </row>
    <row r="101" spans="1:9" ht="43.2" x14ac:dyDescent="0.3">
      <c r="A101" t="s">
        <v>146</v>
      </c>
      <c r="B101" s="81" t="s">
        <v>387</v>
      </c>
      <c r="C101" s="1">
        <v>1.94</v>
      </c>
      <c r="E101" s="1">
        <v>1.94</v>
      </c>
      <c r="F101" s="1">
        <v>2.1339999999999999</v>
      </c>
      <c r="G101" s="1">
        <v>2.3279999999999998</v>
      </c>
      <c r="H101" s="1">
        <v>2.5219999999999998</v>
      </c>
      <c r="I101" t="s">
        <v>569</v>
      </c>
    </row>
    <row r="102" spans="1:9" ht="57.6" x14ac:dyDescent="0.3">
      <c r="A102" t="s">
        <v>147</v>
      </c>
      <c r="B102" s="81" t="s">
        <v>388</v>
      </c>
      <c r="C102" s="1">
        <v>1.94</v>
      </c>
      <c r="E102" s="1">
        <v>1.94</v>
      </c>
      <c r="F102" s="1">
        <v>2.1339999999999999</v>
      </c>
      <c r="G102" s="1">
        <v>2.3279999999999998</v>
      </c>
      <c r="H102" s="1">
        <v>2.5219999999999998</v>
      </c>
      <c r="I102" t="s">
        <v>569</v>
      </c>
    </row>
    <row r="103" spans="1:9" ht="57.6" x14ac:dyDescent="0.3">
      <c r="A103" t="s">
        <v>148</v>
      </c>
      <c r="B103" s="81" t="s">
        <v>389</v>
      </c>
      <c r="C103" s="1">
        <v>1.94</v>
      </c>
      <c r="E103" s="1">
        <v>1.94</v>
      </c>
      <c r="F103" s="1">
        <v>2.1339999999999999</v>
      </c>
      <c r="G103" s="1">
        <v>2.3279999999999998</v>
      </c>
      <c r="H103" s="1">
        <v>2.5219999999999998</v>
      </c>
      <c r="I103" t="s">
        <v>569</v>
      </c>
    </row>
    <row r="104" spans="1:9" ht="57.6" x14ac:dyDescent="0.3">
      <c r="A104" t="s">
        <v>149</v>
      </c>
      <c r="B104" s="81" t="s">
        <v>390</v>
      </c>
      <c r="C104" s="1">
        <v>1.94</v>
      </c>
      <c r="E104" s="1">
        <v>1.94</v>
      </c>
      <c r="F104" s="1">
        <v>2.1339999999999999</v>
      </c>
      <c r="G104" s="1">
        <v>2.3279999999999998</v>
      </c>
      <c r="H104" s="1">
        <v>2.5219999999999998</v>
      </c>
      <c r="I104" t="s">
        <v>569</v>
      </c>
    </row>
    <row r="105" spans="1:9" ht="43.2" x14ac:dyDescent="0.3">
      <c r="A105" t="s">
        <v>150</v>
      </c>
      <c r="B105" s="81" t="s">
        <v>391</v>
      </c>
      <c r="C105" s="1">
        <v>1.94</v>
      </c>
      <c r="E105" s="1">
        <v>1.94</v>
      </c>
      <c r="F105" s="1">
        <v>2.1339999999999999</v>
      </c>
      <c r="G105" s="1">
        <v>2.3279999999999998</v>
      </c>
      <c r="H105" s="1">
        <v>2.5219999999999998</v>
      </c>
      <c r="I105" t="s">
        <v>569</v>
      </c>
    </row>
    <row r="106" spans="1:9" ht="28.8" x14ac:dyDescent="0.3">
      <c r="A106" t="s">
        <v>151</v>
      </c>
      <c r="B106" s="81" t="s">
        <v>392</v>
      </c>
      <c r="C106" s="1">
        <v>1.94</v>
      </c>
      <c r="E106" s="1">
        <v>1.94</v>
      </c>
      <c r="F106" s="1">
        <v>2.1339999999999999</v>
      </c>
      <c r="G106" s="1">
        <v>2.3279999999999998</v>
      </c>
      <c r="H106" s="1">
        <v>2.5219999999999998</v>
      </c>
      <c r="I106" t="s">
        <v>569</v>
      </c>
    </row>
    <row r="107" spans="1:9" ht="57.6" x14ac:dyDescent="0.3">
      <c r="A107" t="s">
        <v>152</v>
      </c>
      <c r="B107" s="81" t="s">
        <v>393</v>
      </c>
    </row>
    <row r="108" spans="1:9" ht="28.8" x14ac:dyDescent="0.3">
      <c r="A108" t="s">
        <v>153</v>
      </c>
      <c r="B108" s="81" t="s">
        <v>394</v>
      </c>
      <c r="C108" s="1">
        <v>1.94</v>
      </c>
      <c r="E108" s="1">
        <v>1.94</v>
      </c>
      <c r="F108" s="1">
        <v>2.1339999999999999</v>
      </c>
      <c r="G108" s="1">
        <v>2.3279999999999998</v>
      </c>
      <c r="H108" s="1">
        <v>2.5219999999999998</v>
      </c>
      <c r="I108" t="s">
        <v>569</v>
      </c>
    </row>
    <row r="109" spans="1:9" ht="28.8" x14ac:dyDescent="0.3">
      <c r="A109" t="s">
        <v>154</v>
      </c>
      <c r="B109" s="81" t="s">
        <v>395</v>
      </c>
      <c r="C109" s="1">
        <v>1.94</v>
      </c>
      <c r="E109" s="1">
        <v>1.94</v>
      </c>
      <c r="F109" s="1">
        <v>2.1339999999999999</v>
      </c>
      <c r="G109" s="1">
        <v>2.3279999999999998</v>
      </c>
      <c r="H109" s="1">
        <v>2.5219999999999998</v>
      </c>
      <c r="I109" t="s">
        <v>569</v>
      </c>
    </row>
    <row r="110" spans="1:9" ht="57.6" x14ac:dyDescent="0.3">
      <c r="A110" t="s">
        <v>155</v>
      </c>
      <c r="B110" s="81" t="s">
        <v>396</v>
      </c>
      <c r="C110" s="1">
        <v>1.94</v>
      </c>
      <c r="E110" s="1">
        <v>1.94</v>
      </c>
      <c r="F110" s="1">
        <v>2.1339999999999999</v>
      </c>
      <c r="G110" s="1">
        <v>2.3279999999999998</v>
      </c>
      <c r="H110" s="1">
        <v>2.5219999999999998</v>
      </c>
      <c r="I110" t="s">
        <v>569</v>
      </c>
    </row>
    <row r="111" spans="1:9" ht="86.4" x14ac:dyDescent="0.3">
      <c r="A111" t="s">
        <v>156</v>
      </c>
      <c r="B111" s="81" t="s">
        <v>397</v>
      </c>
      <c r="C111" s="1">
        <v>1.94</v>
      </c>
      <c r="E111" s="1">
        <v>1.94</v>
      </c>
      <c r="F111" s="1">
        <v>2.1339999999999999</v>
      </c>
      <c r="G111" s="1">
        <v>2.3279999999999998</v>
      </c>
      <c r="H111" s="1">
        <v>2.5219999999999998</v>
      </c>
      <c r="I111" t="s">
        <v>569</v>
      </c>
    </row>
    <row r="112" spans="1:9" ht="72" x14ac:dyDescent="0.3">
      <c r="A112" t="s">
        <v>157</v>
      </c>
      <c r="B112" s="81" t="s">
        <v>398</v>
      </c>
      <c r="C112" s="1">
        <v>1.94</v>
      </c>
      <c r="E112" s="1">
        <v>1.94</v>
      </c>
      <c r="F112" s="1">
        <v>2.1339999999999999</v>
      </c>
      <c r="G112" s="1">
        <v>2.3279999999999998</v>
      </c>
      <c r="H112" s="1">
        <v>2.5219999999999998</v>
      </c>
      <c r="I112" t="s">
        <v>569</v>
      </c>
    </row>
    <row r="113" spans="1:9" ht="57.6" x14ac:dyDescent="0.3">
      <c r="A113" t="s">
        <v>158</v>
      </c>
      <c r="B113" s="81" t="s">
        <v>399</v>
      </c>
      <c r="C113" s="1">
        <v>1.94</v>
      </c>
      <c r="E113" s="1">
        <v>1.94</v>
      </c>
      <c r="F113" s="1">
        <v>2.1339999999999999</v>
      </c>
      <c r="G113" s="1">
        <v>2.3279999999999998</v>
      </c>
      <c r="H113" s="1">
        <v>2.5219999999999998</v>
      </c>
      <c r="I113" t="s">
        <v>569</v>
      </c>
    </row>
    <row r="114" spans="1:9" ht="28.8" x14ac:dyDescent="0.3">
      <c r="A114" t="s">
        <v>159</v>
      </c>
      <c r="B114" s="81" t="s">
        <v>400</v>
      </c>
      <c r="C114" s="1">
        <v>1.94</v>
      </c>
      <c r="E114" s="1">
        <v>1.94</v>
      </c>
      <c r="F114" s="1">
        <v>2.1339999999999999</v>
      </c>
      <c r="G114" s="1">
        <v>2.3279999999999998</v>
      </c>
      <c r="H114" s="1">
        <v>2.5219999999999998</v>
      </c>
      <c r="I114" t="s">
        <v>569</v>
      </c>
    </row>
    <row r="115" spans="1:9" x14ac:dyDescent="0.3">
      <c r="A115" t="s">
        <v>160</v>
      </c>
      <c r="B115" s="81" t="s">
        <v>401</v>
      </c>
    </row>
    <row r="116" spans="1:9" ht="28.8" x14ac:dyDescent="0.3">
      <c r="A116" t="s">
        <v>161</v>
      </c>
      <c r="B116" s="81" t="s">
        <v>402</v>
      </c>
      <c r="C116" s="1">
        <v>1.94</v>
      </c>
      <c r="E116" s="1">
        <v>1.94</v>
      </c>
      <c r="F116" s="1">
        <v>2.1339999999999999</v>
      </c>
      <c r="G116" s="1">
        <v>2.3279999999999998</v>
      </c>
      <c r="H116" s="1">
        <v>2.5219999999999998</v>
      </c>
      <c r="I116" t="s">
        <v>569</v>
      </c>
    </row>
    <row r="117" spans="1:9" ht="28.8" x14ac:dyDescent="0.3">
      <c r="A117" t="s">
        <v>162</v>
      </c>
      <c r="B117" s="81" t="s">
        <v>403</v>
      </c>
      <c r="C117" s="1">
        <v>1.94</v>
      </c>
      <c r="E117" s="1">
        <v>1.94</v>
      </c>
      <c r="F117" s="1">
        <v>2.1339999999999999</v>
      </c>
      <c r="G117" s="1">
        <v>2.3279999999999998</v>
      </c>
      <c r="H117" s="1">
        <v>2.5219999999999998</v>
      </c>
      <c r="I117" t="s">
        <v>569</v>
      </c>
    </row>
    <row r="118" spans="1:9" ht="43.2" x14ac:dyDescent="0.3">
      <c r="A118" t="s">
        <v>163</v>
      </c>
      <c r="B118" s="81" t="s">
        <v>404</v>
      </c>
      <c r="C118" s="1">
        <v>1.94</v>
      </c>
      <c r="E118" s="1">
        <v>1.94</v>
      </c>
      <c r="F118" s="1">
        <v>2.1339999999999999</v>
      </c>
      <c r="G118" s="1">
        <v>2.3279999999999998</v>
      </c>
      <c r="H118" s="1">
        <v>2.5219999999999998</v>
      </c>
      <c r="I118" t="s">
        <v>569</v>
      </c>
    </row>
    <row r="119" spans="1:9" ht="43.2" x14ac:dyDescent="0.3">
      <c r="A119" t="s">
        <v>164</v>
      </c>
      <c r="B119" s="81" t="s">
        <v>405</v>
      </c>
      <c r="C119" s="1">
        <v>1.94</v>
      </c>
      <c r="E119" s="1">
        <v>1.94</v>
      </c>
      <c r="F119" s="1">
        <v>2.1339999999999999</v>
      </c>
      <c r="G119" s="1">
        <v>2.3279999999999998</v>
      </c>
      <c r="H119" s="1">
        <v>2.5219999999999998</v>
      </c>
      <c r="I119" t="s">
        <v>569</v>
      </c>
    </row>
    <row r="120" spans="1:9" ht="43.2" x14ac:dyDescent="0.3">
      <c r="A120" t="s">
        <v>165</v>
      </c>
      <c r="B120" s="81" t="s">
        <v>406</v>
      </c>
    </row>
    <row r="121" spans="1:9" ht="28.8" x14ac:dyDescent="0.3">
      <c r="A121" t="s">
        <v>166</v>
      </c>
      <c r="B121" s="81" t="s">
        <v>407</v>
      </c>
      <c r="C121" s="1">
        <v>3.2</v>
      </c>
      <c r="E121" s="1">
        <v>3.2</v>
      </c>
      <c r="F121" s="1">
        <v>3.52</v>
      </c>
      <c r="G121" s="1">
        <v>3.84</v>
      </c>
      <c r="H121" s="1">
        <v>4.16</v>
      </c>
    </row>
    <row r="122" spans="1:9" ht="28.8" x14ac:dyDescent="0.3">
      <c r="A122" t="s">
        <v>167</v>
      </c>
      <c r="B122" s="81" t="s">
        <v>408</v>
      </c>
      <c r="C122" s="1">
        <v>3.2</v>
      </c>
      <c r="E122" s="1">
        <v>3.2</v>
      </c>
      <c r="F122" s="1">
        <v>3.52</v>
      </c>
      <c r="G122" s="1">
        <v>3.84</v>
      </c>
      <c r="H122" s="1">
        <v>4.16</v>
      </c>
    </row>
    <row r="123" spans="1:9" ht="28.8" x14ac:dyDescent="0.3">
      <c r="A123" t="s">
        <v>168</v>
      </c>
      <c r="B123" s="81" t="s">
        <v>409</v>
      </c>
      <c r="C123" s="1">
        <v>3.2</v>
      </c>
      <c r="E123" s="1">
        <v>3.2</v>
      </c>
      <c r="F123" s="1">
        <v>3.52</v>
      </c>
      <c r="G123" s="1">
        <v>3.84</v>
      </c>
      <c r="H123" s="1">
        <v>4.16</v>
      </c>
    </row>
    <row r="124" spans="1:9" ht="28.8" x14ac:dyDescent="0.3">
      <c r="A124" t="s">
        <v>169</v>
      </c>
      <c r="B124" s="81" t="s">
        <v>410</v>
      </c>
      <c r="C124" s="1">
        <v>3.2</v>
      </c>
      <c r="E124" s="1">
        <v>3.2</v>
      </c>
      <c r="F124" s="1">
        <v>3.52</v>
      </c>
      <c r="G124" s="1">
        <v>3.84</v>
      </c>
      <c r="H124" s="1">
        <v>4.16</v>
      </c>
    </row>
    <row r="125" spans="1:9" ht="43.2" x14ac:dyDescent="0.3">
      <c r="A125" t="s">
        <v>170</v>
      </c>
      <c r="B125" s="81" t="s">
        <v>411</v>
      </c>
      <c r="C125" s="1">
        <v>3.2</v>
      </c>
      <c r="E125" s="1">
        <v>3.2</v>
      </c>
      <c r="F125" s="1">
        <v>3.52</v>
      </c>
      <c r="G125" s="1">
        <v>3.84</v>
      </c>
      <c r="H125" s="1">
        <v>4.16</v>
      </c>
    </row>
    <row r="126" spans="1:9" ht="28.8" x14ac:dyDescent="0.3">
      <c r="A126" t="s">
        <v>171</v>
      </c>
      <c r="B126" s="81" t="s">
        <v>412</v>
      </c>
      <c r="C126" s="1">
        <v>3.2</v>
      </c>
      <c r="E126" s="1">
        <v>3.2</v>
      </c>
      <c r="F126" s="1">
        <v>3.52</v>
      </c>
      <c r="G126" s="1">
        <v>3.84</v>
      </c>
      <c r="H126" s="1">
        <v>4.16</v>
      </c>
    </row>
    <row r="127" spans="1:9" ht="28.8" x14ac:dyDescent="0.3">
      <c r="A127" t="s">
        <v>172</v>
      </c>
      <c r="B127" s="81" t="s">
        <v>413</v>
      </c>
    </row>
    <row r="128" spans="1:9" ht="43.2" x14ac:dyDescent="0.3">
      <c r="A128" t="s">
        <v>173</v>
      </c>
      <c r="B128" s="81" t="s">
        <v>414</v>
      </c>
      <c r="C128" s="1">
        <v>3.2</v>
      </c>
      <c r="E128" s="1">
        <v>3.2</v>
      </c>
      <c r="F128" s="1">
        <v>3.52</v>
      </c>
      <c r="G128" s="1">
        <v>3.84</v>
      </c>
      <c r="H128" s="1">
        <v>4.16</v>
      </c>
    </row>
    <row r="129" spans="1:8" ht="43.2" x14ac:dyDescent="0.3">
      <c r="A129" t="s">
        <v>174</v>
      </c>
      <c r="B129" s="81" t="s">
        <v>415</v>
      </c>
      <c r="C129" s="1">
        <v>3.2</v>
      </c>
      <c r="E129" s="1">
        <v>3.2</v>
      </c>
      <c r="F129" s="1">
        <v>3.52</v>
      </c>
      <c r="G129" s="1">
        <v>3.84</v>
      </c>
      <c r="H129" s="1">
        <v>4.16</v>
      </c>
    </row>
    <row r="130" spans="1:8" ht="43.2" x14ac:dyDescent="0.3">
      <c r="A130" t="s">
        <v>175</v>
      </c>
      <c r="B130" s="81" t="s">
        <v>416</v>
      </c>
      <c r="C130" s="1">
        <v>3.2</v>
      </c>
      <c r="E130" s="1">
        <v>3.2</v>
      </c>
      <c r="F130" s="1">
        <v>3.52</v>
      </c>
      <c r="G130" s="1">
        <v>3.84</v>
      </c>
      <c r="H130" s="1">
        <v>4.16</v>
      </c>
    </row>
    <row r="131" spans="1:8" ht="43.2" x14ac:dyDescent="0.3">
      <c r="A131" t="s">
        <v>176</v>
      </c>
      <c r="B131" s="81" t="s">
        <v>417</v>
      </c>
      <c r="C131" s="1">
        <v>3.2</v>
      </c>
      <c r="E131" s="1">
        <v>3.2</v>
      </c>
      <c r="F131" s="1">
        <v>3.52</v>
      </c>
      <c r="G131" s="1">
        <v>3.84</v>
      </c>
      <c r="H131" s="1">
        <v>4.16</v>
      </c>
    </row>
    <row r="132" spans="1:8" ht="43.2" x14ac:dyDescent="0.3">
      <c r="A132" t="s">
        <v>177</v>
      </c>
      <c r="B132" s="81" t="s">
        <v>418</v>
      </c>
      <c r="C132" s="1">
        <v>3.2</v>
      </c>
      <c r="E132" s="1">
        <v>3.2</v>
      </c>
      <c r="F132" s="1">
        <v>3.52</v>
      </c>
      <c r="G132" s="1">
        <v>3.84</v>
      </c>
      <c r="H132" s="1">
        <v>4.16</v>
      </c>
    </row>
    <row r="133" spans="1:8" ht="43.2" x14ac:dyDescent="0.3">
      <c r="A133" t="s">
        <v>178</v>
      </c>
      <c r="B133" s="81" t="s">
        <v>419</v>
      </c>
      <c r="C133" s="1">
        <v>3.2</v>
      </c>
      <c r="E133" s="1">
        <v>3.2</v>
      </c>
      <c r="F133" s="1">
        <v>3.52</v>
      </c>
      <c r="G133" s="1">
        <v>3.84</v>
      </c>
      <c r="H133" s="1">
        <v>4.16</v>
      </c>
    </row>
    <row r="134" spans="1:8" ht="43.2" x14ac:dyDescent="0.3">
      <c r="A134" t="s">
        <v>179</v>
      </c>
      <c r="B134" s="81" t="s">
        <v>420</v>
      </c>
      <c r="C134" s="1">
        <v>3.2</v>
      </c>
      <c r="E134" s="1">
        <v>3.2</v>
      </c>
      <c r="F134" s="1">
        <v>3.52</v>
      </c>
      <c r="G134" s="1">
        <v>3.84</v>
      </c>
      <c r="H134" s="1">
        <v>4.16</v>
      </c>
    </row>
    <row r="135" spans="1:8" ht="43.2" x14ac:dyDescent="0.3">
      <c r="A135" t="s">
        <v>180</v>
      </c>
      <c r="B135" s="81" t="s">
        <v>421</v>
      </c>
      <c r="C135" s="1">
        <v>3.2</v>
      </c>
      <c r="E135" s="1">
        <v>3.2</v>
      </c>
      <c r="F135" s="1">
        <v>3.52</v>
      </c>
      <c r="G135" s="1">
        <v>3.84</v>
      </c>
      <c r="H135" s="1">
        <v>4.16</v>
      </c>
    </row>
    <row r="136" spans="1:8" ht="43.2" x14ac:dyDescent="0.3">
      <c r="A136" t="s">
        <v>181</v>
      </c>
      <c r="B136" s="81" t="s">
        <v>422</v>
      </c>
      <c r="C136" s="1">
        <v>3.2</v>
      </c>
      <c r="E136" s="1">
        <v>3.2</v>
      </c>
      <c r="F136" s="1">
        <v>3.52</v>
      </c>
      <c r="G136" s="1">
        <v>3.84</v>
      </c>
      <c r="H136" s="1">
        <v>4.16</v>
      </c>
    </row>
    <row r="137" spans="1:8" ht="43.2" x14ac:dyDescent="0.3">
      <c r="A137" t="s">
        <v>182</v>
      </c>
      <c r="B137" s="81" t="s">
        <v>423</v>
      </c>
      <c r="C137" s="1">
        <v>3.2</v>
      </c>
      <c r="E137" s="1">
        <v>3.2</v>
      </c>
      <c r="F137" s="1">
        <v>3.52</v>
      </c>
      <c r="G137" s="1">
        <v>3.84</v>
      </c>
      <c r="H137" s="1">
        <v>4.16</v>
      </c>
    </row>
    <row r="138" spans="1:8" ht="43.2" x14ac:dyDescent="0.3">
      <c r="A138" t="s">
        <v>183</v>
      </c>
      <c r="B138" s="81" t="s">
        <v>424</v>
      </c>
      <c r="C138" s="1">
        <v>3.2</v>
      </c>
      <c r="E138" s="1">
        <v>3.2</v>
      </c>
      <c r="F138" s="1">
        <v>3.52</v>
      </c>
      <c r="G138" s="1">
        <v>3.84</v>
      </c>
      <c r="H138" s="1">
        <v>4.16</v>
      </c>
    </row>
    <row r="139" spans="1:8" ht="43.2" x14ac:dyDescent="0.3">
      <c r="A139" t="s">
        <v>184</v>
      </c>
      <c r="B139" s="81" t="s">
        <v>425</v>
      </c>
      <c r="C139" s="1">
        <v>3.2</v>
      </c>
      <c r="E139" s="1">
        <v>3.2</v>
      </c>
      <c r="F139" s="1">
        <v>3.52</v>
      </c>
      <c r="G139" s="1">
        <v>3.84</v>
      </c>
      <c r="H139" s="1">
        <v>4.16</v>
      </c>
    </row>
    <row r="140" spans="1:8" ht="43.2" x14ac:dyDescent="0.3">
      <c r="A140" t="s">
        <v>185</v>
      </c>
      <c r="B140" s="81" t="s">
        <v>426</v>
      </c>
      <c r="C140" s="1">
        <v>3.2</v>
      </c>
      <c r="E140" s="1">
        <v>3.2</v>
      </c>
      <c r="F140" s="1">
        <v>3.52</v>
      </c>
      <c r="G140" s="1">
        <v>3.84</v>
      </c>
      <c r="H140" s="1">
        <v>4.16</v>
      </c>
    </row>
    <row r="141" spans="1:8" ht="43.2" x14ac:dyDescent="0.3">
      <c r="A141" t="s">
        <v>186</v>
      </c>
      <c r="B141" s="81" t="s">
        <v>427</v>
      </c>
      <c r="C141" s="1">
        <v>3.2</v>
      </c>
      <c r="E141" s="1">
        <v>3.2</v>
      </c>
      <c r="F141" s="1">
        <v>3.52</v>
      </c>
      <c r="G141" s="1">
        <v>3.84</v>
      </c>
      <c r="H141" s="1">
        <v>4.16</v>
      </c>
    </row>
    <row r="142" spans="1:8" ht="28.8" x14ac:dyDescent="0.3">
      <c r="A142" t="s">
        <v>187</v>
      </c>
      <c r="B142" s="81" t="s">
        <v>428</v>
      </c>
    </row>
    <row r="143" spans="1:8" ht="43.2" x14ac:dyDescent="0.3">
      <c r="A143" t="s">
        <v>188</v>
      </c>
      <c r="B143" s="81" t="s">
        <v>429</v>
      </c>
      <c r="C143" s="1">
        <v>3.2</v>
      </c>
      <c r="E143" s="1">
        <v>3.2</v>
      </c>
      <c r="F143" s="1">
        <v>3.52</v>
      </c>
      <c r="G143" s="1">
        <v>3.84</v>
      </c>
      <c r="H143" s="1">
        <v>4.16</v>
      </c>
    </row>
    <row r="144" spans="1:8" ht="43.2" x14ac:dyDescent="0.3">
      <c r="A144" t="s">
        <v>189</v>
      </c>
      <c r="B144" s="81" t="s">
        <v>430</v>
      </c>
      <c r="C144" s="1">
        <v>3.2</v>
      </c>
      <c r="E144" s="1">
        <v>3.2</v>
      </c>
      <c r="F144" s="1">
        <v>3.52</v>
      </c>
      <c r="G144" s="1">
        <v>3.84</v>
      </c>
      <c r="H144" s="1">
        <v>4.16</v>
      </c>
    </row>
    <row r="145" spans="1:9" ht="43.2" x14ac:dyDescent="0.3">
      <c r="A145" t="s">
        <v>190</v>
      </c>
      <c r="B145" s="81" t="s">
        <v>431</v>
      </c>
      <c r="C145" s="1">
        <v>3.2</v>
      </c>
      <c r="E145" s="1">
        <v>3.2</v>
      </c>
      <c r="F145" s="1">
        <v>3.52</v>
      </c>
      <c r="G145" s="1">
        <v>3.84</v>
      </c>
      <c r="H145" s="1">
        <v>4.16</v>
      </c>
    </row>
    <row r="146" spans="1:9" ht="43.2" x14ac:dyDescent="0.3">
      <c r="A146" t="s">
        <v>191</v>
      </c>
      <c r="B146" s="81" t="s">
        <v>432</v>
      </c>
      <c r="C146" s="1">
        <v>3.2</v>
      </c>
      <c r="E146" s="1">
        <v>3.2</v>
      </c>
      <c r="F146" s="1">
        <v>3.52</v>
      </c>
      <c r="G146" s="1">
        <v>3.84</v>
      </c>
      <c r="H146" s="1">
        <v>4.16</v>
      </c>
    </row>
    <row r="147" spans="1:9" ht="28.8" x14ac:dyDescent="0.3">
      <c r="A147" t="s">
        <v>192</v>
      </c>
      <c r="B147" s="81" t="s">
        <v>433</v>
      </c>
      <c r="C147" s="1">
        <v>3.2</v>
      </c>
      <c r="E147" s="1">
        <v>3.2</v>
      </c>
      <c r="F147" s="1">
        <v>3.52</v>
      </c>
      <c r="G147" s="1">
        <v>3.84</v>
      </c>
      <c r="H147" s="1">
        <v>4.16</v>
      </c>
    </row>
    <row r="148" spans="1:9" ht="28.8" x14ac:dyDescent="0.3">
      <c r="A148" t="s">
        <v>193</v>
      </c>
      <c r="B148" s="81" t="s">
        <v>434</v>
      </c>
    </row>
    <row r="149" spans="1:9" ht="28.8" x14ac:dyDescent="0.3">
      <c r="A149" t="s">
        <v>194</v>
      </c>
      <c r="B149" s="81" t="s">
        <v>435</v>
      </c>
      <c r="C149" s="1">
        <v>3.2</v>
      </c>
      <c r="E149" s="1">
        <v>3.2</v>
      </c>
      <c r="F149" s="1">
        <v>3.52</v>
      </c>
      <c r="G149" s="1">
        <v>3.84</v>
      </c>
      <c r="H149" s="1">
        <v>4.16</v>
      </c>
    </row>
    <row r="150" spans="1:9" ht="28.8" x14ac:dyDescent="0.3">
      <c r="A150" t="s">
        <v>195</v>
      </c>
      <c r="B150" s="81" t="s">
        <v>436</v>
      </c>
      <c r="C150" s="1">
        <v>3.2</v>
      </c>
      <c r="E150" s="1">
        <v>3.2</v>
      </c>
      <c r="F150" s="1">
        <v>3.52</v>
      </c>
      <c r="G150" s="1">
        <v>3.84</v>
      </c>
      <c r="H150" s="1">
        <v>4.16</v>
      </c>
    </row>
    <row r="151" spans="1:9" ht="28.8" x14ac:dyDescent="0.3">
      <c r="A151" t="s">
        <v>196</v>
      </c>
      <c r="B151" s="81" t="s">
        <v>437</v>
      </c>
      <c r="C151" s="1">
        <v>3.2</v>
      </c>
      <c r="E151" s="1">
        <v>3.2</v>
      </c>
      <c r="F151" s="1">
        <v>3.52</v>
      </c>
      <c r="G151" s="1">
        <v>3.84</v>
      </c>
      <c r="H151" s="1">
        <v>4.16</v>
      </c>
    </row>
    <row r="152" spans="1:9" ht="57.6" x14ac:dyDescent="0.3">
      <c r="A152" t="s">
        <v>197</v>
      </c>
      <c r="B152" s="81" t="s">
        <v>438</v>
      </c>
      <c r="C152" s="1">
        <v>3.2</v>
      </c>
      <c r="E152" s="1">
        <v>3.2</v>
      </c>
      <c r="F152" s="1">
        <v>3.52</v>
      </c>
      <c r="G152" s="1">
        <v>3.84</v>
      </c>
      <c r="H152" s="1">
        <v>4.16</v>
      </c>
    </row>
    <row r="153" spans="1:9" ht="28.8" x14ac:dyDescent="0.3">
      <c r="A153" t="s">
        <v>198</v>
      </c>
      <c r="B153" s="81" t="s">
        <v>439</v>
      </c>
      <c r="C153" s="1">
        <v>3.2</v>
      </c>
      <c r="E153" s="1">
        <v>3.2</v>
      </c>
      <c r="F153" s="1">
        <v>3.52</v>
      </c>
      <c r="G153" s="1">
        <v>3.84</v>
      </c>
      <c r="H153" s="1">
        <v>4.16</v>
      </c>
    </row>
    <row r="154" spans="1:9" x14ac:dyDescent="0.3">
      <c r="A154" t="s">
        <v>199</v>
      </c>
      <c r="B154" s="81" t="s">
        <v>440</v>
      </c>
    </row>
    <row r="155" spans="1:9" x14ac:dyDescent="0.3">
      <c r="A155" t="s">
        <v>200</v>
      </c>
      <c r="B155" s="81" t="s">
        <v>440</v>
      </c>
      <c r="C155" s="1">
        <v>3.2</v>
      </c>
      <c r="E155" s="1">
        <v>3.2</v>
      </c>
      <c r="F155" s="1">
        <v>3.52</v>
      </c>
      <c r="G155" s="1">
        <v>3.84</v>
      </c>
      <c r="H155" s="1">
        <v>4.16</v>
      </c>
    </row>
    <row r="156" spans="1:9" ht="43.2" x14ac:dyDescent="0.3">
      <c r="A156" t="s">
        <v>201</v>
      </c>
      <c r="B156" s="81" t="s">
        <v>441</v>
      </c>
    </row>
    <row r="157" spans="1:9" ht="43.2" x14ac:dyDescent="0.3">
      <c r="A157" t="s">
        <v>202</v>
      </c>
      <c r="B157" s="81" t="s">
        <v>442</v>
      </c>
      <c r="C157" s="1">
        <v>3</v>
      </c>
      <c r="E157" s="1">
        <v>3</v>
      </c>
      <c r="F157" s="1">
        <v>3.3</v>
      </c>
      <c r="G157" s="1">
        <v>3.6</v>
      </c>
      <c r="H157" s="1">
        <v>3.9</v>
      </c>
      <c r="I157" t="s">
        <v>570</v>
      </c>
    </row>
    <row r="158" spans="1:9" x14ac:dyDescent="0.3">
      <c r="A158" t="s">
        <v>203</v>
      </c>
      <c r="B158" s="81" t="s">
        <v>443</v>
      </c>
      <c r="C158" s="1">
        <v>3</v>
      </c>
      <c r="E158" s="1">
        <v>3</v>
      </c>
      <c r="F158" s="1">
        <v>3.3</v>
      </c>
      <c r="G158" s="1">
        <v>3.6</v>
      </c>
      <c r="H158" s="1">
        <v>3.9</v>
      </c>
      <c r="I158" t="s">
        <v>570</v>
      </c>
    </row>
    <row r="159" spans="1:9" ht="43.2" x14ac:dyDescent="0.3">
      <c r="A159" t="s">
        <v>204</v>
      </c>
      <c r="B159" s="81" t="s">
        <v>444</v>
      </c>
      <c r="C159" s="1">
        <v>3</v>
      </c>
      <c r="E159" s="1">
        <v>3</v>
      </c>
      <c r="F159" s="1">
        <v>3.3</v>
      </c>
      <c r="G159" s="1">
        <v>3.6</v>
      </c>
      <c r="H159" s="1">
        <v>3.9</v>
      </c>
      <c r="I159" t="s">
        <v>570</v>
      </c>
    </row>
    <row r="160" spans="1:9" ht="100.8" x14ac:dyDescent="0.3">
      <c r="A160" t="s">
        <v>205</v>
      </c>
      <c r="B160" s="81" t="s">
        <v>445</v>
      </c>
      <c r="C160" s="1">
        <v>3</v>
      </c>
      <c r="E160" s="1">
        <v>3</v>
      </c>
      <c r="F160" s="1">
        <v>3.3</v>
      </c>
      <c r="G160" s="1">
        <v>3.6</v>
      </c>
      <c r="H160" s="1">
        <v>3.9</v>
      </c>
      <c r="I160" t="s">
        <v>570</v>
      </c>
    </row>
    <row r="161" spans="1:9" ht="72" x14ac:dyDescent="0.3">
      <c r="A161" t="s">
        <v>206</v>
      </c>
      <c r="B161" s="81" t="s">
        <v>446</v>
      </c>
      <c r="C161" s="1">
        <v>3</v>
      </c>
      <c r="E161" s="1">
        <v>3</v>
      </c>
      <c r="F161" s="1">
        <v>3.3</v>
      </c>
      <c r="G161" s="1">
        <v>3.6</v>
      </c>
      <c r="H161" s="1">
        <v>3.9</v>
      </c>
      <c r="I161" t="s">
        <v>570</v>
      </c>
    </row>
    <row r="162" spans="1:9" ht="57.6" x14ac:dyDescent="0.3">
      <c r="A162" t="s">
        <v>207</v>
      </c>
      <c r="B162" s="81" t="s">
        <v>447</v>
      </c>
      <c r="C162" s="1">
        <v>3</v>
      </c>
      <c r="E162" s="1">
        <v>3</v>
      </c>
      <c r="F162" s="1">
        <v>3.3</v>
      </c>
      <c r="G162" s="1">
        <v>3.6</v>
      </c>
      <c r="H162" s="1">
        <v>3.9</v>
      </c>
      <c r="I162" t="s">
        <v>570</v>
      </c>
    </row>
    <row r="163" spans="1:9" ht="43.2" x14ac:dyDescent="0.3">
      <c r="A163" t="s">
        <v>208</v>
      </c>
      <c r="B163" s="81" t="s">
        <v>448</v>
      </c>
      <c r="C163" s="1">
        <v>3</v>
      </c>
      <c r="E163" s="1">
        <v>3</v>
      </c>
      <c r="F163" s="1">
        <v>3.3</v>
      </c>
      <c r="G163" s="1">
        <v>3.6</v>
      </c>
      <c r="H163" s="1">
        <v>3.9</v>
      </c>
      <c r="I163" t="s">
        <v>570</v>
      </c>
    </row>
    <row r="164" spans="1:9" ht="57.6" x14ac:dyDescent="0.3">
      <c r="A164" t="s">
        <v>209</v>
      </c>
      <c r="B164" s="81" t="s">
        <v>449</v>
      </c>
      <c r="C164" s="1">
        <v>3</v>
      </c>
      <c r="E164" s="1">
        <v>3</v>
      </c>
      <c r="F164" s="1">
        <v>3.3</v>
      </c>
      <c r="G164" s="1">
        <v>3.6</v>
      </c>
      <c r="H164" s="1">
        <v>3.9</v>
      </c>
      <c r="I164" t="s">
        <v>570</v>
      </c>
    </row>
    <row r="165" spans="1:9" ht="86.4" x14ac:dyDescent="0.3">
      <c r="A165" t="s">
        <v>210</v>
      </c>
      <c r="B165" s="81" t="s">
        <v>450</v>
      </c>
      <c r="C165" s="1">
        <v>3</v>
      </c>
      <c r="E165" s="1">
        <v>3</v>
      </c>
      <c r="F165" s="1">
        <v>3.3</v>
      </c>
      <c r="G165" s="1">
        <v>3.6</v>
      </c>
      <c r="H165" s="1">
        <v>3.9</v>
      </c>
      <c r="I165" t="s">
        <v>570</v>
      </c>
    </row>
    <row r="166" spans="1:9" ht="43.2" x14ac:dyDescent="0.3">
      <c r="A166" t="s">
        <v>211</v>
      </c>
      <c r="B166" s="81" t="s">
        <v>451</v>
      </c>
      <c r="C166" s="1">
        <v>3</v>
      </c>
      <c r="E166" s="1">
        <v>3</v>
      </c>
      <c r="F166" s="1">
        <v>3.3</v>
      </c>
      <c r="G166" s="1">
        <v>3.6</v>
      </c>
      <c r="H166" s="1">
        <v>3.9</v>
      </c>
      <c r="I166" t="s">
        <v>570</v>
      </c>
    </row>
    <row r="167" spans="1:9" ht="43.2" x14ac:dyDescent="0.3">
      <c r="A167" t="s">
        <v>212</v>
      </c>
      <c r="B167" s="81" t="s">
        <v>452</v>
      </c>
    </row>
    <row r="168" spans="1:9" ht="28.8" x14ac:dyDescent="0.3">
      <c r="A168" t="s">
        <v>213</v>
      </c>
      <c r="B168" s="81" t="s">
        <v>453</v>
      </c>
      <c r="C168" s="1">
        <v>3.98</v>
      </c>
      <c r="E168" s="1">
        <v>3.98</v>
      </c>
      <c r="F168" s="1">
        <v>4.3780000000000001</v>
      </c>
      <c r="G168" s="1">
        <v>4.7759999999999998</v>
      </c>
      <c r="H168" s="1">
        <v>5.1740000000000004</v>
      </c>
      <c r="I168" t="s">
        <v>569</v>
      </c>
    </row>
    <row r="169" spans="1:9" ht="28.8" x14ac:dyDescent="0.3">
      <c r="A169" t="s">
        <v>214</v>
      </c>
      <c r="B169" s="81" t="s">
        <v>454</v>
      </c>
      <c r="C169" s="1">
        <v>3</v>
      </c>
      <c r="E169" s="1">
        <v>3</v>
      </c>
      <c r="F169" s="1">
        <v>3.3</v>
      </c>
      <c r="G169" s="1">
        <v>3.6</v>
      </c>
      <c r="H169" s="1">
        <v>3.9</v>
      </c>
      <c r="I169" t="s">
        <v>569</v>
      </c>
    </row>
    <row r="170" spans="1:9" ht="43.2" x14ac:dyDescent="0.3">
      <c r="A170" t="s">
        <v>215</v>
      </c>
      <c r="B170" s="81" t="s">
        <v>455</v>
      </c>
      <c r="C170" s="1">
        <v>3</v>
      </c>
      <c r="E170" s="1">
        <v>3</v>
      </c>
      <c r="F170" s="1">
        <v>3.3</v>
      </c>
      <c r="G170" s="1">
        <v>3.6</v>
      </c>
      <c r="H170" s="1">
        <v>3.9</v>
      </c>
      <c r="I170" t="s">
        <v>570</v>
      </c>
    </row>
    <row r="171" spans="1:9" ht="57.6" x14ac:dyDescent="0.3">
      <c r="A171" t="s">
        <v>216</v>
      </c>
      <c r="B171" s="81" t="s">
        <v>456</v>
      </c>
      <c r="C171" s="1">
        <v>3</v>
      </c>
      <c r="E171" s="1">
        <v>3</v>
      </c>
      <c r="F171" s="1">
        <v>3.3</v>
      </c>
      <c r="G171" s="1">
        <v>3.6</v>
      </c>
      <c r="H171" s="1">
        <v>3.9</v>
      </c>
      <c r="I171" t="s">
        <v>570</v>
      </c>
    </row>
    <row r="172" spans="1:9" ht="57.6" x14ac:dyDescent="0.3">
      <c r="A172" t="s">
        <v>217</v>
      </c>
      <c r="B172" s="81" t="s">
        <v>457</v>
      </c>
      <c r="C172" s="1">
        <v>3</v>
      </c>
      <c r="E172" s="1">
        <v>3</v>
      </c>
      <c r="F172" s="1">
        <v>3.3</v>
      </c>
      <c r="G172" s="1">
        <v>3.6</v>
      </c>
      <c r="H172" s="1">
        <v>3.9</v>
      </c>
      <c r="I172" t="s">
        <v>570</v>
      </c>
    </row>
    <row r="173" spans="1:9" ht="57.6" x14ac:dyDescent="0.3">
      <c r="A173" t="s">
        <v>218</v>
      </c>
      <c r="B173" s="81" t="s">
        <v>458</v>
      </c>
      <c r="C173" s="1">
        <v>3</v>
      </c>
      <c r="E173" s="1">
        <v>3</v>
      </c>
      <c r="F173" s="1">
        <v>3.3</v>
      </c>
      <c r="G173" s="1">
        <v>3.6</v>
      </c>
      <c r="H173" s="1">
        <v>3.9</v>
      </c>
      <c r="I173" t="s">
        <v>570</v>
      </c>
    </row>
    <row r="174" spans="1:9" ht="57.6" x14ac:dyDescent="0.3">
      <c r="A174" t="s">
        <v>219</v>
      </c>
      <c r="B174" s="81" t="s">
        <v>459</v>
      </c>
      <c r="C174" s="1">
        <v>3</v>
      </c>
      <c r="E174" s="1">
        <v>3</v>
      </c>
      <c r="F174" s="1">
        <v>3.3</v>
      </c>
      <c r="G174" s="1">
        <v>3.6</v>
      </c>
      <c r="H174" s="1">
        <v>3.9</v>
      </c>
      <c r="I174" t="s">
        <v>570</v>
      </c>
    </row>
    <row r="175" spans="1:9" ht="72" x14ac:dyDescent="0.3">
      <c r="A175" t="s">
        <v>220</v>
      </c>
      <c r="B175" s="81" t="s">
        <v>460</v>
      </c>
      <c r="C175" s="1">
        <v>3</v>
      </c>
      <c r="E175" s="1">
        <v>3</v>
      </c>
      <c r="F175" s="1">
        <v>3.3</v>
      </c>
      <c r="G175" s="1">
        <v>3.6</v>
      </c>
      <c r="H175" s="1">
        <v>3.9</v>
      </c>
      <c r="I175" t="s">
        <v>570</v>
      </c>
    </row>
    <row r="176" spans="1:9" ht="72" x14ac:dyDescent="0.3">
      <c r="A176" t="s">
        <v>221</v>
      </c>
      <c r="B176" s="81" t="s">
        <v>461</v>
      </c>
      <c r="C176" s="1">
        <v>3</v>
      </c>
      <c r="E176" s="1">
        <v>3</v>
      </c>
      <c r="F176" s="1">
        <v>3.3</v>
      </c>
      <c r="G176" s="1">
        <v>3.6</v>
      </c>
      <c r="H176" s="1">
        <v>3.9</v>
      </c>
      <c r="I176" t="s">
        <v>570</v>
      </c>
    </row>
    <row r="177" spans="1:9" ht="43.2" x14ac:dyDescent="0.3">
      <c r="A177" t="s">
        <v>222</v>
      </c>
      <c r="B177" s="81" t="s">
        <v>462</v>
      </c>
    </row>
    <row r="178" spans="1:9" ht="43.2" x14ac:dyDescent="0.3">
      <c r="A178" t="s">
        <v>223</v>
      </c>
      <c r="B178" s="81" t="s">
        <v>463</v>
      </c>
      <c r="C178" s="1">
        <v>3.98</v>
      </c>
      <c r="E178" s="1">
        <v>3.98</v>
      </c>
      <c r="F178" s="1">
        <v>4.3780000000000001</v>
      </c>
      <c r="G178" s="1">
        <v>4.7759999999999998</v>
      </c>
      <c r="H178" s="1">
        <v>5.1740000000000004</v>
      </c>
      <c r="I178" t="s">
        <v>569</v>
      </c>
    </row>
    <row r="179" spans="1:9" ht="28.8" x14ac:dyDescent="0.3">
      <c r="A179" t="s">
        <v>224</v>
      </c>
      <c r="B179" s="81" t="s">
        <v>464</v>
      </c>
      <c r="C179" s="1">
        <v>3</v>
      </c>
      <c r="E179" s="1">
        <v>3</v>
      </c>
      <c r="F179" s="1">
        <v>3.3</v>
      </c>
      <c r="G179" s="1">
        <v>3.6</v>
      </c>
      <c r="H179" s="1">
        <v>3.9</v>
      </c>
      <c r="I179" t="s">
        <v>569</v>
      </c>
    </row>
    <row r="180" spans="1:9" ht="57.6" x14ac:dyDescent="0.3">
      <c r="A180" t="s">
        <v>225</v>
      </c>
      <c r="B180" s="81" t="s">
        <v>465</v>
      </c>
      <c r="C180" s="1">
        <v>3</v>
      </c>
      <c r="E180" s="1">
        <v>3</v>
      </c>
      <c r="F180" s="1">
        <v>3.3</v>
      </c>
      <c r="G180" s="1">
        <v>3.6</v>
      </c>
      <c r="H180" s="1">
        <v>3.9</v>
      </c>
      <c r="I180" t="s">
        <v>570</v>
      </c>
    </row>
    <row r="181" spans="1:9" ht="43.2" x14ac:dyDescent="0.3">
      <c r="A181" t="s">
        <v>226</v>
      </c>
      <c r="B181" s="81" t="s">
        <v>466</v>
      </c>
      <c r="C181" s="1">
        <v>3</v>
      </c>
      <c r="E181" s="1">
        <v>3</v>
      </c>
      <c r="F181" s="1">
        <v>3.3</v>
      </c>
      <c r="G181" s="1">
        <v>3.6</v>
      </c>
      <c r="H181" s="1">
        <v>3.9</v>
      </c>
      <c r="I181" t="s">
        <v>570</v>
      </c>
    </row>
    <row r="182" spans="1:9" ht="57.6" x14ac:dyDescent="0.3">
      <c r="A182" t="s">
        <v>227</v>
      </c>
      <c r="B182" s="81" t="s">
        <v>467</v>
      </c>
      <c r="C182" s="1">
        <v>3</v>
      </c>
      <c r="E182" s="1">
        <v>3</v>
      </c>
      <c r="F182" s="1">
        <v>3.3</v>
      </c>
      <c r="G182" s="1">
        <v>3.6</v>
      </c>
      <c r="H182" s="1">
        <v>3.9</v>
      </c>
      <c r="I182" t="s">
        <v>570</v>
      </c>
    </row>
    <row r="183" spans="1:9" ht="57.6" x14ac:dyDescent="0.3">
      <c r="A183" t="s">
        <v>228</v>
      </c>
      <c r="B183" s="81" t="s">
        <v>468</v>
      </c>
      <c r="C183" s="1">
        <v>3</v>
      </c>
      <c r="E183" s="1">
        <v>3</v>
      </c>
      <c r="F183" s="1">
        <v>3.3</v>
      </c>
      <c r="G183" s="1">
        <v>3.6</v>
      </c>
      <c r="H183" s="1">
        <v>3.9</v>
      </c>
      <c r="I183" t="s">
        <v>570</v>
      </c>
    </row>
    <row r="184" spans="1:9" ht="57.6" x14ac:dyDescent="0.3">
      <c r="A184" t="s">
        <v>229</v>
      </c>
      <c r="B184" s="81" t="s">
        <v>469</v>
      </c>
      <c r="C184" s="1">
        <v>3</v>
      </c>
      <c r="E184" s="1">
        <v>3</v>
      </c>
      <c r="F184" s="1">
        <v>3.3</v>
      </c>
      <c r="G184" s="1">
        <v>3.6</v>
      </c>
      <c r="H184" s="1">
        <v>3.9</v>
      </c>
      <c r="I184" t="s">
        <v>570</v>
      </c>
    </row>
    <row r="185" spans="1:9" ht="28.8" x14ac:dyDescent="0.3">
      <c r="A185" t="s">
        <v>230</v>
      </c>
      <c r="B185" s="81" t="s">
        <v>470</v>
      </c>
      <c r="C185" s="1">
        <v>3</v>
      </c>
      <c r="E185" s="1">
        <v>3</v>
      </c>
      <c r="F185" s="1">
        <v>3.3</v>
      </c>
      <c r="G185" s="1">
        <v>3.6</v>
      </c>
      <c r="H185" s="1">
        <v>3.9</v>
      </c>
      <c r="I185" t="s">
        <v>571</v>
      </c>
    </row>
    <row r="186" spans="1:9" ht="57.6" x14ac:dyDescent="0.3">
      <c r="A186" t="s">
        <v>231</v>
      </c>
      <c r="B186" s="81" t="s">
        <v>471</v>
      </c>
    </row>
    <row r="187" spans="1:9" ht="72" x14ac:dyDescent="0.3">
      <c r="A187" t="s">
        <v>232</v>
      </c>
      <c r="B187" s="81" t="s">
        <v>472</v>
      </c>
      <c r="C187" s="1">
        <v>3</v>
      </c>
      <c r="E187" s="1">
        <v>3</v>
      </c>
      <c r="F187" s="1">
        <v>3.3</v>
      </c>
      <c r="G187" s="1">
        <v>3.6</v>
      </c>
      <c r="H187" s="1">
        <v>3.9</v>
      </c>
      <c r="I187" t="s">
        <v>570</v>
      </c>
    </row>
    <row r="188" spans="1:9" ht="43.2" x14ac:dyDescent="0.3">
      <c r="A188" t="s">
        <v>233</v>
      </c>
      <c r="B188" s="81" t="s">
        <v>473</v>
      </c>
      <c r="C188" s="1">
        <v>3</v>
      </c>
      <c r="E188" s="1">
        <v>3</v>
      </c>
      <c r="F188" s="1">
        <v>3.3</v>
      </c>
      <c r="G188" s="1">
        <v>3.6</v>
      </c>
      <c r="H188" s="1">
        <v>3.9</v>
      </c>
      <c r="I188" t="s">
        <v>570</v>
      </c>
    </row>
    <row r="189" spans="1:9" ht="72" x14ac:dyDescent="0.3">
      <c r="A189" t="s">
        <v>234</v>
      </c>
      <c r="B189" s="81" t="s">
        <v>474</v>
      </c>
      <c r="C189" s="1">
        <v>3</v>
      </c>
      <c r="E189" s="1">
        <v>3</v>
      </c>
      <c r="F189" s="1">
        <v>3.3</v>
      </c>
      <c r="G189" s="1">
        <v>3.6</v>
      </c>
      <c r="H189" s="1">
        <v>3.9</v>
      </c>
      <c r="I189" t="s">
        <v>570</v>
      </c>
    </row>
    <row r="190" spans="1:9" ht="43.2" x14ac:dyDescent="0.3">
      <c r="A190" t="s">
        <v>235</v>
      </c>
      <c r="B190" s="81" t="s">
        <v>475</v>
      </c>
      <c r="C190" s="1">
        <v>3</v>
      </c>
      <c r="E190" s="1">
        <v>3</v>
      </c>
      <c r="F190" s="1">
        <v>3.3</v>
      </c>
      <c r="G190" s="1">
        <v>3.6</v>
      </c>
      <c r="H190" s="1">
        <v>3.9</v>
      </c>
      <c r="I190" t="s">
        <v>570</v>
      </c>
    </row>
    <row r="191" spans="1:9" ht="72" x14ac:dyDescent="0.3">
      <c r="A191" t="s">
        <v>236</v>
      </c>
      <c r="B191" s="81" t="s">
        <v>476</v>
      </c>
      <c r="C191" s="1">
        <v>3</v>
      </c>
      <c r="E191" s="1">
        <v>3</v>
      </c>
      <c r="F191" s="1">
        <v>3.3</v>
      </c>
      <c r="G191" s="1">
        <v>3.6</v>
      </c>
      <c r="H191" s="1">
        <v>3.9</v>
      </c>
      <c r="I191" t="s">
        <v>571</v>
      </c>
    </row>
    <row r="192" spans="1:9" ht="57.6" x14ac:dyDescent="0.3">
      <c r="A192" t="s">
        <v>237</v>
      </c>
      <c r="B192" s="81" t="s">
        <v>477</v>
      </c>
      <c r="C192" s="1">
        <v>3</v>
      </c>
      <c r="E192" s="1">
        <v>3</v>
      </c>
      <c r="F192" s="1">
        <v>3.3</v>
      </c>
      <c r="G192" s="1">
        <v>3.6</v>
      </c>
      <c r="H192" s="1">
        <v>3.9</v>
      </c>
      <c r="I192" t="s">
        <v>570</v>
      </c>
    </row>
    <row r="193" spans="1:9" ht="72" x14ac:dyDescent="0.3">
      <c r="A193" t="s">
        <v>238</v>
      </c>
      <c r="B193" s="81" t="s">
        <v>478</v>
      </c>
      <c r="C193" s="1">
        <v>3</v>
      </c>
      <c r="E193" s="1">
        <v>3</v>
      </c>
      <c r="F193" s="1">
        <v>3.3</v>
      </c>
      <c r="G193" s="1">
        <v>3.6</v>
      </c>
      <c r="H193" s="1">
        <v>3.9</v>
      </c>
      <c r="I193" t="s">
        <v>571</v>
      </c>
    </row>
    <row r="194" spans="1:9" ht="86.4" x14ac:dyDescent="0.3">
      <c r="A194" t="s">
        <v>239</v>
      </c>
      <c r="B194" s="81" t="s">
        <v>479</v>
      </c>
      <c r="C194" s="1">
        <v>3</v>
      </c>
      <c r="E194" s="1">
        <v>3</v>
      </c>
      <c r="F194" s="1">
        <v>3.3</v>
      </c>
      <c r="G194" s="1">
        <v>3.6</v>
      </c>
      <c r="H194" s="1">
        <v>3.9</v>
      </c>
      <c r="I194" t="s">
        <v>570</v>
      </c>
    </row>
    <row r="195" spans="1:9" ht="28.8" x14ac:dyDescent="0.3">
      <c r="A195" t="s">
        <v>240</v>
      </c>
      <c r="B195" s="81" t="s">
        <v>480</v>
      </c>
      <c r="C195" s="1">
        <v>3</v>
      </c>
      <c r="E195" s="1">
        <v>3</v>
      </c>
      <c r="F195" s="1">
        <v>3.3</v>
      </c>
      <c r="G195" s="1">
        <v>3.6</v>
      </c>
      <c r="H195" s="1">
        <v>3.9</v>
      </c>
      <c r="I195" t="s">
        <v>570</v>
      </c>
    </row>
    <row r="196" spans="1:9" x14ac:dyDescent="0.3">
      <c r="A196" t="s">
        <v>241</v>
      </c>
      <c r="B196" s="81" t="s">
        <v>481</v>
      </c>
      <c r="C196" s="1">
        <v>3</v>
      </c>
      <c r="E196" s="1">
        <v>3</v>
      </c>
      <c r="F196" s="1">
        <v>3.3</v>
      </c>
      <c r="G196" s="1">
        <v>3.6</v>
      </c>
      <c r="H196" s="1">
        <v>3.9</v>
      </c>
      <c r="I196" t="s">
        <v>570</v>
      </c>
    </row>
    <row r="197" spans="1:9" ht="28.8" x14ac:dyDescent="0.3">
      <c r="A197" t="s">
        <v>242</v>
      </c>
      <c r="B197" s="81" t="s">
        <v>482</v>
      </c>
      <c r="C197" s="1">
        <v>3</v>
      </c>
      <c r="E197" s="1">
        <v>3</v>
      </c>
      <c r="F197" s="1">
        <v>3.3</v>
      </c>
      <c r="G197" s="1">
        <v>3.6</v>
      </c>
      <c r="H197" s="1">
        <v>3.9</v>
      </c>
      <c r="I197" t="s">
        <v>571</v>
      </c>
    </row>
    <row r="198" spans="1:9" ht="43.2" x14ac:dyDescent="0.3">
      <c r="A198" t="s">
        <v>243</v>
      </c>
      <c r="B198" s="81" t="s">
        <v>483</v>
      </c>
      <c r="C198" s="1">
        <v>1.94</v>
      </c>
      <c r="E198" s="1">
        <v>1.94</v>
      </c>
      <c r="F198" s="1">
        <v>2.1339999999999999</v>
      </c>
      <c r="G198" s="1">
        <v>2.3279999999999998</v>
      </c>
      <c r="H198" s="1">
        <v>2.5219999999999998</v>
      </c>
      <c r="I198" t="s">
        <v>569</v>
      </c>
    </row>
    <row r="199" spans="1:9" ht="86.4" x14ac:dyDescent="0.3">
      <c r="A199" t="s">
        <v>244</v>
      </c>
      <c r="B199" s="81" t="s">
        <v>484</v>
      </c>
      <c r="C199" s="1">
        <v>2.79</v>
      </c>
      <c r="E199" s="1">
        <v>2.79</v>
      </c>
      <c r="F199" s="1">
        <v>3.069</v>
      </c>
      <c r="G199" s="1">
        <v>3.3479999999999999</v>
      </c>
      <c r="H199" s="1">
        <v>3.6269999999999998</v>
      </c>
      <c r="I199" t="s">
        <v>569</v>
      </c>
    </row>
    <row r="200" spans="1:9" x14ac:dyDescent="0.3">
      <c r="A200" t="s">
        <v>245</v>
      </c>
      <c r="B200" s="81" t="s">
        <v>485</v>
      </c>
    </row>
    <row r="201" spans="1:9" x14ac:dyDescent="0.3">
      <c r="A201" t="s">
        <v>246</v>
      </c>
      <c r="B201" s="81" t="s">
        <v>485</v>
      </c>
      <c r="C201" s="1">
        <v>1.86</v>
      </c>
      <c r="E201" s="1">
        <v>1.86</v>
      </c>
      <c r="F201" s="1">
        <v>2.0459999999999998</v>
      </c>
      <c r="G201" s="1">
        <v>2.2320000000000002</v>
      </c>
      <c r="H201" s="1">
        <v>2.4180000000000001</v>
      </c>
    </row>
    <row r="202" spans="1:9" ht="28.8" x14ac:dyDescent="0.3">
      <c r="A202" t="s">
        <v>247</v>
      </c>
      <c r="B202" s="81" t="s">
        <v>486</v>
      </c>
    </row>
    <row r="203" spans="1:9" x14ac:dyDescent="0.3">
      <c r="A203" t="s">
        <v>248</v>
      </c>
      <c r="B203" s="81" t="s">
        <v>487</v>
      </c>
      <c r="C203" s="1">
        <v>3.2</v>
      </c>
      <c r="E203" s="1">
        <v>3.2</v>
      </c>
      <c r="F203" s="1">
        <v>3.52</v>
      </c>
      <c r="G203" s="1">
        <v>3.84</v>
      </c>
      <c r="H203" s="1">
        <v>4.16</v>
      </c>
    </row>
    <row r="204" spans="1:9" ht="28.8" x14ac:dyDescent="0.3">
      <c r="A204" t="s">
        <v>249</v>
      </c>
      <c r="B204" s="81" t="s">
        <v>488</v>
      </c>
      <c r="C204" s="1">
        <v>1.94</v>
      </c>
      <c r="E204" s="1">
        <v>1.94</v>
      </c>
      <c r="F204" s="1">
        <v>2.1339999999999999</v>
      </c>
      <c r="G204" s="1">
        <v>2.3279999999999998</v>
      </c>
      <c r="H204" s="1">
        <v>2.5219999999999998</v>
      </c>
      <c r="I204" t="s">
        <v>569</v>
      </c>
    </row>
    <row r="205" spans="1:9" ht="28.8" x14ac:dyDescent="0.3">
      <c r="A205" t="s">
        <v>250</v>
      </c>
      <c r="B205" s="81" t="s">
        <v>489</v>
      </c>
      <c r="C205" s="1">
        <v>3.2</v>
      </c>
      <c r="E205" s="1">
        <v>3.2</v>
      </c>
      <c r="F205" s="1">
        <v>3.52</v>
      </c>
      <c r="G205" s="1">
        <v>3.84</v>
      </c>
      <c r="H205" s="1">
        <v>4.16</v>
      </c>
    </row>
    <row r="206" spans="1:9" ht="43.2" x14ac:dyDescent="0.3">
      <c r="A206" t="s">
        <v>251</v>
      </c>
      <c r="B206" s="81" t="s">
        <v>490</v>
      </c>
      <c r="C206" s="1">
        <v>1.94</v>
      </c>
      <c r="E206" s="1">
        <v>1.94</v>
      </c>
      <c r="F206" s="1">
        <v>2.1339999999999999</v>
      </c>
      <c r="G206" s="1">
        <v>2.3279999999999998</v>
      </c>
      <c r="H206" s="1">
        <v>2.5219999999999998</v>
      </c>
      <c r="I206" t="s">
        <v>569</v>
      </c>
    </row>
    <row r="207" spans="1:9" ht="43.2" x14ac:dyDescent="0.3">
      <c r="A207" t="s">
        <v>252</v>
      </c>
      <c r="B207" s="81" t="s">
        <v>491</v>
      </c>
      <c r="C207" s="1">
        <v>3.2</v>
      </c>
      <c r="E207" s="1">
        <v>3.2</v>
      </c>
      <c r="F207" s="1">
        <v>3.52</v>
      </c>
      <c r="G207" s="1">
        <v>3.84</v>
      </c>
      <c r="H207" s="1">
        <v>4.16</v>
      </c>
    </row>
    <row r="208" spans="1:9" ht="43.2" x14ac:dyDescent="0.3">
      <c r="A208" t="s">
        <v>253</v>
      </c>
      <c r="B208" s="81" t="s">
        <v>492</v>
      </c>
      <c r="C208" s="1">
        <v>1.94</v>
      </c>
      <c r="E208" s="1">
        <v>1.94</v>
      </c>
      <c r="F208" s="1">
        <v>2.1339999999999999</v>
      </c>
      <c r="G208" s="1">
        <v>2.3279999999999998</v>
      </c>
      <c r="H208" s="1">
        <v>2.5219999999999998</v>
      </c>
      <c r="I208" t="s">
        <v>569</v>
      </c>
    </row>
    <row r="209" spans="1:9" ht="86.4" x14ac:dyDescent="0.3">
      <c r="A209" t="s">
        <v>254</v>
      </c>
      <c r="B209" s="81" t="s">
        <v>493</v>
      </c>
      <c r="C209" s="1">
        <v>1.94</v>
      </c>
      <c r="E209" s="1">
        <v>1.94</v>
      </c>
      <c r="F209" s="1">
        <v>2.1339999999999999</v>
      </c>
      <c r="G209" s="1">
        <v>2.3279999999999998</v>
      </c>
      <c r="H209" s="1">
        <v>2.5219999999999998</v>
      </c>
      <c r="I209" t="s">
        <v>569</v>
      </c>
    </row>
    <row r="210" spans="1:9" ht="86.4" x14ac:dyDescent="0.3">
      <c r="A210" t="s">
        <v>255</v>
      </c>
      <c r="B210" s="81" t="s">
        <v>494</v>
      </c>
      <c r="C210" s="1">
        <v>1.94</v>
      </c>
      <c r="E210" s="1">
        <v>1.94</v>
      </c>
      <c r="F210" s="1">
        <v>2.1339999999999999</v>
      </c>
      <c r="G210" s="1">
        <v>2.3279999999999998</v>
      </c>
      <c r="H210" s="1">
        <v>2.5219999999999998</v>
      </c>
      <c r="I210" t="s">
        <v>569</v>
      </c>
    </row>
    <row r="211" spans="1:9" ht="72" x14ac:dyDescent="0.3">
      <c r="A211" t="s">
        <v>256</v>
      </c>
      <c r="B211" s="81" t="s">
        <v>495</v>
      </c>
      <c r="C211" s="1">
        <v>3.2</v>
      </c>
      <c r="E211" s="1">
        <v>3.2</v>
      </c>
      <c r="F211" s="1">
        <v>3.52</v>
      </c>
      <c r="G211" s="1">
        <v>3.84</v>
      </c>
      <c r="H211" s="1">
        <v>4.16</v>
      </c>
    </row>
    <row r="212" spans="1:9" ht="57.6" x14ac:dyDescent="0.3">
      <c r="A212" t="s">
        <v>257</v>
      </c>
      <c r="B212" s="81" t="s">
        <v>496</v>
      </c>
      <c r="C212" s="1">
        <v>3.2</v>
      </c>
      <c r="E212" s="1">
        <v>3.2</v>
      </c>
      <c r="F212" s="1">
        <v>3.52</v>
      </c>
      <c r="G212" s="1">
        <v>3.84</v>
      </c>
      <c r="H212" s="1">
        <v>4.16</v>
      </c>
    </row>
    <row r="213" spans="1:9" ht="72" x14ac:dyDescent="0.3">
      <c r="A213" t="s">
        <v>258</v>
      </c>
      <c r="B213" s="81" t="s">
        <v>497</v>
      </c>
      <c r="C213" s="1">
        <v>1.9</v>
      </c>
      <c r="E213" s="1">
        <v>1.9</v>
      </c>
      <c r="F213" s="1">
        <v>2.09</v>
      </c>
      <c r="G213" s="1">
        <v>2.2799999999999998</v>
      </c>
      <c r="H213" s="1">
        <v>2.4700000000000002</v>
      </c>
      <c r="I213" t="s">
        <v>570</v>
      </c>
    </row>
    <row r="214" spans="1:9" ht="72" x14ac:dyDescent="0.3">
      <c r="A214" t="s">
        <v>259</v>
      </c>
      <c r="B214" s="81" t="s">
        <v>498</v>
      </c>
      <c r="C214" s="1">
        <v>1.9</v>
      </c>
      <c r="E214" s="1">
        <v>1.9</v>
      </c>
      <c r="F214" s="1">
        <v>2.09</v>
      </c>
      <c r="G214" s="1">
        <v>2.2799999999999998</v>
      </c>
      <c r="H214" s="1">
        <v>2.4700000000000002</v>
      </c>
      <c r="I214" t="s">
        <v>571</v>
      </c>
    </row>
    <row r="215" spans="1:9" ht="28.8" x14ac:dyDescent="0.3">
      <c r="A215" t="s">
        <v>260</v>
      </c>
      <c r="B215" s="81" t="s">
        <v>499</v>
      </c>
      <c r="C215" s="1">
        <v>1.94</v>
      </c>
      <c r="E215" s="1">
        <v>1.94</v>
      </c>
      <c r="F215" s="1">
        <v>2.1339999999999999</v>
      </c>
      <c r="G215" s="1">
        <v>2.3279999999999998</v>
      </c>
      <c r="H215" s="1">
        <v>2.5219999999999998</v>
      </c>
      <c r="I215" t="s">
        <v>569</v>
      </c>
    </row>
    <row r="216" spans="1:9" ht="43.2" x14ac:dyDescent="0.3">
      <c r="A216" t="s">
        <v>261</v>
      </c>
      <c r="B216" s="81" t="s">
        <v>500</v>
      </c>
      <c r="C216" s="1">
        <v>1.94</v>
      </c>
      <c r="E216" s="1">
        <v>1.94</v>
      </c>
      <c r="F216" s="1">
        <v>2.1339999999999999</v>
      </c>
      <c r="G216" s="1">
        <v>2.3279999999999998</v>
      </c>
      <c r="H216" s="1">
        <v>2.5219999999999998</v>
      </c>
      <c r="I216" t="s">
        <v>569</v>
      </c>
    </row>
    <row r="217" spans="1:9" ht="72" x14ac:dyDescent="0.3">
      <c r="A217" t="s">
        <v>262</v>
      </c>
      <c r="B217" s="81" t="s">
        <v>501</v>
      </c>
    </row>
    <row r="218" spans="1:9" ht="43.2" x14ac:dyDescent="0.3">
      <c r="A218" t="s">
        <v>263</v>
      </c>
      <c r="B218" s="81" t="s">
        <v>502</v>
      </c>
      <c r="C218" s="1">
        <v>3.2</v>
      </c>
      <c r="E218" s="1">
        <v>3.2</v>
      </c>
      <c r="F218" s="1">
        <v>3.52</v>
      </c>
      <c r="G218" s="1">
        <v>3.84</v>
      </c>
      <c r="H218" s="1">
        <v>4.16</v>
      </c>
    </row>
    <row r="219" spans="1:9" ht="57.6" x14ac:dyDescent="0.3">
      <c r="A219" t="s">
        <v>264</v>
      </c>
      <c r="B219" s="81" t="s">
        <v>503</v>
      </c>
      <c r="C219" s="1">
        <v>1.94</v>
      </c>
      <c r="E219" s="1">
        <v>1.94</v>
      </c>
      <c r="F219" s="1">
        <v>2.1339999999999999</v>
      </c>
      <c r="G219" s="1">
        <v>2.3279999999999998</v>
      </c>
      <c r="H219" s="1">
        <v>2.5219999999999998</v>
      </c>
      <c r="I219" t="s">
        <v>569</v>
      </c>
    </row>
    <row r="220" spans="1:9" ht="57.6" x14ac:dyDescent="0.3">
      <c r="A220" t="s">
        <v>265</v>
      </c>
      <c r="B220" s="81" t="s">
        <v>504</v>
      </c>
      <c r="C220" s="1">
        <v>3.2</v>
      </c>
      <c r="E220" s="1">
        <v>3.2</v>
      </c>
      <c r="F220" s="1">
        <v>3.52</v>
      </c>
      <c r="G220" s="1">
        <v>3.84</v>
      </c>
      <c r="H220" s="1">
        <v>4.16</v>
      </c>
    </row>
    <row r="221" spans="1:9" ht="72" x14ac:dyDescent="0.3">
      <c r="A221" t="s">
        <v>266</v>
      </c>
      <c r="B221" s="81" t="s">
        <v>505</v>
      </c>
      <c r="C221" s="1">
        <v>1.94</v>
      </c>
      <c r="E221" s="1">
        <v>1.94</v>
      </c>
      <c r="F221" s="1">
        <v>2.1339999999999999</v>
      </c>
      <c r="G221" s="1">
        <v>2.3279999999999998</v>
      </c>
      <c r="H221" s="1">
        <v>2.5219999999999998</v>
      </c>
      <c r="I221" t="s">
        <v>569</v>
      </c>
    </row>
    <row r="222" spans="1:9" ht="43.2" x14ac:dyDescent="0.3">
      <c r="A222" t="s">
        <v>267</v>
      </c>
      <c r="B222" s="81" t="s">
        <v>506</v>
      </c>
      <c r="C222" s="1">
        <v>1.94</v>
      </c>
      <c r="E222" s="1">
        <v>1.94</v>
      </c>
      <c r="F222" s="1">
        <v>2.1339999999999999</v>
      </c>
      <c r="G222" s="1">
        <v>2.3279999999999998</v>
      </c>
      <c r="H222" s="1">
        <v>2.5219999999999998</v>
      </c>
      <c r="I222" t="s">
        <v>569</v>
      </c>
    </row>
    <row r="223" spans="1:9" ht="28.8" x14ac:dyDescent="0.3">
      <c r="A223" t="s">
        <v>268</v>
      </c>
      <c r="B223" s="81" t="s">
        <v>507</v>
      </c>
      <c r="C223" s="1">
        <v>1.94</v>
      </c>
      <c r="E223" s="1">
        <v>1.94</v>
      </c>
      <c r="F223" s="1">
        <v>2.1339999999999999</v>
      </c>
      <c r="G223" s="1">
        <v>2.3279999999999998</v>
      </c>
      <c r="H223" s="1">
        <v>2.5219999999999998</v>
      </c>
    </row>
    <row r="224" spans="1:9" ht="43.2" x14ac:dyDescent="0.3">
      <c r="A224" t="s">
        <v>269</v>
      </c>
      <c r="B224" s="81" t="s">
        <v>508</v>
      </c>
      <c r="C224" s="1">
        <v>1.94</v>
      </c>
      <c r="E224" s="1">
        <v>1.94</v>
      </c>
      <c r="F224" s="1">
        <v>2.1339999999999999</v>
      </c>
      <c r="G224" s="1">
        <v>2.3279999999999998</v>
      </c>
      <c r="H224" s="1">
        <v>2.5219999999999998</v>
      </c>
      <c r="I224" t="s">
        <v>569</v>
      </c>
    </row>
    <row r="225" spans="1:9" ht="43.2" x14ac:dyDescent="0.3">
      <c r="A225" t="s">
        <v>270</v>
      </c>
      <c r="B225" s="81" t="s">
        <v>509</v>
      </c>
      <c r="C225" s="1">
        <v>1.94</v>
      </c>
      <c r="E225" s="1">
        <v>1.94</v>
      </c>
      <c r="F225" s="1">
        <v>2.1339999999999999</v>
      </c>
      <c r="G225" s="1">
        <v>2.3279999999999998</v>
      </c>
      <c r="H225" s="1">
        <v>2.5219999999999998</v>
      </c>
      <c r="I225" t="s">
        <v>569</v>
      </c>
    </row>
    <row r="226" spans="1:9" ht="86.4" x14ac:dyDescent="0.3">
      <c r="A226" t="s">
        <v>271</v>
      </c>
      <c r="B226" s="81" t="s">
        <v>510</v>
      </c>
      <c r="C226" s="1">
        <v>1.94</v>
      </c>
      <c r="E226" s="1">
        <v>1.94</v>
      </c>
      <c r="F226" s="1">
        <v>2.1339999999999999</v>
      </c>
      <c r="G226" s="1">
        <v>2.3279999999999998</v>
      </c>
      <c r="H226" s="1">
        <v>2.5219999999999998</v>
      </c>
      <c r="I226" t="s">
        <v>569</v>
      </c>
    </row>
    <row r="227" spans="1:9" ht="100.8" x14ac:dyDescent="0.3">
      <c r="A227" t="s">
        <v>272</v>
      </c>
      <c r="B227" s="81" t="s">
        <v>511</v>
      </c>
      <c r="C227" s="1">
        <v>1.94</v>
      </c>
      <c r="E227" s="1">
        <v>1.94</v>
      </c>
      <c r="F227" s="1">
        <v>2.1339999999999999</v>
      </c>
      <c r="G227" s="1">
        <v>2.3279999999999998</v>
      </c>
      <c r="H227" s="1">
        <v>2.5219999999999998</v>
      </c>
      <c r="I227" t="s">
        <v>569</v>
      </c>
    </row>
    <row r="228" spans="1:9" ht="100.8" x14ac:dyDescent="0.3">
      <c r="A228" t="s">
        <v>273</v>
      </c>
      <c r="B228" s="81" t="s">
        <v>512</v>
      </c>
      <c r="C228" s="1">
        <v>1.94</v>
      </c>
      <c r="E228" s="1">
        <v>1.94</v>
      </c>
      <c r="F228" s="1">
        <v>2.1339999999999999</v>
      </c>
      <c r="G228" s="1">
        <v>2.3279999999999998</v>
      </c>
      <c r="H228" s="1">
        <v>2.5219999999999998</v>
      </c>
      <c r="I228" t="s">
        <v>569</v>
      </c>
    </row>
    <row r="229" spans="1:9" ht="100.8" x14ac:dyDescent="0.3">
      <c r="A229" t="s">
        <v>274</v>
      </c>
      <c r="B229" s="81" t="s">
        <v>513</v>
      </c>
      <c r="C229" s="1">
        <v>3.2</v>
      </c>
      <c r="E229" s="1">
        <v>3.2</v>
      </c>
      <c r="F229" s="1">
        <v>3.52</v>
      </c>
      <c r="G229" s="1">
        <v>3.84</v>
      </c>
      <c r="H229" s="1">
        <v>4.16</v>
      </c>
    </row>
    <row r="230" spans="1:9" ht="100.8" x14ac:dyDescent="0.3">
      <c r="A230" t="s">
        <v>275</v>
      </c>
      <c r="B230" s="81" t="s">
        <v>514</v>
      </c>
      <c r="C230" s="1">
        <v>3.2</v>
      </c>
      <c r="E230" s="1">
        <v>3.2</v>
      </c>
      <c r="F230" s="1">
        <v>3.52</v>
      </c>
      <c r="G230" s="1">
        <v>3.84</v>
      </c>
      <c r="H230" s="1">
        <v>4.16</v>
      </c>
    </row>
    <row r="231" spans="1:9" ht="43.2" x14ac:dyDescent="0.3">
      <c r="A231" t="s">
        <v>276</v>
      </c>
      <c r="B231" s="81" t="s">
        <v>515</v>
      </c>
      <c r="C231" s="1">
        <v>1.94</v>
      </c>
      <c r="E231" s="1">
        <v>1.94</v>
      </c>
      <c r="F231" s="1">
        <v>2.1339999999999999</v>
      </c>
      <c r="G231" s="1">
        <v>2.3279999999999998</v>
      </c>
      <c r="H231" s="1">
        <v>2.5219999999999998</v>
      </c>
      <c r="I231" t="s">
        <v>570</v>
      </c>
    </row>
    <row r="232" spans="1:9" ht="43.2" x14ac:dyDescent="0.3">
      <c r="A232" t="s">
        <v>277</v>
      </c>
      <c r="B232" s="81" t="s">
        <v>516</v>
      </c>
      <c r="C232" s="1">
        <v>1.94</v>
      </c>
      <c r="E232" s="1">
        <v>1.94</v>
      </c>
      <c r="F232" s="1">
        <v>2.1339999999999999</v>
      </c>
      <c r="G232" s="1">
        <v>2.3279999999999998</v>
      </c>
      <c r="H232" s="1">
        <v>2.5219999999999998</v>
      </c>
      <c r="I232" t="s">
        <v>570</v>
      </c>
    </row>
    <row r="233" spans="1:9" ht="100.8" x14ac:dyDescent="0.3">
      <c r="A233" t="s">
        <v>278</v>
      </c>
      <c r="B233" s="81" t="s">
        <v>517</v>
      </c>
      <c r="C233" s="1">
        <v>1.94</v>
      </c>
      <c r="E233" s="1">
        <v>1.94</v>
      </c>
      <c r="F233" s="1">
        <v>2.1339999999999999</v>
      </c>
      <c r="G233" s="1">
        <v>2.3279999999999998</v>
      </c>
      <c r="H233" s="1">
        <v>2.5219999999999998</v>
      </c>
      <c r="I233" t="s">
        <v>570</v>
      </c>
    </row>
    <row r="234" spans="1:9" ht="28.8" x14ac:dyDescent="0.3">
      <c r="A234" t="s">
        <v>279</v>
      </c>
      <c r="B234" s="81" t="s">
        <v>518</v>
      </c>
      <c r="C234" s="1">
        <v>3.2</v>
      </c>
      <c r="E234" s="1">
        <v>3.2</v>
      </c>
      <c r="F234" s="1">
        <v>3.52</v>
      </c>
      <c r="G234" s="1">
        <v>3.84</v>
      </c>
      <c r="H234" s="1">
        <v>4.16</v>
      </c>
    </row>
    <row r="235" spans="1:9" ht="43.2" x14ac:dyDescent="0.3">
      <c r="A235" t="s">
        <v>280</v>
      </c>
      <c r="B235" s="81" t="s">
        <v>519</v>
      </c>
      <c r="C235" s="1">
        <v>1.94</v>
      </c>
      <c r="E235" s="1">
        <v>1.94</v>
      </c>
      <c r="F235" s="1">
        <v>2.1339999999999999</v>
      </c>
      <c r="G235" s="1">
        <v>2.3279999999999998</v>
      </c>
      <c r="H235" s="1">
        <v>2.5219999999999998</v>
      </c>
      <c r="I235" t="s">
        <v>569</v>
      </c>
    </row>
    <row r="236" spans="1:9" ht="43.2" x14ac:dyDescent="0.3">
      <c r="A236" t="s">
        <v>281</v>
      </c>
      <c r="B236" s="81" t="s">
        <v>520</v>
      </c>
      <c r="C236" s="1">
        <v>1.94</v>
      </c>
      <c r="E236" s="1">
        <v>1.94</v>
      </c>
      <c r="F236" s="1">
        <v>2.1339999999999999</v>
      </c>
      <c r="G236" s="1">
        <v>2.3279999999999998</v>
      </c>
      <c r="H236" s="1">
        <v>2.5219999999999998</v>
      </c>
      <c r="I236" t="s">
        <v>569</v>
      </c>
    </row>
    <row r="237" spans="1:9" ht="100.8" x14ac:dyDescent="0.3">
      <c r="A237" t="s">
        <v>282</v>
      </c>
      <c r="B237" s="81" t="s">
        <v>521</v>
      </c>
      <c r="C237" s="1">
        <v>3.2</v>
      </c>
      <c r="E237" s="1">
        <v>3.2</v>
      </c>
      <c r="F237" s="1">
        <v>3.52</v>
      </c>
      <c r="G237" s="1">
        <v>3.84</v>
      </c>
      <c r="H237" s="1">
        <v>4.16</v>
      </c>
    </row>
    <row r="238" spans="1:9" ht="100.8" x14ac:dyDescent="0.3">
      <c r="A238" t="s">
        <v>283</v>
      </c>
      <c r="B238" s="81" t="s">
        <v>522</v>
      </c>
      <c r="C238" s="1">
        <v>1.94</v>
      </c>
      <c r="E238" s="1">
        <v>1.94</v>
      </c>
      <c r="F238" s="1">
        <v>2.1339999999999999</v>
      </c>
      <c r="G238" s="1">
        <v>2.3279999999999998</v>
      </c>
      <c r="H238" s="1">
        <v>2.5219999999999998</v>
      </c>
      <c r="I238" t="s">
        <v>569</v>
      </c>
    </row>
    <row r="239" spans="1:9" ht="57.6" x14ac:dyDescent="0.3">
      <c r="A239" t="s">
        <v>284</v>
      </c>
      <c r="B239" s="81" t="s">
        <v>523</v>
      </c>
      <c r="C239" s="1">
        <v>1.94</v>
      </c>
      <c r="E239" s="1">
        <v>1.94</v>
      </c>
      <c r="F239" s="1">
        <v>2.1339999999999999</v>
      </c>
      <c r="G239" s="1">
        <v>2.3279999999999998</v>
      </c>
      <c r="H239" s="1">
        <v>2.5219999999999998</v>
      </c>
      <c r="I239" t="s">
        <v>569</v>
      </c>
    </row>
    <row r="240" spans="1:9" ht="28.8" x14ac:dyDescent="0.3">
      <c r="A240" t="s">
        <v>285</v>
      </c>
      <c r="B240" s="81" t="s">
        <v>524</v>
      </c>
    </row>
    <row r="241" spans="1:9" x14ac:dyDescent="0.3">
      <c r="A241" t="s">
        <v>286</v>
      </c>
      <c r="B241" s="81" t="s">
        <v>525</v>
      </c>
      <c r="C241" s="1">
        <v>1.86</v>
      </c>
      <c r="E241" s="1">
        <v>1.86</v>
      </c>
      <c r="F241" s="1">
        <v>2.0459999999999998</v>
      </c>
      <c r="G241" s="1">
        <v>2.2320000000000002</v>
      </c>
      <c r="H241" s="1">
        <v>2.4180000000000001</v>
      </c>
    </row>
    <row r="242" spans="1:9" ht="28.8" x14ac:dyDescent="0.3">
      <c r="A242" t="s">
        <v>287</v>
      </c>
      <c r="B242" s="81" t="s">
        <v>526</v>
      </c>
      <c r="C242" s="1">
        <v>1.86</v>
      </c>
      <c r="E242" s="1">
        <v>1.86</v>
      </c>
      <c r="F242" s="1">
        <v>2.0459999999999998</v>
      </c>
      <c r="G242" s="1">
        <v>2.2320000000000002</v>
      </c>
      <c r="H242" s="1">
        <v>2.4180000000000001</v>
      </c>
    </row>
    <row r="243" spans="1:9" x14ac:dyDescent="0.3">
      <c r="A243" t="s">
        <v>288</v>
      </c>
      <c r="B243" s="81" t="s">
        <v>527</v>
      </c>
      <c r="C243" s="1">
        <v>1.94</v>
      </c>
      <c r="E243" s="1">
        <v>1.94</v>
      </c>
      <c r="F243" s="1">
        <v>2.1339999999999999</v>
      </c>
      <c r="G243" s="1">
        <v>2.3279999999999998</v>
      </c>
      <c r="H243" s="1">
        <v>2.5219999999999998</v>
      </c>
    </row>
    <row r="244" spans="1:9" x14ac:dyDescent="0.3">
      <c r="A244" t="s">
        <v>289</v>
      </c>
      <c r="B244" s="81" t="s">
        <v>528</v>
      </c>
      <c r="C244" s="1">
        <v>1.95</v>
      </c>
      <c r="E244" s="1">
        <v>1.95</v>
      </c>
      <c r="F244" s="1">
        <v>2.145</v>
      </c>
      <c r="G244" s="1">
        <v>2.34</v>
      </c>
      <c r="H244" s="1">
        <v>2.5350000000000001</v>
      </c>
    </row>
    <row r="245" spans="1:9" ht="28.8" x14ac:dyDescent="0.3">
      <c r="A245" t="s">
        <v>290</v>
      </c>
      <c r="B245" s="81" t="s">
        <v>529</v>
      </c>
      <c r="C245" s="1">
        <v>1.95</v>
      </c>
      <c r="E245" s="1">
        <v>1.95</v>
      </c>
      <c r="F245" s="1">
        <v>2.145</v>
      </c>
      <c r="G245" s="1">
        <v>2.34</v>
      </c>
      <c r="H245" s="1">
        <v>2.5350000000000001</v>
      </c>
    </row>
    <row r="246" spans="1:9" ht="28.8" x14ac:dyDescent="0.3">
      <c r="A246" t="s">
        <v>291</v>
      </c>
      <c r="B246" s="81" t="s">
        <v>530</v>
      </c>
      <c r="C246" s="1">
        <v>1.95</v>
      </c>
      <c r="E246" s="1">
        <v>1.95</v>
      </c>
      <c r="F246" s="1">
        <v>2.145</v>
      </c>
      <c r="G246" s="1">
        <v>2.34</v>
      </c>
      <c r="H246" s="1">
        <v>2.5350000000000001</v>
      </c>
    </row>
    <row r="247" spans="1:9" ht="43.2" x14ac:dyDescent="0.3">
      <c r="A247" t="s">
        <v>292</v>
      </c>
      <c r="B247" s="81" t="s">
        <v>531</v>
      </c>
      <c r="C247" s="1">
        <v>1.95</v>
      </c>
      <c r="E247" s="1">
        <v>1.95</v>
      </c>
      <c r="F247" s="1">
        <v>2.145</v>
      </c>
      <c r="G247" s="1">
        <v>2.34</v>
      </c>
      <c r="H247" s="1">
        <v>2.5350000000000001</v>
      </c>
    </row>
    <row r="248" spans="1:9" x14ac:dyDescent="0.3">
      <c r="A248" t="s">
        <v>293</v>
      </c>
      <c r="B248" s="81" t="s">
        <v>532</v>
      </c>
      <c r="C248" s="1">
        <v>1.94</v>
      </c>
      <c r="E248" s="1">
        <v>1.94</v>
      </c>
      <c r="F248" s="1">
        <v>2.1339999999999999</v>
      </c>
      <c r="G248" s="1">
        <v>2.3279999999999998</v>
      </c>
      <c r="H248" s="1">
        <v>2.5219999999999998</v>
      </c>
      <c r="I248" t="s">
        <v>569</v>
      </c>
    </row>
    <row r="249" spans="1:9" ht="28.8" x14ac:dyDescent="0.3">
      <c r="A249" t="s">
        <v>294</v>
      </c>
      <c r="B249" s="81" t="s">
        <v>533</v>
      </c>
      <c r="C249" s="1">
        <v>1.94</v>
      </c>
      <c r="E249" s="1">
        <v>1.94</v>
      </c>
      <c r="F249" s="1">
        <v>2.1339999999999999</v>
      </c>
      <c r="G249" s="1">
        <v>2.3279999999999998</v>
      </c>
      <c r="H249" s="1">
        <v>2.5219999999999998</v>
      </c>
      <c r="I249" t="s">
        <v>569</v>
      </c>
    </row>
    <row r="250" spans="1:9" ht="28.8" x14ac:dyDescent="0.3">
      <c r="A250" t="s">
        <v>295</v>
      </c>
      <c r="B250" s="81" t="s">
        <v>534</v>
      </c>
      <c r="C250" s="1">
        <v>1.94</v>
      </c>
      <c r="E250" s="1">
        <v>1.94</v>
      </c>
      <c r="F250" s="1">
        <v>2.1339999999999999</v>
      </c>
      <c r="G250" s="1">
        <v>2.3279999999999998</v>
      </c>
      <c r="H250" s="1">
        <v>2.5219999999999998</v>
      </c>
      <c r="I250" t="s">
        <v>569</v>
      </c>
    </row>
    <row r="251" spans="1:9" ht="43.2" x14ac:dyDescent="0.3">
      <c r="A251" t="s">
        <v>296</v>
      </c>
      <c r="B251" s="81" t="s">
        <v>535</v>
      </c>
      <c r="C251" s="1">
        <v>1.94</v>
      </c>
      <c r="E251" s="1">
        <v>1.94</v>
      </c>
      <c r="F251" s="1">
        <v>2.1339999999999999</v>
      </c>
      <c r="G251" s="1">
        <v>2.3279999999999998</v>
      </c>
      <c r="H251" s="1">
        <v>2.5219999999999998</v>
      </c>
      <c r="I251" t="s">
        <v>569</v>
      </c>
    </row>
    <row r="252" spans="1:9" ht="100.8" x14ac:dyDescent="0.3">
      <c r="A252" t="s">
        <v>297</v>
      </c>
      <c r="B252" s="81" t="s">
        <v>536</v>
      </c>
      <c r="C252" s="1">
        <v>2.5499999999999998</v>
      </c>
      <c r="E252" s="1">
        <v>2.5499999999999998</v>
      </c>
      <c r="F252" s="1">
        <v>2.8050000000000002</v>
      </c>
      <c r="G252" s="1">
        <v>3.06</v>
      </c>
      <c r="H252" s="1">
        <v>3.3149999999999999</v>
      </c>
      <c r="I252" t="s">
        <v>569</v>
      </c>
    </row>
    <row r="253" spans="1:9" ht="86.4" x14ac:dyDescent="0.3">
      <c r="A253" t="s">
        <v>298</v>
      </c>
      <c r="B253" s="81" t="s">
        <v>537</v>
      </c>
      <c r="C253" s="1">
        <v>2.5499999999999998</v>
      </c>
      <c r="E253" s="1">
        <v>2.5499999999999998</v>
      </c>
      <c r="F253" s="1">
        <v>2.8050000000000002</v>
      </c>
      <c r="G253" s="1">
        <v>3.06</v>
      </c>
      <c r="H253" s="1">
        <v>3.3149999999999999</v>
      </c>
      <c r="I253" t="s">
        <v>569</v>
      </c>
    </row>
    <row r="254" spans="1:9" ht="86.4" x14ac:dyDescent="0.3">
      <c r="A254" t="s">
        <v>299</v>
      </c>
      <c r="B254" s="81" t="s">
        <v>538</v>
      </c>
      <c r="C254" s="1">
        <v>1.94</v>
      </c>
      <c r="E254" s="1">
        <v>1.94</v>
      </c>
      <c r="F254" s="1">
        <v>2.1339999999999999</v>
      </c>
      <c r="G254" s="1">
        <v>2.3279999999999998</v>
      </c>
      <c r="H254" s="1">
        <v>2.5219999999999998</v>
      </c>
      <c r="I254" t="s">
        <v>569</v>
      </c>
    </row>
    <row r="255" spans="1:9" ht="43.2" x14ac:dyDescent="0.3">
      <c r="A255" t="s">
        <v>300</v>
      </c>
      <c r="B255" s="81" t="s">
        <v>539</v>
      </c>
    </row>
    <row r="256" spans="1:9" ht="43.2" x14ac:dyDescent="0.3">
      <c r="A256" t="s">
        <v>301</v>
      </c>
      <c r="B256" s="81" t="s">
        <v>539</v>
      </c>
      <c r="C256" s="1">
        <v>2.38</v>
      </c>
      <c r="E256" s="1">
        <v>2.38</v>
      </c>
      <c r="F256" s="1">
        <v>2.6179999999999999</v>
      </c>
      <c r="G256" s="1">
        <v>2.8559999999999999</v>
      </c>
      <c r="H256" s="1">
        <v>3.0939999999999999</v>
      </c>
      <c r="I256" t="s">
        <v>569</v>
      </c>
    </row>
    <row r="257" spans="1:9" ht="72" x14ac:dyDescent="0.3">
      <c r="A257" t="s">
        <v>302</v>
      </c>
      <c r="B257" s="81" t="s">
        <v>540</v>
      </c>
    </row>
    <row r="258" spans="1:9" x14ac:dyDescent="0.3">
      <c r="A258" t="s">
        <v>303</v>
      </c>
      <c r="B258" s="81" t="s">
        <v>541</v>
      </c>
      <c r="C258" s="1">
        <v>1.94</v>
      </c>
      <c r="E258" s="1">
        <v>1.94</v>
      </c>
      <c r="F258" s="1">
        <v>2.1339999999999999</v>
      </c>
      <c r="G258" s="1">
        <v>2.3279999999999998</v>
      </c>
      <c r="H258" s="1">
        <v>2.5219999999999998</v>
      </c>
      <c r="I258" t="s">
        <v>569</v>
      </c>
    </row>
    <row r="259" spans="1:9" x14ac:dyDescent="0.3">
      <c r="A259" t="s">
        <v>304</v>
      </c>
      <c r="B259" s="81" t="s">
        <v>542</v>
      </c>
      <c r="C259" s="1">
        <v>3.2</v>
      </c>
      <c r="E259" s="1">
        <v>3.2</v>
      </c>
      <c r="F259" s="1">
        <v>3.52</v>
      </c>
      <c r="G259" s="1">
        <v>3.84</v>
      </c>
      <c r="H259" s="1">
        <v>4.16</v>
      </c>
      <c r="I259" t="s">
        <v>569</v>
      </c>
    </row>
    <row r="260" spans="1:9" ht="28.8" x14ac:dyDescent="0.3">
      <c r="A260" t="s">
        <v>305</v>
      </c>
      <c r="B260" s="81" t="s">
        <v>543</v>
      </c>
      <c r="C260" s="1">
        <v>1.94</v>
      </c>
      <c r="E260" s="1">
        <v>1.94</v>
      </c>
      <c r="F260" s="1">
        <v>2.1339999999999999</v>
      </c>
      <c r="G260" s="1">
        <v>2.3279999999999998</v>
      </c>
      <c r="H260" s="1">
        <v>2.5219999999999998</v>
      </c>
      <c r="I260" t="s">
        <v>569</v>
      </c>
    </row>
    <row r="261" spans="1:9" x14ac:dyDescent="0.3">
      <c r="A261" t="s">
        <v>306</v>
      </c>
      <c r="B261" s="81" t="s">
        <v>544</v>
      </c>
      <c r="C261" s="1">
        <v>1.94</v>
      </c>
      <c r="E261" s="1">
        <v>1.94</v>
      </c>
      <c r="F261" s="1">
        <v>2.1339999999999999</v>
      </c>
      <c r="G261" s="1">
        <v>2.3279999999999998</v>
      </c>
      <c r="H261" s="1">
        <v>2.5219999999999998</v>
      </c>
      <c r="I261" t="s">
        <v>569</v>
      </c>
    </row>
    <row r="262" spans="1:9" x14ac:dyDescent="0.3">
      <c r="A262" t="s">
        <v>307</v>
      </c>
      <c r="B262" s="81" t="s">
        <v>545</v>
      </c>
      <c r="C262" s="1">
        <v>3.2</v>
      </c>
      <c r="E262" s="1">
        <v>3.2</v>
      </c>
      <c r="F262" s="1">
        <v>3.52</v>
      </c>
      <c r="G262" s="1">
        <v>3.84</v>
      </c>
      <c r="H262" s="1">
        <v>4.16</v>
      </c>
      <c r="I262" t="s">
        <v>569</v>
      </c>
    </row>
    <row r="263" spans="1:9" ht="28.8" x14ac:dyDescent="0.3">
      <c r="A263" t="s">
        <v>308</v>
      </c>
      <c r="B263" s="81" t="s">
        <v>546</v>
      </c>
      <c r="C263" s="1">
        <v>1.94</v>
      </c>
      <c r="E263" s="1">
        <v>1.94</v>
      </c>
      <c r="F263" s="1">
        <v>2.1339999999999999</v>
      </c>
      <c r="G263" s="1">
        <v>2.3279999999999998</v>
      </c>
      <c r="H263" s="1">
        <v>2.5219999999999998</v>
      </c>
      <c r="I263" t="s">
        <v>569</v>
      </c>
    </row>
    <row r="264" spans="1:9" ht="43.2" x14ac:dyDescent="0.3">
      <c r="A264" t="s">
        <v>309</v>
      </c>
      <c r="B264" s="81" t="s">
        <v>547</v>
      </c>
      <c r="C264" s="1">
        <v>1.94</v>
      </c>
      <c r="E264" s="1">
        <v>1.94</v>
      </c>
      <c r="F264" s="1">
        <v>2.1339999999999999</v>
      </c>
      <c r="G264" s="1">
        <v>2.3279999999999998</v>
      </c>
      <c r="H264" s="1">
        <v>2.5219999999999998</v>
      </c>
      <c r="I264" t="s">
        <v>569</v>
      </c>
    </row>
    <row r="265" spans="1:9" ht="72" x14ac:dyDescent="0.3">
      <c r="A265" t="s">
        <v>310</v>
      </c>
      <c r="B265" s="81" t="s">
        <v>548</v>
      </c>
      <c r="C265" s="1">
        <v>2.11</v>
      </c>
      <c r="E265" s="1">
        <v>2.11</v>
      </c>
      <c r="F265" s="1">
        <v>2.3210000000000002</v>
      </c>
      <c r="G265" s="1">
        <v>2.532</v>
      </c>
      <c r="H265" s="1">
        <v>2.7429999999999999</v>
      </c>
      <c r="I265" t="s">
        <v>569</v>
      </c>
    </row>
    <row r="266" spans="1:9" x14ac:dyDescent="0.3">
      <c r="A266" t="s">
        <v>311</v>
      </c>
      <c r="B266" s="81" t="s">
        <v>549</v>
      </c>
      <c r="C266" s="1">
        <v>2.0299999999999998</v>
      </c>
      <c r="E266" s="1">
        <v>2.0299999999999998</v>
      </c>
      <c r="F266" s="1">
        <v>2.2330000000000001</v>
      </c>
      <c r="G266" s="1">
        <v>2.4359999999999999</v>
      </c>
      <c r="H266" s="1">
        <v>2.6389999999999998</v>
      </c>
      <c r="I266" t="s">
        <v>569</v>
      </c>
    </row>
    <row r="267" spans="1:9" ht="28.8" x14ac:dyDescent="0.3">
      <c r="A267" t="s">
        <v>312</v>
      </c>
      <c r="B267" s="81" t="s">
        <v>550</v>
      </c>
      <c r="C267" s="1">
        <v>1.94</v>
      </c>
      <c r="E267" s="1">
        <v>1.94</v>
      </c>
      <c r="F267" s="1">
        <v>2.1339999999999999</v>
      </c>
      <c r="G267" s="1">
        <v>2.3279999999999998</v>
      </c>
      <c r="H267" s="1">
        <v>2.5219999999999998</v>
      </c>
      <c r="I267" t="s">
        <v>569</v>
      </c>
    </row>
    <row r="268" spans="1:9" ht="28.8" x14ac:dyDescent="0.3">
      <c r="A268" t="s">
        <v>313</v>
      </c>
      <c r="B268" s="81" t="s">
        <v>551</v>
      </c>
      <c r="C268" s="1">
        <v>1.94</v>
      </c>
      <c r="E268" s="1">
        <v>1.94</v>
      </c>
      <c r="F268" s="1">
        <v>2.1339999999999999</v>
      </c>
      <c r="G268" s="1">
        <v>2.3279999999999998</v>
      </c>
      <c r="H268" s="1">
        <v>2.5219999999999998</v>
      </c>
      <c r="I268" t="s">
        <v>569</v>
      </c>
    </row>
    <row r="269" spans="1:9" ht="28.8" x14ac:dyDescent="0.3">
      <c r="A269" t="s">
        <v>314</v>
      </c>
      <c r="B269" s="81" t="s">
        <v>552</v>
      </c>
      <c r="C269" s="1">
        <v>2.04</v>
      </c>
      <c r="E269" s="1">
        <v>2.04</v>
      </c>
      <c r="F269" s="1">
        <v>2.2440000000000002</v>
      </c>
      <c r="G269" s="1">
        <v>2.448</v>
      </c>
      <c r="H269" s="1">
        <v>2.6520000000000001</v>
      </c>
      <c r="I269" t="s">
        <v>569</v>
      </c>
    </row>
    <row r="270" spans="1:9" ht="28.8" x14ac:dyDescent="0.3">
      <c r="A270" t="s">
        <v>315</v>
      </c>
      <c r="B270" s="81" t="s">
        <v>553</v>
      </c>
      <c r="C270" s="1">
        <v>2</v>
      </c>
      <c r="E270" s="1">
        <v>2</v>
      </c>
      <c r="F270" s="1">
        <v>2.2000000000000002</v>
      </c>
      <c r="G270" s="1">
        <v>2.4</v>
      </c>
      <c r="H270" s="1">
        <v>2.6</v>
      </c>
      <c r="I270" t="s">
        <v>569</v>
      </c>
    </row>
    <row r="271" spans="1:9" x14ac:dyDescent="0.3">
      <c r="A271" t="s">
        <v>316</v>
      </c>
      <c r="B271" s="81" t="s">
        <v>554</v>
      </c>
      <c r="C271" s="1">
        <v>1.94</v>
      </c>
      <c r="E271" s="1">
        <v>1.94</v>
      </c>
      <c r="F271" s="1">
        <v>2.1339999999999999</v>
      </c>
      <c r="G271" s="1">
        <v>2.3279999999999998</v>
      </c>
      <c r="H271" s="1">
        <v>2.5219999999999998</v>
      </c>
      <c r="I271" t="s">
        <v>569</v>
      </c>
    </row>
    <row r="272" spans="1:9" x14ac:dyDescent="0.3">
      <c r="A272" t="s">
        <v>317</v>
      </c>
      <c r="B272" s="81" t="s">
        <v>555</v>
      </c>
      <c r="C272" s="1">
        <v>1.94</v>
      </c>
      <c r="E272" s="1">
        <v>1.94</v>
      </c>
      <c r="F272" s="1">
        <v>2.1339999999999999</v>
      </c>
      <c r="G272" s="1">
        <v>2.3279999999999998</v>
      </c>
      <c r="H272" s="1">
        <v>2.5219999999999998</v>
      </c>
      <c r="I272" t="s">
        <v>569</v>
      </c>
    </row>
    <row r="273" spans="1:9" ht="28.8" x14ac:dyDescent="0.3">
      <c r="A273" t="s">
        <v>318</v>
      </c>
      <c r="B273" s="81" t="s">
        <v>556</v>
      </c>
    </row>
    <row r="274" spans="1:9" ht="28.8" x14ac:dyDescent="0.3">
      <c r="A274" t="s">
        <v>319</v>
      </c>
      <c r="B274" s="81" t="s">
        <v>557</v>
      </c>
      <c r="C274" s="1">
        <v>1.94</v>
      </c>
      <c r="E274" s="1">
        <v>1.94</v>
      </c>
      <c r="F274" s="1">
        <v>2.1339999999999999</v>
      </c>
      <c r="G274" s="1">
        <v>2.3279999999999998</v>
      </c>
      <c r="H274" s="1">
        <v>2.5219999999999998</v>
      </c>
      <c r="I274" t="s">
        <v>569</v>
      </c>
    </row>
    <row r="275" spans="1:9" ht="43.2" x14ac:dyDescent="0.3">
      <c r="A275" t="s">
        <v>320</v>
      </c>
      <c r="B275" s="81" t="s">
        <v>558</v>
      </c>
      <c r="C275" s="1">
        <v>1.94</v>
      </c>
      <c r="E275" s="1">
        <v>1.94</v>
      </c>
      <c r="F275" s="1">
        <v>2.1339999999999999</v>
      </c>
      <c r="G275" s="1">
        <v>2.3279999999999998</v>
      </c>
      <c r="H275" s="1">
        <v>2.5219999999999998</v>
      </c>
      <c r="I275" t="s">
        <v>569</v>
      </c>
    </row>
    <row r="276" spans="1:9" ht="28.8" x14ac:dyDescent="0.3">
      <c r="A276" t="s">
        <v>321</v>
      </c>
      <c r="B276" s="81" t="s">
        <v>559</v>
      </c>
      <c r="C276" s="1">
        <v>1.94</v>
      </c>
      <c r="E276" s="1">
        <v>1.94</v>
      </c>
      <c r="F276" s="1">
        <v>2.1339999999999999</v>
      </c>
      <c r="G276" s="1">
        <v>2.3279999999999998</v>
      </c>
      <c r="H276" s="1">
        <v>2.5219999999999998</v>
      </c>
      <c r="I276" t="s">
        <v>569</v>
      </c>
    </row>
    <row r="277" spans="1:9" x14ac:dyDescent="0.3">
      <c r="A277" t="s">
        <v>322</v>
      </c>
      <c r="B277" s="81" t="s">
        <v>560</v>
      </c>
      <c r="C277" s="1">
        <v>1.94</v>
      </c>
      <c r="E277" s="1">
        <v>1.94</v>
      </c>
      <c r="F277" s="1">
        <v>2.1339999999999999</v>
      </c>
      <c r="G277" s="1">
        <v>2.3279999999999998</v>
      </c>
      <c r="H277" s="1">
        <v>2.5219999999999998</v>
      </c>
      <c r="I277" t="s">
        <v>569</v>
      </c>
    </row>
    <row r="278" spans="1:9" ht="28.8" x14ac:dyDescent="0.3">
      <c r="A278" t="s">
        <v>323</v>
      </c>
      <c r="B278" s="81" t="s">
        <v>561</v>
      </c>
      <c r="C278" s="1">
        <v>1.94</v>
      </c>
      <c r="E278" s="1">
        <v>1.94</v>
      </c>
      <c r="F278" s="1">
        <v>2.1339999999999999</v>
      </c>
      <c r="G278" s="1">
        <v>2.3279999999999998</v>
      </c>
      <c r="H278" s="1">
        <v>2.5219999999999998</v>
      </c>
      <c r="I278" t="s">
        <v>569</v>
      </c>
    </row>
    <row r="279" spans="1:9" x14ac:dyDescent="0.3">
      <c r="A279" t="s">
        <v>324</v>
      </c>
      <c r="B279" s="81" t="s">
        <v>562</v>
      </c>
      <c r="C279" s="1">
        <v>1.94</v>
      </c>
      <c r="E279" s="1">
        <v>1.94</v>
      </c>
      <c r="F279" s="1">
        <v>2.1339999999999999</v>
      </c>
      <c r="G279" s="1">
        <v>2.3279999999999998</v>
      </c>
      <c r="H279" s="1">
        <v>2.5219999999999998</v>
      </c>
      <c r="I279" t="s">
        <v>569</v>
      </c>
    </row>
    <row r="280" spans="1:9" ht="43.2" x14ac:dyDescent="0.3">
      <c r="A280" t="s">
        <v>325</v>
      </c>
      <c r="B280" s="81" t="s">
        <v>563</v>
      </c>
      <c r="C280" s="1">
        <v>1.94</v>
      </c>
      <c r="E280" s="1">
        <v>1.94</v>
      </c>
      <c r="F280" s="1">
        <v>2.1339999999999999</v>
      </c>
      <c r="G280" s="1">
        <v>2.3279999999999998</v>
      </c>
      <c r="H280" s="1">
        <v>2.5219999999999998</v>
      </c>
      <c r="I280" t="s">
        <v>569</v>
      </c>
    </row>
    <row r="281" spans="1:9" ht="28.8" x14ac:dyDescent="0.3">
      <c r="A281" t="s">
        <v>326</v>
      </c>
      <c r="B281" s="81" t="s">
        <v>564</v>
      </c>
      <c r="C281" s="1">
        <v>1.94</v>
      </c>
      <c r="E281" s="1">
        <v>1.94</v>
      </c>
      <c r="F281" s="1">
        <v>2.1339999999999999</v>
      </c>
      <c r="G281" s="1">
        <v>2.3279999999999998</v>
      </c>
      <c r="H281" s="1">
        <v>2.5219999999999998</v>
      </c>
      <c r="I281" t="s">
        <v>569</v>
      </c>
    </row>
    <row r="282" spans="1:9" ht="28.8" x14ac:dyDescent="0.3">
      <c r="A282" t="s">
        <v>327</v>
      </c>
      <c r="B282" s="81" t="s">
        <v>565</v>
      </c>
      <c r="C282" s="1">
        <v>1.94</v>
      </c>
      <c r="E282" s="1">
        <v>1.94</v>
      </c>
      <c r="F282" s="1">
        <v>2.1339999999999999</v>
      </c>
      <c r="G282" s="1">
        <v>2.3279999999999998</v>
      </c>
      <c r="H282" s="1">
        <v>2.5219999999999998</v>
      </c>
      <c r="I282" t="s">
        <v>569</v>
      </c>
    </row>
    <row r="283" spans="1:9" ht="28.8" x14ac:dyDescent="0.3">
      <c r="A283" t="s">
        <v>328</v>
      </c>
      <c r="B283" s="81" t="s">
        <v>566</v>
      </c>
      <c r="C283" s="1">
        <v>1.94</v>
      </c>
      <c r="E283" s="1">
        <v>1.94</v>
      </c>
      <c r="F283" s="1">
        <v>2.1339999999999999</v>
      </c>
      <c r="G283" s="1">
        <v>2.3279999999999998</v>
      </c>
      <c r="H283" s="1">
        <v>2.5219999999999998</v>
      </c>
      <c r="I283" t="s">
        <v>569</v>
      </c>
    </row>
    <row r="284" spans="1:9" ht="28.8" x14ac:dyDescent="0.3">
      <c r="A284" t="s">
        <v>329</v>
      </c>
      <c r="B284" s="81" t="s">
        <v>567</v>
      </c>
      <c r="C284" s="1">
        <v>1.94</v>
      </c>
      <c r="E284" s="1">
        <v>1.94</v>
      </c>
      <c r="F284" s="1">
        <v>2.1339999999999999</v>
      </c>
      <c r="G284" s="1">
        <v>2.3279999999999998</v>
      </c>
      <c r="H284" s="1">
        <v>2.5219999999999998</v>
      </c>
      <c r="I284" t="s">
        <v>569</v>
      </c>
    </row>
  </sheetData>
  <sheetProtection algorithmName="SHA-512" hashValue="wI8XRKiG2kGkhDl2w0ItbcyKQVBJlnTTqq4BstZS3XU89MP3oQyAwYK52zFW0zyE1mX/lgDoaa97nWZI7MLjIA==" saltValue="UuJ2haXOyac0V0C4Dr0Wrw==" spinCount="100000" sheet="1" objects="1" scenarios="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55"/>
  <dimension ref="A1:I39"/>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1.28</v>
      </c>
      <c r="D4" s="1">
        <v>0.05</v>
      </c>
      <c r="E4" s="1">
        <v>1.33</v>
      </c>
      <c r="F4" s="1">
        <v>1.4630000000000001</v>
      </c>
      <c r="G4" s="1">
        <v>1.5960000000000001</v>
      </c>
      <c r="H4" s="1">
        <v>1.7290000000000001</v>
      </c>
      <c r="I4" t="s">
        <v>83</v>
      </c>
    </row>
    <row r="5" spans="1:9" x14ac:dyDescent="0.3">
      <c r="A5" t="s">
        <v>11</v>
      </c>
      <c r="B5" s="81" t="s">
        <v>48</v>
      </c>
    </row>
    <row r="6" spans="1:9" x14ac:dyDescent="0.3">
      <c r="A6" t="s">
        <v>12</v>
      </c>
      <c r="B6" s="81" t="s">
        <v>49</v>
      </c>
      <c r="C6" s="1">
        <v>1.26</v>
      </c>
      <c r="D6" s="1">
        <v>0.09</v>
      </c>
      <c r="E6" s="1">
        <v>1.35</v>
      </c>
      <c r="F6" s="1">
        <v>1.4850000000000001</v>
      </c>
      <c r="G6" s="1">
        <v>1.62</v>
      </c>
      <c r="H6" s="1">
        <v>1.7549999999999999</v>
      </c>
    </row>
    <row r="7" spans="1:9" x14ac:dyDescent="0.3">
      <c r="A7" t="s">
        <v>13</v>
      </c>
      <c r="B7" s="81" t="s">
        <v>50</v>
      </c>
    </row>
    <row r="8" spans="1:9" x14ac:dyDescent="0.3">
      <c r="A8" t="s">
        <v>13</v>
      </c>
      <c r="B8" s="81" t="s">
        <v>51</v>
      </c>
      <c r="C8" s="1">
        <v>1.19</v>
      </c>
      <c r="D8" s="1">
        <v>0.09</v>
      </c>
      <c r="E8" s="1">
        <v>1.29</v>
      </c>
      <c r="F8" s="1">
        <v>1.419</v>
      </c>
      <c r="G8" s="1">
        <v>1.548</v>
      </c>
      <c r="H8" s="1">
        <v>1.677</v>
      </c>
      <c r="I8" t="s">
        <v>83</v>
      </c>
    </row>
    <row r="9" spans="1:9" x14ac:dyDescent="0.3">
      <c r="A9" t="s">
        <v>14</v>
      </c>
      <c r="B9" s="81" t="s">
        <v>52</v>
      </c>
    </row>
    <row r="10" spans="1:9" x14ac:dyDescent="0.3">
      <c r="A10" t="s">
        <v>15</v>
      </c>
      <c r="B10" s="81" t="s">
        <v>53</v>
      </c>
      <c r="C10" s="1">
        <v>2.46</v>
      </c>
      <c r="D10" s="1">
        <v>0.05</v>
      </c>
      <c r="E10" s="1">
        <v>2.52</v>
      </c>
      <c r="F10" s="1">
        <v>2.5449999999999999</v>
      </c>
      <c r="G10" s="1">
        <v>2.5449999999999999</v>
      </c>
      <c r="H10" s="1">
        <v>2.5449999999999999</v>
      </c>
    </row>
    <row r="11" spans="1:9" x14ac:dyDescent="0.3">
      <c r="A11" t="s">
        <v>16</v>
      </c>
      <c r="B11" s="81" t="s">
        <v>54</v>
      </c>
      <c r="C11" s="1">
        <v>1.96</v>
      </c>
      <c r="D11" s="1">
        <v>0.16</v>
      </c>
      <c r="E11" s="1">
        <v>2.12</v>
      </c>
      <c r="F11" s="1">
        <v>2.141</v>
      </c>
      <c r="G11" s="1">
        <v>2.141</v>
      </c>
      <c r="H11" s="1">
        <v>2.141</v>
      </c>
    </row>
    <row r="12" spans="1:9" x14ac:dyDescent="0.3">
      <c r="A12" t="s">
        <v>17</v>
      </c>
      <c r="B12" s="81" t="s">
        <v>55</v>
      </c>
      <c r="C12" s="1">
        <v>0.59</v>
      </c>
      <c r="D12" s="1">
        <v>0.05</v>
      </c>
      <c r="E12" s="1">
        <v>0.64</v>
      </c>
      <c r="F12" s="1">
        <v>0.64600000000000002</v>
      </c>
      <c r="G12" s="1">
        <v>0.64600000000000002</v>
      </c>
      <c r="H12" s="1">
        <v>0.64600000000000002</v>
      </c>
    </row>
    <row r="13" spans="1:9" x14ac:dyDescent="0.3">
      <c r="A13" t="s">
        <v>18</v>
      </c>
      <c r="B13" s="81" t="s">
        <v>56</v>
      </c>
      <c r="C13" s="1">
        <v>1.99</v>
      </c>
      <c r="D13" s="1">
        <v>0.08</v>
      </c>
      <c r="E13" s="1">
        <v>2.0699999999999998</v>
      </c>
      <c r="F13" s="1">
        <v>2.0910000000000002</v>
      </c>
      <c r="G13" s="1">
        <v>2.0910000000000002</v>
      </c>
      <c r="H13" s="1">
        <v>2.0910000000000002</v>
      </c>
    </row>
    <row r="14" spans="1:9" x14ac:dyDescent="0.3">
      <c r="A14" t="s">
        <v>19</v>
      </c>
      <c r="B14" s="81" t="s">
        <v>57</v>
      </c>
    </row>
    <row r="15" spans="1:9" ht="57.6" x14ac:dyDescent="0.3">
      <c r="A15" t="s">
        <v>20</v>
      </c>
      <c r="B15" s="81" t="s">
        <v>58</v>
      </c>
      <c r="C15" s="1">
        <v>0.45</v>
      </c>
      <c r="D15" s="1">
        <v>0.04</v>
      </c>
      <c r="E15" s="1">
        <v>0.49</v>
      </c>
      <c r="F15" s="1">
        <v>0.495</v>
      </c>
      <c r="G15" s="1">
        <v>0.495</v>
      </c>
      <c r="H15" s="1">
        <v>0.495</v>
      </c>
    </row>
    <row r="16" spans="1:9" ht="57.6" x14ac:dyDescent="0.3">
      <c r="A16" t="s">
        <v>21</v>
      </c>
      <c r="B16" s="81" t="s">
        <v>59</v>
      </c>
      <c r="C16" s="1">
        <v>0.74</v>
      </c>
      <c r="D16" s="1">
        <v>0.04</v>
      </c>
      <c r="E16" s="1">
        <v>0.78</v>
      </c>
      <c r="F16" s="1">
        <v>0.78800000000000003</v>
      </c>
      <c r="G16" s="1">
        <v>0.78800000000000003</v>
      </c>
      <c r="H16" s="1">
        <v>0.78800000000000003</v>
      </c>
    </row>
    <row r="17" spans="1:8" ht="72" x14ac:dyDescent="0.3">
      <c r="A17" t="s">
        <v>22</v>
      </c>
      <c r="B17" s="81" t="s">
        <v>60</v>
      </c>
      <c r="C17" s="1">
        <v>1.34</v>
      </c>
      <c r="D17" s="1">
        <v>0.13</v>
      </c>
      <c r="E17" s="1">
        <v>1.47</v>
      </c>
      <c r="F17" s="1">
        <v>1.4850000000000001</v>
      </c>
      <c r="G17" s="1">
        <v>1.4850000000000001</v>
      </c>
      <c r="H17" s="1">
        <v>1.4850000000000001</v>
      </c>
    </row>
    <row r="18" spans="1:8" ht="57.6" x14ac:dyDescent="0.3">
      <c r="A18" t="s">
        <v>23</v>
      </c>
      <c r="B18" s="81" t="s">
        <v>61</v>
      </c>
      <c r="C18" s="1">
        <v>1.32</v>
      </c>
      <c r="D18" s="1">
        <v>0.12</v>
      </c>
      <c r="E18" s="1">
        <v>1.44</v>
      </c>
      <c r="F18" s="1">
        <v>1.454</v>
      </c>
      <c r="G18" s="1">
        <v>1.454</v>
      </c>
      <c r="H18" s="1">
        <v>1.454</v>
      </c>
    </row>
    <row r="19" spans="1:8" ht="28.8" x14ac:dyDescent="0.3">
      <c r="A19" t="s">
        <v>24</v>
      </c>
      <c r="B19" s="81" t="s">
        <v>62</v>
      </c>
      <c r="C19" s="1">
        <v>0.57999999999999996</v>
      </c>
      <c r="D19" s="1">
        <v>0.1</v>
      </c>
      <c r="E19" s="1">
        <v>0.68</v>
      </c>
      <c r="F19" s="1">
        <v>0.68700000000000006</v>
      </c>
      <c r="G19" s="1">
        <v>0.68700000000000006</v>
      </c>
      <c r="H19" s="1">
        <v>0.68700000000000006</v>
      </c>
    </row>
    <row r="20" spans="1:8" ht="28.8" x14ac:dyDescent="0.3">
      <c r="A20" t="s">
        <v>25</v>
      </c>
      <c r="B20" s="81" t="s">
        <v>63</v>
      </c>
      <c r="C20" s="1">
        <v>1.28</v>
      </c>
      <c r="D20" s="1">
        <v>0.11</v>
      </c>
      <c r="E20" s="1">
        <v>1.39</v>
      </c>
      <c r="F20" s="1">
        <v>1.4039999999999999</v>
      </c>
      <c r="G20" s="1">
        <v>1.4039999999999999</v>
      </c>
      <c r="H20" s="1">
        <v>1.4039999999999999</v>
      </c>
    </row>
    <row r="21" spans="1:8" ht="28.8" x14ac:dyDescent="0.3">
      <c r="A21" t="s">
        <v>26</v>
      </c>
      <c r="B21" s="81" t="s">
        <v>64</v>
      </c>
      <c r="C21" s="1">
        <v>1.51</v>
      </c>
      <c r="D21" s="1">
        <v>0.08</v>
      </c>
      <c r="E21" s="1">
        <v>1.59</v>
      </c>
      <c r="F21" s="1">
        <v>1.6060000000000001</v>
      </c>
      <c r="G21" s="1">
        <v>1.6060000000000001</v>
      </c>
      <c r="H21" s="1">
        <v>1.6060000000000001</v>
      </c>
    </row>
    <row r="22" spans="1:8" ht="43.2" x14ac:dyDescent="0.3">
      <c r="A22" t="s">
        <v>27</v>
      </c>
      <c r="B22" s="81" t="s">
        <v>65</v>
      </c>
      <c r="C22" s="1">
        <v>2.33</v>
      </c>
      <c r="D22" s="1">
        <v>0.13</v>
      </c>
      <c r="E22" s="1">
        <v>2.4500000000000002</v>
      </c>
      <c r="F22" s="1">
        <v>2.4750000000000001</v>
      </c>
      <c r="G22" s="1">
        <v>2.4750000000000001</v>
      </c>
      <c r="H22" s="1">
        <v>2.4750000000000001</v>
      </c>
    </row>
    <row r="23" spans="1:8" ht="72" x14ac:dyDescent="0.3">
      <c r="A23" t="s">
        <v>28</v>
      </c>
      <c r="B23" s="81" t="s">
        <v>66</v>
      </c>
      <c r="C23" s="1">
        <v>2</v>
      </c>
      <c r="D23" s="1">
        <v>0.12</v>
      </c>
      <c r="E23" s="1">
        <v>2.11</v>
      </c>
      <c r="F23" s="1">
        <v>2.1309999999999998</v>
      </c>
      <c r="G23" s="1">
        <v>2.1309999999999998</v>
      </c>
      <c r="H23" s="1">
        <v>2.1309999999999998</v>
      </c>
    </row>
    <row r="24" spans="1:8" ht="72" x14ac:dyDescent="0.3">
      <c r="A24" t="s">
        <v>29</v>
      </c>
      <c r="B24" s="81" t="s">
        <v>67</v>
      </c>
      <c r="C24" s="1">
        <v>2</v>
      </c>
      <c r="D24" s="1">
        <v>0.12</v>
      </c>
      <c r="E24" s="1">
        <v>2.11</v>
      </c>
      <c r="F24" s="1">
        <v>2.1309999999999998</v>
      </c>
      <c r="G24" s="1">
        <v>2.1309999999999998</v>
      </c>
      <c r="H24" s="1">
        <v>2.1309999999999998</v>
      </c>
    </row>
    <row r="25" spans="1:8" ht="28.8" x14ac:dyDescent="0.3">
      <c r="A25" t="s">
        <v>30</v>
      </c>
      <c r="B25" s="81" t="s">
        <v>68</v>
      </c>
      <c r="C25" s="1">
        <v>3.85</v>
      </c>
      <c r="D25" s="1">
        <v>0.08</v>
      </c>
      <c r="E25" s="1">
        <v>3.93</v>
      </c>
      <c r="F25" s="1">
        <v>3.9689999999999999</v>
      </c>
      <c r="G25" s="1">
        <v>3.9689999999999999</v>
      </c>
      <c r="H25" s="1">
        <v>3.9689999999999999</v>
      </c>
    </row>
    <row r="26" spans="1:8" ht="43.2" x14ac:dyDescent="0.3">
      <c r="A26" t="s">
        <v>31</v>
      </c>
      <c r="B26" s="81" t="s">
        <v>69</v>
      </c>
      <c r="C26" s="1">
        <v>1.95</v>
      </c>
      <c r="D26" s="1">
        <v>0.11</v>
      </c>
      <c r="E26" s="1">
        <v>2.06</v>
      </c>
      <c r="F26" s="1">
        <v>2.081</v>
      </c>
      <c r="G26" s="1">
        <v>2.081</v>
      </c>
      <c r="H26" s="1">
        <v>2.081</v>
      </c>
    </row>
    <row r="27" spans="1:8" ht="43.2" x14ac:dyDescent="0.3">
      <c r="A27" t="s">
        <v>32</v>
      </c>
      <c r="B27" s="81" t="s">
        <v>70</v>
      </c>
      <c r="C27" s="1">
        <v>1.46</v>
      </c>
      <c r="D27" s="1">
        <v>0.1</v>
      </c>
      <c r="E27" s="1">
        <v>1.56</v>
      </c>
      <c r="F27" s="1">
        <v>1.5760000000000001</v>
      </c>
      <c r="G27" s="1">
        <v>1.5760000000000001</v>
      </c>
      <c r="H27" s="1">
        <v>1.5760000000000001</v>
      </c>
    </row>
    <row r="28" spans="1:8" ht="100.8" x14ac:dyDescent="0.3">
      <c r="A28" t="s">
        <v>33</v>
      </c>
      <c r="B28" s="81" t="s">
        <v>71</v>
      </c>
      <c r="C28" s="1">
        <v>1.51</v>
      </c>
      <c r="D28" s="1">
        <v>0.12</v>
      </c>
      <c r="E28" s="1">
        <v>1.62</v>
      </c>
      <c r="F28" s="1">
        <v>1.6359999999999999</v>
      </c>
      <c r="G28" s="1">
        <v>1.6359999999999999</v>
      </c>
      <c r="H28" s="1">
        <v>1.6359999999999999</v>
      </c>
    </row>
    <row r="29" spans="1:8" ht="28.8" x14ac:dyDescent="0.3">
      <c r="A29" t="s">
        <v>34</v>
      </c>
      <c r="B29" s="81" t="s">
        <v>72</v>
      </c>
    </row>
    <row r="30" spans="1:8" ht="43.2" x14ac:dyDescent="0.3">
      <c r="A30" t="s">
        <v>35</v>
      </c>
      <c r="B30" s="81" t="s">
        <v>73</v>
      </c>
      <c r="C30" s="1">
        <v>0.74</v>
      </c>
      <c r="D30" s="1">
        <v>0.1</v>
      </c>
      <c r="E30" s="1">
        <v>0.84</v>
      </c>
      <c r="F30" s="1">
        <v>0.84799999999999998</v>
      </c>
      <c r="G30" s="1">
        <v>0.84799999999999998</v>
      </c>
      <c r="H30" s="1">
        <v>0.84799999999999998</v>
      </c>
    </row>
    <row r="31" spans="1:8" ht="57.6" x14ac:dyDescent="0.3">
      <c r="A31" t="s">
        <v>36</v>
      </c>
      <c r="B31" s="81" t="s">
        <v>74</v>
      </c>
      <c r="C31" s="1">
        <v>0.98</v>
      </c>
      <c r="D31" s="1">
        <v>0.12</v>
      </c>
      <c r="E31" s="1">
        <v>1.1000000000000001</v>
      </c>
      <c r="F31" s="1">
        <v>1.111</v>
      </c>
      <c r="G31" s="1">
        <v>1.111</v>
      </c>
      <c r="H31" s="1">
        <v>1.111</v>
      </c>
    </row>
    <row r="32" spans="1:8" ht="57.6" x14ac:dyDescent="0.3">
      <c r="A32" t="s">
        <v>37</v>
      </c>
      <c r="B32" s="81" t="s">
        <v>75</v>
      </c>
      <c r="C32" s="1">
        <v>0.66</v>
      </c>
      <c r="D32" s="1">
        <v>0.09</v>
      </c>
      <c r="E32" s="1">
        <v>0.76</v>
      </c>
      <c r="F32" s="1">
        <v>0.76800000000000002</v>
      </c>
      <c r="G32" s="1">
        <v>0.76800000000000002</v>
      </c>
      <c r="H32" s="1">
        <v>0.76800000000000002</v>
      </c>
    </row>
    <row r="33" spans="1:8" ht="43.2" x14ac:dyDescent="0.3">
      <c r="A33" t="s">
        <v>38</v>
      </c>
      <c r="B33" s="81" t="s">
        <v>76</v>
      </c>
      <c r="C33" s="1">
        <v>0.46</v>
      </c>
      <c r="D33" s="1">
        <v>7.0000000000000007E-2</v>
      </c>
      <c r="E33" s="1">
        <v>0.54</v>
      </c>
      <c r="F33" s="1">
        <v>0.54500000000000004</v>
      </c>
      <c r="G33" s="1">
        <v>0.54500000000000004</v>
      </c>
      <c r="H33" s="1">
        <v>0.54500000000000004</v>
      </c>
    </row>
    <row r="34" spans="1:8" ht="57.6" x14ac:dyDescent="0.3">
      <c r="A34" t="s">
        <v>39</v>
      </c>
      <c r="B34" s="81" t="s">
        <v>77</v>
      </c>
      <c r="C34" s="1">
        <v>0.3</v>
      </c>
      <c r="D34" s="1">
        <v>0.06</v>
      </c>
      <c r="E34" s="1">
        <v>0.35</v>
      </c>
      <c r="F34" s="1">
        <v>0.35399999999999998</v>
      </c>
      <c r="G34" s="1">
        <v>0.35399999999999998</v>
      </c>
      <c r="H34" s="1">
        <v>0.35399999999999998</v>
      </c>
    </row>
    <row r="35" spans="1:8" ht="28.8" x14ac:dyDescent="0.3">
      <c r="A35" t="s">
        <v>40</v>
      </c>
      <c r="B35" s="81" t="s">
        <v>78</v>
      </c>
      <c r="C35" s="1">
        <v>1.35</v>
      </c>
      <c r="D35" s="1">
        <v>0.15</v>
      </c>
      <c r="E35" s="1">
        <v>1.5</v>
      </c>
      <c r="F35" s="1">
        <v>1.5149999999999999</v>
      </c>
      <c r="G35" s="1">
        <v>1.5149999999999999</v>
      </c>
      <c r="H35" s="1">
        <v>1.5149999999999999</v>
      </c>
    </row>
    <row r="36" spans="1:8" ht="28.8" x14ac:dyDescent="0.3">
      <c r="A36" t="s">
        <v>41</v>
      </c>
      <c r="B36" s="81" t="s">
        <v>79</v>
      </c>
      <c r="C36" s="1">
        <v>0.54</v>
      </c>
      <c r="D36" s="1">
        <v>0.12</v>
      </c>
      <c r="E36" s="1">
        <v>0.66</v>
      </c>
      <c r="F36" s="1">
        <v>0.66700000000000004</v>
      </c>
      <c r="G36" s="1">
        <v>0.66700000000000004</v>
      </c>
      <c r="H36" s="1">
        <v>0.66700000000000004</v>
      </c>
    </row>
    <row r="37" spans="1:8" ht="86.4" x14ac:dyDescent="0.3">
      <c r="A37" t="s">
        <v>42</v>
      </c>
      <c r="B37" s="81" t="s">
        <v>80</v>
      </c>
      <c r="C37" s="1">
        <v>1.31</v>
      </c>
      <c r="D37" s="1">
        <v>0.09</v>
      </c>
      <c r="E37" s="1">
        <v>1.4</v>
      </c>
      <c r="F37" s="1">
        <v>1.4139999999999999</v>
      </c>
      <c r="G37" s="1">
        <v>1.4139999999999999</v>
      </c>
      <c r="H37" s="1">
        <v>1.4139999999999999</v>
      </c>
    </row>
    <row r="38" spans="1:8" ht="86.4" x14ac:dyDescent="0.3">
      <c r="A38" t="s">
        <v>43</v>
      </c>
      <c r="B38" s="81" t="s">
        <v>81</v>
      </c>
      <c r="C38" s="1">
        <v>0.67</v>
      </c>
      <c r="D38" s="1">
        <v>0.06</v>
      </c>
      <c r="E38" s="1">
        <v>0.74</v>
      </c>
      <c r="F38" s="1">
        <v>0.747</v>
      </c>
      <c r="G38" s="1">
        <v>0.747</v>
      </c>
      <c r="H38" s="1">
        <v>0.747</v>
      </c>
    </row>
    <row r="39" spans="1:8" x14ac:dyDescent="0.3">
      <c r="A39" t="s">
        <v>44</v>
      </c>
      <c r="B39" s="81" t="s">
        <v>82</v>
      </c>
      <c r="C39" s="1">
        <v>10.82</v>
      </c>
      <c r="E39" s="1">
        <v>10.82</v>
      </c>
      <c r="F39" s="1">
        <v>11.901999999999999</v>
      </c>
      <c r="G39" s="1">
        <v>12.984</v>
      </c>
      <c r="H39" s="1">
        <v>14.066000000000001</v>
      </c>
    </row>
  </sheetData>
  <sheetProtection algorithmName="SHA-512" hashValue="cGfZZlyHTX0o0CkaULjPuNIV1NKEwW13K5B8/4vwMA0IFZdpZrSS2icm2bBOKRJs6KdWIt9QyxJyFtB/yguOIA==" saltValue="mPBWU2x/2cJvhACA3p3EtA==" spinCount="100000"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56"/>
  <dimension ref="A1:I68"/>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1.28</v>
      </c>
      <c r="D4" s="1">
        <v>0.03</v>
      </c>
      <c r="E4" s="1">
        <v>1.31</v>
      </c>
      <c r="F4" s="1">
        <v>1.4410000000000001</v>
      </c>
      <c r="G4" s="1">
        <v>1.5720000000000001</v>
      </c>
      <c r="H4" s="1">
        <v>1.7030000000000001</v>
      </c>
      <c r="I4" t="s">
        <v>83</v>
      </c>
    </row>
    <row r="5" spans="1:9" x14ac:dyDescent="0.3">
      <c r="A5" t="s">
        <v>11</v>
      </c>
      <c r="B5" s="81" t="s">
        <v>48</v>
      </c>
    </row>
    <row r="6" spans="1:9" x14ac:dyDescent="0.3">
      <c r="A6" t="s">
        <v>12</v>
      </c>
      <c r="B6" s="81" t="s">
        <v>49</v>
      </c>
      <c r="C6" s="1">
        <v>1.26</v>
      </c>
      <c r="D6" s="1">
        <v>0.06</v>
      </c>
      <c r="E6" s="1">
        <v>1.32</v>
      </c>
      <c r="F6" s="1">
        <v>1.452</v>
      </c>
      <c r="G6" s="1">
        <v>1.5840000000000001</v>
      </c>
      <c r="H6" s="1">
        <v>1.716</v>
      </c>
    </row>
    <row r="7" spans="1:9" x14ac:dyDescent="0.3">
      <c r="A7" t="s">
        <v>13</v>
      </c>
      <c r="B7" s="81" t="s">
        <v>50</v>
      </c>
    </row>
    <row r="8" spans="1:9" x14ac:dyDescent="0.3">
      <c r="A8" t="s">
        <v>13</v>
      </c>
      <c r="B8" s="81" t="s">
        <v>51</v>
      </c>
      <c r="C8" s="1">
        <v>1.2</v>
      </c>
      <c r="D8" s="1">
        <v>7.0000000000000007E-2</v>
      </c>
      <c r="E8" s="1">
        <v>1.26</v>
      </c>
      <c r="F8" s="1">
        <v>1.3859999999999999</v>
      </c>
      <c r="G8" s="1">
        <v>1.512</v>
      </c>
      <c r="H8" s="1">
        <v>1.6379999999999999</v>
      </c>
      <c r="I8" t="s">
        <v>83</v>
      </c>
    </row>
    <row r="9" spans="1:9" x14ac:dyDescent="0.3">
      <c r="A9" t="s">
        <v>14</v>
      </c>
      <c r="B9" s="81" t="s">
        <v>52</v>
      </c>
    </row>
    <row r="10" spans="1:9" x14ac:dyDescent="0.3">
      <c r="A10" t="s">
        <v>15</v>
      </c>
      <c r="B10" s="81" t="s">
        <v>53</v>
      </c>
      <c r="C10" s="1">
        <v>2.5299999999999998</v>
      </c>
      <c r="D10" s="1">
        <v>0.03</v>
      </c>
      <c r="E10" s="1">
        <v>2.56</v>
      </c>
      <c r="F10" s="1">
        <v>2.5859999999999999</v>
      </c>
      <c r="G10" s="1">
        <v>2.5859999999999999</v>
      </c>
      <c r="H10" s="1">
        <v>2.5859999999999999</v>
      </c>
    </row>
    <row r="11" spans="1:9" x14ac:dyDescent="0.3">
      <c r="A11" t="s">
        <v>16</v>
      </c>
      <c r="B11" s="81" t="s">
        <v>54</v>
      </c>
    </row>
    <row r="12" spans="1:9" x14ac:dyDescent="0.3">
      <c r="A12" t="s">
        <v>17</v>
      </c>
      <c r="B12" s="81" t="s">
        <v>55</v>
      </c>
      <c r="C12" s="1">
        <v>0.61</v>
      </c>
      <c r="D12" s="1">
        <v>0.03</v>
      </c>
      <c r="E12" s="1">
        <v>0.64</v>
      </c>
      <c r="F12" s="1">
        <v>0.64600000000000002</v>
      </c>
      <c r="G12" s="1">
        <v>0.64600000000000002</v>
      </c>
      <c r="H12" s="1">
        <v>0.64600000000000002</v>
      </c>
    </row>
    <row r="13" spans="1:9" x14ac:dyDescent="0.3">
      <c r="A13" t="s">
        <v>18</v>
      </c>
      <c r="B13" s="81" t="s">
        <v>56</v>
      </c>
      <c r="C13" s="1">
        <v>2.04</v>
      </c>
      <c r="D13" s="1">
        <v>0.05</v>
      </c>
      <c r="E13" s="1">
        <v>2.08</v>
      </c>
      <c r="F13" s="1">
        <v>2.101</v>
      </c>
      <c r="G13" s="1">
        <v>2.101</v>
      </c>
      <c r="H13" s="1">
        <v>2.101</v>
      </c>
    </row>
    <row r="14" spans="1:9" x14ac:dyDescent="0.3">
      <c r="A14" t="s">
        <v>19</v>
      </c>
      <c r="B14" s="81" t="s">
        <v>57</v>
      </c>
    </row>
    <row r="15" spans="1:9" ht="57.6" x14ac:dyDescent="0.3">
      <c r="A15" t="s">
        <v>20</v>
      </c>
      <c r="B15" s="81" t="s">
        <v>58</v>
      </c>
      <c r="C15" s="1">
        <v>0.43</v>
      </c>
      <c r="D15" s="1">
        <v>0.03</v>
      </c>
      <c r="E15" s="1">
        <v>0.45</v>
      </c>
      <c r="F15" s="1">
        <v>0.45500000000000002</v>
      </c>
      <c r="G15" s="1">
        <v>0.45500000000000002</v>
      </c>
      <c r="H15" s="1">
        <v>0.45500000000000002</v>
      </c>
    </row>
    <row r="16" spans="1:9" ht="57.6" x14ac:dyDescent="0.3">
      <c r="A16" t="s">
        <v>21</v>
      </c>
      <c r="B16" s="81" t="s">
        <v>59</v>
      </c>
      <c r="C16" s="1">
        <v>0.71</v>
      </c>
      <c r="D16" s="1">
        <v>0.03</v>
      </c>
      <c r="E16" s="1">
        <v>0.73</v>
      </c>
      <c r="F16" s="1">
        <v>0.73699999999999999</v>
      </c>
      <c r="G16" s="1">
        <v>0.73699999999999999</v>
      </c>
      <c r="H16" s="1">
        <v>0.73699999999999999</v>
      </c>
    </row>
    <row r="17" spans="1:8" ht="72" x14ac:dyDescent="0.3">
      <c r="A17" t="s">
        <v>22</v>
      </c>
      <c r="B17" s="81" t="s">
        <v>60</v>
      </c>
      <c r="C17" s="1">
        <v>1.28</v>
      </c>
      <c r="D17" s="1">
        <v>0.08</v>
      </c>
      <c r="E17" s="1">
        <v>1.36</v>
      </c>
      <c r="F17" s="1">
        <v>1.3740000000000001</v>
      </c>
      <c r="G17" s="1">
        <v>1.3740000000000001</v>
      </c>
      <c r="H17" s="1">
        <v>1.3740000000000001</v>
      </c>
    </row>
    <row r="18" spans="1:8" ht="57.6" x14ac:dyDescent="0.3">
      <c r="A18" t="s">
        <v>23</v>
      </c>
      <c r="B18" s="81" t="s">
        <v>61</v>
      </c>
      <c r="C18" s="1">
        <v>1.25</v>
      </c>
      <c r="D18" s="1">
        <v>0.08</v>
      </c>
      <c r="E18" s="1">
        <v>1.33</v>
      </c>
      <c r="F18" s="1">
        <v>1.343</v>
      </c>
      <c r="G18" s="1">
        <v>1.343</v>
      </c>
      <c r="H18" s="1">
        <v>1.343</v>
      </c>
    </row>
    <row r="19" spans="1:8" ht="28.8" x14ac:dyDescent="0.3">
      <c r="A19" t="s">
        <v>24</v>
      </c>
      <c r="B19" s="81" t="s">
        <v>62</v>
      </c>
      <c r="C19" s="1">
        <v>0.57999999999999996</v>
      </c>
      <c r="D19" s="1">
        <v>0.06</v>
      </c>
      <c r="E19" s="1">
        <v>0.64</v>
      </c>
      <c r="F19" s="1">
        <v>0.64600000000000002</v>
      </c>
      <c r="G19" s="1">
        <v>0.64600000000000002</v>
      </c>
      <c r="H19" s="1">
        <v>0.64600000000000002</v>
      </c>
    </row>
    <row r="20" spans="1:8" ht="28.8" x14ac:dyDescent="0.3">
      <c r="A20" t="s">
        <v>25</v>
      </c>
      <c r="B20" s="81" t="s">
        <v>63</v>
      </c>
      <c r="C20" s="1">
        <v>1.3</v>
      </c>
      <c r="D20" s="1">
        <v>7.0000000000000007E-2</v>
      </c>
      <c r="E20" s="1">
        <v>1.37</v>
      </c>
      <c r="F20" s="1">
        <v>1.3839999999999999</v>
      </c>
      <c r="G20" s="1">
        <v>1.3839999999999999</v>
      </c>
      <c r="H20" s="1">
        <v>1.3839999999999999</v>
      </c>
    </row>
    <row r="21" spans="1:8" ht="28.8" x14ac:dyDescent="0.3">
      <c r="A21" t="s">
        <v>26</v>
      </c>
      <c r="B21" s="81" t="s">
        <v>64</v>
      </c>
      <c r="C21" s="1">
        <v>1.54</v>
      </c>
      <c r="D21" s="1">
        <v>0.05</v>
      </c>
      <c r="E21" s="1">
        <v>1.59</v>
      </c>
      <c r="F21" s="1">
        <v>1.6060000000000001</v>
      </c>
      <c r="G21" s="1">
        <v>1.6060000000000001</v>
      </c>
      <c r="H21" s="1">
        <v>1.6060000000000001</v>
      </c>
    </row>
    <row r="22" spans="1:8" ht="43.2" x14ac:dyDescent="0.3">
      <c r="A22" t="s">
        <v>27</v>
      </c>
      <c r="B22" s="81" t="s">
        <v>65</v>
      </c>
      <c r="C22" s="1">
        <v>2.37</v>
      </c>
      <c r="D22" s="1">
        <v>0.08</v>
      </c>
      <c r="E22" s="1">
        <v>2.44</v>
      </c>
      <c r="F22" s="1">
        <v>2.464</v>
      </c>
      <c r="G22" s="1">
        <v>2.464</v>
      </c>
      <c r="H22" s="1">
        <v>2.464</v>
      </c>
    </row>
    <row r="23" spans="1:8" ht="72" x14ac:dyDescent="0.3">
      <c r="A23" t="s">
        <v>28</v>
      </c>
      <c r="B23" s="81" t="s">
        <v>66</v>
      </c>
      <c r="C23" s="1">
        <v>2.0099999999999998</v>
      </c>
      <c r="D23" s="1">
        <v>7.0000000000000007E-2</v>
      </c>
      <c r="E23" s="1">
        <v>2.08</v>
      </c>
      <c r="F23" s="1">
        <v>2.101</v>
      </c>
      <c r="G23" s="1">
        <v>2.101</v>
      </c>
      <c r="H23" s="1">
        <v>2.101</v>
      </c>
    </row>
    <row r="24" spans="1:8" ht="72" x14ac:dyDescent="0.3">
      <c r="A24" t="s">
        <v>29</v>
      </c>
      <c r="B24" s="81" t="s">
        <v>67</v>
      </c>
      <c r="C24" s="1">
        <v>2.0099999999999998</v>
      </c>
      <c r="D24" s="1">
        <v>7.0000000000000007E-2</v>
      </c>
      <c r="E24" s="1">
        <v>2.08</v>
      </c>
      <c r="F24" s="1">
        <v>2.101</v>
      </c>
      <c r="G24" s="1">
        <v>2.101</v>
      </c>
      <c r="H24" s="1">
        <v>2.101</v>
      </c>
    </row>
    <row r="25" spans="1:8" ht="28.8" x14ac:dyDescent="0.3">
      <c r="A25" t="s">
        <v>30</v>
      </c>
      <c r="B25" s="81" t="s">
        <v>68</v>
      </c>
      <c r="C25" s="1">
        <v>3.94</v>
      </c>
      <c r="D25" s="1">
        <v>0.05</v>
      </c>
      <c r="E25" s="1">
        <v>3.99</v>
      </c>
      <c r="F25" s="1">
        <v>4.03</v>
      </c>
      <c r="G25" s="1">
        <v>4.03</v>
      </c>
      <c r="H25" s="1">
        <v>4.03</v>
      </c>
    </row>
    <row r="26" spans="1:8" ht="43.2" x14ac:dyDescent="0.3">
      <c r="A26" t="s">
        <v>31</v>
      </c>
      <c r="B26" s="81" t="s">
        <v>69</v>
      </c>
      <c r="C26" s="1">
        <v>1.98</v>
      </c>
      <c r="D26" s="1">
        <v>7.0000000000000007E-2</v>
      </c>
      <c r="E26" s="1">
        <v>2.0499999999999998</v>
      </c>
      <c r="F26" s="1">
        <v>2.0710000000000002</v>
      </c>
      <c r="G26" s="1">
        <v>2.0710000000000002</v>
      </c>
      <c r="H26" s="1">
        <v>2.0710000000000002</v>
      </c>
    </row>
    <row r="27" spans="1:8" ht="43.2" x14ac:dyDescent="0.3">
      <c r="A27" t="s">
        <v>32</v>
      </c>
      <c r="B27" s="81" t="s">
        <v>70</v>
      </c>
      <c r="C27" s="1">
        <v>1.47</v>
      </c>
      <c r="D27" s="1">
        <v>0.06</v>
      </c>
      <c r="E27" s="1">
        <v>1.53</v>
      </c>
      <c r="F27" s="1">
        <v>1.5449999999999999</v>
      </c>
      <c r="G27" s="1">
        <v>1.5449999999999999</v>
      </c>
      <c r="H27" s="1">
        <v>1.5449999999999999</v>
      </c>
    </row>
    <row r="28" spans="1:8" ht="100.8" x14ac:dyDescent="0.3">
      <c r="A28" t="s">
        <v>33</v>
      </c>
      <c r="B28" s="81" t="s">
        <v>71</v>
      </c>
      <c r="C28" s="1">
        <v>1.48</v>
      </c>
      <c r="D28" s="1">
        <v>7.0000000000000007E-2</v>
      </c>
      <c r="E28" s="1">
        <v>1.56</v>
      </c>
      <c r="F28" s="1">
        <v>1.5760000000000001</v>
      </c>
      <c r="G28" s="1">
        <v>1.5760000000000001</v>
      </c>
      <c r="H28" s="1">
        <v>1.5760000000000001</v>
      </c>
    </row>
    <row r="29" spans="1:8" ht="28.8" x14ac:dyDescent="0.3">
      <c r="A29" t="s">
        <v>34</v>
      </c>
      <c r="B29" s="81" t="s">
        <v>72</v>
      </c>
    </row>
    <row r="30" spans="1:8" ht="43.2" x14ac:dyDescent="0.3">
      <c r="A30" t="s">
        <v>35</v>
      </c>
      <c r="B30" s="81" t="s">
        <v>73</v>
      </c>
      <c r="C30" s="1">
        <v>0.75</v>
      </c>
      <c r="D30" s="1">
        <v>0.06</v>
      </c>
      <c r="E30" s="1">
        <v>0.81</v>
      </c>
      <c r="F30" s="1">
        <v>0.81799999999999995</v>
      </c>
      <c r="G30" s="1">
        <v>0.81799999999999995</v>
      </c>
      <c r="H30" s="1">
        <v>0.81799999999999995</v>
      </c>
    </row>
    <row r="31" spans="1:8" ht="57.6" x14ac:dyDescent="0.3">
      <c r="A31" t="s">
        <v>36</v>
      </c>
      <c r="B31" s="81" t="s">
        <v>74</v>
      </c>
      <c r="C31" s="1">
        <v>0.98</v>
      </c>
      <c r="D31" s="1">
        <v>7.0000000000000007E-2</v>
      </c>
      <c r="E31" s="1">
        <v>1.06</v>
      </c>
      <c r="F31" s="1">
        <v>1.071</v>
      </c>
      <c r="G31" s="1">
        <v>1.071</v>
      </c>
      <c r="H31" s="1">
        <v>1.071</v>
      </c>
    </row>
    <row r="32" spans="1:8" ht="57.6" x14ac:dyDescent="0.3">
      <c r="A32" t="s">
        <v>37</v>
      </c>
      <c r="B32" s="81" t="s">
        <v>75</v>
      </c>
      <c r="C32" s="1">
        <v>0.66</v>
      </c>
      <c r="D32" s="1">
        <v>0.06</v>
      </c>
      <c r="E32" s="1">
        <v>0.72</v>
      </c>
      <c r="F32" s="1">
        <v>0.72699999999999998</v>
      </c>
      <c r="G32" s="1">
        <v>0.72699999999999998</v>
      </c>
      <c r="H32" s="1">
        <v>0.72699999999999998</v>
      </c>
    </row>
    <row r="33" spans="1:9" ht="43.2" x14ac:dyDescent="0.3">
      <c r="A33" t="s">
        <v>38</v>
      </c>
      <c r="B33" s="81" t="s">
        <v>76</v>
      </c>
      <c r="C33" s="1">
        <v>0.48</v>
      </c>
      <c r="D33" s="1">
        <v>0.04</v>
      </c>
      <c r="E33" s="1">
        <v>0.52</v>
      </c>
      <c r="F33" s="1">
        <v>0.52500000000000002</v>
      </c>
      <c r="G33" s="1">
        <v>0.52500000000000002</v>
      </c>
      <c r="H33" s="1">
        <v>0.52500000000000002</v>
      </c>
    </row>
    <row r="34" spans="1:9" ht="57.6" x14ac:dyDescent="0.3">
      <c r="A34" t="s">
        <v>39</v>
      </c>
      <c r="B34" s="81" t="s">
        <v>77</v>
      </c>
      <c r="C34" s="1">
        <v>0.3</v>
      </c>
      <c r="D34" s="1">
        <v>0.04</v>
      </c>
      <c r="E34" s="1">
        <v>0.34</v>
      </c>
      <c r="F34" s="1">
        <v>0.34300000000000003</v>
      </c>
      <c r="G34" s="1">
        <v>0.34300000000000003</v>
      </c>
      <c r="H34" s="1">
        <v>0.34300000000000003</v>
      </c>
    </row>
    <row r="35" spans="1:9" ht="28.8" x14ac:dyDescent="0.3">
      <c r="A35" t="s">
        <v>40</v>
      </c>
      <c r="B35" s="81" t="s">
        <v>78</v>
      </c>
      <c r="C35" s="1">
        <v>1.35</v>
      </c>
      <c r="D35" s="1">
        <v>0.09</v>
      </c>
      <c r="E35" s="1">
        <v>1.44</v>
      </c>
      <c r="F35" s="1">
        <v>1.454</v>
      </c>
      <c r="G35" s="1">
        <v>1.454</v>
      </c>
      <c r="H35" s="1">
        <v>1.454</v>
      </c>
    </row>
    <row r="36" spans="1:9" ht="28.8" x14ac:dyDescent="0.3">
      <c r="A36" t="s">
        <v>41</v>
      </c>
      <c r="B36" s="81" t="s">
        <v>79</v>
      </c>
      <c r="C36" s="1">
        <v>0.54</v>
      </c>
      <c r="D36" s="1">
        <v>0.08</v>
      </c>
      <c r="E36" s="1">
        <v>0.62</v>
      </c>
      <c r="F36" s="1">
        <v>0.626</v>
      </c>
      <c r="G36" s="1">
        <v>0.626</v>
      </c>
      <c r="H36" s="1">
        <v>0.626</v>
      </c>
    </row>
    <row r="37" spans="1:9" ht="86.4" x14ac:dyDescent="0.3">
      <c r="A37" t="s">
        <v>42</v>
      </c>
      <c r="B37" s="81" t="s">
        <v>80</v>
      </c>
      <c r="C37" s="1">
        <v>1.34</v>
      </c>
      <c r="D37" s="1">
        <v>0.06</v>
      </c>
      <c r="E37" s="1">
        <v>1.39</v>
      </c>
      <c r="F37" s="1">
        <v>1.4039999999999999</v>
      </c>
      <c r="G37" s="1">
        <v>1.4039999999999999</v>
      </c>
      <c r="H37" s="1">
        <v>1.4039999999999999</v>
      </c>
    </row>
    <row r="38" spans="1:9" ht="86.4" x14ac:dyDescent="0.3">
      <c r="A38" t="s">
        <v>43</v>
      </c>
      <c r="B38" s="81" t="s">
        <v>81</v>
      </c>
      <c r="C38" s="1">
        <v>0.68</v>
      </c>
      <c r="D38" s="1">
        <v>0.04</v>
      </c>
      <c r="E38" s="1">
        <v>0.72</v>
      </c>
      <c r="F38" s="1">
        <v>0.72699999999999998</v>
      </c>
      <c r="G38" s="1">
        <v>0.72699999999999998</v>
      </c>
      <c r="H38" s="1">
        <v>0.72699999999999998</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0.62</v>
      </c>
      <c r="E40" s="1">
        <v>0.62</v>
      </c>
      <c r="F40" s="1">
        <v>0.68200000000000005</v>
      </c>
      <c r="G40" s="1">
        <v>0.74399999999999999</v>
      </c>
      <c r="H40" s="1">
        <v>0.80600000000000005</v>
      </c>
      <c r="I40" t="s">
        <v>568</v>
      </c>
    </row>
    <row r="41" spans="1:9" x14ac:dyDescent="0.3">
      <c r="A41" t="s">
        <v>87</v>
      </c>
      <c r="B41" s="81" t="s">
        <v>332</v>
      </c>
      <c r="C41" s="1">
        <v>0.84</v>
      </c>
      <c r="E41" s="1">
        <v>0.84</v>
      </c>
      <c r="F41" s="1">
        <v>0.92400000000000004</v>
      </c>
      <c r="G41" s="1">
        <v>1.008</v>
      </c>
      <c r="H41" s="1">
        <v>1.0920000000000001</v>
      </c>
      <c r="I41" t="s">
        <v>568</v>
      </c>
    </row>
    <row r="42" spans="1:9" x14ac:dyDescent="0.3">
      <c r="A42" t="s">
        <v>88</v>
      </c>
      <c r="B42" s="81" t="s">
        <v>333</v>
      </c>
      <c r="C42" s="1">
        <v>0.86</v>
      </c>
      <c r="E42" s="1">
        <v>0.86</v>
      </c>
      <c r="F42" s="1">
        <v>0.94599999999999995</v>
      </c>
      <c r="G42" s="1">
        <v>1.032</v>
      </c>
      <c r="H42" s="1">
        <v>1.1180000000000001</v>
      </c>
      <c r="I42" t="s">
        <v>568</v>
      </c>
    </row>
    <row r="43" spans="1:9" x14ac:dyDescent="0.3">
      <c r="A43" t="s">
        <v>89</v>
      </c>
      <c r="B43" s="81" t="s">
        <v>334</v>
      </c>
      <c r="C43" s="1">
        <v>0.86</v>
      </c>
      <c r="E43" s="1">
        <v>0.86</v>
      </c>
      <c r="F43" s="1">
        <v>0.94599999999999995</v>
      </c>
      <c r="G43" s="1">
        <v>1.032</v>
      </c>
      <c r="H43" s="1">
        <v>1.1180000000000001</v>
      </c>
      <c r="I43" t="s">
        <v>568</v>
      </c>
    </row>
    <row r="44" spans="1:9" x14ac:dyDescent="0.3">
      <c r="A44" t="s">
        <v>90</v>
      </c>
      <c r="B44" s="81" t="s">
        <v>332</v>
      </c>
      <c r="C44" s="1">
        <v>0.84</v>
      </c>
      <c r="E44" s="1">
        <v>0.84</v>
      </c>
      <c r="F44" s="1">
        <v>0.92400000000000004</v>
      </c>
      <c r="G44" s="1">
        <v>1.008</v>
      </c>
      <c r="H44" s="1">
        <v>1.0920000000000001</v>
      </c>
      <c r="I44" t="s">
        <v>568</v>
      </c>
    </row>
    <row r="45" spans="1:9" x14ac:dyDescent="0.3">
      <c r="A45" t="s">
        <v>91</v>
      </c>
      <c r="B45" s="81" t="s">
        <v>333</v>
      </c>
      <c r="C45" s="1">
        <v>0.86</v>
      </c>
      <c r="E45" s="1">
        <v>0.86</v>
      </c>
      <c r="F45" s="1">
        <v>0.94599999999999995</v>
      </c>
      <c r="G45" s="1">
        <v>1.032</v>
      </c>
      <c r="H45" s="1">
        <v>1.1180000000000001</v>
      </c>
      <c r="I45" t="s">
        <v>568</v>
      </c>
    </row>
    <row r="46" spans="1:9" x14ac:dyDescent="0.3">
      <c r="A46" t="s">
        <v>92</v>
      </c>
      <c r="B46" s="81" t="s">
        <v>335</v>
      </c>
      <c r="C46" s="1">
        <v>0.84</v>
      </c>
      <c r="E46" s="1">
        <v>0.84</v>
      </c>
      <c r="F46" s="1">
        <v>0.92400000000000004</v>
      </c>
      <c r="G46" s="1">
        <v>1.008</v>
      </c>
      <c r="H46" s="1">
        <v>1.0920000000000001</v>
      </c>
      <c r="I46" t="s">
        <v>568</v>
      </c>
    </row>
    <row r="47" spans="1:9" ht="28.8" x14ac:dyDescent="0.3">
      <c r="A47" t="s">
        <v>93</v>
      </c>
      <c r="B47" s="81" t="s">
        <v>336</v>
      </c>
      <c r="C47" s="1">
        <v>1.3</v>
      </c>
      <c r="E47" s="1">
        <v>1.3</v>
      </c>
      <c r="F47" s="1">
        <v>1.43</v>
      </c>
      <c r="G47" s="1">
        <v>1.56</v>
      </c>
      <c r="H47" s="1">
        <v>1.69</v>
      </c>
      <c r="I47" t="s">
        <v>568</v>
      </c>
    </row>
    <row r="48" spans="1:9" ht="43.2" x14ac:dyDescent="0.3">
      <c r="A48" t="s">
        <v>94</v>
      </c>
      <c r="B48" s="81" t="s">
        <v>337</v>
      </c>
      <c r="C48" s="1">
        <v>1.3</v>
      </c>
      <c r="E48" s="1">
        <v>1.3</v>
      </c>
      <c r="F48" s="1">
        <v>1.43</v>
      </c>
      <c r="G48" s="1">
        <v>1.56</v>
      </c>
      <c r="H48" s="1">
        <v>1.69</v>
      </c>
      <c r="I48" t="s">
        <v>568</v>
      </c>
    </row>
    <row r="49" spans="1:9" x14ac:dyDescent="0.3">
      <c r="A49" t="s">
        <v>95</v>
      </c>
      <c r="B49" s="81" t="s">
        <v>338</v>
      </c>
      <c r="C49" s="1">
        <v>0.86</v>
      </c>
      <c r="E49" s="1">
        <v>0.86</v>
      </c>
      <c r="F49" s="1">
        <v>0.94599999999999995</v>
      </c>
      <c r="G49" s="1">
        <v>1.032</v>
      </c>
      <c r="H49" s="1">
        <v>1.1180000000000001</v>
      </c>
      <c r="I49" t="s">
        <v>568</v>
      </c>
    </row>
    <row r="50" spans="1:9" ht="28.8" x14ac:dyDescent="0.3">
      <c r="A50" t="s">
        <v>96</v>
      </c>
      <c r="B50" s="81" t="s">
        <v>339</v>
      </c>
      <c r="C50" s="1">
        <v>0.86</v>
      </c>
      <c r="E50" s="1">
        <v>0.86</v>
      </c>
      <c r="F50" s="1">
        <v>0.94599999999999995</v>
      </c>
      <c r="G50" s="1">
        <v>1.032</v>
      </c>
      <c r="H50" s="1">
        <v>1.1180000000000001</v>
      </c>
      <c r="I50" t="s">
        <v>568</v>
      </c>
    </row>
    <row r="51" spans="1:9" x14ac:dyDescent="0.3">
      <c r="A51" t="s">
        <v>97</v>
      </c>
      <c r="B51" s="81" t="s">
        <v>340</v>
      </c>
      <c r="C51" s="1">
        <v>0.86</v>
      </c>
      <c r="E51" s="1">
        <v>0.86</v>
      </c>
      <c r="F51" s="1">
        <v>0.94599999999999995</v>
      </c>
      <c r="G51" s="1">
        <v>1.032</v>
      </c>
      <c r="H51" s="1">
        <v>1.1180000000000001</v>
      </c>
      <c r="I51" t="s">
        <v>568</v>
      </c>
    </row>
    <row r="52" spans="1:9" x14ac:dyDescent="0.3">
      <c r="A52" t="s">
        <v>98</v>
      </c>
      <c r="B52" s="81" t="s">
        <v>341</v>
      </c>
      <c r="C52" s="1">
        <v>0.86</v>
      </c>
      <c r="E52" s="1">
        <v>0.86</v>
      </c>
      <c r="F52" s="1">
        <v>0.94599999999999995</v>
      </c>
      <c r="G52" s="1">
        <v>1.032</v>
      </c>
      <c r="H52" s="1">
        <v>1.1180000000000001</v>
      </c>
      <c r="I52" t="s">
        <v>568</v>
      </c>
    </row>
    <row r="53" spans="1:9" x14ac:dyDescent="0.3">
      <c r="A53" t="s">
        <v>99</v>
      </c>
      <c r="B53" s="81" t="s">
        <v>342</v>
      </c>
      <c r="C53" s="1">
        <v>0.86</v>
      </c>
      <c r="E53" s="1">
        <v>0.86</v>
      </c>
      <c r="F53" s="1">
        <v>0.94599999999999995</v>
      </c>
      <c r="G53" s="1">
        <v>1.032</v>
      </c>
      <c r="H53" s="1">
        <v>1.1180000000000001</v>
      </c>
      <c r="I53" t="s">
        <v>568</v>
      </c>
    </row>
    <row r="54" spans="1:9" x14ac:dyDescent="0.3">
      <c r="A54" t="s">
        <v>100</v>
      </c>
      <c r="B54" s="81" t="s">
        <v>341</v>
      </c>
      <c r="C54" s="1">
        <v>0.86</v>
      </c>
      <c r="E54" s="1">
        <v>0.86</v>
      </c>
      <c r="F54" s="1">
        <v>0.94599999999999995</v>
      </c>
      <c r="G54" s="1">
        <v>1.032</v>
      </c>
      <c r="H54" s="1">
        <v>1.1180000000000001</v>
      </c>
      <c r="I54" t="s">
        <v>568</v>
      </c>
    </row>
    <row r="55" spans="1:9" ht="72" x14ac:dyDescent="0.3">
      <c r="A55" t="s">
        <v>101</v>
      </c>
      <c r="B55" s="81" t="s">
        <v>343</v>
      </c>
      <c r="C55" s="1">
        <v>1.3</v>
      </c>
      <c r="E55" s="1">
        <v>1.3</v>
      </c>
      <c r="F55" s="1">
        <v>1.43</v>
      </c>
      <c r="G55" s="1">
        <v>1.56</v>
      </c>
      <c r="H55" s="1">
        <v>1.69</v>
      </c>
      <c r="I55" t="s">
        <v>568</v>
      </c>
    </row>
    <row r="56" spans="1:9" ht="72" x14ac:dyDescent="0.3">
      <c r="A56" t="s">
        <v>102</v>
      </c>
      <c r="B56" s="81" t="s">
        <v>344</v>
      </c>
      <c r="C56" s="1">
        <v>1.3</v>
      </c>
      <c r="E56" s="1">
        <v>1.3</v>
      </c>
      <c r="F56" s="1">
        <v>1.43</v>
      </c>
      <c r="G56" s="1">
        <v>1.56</v>
      </c>
      <c r="H56" s="1">
        <v>1.69</v>
      </c>
      <c r="I56" t="s">
        <v>568</v>
      </c>
    </row>
    <row r="57" spans="1:9" x14ac:dyDescent="0.3">
      <c r="A57" t="s">
        <v>103</v>
      </c>
      <c r="B57" s="81" t="s">
        <v>345</v>
      </c>
      <c r="C57" s="1">
        <v>1.3</v>
      </c>
      <c r="E57" s="1">
        <v>1.3</v>
      </c>
      <c r="F57" s="1">
        <v>1.43</v>
      </c>
      <c r="G57" s="1">
        <v>1.56</v>
      </c>
      <c r="H57" s="1">
        <v>1.69</v>
      </c>
      <c r="I57" t="s">
        <v>568</v>
      </c>
    </row>
    <row r="58" spans="1:9" ht="28.8" x14ac:dyDescent="0.3">
      <c r="A58" t="s">
        <v>104</v>
      </c>
      <c r="B58" s="81" t="s">
        <v>346</v>
      </c>
      <c r="C58" s="1">
        <v>0.84</v>
      </c>
      <c r="E58" s="1">
        <v>0.84</v>
      </c>
      <c r="F58" s="1">
        <v>0.92400000000000004</v>
      </c>
      <c r="G58" s="1">
        <v>1.008</v>
      </c>
      <c r="H58" s="1">
        <v>1.0920000000000001</v>
      </c>
      <c r="I58" t="s">
        <v>568</v>
      </c>
    </row>
    <row r="59" spans="1:9" ht="43.2" x14ac:dyDescent="0.3">
      <c r="A59" t="s">
        <v>105</v>
      </c>
      <c r="B59" s="81" t="s">
        <v>347</v>
      </c>
      <c r="C59" s="1">
        <v>1.3</v>
      </c>
      <c r="E59" s="1">
        <v>1.3</v>
      </c>
      <c r="F59" s="1">
        <v>1.43</v>
      </c>
      <c r="G59" s="1">
        <v>1.56</v>
      </c>
      <c r="H59" s="1">
        <v>1.69</v>
      </c>
      <c r="I59" t="s">
        <v>568</v>
      </c>
    </row>
    <row r="60" spans="1:9" ht="28.8" x14ac:dyDescent="0.3">
      <c r="A60" t="s">
        <v>106</v>
      </c>
      <c r="B60" s="81" t="s">
        <v>348</v>
      </c>
      <c r="C60" s="1">
        <v>1.3</v>
      </c>
      <c r="E60" s="1">
        <v>1.3</v>
      </c>
      <c r="F60" s="1">
        <v>1.43</v>
      </c>
      <c r="G60" s="1">
        <v>1.56</v>
      </c>
      <c r="H60" s="1">
        <v>1.69</v>
      </c>
      <c r="I60" t="s">
        <v>568</v>
      </c>
    </row>
    <row r="61" spans="1:9" x14ac:dyDescent="0.3">
      <c r="A61" t="s">
        <v>107</v>
      </c>
      <c r="B61" s="81" t="s">
        <v>349</v>
      </c>
      <c r="C61" s="1">
        <v>0.62</v>
      </c>
      <c r="E61" s="1">
        <v>0.62</v>
      </c>
      <c r="F61" s="1">
        <v>0.68200000000000005</v>
      </c>
      <c r="G61" s="1">
        <v>0.74399999999999999</v>
      </c>
      <c r="H61" s="1">
        <v>0.80600000000000005</v>
      </c>
      <c r="I61" t="s">
        <v>568</v>
      </c>
    </row>
    <row r="62" spans="1:9" x14ac:dyDescent="0.3">
      <c r="A62" t="s">
        <v>108</v>
      </c>
      <c r="B62" s="81" t="s">
        <v>341</v>
      </c>
      <c r="C62" s="1">
        <v>1.3</v>
      </c>
      <c r="E62" s="1">
        <v>1.3</v>
      </c>
      <c r="F62" s="1">
        <v>1.43</v>
      </c>
      <c r="G62" s="1">
        <v>1.56</v>
      </c>
      <c r="H62" s="1">
        <v>1.69</v>
      </c>
      <c r="I62" t="s">
        <v>568</v>
      </c>
    </row>
    <row r="63" spans="1:9" x14ac:dyDescent="0.3">
      <c r="A63" t="s">
        <v>44</v>
      </c>
      <c r="B63" s="81" t="s">
        <v>82</v>
      </c>
      <c r="C63" s="1">
        <v>10.82</v>
      </c>
      <c r="E63" s="1">
        <v>10.82</v>
      </c>
      <c r="F63" s="1">
        <v>11.901999999999999</v>
      </c>
      <c r="G63" s="1">
        <v>12.984</v>
      </c>
      <c r="H63" s="1">
        <v>14.066000000000001</v>
      </c>
    </row>
    <row r="64" spans="1:9" x14ac:dyDescent="0.3">
      <c r="A64" t="s">
        <v>111</v>
      </c>
      <c r="B64" s="81" t="s">
        <v>352</v>
      </c>
      <c r="C64" s="1">
        <v>1.69</v>
      </c>
      <c r="E64" s="1">
        <v>1.69</v>
      </c>
      <c r="F64" s="1">
        <v>1.859</v>
      </c>
      <c r="G64" s="1">
        <v>2.028</v>
      </c>
      <c r="H64" s="1">
        <v>2.1970000000000001</v>
      </c>
    </row>
    <row r="65" spans="1:8" x14ac:dyDescent="0.3">
      <c r="A65" t="s">
        <v>112</v>
      </c>
      <c r="B65" s="81" t="s">
        <v>353</v>
      </c>
    </row>
    <row r="66" spans="1:8" x14ac:dyDescent="0.3">
      <c r="A66" t="s">
        <v>113</v>
      </c>
      <c r="B66" s="81" t="s">
        <v>354</v>
      </c>
      <c r="C66" s="1">
        <v>2.35</v>
      </c>
      <c r="E66" s="1">
        <v>2.35</v>
      </c>
      <c r="F66" s="1">
        <v>2.585</v>
      </c>
      <c r="G66" s="1">
        <v>2.82</v>
      </c>
      <c r="H66" s="1">
        <v>3.0550000000000002</v>
      </c>
    </row>
    <row r="67" spans="1:8" x14ac:dyDescent="0.3">
      <c r="A67" t="s">
        <v>114</v>
      </c>
      <c r="B67" s="81" t="s">
        <v>355</v>
      </c>
    </row>
    <row r="68" spans="1:8" x14ac:dyDescent="0.3">
      <c r="A68" t="s">
        <v>115</v>
      </c>
      <c r="B68" s="81" t="s">
        <v>356</v>
      </c>
      <c r="C68" s="1">
        <v>3.48</v>
      </c>
      <c r="E68" s="1">
        <v>3.48</v>
      </c>
      <c r="F68" s="1">
        <v>3.8279999999999998</v>
      </c>
      <c r="G68" s="1">
        <v>4.1760000000000002</v>
      </c>
      <c r="H68" s="1">
        <v>4.524</v>
      </c>
    </row>
  </sheetData>
  <sheetProtection algorithmName="SHA-512" hashValue="H3zgttcdDJE4aY7n4tQo9ZspecNOlffd6uhDOlyWZQehgoLTJ7MWl2AlZaAtGhcEtUXihmOkKE9VpzEymnS+Dw==" saltValue="KaNPPWv/vkML1qyZfqzP4Q==" spinCount="100000" sheet="1" objects="1" scenarios="1"/>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7"/>
  <dimension ref="A1:I10"/>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1.0900000000000001</v>
      </c>
      <c r="D4" s="1">
        <v>0.05</v>
      </c>
      <c r="E4" s="1">
        <v>1.1299999999999999</v>
      </c>
      <c r="F4" s="1">
        <v>1.2430000000000001</v>
      </c>
      <c r="G4" s="1">
        <v>1.3560000000000001</v>
      </c>
      <c r="H4" s="1">
        <v>1.4690000000000001</v>
      </c>
      <c r="I4" t="s">
        <v>83</v>
      </c>
    </row>
    <row r="5" spans="1:9" x14ac:dyDescent="0.3">
      <c r="A5" t="s">
        <v>11</v>
      </c>
      <c r="B5" s="81" t="s">
        <v>48</v>
      </c>
    </row>
    <row r="6" spans="1:9" x14ac:dyDescent="0.3">
      <c r="A6" t="s">
        <v>12</v>
      </c>
      <c r="B6" s="81" t="s">
        <v>49</v>
      </c>
      <c r="C6" s="1">
        <v>1.0900000000000001</v>
      </c>
      <c r="D6" s="1">
        <v>0.08</v>
      </c>
      <c r="E6" s="1">
        <v>1.17</v>
      </c>
      <c r="F6" s="1">
        <v>1.2869999999999999</v>
      </c>
      <c r="G6" s="1">
        <v>1.4039999999999999</v>
      </c>
      <c r="H6" s="1">
        <v>1.5209999999999999</v>
      </c>
    </row>
    <row r="7" spans="1:9" x14ac:dyDescent="0.3">
      <c r="A7" t="s">
        <v>13</v>
      </c>
      <c r="B7" s="81" t="s">
        <v>50</v>
      </c>
    </row>
    <row r="8" spans="1:9" x14ac:dyDescent="0.3">
      <c r="A8" t="s">
        <v>13</v>
      </c>
      <c r="B8" s="81" t="s">
        <v>51</v>
      </c>
      <c r="C8" s="1">
        <v>1.03</v>
      </c>
      <c r="D8" s="1">
        <v>0.09</v>
      </c>
      <c r="E8" s="1">
        <v>1.1200000000000001</v>
      </c>
      <c r="F8" s="1">
        <v>1.232</v>
      </c>
      <c r="G8" s="1">
        <v>1.3440000000000001</v>
      </c>
      <c r="H8" s="1">
        <v>1.456</v>
      </c>
      <c r="I8" t="s">
        <v>83</v>
      </c>
    </row>
    <row r="9" spans="1:9" x14ac:dyDescent="0.3">
      <c r="A9" t="s">
        <v>14</v>
      </c>
      <c r="B9" s="81" t="s">
        <v>52</v>
      </c>
    </row>
    <row r="10" spans="1:9" x14ac:dyDescent="0.3">
      <c r="A10" t="s">
        <v>44</v>
      </c>
      <c r="B10" s="81" t="s">
        <v>82</v>
      </c>
      <c r="C10" s="1">
        <v>10.82</v>
      </c>
      <c r="E10" s="1">
        <v>10.82</v>
      </c>
      <c r="F10" s="1">
        <v>11.901999999999999</v>
      </c>
      <c r="G10" s="1">
        <v>12.984</v>
      </c>
      <c r="H10" s="1">
        <v>14.066000000000001</v>
      </c>
    </row>
  </sheetData>
  <sheetProtection algorithmName="SHA-512" hashValue="9ivntoWsqqKodZr2NULqvHRBL/7vl9bGkeNoAdhuRl2o0YEK+Iuf2O8xBdWF1Hm2lhB01xd2SZxjxLcViVnEWg==" saltValue="+Ge1WSEoJMSRY0Ddg9369g==" spinCount="100000" sheet="1" objects="1" scenarios="1"/>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58"/>
  <dimension ref="A1:I284"/>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0.82</v>
      </c>
      <c r="D4" s="1">
        <v>0.03</v>
      </c>
      <c r="E4" s="1">
        <v>0.85</v>
      </c>
      <c r="F4" s="1">
        <v>0.93500000000000005</v>
      </c>
      <c r="G4" s="1">
        <v>1.02</v>
      </c>
      <c r="H4" s="1">
        <v>1.105</v>
      </c>
      <c r="I4" t="s">
        <v>83</v>
      </c>
    </row>
    <row r="5" spans="1:9" x14ac:dyDescent="0.3">
      <c r="A5" t="s">
        <v>11</v>
      </c>
      <c r="B5" s="81" t="s">
        <v>48</v>
      </c>
    </row>
    <row r="6" spans="1:9" x14ac:dyDescent="0.3">
      <c r="A6" t="s">
        <v>12</v>
      </c>
      <c r="B6" s="81" t="s">
        <v>49</v>
      </c>
      <c r="C6" s="1">
        <v>0.83</v>
      </c>
      <c r="D6" s="1">
        <v>0.06</v>
      </c>
      <c r="E6" s="1">
        <v>0.89</v>
      </c>
      <c r="F6" s="1">
        <v>0.97899999999999998</v>
      </c>
      <c r="G6" s="1">
        <v>1.0680000000000001</v>
      </c>
      <c r="H6" s="1">
        <v>1.157</v>
      </c>
    </row>
    <row r="7" spans="1:9" x14ac:dyDescent="0.3">
      <c r="A7" t="s">
        <v>13</v>
      </c>
      <c r="B7" s="81" t="s">
        <v>50</v>
      </c>
    </row>
    <row r="8" spans="1:9" x14ac:dyDescent="0.3">
      <c r="A8" t="s">
        <v>13</v>
      </c>
      <c r="B8" s="81" t="s">
        <v>51</v>
      </c>
      <c r="C8" s="1">
        <v>0.79</v>
      </c>
      <c r="D8" s="1">
        <v>0.06</v>
      </c>
      <c r="E8" s="1">
        <v>0.85</v>
      </c>
      <c r="F8" s="1">
        <v>0.93500000000000005</v>
      </c>
      <c r="G8" s="1">
        <v>1.02</v>
      </c>
      <c r="H8" s="1">
        <v>1.105</v>
      </c>
      <c r="I8" t="s">
        <v>83</v>
      </c>
    </row>
    <row r="9" spans="1:9" x14ac:dyDescent="0.3">
      <c r="A9" t="s">
        <v>14</v>
      </c>
      <c r="B9" s="81" t="s">
        <v>52</v>
      </c>
      <c r="C9" s="1">
        <v>1.8</v>
      </c>
      <c r="D9" s="1">
        <v>0.15</v>
      </c>
      <c r="E9" s="1">
        <v>1.94</v>
      </c>
      <c r="F9" s="1">
        <v>2.1339999999999999</v>
      </c>
      <c r="G9" s="1">
        <v>2.3279999999999998</v>
      </c>
      <c r="H9" s="1">
        <v>2.5219999999999998</v>
      </c>
    </row>
    <row r="10" spans="1:9" x14ac:dyDescent="0.3">
      <c r="A10" t="s">
        <v>15</v>
      </c>
      <c r="B10" s="81" t="s">
        <v>53</v>
      </c>
      <c r="C10" s="1">
        <v>2.13</v>
      </c>
      <c r="D10" s="1">
        <v>0.06</v>
      </c>
      <c r="E10" s="1">
        <v>2.19</v>
      </c>
      <c r="F10" s="1">
        <v>2.2120000000000002</v>
      </c>
      <c r="G10" s="1">
        <v>2.2120000000000002</v>
      </c>
      <c r="H10" s="1">
        <v>2.2120000000000002</v>
      </c>
    </row>
    <row r="11" spans="1:9" x14ac:dyDescent="0.3">
      <c r="A11" t="s">
        <v>16</v>
      </c>
      <c r="B11" s="81" t="s">
        <v>54</v>
      </c>
      <c r="C11" s="1">
        <v>2.0499999999999998</v>
      </c>
      <c r="D11" s="1">
        <v>0.14000000000000001</v>
      </c>
      <c r="E11" s="1">
        <v>2.19</v>
      </c>
      <c r="F11" s="1">
        <v>2.2120000000000002</v>
      </c>
      <c r="G11" s="1">
        <v>2.2120000000000002</v>
      </c>
      <c r="H11" s="1">
        <v>2.2120000000000002</v>
      </c>
    </row>
    <row r="12" spans="1:9" x14ac:dyDescent="0.3">
      <c r="A12" t="s">
        <v>17</v>
      </c>
      <c r="B12" s="81" t="s">
        <v>55</v>
      </c>
      <c r="C12" s="1">
        <v>0.62</v>
      </c>
      <c r="D12" s="1">
        <v>0.04</v>
      </c>
      <c r="E12" s="1">
        <v>0.66</v>
      </c>
      <c r="F12" s="1">
        <v>0.66700000000000004</v>
      </c>
      <c r="G12" s="1">
        <v>0.66700000000000004</v>
      </c>
      <c r="H12" s="1">
        <v>0.66700000000000004</v>
      </c>
    </row>
    <row r="13" spans="1:9" x14ac:dyDescent="0.3">
      <c r="A13" t="s">
        <v>18</v>
      </c>
      <c r="B13" s="81" t="s">
        <v>56</v>
      </c>
      <c r="C13" s="1">
        <v>1.79</v>
      </c>
      <c r="D13" s="1">
        <v>0.08</v>
      </c>
      <c r="E13" s="1">
        <v>1.87</v>
      </c>
      <c r="F13" s="1">
        <v>1.889</v>
      </c>
      <c r="G13" s="1">
        <v>1.889</v>
      </c>
      <c r="H13" s="1">
        <v>1.889</v>
      </c>
    </row>
    <row r="14" spans="1:9" x14ac:dyDescent="0.3">
      <c r="A14" t="s">
        <v>19</v>
      </c>
      <c r="B14" s="81" t="s">
        <v>57</v>
      </c>
    </row>
    <row r="15" spans="1:9" ht="57.6" x14ac:dyDescent="0.3">
      <c r="A15" t="s">
        <v>20</v>
      </c>
      <c r="B15" s="81" t="s">
        <v>58</v>
      </c>
      <c r="C15" s="1">
        <v>0.47</v>
      </c>
      <c r="D15" s="1">
        <v>0.04</v>
      </c>
      <c r="E15" s="1">
        <v>0.5</v>
      </c>
      <c r="F15" s="1">
        <v>0.505</v>
      </c>
      <c r="G15" s="1">
        <v>0.505</v>
      </c>
      <c r="H15" s="1">
        <v>0.505</v>
      </c>
    </row>
    <row r="16" spans="1:9" ht="57.6" x14ac:dyDescent="0.3">
      <c r="A16" t="s">
        <v>21</v>
      </c>
      <c r="B16" s="81" t="s">
        <v>59</v>
      </c>
      <c r="C16" s="1">
        <v>0.77</v>
      </c>
      <c r="D16" s="1">
        <v>0.04</v>
      </c>
      <c r="E16" s="1">
        <v>0.81</v>
      </c>
      <c r="F16" s="1">
        <v>0.81799999999999995</v>
      </c>
      <c r="G16" s="1">
        <v>0.81799999999999995</v>
      </c>
      <c r="H16" s="1">
        <v>0.81799999999999995</v>
      </c>
    </row>
    <row r="17" spans="1:8" ht="72" x14ac:dyDescent="0.3">
      <c r="A17" t="s">
        <v>22</v>
      </c>
      <c r="B17" s="81" t="s">
        <v>60</v>
      </c>
      <c r="C17" s="1">
        <v>1.41</v>
      </c>
      <c r="D17" s="1">
        <v>0.11</v>
      </c>
      <c r="E17" s="1">
        <v>1.52</v>
      </c>
      <c r="F17" s="1">
        <v>1.5349999999999999</v>
      </c>
      <c r="G17" s="1">
        <v>1.5349999999999999</v>
      </c>
      <c r="H17" s="1">
        <v>1.5349999999999999</v>
      </c>
    </row>
    <row r="18" spans="1:8" ht="57.6" x14ac:dyDescent="0.3">
      <c r="A18" t="s">
        <v>23</v>
      </c>
      <c r="B18" s="81" t="s">
        <v>61</v>
      </c>
      <c r="C18" s="1">
        <v>1.38</v>
      </c>
      <c r="D18" s="1">
        <v>0.11</v>
      </c>
      <c r="E18" s="1">
        <v>1.48</v>
      </c>
      <c r="F18" s="1">
        <v>1.4950000000000001</v>
      </c>
      <c r="G18" s="1">
        <v>1.4950000000000001</v>
      </c>
      <c r="H18" s="1">
        <v>1.4950000000000001</v>
      </c>
    </row>
    <row r="19" spans="1:8" ht="28.8" x14ac:dyDescent="0.3">
      <c r="A19" t="s">
        <v>24</v>
      </c>
      <c r="B19" s="81" t="s">
        <v>62</v>
      </c>
      <c r="C19" s="1">
        <v>0.61</v>
      </c>
      <c r="D19" s="1">
        <v>0.08</v>
      </c>
      <c r="E19" s="1">
        <v>0.69</v>
      </c>
      <c r="F19" s="1">
        <v>0.69699999999999995</v>
      </c>
      <c r="G19" s="1">
        <v>0.69699999999999995</v>
      </c>
      <c r="H19" s="1">
        <v>0.69699999999999995</v>
      </c>
    </row>
    <row r="20" spans="1:8" ht="28.8" x14ac:dyDescent="0.3">
      <c r="A20" t="s">
        <v>25</v>
      </c>
      <c r="B20" s="81" t="s">
        <v>63</v>
      </c>
      <c r="C20" s="1">
        <v>1.21</v>
      </c>
      <c r="D20" s="1">
        <v>0.09</v>
      </c>
      <c r="E20" s="1">
        <v>1.3</v>
      </c>
      <c r="F20" s="1">
        <v>1.3129999999999999</v>
      </c>
      <c r="G20" s="1">
        <v>1.3129999999999999</v>
      </c>
      <c r="H20" s="1">
        <v>1.3129999999999999</v>
      </c>
    </row>
    <row r="21" spans="1:8" ht="28.8" x14ac:dyDescent="0.3">
      <c r="A21" t="s">
        <v>26</v>
      </c>
      <c r="B21" s="81" t="s">
        <v>64</v>
      </c>
      <c r="C21" s="1">
        <v>1.36</v>
      </c>
      <c r="D21" s="1">
        <v>0.08</v>
      </c>
      <c r="E21" s="1">
        <v>1.44</v>
      </c>
      <c r="F21" s="1">
        <v>1.454</v>
      </c>
      <c r="G21" s="1">
        <v>1.454</v>
      </c>
      <c r="H21" s="1">
        <v>1.454</v>
      </c>
    </row>
    <row r="22" spans="1:8" ht="43.2" x14ac:dyDescent="0.3">
      <c r="A22" t="s">
        <v>27</v>
      </c>
      <c r="B22" s="81" t="s">
        <v>65</v>
      </c>
      <c r="C22" s="1">
        <v>2.1</v>
      </c>
      <c r="D22" s="1">
        <v>0.12</v>
      </c>
      <c r="E22" s="1">
        <v>2.21</v>
      </c>
      <c r="F22" s="1">
        <v>2.2320000000000002</v>
      </c>
      <c r="G22" s="1">
        <v>2.2320000000000002</v>
      </c>
      <c r="H22" s="1">
        <v>2.2320000000000002</v>
      </c>
    </row>
    <row r="23" spans="1:8" ht="72" x14ac:dyDescent="0.3">
      <c r="A23" t="s">
        <v>28</v>
      </c>
      <c r="B23" s="81" t="s">
        <v>66</v>
      </c>
      <c r="C23" s="1">
        <v>1.81</v>
      </c>
      <c r="D23" s="1">
        <v>0.11</v>
      </c>
      <c r="E23" s="1">
        <v>1.91</v>
      </c>
      <c r="F23" s="1">
        <v>1.929</v>
      </c>
      <c r="G23" s="1">
        <v>1.929</v>
      </c>
      <c r="H23" s="1">
        <v>1.929</v>
      </c>
    </row>
    <row r="24" spans="1:8" ht="72" x14ac:dyDescent="0.3">
      <c r="A24" t="s">
        <v>29</v>
      </c>
      <c r="B24" s="81" t="s">
        <v>67</v>
      </c>
      <c r="C24" s="1">
        <v>1.81</v>
      </c>
      <c r="D24" s="1">
        <v>0.11</v>
      </c>
      <c r="E24" s="1">
        <v>1.91</v>
      </c>
      <c r="F24" s="1">
        <v>1.929</v>
      </c>
      <c r="G24" s="1">
        <v>1.929</v>
      </c>
      <c r="H24" s="1">
        <v>1.929</v>
      </c>
    </row>
    <row r="25" spans="1:8" ht="28.8" x14ac:dyDescent="0.3">
      <c r="A25" t="s">
        <v>30</v>
      </c>
      <c r="B25" s="81" t="s">
        <v>68</v>
      </c>
      <c r="C25" s="1">
        <v>3.33</v>
      </c>
      <c r="D25" s="1">
        <v>0.09</v>
      </c>
      <c r="E25" s="1">
        <v>3.42</v>
      </c>
      <c r="F25" s="1">
        <v>3.4540000000000002</v>
      </c>
      <c r="G25" s="1">
        <v>3.4540000000000002</v>
      </c>
      <c r="H25" s="1">
        <v>3.4540000000000002</v>
      </c>
    </row>
    <row r="26" spans="1:8" ht="43.2" x14ac:dyDescent="0.3">
      <c r="A26" t="s">
        <v>31</v>
      </c>
      <c r="B26" s="81" t="s">
        <v>69</v>
      </c>
      <c r="C26" s="1">
        <v>1.76</v>
      </c>
      <c r="D26" s="1">
        <v>0.1</v>
      </c>
      <c r="E26" s="1">
        <v>1.86</v>
      </c>
      <c r="F26" s="1">
        <v>1.879</v>
      </c>
      <c r="G26" s="1">
        <v>1.879</v>
      </c>
      <c r="H26" s="1">
        <v>1.879</v>
      </c>
    </row>
    <row r="27" spans="1:8" ht="43.2" x14ac:dyDescent="0.3">
      <c r="A27" t="s">
        <v>32</v>
      </c>
      <c r="B27" s="81" t="s">
        <v>70</v>
      </c>
      <c r="C27" s="1">
        <v>1.38</v>
      </c>
      <c r="D27" s="1">
        <v>0.09</v>
      </c>
      <c r="E27" s="1">
        <v>1.47</v>
      </c>
      <c r="F27" s="1">
        <v>1.4850000000000001</v>
      </c>
      <c r="G27" s="1">
        <v>1.4850000000000001</v>
      </c>
      <c r="H27" s="1">
        <v>1.4850000000000001</v>
      </c>
    </row>
    <row r="28" spans="1:8" ht="100.8" x14ac:dyDescent="0.3">
      <c r="A28" t="s">
        <v>33</v>
      </c>
      <c r="B28" s="81" t="s">
        <v>71</v>
      </c>
      <c r="C28" s="1">
        <v>1.47</v>
      </c>
      <c r="D28" s="1">
        <v>0.1</v>
      </c>
      <c r="E28" s="1">
        <v>1.57</v>
      </c>
      <c r="F28" s="1">
        <v>1.5860000000000001</v>
      </c>
      <c r="G28" s="1">
        <v>1.5860000000000001</v>
      </c>
      <c r="H28" s="1">
        <v>1.5860000000000001</v>
      </c>
    </row>
    <row r="29" spans="1:8" ht="28.8" x14ac:dyDescent="0.3">
      <c r="A29" t="s">
        <v>34</v>
      </c>
      <c r="B29" s="81" t="s">
        <v>72</v>
      </c>
    </row>
    <row r="30" spans="1:8" ht="43.2" x14ac:dyDescent="0.3">
      <c r="A30" t="s">
        <v>35</v>
      </c>
      <c r="B30" s="81" t="s">
        <v>73</v>
      </c>
      <c r="C30" s="1">
        <v>0.71</v>
      </c>
      <c r="D30" s="1">
        <v>0.08</v>
      </c>
      <c r="E30" s="1">
        <v>0.79</v>
      </c>
      <c r="F30" s="1">
        <v>0.79800000000000004</v>
      </c>
      <c r="G30" s="1">
        <v>0.79800000000000004</v>
      </c>
      <c r="H30" s="1">
        <v>0.79800000000000004</v>
      </c>
    </row>
    <row r="31" spans="1:8" ht="57.6" x14ac:dyDescent="0.3">
      <c r="A31" t="s">
        <v>36</v>
      </c>
      <c r="B31" s="81" t="s">
        <v>74</v>
      </c>
      <c r="C31" s="1">
        <v>0.9</v>
      </c>
      <c r="D31" s="1">
        <v>0.1</v>
      </c>
      <c r="E31" s="1">
        <v>1</v>
      </c>
      <c r="F31" s="1">
        <v>1.01</v>
      </c>
      <c r="G31" s="1">
        <v>1.01</v>
      </c>
      <c r="H31" s="1">
        <v>1.01</v>
      </c>
    </row>
    <row r="32" spans="1:8" ht="57.6" x14ac:dyDescent="0.3">
      <c r="A32" t="s">
        <v>37</v>
      </c>
      <c r="B32" s="81" t="s">
        <v>75</v>
      </c>
      <c r="C32" s="1">
        <v>0.61</v>
      </c>
      <c r="D32" s="1">
        <v>0.08</v>
      </c>
      <c r="E32" s="1">
        <v>0.69</v>
      </c>
      <c r="F32" s="1">
        <v>0.69699999999999995</v>
      </c>
      <c r="G32" s="1">
        <v>0.69699999999999995</v>
      </c>
      <c r="H32" s="1">
        <v>0.69699999999999995</v>
      </c>
    </row>
    <row r="33" spans="1:9" ht="43.2" x14ac:dyDescent="0.3">
      <c r="A33" t="s">
        <v>38</v>
      </c>
      <c r="B33" s="81" t="s">
        <v>76</v>
      </c>
      <c r="C33" s="1">
        <v>0.48</v>
      </c>
      <c r="D33" s="1">
        <v>0.06</v>
      </c>
      <c r="E33" s="1">
        <v>0.54</v>
      </c>
      <c r="F33" s="1">
        <v>0.54500000000000004</v>
      </c>
      <c r="G33" s="1">
        <v>0.54500000000000004</v>
      </c>
      <c r="H33" s="1">
        <v>0.54500000000000004</v>
      </c>
    </row>
    <row r="34" spans="1:9" ht="57.6" x14ac:dyDescent="0.3">
      <c r="A34" t="s">
        <v>39</v>
      </c>
      <c r="B34" s="81" t="s">
        <v>77</v>
      </c>
      <c r="C34" s="1">
        <v>0.31</v>
      </c>
      <c r="D34" s="1">
        <v>0.05</v>
      </c>
      <c r="E34" s="1">
        <v>0.36</v>
      </c>
      <c r="F34" s="1">
        <v>0.36399999999999999</v>
      </c>
      <c r="G34" s="1">
        <v>0.36399999999999999</v>
      </c>
      <c r="H34" s="1">
        <v>0.36399999999999999</v>
      </c>
    </row>
    <row r="35" spans="1:9" ht="28.8" x14ac:dyDescent="0.3">
      <c r="A35" t="s">
        <v>40</v>
      </c>
      <c r="B35" s="81" t="s">
        <v>78</v>
      </c>
      <c r="C35" s="1">
        <v>1.23</v>
      </c>
      <c r="D35" s="1">
        <v>0.12</v>
      </c>
      <c r="E35" s="1">
        <v>1.35</v>
      </c>
      <c r="F35" s="1">
        <v>1.3640000000000001</v>
      </c>
      <c r="G35" s="1">
        <v>1.3640000000000001</v>
      </c>
      <c r="H35" s="1">
        <v>1.3640000000000001</v>
      </c>
    </row>
    <row r="36" spans="1:9" ht="28.8" x14ac:dyDescent="0.3">
      <c r="A36" t="s">
        <v>41</v>
      </c>
      <c r="B36" s="81" t="s">
        <v>79</v>
      </c>
      <c r="C36" s="1">
        <v>0.56000000000000005</v>
      </c>
      <c r="D36" s="1">
        <v>0.1</v>
      </c>
      <c r="E36" s="1">
        <v>0.66</v>
      </c>
      <c r="F36" s="1">
        <v>0.66700000000000004</v>
      </c>
      <c r="G36" s="1">
        <v>0.66700000000000004</v>
      </c>
      <c r="H36" s="1">
        <v>0.66700000000000004</v>
      </c>
    </row>
    <row r="37" spans="1:9" ht="86.4" x14ac:dyDescent="0.3">
      <c r="A37" t="s">
        <v>42</v>
      </c>
      <c r="B37" s="81" t="s">
        <v>80</v>
      </c>
      <c r="C37" s="1">
        <v>1.19</v>
      </c>
      <c r="D37" s="1">
        <v>0.08</v>
      </c>
      <c r="E37" s="1">
        <v>1.27</v>
      </c>
      <c r="F37" s="1">
        <v>1.2829999999999999</v>
      </c>
      <c r="G37" s="1">
        <v>1.2829999999999999</v>
      </c>
      <c r="H37" s="1">
        <v>1.2829999999999999</v>
      </c>
    </row>
    <row r="38" spans="1:9" ht="86.4" x14ac:dyDescent="0.3">
      <c r="A38" t="s">
        <v>43</v>
      </c>
      <c r="B38" s="81" t="s">
        <v>81</v>
      </c>
      <c r="C38" s="1">
        <v>0.61</v>
      </c>
      <c r="D38" s="1">
        <v>0.05</v>
      </c>
      <c r="E38" s="1">
        <v>0.67</v>
      </c>
      <c r="F38" s="1">
        <v>0.67700000000000005</v>
      </c>
      <c r="G38" s="1">
        <v>0.67700000000000005</v>
      </c>
      <c r="H38" s="1">
        <v>0.67700000000000005</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1.05</v>
      </c>
      <c r="E40" s="1">
        <v>1.05</v>
      </c>
      <c r="F40" s="1">
        <v>1.155</v>
      </c>
      <c r="G40" s="1">
        <v>1.26</v>
      </c>
      <c r="H40" s="1">
        <v>1.365</v>
      </c>
      <c r="I40" t="s">
        <v>568</v>
      </c>
    </row>
    <row r="41" spans="1:9" x14ac:dyDescent="0.3">
      <c r="A41" t="s">
        <v>87</v>
      </c>
      <c r="B41" s="81" t="s">
        <v>332</v>
      </c>
      <c r="C41" s="1">
        <v>1.28</v>
      </c>
      <c r="E41" s="1">
        <v>1.28</v>
      </c>
      <c r="F41" s="1">
        <v>1.4079999999999999</v>
      </c>
      <c r="G41" s="1">
        <v>1.536</v>
      </c>
      <c r="H41" s="1">
        <v>1.6639999999999999</v>
      </c>
      <c r="I41" t="s">
        <v>568</v>
      </c>
    </row>
    <row r="42" spans="1:9" x14ac:dyDescent="0.3">
      <c r="A42" t="s">
        <v>88</v>
      </c>
      <c r="B42" s="81" t="s">
        <v>333</v>
      </c>
      <c r="C42" s="1">
        <v>1.29</v>
      </c>
      <c r="E42" s="1">
        <v>1.29</v>
      </c>
      <c r="F42" s="1">
        <v>1.419</v>
      </c>
      <c r="G42" s="1">
        <v>1.548</v>
      </c>
      <c r="H42" s="1">
        <v>1.677</v>
      </c>
      <c r="I42" t="s">
        <v>568</v>
      </c>
    </row>
    <row r="43" spans="1:9" x14ac:dyDescent="0.3">
      <c r="A43" t="s">
        <v>89</v>
      </c>
      <c r="B43" s="81" t="s">
        <v>334</v>
      </c>
      <c r="C43" s="1">
        <v>1.29</v>
      </c>
      <c r="E43" s="1">
        <v>1.29</v>
      </c>
      <c r="F43" s="1">
        <v>1.419</v>
      </c>
      <c r="G43" s="1">
        <v>1.548</v>
      </c>
      <c r="H43" s="1">
        <v>1.677</v>
      </c>
      <c r="I43" t="s">
        <v>568</v>
      </c>
    </row>
    <row r="44" spans="1:9" x14ac:dyDescent="0.3">
      <c r="A44" t="s">
        <v>90</v>
      </c>
      <c r="B44" s="81" t="s">
        <v>332</v>
      </c>
      <c r="C44" s="1">
        <v>1.28</v>
      </c>
      <c r="E44" s="1">
        <v>1.28</v>
      </c>
      <c r="F44" s="1">
        <v>1.4079999999999999</v>
      </c>
      <c r="G44" s="1">
        <v>1.536</v>
      </c>
      <c r="H44" s="1">
        <v>1.6639999999999999</v>
      </c>
      <c r="I44" t="s">
        <v>568</v>
      </c>
    </row>
    <row r="45" spans="1:9" x14ac:dyDescent="0.3">
      <c r="A45" t="s">
        <v>91</v>
      </c>
      <c r="B45" s="81" t="s">
        <v>333</v>
      </c>
      <c r="C45" s="1">
        <v>1.29</v>
      </c>
      <c r="E45" s="1">
        <v>1.29</v>
      </c>
      <c r="F45" s="1">
        <v>1.419</v>
      </c>
      <c r="G45" s="1">
        <v>1.548</v>
      </c>
      <c r="H45" s="1">
        <v>1.677</v>
      </c>
      <c r="I45" t="s">
        <v>568</v>
      </c>
    </row>
    <row r="46" spans="1:9" x14ac:dyDescent="0.3">
      <c r="A46" t="s">
        <v>92</v>
      </c>
      <c r="B46" s="81" t="s">
        <v>335</v>
      </c>
      <c r="C46" s="1">
        <v>1.28</v>
      </c>
      <c r="E46" s="1">
        <v>1.28</v>
      </c>
      <c r="F46" s="1">
        <v>1.4079999999999999</v>
      </c>
      <c r="G46" s="1">
        <v>1.536</v>
      </c>
      <c r="H46" s="1">
        <v>1.6639999999999999</v>
      </c>
      <c r="I46" t="s">
        <v>568</v>
      </c>
    </row>
    <row r="47" spans="1:9" ht="28.8" x14ac:dyDescent="0.3">
      <c r="A47" t="s">
        <v>93</v>
      </c>
      <c r="B47" s="81" t="s">
        <v>336</v>
      </c>
      <c r="C47" s="1">
        <v>1.73</v>
      </c>
      <c r="E47" s="1">
        <v>1.73</v>
      </c>
      <c r="F47" s="1">
        <v>1.903</v>
      </c>
      <c r="G47" s="1">
        <v>2.0760000000000001</v>
      </c>
      <c r="H47" s="1">
        <v>2.2490000000000001</v>
      </c>
      <c r="I47" t="s">
        <v>568</v>
      </c>
    </row>
    <row r="48" spans="1:9" ht="43.2" x14ac:dyDescent="0.3">
      <c r="A48" t="s">
        <v>94</v>
      </c>
      <c r="B48" s="81" t="s">
        <v>337</v>
      </c>
      <c r="C48" s="1">
        <v>1.73</v>
      </c>
      <c r="E48" s="1">
        <v>1.73</v>
      </c>
      <c r="F48" s="1">
        <v>1.903</v>
      </c>
      <c r="G48" s="1">
        <v>2.0760000000000001</v>
      </c>
      <c r="H48" s="1">
        <v>2.2490000000000001</v>
      </c>
      <c r="I48" t="s">
        <v>568</v>
      </c>
    </row>
    <row r="49" spans="1:9" x14ac:dyDescent="0.3">
      <c r="A49" t="s">
        <v>95</v>
      </c>
      <c r="B49" s="81" t="s">
        <v>338</v>
      </c>
      <c r="C49" s="1">
        <v>1.29</v>
      </c>
      <c r="E49" s="1">
        <v>1.29</v>
      </c>
      <c r="F49" s="1">
        <v>1.419</v>
      </c>
      <c r="G49" s="1">
        <v>1.548</v>
      </c>
      <c r="H49" s="1">
        <v>1.677</v>
      </c>
      <c r="I49" t="s">
        <v>568</v>
      </c>
    </row>
    <row r="50" spans="1:9" x14ac:dyDescent="0.3">
      <c r="A50" t="s">
        <v>96</v>
      </c>
      <c r="B50" s="81" t="s">
        <v>339</v>
      </c>
      <c r="C50" s="1">
        <v>1.29</v>
      </c>
      <c r="E50" s="1">
        <v>1.29</v>
      </c>
      <c r="F50" s="1">
        <v>1.419</v>
      </c>
      <c r="G50" s="1">
        <v>1.548</v>
      </c>
      <c r="H50" s="1">
        <v>1.677</v>
      </c>
      <c r="I50" t="s">
        <v>568</v>
      </c>
    </row>
    <row r="51" spans="1:9" x14ac:dyDescent="0.3">
      <c r="A51" t="s">
        <v>97</v>
      </c>
      <c r="B51" s="81" t="s">
        <v>340</v>
      </c>
      <c r="C51" s="1">
        <v>1.29</v>
      </c>
      <c r="E51" s="1">
        <v>1.29</v>
      </c>
      <c r="F51" s="1">
        <v>1.419</v>
      </c>
      <c r="G51" s="1">
        <v>1.548</v>
      </c>
      <c r="H51" s="1">
        <v>1.677</v>
      </c>
      <c r="I51" t="s">
        <v>568</v>
      </c>
    </row>
    <row r="52" spans="1:9" x14ac:dyDescent="0.3">
      <c r="A52" t="s">
        <v>98</v>
      </c>
      <c r="B52" s="81" t="s">
        <v>341</v>
      </c>
      <c r="C52" s="1">
        <v>1.29</v>
      </c>
      <c r="E52" s="1">
        <v>1.29</v>
      </c>
      <c r="F52" s="1">
        <v>1.419</v>
      </c>
      <c r="G52" s="1">
        <v>1.548</v>
      </c>
      <c r="H52" s="1">
        <v>1.677</v>
      </c>
      <c r="I52" t="s">
        <v>568</v>
      </c>
    </row>
    <row r="53" spans="1:9" x14ac:dyDescent="0.3">
      <c r="A53" t="s">
        <v>99</v>
      </c>
      <c r="B53" s="81" t="s">
        <v>342</v>
      </c>
      <c r="C53" s="1">
        <v>1.29</v>
      </c>
      <c r="E53" s="1">
        <v>1.29</v>
      </c>
      <c r="F53" s="1">
        <v>1.419</v>
      </c>
      <c r="G53" s="1">
        <v>1.548</v>
      </c>
      <c r="H53" s="1">
        <v>1.677</v>
      </c>
      <c r="I53" t="s">
        <v>568</v>
      </c>
    </row>
    <row r="54" spans="1:9" x14ac:dyDescent="0.3">
      <c r="A54" t="s">
        <v>100</v>
      </c>
      <c r="B54" s="81" t="s">
        <v>341</v>
      </c>
      <c r="C54" s="1">
        <v>1.29</v>
      </c>
      <c r="E54" s="1">
        <v>1.29</v>
      </c>
      <c r="F54" s="1">
        <v>1.419</v>
      </c>
      <c r="G54" s="1">
        <v>1.548</v>
      </c>
      <c r="H54" s="1">
        <v>1.677</v>
      </c>
      <c r="I54" t="s">
        <v>568</v>
      </c>
    </row>
    <row r="55" spans="1:9" ht="57.6" x14ac:dyDescent="0.3">
      <c r="A55" t="s">
        <v>101</v>
      </c>
      <c r="B55" s="81" t="s">
        <v>343</v>
      </c>
      <c r="C55" s="1">
        <v>1.73</v>
      </c>
      <c r="E55" s="1">
        <v>1.73</v>
      </c>
      <c r="F55" s="1">
        <v>1.903</v>
      </c>
      <c r="G55" s="1">
        <v>2.0760000000000001</v>
      </c>
      <c r="H55" s="1">
        <v>2.2490000000000001</v>
      </c>
      <c r="I55" t="s">
        <v>568</v>
      </c>
    </row>
    <row r="56" spans="1:9" ht="72" x14ac:dyDescent="0.3">
      <c r="A56" t="s">
        <v>102</v>
      </c>
      <c r="B56" s="81" t="s">
        <v>344</v>
      </c>
      <c r="C56" s="1">
        <v>1.73</v>
      </c>
      <c r="E56" s="1">
        <v>1.73</v>
      </c>
      <c r="F56" s="1">
        <v>1.903</v>
      </c>
      <c r="G56" s="1">
        <v>2.0760000000000001</v>
      </c>
      <c r="H56" s="1">
        <v>2.2490000000000001</v>
      </c>
      <c r="I56" t="s">
        <v>568</v>
      </c>
    </row>
    <row r="57" spans="1:9" x14ac:dyDescent="0.3">
      <c r="A57" t="s">
        <v>103</v>
      </c>
      <c r="B57" s="81" t="s">
        <v>345</v>
      </c>
      <c r="C57" s="1">
        <v>1.73</v>
      </c>
      <c r="E57" s="1">
        <v>1.73</v>
      </c>
      <c r="F57" s="1">
        <v>1.903</v>
      </c>
      <c r="G57" s="1">
        <v>2.0760000000000001</v>
      </c>
      <c r="H57" s="1">
        <v>2.2490000000000001</v>
      </c>
      <c r="I57" t="s">
        <v>568</v>
      </c>
    </row>
    <row r="58" spans="1:9" ht="28.8" x14ac:dyDescent="0.3">
      <c r="A58" t="s">
        <v>104</v>
      </c>
      <c r="B58" s="81" t="s">
        <v>346</v>
      </c>
      <c r="C58" s="1">
        <v>1.28</v>
      </c>
      <c r="E58" s="1">
        <v>1.28</v>
      </c>
      <c r="F58" s="1">
        <v>1.4079999999999999</v>
      </c>
      <c r="G58" s="1">
        <v>1.536</v>
      </c>
      <c r="H58" s="1">
        <v>1.6639999999999999</v>
      </c>
      <c r="I58" t="s">
        <v>568</v>
      </c>
    </row>
    <row r="59" spans="1:9" ht="43.2" x14ac:dyDescent="0.3">
      <c r="A59" t="s">
        <v>105</v>
      </c>
      <c r="B59" s="81" t="s">
        <v>347</v>
      </c>
      <c r="C59" s="1">
        <v>1.73</v>
      </c>
      <c r="E59" s="1">
        <v>1.73</v>
      </c>
      <c r="F59" s="1">
        <v>1.903</v>
      </c>
      <c r="G59" s="1">
        <v>2.0760000000000001</v>
      </c>
      <c r="H59" s="1">
        <v>2.2490000000000001</v>
      </c>
      <c r="I59" t="s">
        <v>568</v>
      </c>
    </row>
    <row r="60" spans="1:9" ht="28.8" x14ac:dyDescent="0.3">
      <c r="A60" t="s">
        <v>106</v>
      </c>
      <c r="B60" s="81" t="s">
        <v>348</v>
      </c>
      <c r="C60" s="1">
        <v>1.73</v>
      </c>
      <c r="E60" s="1">
        <v>1.73</v>
      </c>
      <c r="F60" s="1">
        <v>1.903</v>
      </c>
      <c r="G60" s="1">
        <v>2.0760000000000001</v>
      </c>
      <c r="H60" s="1">
        <v>2.2490000000000001</v>
      </c>
      <c r="I60" t="s">
        <v>568</v>
      </c>
    </row>
    <row r="61" spans="1:9" x14ac:dyDescent="0.3">
      <c r="A61" t="s">
        <v>107</v>
      </c>
      <c r="B61" s="81" t="s">
        <v>349</v>
      </c>
      <c r="C61" s="1">
        <v>1.05</v>
      </c>
      <c r="E61" s="1">
        <v>1.05</v>
      </c>
      <c r="F61" s="1">
        <v>1.155</v>
      </c>
      <c r="G61" s="1">
        <v>1.26</v>
      </c>
      <c r="H61" s="1">
        <v>1.365</v>
      </c>
      <c r="I61" t="s">
        <v>568</v>
      </c>
    </row>
    <row r="62" spans="1:9" x14ac:dyDescent="0.3">
      <c r="A62" t="s">
        <v>108</v>
      </c>
      <c r="B62" s="81" t="s">
        <v>341</v>
      </c>
      <c r="C62" s="1">
        <v>1.73</v>
      </c>
      <c r="E62" s="1">
        <v>1.73</v>
      </c>
      <c r="F62" s="1">
        <v>1.903</v>
      </c>
      <c r="G62" s="1">
        <v>2.0760000000000001</v>
      </c>
      <c r="H62" s="1">
        <v>2.2490000000000001</v>
      </c>
      <c r="I62" t="s">
        <v>568</v>
      </c>
    </row>
    <row r="63" spans="1:9" x14ac:dyDescent="0.3">
      <c r="A63" t="s">
        <v>44</v>
      </c>
      <c r="B63" s="81" t="s">
        <v>82</v>
      </c>
      <c r="C63" s="1">
        <v>14.03</v>
      </c>
      <c r="E63" s="1">
        <v>14.03</v>
      </c>
      <c r="F63" s="1">
        <v>15.433</v>
      </c>
      <c r="G63" s="1">
        <v>16.835999999999999</v>
      </c>
      <c r="H63" s="1">
        <v>18.239000000000001</v>
      </c>
    </row>
    <row r="64" spans="1:9" ht="28.8" x14ac:dyDescent="0.3">
      <c r="A64" t="s">
        <v>109</v>
      </c>
      <c r="B64" s="81" t="s">
        <v>350</v>
      </c>
      <c r="C64" s="1">
        <v>0.16</v>
      </c>
      <c r="D64" s="1">
        <v>0.04</v>
      </c>
      <c r="E64" s="1">
        <v>0.2</v>
      </c>
      <c r="F64" s="1">
        <v>0.22</v>
      </c>
      <c r="G64" s="1">
        <v>0.24</v>
      </c>
      <c r="H64" s="1">
        <v>0.26</v>
      </c>
    </row>
    <row r="65" spans="1:9" ht="28.8" x14ac:dyDescent="0.3">
      <c r="A65" t="s">
        <v>110</v>
      </c>
      <c r="B65" s="81" t="s">
        <v>351</v>
      </c>
      <c r="C65" s="1">
        <v>1.96</v>
      </c>
      <c r="E65" s="1">
        <v>1.96</v>
      </c>
      <c r="F65" s="1">
        <v>2.1560000000000001</v>
      </c>
      <c r="G65" s="1">
        <v>2.3519999999999999</v>
      </c>
      <c r="H65" s="1">
        <v>2.548</v>
      </c>
    </row>
    <row r="66" spans="1:9" x14ac:dyDescent="0.3">
      <c r="A66" t="s">
        <v>111</v>
      </c>
      <c r="B66" s="81" t="s">
        <v>352</v>
      </c>
      <c r="C66" s="1">
        <v>1.69</v>
      </c>
      <c r="E66" s="1">
        <v>1.69</v>
      </c>
      <c r="F66" s="1">
        <v>1.859</v>
      </c>
      <c r="G66" s="1">
        <v>2.028</v>
      </c>
      <c r="H66" s="1">
        <v>2.1970000000000001</v>
      </c>
    </row>
    <row r="67" spans="1:9" x14ac:dyDescent="0.3">
      <c r="A67" t="s">
        <v>112</v>
      </c>
      <c r="B67" s="81" t="s">
        <v>353</v>
      </c>
      <c r="C67" s="1">
        <v>5.59</v>
      </c>
      <c r="E67" s="1">
        <v>5.59</v>
      </c>
      <c r="F67" s="1">
        <v>6.149</v>
      </c>
      <c r="G67" s="1">
        <v>6.7080000000000002</v>
      </c>
      <c r="H67" s="1">
        <v>7.2670000000000003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1.99</v>
      </c>
      <c r="E72" s="1">
        <v>1.99</v>
      </c>
      <c r="F72" s="1">
        <v>2.1890000000000001</v>
      </c>
      <c r="G72" s="1">
        <v>2.3879999999999999</v>
      </c>
      <c r="H72" s="1">
        <v>2.5870000000000002</v>
      </c>
      <c r="I72" t="s">
        <v>569</v>
      </c>
    </row>
    <row r="73" spans="1:9" ht="43.2" x14ac:dyDescent="0.3">
      <c r="A73" t="s">
        <v>118</v>
      </c>
      <c r="B73" s="81" t="s">
        <v>359</v>
      </c>
    </row>
    <row r="74" spans="1:9" ht="43.2" x14ac:dyDescent="0.3">
      <c r="A74" t="s">
        <v>119</v>
      </c>
      <c r="B74" s="81" t="s">
        <v>360</v>
      </c>
      <c r="C74" s="1">
        <v>2.0699999999999998</v>
      </c>
      <c r="E74" s="1">
        <v>2.0699999999999998</v>
      </c>
      <c r="F74" s="1">
        <v>2.2770000000000001</v>
      </c>
      <c r="G74" s="1">
        <v>2.484</v>
      </c>
      <c r="H74" s="1">
        <v>2.6909999999999998</v>
      </c>
      <c r="I74" t="s">
        <v>569</v>
      </c>
    </row>
    <row r="75" spans="1:9" ht="43.2" x14ac:dyDescent="0.3">
      <c r="A75" t="s">
        <v>120</v>
      </c>
      <c r="B75" s="81" t="s">
        <v>361</v>
      </c>
      <c r="C75" s="1">
        <v>2.0699999999999998</v>
      </c>
      <c r="E75" s="1">
        <v>2.0699999999999998</v>
      </c>
      <c r="F75" s="1">
        <v>2.2770000000000001</v>
      </c>
      <c r="G75" s="1">
        <v>2.484</v>
      </c>
      <c r="H75" s="1">
        <v>2.6909999999999998</v>
      </c>
      <c r="I75" t="s">
        <v>569</v>
      </c>
    </row>
    <row r="76" spans="1:9" x14ac:dyDescent="0.3">
      <c r="A76" t="s">
        <v>121</v>
      </c>
      <c r="B76" s="81" t="s">
        <v>362</v>
      </c>
    </row>
    <row r="77" spans="1:9" ht="57.6" x14ac:dyDescent="0.3">
      <c r="A77" t="s">
        <v>122</v>
      </c>
      <c r="B77" s="81" t="s">
        <v>363</v>
      </c>
      <c r="C77" s="1">
        <v>2.1</v>
      </c>
      <c r="E77" s="1">
        <v>2.1</v>
      </c>
      <c r="F77" s="1">
        <v>2.31</v>
      </c>
      <c r="G77" s="1">
        <v>2.52</v>
      </c>
      <c r="H77" s="1">
        <v>2.73</v>
      </c>
      <c r="I77" t="s">
        <v>569</v>
      </c>
    </row>
    <row r="78" spans="1:9" ht="72" x14ac:dyDescent="0.3">
      <c r="A78" t="s">
        <v>123</v>
      </c>
      <c r="B78" s="81" t="s">
        <v>364</v>
      </c>
      <c r="C78" s="1">
        <v>2.1</v>
      </c>
      <c r="E78" s="1">
        <v>2.1</v>
      </c>
      <c r="F78" s="1">
        <v>2.31</v>
      </c>
      <c r="G78" s="1">
        <v>2.52</v>
      </c>
      <c r="H78" s="1">
        <v>2.73</v>
      </c>
      <c r="I78" t="s">
        <v>569</v>
      </c>
    </row>
    <row r="79" spans="1:9" ht="57.6" x14ac:dyDescent="0.3">
      <c r="A79" t="s">
        <v>124</v>
      </c>
      <c r="B79" s="81" t="s">
        <v>365</v>
      </c>
      <c r="C79" s="1">
        <v>2.1</v>
      </c>
      <c r="E79" s="1">
        <v>2.1</v>
      </c>
      <c r="F79" s="1">
        <v>2.31</v>
      </c>
      <c r="G79" s="1">
        <v>2.52</v>
      </c>
      <c r="H79" s="1">
        <v>2.73</v>
      </c>
      <c r="I79" t="s">
        <v>569</v>
      </c>
    </row>
    <row r="80" spans="1:9" ht="43.2" x14ac:dyDescent="0.3">
      <c r="A80" t="s">
        <v>125</v>
      </c>
      <c r="B80" s="81" t="s">
        <v>366</v>
      </c>
      <c r="C80" s="1">
        <v>2.31</v>
      </c>
      <c r="E80" s="1">
        <v>2.31</v>
      </c>
      <c r="F80" s="1">
        <v>2.5409999999999999</v>
      </c>
      <c r="G80" s="1">
        <v>2.7719999999999998</v>
      </c>
      <c r="H80" s="1">
        <v>3.0030000000000001</v>
      </c>
      <c r="I80" t="s">
        <v>569</v>
      </c>
    </row>
    <row r="81" spans="1:9" ht="57.6" x14ac:dyDescent="0.3">
      <c r="A81" t="s">
        <v>126</v>
      </c>
      <c r="B81" s="81" t="s">
        <v>367</v>
      </c>
      <c r="C81" s="1">
        <v>2.1</v>
      </c>
      <c r="E81" s="1">
        <v>2.1</v>
      </c>
      <c r="F81" s="1">
        <v>2.31</v>
      </c>
      <c r="G81" s="1">
        <v>2.52</v>
      </c>
      <c r="H81" s="1">
        <v>2.73</v>
      </c>
      <c r="I81" t="s">
        <v>569</v>
      </c>
    </row>
    <row r="82" spans="1:9" ht="43.2" x14ac:dyDescent="0.3">
      <c r="A82" t="s">
        <v>127</v>
      </c>
      <c r="B82" s="81" t="s">
        <v>368</v>
      </c>
      <c r="C82" s="1">
        <v>2.31</v>
      </c>
      <c r="E82" s="1">
        <v>2.31</v>
      </c>
      <c r="F82" s="1">
        <v>2.5409999999999999</v>
      </c>
      <c r="G82" s="1">
        <v>2.7719999999999998</v>
      </c>
      <c r="H82" s="1">
        <v>3.0030000000000001</v>
      </c>
      <c r="I82" t="s">
        <v>569</v>
      </c>
    </row>
    <row r="83" spans="1:9" ht="43.2" x14ac:dyDescent="0.3">
      <c r="A83" t="s">
        <v>128</v>
      </c>
      <c r="B83" s="81" t="s">
        <v>369</v>
      </c>
      <c r="C83" s="1">
        <v>2.1</v>
      </c>
      <c r="E83" s="1">
        <v>2.1</v>
      </c>
      <c r="F83" s="1">
        <v>2.31</v>
      </c>
      <c r="G83" s="1">
        <v>2.52</v>
      </c>
      <c r="H83" s="1">
        <v>2.73</v>
      </c>
      <c r="I83" t="s">
        <v>569</v>
      </c>
    </row>
    <row r="84" spans="1:9" ht="43.2" x14ac:dyDescent="0.3">
      <c r="A84" t="s">
        <v>129</v>
      </c>
      <c r="B84" s="81" t="s">
        <v>370</v>
      </c>
      <c r="C84" s="1">
        <v>2.31</v>
      </c>
      <c r="E84" s="1">
        <v>2.31</v>
      </c>
      <c r="F84" s="1">
        <v>2.5409999999999999</v>
      </c>
      <c r="G84" s="1">
        <v>2.7719999999999998</v>
      </c>
      <c r="H84" s="1">
        <v>3.0030000000000001</v>
      </c>
      <c r="I84" t="s">
        <v>569</v>
      </c>
    </row>
    <row r="85" spans="1:9" ht="43.2" x14ac:dyDescent="0.3">
      <c r="A85" t="s">
        <v>130</v>
      </c>
      <c r="B85" s="81" t="s">
        <v>371</v>
      </c>
      <c r="C85" s="1">
        <v>2.1</v>
      </c>
      <c r="E85" s="1">
        <v>2.1</v>
      </c>
      <c r="F85" s="1">
        <v>2.31</v>
      </c>
      <c r="G85" s="1">
        <v>2.52</v>
      </c>
      <c r="H85" s="1">
        <v>2.73</v>
      </c>
      <c r="I85" t="s">
        <v>569</v>
      </c>
    </row>
    <row r="86" spans="1:9" ht="57.6" x14ac:dyDescent="0.3">
      <c r="A86" t="s">
        <v>131</v>
      </c>
      <c r="B86" s="81" t="s">
        <v>372</v>
      </c>
      <c r="C86" s="1">
        <v>2.1</v>
      </c>
      <c r="E86" s="1">
        <v>2.1</v>
      </c>
      <c r="F86" s="1">
        <v>2.31</v>
      </c>
      <c r="G86" s="1">
        <v>2.52</v>
      </c>
      <c r="H86" s="1">
        <v>2.73</v>
      </c>
      <c r="I86" t="s">
        <v>569</v>
      </c>
    </row>
    <row r="87" spans="1:9" ht="72" x14ac:dyDescent="0.3">
      <c r="A87" t="s">
        <v>132</v>
      </c>
      <c r="B87" s="81" t="s">
        <v>373</v>
      </c>
      <c r="C87" s="1">
        <v>2.1</v>
      </c>
      <c r="E87" s="1">
        <v>2.1</v>
      </c>
      <c r="F87" s="1">
        <v>2.31</v>
      </c>
      <c r="G87" s="1">
        <v>2.52</v>
      </c>
      <c r="H87" s="1">
        <v>2.73</v>
      </c>
      <c r="I87" t="s">
        <v>569</v>
      </c>
    </row>
    <row r="88" spans="1:9" ht="57.6" x14ac:dyDescent="0.3">
      <c r="A88" t="s">
        <v>133</v>
      </c>
      <c r="B88" s="81" t="s">
        <v>374</v>
      </c>
      <c r="C88" s="1">
        <v>2.1</v>
      </c>
      <c r="E88" s="1">
        <v>2.1</v>
      </c>
      <c r="F88" s="1">
        <v>2.31</v>
      </c>
      <c r="G88" s="1">
        <v>2.52</v>
      </c>
      <c r="H88" s="1">
        <v>2.73</v>
      </c>
      <c r="I88" t="s">
        <v>569</v>
      </c>
    </row>
    <row r="89" spans="1:9" ht="57.6" x14ac:dyDescent="0.3">
      <c r="A89" t="s">
        <v>134</v>
      </c>
      <c r="B89" s="81" t="s">
        <v>375</v>
      </c>
      <c r="C89" s="1">
        <v>2.31</v>
      </c>
      <c r="E89" s="1">
        <v>2.31</v>
      </c>
      <c r="F89" s="1">
        <v>2.5409999999999999</v>
      </c>
      <c r="G89" s="1">
        <v>2.7719999999999998</v>
      </c>
      <c r="H89" s="1">
        <v>3.0030000000000001</v>
      </c>
      <c r="I89" t="s">
        <v>569</v>
      </c>
    </row>
    <row r="90" spans="1:9" ht="57.6" x14ac:dyDescent="0.3">
      <c r="A90" t="s">
        <v>135</v>
      </c>
      <c r="B90" s="81" t="s">
        <v>376</v>
      </c>
      <c r="C90" s="1">
        <v>2.1</v>
      </c>
      <c r="E90" s="1">
        <v>2.1</v>
      </c>
      <c r="F90" s="1">
        <v>2.31</v>
      </c>
      <c r="G90" s="1">
        <v>2.52</v>
      </c>
      <c r="H90" s="1">
        <v>2.73</v>
      </c>
      <c r="I90" t="s">
        <v>569</v>
      </c>
    </row>
    <row r="91" spans="1:9" ht="57.6" x14ac:dyDescent="0.3">
      <c r="A91" t="s">
        <v>136</v>
      </c>
      <c r="B91" s="81" t="s">
        <v>377</v>
      </c>
      <c r="C91" s="1">
        <v>2.31</v>
      </c>
      <c r="E91" s="1">
        <v>2.31</v>
      </c>
      <c r="F91" s="1">
        <v>2.5409999999999999</v>
      </c>
      <c r="G91" s="1">
        <v>2.7719999999999998</v>
      </c>
      <c r="H91" s="1">
        <v>3.0030000000000001</v>
      </c>
      <c r="I91" t="s">
        <v>569</v>
      </c>
    </row>
    <row r="92" spans="1:9" ht="43.2" x14ac:dyDescent="0.3">
      <c r="A92" t="s">
        <v>137</v>
      </c>
      <c r="B92" s="81" t="s">
        <v>378</v>
      </c>
      <c r="C92" s="1">
        <v>2.1</v>
      </c>
      <c r="E92" s="1">
        <v>2.1</v>
      </c>
      <c r="F92" s="1">
        <v>2.31</v>
      </c>
      <c r="G92" s="1">
        <v>2.52</v>
      </c>
      <c r="H92" s="1">
        <v>2.73</v>
      </c>
      <c r="I92" t="s">
        <v>569</v>
      </c>
    </row>
    <row r="93" spans="1:9" ht="43.2" x14ac:dyDescent="0.3">
      <c r="A93" t="s">
        <v>138</v>
      </c>
      <c r="B93" s="81" t="s">
        <v>379</v>
      </c>
      <c r="C93" s="1">
        <v>2.31</v>
      </c>
      <c r="E93" s="1">
        <v>2.31</v>
      </c>
      <c r="F93" s="1">
        <v>2.5409999999999999</v>
      </c>
      <c r="G93" s="1">
        <v>2.7719999999999998</v>
      </c>
      <c r="H93" s="1">
        <v>3.0030000000000001</v>
      </c>
      <c r="I93" t="s">
        <v>569</v>
      </c>
    </row>
    <row r="94" spans="1:9" ht="43.2" x14ac:dyDescent="0.3">
      <c r="A94" t="s">
        <v>139</v>
      </c>
      <c r="B94" s="81" t="s">
        <v>380</v>
      </c>
      <c r="C94" s="1">
        <v>2.1</v>
      </c>
      <c r="E94" s="1">
        <v>2.1</v>
      </c>
      <c r="F94" s="1">
        <v>2.31</v>
      </c>
      <c r="G94" s="1">
        <v>2.52</v>
      </c>
      <c r="H94" s="1">
        <v>2.73</v>
      </c>
      <c r="I94" t="s">
        <v>569</v>
      </c>
    </row>
    <row r="95" spans="1:9" ht="28.8" x14ac:dyDescent="0.3">
      <c r="A95" t="s">
        <v>140</v>
      </c>
      <c r="B95" s="81" t="s">
        <v>381</v>
      </c>
      <c r="C95" s="1">
        <v>2.1</v>
      </c>
      <c r="E95" s="1">
        <v>2.1</v>
      </c>
      <c r="F95" s="1">
        <v>2.31</v>
      </c>
      <c r="G95" s="1">
        <v>2.52</v>
      </c>
      <c r="H95" s="1">
        <v>2.73</v>
      </c>
      <c r="I95" t="s">
        <v>569</v>
      </c>
    </row>
    <row r="96" spans="1:9" ht="43.2" x14ac:dyDescent="0.3">
      <c r="A96" t="s">
        <v>141</v>
      </c>
      <c r="B96" s="81" t="s">
        <v>382</v>
      </c>
      <c r="C96" s="1">
        <v>2.1429999999999998</v>
      </c>
      <c r="E96" s="1">
        <v>2.1429999999999998</v>
      </c>
      <c r="F96" s="1">
        <v>2.3570000000000002</v>
      </c>
      <c r="G96" s="1">
        <v>2.5710000000000002</v>
      </c>
      <c r="H96" s="1">
        <v>2.786</v>
      </c>
      <c r="I96" t="s">
        <v>569</v>
      </c>
    </row>
    <row r="97" spans="1:9" ht="43.2" x14ac:dyDescent="0.3">
      <c r="A97" t="s">
        <v>142</v>
      </c>
      <c r="B97" s="81" t="s">
        <v>383</v>
      </c>
      <c r="C97" s="1">
        <v>2.13</v>
      </c>
      <c r="E97" s="1">
        <v>2.13</v>
      </c>
      <c r="F97" s="1">
        <v>2.343</v>
      </c>
      <c r="G97" s="1">
        <v>2.556</v>
      </c>
      <c r="H97" s="1">
        <v>2.7690000000000001</v>
      </c>
      <c r="I97" t="s">
        <v>569</v>
      </c>
    </row>
    <row r="98" spans="1:9" ht="43.2" x14ac:dyDescent="0.3">
      <c r="A98" t="s">
        <v>143</v>
      </c>
      <c r="B98" s="81" t="s">
        <v>384</v>
      </c>
    </row>
    <row r="99" spans="1:9" ht="72" x14ac:dyDescent="0.3">
      <c r="A99" t="s">
        <v>144</v>
      </c>
      <c r="B99" s="81" t="s">
        <v>385</v>
      </c>
      <c r="C99" s="1">
        <v>2.1</v>
      </c>
      <c r="E99" s="1">
        <v>2.1</v>
      </c>
      <c r="F99" s="1">
        <v>2.31</v>
      </c>
      <c r="G99" s="1">
        <v>2.52</v>
      </c>
      <c r="H99" s="1">
        <v>2.73</v>
      </c>
      <c r="I99" t="s">
        <v>569</v>
      </c>
    </row>
    <row r="100" spans="1:9" ht="57.6" x14ac:dyDescent="0.3">
      <c r="A100" t="s">
        <v>145</v>
      </c>
      <c r="B100" s="81" t="s">
        <v>386</v>
      </c>
      <c r="C100" s="1">
        <v>2.1</v>
      </c>
      <c r="E100" s="1">
        <v>2.1</v>
      </c>
      <c r="F100" s="1">
        <v>2.31</v>
      </c>
      <c r="G100" s="1">
        <v>2.52</v>
      </c>
      <c r="H100" s="1">
        <v>2.73</v>
      </c>
      <c r="I100" t="s">
        <v>569</v>
      </c>
    </row>
    <row r="101" spans="1:9" ht="43.2" x14ac:dyDescent="0.3">
      <c r="A101" t="s">
        <v>146</v>
      </c>
      <c r="B101" s="81" t="s">
        <v>387</v>
      </c>
      <c r="C101" s="1">
        <v>2.1</v>
      </c>
      <c r="E101" s="1">
        <v>2.1</v>
      </c>
      <c r="F101" s="1">
        <v>2.31</v>
      </c>
      <c r="G101" s="1">
        <v>2.52</v>
      </c>
      <c r="H101" s="1">
        <v>2.73</v>
      </c>
      <c r="I101" t="s">
        <v>569</v>
      </c>
    </row>
    <row r="102" spans="1:9" ht="57.6" x14ac:dyDescent="0.3">
      <c r="A102" t="s">
        <v>147</v>
      </c>
      <c r="B102" s="81" t="s">
        <v>388</v>
      </c>
      <c r="C102" s="1">
        <v>2.13</v>
      </c>
      <c r="E102" s="1">
        <v>2.13</v>
      </c>
      <c r="F102" s="1">
        <v>2.343</v>
      </c>
      <c r="G102" s="1">
        <v>2.556</v>
      </c>
      <c r="H102" s="1">
        <v>2.7690000000000001</v>
      </c>
      <c r="I102" t="s">
        <v>569</v>
      </c>
    </row>
    <row r="103" spans="1:9" ht="57.6" x14ac:dyDescent="0.3">
      <c r="A103" t="s">
        <v>148</v>
      </c>
      <c r="B103" s="81" t="s">
        <v>389</v>
      </c>
      <c r="C103" s="1">
        <v>2.13</v>
      </c>
      <c r="E103" s="1">
        <v>2.13</v>
      </c>
      <c r="F103" s="1">
        <v>2.343</v>
      </c>
      <c r="G103" s="1">
        <v>2.556</v>
      </c>
      <c r="H103" s="1">
        <v>2.7690000000000001</v>
      </c>
      <c r="I103" t="s">
        <v>569</v>
      </c>
    </row>
    <row r="104" spans="1:9" ht="43.2" x14ac:dyDescent="0.3">
      <c r="A104" t="s">
        <v>149</v>
      </c>
      <c r="B104" s="81" t="s">
        <v>390</v>
      </c>
      <c r="C104" s="1">
        <v>2.13</v>
      </c>
      <c r="E104" s="1">
        <v>2.13</v>
      </c>
      <c r="F104" s="1">
        <v>2.343</v>
      </c>
      <c r="G104" s="1">
        <v>2.556</v>
      </c>
      <c r="H104" s="1">
        <v>2.7690000000000001</v>
      </c>
      <c r="I104" t="s">
        <v>569</v>
      </c>
    </row>
    <row r="105" spans="1:9" ht="43.2" x14ac:dyDescent="0.3">
      <c r="A105" t="s">
        <v>150</v>
      </c>
      <c r="B105" s="81" t="s">
        <v>391</v>
      </c>
      <c r="C105" s="1">
        <v>2.13</v>
      </c>
      <c r="E105" s="1">
        <v>2.13</v>
      </c>
      <c r="F105" s="1">
        <v>2.343</v>
      </c>
      <c r="G105" s="1">
        <v>2.556</v>
      </c>
      <c r="H105" s="1">
        <v>2.7690000000000001</v>
      </c>
      <c r="I105" t="s">
        <v>569</v>
      </c>
    </row>
    <row r="106" spans="1:9" ht="28.8" x14ac:dyDescent="0.3">
      <c r="A106" t="s">
        <v>151</v>
      </c>
      <c r="B106" s="81" t="s">
        <v>392</v>
      </c>
      <c r="C106" s="1">
        <v>2.1</v>
      </c>
      <c r="E106" s="1">
        <v>2.1</v>
      </c>
      <c r="F106" s="1">
        <v>2.31</v>
      </c>
      <c r="G106" s="1">
        <v>2.52</v>
      </c>
      <c r="H106" s="1">
        <v>2.73</v>
      </c>
      <c r="I106" t="s">
        <v>569</v>
      </c>
    </row>
    <row r="107" spans="1:9" ht="57.6" x14ac:dyDescent="0.3">
      <c r="A107" t="s">
        <v>152</v>
      </c>
      <c r="B107" s="81" t="s">
        <v>393</v>
      </c>
    </row>
    <row r="108" spans="1:9" ht="28.8" x14ac:dyDescent="0.3">
      <c r="A108" t="s">
        <v>153</v>
      </c>
      <c r="B108" s="81" t="s">
        <v>394</v>
      </c>
      <c r="C108" s="1">
        <v>2.31</v>
      </c>
      <c r="E108" s="1">
        <v>2.31</v>
      </c>
      <c r="F108" s="1">
        <v>2.5409999999999999</v>
      </c>
      <c r="G108" s="1">
        <v>2.7719999999999998</v>
      </c>
      <c r="H108" s="1">
        <v>3.0030000000000001</v>
      </c>
      <c r="I108" t="s">
        <v>569</v>
      </c>
    </row>
    <row r="109" spans="1:9" ht="28.8" x14ac:dyDescent="0.3">
      <c r="A109" t="s">
        <v>154</v>
      </c>
      <c r="B109" s="81" t="s">
        <v>395</v>
      </c>
      <c r="C109" s="1">
        <v>2.1</v>
      </c>
      <c r="E109" s="1">
        <v>2.1</v>
      </c>
      <c r="F109" s="1">
        <v>2.31</v>
      </c>
      <c r="G109" s="1">
        <v>2.52</v>
      </c>
      <c r="H109" s="1">
        <v>2.73</v>
      </c>
      <c r="I109" t="s">
        <v>569</v>
      </c>
    </row>
    <row r="110" spans="1:9" ht="57.6" x14ac:dyDescent="0.3">
      <c r="A110" t="s">
        <v>155</v>
      </c>
      <c r="B110" s="81" t="s">
        <v>396</v>
      </c>
      <c r="C110" s="1">
        <v>2.1</v>
      </c>
      <c r="E110" s="1">
        <v>2.1</v>
      </c>
      <c r="F110" s="1">
        <v>2.31</v>
      </c>
      <c r="G110" s="1">
        <v>2.52</v>
      </c>
      <c r="H110" s="1">
        <v>2.73</v>
      </c>
      <c r="I110" t="s">
        <v>569</v>
      </c>
    </row>
    <row r="111" spans="1:9" ht="86.4" x14ac:dyDescent="0.3">
      <c r="A111" t="s">
        <v>156</v>
      </c>
      <c r="B111" s="81" t="s">
        <v>397</v>
      </c>
      <c r="C111" s="1">
        <v>2.1</v>
      </c>
      <c r="E111" s="1">
        <v>2.1</v>
      </c>
      <c r="F111" s="1">
        <v>2.31</v>
      </c>
      <c r="G111" s="1">
        <v>2.52</v>
      </c>
      <c r="H111" s="1">
        <v>2.73</v>
      </c>
      <c r="I111" t="s">
        <v>569</v>
      </c>
    </row>
    <row r="112" spans="1:9" ht="72" x14ac:dyDescent="0.3">
      <c r="A112" t="s">
        <v>157</v>
      </c>
      <c r="B112" s="81" t="s">
        <v>398</v>
      </c>
      <c r="C112" s="1">
        <v>2.1</v>
      </c>
      <c r="E112" s="1">
        <v>2.1</v>
      </c>
      <c r="F112" s="1">
        <v>2.31</v>
      </c>
      <c r="G112" s="1">
        <v>2.52</v>
      </c>
      <c r="H112" s="1">
        <v>2.73</v>
      </c>
      <c r="I112" t="s">
        <v>569</v>
      </c>
    </row>
    <row r="113" spans="1:9" ht="57.6" x14ac:dyDescent="0.3">
      <c r="A113" t="s">
        <v>158</v>
      </c>
      <c r="B113" s="81" t="s">
        <v>399</v>
      </c>
      <c r="C113" s="1">
        <v>2.1</v>
      </c>
      <c r="E113" s="1">
        <v>2.1</v>
      </c>
      <c r="F113" s="1">
        <v>2.31</v>
      </c>
      <c r="G113" s="1">
        <v>2.52</v>
      </c>
      <c r="H113" s="1">
        <v>2.73</v>
      </c>
      <c r="I113" t="s">
        <v>569</v>
      </c>
    </row>
    <row r="114" spans="1:9" ht="28.8" x14ac:dyDescent="0.3">
      <c r="A114" t="s">
        <v>159</v>
      </c>
      <c r="B114" s="81" t="s">
        <v>400</v>
      </c>
      <c r="C114" s="1">
        <v>2.1</v>
      </c>
      <c r="E114" s="1">
        <v>2.1</v>
      </c>
      <c r="F114" s="1">
        <v>2.31</v>
      </c>
      <c r="G114" s="1">
        <v>2.52</v>
      </c>
      <c r="H114" s="1">
        <v>2.73</v>
      </c>
      <c r="I114" t="s">
        <v>569</v>
      </c>
    </row>
    <row r="115" spans="1:9" x14ac:dyDescent="0.3">
      <c r="A115" t="s">
        <v>160</v>
      </c>
      <c r="B115" s="81" t="s">
        <v>401</v>
      </c>
    </row>
    <row r="116" spans="1:9" ht="28.8" x14ac:dyDescent="0.3">
      <c r="A116" t="s">
        <v>161</v>
      </c>
      <c r="B116" s="81" t="s">
        <v>402</v>
      </c>
      <c r="C116" s="1">
        <v>2.1</v>
      </c>
      <c r="E116" s="1">
        <v>2.1</v>
      </c>
      <c r="F116" s="1">
        <v>2.31</v>
      </c>
      <c r="G116" s="1">
        <v>2.52</v>
      </c>
      <c r="H116" s="1">
        <v>2.73</v>
      </c>
      <c r="I116" t="s">
        <v>569</v>
      </c>
    </row>
    <row r="117" spans="1:9" ht="28.8" x14ac:dyDescent="0.3">
      <c r="A117" t="s">
        <v>162</v>
      </c>
      <c r="B117" s="81" t="s">
        <v>403</v>
      </c>
      <c r="C117" s="1">
        <v>2.1</v>
      </c>
      <c r="E117" s="1">
        <v>2.1</v>
      </c>
      <c r="F117" s="1">
        <v>2.31</v>
      </c>
      <c r="G117" s="1">
        <v>2.52</v>
      </c>
      <c r="H117" s="1">
        <v>2.73</v>
      </c>
      <c r="I117" t="s">
        <v>569</v>
      </c>
    </row>
    <row r="118" spans="1:9" ht="43.2" x14ac:dyDescent="0.3">
      <c r="A118" t="s">
        <v>163</v>
      </c>
      <c r="B118" s="81" t="s">
        <v>404</v>
      </c>
      <c r="C118" s="1">
        <v>2.1</v>
      </c>
      <c r="E118" s="1">
        <v>2.1</v>
      </c>
      <c r="F118" s="1">
        <v>2.31</v>
      </c>
      <c r="G118" s="1">
        <v>2.52</v>
      </c>
      <c r="H118" s="1">
        <v>2.73</v>
      </c>
      <c r="I118" t="s">
        <v>569</v>
      </c>
    </row>
    <row r="119" spans="1:9" ht="43.2" x14ac:dyDescent="0.3">
      <c r="A119" t="s">
        <v>164</v>
      </c>
      <c r="B119" s="81" t="s">
        <v>405</v>
      </c>
      <c r="C119" s="1">
        <v>2.1</v>
      </c>
      <c r="E119" s="1">
        <v>2.1</v>
      </c>
      <c r="F119" s="1">
        <v>2.31</v>
      </c>
      <c r="G119" s="1">
        <v>2.52</v>
      </c>
      <c r="H119" s="1">
        <v>2.73</v>
      </c>
      <c r="I119" t="s">
        <v>569</v>
      </c>
    </row>
    <row r="120" spans="1:9" ht="43.2" x14ac:dyDescent="0.3">
      <c r="A120" t="s">
        <v>165</v>
      </c>
      <c r="B120" s="81" t="s">
        <v>406</v>
      </c>
    </row>
    <row r="121" spans="1:9" ht="28.8" x14ac:dyDescent="0.3">
      <c r="A121" t="s">
        <v>166</v>
      </c>
      <c r="B121" s="81" t="s">
        <v>407</v>
      </c>
      <c r="C121" s="1">
        <v>3.52</v>
      </c>
      <c r="E121" s="1">
        <v>3.52</v>
      </c>
      <c r="F121" s="1">
        <v>3.8719999999999999</v>
      </c>
      <c r="G121" s="1">
        <v>4.2240000000000002</v>
      </c>
      <c r="H121" s="1">
        <v>4.5759999999999996</v>
      </c>
    </row>
    <row r="122" spans="1:9" ht="28.8" x14ac:dyDescent="0.3">
      <c r="A122" t="s">
        <v>167</v>
      </c>
      <c r="B122" s="81" t="s">
        <v>408</v>
      </c>
      <c r="C122" s="1">
        <v>3.33</v>
      </c>
      <c r="E122" s="1">
        <v>3.33</v>
      </c>
      <c r="F122" s="1">
        <v>3.6629999999999998</v>
      </c>
      <c r="G122" s="1">
        <v>3.996</v>
      </c>
      <c r="H122" s="1">
        <v>4.3289999999999997</v>
      </c>
    </row>
    <row r="123" spans="1:9" ht="28.8" x14ac:dyDescent="0.3">
      <c r="A123" t="s">
        <v>168</v>
      </c>
      <c r="B123" s="81" t="s">
        <v>409</v>
      </c>
      <c r="C123" s="1">
        <v>3.33</v>
      </c>
      <c r="E123" s="1">
        <v>3.33</v>
      </c>
      <c r="F123" s="1">
        <v>3.6629999999999998</v>
      </c>
      <c r="G123" s="1">
        <v>3.996</v>
      </c>
      <c r="H123" s="1">
        <v>4.3289999999999997</v>
      </c>
    </row>
    <row r="124" spans="1:9" ht="28.8" x14ac:dyDescent="0.3">
      <c r="A124" t="s">
        <v>169</v>
      </c>
      <c r="B124" s="81" t="s">
        <v>410</v>
      </c>
      <c r="C124" s="1">
        <v>3.52</v>
      </c>
      <c r="E124" s="1">
        <v>3.52</v>
      </c>
      <c r="F124" s="1">
        <v>3.8719999999999999</v>
      </c>
      <c r="G124" s="1">
        <v>4.2240000000000002</v>
      </c>
      <c r="H124" s="1">
        <v>4.5759999999999996</v>
      </c>
    </row>
    <row r="125" spans="1:9" ht="43.2" x14ac:dyDescent="0.3">
      <c r="A125" t="s">
        <v>170</v>
      </c>
      <c r="B125" s="81" t="s">
        <v>411</v>
      </c>
      <c r="C125" s="1">
        <v>3.33</v>
      </c>
      <c r="E125" s="1">
        <v>3.33</v>
      </c>
      <c r="F125" s="1">
        <v>3.6629999999999998</v>
      </c>
      <c r="G125" s="1">
        <v>3.996</v>
      </c>
      <c r="H125" s="1">
        <v>4.3289999999999997</v>
      </c>
    </row>
    <row r="126" spans="1:9" ht="28.8" x14ac:dyDescent="0.3">
      <c r="A126" t="s">
        <v>171</v>
      </c>
      <c r="B126" s="81" t="s">
        <v>412</v>
      </c>
      <c r="C126" s="1">
        <v>3.52</v>
      </c>
      <c r="E126" s="1">
        <v>3.52</v>
      </c>
      <c r="F126" s="1">
        <v>3.8719999999999999</v>
      </c>
      <c r="G126" s="1">
        <v>4.2240000000000002</v>
      </c>
      <c r="H126" s="1">
        <v>4.5759999999999996</v>
      </c>
    </row>
    <row r="127" spans="1:9" ht="28.8" x14ac:dyDescent="0.3">
      <c r="A127" t="s">
        <v>172</v>
      </c>
      <c r="B127" s="81" t="s">
        <v>413</v>
      </c>
    </row>
    <row r="128" spans="1:9" ht="43.2" x14ac:dyDescent="0.3">
      <c r="A128" t="s">
        <v>173</v>
      </c>
      <c r="B128" s="81" t="s">
        <v>414</v>
      </c>
      <c r="C128" s="1">
        <v>3.33</v>
      </c>
      <c r="E128" s="1">
        <v>3.33</v>
      </c>
      <c r="F128" s="1">
        <v>3.6629999999999998</v>
      </c>
      <c r="G128" s="1">
        <v>3.996</v>
      </c>
      <c r="H128" s="1">
        <v>4.3289999999999997</v>
      </c>
    </row>
    <row r="129" spans="1:8" ht="43.2" x14ac:dyDescent="0.3">
      <c r="A129" t="s">
        <v>174</v>
      </c>
      <c r="B129" s="81" t="s">
        <v>415</v>
      </c>
      <c r="C129" s="1">
        <v>3.33</v>
      </c>
      <c r="E129" s="1">
        <v>3.33</v>
      </c>
      <c r="F129" s="1">
        <v>3.6629999999999998</v>
      </c>
      <c r="G129" s="1">
        <v>3.996</v>
      </c>
      <c r="H129" s="1">
        <v>4.3289999999999997</v>
      </c>
    </row>
    <row r="130" spans="1:8" ht="43.2" x14ac:dyDescent="0.3">
      <c r="A130" t="s">
        <v>175</v>
      </c>
      <c r="B130" s="81" t="s">
        <v>416</v>
      </c>
      <c r="C130" s="1">
        <v>3.33</v>
      </c>
      <c r="E130" s="1">
        <v>3.33</v>
      </c>
      <c r="F130" s="1">
        <v>3.6629999999999998</v>
      </c>
      <c r="G130" s="1">
        <v>3.996</v>
      </c>
      <c r="H130" s="1">
        <v>4.3289999999999997</v>
      </c>
    </row>
    <row r="131" spans="1:8" ht="43.2" x14ac:dyDescent="0.3">
      <c r="A131" t="s">
        <v>176</v>
      </c>
      <c r="B131" s="81" t="s">
        <v>417</v>
      </c>
      <c r="C131" s="1">
        <v>3.33</v>
      </c>
      <c r="E131" s="1">
        <v>3.33</v>
      </c>
      <c r="F131" s="1">
        <v>3.6629999999999998</v>
      </c>
      <c r="G131" s="1">
        <v>3.996</v>
      </c>
      <c r="H131" s="1">
        <v>4.3289999999999997</v>
      </c>
    </row>
    <row r="132" spans="1:8" ht="43.2" x14ac:dyDescent="0.3">
      <c r="A132" t="s">
        <v>177</v>
      </c>
      <c r="B132" s="81" t="s">
        <v>418</v>
      </c>
      <c r="C132" s="1">
        <v>3.33</v>
      </c>
      <c r="E132" s="1">
        <v>3.33</v>
      </c>
      <c r="F132" s="1">
        <v>3.6629999999999998</v>
      </c>
      <c r="G132" s="1">
        <v>3.996</v>
      </c>
      <c r="H132" s="1">
        <v>4.3289999999999997</v>
      </c>
    </row>
    <row r="133" spans="1:8" ht="43.2" x14ac:dyDescent="0.3">
      <c r="A133" t="s">
        <v>178</v>
      </c>
      <c r="B133" s="81" t="s">
        <v>419</v>
      </c>
      <c r="C133" s="1">
        <v>3.33</v>
      </c>
      <c r="E133" s="1">
        <v>3.33</v>
      </c>
      <c r="F133" s="1">
        <v>3.6629999999999998</v>
      </c>
      <c r="G133" s="1">
        <v>3.996</v>
      </c>
      <c r="H133" s="1">
        <v>4.3289999999999997</v>
      </c>
    </row>
    <row r="134" spans="1:8" ht="43.2" x14ac:dyDescent="0.3">
      <c r="A134" t="s">
        <v>179</v>
      </c>
      <c r="B134" s="81" t="s">
        <v>420</v>
      </c>
      <c r="C134" s="1">
        <v>3.33</v>
      </c>
      <c r="E134" s="1">
        <v>3.33</v>
      </c>
      <c r="F134" s="1">
        <v>3.6629999999999998</v>
      </c>
      <c r="G134" s="1">
        <v>3.996</v>
      </c>
      <c r="H134" s="1">
        <v>4.3289999999999997</v>
      </c>
    </row>
    <row r="135" spans="1:8" ht="43.2" x14ac:dyDescent="0.3">
      <c r="A135" t="s">
        <v>180</v>
      </c>
      <c r="B135" s="81" t="s">
        <v>421</v>
      </c>
      <c r="C135" s="1">
        <v>3.33</v>
      </c>
      <c r="E135" s="1">
        <v>3.33</v>
      </c>
      <c r="F135" s="1">
        <v>3.6629999999999998</v>
      </c>
      <c r="G135" s="1">
        <v>3.996</v>
      </c>
      <c r="H135" s="1">
        <v>4.3289999999999997</v>
      </c>
    </row>
    <row r="136" spans="1:8" ht="43.2" x14ac:dyDescent="0.3">
      <c r="A136" t="s">
        <v>181</v>
      </c>
      <c r="B136" s="81" t="s">
        <v>422</v>
      </c>
      <c r="C136" s="1">
        <v>3.36</v>
      </c>
      <c r="E136" s="1">
        <v>3.36</v>
      </c>
      <c r="F136" s="1">
        <v>3.6960000000000002</v>
      </c>
      <c r="G136" s="1">
        <v>4.032</v>
      </c>
      <c r="H136" s="1">
        <v>4.3680000000000003</v>
      </c>
    </row>
    <row r="137" spans="1:8" ht="43.2" x14ac:dyDescent="0.3">
      <c r="A137" t="s">
        <v>182</v>
      </c>
      <c r="B137" s="81" t="s">
        <v>423</v>
      </c>
      <c r="C137" s="1">
        <v>3.36</v>
      </c>
      <c r="E137" s="1">
        <v>3.36</v>
      </c>
      <c r="F137" s="1">
        <v>3.6960000000000002</v>
      </c>
      <c r="G137" s="1">
        <v>4.032</v>
      </c>
      <c r="H137" s="1">
        <v>4.3680000000000003</v>
      </c>
    </row>
    <row r="138" spans="1:8" ht="43.2" x14ac:dyDescent="0.3">
      <c r="A138" t="s">
        <v>183</v>
      </c>
      <c r="B138" s="81" t="s">
        <v>424</v>
      </c>
      <c r="C138" s="1">
        <v>3.36</v>
      </c>
      <c r="E138" s="1">
        <v>3.36</v>
      </c>
      <c r="F138" s="1">
        <v>3.6960000000000002</v>
      </c>
      <c r="G138" s="1">
        <v>4.032</v>
      </c>
      <c r="H138" s="1">
        <v>4.3680000000000003</v>
      </c>
    </row>
    <row r="139" spans="1:8" ht="43.2" x14ac:dyDescent="0.3">
      <c r="A139" t="s">
        <v>184</v>
      </c>
      <c r="B139" s="81" t="s">
        <v>425</v>
      </c>
      <c r="C139" s="1">
        <v>3.36</v>
      </c>
      <c r="E139" s="1">
        <v>3.36</v>
      </c>
      <c r="F139" s="1">
        <v>3.6960000000000002</v>
      </c>
      <c r="G139" s="1">
        <v>4.032</v>
      </c>
      <c r="H139" s="1">
        <v>4.3680000000000003</v>
      </c>
    </row>
    <row r="140" spans="1:8" ht="43.2" x14ac:dyDescent="0.3">
      <c r="A140" t="s">
        <v>185</v>
      </c>
      <c r="B140" s="81" t="s">
        <v>426</v>
      </c>
      <c r="C140" s="1">
        <v>3.36</v>
      </c>
      <c r="E140" s="1">
        <v>3.36</v>
      </c>
      <c r="F140" s="1">
        <v>3.6960000000000002</v>
      </c>
      <c r="G140" s="1">
        <v>4.032</v>
      </c>
      <c r="H140" s="1">
        <v>4.3680000000000003</v>
      </c>
    </row>
    <row r="141" spans="1:8" ht="43.2" x14ac:dyDescent="0.3">
      <c r="A141" t="s">
        <v>186</v>
      </c>
      <c r="B141" s="81" t="s">
        <v>427</v>
      </c>
      <c r="C141" s="1">
        <v>3.36</v>
      </c>
      <c r="E141" s="1">
        <v>3.36</v>
      </c>
      <c r="F141" s="1">
        <v>3.6960000000000002</v>
      </c>
      <c r="G141" s="1">
        <v>4.032</v>
      </c>
      <c r="H141" s="1">
        <v>4.3680000000000003</v>
      </c>
    </row>
    <row r="142" spans="1:8" ht="28.8" x14ac:dyDescent="0.3">
      <c r="A142" t="s">
        <v>187</v>
      </c>
      <c r="B142" s="81" t="s">
        <v>428</v>
      </c>
    </row>
    <row r="143" spans="1:8" ht="43.2" x14ac:dyDescent="0.3">
      <c r="A143" t="s">
        <v>188</v>
      </c>
      <c r="B143" s="81" t="s">
        <v>429</v>
      </c>
      <c r="C143" s="1">
        <v>3.33</v>
      </c>
      <c r="E143" s="1">
        <v>3.33</v>
      </c>
      <c r="F143" s="1">
        <v>3.6629999999999998</v>
      </c>
      <c r="G143" s="1">
        <v>3.996</v>
      </c>
      <c r="H143" s="1">
        <v>4.3289999999999997</v>
      </c>
    </row>
    <row r="144" spans="1:8" ht="43.2" x14ac:dyDescent="0.3">
      <c r="A144" t="s">
        <v>189</v>
      </c>
      <c r="B144" s="81" t="s">
        <v>430</v>
      </c>
      <c r="C144" s="1">
        <v>3.33</v>
      </c>
      <c r="E144" s="1">
        <v>3.33</v>
      </c>
      <c r="F144" s="1">
        <v>3.6629999999999998</v>
      </c>
      <c r="G144" s="1">
        <v>3.996</v>
      </c>
      <c r="H144" s="1">
        <v>4.3289999999999997</v>
      </c>
    </row>
    <row r="145" spans="1:9" ht="43.2" x14ac:dyDescent="0.3">
      <c r="A145" t="s">
        <v>190</v>
      </c>
      <c r="B145" s="81" t="s">
        <v>431</v>
      </c>
      <c r="C145" s="1">
        <v>3.36</v>
      </c>
      <c r="E145" s="1">
        <v>3.36</v>
      </c>
      <c r="F145" s="1">
        <v>3.6960000000000002</v>
      </c>
      <c r="G145" s="1">
        <v>4.032</v>
      </c>
      <c r="H145" s="1">
        <v>4.3680000000000003</v>
      </c>
    </row>
    <row r="146" spans="1:9" ht="43.2" x14ac:dyDescent="0.3">
      <c r="A146" t="s">
        <v>191</v>
      </c>
      <c r="B146" s="81" t="s">
        <v>432</v>
      </c>
      <c r="C146" s="1">
        <v>3.36</v>
      </c>
      <c r="E146" s="1">
        <v>3.36</v>
      </c>
      <c r="F146" s="1">
        <v>3.6960000000000002</v>
      </c>
      <c r="G146" s="1">
        <v>4.032</v>
      </c>
      <c r="H146" s="1">
        <v>4.3680000000000003</v>
      </c>
    </row>
    <row r="147" spans="1:9" ht="28.8" x14ac:dyDescent="0.3">
      <c r="A147" t="s">
        <v>192</v>
      </c>
      <c r="B147" s="81" t="s">
        <v>433</v>
      </c>
      <c r="C147" s="1">
        <v>3.36</v>
      </c>
      <c r="E147" s="1">
        <v>3.36</v>
      </c>
      <c r="F147" s="1">
        <v>3.6960000000000002</v>
      </c>
      <c r="G147" s="1">
        <v>4.032</v>
      </c>
      <c r="H147" s="1">
        <v>4.3680000000000003</v>
      </c>
    </row>
    <row r="148" spans="1:9" ht="28.8" x14ac:dyDescent="0.3">
      <c r="A148" t="s">
        <v>193</v>
      </c>
      <c r="B148" s="81" t="s">
        <v>434</v>
      </c>
    </row>
    <row r="149" spans="1:9" ht="28.8" x14ac:dyDescent="0.3">
      <c r="A149" t="s">
        <v>194</v>
      </c>
      <c r="B149" s="81" t="s">
        <v>435</v>
      </c>
      <c r="C149" s="1">
        <v>3.36</v>
      </c>
      <c r="E149" s="1">
        <v>3.36</v>
      </c>
      <c r="F149" s="1">
        <v>3.6960000000000002</v>
      </c>
      <c r="G149" s="1">
        <v>4.032</v>
      </c>
      <c r="H149" s="1">
        <v>4.3680000000000003</v>
      </c>
    </row>
    <row r="150" spans="1:9" ht="28.8" x14ac:dyDescent="0.3">
      <c r="A150" t="s">
        <v>195</v>
      </c>
      <c r="B150" s="81" t="s">
        <v>436</v>
      </c>
      <c r="C150" s="1">
        <v>3.36</v>
      </c>
      <c r="E150" s="1">
        <v>3.36</v>
      </c>
      <c r="F150" s="1">
        <v>3.6960000000000002</v>
      </c>
      <c r="G150" s="1">
        <v>4.032</v>
      </c>
      <c r="H150" s="1">
        <v>4.3680000000000003</v>
      </c>
    </row>
    <row r="151" spans="1:9" ht="28.8" x14ac:dyDescent="0.3">
      <c r="A151" t="s">
        <v>196</v>
      </c>
      <c r="B151" s="81" t="s">
        <v>437</v>
      </c>
      <c r="C151" s="1">
        <v>3.36</v>
      </c>
      <c r="E151" s="1">
        <v>3.36</v>
      </c>
      <c r="F151" s="1">
        <v>3.6960000000000002</v>
      </c>
      <c r="G151" s="1">
        <v>4.032</v>
      </c>
      <c r="H151" s="1">
        <v>4.3680000000000003</v>
      </c>
    </row>
    <row r="152" spans="1:9" ht="57.6" x14ac:dyDescent="0.3">
      <c r="A152" t="s">
        <v>197</v>
      </c>
      <c r="B152" s="81" t="s">
        <v>438</v>
      </c>
      <c r="C152" s="1">
        <v>3.52</v>
      </c>
      <c r="E152" s="1">
        <v>3.52</v>
      </c>
      <c r="F152" s="1">
        <v>3.8719999999999999</v>
      </c>
      <c r="G152" s="1">
        <v>4.2240000000000002</v>
      </c>
      <c r="H152" s="1">
        <v>4.5759999999999996</v>
      </c>
    </row>
    <row r="153" spans="1:9" ht="28.8" x14ac:dyDescent="0.3">
      <c r="A153" t="s">
        <v>198</v>
      </c>
      <c r="B153" s="81" t="s">
        <v>439</v>
      </c>
      <c r="C153" s="1">
        <v>3.36</v>
      </c>
      <c r="E153" s="1">
        <v>3.36</v>
      </c>
      <c r="F153" s="1">
        <v>3.6960000000000002</v>
      </c>
      <c r="G153" s="1">
        <v>4.032</v>
      </c>
      <c r="H153" s="1">
        <v>4.3680000000000003</v>
      </c>
    </row>
    <row r="154" spans="1:9" x14ac:dyDescent="0.3">
      <c r="A154" t="s">
        <v>199</v>
      </c>
      <c r="B154" s="81" t="s">
        <v>440</v>
      </c>
    </row>
    <row r="155" spans="1:9" x14ac:dyDescent="0.3">
      <c r="A155" t="s">
        <v>200</v>
      </c>
      <c r="B155" s="81" t="s">
        <v>440</v>
      </c>
      <c r="C155" s="1">
        <v>3.37</v>
      </c>
      <c r="E155" s="1">
        <v>3.37</v>
      </c>
      <c r="F155" s="1">
        <v>3.7069999999999999</v>
      </c>
      <c r="G155" s="1">
        <v>4.0439999999999996</v>
      </c>
      <c r="H155" s="1">
        <v>4.3810000000000002</v>
      </c>
    </row>
    <row r="156" spans="1:9" ht="43.2" x14ac:dyDescent="0.3">
      <c r="A156" t="s">
        <v>201</v>
      </c>
      <c r="B156" s="81" t="s">
        <v>441</v>
      </c>
    </row>
    <row r="157" spans="1:9" ht="43.2" x14ac:dyDescent="0.3">
      <c r="A157" t="s">
        <v>202</v>
      </c>
      <c r="B157" s="81" t="s">
        <v>442</v>
      </c>
      <c r="C157" s="1">
        <v>3.69</v>
      </c>
      <c r="E157" s="1">
        <v>3.69</v>
      </c>
      <c r="F157" s="1">
        <v>4.0590000000000002</v>
      </c>
      <c r="G157" s="1">
        <v>4.4279999999999999</v>
      </c>
      <c r="H157" s="1">
        <v>4.7969999999999997</v>
      </c>
      <c r="I157" t="s">
        <v>570</v>
      </c>
    </row>
    <row r="158" spans="1:9" x14ac:dyDescent="0.3">
      <c r="A158" t="s">
        <v>203</v>
      </c>
      <c r="B158" s="81" t="s">
        <v>443</v>
      </c>
      <c r="C158" s="1">
        <v>3.5</v>
      </c>
      <c r="E158" s="1">
        <v>3.5</v>
      </c>
      <c r="F158" s="1">
        <v>3.85</v>
      </c>
      <c r="G158" s="1">
        <v>4.2</v>
      </c>
      <c r="H158" s="1">
        <v>4.55</v>
      </c>
      <c r="I158" t="s">
        <v>570</v>
      </c>
    </row>
    <row r="159" spans="1:9" ht="43.2" x14ac:dyDescent="0.3">
      <c r="A159" t="s">
        <v>204</v>
      </c>
      <c r="B159" s="81" t="s">
        <v>444</v>
      </c>
      <c r="C159" s="1">
        <v>3.5</v>
      </c>
      <c r="E159" s="1">
        <v>3.5</v>
      </c>
      <c r="F159" s="1">
        <v>3.85</v>
      </c>
      <c r="G159" s="1">
        <v>4.2</v>
      </c>
      <c r="H159" s="1">
        <v>4.55</v>
      </c>
      <c r="I159" t="s">
        <v>570</v>
      </c>
    </row>
    <row r="160" spans="1:9" ht="100.8" x14ac:dyDescent="0.3">
      <c r="A160" t="s">
        <v>205</v>
      </c>
      <c r="B160" s="81" t="s">
        <v>445</v>
      </c>
      <c r="C160" s="1">
        <v>3.5</v>
      </c>
      <c r="E160" s="1">
        <v>3.5</v>
      </c>
      <c r="F160" s="1">
        <v>3.85</v>
      </c>
      <c r="G160" s="1">
        <v>4.2</v>
      </c>
      <c r="H160" s="1">
        <v>4.55</v>
      </c>
      <c r="I160" t="s">
        <v>570</v>
      </c>
    </row>
    <row r="161" spans="1:9" ht="72" x14ac:dyDescent="0.3">
      <c r="A161" t="s">
        <v>206</v>
      </c>
      <c r="B161" s="81" t="s">
        <v>446</v>
      </c>
      <c r="C161" s="1">
        <v>3.5</v>
      </c>
      <c r="E161" s="1">
        <v>3.5</v>
      </c>
      <c r="F161" s="1">
        <v>3.85</v>
      </c>
      <c r="G161" s="1">
        <v>4.2</v>
      </c>
      <c r="H161" s="1">
        <v>4.55</v>
      </c>
      <c r="I161" t="s">
        <v>570</v>
      </c>
    </row>
    <row r="162" spans="1:9" ht="57.6" x14ac:dyDescent="0.3">
      <c r="A162" t="s">
        <v>207</v>
      </c>
      <c r="B162" s="81" t="s">
        <v>447</v>
      </c>
      <c r="C162" s="1">
        <v>3.5</v>
      </c>
      <c r="E162" s="1">
        <v>3.5</v>
      </c>
      <c r="F162" s="1">
        <v>3.85</v>
      </c>
      <c r="G162" s="1">
        <v>4.2</v>
      </c>
      <c r="H162" s="1">
        <v>4.55</v>
      </c>
      <c r="I162" t="s">
        <v>570</v>
      </c>
    </row>
    <row r="163" spans="1:9" ht="43.2" x14ac:dyDescent="0.3">
      <c r="A163" t="s">
        <v>208</v>
      </c>
      <c r="B163" s="81" t="s">
        <v>448</v>
      </c>
      <c r="C163" s="1">
        <v>3.69</v>
      </c>
      <c r="E163" s="1">
        <v>3.69</v>
      </c>
      <c r="F163" s="1">
        <v>4.0590000000000002</v>
      </c>
      <c r="G163" s="1">
        <v>4.4279999999999999</v>
      </c>
      <c r="H163" s="1">
        <v>4.7969999999999997</v>
      </c>
      <c r="I163" t="s">
        <v>570</v>
      </c>
    </row>
    <row r="164" spans="1:9" ht="57.6" x14ac:dyDescent="0.3">
      <c r="A164" t="s">
        <v>209</v>
      </c>
      <c r="B164" s="81" t="s">
        <v>449</v>
      </c>
      <c r="C164" s="1">
        <v>3.5</v>
      </c>
      <c r="E164" s="1">
        <v>3.5</v>
      </c>
      <c r="F164" s="1">
        <v>3.85</v>
      </c>
      <c r="G164" s="1">
        <v>4.2</v>
      </c>
      <c r="H164" s="1">
        <v>4.55</v>
      </c>
      <c r="I164" t="s">
        <v>570</v>
      </c>
    </row>
    <row r="165" spans="1:9" ht="86.4" x14ac:dyDescent="0.3">
      <c r="A165" t="s">
        <v>210</v>
      </c>
      <c r="B165" s="81" t="s">
        <v>450</v>
      </c>
      <c r="C165" s="1">
        <v>3.5</v>
      </c>
      <c r="E165" s="1">
        <v>3.5</v>
      </c>
      <c r="F165" s="1">
        <v>3.85</v>
      </c>
      <c r="G165" s="1">
        <v>4.2</v>
      </c>
      <c r="H165" s="1">
        <v>4.55</v>
      </c>
      <c r="I165" t="s">
        <v>570</v>
      </c>
    </row>
    <row r="166" spans="1:9" ht="43.2" x14ac:dyDescent="0.3">
      <c r="A166" t="s">
        <v>211</v>
      </c>
      <c r="B166" s="81" t="s">
        <v>451</v>
      </c>
      <c r="C166" s="1">
        <v>3.69</v>
      </c>
      <c r="E166" s="1">
        <v>3.69</v>
      </c>
      <c r="F166" s="1">
        <v>4.0590000000000002</v>
      </c>
      <c r="G166" s="1">
        <v>4.4279999999999999</v>
      </c>
      <c r="H166" s="1">
        <v>4.7969999999999997</v>
      </c>
      <c r="I166" t="s">
        <v>570</v>
      </c>
    </row>
    <row r="167" spans="1:9" ht="43.2" x14ac:dyDescent="0.3">
      <c r="A167" t="s">
        <v>212</v>
      </c>
      <c r="B167" s="81" t="s">
        <v>452</v>
      </c>
    </row>
    <row r="168" spans="1:9" ht="28.8" x14ac:dyDescent="0.3">
      <c r="A168" t="s">
        <v>213</v>
      </c>
      <c r="B168" s="81" t="s">
        <v>453</v>
      </c>
      <c r="C168" s="1">
        <v>4.62</v>
      </c>
      <c r="E168" s="1">
        <v>4.62</v>
      </c>
      <c r="F168" s="1">
        <v>5.0819999999999999</v>
      </c>
      <c r="G168" s="1">
        <v>5.5439999999999996</v>
      </c>
      <c r="H168" s="1">
        <v>6.0060000000000002</v>
      </c>
      <c r="I168" t="s">
        <v>569</v>
      </c>
    </row>
    <row r="169" spans="1:9" ht="28.8" x14ac:dyDescent="0.3">
      <c r="A169" t="s">
        <v>214</v>
      </c>
      <c r="B169" s="81" t="s">
        <v>454</v>
      </c>
      <c r="C169" s="1">
        <v>3.5</v>
      </c>
      <c r="E169" s="1">
        <v>3.5</v>
      </c>
      <c r="F169" s="1">
        <v>3.85</v>
      </c>
      <c r="G169" s="1">
        <v>4.2</v>
      </c>
      <c r="H169" s="1">
        <v>4.55</v>
      </c>
      <c r="I169" t="s">
        <v>569</v>
      </c>
    </row>
    <row r="170" spans="1:9" ht="43.2" x14ac:dyDescent="0.3">
      <c r="A170" t="s">
        <v>215</v>
      </c>
      <c r="B170" s="81" t="s">
        <v>455</v>
      </c>
      <c r="C170" s="1">
        <v>3.53</v>
      </c>
      <c r="E170" s="1">
        <v>3.53</v>
      </c>
      <c r="F170" s="1">
        <v>3.883</v>
      </c>
      <c r="G170" s="1">
        <v>4.2359999999999998</v>
      </c>
      <c r="H170" s="1">
        <v>4.5890000000000004</v>
      </c>
      <c r="I170" t="s">
        <v>570</v>
      </c>
    </row>
    <row r="171" spans="1:9" ht="57.6" x14ac:dyDescent="0.3">
      <c r="A171" t="s">
        <v>216</v>
      </c>
      <c r="B171" s="81" t="s">
        <v>456</v>
      </c>
      <c r="C171" s="1">
        <v>3.5</v>
      </c>
      <c r="E171" s="1">
        <v>3.5</v>
      </c>
      <c r="F171" s="1">
        <v>3.85</v>
      </c>
      <c r="G171" s="1">
        <v>4.2</v>
      </c>
      <c r="H171" s="1">
        <v>4.55</v>
      </c>
      <c r="I171" t="s">
        <v>570</v>
      </c>
    </row>
    <row r="172" spans="1:9" ht="57.6" x14ac:dyDescent="0.3">
      <c r="A172" t="s">
        <v>217</v>
      </c>
      <c r="B172" s="81" t="s">
        <v>457</v>
      </c>
      <c r="C172" s="1">
        <v>3.5</v>
      </c>
      <c r="E172" s="1">
        <v>3.5</v>
      </c>
      <c r="F172" s="1">
        <v>3.85</v>
      </c>
      <c r="G172" s="1">
        <v>4.2</v>
      </c>
      <c r="H172" s="1">
        <v>4.55</v>
      </c>
      <c r="I172" t="s">
        <v>570</v>
      </c>
    </row>
    <row r="173" spans="1:9" ht="57.6" x14ac:dyDescent="0.3">
      <c r="A173" t="s">
        <v>218</v>
      </c>
      <c r="B173" s="81" t="s">
        <v>458</v>
      </c>
      <c r="C173" s="1">
        <v>3.53</v>
      </c>
      <c r="E173" s="1">
        <v>3.53</v>
      </c>
      <c r="F173" s="1">
        <v>3.883</v>
      </c>
      <c r="G173" s="1">
        <v>4.2359999999999998</v>
      </c>
      <c r="H173" s="1">
        <v>4.5890000000000004</v>
      </c>
      <c r="I173" t="s">
        <v>570</v>
      </c>
    </row>
    <row r="174" spans="1:9" ht="57.6" x14ac:dyDescent="0.3">
      <c r="A174" t="s">
        <v>219</v>
      </c>
      <c r="B174" s="81" t="s">
        <v>459</v>
      </c>
      <c r="C174" s="1">
        <v>3.53</v>
      </c>
      <c r="E174" s="1">
        <v>3.53</v>
      </c>
      <c r="F174" s="1">
        <v>3.883</v>
      </c>
      <c r="G174" s="1">
        <v>4.2359999999999998</v>
      </c>
      <c r="H174" s="1">
        <v>4.5890000000000004</v>
      </c>
      <c r="I174" t="s">
        <v>570</v>
      </c>
    </row>
    <row r="175" spans="1:9" ht="72" x14ac:dyDescent="0.3">
      <c r="A175" t="s">
        <v>220</v>
      </c>
      <c r="B175" s="81" t="s">
        <v>460</v>
      </c>
      <c r="C175" s="1">
        <v>3.53</v>
      </c>
      <c r="E175" s="1">
        <v>3.53</v>
      </c>
      <c r="F175" s="1">
        <v>3.883</v>
      </c>
      <c r="G175" s="1">
        <v>4.2359999999999998</v>
      </c>
      <c r="H175" s="1">
        <v>4.5890000000000004</v>
      </c>
      <c r="I175" t="s">
        <v>570</v>
      </c>
    </row>
    <row r="176" spans="1:9" ht="57.6" x14ac:dyDescent="0.3">
      <c r="A176" t="s">
        <v>221</v>
      </c>
      <c r="B176" s="81" t="s">
        <v>461</v>
      </c>
      <c r="C176" s="1">
        <v>3.53</v>
      </c>
      <c r="E176" s="1">
        <v>3.53</v>
      </c>
      <c r="F176" s="1">
        <v>3.883</v>
      </c>
      <c r="G176" s="1">
        <v>4.2359999999999998</v>
      </c>
      <c r="H176" s="1">
        <v>4.5890000000000004</v>
      </c>
      <c r="I176" t="s">
        <v>570</v>
      </c>
    </row>
    <row r="177" spans="1:9" ht="43.2" x14ac:dyDescent="0.3">
      <c r="A177" t="s">
        <v>222</v>
      </c>
      <c r="B177" s="81" t="s">
        <v>462</v>
      </c>
    </row>
    <row r="178" spans="1:9" ht="43.2" x14ac:dyDescent="0.3">
      <c r="A178" t="s">
        <v>223</v>
      </c>
      <c r="B178" s="81" t="s">
        <v>463</v>
      </c>
      <c r="C178" s="1">
        <v>4.62</v>
      </c>
      <c r="E178" s="1">
        <v>4.62</v>
      </c>
      <c r="F178" s="1">
        <v>5.0819999999999999</v>
      </c>
      <c r="G178" s="1">
        <v>5.5439999999999996</v>
      </c>
      <c r="H178" s="1">
        <v>6.0060000000000002</v>
      </c>
      <c r="I178" t="s">
        <v>569</v>
      </c>
    </row>
    <row r="179" spans="1:9" ht="28.8" x14ac:dyDescent="0.3">
      <c r="A179" t="s">
        <v>224</v>
      </c>
      <c r="B179" s="81" t="s">
        <v>464</v>
      </c>
      <c r="C179" s="1">
        <v>3.5</v>
      </c>
      <c r="E179" s="1">
        <v>3.5</v>
      </c>
      <c r="F179" s="1">
        <v>3.85</v>
      </c>
      <c r="G179" s="1">
        <v>4.2</v>
      </c>
      <c r="H179" s="1">
        <v>4.55</v>
      </c>
      <c r="I179" t="s">
        <v>569</v>
      </c>
    </row>
    <row r="180" spans="1:9" ht="57.6" x14ac:dyDescent="0.3">
      <c r="A180" t="s">
        <v>225</v>
      </c>
      <c r="B180" s="81" t="s">
        <v>465</v>
      </c>
      <c r="C180" s="1">
        <v>3.53</v>
      </c>
      <c r="E180" s="1">
        <v>3.53</v>
      </c>
      <c r="F180" s="1">
        <v>3.883</v>
      </c>
      <c r="G180" s="1">
        <v>4.2359999999999998</v>
      </c>
      <c r="H180" s="1">
        <v>4.5890000000000004</v>
      </c>
      <c r="I180" t="s">
        <v>570</v>
      </c>
    </row>
    <row r="181" spans="1:9" ht="43.2" x14ac:dyDescent="0.3">
      <c r="A181" t="s">
        <v>226</v>
      </c>
      <c r="B181" s="81" t="s">
        <v>466</v>
      </c>
      <c r="C181" s="1">
        <v>3.5</v>
      </c>
      <c r="E181" s="1">
        <v>3.5</v>
      </c>
      <c r="F181" s="1">
        <v>3.85</v>
      </c>
      <c r="G181" s="1">
        <v>4.2</v>
      </c>
      <c r="H181" s="1">
        <v>4.55</v>
      </c>
      <c r="I181" t="s">
        <v>570</v>
      </c>
    </row>
    <row r="182" spans="1:9" ht="57.6" x14ac:dyDescent="0.3">
      <c r="A182" t="s">
        <v>227</v>
      </c>
      <c r="B182" s="81" t="s">
        <v>467</v>
      </c>
      <c r="C182" s="1">
        <v>3.5</v>
      </c>
      <c r="E182" s="1">
        <v>3.5</v>
      </c>
      <c r="F182" s="1">
        <v>3.85</v>
      </c>
      <c r="G182" s="1">
        <v>4.2</v>
      </c>
      <c r="H182" s="1">
        <v>4.55</v>
      </c>
      <c r="I182" t="s">
        <v>570</v>
      </c>
    </row>
    <row r="183" spans="1:9" ht="57.6" x14ac:dyDescent="0.3">
      <c r="A183" t="s">
        <v>228</v>
      </c>
      <c r="B183" s="81" t="s">
        <v>468</v>
      </c>
      <c r="C183" s="1">
        <v>3.53</v>
      </c>
      <c r="E183" s="1">
        <v>3.53</v>
      </c>
      <c r="F183" s="1">
        <v>3.883</v>
      </c>
      <c r="G183" s="1">
        <v>4.2359999999999998</v>
      </c>
      <c r="H183" s="1">
        <v>4.5890000000000004</v>
      </c>
      <c r="I183" t="s">
        <v>570</v>
      </c>
    </row>
    <row r="184" spans="1:9" ht="57.6" x14ac:dyDescent="0.3">
      <c r="A184" t="s">
        <v>229</v>
      </c>
      <c r="B184" s="81" t="s">
        <v>469</v>
      </c>
      <c r="C184" s="1">
        <v>3.53</v>
      </c>
      <c r="E184" s="1">
        <v>3.53</v>
      </c>
      <c r="F184" s="1">
        <v>3.883</v>
      </c>
      <c r="G184" s="1">
        <v>4.2359999999999998</v>
      </c>
      <c r="H184" s="1">
        <v>4.5890000000000004</v>
      </c>
      <c r="I184" t="s">
        <v>570</v>
      </c>
    </row>
    <row r="185" spans="1:9" ht="28.8" x14ac:dyDescent="0.3">
      <c r="A185" t="s">
        <v>230</v>
      </c>
      <c r="B185" s="81" t="s">
        <v>470</v>
      </c>
      <c r="C185" s="1">
        <v>3.53</v>
      </c>
      <c r="E185" s="1">
        <v>3.53</v>
      </c>
      <c r="F185" s="1">
        <v>3.883</v>
      </c>
      <c r="G185" s="1">
        <v>4.2359999999999998</v>
      </c>
      <c r="H185" s="1">
        <v>4.5890000000000004</v>
      </c>
      <c r="I185" t="s">
        <v>571</v>
      </c>
    </row>
    <row r="186" spans="1:9" ht="57.6" x14ac:dyDescent="0.3">
      <c r="A186" t="s">
        <v>231</v>
      </c>
      <c r="B186" s="81" t="s">
        <v>471</v>
      </c>
    </row>
    <row r="187" spans="1:9" ht="72" x14ac:dyDescent="0.3">
      <c r="A187" t="s">
        <v>232</v>
      </c>
      <c r="B187" s="81" t="s">
        <v>472</v>
      </c>
      <c r="C187" s="1">
        <v>3.53</v>
      </c>
      <c r="E187" s="1">
        <v>3.53</v>
      </c>
      <c r="F187" s="1">
        <v>3.883</v>
      </c>
      <c r="G187" s="1">
        <v>4.2359999999999998</v>
      </c>
      <c r="H187" s="1">
        <v>4.5890000000000004</v>
      </c>
      <c r="I187" t="s">
        <v>570</v>
      </c>
    </row>
    <row r="188" spans="1:9" ht="43.2" x14ac:dyDescent="0.3">
      <c r="A188" t="s">
        <v>233</v>
      </c>
      <c r="B188" s="81" t="s">
        <v>473</v>
      </c>
      <c r="C188" s="1">
        <v>3.69</v>
      </c>
      <c r="E188" s="1">
        <v>3.69</v>
      </c>
      <c r="F188" s="1">
        <v>4.0590000000000002</v>
      </c>
      <c r="G188" s="1">
        <v>4.4279999999999999</v>
      </c>
      <c r="H188" s="1">
        <v>4.7969999999999997</v>
      </c>
      <c r="I188" t="s">
        <v>570</v>
      </c>
    </row>
    <row r="189" spans="1:9" ht="72" x14ac:dyDescent="0.3">
      <c r="A189" t="s">
        <v>234</v>
      </c>
      <c r="B189" s="81" t="s">
        <v>474</v>
      </c>
      <c r="C189" s="1">
        <v>3.53</v>
      </c>
      <c r="E189" s="1">
        <v>3.53</v>
      </c>
      <c r="F189" s="1">
        <v>3.883</v>
      </c>
      <c r="G189" s="1">
        <v>4.2359999999999998</v>
      </c>
      <c r="H189" s="1">
        <v>4.5890000000000004</v>
      </c>
      <c r="I189" t="s">
        <v>570</v>
      </c>
    </row>
    <row r="190" spans="1:9" ht="43.2" x14ac:dyDescent="0.3">
      <c r="A190" t="s">
        <v>235</v>
      </c>
      <c r="B190" s="81" t="s">
        <v>475</v>
      </c>
      <c r="C190" s="1">
        <v>3.53</v>
      </c>
      <c r="E190" s="1">
        <v>3.53</v>
      </c>
      <c r="F190" s="1">
        <v>3.883</v>
      </c>
      <c r="G190" s="1">
        <v>4.2359999999999998</v>
      </c>
      <c r="H190" s="1">
        <v>4.5890000000000004</v>
      </c>
      <c r="I190" t="s">
        <v>570</v>
      </c>
    </row>
    <row r="191" spans="1:9" ht="72" x14ac:dyDescent="0.3">
      <c r="A191" t="s">
        <v>236</v>
      </c>
      <c r="B191" s="81" t="s">
        <v>476</v>
      </c>
      <c r="C191" s="1">
        <v>3.53</v>
      </c>
      <c r="E191" s="1">
        <v>3.53</v>
      </c>
      <c r="F191" s="1">
        <v>3.883</v>
      </c>
      <c r="G191" s="1">
        <v>4.2359999999999998</v>
      </c>
      <c r="H191" s="1">
        <v>4.5890000000000004</v>
      </c>
      <c r="I191" t="s">
        <v>571</v>
      </c>
    </row>
    <row r="192" spans="1:9" ht="57.6" x14ac:dyDescent="0.3">
      <c r="A192" t="s">
        <v>237</v>
      </c>
      <c r="B192" s="81" t="s">
        <v>477</v>
      </c>
      <c r="C192" s="1">
        <v>3.69</v>
      </c>
      <c r="E192" s="1">
        <v>3.69</v>
      </c>
      <c r="F192" s="1">
        <v>4.0590000000000002</v>
      </c>
      <c r="G192" s="1">
        <v>4.4279999999999999</v>
      </c>
      <c r="H192" s="1">
        <v>4.7969999999999997</v>
      </c>
      <c r="I192" t="s">
        <v>570</v>
      </c>
    </row>
    <row r="193" spans="1:9" ht="72" x14ac:dyDescent="0.3">
      <c r="A193" t="s">
        <v>238</v>
      </c>
      <c r="B193" s="81" t="s">
        <v>478</v>
      </c>
      <c r="C193" s="1">
        <v>3.53</v>
      </c>
      <c r="E193" s="1">
        <v>3.53</v>
      </c>
      <c r="F193" s="1">
        <v>3.883</v>
      </c>
      <c r="G193" s="1">
        <v>4.2359999999999998</v>
      </c>
      <c r="H193" s="1">
        <v>4.5890000000000004</v>
      </c>
      <c r="I193" t="s">
        <v>571</v>
      </c>
    </row>
    <row r="194" spans="1:9" ht="86.4" x14ac:dyDescent="0.3">
      <c r="A194" t="s">
        <v>239</v>
      </c>
      <c r="B194" s="81" t="s">
        <v>479</v>
      </c>
      <c r="C194" s="1">
        <v>3.53</v>
      </c>
      <c r="E194" s="1">
        <v>3.53</v>
      </c>
      <c r="F194" s="1">
        <v>3.883</v>
      </c>
      <c r="G194" s="1">
        <v>4.2359999999999998</v>
      </c>
      <c r="H194" s="1">
        <v>4.5890000000000004</v>
      </c>
      <c r="I194" t="s">
        <v>570</v>
      </c>
    </row>
    <row r="195" spans="1:9" ht="28.8" x14ac:dyDescent="0.3">
      <c r="A195" t="s">
        <v>240</v>
      </c>
      <c r="B195" s="81" t="s">
        <v>480</v>
      </c>
      <c r="C195" s="1">
        <v>3.53</v>
      </c>
      <c r="E195" s="1">
        <v>3.53</v>
      </c>
      <c r="F195" s="1">
        <v>3.883</v>
      </c>
      <c r="G195" s="1">
        <v>4.2359999999999998</v>
      </c>
      <c r="H195" s="1">
        <v>4.5890000000000004</v>
      </c>
      <c r="I195" t="s">
        <v>570</v>
      </c>
    </row>
    <row r="196" spans="1:9" x14ac:dyDescent="0.3">
      <c r="A196" t="s">
        <v>241</v>
      </c>
      <c r="B196" s="81" t="s">
        <v>481</v>
      </c>
      <c r="C196" s="1">
        <v>3.53</v>
      </c>
      <c r="E196" s="1">
        <v>3.53</v>
      </c>
      <c r="F196" s="1">
        <v>3.883</v>
      </c>
      <c r="G196" s="1">
        <v>4.2359999999999998</v>
      </c>
      <c r="H196" s="1">
        <v>4.5890000000000004</v>
      </c>
      <c r="I196" t="s">
        <v>570</v>
      </c>
    </row>
    <row r="197" spans="1:9" ht="28.8" x14ac:dyDescent="0.3">
      <c r="A197" t="s">
        <v>242</v>
      </c>
      <c r="B197" s="81" t="s">
        <v>482</v>
      </c>
      <c r="C197" s="1">
        <v>3.53</v>
      </c>
      <c r="E197" s="1">
        <v>3.53</v>
      </c>
      <c r="F197" s="1">
        <v>3.883</v>
      </c>
      <c r="G197" s="1">
        <v>4.2359999999999998</v>
      </c>
      <c r="H197" s="1">
        <v>4.5890000000000004</v>
      </c>
      <c r="I197" t="s">
        <v>571</v>
      </c>
    </row>
    <row r="198" spans="1:9" ht="43.2" x14ac:dyDescent="0.3">
      <c r="A198" t="s">
        <v>243</v>
      </c>
      <c r="B198" s="81" t="s">
        <v>483</v>
      </c>
      <c r="C198" s="1">
        <v>2.13</v>
      </c>
      <c r="E198" s="1">
        <v>2.13</v>
      </c>
      <c r="F198" s="1">
        <v>2.343</v>
      </c>
      <c r="G198" s="1">
        <v>2.556</v>
      </c>
      <c r="H198" s="1">
        <v>2.7690000000000001</v>
      </c>
      <c r="I198" t="s">
        <v>569</v>
      </c>
    </row>
    <row r="199" spans="1:9" ht="86.4" x14ac:dyDescent="0.3">
      <c r="A199" t="s">
        <v>244</v>
      </c>
      <c r="B199" s="81" t="s">
        <v>484</v>
      </c>
      <c r="C199" s="1">
        <v>2.95</v>
      </c>
      <c r="E199" s="1">
        <v>2.95</v>
      </c>
      <c r="F199" s="1">
        <v>3.2450000000000001</v>
      </c>
      <c r="G199" s="1">
        <v>3.54</v>
      </c>
      <c r="H199" s="1">
        <v>3.835</v>
      </c>
      <c r="I199" t="s">
        <v>569</v>
      </c>
    </row>
    <row r="200" spans="1:9" x14ac:dyDescent="0.3">
      <c r="A200" t="s">
        <v>245</v>
      </c>
      <c r="B200" s="81" t="s">
        <v>485</v>
      </c>
    </row>
    <row r="201" spans="1:9" x14ac:dyDescent="0.3">
      <c r="A201" t="s">
        <v>246</v>
      </c>
      <c r="B201" s="81" t="s">
        <v>485</v>
      </c>
      <c r="C201" s="1">
        <v>2.15</v>
      </c>
      <c r="E201" s="1">
        <v>2.15</v>
      </c>
      <c r="F201" s="1">
        <v>2.3650000000000002</v>
      </c>
      <c r="G201" s="1">
        <v>2.58</v>
      </c>
      <c r="H201" s="1">
        <v>2.7949999999999999</v>
      </c>
    </row>
    <row r="202" spans="1:9" ht="28.8" x14ac:dyDescent="0.3">
      <c r="A202" t="s">
        <v>247</v>
      </c>
      <c r="B202" s="81" t="s">
        <v>486</v>
      </c>
    </row>
    <row r="203" spans="1:9" x14ac:dyDescent="0.3">
      <c r="A203" t="s">
        <v>248</v>
      </c>
      <c r="B203" s="81" t="s">
        <v>487</v>
      </c>
      <c r="C203" s="1">
        <v>3.32</v>
      </c>
      <c r="E203" s="1">
        <v>3.32</v>
      </c>
      <c r="F203" s="1">
        <v>3.6520000000000001</v>
      </c>
      <c r="G203" s="1">
        <v>3.984</v>
      </c>
      <c r="H203" s="1">
        <v>4.3159999999999998</v>
      </c>
    </row>
    <row r="204" spans="1:9" ht="28.8" x14ac:dyDescent="0.3">
      <c r="A204" t="s">
        <v>249</v>
      </c>
      <c r="B204" s="81" t="s">
        <v>488</v>
      </c>
      <c r="C204" s="1">
        <v>2.11</v>
      </c>
      <c r="E204" s="1">
        <v>2.11</v>
      </c>
      <c r="F204" s="1">
        <v>2.3210000000000002</v>
      </c>
      <c r="G204" s="1">
        <v>2.532</v>
      </c>
      <c r="H204" s="1">
        <v>2.7429999999999999</v>
      </c>
      <c r="I204" t="s">
        <v>569</v>
      </c>
    </row>
    <row r="205" spans="1:9" ht="28.8" x14ac:dyDescent="0.3">
      <c r="A205" t="s">
        <v>250</v>
      </c>
      <c r="B205" s="81" t="s">
        <v>489</v>
      </c>
      <c r="C205" s="1">
        <v>3.32</v>
      </c>
      <c r="E205" s="1">
        <v>3.32</v>
      </c>
      <c r="F205" s="1">
        <v>3.6520000000000001</v>
      </c>
      <c r="G205" s="1">
        <v>3.984</v>
      </c>
      <c r="H205" s="1">
        <v>4.3159999999999998</v>
      </c>
    </row>
    <row r="206" spans="1:9" ht="43.2" x14ac:dyDescent="0.3">
      <c r="A206" t="s">
        <v>251</v>
      </c>
      <c r="B206" s="81" t="s">
        <v>490</v>
      </c>
      <c r="C206" s="1">
        <v>2.11</v>
      </c>
      <c r="E206" s="1">
        <v>2.11</v>
      </c>
      <c r="F206" s="1">
        <v>2.3210000000000002</v>
      </c>
      <c r="G206" s="1">
        <v>2.532</v>
      </c>
      <c r="H206" s="1">
        <v>2.7429999999999999</v>
      </c>
      <c r="I206" t="s">
        <v>569</v>
      </c>
    </row>
    <row r="207" spans="1:9" ht="43.2" x14ac:dyDescent="0.3">
      <c r="A207" t="s">
        <v>252</v>
      </c>
      <c r="B207" s="81" t="s">
        <v>491</v>
      </c>
      <c r="C207" s="1">
        <v>3.32</v>
      </c>
      <c r="E207" s="1">
        <v>3.32</v>
      </c>
      <c r="F207" s="1">
        <v>3.6520000000000001</v>
      </c>
      <c r="G207" s="1">
        <v>3.984</v>
      </c>
      <c r="H207" s="1">
        <v>4.3159999999999998</v>
      </c>
    </row>
    <row r="208" spans="1:9" ht="43.2" x14ac:dyDescent="0.3">
      <c r="A208" t="s">
        <v>253</v>
      </c>
      <c r="B208" s="81" t="s">
        <v>492</v>
      </c>
      <c r="C208" s="1">
        <v>2.11</v>
      </c>
      <c r="E208" s="1">
        <v>2.11</v>
      </c>
      <c r="F208" s="1">
        <v>2.3210000000000002</v>
      </c>
      <c r="G208" s="1">
        <v>2.532</v>
      </c>
      <c r="H208" s="1">
        <v>2.7429999999999999</v>
      </c>
      <c r="I208" t="s">
        <v>569</v>
      </c>
    </row>
    <row r="209" spans="1:9" ht="86.4" x14ac:dyDescent="0.3">
      <c r="A209" t="s">
        <v>254</v>
      </c>
      <c r="B209" s="81" t="s">
        <v>493</v>
      </c>
      <c r="C209" s="1">
        <v>2.11</v>
      </c>
      <c r="E209" s="1">
        <v>2.11</v>
      </c>
      <c r="F209" s="1">
        <v>2.3210000000000002</v>
      </c>
      <c r="G209" s="1">
        <v>2.532</v>
      </c>
      <c r="H209" s="1">
        <v>2.7429999999999999</v>
      </c>
      <c r="I209" t="s">
        <v>569</v>
      </c>
    </row>
    <row r="210" spans="1:9" ht="86.4" x14ac:dyDescent="0.3">
      <c r="A210" t="s">
        <v>255</v>
      </c>
      <c r="B210" s="81" t="s">
        <v>494</v>
      </c>
      <c r="C210" s="1">
        <v>2.11</v>
      </c>
      <c r="E210" s="1">
        <v>2.11</v>
      </c>
      <c r="F210" s="1">
        <v>2.3210000000000002</v>
      </c>
      <c r="G210" s="1">
        <v>2.532</v>
      </c>
      <c r="H210" s="1">
        <v>2.7429999999999999</v>
      </c>
      <c r="I210" t="s">
        <v>569</v>
      </c>
    </row>
    <row r="211" spans="1:9" ht="72" x14ac:dyDescent="0.3">
      <c r="A211" t="s">
        <v>256</v>
      </c>
      <c r="B211" s="81" t="s">
        <v>495</v>
      </c>
      <c r="C211" s="1">
        <v>3.32</v>
      </c>
      <c r="E211" s="1">
        <v>3.32</v>
      </c>
      <c r="F211" s="1">
        <v>3.6520000000000001</v>
      </c>
      <c r="G211" s="1">
        <v>3.984</v>
      </c>
      <c r="H211" s="1">
        <v>4.3159999999999998</v>
      </c>
    </row>
    <row r="212" spans="1:9" ht="57.6" x14ac:dyDescent="0.3">
      <c r="A212" t="s">
        <v>257</v>
      </c>
      <c r="B212" s="81" t="s">
        <v>496</v>
      </c>
      <c r="C212" s="1">
        <v>3.32</v>
      </c>
      <c r="E212" s="1">
        <v>3.32</v>
      </c>
      <c r="F212" s="1">
        <v>3.6520000000000001</v>
      </c>
      <c r="G212" s="1">
        <v>3.984</v>
      </c>
      <c r="H212" s="1">
        <v>4.3159999999999998</v>
      </c>
    </row>
    <row r="213" spans="1:9" ht="72" x14ac:dyDescent="0.3">
      <c r="A213" t="s">
        <v>258</v>
      </c>
      <c r="B213" s="81" t="s">
        <v>497</v>
      </c>
      <c r="C213" s="1">
        <v>2.08</v>
      </c>
      <c r="E213" s="1">
        <v>2.08</v>
      </c>
      <c r="F213" s="1">
        <v>2.2879999999999998</v>
      </c>
      <c r="G213" s="1">
        <v>2.496</v>
      </c>
      <c r="H213" s="1">
        <v>2.7040000000000002</v>
      </c>
      <c r="I213" t="s">
        <v>570</v>
      </c>
    </row>
    <row r="214" spans="1:9" ht="72" x14ac:dyDescent="0.3">
      <c r="A214" t="s">
        <v>259</v>
      </c>
      <c r="B214" s="81" t="s">
        <v>498</v>
      </c>
      <c r="C214" s="1">
        <v>2.08</v>
      </c>
      <c r="E214" s="1">
        <v>2.08</v>
      </c>
      <c r="F214" s="1">
        <v>2.2879999999999998</v>
      </c>
      <c r="G214" s="1">
        <v>2.496</v>
      </c>
      <c r="H214" s="1">
        <v>2.7040000000000002</v>
      </c>
      <c r="I214" t="s">
        <v>571</v>
      </c>
    </row>
    <row r="215" spans="1:9" ht="28.8" x14ac:dyDescent="0.3">
      <c r="A215" t="s">
        <v>260</v>
      </c>
      <c r="B215" s="81" t="s">
        <v>499</v>
      </c>
      <c r="C215" s="1">
        <v>2.11</v>
      </c>
      <c r="E215" s="1">
        <v>2.11</v>
      </c>
      <c r="F215" s="1">
        <v>2.3210000000000002</v>
      </c>
      <c r="G215" s="1">
        <v>2.532</v>
      </c>
      <c r="H215" s="1">
        <v>2.7429999999999999</v>
      </c>
      <c r="I215" t="s">
        <v>569</v>
      </c>
    </row>
    <row r="216" spans="1:9" ht="43.2" x14ac:dyDescent="0.3">
      <c r="A216" t="s">
        <v>261</v>
      </c>
      <c r="B216" s="81" t="s">
        <v>500</v>
      </c>
      <c r="C216" s="1">
        <v>2.13</v>
      </c>
      <c r="E216" s="1">
        <v>2.13</v>
      </c>
      <c r="F216" s="1">
        <v>2.343</v>
      </c>
      <c r="G216" s="1">
        <v>2.556</v>
      </c>
      <c r="H216" s="1">
        <v>2.7690000000000001</v>
      </c>
      <c r="I216" t="s">
        <v>569</v>
      </c>
    </row>
    <row r="217" spans="1:9" ht="72" x14ac:dyDescent="0.3">
      <c r="A217" t="s">
        <v>262</v>
      </c>
      <c r="B217" s="81" t="s">
        <v>501</v>
      </c>
    </row>
    <row r="218" spans="1:9" ht="43.2" x14ac:dyDescent="0.3">
      <c r="A218" t="s">
        <v>263</v>
      </c>
      <c r="B218" s="81" t="s">
        <v>502</v>
      </c>
      <c r="C218" s="1">
        <v>3.36</v>
      </c>
      <c r="E218" s="1">
        <v>3.36</v>
      </c>
      <c r="F218" s="1">
        <v>3.6960000000000002</v>
      </c>
      <c r="G218" s="1">
        <v>4.032</v>
      </c>
      <c r="H218" s="1">
        <v>4.3680000000000003</v>
      </c>
    </row>
    <row r="219" spans="1:9" ht="57.6" x14ac:dyDescent="0.3">
      <c r="A219" t="s">
        <v>264</v>
      </c>
      <c r="B219" s="81" t="s">
        <v>503</v>
      </c>
      <c r="C219" s="1">
        <v>2.13</v>
      </c>
      <c r="E219" s="1">
        <v>2.13</v>
      </c>
      <c r="F219" s="1">
        <v>2.343</v>
      </c>
      <c r="G219" s="1">
        <v>2.556</v>
      </c>
      <c r="H219" s="1">
        <v>2.7690000000000001</v>
      </c>
      <c r="I219" t="s">
        <v>569</v>
      </c>
    </row>
    <row r="220" spans="1:9" ht="57.6" x14ac:dyDescent="0.3">
      <c r="A220" t="s">
        <v>265</v>
      </c>
      <c r="B220" s="81" t="s">
        <v>504</v>
      </c>
      <c r="C220" s="1">
        <v>3.36</v>
      </c>
      <c r="E220" s="1">
        <v>3.36</v>
      </c>
      <c r="F220" s="1">
        <v>3.6960000000000002</v>
      </c>
      <c r="G220" s="1">
        <v>4.032</v>
      </c>
      <c r="H220" s="1">
        <v>4.3680000000000003</v>
      </c>
    </row>
    <row r="221" spans="1:9" ht="72" x14ac:dyDescent="0.3">
      <c r="A221" t="s">
        <v>266</v>
      </c>
      <c r="B221" s="81" t="s">
        <v>505</v>
      </c>
      <c r="C221" s="1">
        <v>2.13</v>
      </c>
      <c r="E221" s="1">
        <v>2.13</v>
      </c>
      <c r="F221" s="1">
        <v>2.343</v>
      </c>
      <c r="G221" s="1">
        <v>2.556</v>
      </c>
      <c r="H221" s="1">
        <v>2.7690000000000001</v>
      </c>
      <c r="I221" t="s">
        <v>569</v>
      </c>
    </row>
    <row r="222" spans="1:9" ht="43.2" x14ac:dyDescent="0.3">
      <c r="A222" t="s">
        <v>267</v>
      </c>
      <c r="B222" s="81" t="s">
        <v>506</v>
      </c>
      <c r="C222" s="1">
        <v>2.13</v>
      </c>
      <c r="E222" s="1">
        <v>2.13</v>
      </c>
      <c r="F222" s="1">
        <v>2.343</v>
      </c>
      <c r="G222" s="1">
        <v>2.556</v>
      </c>
      <c r="H222" s="1">
        <v>2.7690000000000001</v>
      </c>
      <c r="I222" t="s">
        <v>569</v>
      </c>
    </row>
    <row r="223" spans="1:9" ht="28.8" x14ac:dyDescent="0.3">
      <c r="A223" t="s">
        <v>268</v>
      </c>
      <c r="B223" s="81" t="s">
        <v>507</v>
      </c>
      <c r="C223" s="1">
        <v>2.1</v>
      </c>
      <c r="E223" s="1">
        <v>2.1</v>
      </c>
      <c r="F223" s="1">
        <v>2.31</v>
      </c>
      <c r="G223" s="1">
        <v>2.52</v>
      </c>
      <c r="H223" s="1">
        <v>2.73</v>
      </c>
    </row>
    <row r="224" spans="1:9" ht="43.2" x14ac:dyDescent="0.3">
      <c r="A224" t="s">
        <v>269</v>
      </c>
      <c r="B224" s="81" t="s">
        <v>508</v>
      </c>
      <c r="C224" s="1">
        <v>2.13</v>
      </c>
      <c r="E224" s="1">
        <v>2.13</v>
      </c>
      <c r="F224" s="1">
        <v>2.343</v>
      </c>
      <c r="G224" s="1">
        <v>2.556</v>
      </c>
      <c r="H224" s="1">
        <v>2.7690000000000001</v>
      </c>
      <c r="I224" t="s">
        <v>569</v>
      </c>
    </row>
    <row r="225" spans="1:9" ht="43.2" x14ac:dyDescent="0.3">
      <c r="A225" t="s">
        <v>270</v>
      </c>
      <c r="B225" s="81" t="s">
        <v>509</v>
      </c>
      <c r="C225" s="1">
        <v>2.13</v>
      </c>
      <c r="E225" s="1">
        <v>2.13</v>
      </c>
      <c r="F225" s="1">
        <v>2.343</v>
      </c>
      <c r="G225" s="1">
        <v>2.556</v>
      </c>
      <c r="H225" s="1">
        <v>2.7690000000000001</v>
      </c>
      <c r="I225" t="s">
        <v>569</v>
      </c>
    </row>
    <row r="226" spans="1:9" ht="86.4" x14ac:dyDescent="0.3">
      <c r="A226" t="s">
        <v>271</v>
      </c>
      <c r="B226" s="81" t="s">
        <v>510</v>
      </c>
      <c r="C226" s="1">
        <v>2.13</v>
      </c>
      <c r="E226" s="1">
        <v>2.13</v>
      </c>
      <c r="F226" s="1">
        <v>2.343</v>
      </c>
      <c r="G226" s="1">
        <v>2.556</v>
      </c>
      <c r="H226" s="1">
        <v>2.7690000000000001</v>
      </c>
      <c r="I226" t="s">
        <v>569</v>
      </c>
    </row>
    <row r="227" spans="1:9" ht="100.8" x14ac:dyDescent="0.3">
      <c r="A227" t="s">
        <v>272</v>
      </c>
      <c r="B227" s="81" t="s">
        <v>511</v>
      </c>
      <c r="C227" s="1">
        <v>2.13</v>
      </c>
      <c r="E227" s="1">
        <v>2.13</v>
      </c>
      <c r="F227" s="1">
        <v>2.343</v>
      </c>
      <c r="G227" s="1">
        <v>2.556</v>
      </c>
      <c r="H227" s="1">
        <v>2.7690000000000001</v>
      </c>
      <c r="I227" t="s">
        <v>569</v>
      </c>
    </row>
    <row r="228" spans="1:9" ht="100.8" x14ac:dyDescent="0.3">
      <c r="A228" t="s">
        <v>273</v>
      </c>
      <c r="B228" s="81" t="s">
        <v>512</v>
      </c>
      <c r="C228" s="1">
        <v>2.13</v>
      </c>
      <c r="E228" s="1">
        <v>2.13</v>
      </c>
      <c r="F228" s="1">
        <v>2.343</v>
      </c>
      <c r="G228" s="1">
        <v>2.556</v>
      </c>
      <c r="H228" s="1">
        <v>2.7690000000000001</v>
      </c>
      <c r="I228" t="s">
        <v>569</v>
      </c>
    </row>
    <row r="229" spans="1:9" ht="100.8" x14ac:dyDescent="0.3">
      <c r="A229" t="s">
        <v>274</v>
      </c>
      <c r="B229" s="81" t="s">
        <v>513</v>
      </c>
      <c r="C229" s="1">
        <v>3.36</v>
      </c>
      <c r="E229" s="1">
        <v>3.36</v>
      </c>
      <c r="F229" s="1">
        <v>3.6960000000000002</v>
      </c>
      <c r="G229" s="1">
        <v>4.032</v>
      </c>
      <c r="H229" s="1">
        <v>4.3680000000000003</v>
      </c>
    </row>
    <row r="230" spans="1:9" ht="100.8" x14ac:dyDescent="0.3">
      <c r="A230" t="s">
        <v>275</v>
      </c>
      <c r="B230" s="81" t="s">
        <v>514</v>
      </c>
      <c r="C230" s="1">
        <v>3.33</v>
      </c>
      <c r="E230" s="1">
        <v>3.33</v>
      </c>
      <c r="F230" s="1">
        <v>3.6629999999999998</v>
      </c>
      <c r="G230" s="1">
        <v>3.996</v>
      </c>
      <c r="H230" s="1">
        <v>4.3289999999999997</v>
      </c>
    </row>
    <row r="231" spans="1:9" ht="43.2" x14ac:dyDescent="0.3">
      <c r="A231" t="s">
        <v>276</v>
      </c>
      <c r="B231" s="81" t="s">
        <v>515</v>
      </c>
      <c r="C231" s="1">
        <v>2.14</v>
      </c>
      <c r="E231" s="1">
        <v>2.14</v>
      </c>
      <c r="F231" s="1">
        <v>2.3540000000000001</v>
      </c>
      <c r="G231" s="1">
        <v>2.5680000000000001</v>
      </c>
      <c r="H231" s="1">
        <v>2.782</v>
      </c>
      <c r="I231" t="s">
        <v>570</v>
      </c>
    </row>
    <row r="232" spans="1:9" ht="43.2" x14ac:dyDescent="0.3">
      <c r="A232" t="s">
        <v>277</v>
      </c>
      <c r="B232" s="81" t="s">
        <v>516</v>
      </c>
      <c r="C232" s="1">
        <v>2.11</v>
      </c>
      <c r="E232" s="1">
        <v>2.11</v>
      </c>
      <c r="F232" s="1">
        <v>2.3210000000000002</v>
      </c>
      <c r="G232" s="1">
        <v>2.532</v>
      </c>
      <c r="H232" s="1">
        <v>2.7429999999999999</v>
      </c>
      <c r="I232" t="s">
        <v>570</v>
      </c>
    </row>
    <row r="233" spans="1:9" ht="86.4" x14ac:dyDescent="0.3">
      <c r="A233" t="s">
        <v>278</v>
      </c>
      <c r="B233" s="81" t="s">
        <v>517</v>
      </c>
      <c r="C233" s="1">
        <v>2.14</v>
      </c>
      <c r="E233" s="1">
        <v>2.14</v>
      </c>
      <c r="F233" s="1">
        <v>2.3540000000000001</v>
      </c>
      <c r="G233" s="1">
        <v>2.5680000000000001</v>
      </c>
      <c r="H233" s="1">
        <v>2.782</v>
      </c>
      <c r="I233" t="s">
        <v>570</v>
      </c>
    </row>
    <row r="234" spans="1:9" ht="28.8" x14ac:dyDescent="0.3">
      <c r="A234" t="s">
        <v>279</v>
      </c>
      <c r="B234" s="81" t="s">
        <v>518</v>
      </c>
      <c r="C234" s="1">
        <v>3.36</v>
      </c>
      <c r="E234" s="1">
        <v>3.36</v>
      </c>
      <c r="F234" s="1">
        <v>3.6960000000000002</v>
      </c>
      <c r="G234" s="1">
        <v>4.032</v>
      </c>
      <c r="H234" s="1">
        <v>4.3680000000000003</v>
      </c>
    </row>
    <row r="235" spans="1:9" ht="43.2" x14ac:dyDescent="0.3">
      <c r="A235" t="s">
        <v>280</v>
      </c>
      <c r="B235" s="81" t="s">
        <v>519</v>
      </c>
      <c r="C235" s="1">
        <v>2.13</v>
      </c>
      <c r="E235" s="1">
        <v>2.13</v>
      </c>
      <c r="F235" s="1">
        <v>2.343</v>
      </c>
      <c r="G235" s="1">
        <v>2.556</v>
      </c>
      <c r="H235" s="1">
        <v>2.7690000000000001</v>
      </c>
      <c r="I235" t="s">
        <v>569</v>
      </c>
    </row>
    <row r="236" spans="1:9" ht="43.2" x14ac:dyDescent="0.3">
      <c r="A236" t="s">
        <v>281</v>
      </c>
      <c r="B236" s="81" t="s">
        <v>520</v>
      </c>
      <c r="C236" s="1">
        <v>2.13</v>
      </c>
      <c r="E236" s="1">
        <v>2.13</v>
      </c>
      <c r="F236" s="1">
        <v>2.343</v>
      </c>
      <c r="G236" s="1">
        <v>2.556</v>
      </c>
      <c r="H236" s="1">
        <v>2.7690000000000001</v>
      </c>
      <c r="I236" t="s">
        <v>569</v>
      </c>
    </row>
    <row r="237" spans="1:9" ht="100.8" x14ac:dyDescent="0.3">
      <c r="A237" t="s">
        <v>282</v>
      </c>
      <c r="B237" s="81" t="s">
        <v>521</v>
      </c>
      <c r="C237" s="1">
        <v>3.36</v>
      </c>
      <c r="E237" s="1">
        <v>3.36</v>
      </c>
      <c r="F237" s="1">
        <v>3.6960000000000002</v>
      </c>
      <c r="G237" s="1">
        <v>4.032</v>
      </c>
      <c r="H237" s="1">
        <v>4.3680000000000003</v>
      </c>
    </row>
    <row r="238" spans="1:9" ht="100.8" x14ac:dyDescent="0.3">
      <c r="A238" t="s">
        <v>283</v>
      </c>
      <c r="B238" s="81" t="s">
        <v>522</v>
      </c>
      <c r="C238" s="1">
        <v>2.13</v>
      </c>
      <c r="E238" s="1">
        <v>2.13</v>
      </c>
      <c r="F238" s="1">
        <v>2.343</v>
      </c>
      <c r="G238" s="1">
        <v>2.556</v>
      </c>
      <c r="H238" s="1">
        <v>2.7690000000000001</v>
      </c>
      <c r="I238" t="s">
        <v>569</v>
      </c>
    </row>
    <row r="239" spans="1:9" ht="57.6" x14ac:dyDescent="0.3">
      <c r="A239" t="s">
        <v>284</v>
      </c>
      <c r="B239" s="81" t="s">
        <v>523</v>
      </c>
      <c r="C239" s="1">
        <v>2.13</v>
      </c>
      <c r="E239" s="1">
        <v>2.13</v>
      </c>
      <c r="F239" s="1">
        <v>2.343</v>
      </c>
      <c r="G239" s="1">
        <v>2.556</v>
      </c>
      <c r="H239" s="1">
        <v>2.7690000000000001</v>
      </c>
      <c r="I239" t="s">
        <v>569</v>
      </c>
    </row>
    <row r="240" spans="1:9" ht="28.8" x14ac:dyDescent="0.3">
      <c r="A240" t="s">
        <v>285</v>
      </c>
      <c r="B240" s="81" t="s">
        <v>524</v>
      </c>
    </row>
    <row r="241" spans="1:9" x14ac:dyDescent="0.3">
      <c r="A241" t="s">
        <v>286</v>
      </c>
      <c r="B241" s="81" t="s">
        <v>525</v>
      </c>
      <c r="C241" s="1">
        <v>2.2200000000000002</v>
      </c>
      <c r="E241" s="1">
        <v>2.2200000000000002</v>
      </c>
      <c r="F241" s="1">
        <v>2.4420000000000002</v>
      </c>
      <c r="G241" s="1">
        <v>2.6640000000000001</v>
      </c>
      <c r="H241" s="1">
        <v>2.8860000000000001</v>
      </c>
    </row>
    <row r="242" spans="1:9" ht="28.8" x14ac:dyDescent="0.3">
      <c r="A242" t="s">
        <v>287</v>
      </c>
      <c r="B242" s="81" t="s">
        <v>526</v>
      </c>
      <c r="C242" s="1">
        <v>2.2200000000000002</v>
      </c>
      <c r="E242" s="1">
        <v>2.2200000000000002</v>
      </c>
      <c r="F242" s="1">
        <v>2.4420000000000002</v>
      </c>
      <c r="G242" s="1">
        <v>2.6640000000000001</v>
      </c>
      <c r="H242" s="1">
        <v>2.8860000000000001</v>
      </c>
    </row>
    <row r="243" spans="1:9" x14ac:dyDescent="0.3">
      <c r="A243" t="s">
        <v>288</v>
      </c>
      <c r="B243" s="81" t="s">
        <v>527</v>
      </c>
      <c r="C243" s="1">
        <v>2.31</v>
      </c>
      <c r="E243" s="1">
        <v>2.31</v>
      </c>
      <c r="F243" s="1">
        <v>2.5409999999999999</v>
      </c>
      <c r="G243" s="1">
        <v>2.7719999999999998</v>
      </c>
      <c r="H243" s="1">
        <v>3.0030000000000001</v>
      </c>
      <c r="I243" t="s">
        <v>569</v>
      </c>
    </row>
    <row r="244" spans="1:9" x14ac:dyDescent="0.3">
      <c r="A244" t="s">
        <v>289</v>
      </c>
      <c r="B244" s="81" t="s">
        <v>528</v>
      </c>
      <c r="C244" s="1">
        <v>2.86</v>
      </c>
      <c r="E244" s="1">
        <v>2.86</v>
      </c>
      <c r="F244" s="1">
        <v>3.1459999999999999</v>
      </c>
      <c r="G244" s="1">
        <v>3.4319999999999999</v>
      </c>
      <c r="H244" s="1">
        <v>3.718</v>
      </c>
    </row>
    <row r="245" spans="1:9" ht="28.8" x14ac:dyDescent="0.3">
      <c r="A245" t="s">
        <v>290</v>
      </c>
      <c r="B245" s="81" t="s">
        <v>529</v>
      </c>
      <c r="C245" s="1">
        <v>2.86</v>
      </c>
      <c r="E245" s="1">
        <v>2.86</v>
      </c>
      <c r="F245" s="1">
        <v>3.1459999999999999</v>
      </c>
      <c r="G245" s="1">
        <v>3.4319999999999999</v>
      </c>
      <c r="H245" s="1">
        <v>3.718</v>
      </c>
    </row>
    <row r="246" spans="1:9" ht="28.8" x14ac:dyDescent="0.3">
      <c r="A246" t="s">
        <v>291</v>
      </c>
      <c r="B246" s="81" t="s">
        <v>530</v>
      </c>
      <c r="C246" s="1">
        <v>2.86</v>
      </c>
      <c r="E246" s="1">
        <v>2.86</v>
      </c>
      <c r="F246" s="1">
        <v>3.1459999999999999</v>
      </c>
      <c r="G246" s="1">
        <v>3.4319999999999999</v>
      </c>
      <c r="H246" s="1">
        <v>3.718</v>
      </c>
    </row>
    <row r="247" spans="1:9" ht="43.2" x14ac:dyDescent="0.3">
      <c r="A247" t="s">
        <v>292</v>
      </c>
      <c r="B247" s="81" t="s">
        <v>531</v>
      </c>
      <c r="C247" s="1">
        <v>2.86</v>
      </c>
      <c r="E247" s="1">
        <v>2.86</v>
      </c>
      <c r="F247" s="1">
        <v>3.1459999999999999</v>
      </c>
      <c r="G247" s="1">
        <v>3.4319999999999999</v>
      </c>
      <c r="H247" s="1">
        <v>3.718</v>
      </c>
    </row>
    <row r="248" spans="1:9" x14ac:dyDescent="0.3">
      <c r="A248" t="s">
        <v>293</v>
      </c>
      <c r="B248" s="81" t="s">
        <v>532</v>
      </c>
      <c r="C248" s="1">
        <v>2.11</v>
      </c>
      <c r="E248" s="1">
        <v>2.11</v>
      </c>
      <c r="F248" s="1">
        <v>2.3210000000000002</v>
      </c>
      <c r="G248" s="1">
        <v>2.532</v>
      </c>
      <c r="H248" s="1">
        <v>2.7429999999999999</v>
      </c>
      <c r="I248" t="s">
        <v>569</v>
      </c>
    </row>
    <row r="249" spans="1:9" ht="28.8" x14ac:dyDescent="0.3">
      <c r="A249" t="s">
        <v>294</v>
      </c>
      <c r="B249" s="81" t="s">
        <v>533</v>
      </c>
      <c r="C249" s="1">
        <v>2.11</v>
      </c>
      <c r="E249" s="1">
        <v>2.11</v>
      </c>
      <c r="F249" s="1">
        <v>2.3210000000000002</v>
      </c>
      <c r="G249" s="1">
        <v>2.532</v>
      </c>
      <c r="H249" s="1">
        <v>2.7429999999999999</v>
      </c>
      <c r="I249" t="s">
        <v>569</v>
      </c>
    </row>
    <row r="250" spans="1:9" ht="28.8" x14ac:dyDescent="0.3">
      <c r="A250" t="s">
        <v>295</v>
      </c>
      <c r="B250" s="81" t="s">
        <v>534</v>
      </c>
      <c r="C250" s="1">
        <v>2.11</v>
      </c>
      <c r="E250" s="1">
        <v>2.11</v>
      </c>
      <c r="F250" s="1">
        <v>2.3210000000000002</v>
      </c>
      <c r="G250" s="1">
        <v>2.532</v>
      </c>
      <c r="H250" s="1">
        <v>2.7429999999999999</v>
      </c>
      <c r="I250" t="s">
        <v>569</v>
      </c>
    </row>
    <row r="251" spans="1:9" ht="43.2" x14ac:dyDescent="0.3">
      <c r="A251" t="s">
        <v>296</v>
      </c>
      <c r="B251" s="81" t="s">
        <v>535</v>
      </c>
      <c r="C251" s="1">
        <v>2.11</v>
      </c>
      <c r="E251" s="1">
        <v>2.11</v>
      </c>
      <c r="F251" s="1">
        <v>2.3210000000000002</v>
      </c>
      <c r="G251" s="1">
        <v>2.532</v>
      </c>
      <c r="H251" s="1">
        <v>2.7429999999999999</v>
      </c>
      <c r="I251" t="s">
        <v>569</v>
      </c>
    </row>
    <row r="252" spans="1:9" ht="100.8" x14ac:dyDescent="0.3">
      <c r="A252" t="s">
        <v>297</v>
      </c>
      <c r="B252" s="81" t="s">
        <v>536</v>
      </c>
      <c r="C252" s="1">
        <v>2.95</v>
      </c>
      <c r="E252" s="1">
        <v>2.95</v>
      </c>
      <c r="F252" s="1">
        <v>3.2450000000000001</v>
      </c>
      <c r="G252" s="1">
        <v>3.54</v>
      </c>
      <c r="H252" s="1">
        <v>3.835</v>
      </c>
      <c r="I252" t="s">
        <v>569</v>
      </c>
    </row>
    <row r="253" spans="1:9" ht="86.4" x14ac:dyDescent="0.3">
      <c r="A253" t="s">
        <v>298</v>
      </c>
      <c r="B253" s="81" t="s">
        <v>537</v>
      </c>
      <c r="C253" s="1">
        <v>3.16</v>
      </c>
      <c r="E253" s="1">
        <v>3.16</v>
      </c>
      <c r="F253" s="1">
        <v>3.476</v>
      </c>
      <c r="G253" s="1">
        <v>3.7919999999999998</v>
      </c>
      <c r="H253" s="1">
        <v>4.1079999999999997</v>
      </c>
      <c r="I253" t="s">
        <v>569</v>
      </c>
    </row>
    <row r="254" spans="1:9" ht="86.4" x14ac:dyDescent="0.3">
      <c r="A254" t="s">
        <v>299</v>
      </c>
      <c r="B254" s="81" t="s">
        <v>538</v>
      </c>
      <c r="C254" s="1">
        <v>2.13</v>
      </c>
      <c r="E254" s="1">
        <v>2.13</v>
      </c>
      <c r="F254" s="1">
        <v>2.343</v>
      </c>
      <c r="G254" s="1">
        <v>2.556</v>
      </c>
      <c r="H254" s="1">
        <v>2.7690000000000001</v>
      </c>
      <c r="I254" t="s">
        <v>569</v>
      </c>
    </row>
    <row r="255" spans="1:9" ht="43.2" x14ac:dyDescent="0.3">
      <c r="A255" t="s">
        <v>300</v>
      </c>
      <c r="B255" s="81" t="s">
        <v>539</v>
      </c>
    </row>
    <row r="256" spans="1:9" ht="43.2" x14ac:dyDescent="0.3">
      <c r="A256" t="s">
        <v>301</v>
      </c>
      <c r="B256" s="81" t="s">
        <v>539</v>
      </c>
      <c r="C256" s="1">
        <v>3.13</v>
      </c>
      <c r="E256" s="1">
        <v>3.13</v>
      </c>
      <c r="F256" s="1">
        <v>3.4430000000000001</v>
      </c>
      <c r="G256" s="1">
        <v>3.7559999999999998</v>
      </c>
      <c r="H256" s="1">
        <v>4.069</v>
      </c>
      <c r="I256" t="s">
        <v>569</v>
      </c>
    </row>
    <row r="257" spans="1:9" ht="72" x14ac:dyDescent="0.3">
      <c r="A257" t="s">
        <v>302</v>
      </c>
      <c r="B257" s="81" t="s">
        <v>540</v>
      </c>
    </row>
    <row r="258" spans="1:9" x14ac:dyDescent="0.3">
      <c r="A258" t="s">
        <v>303</v>
      </c>
      <c r="B258" s="81" t="s">
        <v>541</v>
      </c>
      <c r="C258" s="1">
        <v>2.1</v>
      </c>
      <c r="E258" s="1">
        <v>2.1</v>
      </c>
      <c r="F258" s="1">
        <v>2.31</v>
      </c>
      <c r="G258" s="1">
        <v>2.52</v>
      </c>
      <c r="H258" s="1">
        <v>2.73</v>
      </c>
      <c r="I258" t="s">
        <v>569</v>
      </c>
    </row>
    <row r="259" spans="1:9" x14ac:dyDescent="0.3">
      <c r="A259" t="s">
        <v>304</v>
      </c>
      <c r="B259" s="81" t="s">
        <v>542</v>
      </c>
      <c r="C259" s="1">
        <v>3.3</v>
      </c>
      <c r="E259" s="1">
        <v>3.3</v>
      </c>
      <c r="F259" s="1">
        <v>3.63</v>
      </c>
      <c r="G259" s="1">
        <v>3.96</v>
      </c>
      <c r="H259" s="1">
        <v>4.29</v>
      </c>
      <c r="I259" t="s">
        <v>569</v>
      </c>
    </row>
    <row r="260" spans="1:9" ht="28.8" x14ac:dyDescent="0.3">
      <c r="A260" t="s">
        <v>305</v>
      </c>
      <c r="B260" s="81" t="s">
        <v>543</v>
      </c>
      <c r="C260" s="1">
        <v>2.1</v>
      </c>
      <c r="E260" s="1">
        <v>2.1</v>
      </c>
      <c r="F260" s="1">
        <v>2.31</v>
      </c>
      <c r="G260" s="1">
        <v>2.52</v>
      </c>
      <c r="H260" s="1">
        <v>2.73</v>
      </c>
      <c r="I260" t="s">
        <v>569</v>
      </c>
    </row>
    <row r="261" spans="1:9" x14ac:dyDescent="0.3">
      <c r="A261" t="s">
        <v>306</v>
      </c>
      <c r="B261" s="81" t="s">
        <v>544</v>
      </c>
      <c r="C261" s="1">
        <v>2.1</v>
      </c>
      <c r="E261" s="1">
        <v>2.1</v>
      </c>
      <c r="F261" s="1">
        <v>2.31</v>
      </c>
      <c r="G261" s="1">
        <v>2.52</v>
      </c>
      <c r="H261" s="1">
        <v>2.73</v>
      </c>
      <c r="I261" t="s">
        <v>569</v>
      </c>
    </row>
    <row r="262" spans="1:9" x14ac:dyDescent="0.3">
      <c r="A262" t="s">
        <v>307</v>
      </c>
      <c r="B262" s="81" t="s">
        <v>545</v>
      </c>
      <c r="C262" s="1">
        <v>3.3</v>
      </c>
      <c r="E262" s="1">
        <v>3.3</v>
      </c>
      <c r="F262" s="1">
        <v>3.63</v>
      </c>
      <c r="G262" s="1">
        <v>3.96</v>
      </c>
      <c r="H262" s="1">
        <v>4.29</v>
      </c>
      <c r="I262" t="s">
        <v>569</v>
      </c>
    </row>
    <row r="263" spans="1:9" ht="28.8" x14ac:dyDescent="0.3">
      <c r="A263" t="s">
        <v>308</v>
      </c>
      <c r="B263" s="81" t="s">
        <v>546</v>
      </c>
      <c r="C263" s="1">
        <v>2.1</v>
      </c>
      <c r="E263" s="1">
        <v>2.1</v>
      </c>
      <c r="F263" s="1">
        <v>2.31</v>
      </c>
      <c r="G263" s="1">
        <v>2.52</v>
      </c>
      <c r="H263" s="1">
        <v>2.73</v>
      </c>
      <c r="I263" t="s">
        <v>569</v>
      </c>
    </row>
    <row r="264" spans="1:9" ht="43.2" x14ac:dyDescent="0.3">
      <c r="A264" t="s">
        <v>309</v>
      </c>
      <c r="B264" s="81" t="s">
        <v>547</v>
      </c>
      <c r="C264" s="1">
        <v>2.1</v>
      </c>
      <c r="E264" s="1">
        <v>2.1</v>
      </c>
      <c r="F264" s="1">
        <v>2.31</v>
      </c>
      <c r="G264" s="1">
        <v>2.52</v>
      </c>
      <c r="H264" s="1">
        <v>2.73</v>
      </c>
      <c r="I264" t="s">
        <v>569</v>
      </c>
    </row>
    <row r="265" spans="1:9" ht="72" x14ac:dyDescent="0.3">
      <c r="A265" t="s">
        <v>310</v>
      </c>
      <c r="B265" s="81" t="s">
        <v>548</v>
      </c>
      <c r="C265" s="1">
        <v>2.8</v>
      </c>
      <c r="E265" s="1">
        <v>2.8</v>
      </c>
      <c r="F265" s="1">
        <v>3.08</v>
      </c>
      <c r="G265" s="1">
        <v>3.36</v>
      </c>
      <c r="H265" s="1">
        <v>3.64</v>
      </c>
      <c r="I265" t="s">
        <v>569</v>
      </c>
    </row>
    <row r="266" spans="1:9" x14ac:dyDescent="0.3">
      <c r="A266" t="s">
        <v>311</v>
      </c>
      <c r="B266" s="81" t="s">
        <v>549</v>
      </c>
      <c r="C266" s="1">
        <v>3.06</v>
      </c>
      <c r="E266" s="1">
        <v>3.06</v>
      </c>
      <c r="F266" s="1">
        <v>3.3660000000000001</v>
      </c>
      <c r="G266" s="1">
        <v>3.6720000000000002</v>
      </c>
      <c r="H266" s="1">
        <v>3.9780000000000002</v>
      </c>
      <c r="I266" t="s">
        <v>569</v>
      </c>
    </row>
    <row r="267" spans="1:9" ht="28.8" x14ac:dyDescent="0.3">
      <c r="A267" t="s">
        <v>312</v>
      </c>
      <c r="B267" s="81" t="s">
        <v>550</v>
      </c>
      <c r="C267" s="1">
        <v>2.1</v>
      </c>
      <c r="E267" s="1">
        <v>2.1</v>
      </c>
      <c r="F267" s="1">
        <v>2.31</v>
      </c>
      <c r="G267" s="1">
        <v>2.52</v>
      </c>
      <c r="H267" s="1">
        <v>2.73</v>
      </c>
      <c r="I267" t="s">
        <v>569</v>
      </c>
    </row>
    <row r="268" spans="1:9" ht="28.8" x14ac:dyDescent="0.3">
      <c r="A268" t="s">
        <v>313</v>
      </c>
      <c r="B268" s="81" t="s">
        <v>551</v>
      </c>
      <c r="C268" s="1">
        <v>2.1</v>
      </c>
      <c r="E268" s="1">
        <v>2.1</v>
      </c>
      <c r="F268" s="1">
        <v>2.31</v>
      </c>
      <c r="G268" s="1">
        <v>2.52</v>
      </c>
      <c r="H268" s="1">
        <v>2.73</v>
      </c>
      <c r="I268" t="s">
        <v>569</v>
      </c>
    </row>
    <row r="269" spans="1:9" ht="28.8" x14ac:dyDescent="0.3">
      <c r="A269" t="s">
        <v>314</v>
      </c>
      <c r="B269" s="81" t="s">
        <v>552</v>
      </c>
      <c r="C269" s="1">
        <v>2.2799999999999998</v>
      </c>
      <c r="E269" s="1">
        <v>2.2799999999999998</v>
      </c>
      <c r="F269" s="1">
        <v>2.508</v>
      </c>
      <c r="G269" s="1">
        <v>2.7360000000000002</v>
      </c>
      <c r="H269" s="1">
        <v>2.964</v>
      </c>
      <c r="I269" t="s">
        <v>569</v>
      </c>
    </row>
    <row r="270" spans="1:9" ht="28.8" x14ac:dyDescent="0.3">
      <c r="A270" t="s">
        <v>315</v>
      </c>
      <c r="B270" s="81" t="s">
        <v>553</v>
      </c>
      <c r="C270" s="1">
        <v>2.2200000000000002</v>
      </c>
      <c r="E270" s="1">
        <v>2.2200000000000002</v>
      </c>
      <c r="F270" s="1">
        <v>2.4420000000000002</v>
      </c>
      <c r="G270" s="1">
        <v>2.6640000000000001</v>
      </c>
      <c r="H270" s="1">
        <v>2.8860000000000001</v>
      </c>
      <c r="I270" t="s">
        <v>569</v>
      </c>
    </row>
    <row r="271" spans="1:9" x14ac:dyDescent="0.3">
      <c r="A271" t="s">
        <v>316</v>
      </c>
      <c r="B271" s="81" t="s">
        <v>554</v>
      </c>
      <c r="C271" s="1">
        <v>2.1</v>
      </c>
      <c r="E271" s="1">
        <v>2.1</v>
      </c>
      <c r="F271" s="1">
        <v>2.31</v>
      </c>
      <c r="G271" s="1">
        <v>2.52</v>
      </c>
      <c r="H271" s="1">
        <v>2.73</v>
      </c>
      <c r="I271" t="s">
        <v>569</v>
      </c>
    </row>
    <row r="272" spans="1:9" x14ac:dyDescent="0.3">
      <c r="A272" t="s">
        <v>317</v>
      </c>
      <c r="B272" s="81" t="s">
        <v>555</v>
      </c>
      <c r="C272" s="1">
        <v>2.1</v>
      </c>
      <c r="E272" s="1">
        <v>2.1</v>
      </c>
      <c r="F272" s="1">
        <v>2.31</v>
      </c>
      <c r="G272" s="1">
        <v>2.52</v>
      </c>
      <c r="H272" s="1">
        <v>2.73</v>
      </c>
      <c r="I272" t="s">
        <v>569</v>
      </c>
    </row>
    <row r="273" spans="1:9" ht="28.8" x14ac:dyDescent="0.3">
      <c r="A273" t="s">
        <v>318</v>
      </c>
      <c r="B273" s="81" t="s">
        <v>556</v>
      </c>
    </row>
    <row r="274" spans="1:9" ht="28.8" x14ac:dyDescent="0.3">
      <c r="A274" t="s">
        <v>319</v>
      </c>
      <c r="B274" s="81" t="s">
        <v>557</v>
      </c>
      <c r="C274" s="1">
        <v>2.31</v>
      </c>
      <c r="E274" s="1">
        <v>2.31</v>
      </c>
      <c r="F274" s="1">
        <v>2.5409999999999999</v>
      </c>
      <c r="G274" s="1">
        <v>2.7719999999999998</v>
      </c>
      <c r="H274" s="1">
        <v>3.0030000000000001</v>
      </c>
      <c r="I274" t="s">
        <v>569</v>
      </c>
    </row>
    <row r="275" spans="1:9" ht="43.2" x14ac:dyDescent="0.3">
      <c r="A275" t="s">
        <v>320</v>
      </c>
      <c r="B275" s="81" t="s">
        <v>558</v>
      </c>
      <c r="C275" s="1">
        <v>2.31</v>
      </c>
      <c r="E275" s="1">
        <v>2.31</v>
      </c>
      <c r="F275" s="1">
        <v>2.5409999999999999</v>
      </c>
      <c r="G275" s="1">
        <v>2.7719999999999998</v>
      </c>
      <c r="H275" s="1">
        <v>3.0030000000000001</v>
      </c>
      <c r="I275" t="s">
        <v>569</v>
      </c>
    </row>
    <row r="276" spans="1:9" ht="28.8" x14ac:dyDescent="0.3">
      <c r="A276" t="s">
        <v>321</v>
      </c>
      <c r="B276" s="81" t="s">
        <v>559</v>
      </c>
      <c r="C276" s="1">
        <v>2.1</v>
      </c>
      <c r="E276" s="1">
        <v>2.1</v>
      </c>
      <c r="F276" s="1">
        <v>2.31</v>
      </c>
      <c r="G276" s="1">
        <v>2.52</v>
      </c>
      <c r="H276" s="1">
        <v>2.73</v>
      </c>
      <c r="I276" t="s">
        <v>569</v>
      </c>
    </row>
    <row r="277" spans="1:9" x14ac:dyDescent="0.3">
      <c r="A277" t="s">
        <v>322</v>
      </c>
      <c r="B277" s="81" t="s">
        <v>560</v>
      </c>
      <c r="C277" s="1">
        <v>2.1</v>
      </c>
      <c r="E277" s="1">
        <v>2.1</v>
      </c>
      <c r="F277" s="1">
        <v>2.31</v>
      </c>
      <c r="G277" s="1">
        <v>2.52</v>
      </c>
      <c r="H277" s="1">
        <v>2.73</v>
      </c>
      <c r="I277" t="s">
        <v>569</v>
      </c>
    </row>
    <row r="278" spans="1:9" x14ac:dyDescent="0.3">
      <c r="A278" t="s">
        <v>323</v>
      </c>
      <c r="B278" s="81" t="s">
        <v>561</v>
      </c>
      <c r="C278" s="1">
        <v>2.1</v>
      </c>
      <c r="E278" s="1">
        <v>2.1</v>
      </c>
      <c r="F278" s="1">
        <v>2.31</v>
      </c>
      <c r="G278" s="1">
        <v>2.52</v>
      </c>
      <c r="H278" s="1">
        <v>2.73</v>
      </c>
      <c r="I278" t="s">
        <v>569</v>
      </c>
    </row>
    <row r="279" spans="1:9" x14ac:dyDescent="0.3">
      <c r="A279" t="s">
        <v>324</v>
      </c>
      <c r="B279" s="81" t="s">
        <v>562</v>
      </c>
      <c r="C279" s="1">
        <v>2.1</v>
      </c>
      <c r="E279" s="1">
        <v>2.1</v>
      </c>
      <c r="F279" s="1">
        <v>2.31</v>
      </c>
      <c r="G279" s="1">
        <v>2.52</v>
      </c>
      <c r="H279" s="1">
        <v>2.73</v>
      </c>
      <c r="I279" t="s">
        <v>569</v>
      </c>
    </row>
    <row r="280" spans="1:9" ht="43.2" x14ac:dyDescent="0.3">
      <c r="A280" t="s">
        <v>325</v>
      </c>
      <c r="B280" s="81" t="s">
        <v>563</v>
      </c>
      <c r="C280" s="1">
        <v>2.1</v>
      </c>
      <c r="E280" s="1">
        <v>2.1</v>
      </c>
      <c r="F280" s="1">
        <v>2.31</v>
      </c>
      <c r="G280" s="1">
        <v>2.52</v>
      </c>
      <c r="H280" s="1">
        <v>2.73</v>
      </c>
      <c r="I280" t="s">
        <v>569</v>
      </c>
    </row>
    <row r="281" spans="1:9" ht="28.8" x14ac:dyDescent="0.3">
      <c r="A281" t="s">
        <v>326</v>
      </c>
      <c r="B281" s="81" t="s">
        <v>564</v>
      </c>
      <c r="C281" s="1">
        <v>2.31</v>
      </c>
      <c r="E281" s="1">
        <v>2.31</v>
      </c>
      <c r="F281" s="1">
        <v>2.5409999999999999</v>
      </c>
      <c r="G281" s="1">
        <v>2.7719999999999998</v>
      </c>
      <c r="H281" s="1">
        <v>3.0030000000000001</v>
      </c>
      <c r="I281" t="s">
        <v>569</v>
      </c>
    </row>
    <row r="282" spans="1:9" ht="28.8" x14ac:dyDescent="0.3">
      <c r="A282" t="s">
        <v>327</v>
      </c>
      <c r="B282" s="81" t="s">
        <v>565</v>
      </c>
      <c r="C282" s="1">
        <v>2.31</v>
      </c>
      <c r="E282" s="1">
        <v>2.31</v>
      </c>
      <c r="F282" s="1">
        <v>2.5409999999999999</v>
      </c>
      <c r="G282" s="1">
        <v>2.7719999999999998</v>
      </c>
      <c r="H282" s="1">
        <v>3.0030000000000001</v>
      </c>
      <c r="I282" t="s">
        <v>569</v>
      </c>
    </row>
    <row r="283" spans="1:9" ht="28.8" x14ac:dyDescent="0.3">
      <c r="A283" t="s">
        <v>328</v>
      </c>
      <c r="B283" s="81" t="s">
        <v>566</v>
      </c>
      <c r="C283" s="1">
        <v>2.31</v>
      </c>
      <c r="E283" s="1">
        <v>2.31</v>
      </c>
      <c r="F283" s="1">
        <v>2.5409999999999999</v>
      </c>
      <c r="G283" s="1">
        <v>2.7719999999999998</v>
      </c>
      <c r="H283" s="1">
        <v>3.0030000000000001</v>
      </c>
      <c r="I283" t="s">
        <v>569</v>
      </c>
    </row>
    <row r="284" spans="1:9" ht="28.8" x14ac:dyDescent="0.3">
      <c r="A284" t="s">
        <v>329</v>
      </c>
      <c r="B284" s="81" t="s">
        <v>567</v>
      </c>
      <c r="C284" s="1">
        <v>2.13</v>
      </c>
      <c r="E284" s="1">
        <v>2.13</v>
      </c>
      <c r="F284" s="1">
        <v>2.343</v>
      </c>
      <c r="G284" s="1">
        <v>2.556</v>
      </c>
      <c r="H284" s="1">
        <v>2.7690000000000001</v>
      </c>
      <c r="I284" t="s">
        <v>569</v>
      </c>
    </row>
  </sheetData>
  <sheetProtection algorithmName="SHA-512" hashValue="NzdX7CnOgf8VnvLAiFK93yugA+Hk5Rxi0E45Cd4V+pNwHW2rJ6A0JAq3tWuu4ENbaVlL+mMBtpGZu6AditSIXw==" saltValue="zZ7KolmTbCHqYci2W41Lb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79163-3E85-4117-BBDA-3C54B4CACA65}">
  <sheetPr codeName="List5"/>
  <dimension ref="A1:H1811"/>
  <sheetViews>
    <sheetView workbookViewId="0">
      <selection activeCell="L14" sqref="L14"/>
    </sheetView>
  </sheetViews>
  <sheetFormatPr defaultRowHeight="14.4" x14ac:dyDescent="0.3"/>
  <cols>
    <col min="1" max="1" width="10.88671875" customWidth="1"/>
    <col min="2" max="2" width="87.6640625" style="28" customWidth="1"/>
    <col min="3" max="3" width="14.109375" bestFit="1" customWidth="1"/>
    <col min="4" max="4" width="13.21875" bestFit="1" customWidth="1"/>
    <col min="5" max="5" width="11.6640625" bestFit="1" customWidth="1"/>
    <col min="6" max="6" width="10.21875" style="62" bestFit="1" customWidth="1"/>
    <col min="7" max="7" width="11.33203125" bestFit="1" customWidth="1"/>
  </cols>
  <sheetData>
    <row r="1" spans="1:8" s="31" customFormat="1" x14ac:dyDescent="0.3">
      <c r="A1" s="31" t="s">
        <v>0</v>
      </c>
      <c r="B1" s="73" t="s">
        <v>728</v>
      </c>
      <c r="C1" s="31" t="s">
        <v>729</v>
      </c>
      <c r="D1" s="31" t="s">
        <v>730</v>
      </c>
      <c r="E1" s="31" t="s">
        <v>1716</v>
      </c>
      <c r="F1" s="74" t="s">
        <v>1717</v>
      </c>
      <c r="G1" s="31" t="s">
        <v>1718</v>
      </c>
      <c r="H1" s="31" t="s">
        <v>584</v>
      </c>
    </row>
    <row r="2" spans="1:8" x14ac:dyDescent="0.3">
      <c r="A2" t="str">
        <f>A1</f>
        <v>Oznaka KN</v>
      </c>
      <c r="B2" s="28" t="str">
        <f t="shared" ref="B2:B3" si="0">B1</f>
        <v>Poimenovanje KN</v>
      </c>
      <c r="C2" t="s">
        <v>1714</v>
      </c>
      <c r="D2" t="s">
        <v>1715</v>
      </c>
    </row>
    <row r="3" spans="1:8" x14ac:dyDescent="0.3">
      <c r="A3" t="s">
        <v>712</v>
      </c>
      <c r="B3" s="28" t="str">
        <f t="shared" si="0"/>
        <v>Poimenovanje KN</v>
      </c>
    </row>
    <row r="4" spans="1:8" x14ac:dyDescent="0.3">
      <c r="A4" t="s">
        <v>9</v>
      </c>
      <c r="B4" s="28" t="s">
        <v>731</v>
      </c>
      <c r="C4">
        <v>0.66600000000000004</v>
      </c>
      <c r="D4">
        <v>0.66600000000000004</v>
      </c>
      <c r="E4">
        <v>0.66600000000000004</v>
      </c>
      <c r="F4" s="62" t="s">
        <v>1730</v>
      </c>
      <c r="G4" t="s">
        <v>1730</v>
      </c>
      <c r="H4">
        <v>2025</v>
      </c>
    </row>
    <row r="5" spans="1:8" x14ac:dyDescent="0.3">
      <c r="A5" t="s">
        <v>10</v>
      </c>
      <c r="B5" s="28" t="s">
        <v>732</v>
      </c>
      <c r="C5" t="s">
        <v>733</v>
      </c>
      <c r="D5" t="s">
        <v>733</v>
      </c>
      <c r="E5">
        <v>0.66600000000000004</v>
      </c>
      <c r="F5" s="62" t="s">
        <v>1719</v>
      </c>
      <c r="G5" t="s">
        <v>1730</v>
      </c>
      <c r="H5">
        <v>2025</v>
      </c>
    </row>
    <row r="6" spans="1:8" x14ac:dyDescent="0.3">
      <c r="A6" t="s">
        <v>10</v>
      </c>
      <c r="B6" s="28" t="str">
        <f t="shared" ref="B6" si="1">B5</f>
        <v>Cement v obliki klinkerja</v>
      </c>
      <c r="C6" t="s">
        <v>734</v>
      </c>
      <c r="D6" t="s">
        <v>734</v>
      </c>
      <c r="E6">
        <v>0.85899999999999999</v>
      </c>
      <c r="F6" s="62" t="s">
        <v>1720</v>
      </c>
      <c r="G6" t="s">
        <v>1730</v>
      </c>
      <c r="H6">
        <v>2025</v>
      </c>
    </row>
    <row r="7" spans="1:8" x14ac:dyDescent="0.3">
      <c r="A7" t="s">
        <v>11</v>
      </c>
      <c r="B7" s="28" t="s">
        <v>735</v>
      </c>
      <c r="C7">
        <v>0</v>
      </c>
      <c r="D7">
        <v>0.85899999999999999</v>
      </c>
      <c r="E7">
        <v>0.85899999999999999</v>
      </c>
      <c r="F7" s="62" t="s">
        <v>1730</v>
      </c>
      <c r="G7" t="s">
        <v>1730</v>
      </c>
      <c r="H7">
        <v>2025</v>
      </c>
    </row>
    <row r="8" spans="1:8" x14ac:dyDescent="0.3">
      <c r="A8" t="s">
        <v>12</v>
      </c>
      <c r="B8" s="28" t="s">
        <v>736</v>
      </c>
      <c r="C8">
        <v>0</v>
      </c>
      <c r="D8">
        <v>0.66600000000000004</v>
      </c>
      <c r="E8">
        <v>0.66600000000000004</v>
      </c>
      <c r="F8" s="62" t="s">
        <v>1730</v>
      </c>
      <c r="G8" t="s">
        <v>1730</v>
      </c>
      <c r="H8">
        <v>2025</v>
      </c>
    </row>
    <row r="9" spans="1:8" x14ac:dyDescent="0.3">
      <c r="A9" t="s">
        <v>14</v>
      </c>
      <c r="B9" s="28" t="s">
        <v>52</v>
      </c>
      <c r="C9" t="s">
        <v>737</v>
      </c>
      <c r="D9" t="s">
        <v>737</v>
      </c>
      <c r="E9">
        <v>0.71699999999999997</v>
      </c>
      <c r="F9" s="62" t="s">
        <v>1730</v>
      </c>
      <c r="G9">
        <v>1</v>
      </c>
      <c r="H9">
        <v>2025</v>
      </c>
    </row>
    <row r="10" spans="1:8" x14ac:dyDescent="0.3">
      <c r="A10" t="s">
        <v>14</v>
      </c>
      <c r="B10" s="28" t="str">
        <f t="shared" ref="B10" si="2">B9</f>
        <v>Aluminatni cement</v>
      </c>
      <c r="C10" t="s">
        <v>738</v>
      </c>
      <c r="D10" t="s">
        <v>738</v>
      </c>
      <c r="E10">
        <v>0.68600000000000005</v>
      </c>
      <c r="F10" s="62" t="s">
        <v>1730</v>
      </c>
      <c r="G10">
        <v>2</v>
      </c>
      <c r="H10">
        <v>2028</v>
      </c>
    </row>
    <row r="11" spans="1:8" x14ac:dyDescent="0.3">
      <c r="A11" t="s">
        <v>13</v>
      </c>
      <c r="B11" s="28" t="s">
        <v>739</v>
      </c>
      <c r="C11" t="s">
        <v>740</v>
      </c>
      <c r="D11" t="s">
        <v>733</v>
      </c>
      <c r="E11">
        <v>0.66600000000000004</v>
      </c>
      <c r="F11" s="62" t="s">
        <v>1719</v>
      </c>
      <c r="G11" t="s">
        <v>1730</v>
      </c>
      <c r="H11">
        <v>2025</v>
      </c>
    </row>
    <row r="12" spans="1:8" x14ac:dyDescent="0.3">
      <c r="A12" t="s">
        <v>13</v>
      </c>
      <c r="B12" s="28" t="str">
        <f t="shared" ref="B12:B13" si="3">B11</f>
        <v>Cement, barvan ali nebarvan (razen portlandskega in aluminatnega cementa)</v>
      </c>
      <c r="C12" t="s">
        <v>741</v>
      </c>
      <c r="D12" t="s">
        <v>742</v>
      </c>
      <c r="E12">
        <v>0.84699999999999998</v>
      </c>
      <c r="F12" s="62" t="s">
        <v>1720</v>
      </c>
      <c r="G12" t="s">
        <v>1730</v>
      </c>
      <c r="H12">
        <v>2025</v>
      </c>
    </row>
    <row r="13" spans="1:8" x14ac:dyDescent="0.3">
      <c r="A13" t="s">
        <v>82</v>
      </c>
      <c r="B13" s="28" t="str">
        <f t="shared" si="3"/>
        <v>Cement, barvan ali nebarvan (razen portlandskega in aluminatnega cementa)</v>
      </c>
      <c r="E13">
        <v>0</v>
      </c>
      <c r="F13" s="62" t="s">
        <v>1730</v>
      </c>
      <c r="G13" t="s">
        <v>1730</v>
      </c>
      <c r="H13">
        <v>2025</v>
      </c>
    </row>
    <row r="14" spans="1:8" x14ac:dyDescent="0.3">
      <c r="A14" t="s">
        <v>44</v>
      </c>
      <c r="B14" s="28" t="s">
        <v>82</v>
      </c>
      <c r="C14">
        <v>5.0890000000000004</v>
      </c>
      <c r="D14">
        <v>5.0890000000000004</v>
      </c>
      <c r="E14">
        <v>5.0890000000000004</v>
      </c>
      <c r="F14" s="62" t="s">
        <v>1730</v>
      </c>
      <c r="G14" t="s">
        <v>1730</v>
      </c>
      <c r="H14">
        <v>2025</v>
      </c>
    </row>
    <row r="15" spans="1:8" x14ac:dyDescent="0.3">
      <c r="A15" t="s">
        <v>713</v>
      </c>
      <c r="B15" s="28" t="str">
        <f>B14</f>
        <v>Vodik</v>
      </c>
      <c r="E15">
        <v>0</v>
      </c>
      <c r="F15" s="62" t="s">
        <v>1730</v>
      </c>
      <c r="G15" t="s">
        <v>1730</v>
      </c>
      <c r="H15">
        <v>2025</v>
      </c>
    </row>
    <row r="16" spans="1:8" x14ac:dyDescent="0.3">
      <c r="A16" t="s">
        <v>15</v>
      </c>
      <c r="B16" s="28" t="s">
        <v>53</v>
      </c>
      <c r="C16">
        <v>0.151</v>
      </c>
      <c r="D16">
        <v>0.58199999999999996</v>
      </c>
      <c r="E16">
        <v>0.58199999999999996</v>
      </c>
      <c r="F16" s="62" t="s">
        <v>1730</v>
      </c>
      <c r="G16" t="s">
        <v>1730</v>
      </c>
      <c r="H16">
        <v>2025</v>
      </c>
    </row>
    <row r="17" spans="1:8" x14ac:dyDescent="0.3">
      <c r="A17" t="s">
        <v>16</v>
      </c>
      <c r="B17" s="28" t="s">
        <v>54</v>
      </c>
      <c r="C17">
        <v>1.522</v>
      </c>
      <c r="D17">
        <v>1.522</v>
      </c>
      <c r="E17">
        <v>1.522</v>
      </c>
      <c r="F17" s="62" t="s">
        <v>1730</v>
      </c>
      <c r="G17" t="s">
        <v>1730</v>
      </c>
      <c r="H17">
        <v>2025</v>
      </c>
    </row>
    <row r="18" spans="1:8" x14ac:dyDescent="0.3">
      <c r="A18" t="s">
        <v>17</v>
      </c>
      <c r="B18" s="28" t="s">
        <v>55</v>
      </c>
      <c r="C18">
        <v>0.45700000000000002</v>
      </c>
      <c r="D18">
        <v>0.45700000000000002</v>
      </c>
      <c r="E18">
        <v>0.45700000000000002</v>
      </c>
      <c r="F18" s="62" t="s">
        <v>1730</v>
      </c>
      <c r="G18" t="s">
        <v>1730</v>
      </c>
      <c r="H18">
        <v>2025</v>
      </c>
    </row>
    <row r="19" spans="1:8" x14ac:dyDescent="0.3">
      <c r="A19" t="s">
        <v>18</v>
      </c>
      <c r="B19" s="28" t="s">
        <v>56</v>
      </c>
      <c r="C19">
        <v>1.9E-2</v>
      </c>
      <c r="D19">
        <v>0.626</v>
      </c>
      <c r="E19">
        <v>0.626</v>
      </c>
      <c r="F19" s="62" t="s">
        <v>1730</v>
      </c>
      <c r="G19" t="s">
        <v>1730</v>
      </c>
      <c r="H19">
        <v>2025</v>
      </c>
    </row>
    <row r="20" spans="1:8" ht="43.2" x14ac:dyDescent="0.3">
      <c r="A20" t="s">
        <v>20</v>
      </c>
      <c r="B20" s="28" t="s">
        <v>58</v>
      </c>
      <c r="C20">
        <v>1.7999999999999999E-2</v>
      </c>
      <c r="D20">
        <v>0.30399999999999999</v>
      </c>
      <c r="E20">
        <v>0.30399999999999999</v>
      </c>
      <c r="F20" s="62" t="s">
        <v>1730</v>
      </c>
      <c r="G20" t="s">
        <v>1730</v>
      </c>
      <c r="H20">
        <v>2025</v>
      </c>
    </row>
    <row r="21" spans="1:8" ht="28.8" x14ac:dyDescent="0.3">
      <c r="A21" t="s">
        <v>21</v>
      </c>
      <c r="B21" s="28" t="s">
        <v>59</v>
      </c>
      <c r="C21">
        <v>2.9000000000000001E-2</v>
      </c>
      <c r="D21">
        <v>0.503</v>
      </c>
      <c r="E21">
        <v>0.503</v>
      </c>
      <c r="F21" s="62" t="s">
        <v>1730</v>
      </c>
      <c r="G21" t="s">
        <v>1730</v>
      </c>
      <c r="H21">
        <v>2025</v>
      </c>
    </row>
    <row r="22" spans="1:8" ht="43.2" x14ac:dyDescent="0.3">
      <c r="A22" t="s">
        <v>22</v>
      </c>
      <c r="B22" s="28" t="s">
        <v>60</v>
      </c>
      <c r="C22">
        <v>5.2999999999999999E-2</v>
      </c>
      <c r="D22">
        <v>0.90200000000000002</v>
      </c>
      <c r="E22">
        <v>0.90200000000000002</v>
      </c>
      <c r="F22" s="62" t="s">
        <v>1730</v>
      </c>
      <c r="G22" t="s">
        <v>1730</v>
      </c>
      <c r="H22">
        <v>2025</v>
      </c>
    </row>
    <row r="23" spans="1:8" ht="43.2" x14ac:dyDescent="0.3">
      <c r="A23" t="s">
        <v>23</v>
      </c>
      <c r="B23" s="28" t="s">
        <v>61</v>
      </c>
      <c r="C23">
        <v>5.0999999999999997E-2</v>
      </c>
      <c r="D23">
        <v>0.88200000000000001</v>
      </c>
      <c r="E23">
        <v>0.88200000000000001</v>
      </c>
      <c r="F23" s="62" t="s">
        <v>1730</v>
      </c>
      <c r="G23" t="s">
        <v>1730</v>
      </c>
      <c r="H23">
        <v>2025</v>
      </c>
    </row>
    <row r="24" spans="1:8" x14ac:dyDescent="0.3">
      <c r="A24" t="s">
        <v>24</v>
      </c>
      <c r="B24" s="28" t="s">
        <v>62</v>
      </c>
      <c r="C24">
        <v>2.1999999999999999E-2</v>
      </c>
      <c r="D24">
        <v>0.41399999999999998</v>
      </c>
      <c r="E24">
        <v>0.41399999999999998</v>
      </c>
      <c r="F24" s="62" t="s">
        <v>1730</v>
      </c>
      <c r="G24" t="s">
        <v>1730</v>
      </c>
      <c r="H24">
        <v>2025</v>
      </c>
    </row>
    <row r="25" spans="1:8" ht="28.8" x14ac:dyDescent="0.3">
      <c r="A25" t="s">
        <v>25</v>
      </c>
      <c r="B25" s="28" t="s">
        <v>743</v>
      </c>
      <c r="C25">
        <v>1.9E-2</v>
      </c>
      <c r="D25">
        <v>0.56599999999999995</v>
      </c>
      <c r="E25">
        <v>0.56599999999999995</v>
      </c>
      <c r="F25" s="62" t="s">
        <v>1730</v>
      </c>
      <c r="G25" t="s">
        <v>1730</v>
      </c>
      <c r="H25">
        <v>2025</v>
      </c>
    </row>
    <row r="26" spans="1:8" x14ac:dyDescent="0.3">
      <c r="A26" t="s">
        <v>26</v>
      </c>
      <c r="B26" s="28" t="s">
        <v>64</v>
      </c>
      <c r="C26">
        <v>0</v>
      </c>
      <c r="D26">
        <v>0.50800000000000001</v>
      </c>
      <c r="E26">
        <v>0.50800000000000001</v>
      </c>
      <c r="F26" s="62" t="s">
        <v>1730</v>
      </c>
      <c r="G26" t="s">
        <v>1730</v>
      </c>
      <c r="H26">
        <v>2025</v>
      </c>
    </row>
    <row r="27" spans="1:8" ht="28.8" x14ac:dyDescent="0.3">
      <c r="A27" t="s">
        <v>27</v>
      </c>
      <c r="B27" s="28" t="s">
        <v>65</v>
      </c>
      <c r="C27">
        <v>1.9E-2</v>
      </c>
      <c r="D27">
        <v>0.76700000000000002</v>
      </c>
      <c r="E27">
        <v>0.76700000000000002</v>
      </c>
      <c r="F27" s="62" t="s">
        <v>1730</v>
      </c>
      <c r="G27" t="s">
        <v>1730</v>
      </c>
      <c r="H27">
        <v>2025</v>
      </c>
    </row>
    <row r="28" spans="1:8" ht="43.2" x14ac:dyDescent="0.3">
      <c r="A28" t="s">
        <v>28</v>
      </c>
      <c r="B28" s="28" t="s">
        <v>66</v>
      </c>
      <c r="C28">
        <v>1.9E-2</v>
      </c>
      <c r="D28">
        <v>0.68799999999999994</v>
      </c>
      <c r="E28">
        <v>0.68799999999999994</v>
      </c>
      <c r="F28" s="62" t="s">
        <v>1730</v>
      </c>
      <c r="G28" t="s">
        <v>1730</v>
      </c>
      <c r="H28">
        <v>2025</v>
      </c>
    </row>
    <row r="29" spans="1:8" ht="43.2" x14ac:dyDescent="0.3">
      <c r="A29" t="s">
        <v>29</v>
      </c>
      <c r="B29" s="28" t="s">
        <v>67</v>
      </c>
      <c r="C29">
        <v>1.9E-2</v>
      </c>
      <c r="D29">
        <v>0.68799999999999994</v>
      </c>
      <c r="E29">
        <v>0.68799999999999994</v>
      </c>
      <c r="F29" s="62" t="s">
        <v>1730</v>
      </c>
      <c r="G29" t="s">
        <v>1730</v>
      </c>
      <c r="H29">
        <v>2025</v>
      </c>
    </row>
    <row r="30" spans="1:8" x14ac:dyDescent="0.3">
      <c r="A30" t="s">
        <v>30</v>
      </c>
      <c r="B30" s="28" t="s">
        <v>68</v>
      </c>
      <c r="C30" t="s">
        <v>744</v>
      </c>
      <c r="D30" t="s">
        <v>746</v>
      </c>
      <c r="E30">
        <v>0.70099999999999996</v>
      </c>
      <c r="F30" s="62" t="s">
        <v>1730</v>
      </c>
      <c r="G30">
        <v>1</v>
      </c>
      <c r="H30">
        <v>2025</v>
      </c>
    </row>
    <row r="31" spans="1:8" x14ac:dyDescent="0.3">
      <c r="A31" t="s">
        <v>30</v>
      </c>
      <c r="B31" s="28" t="str">
        <f t="shared" ref="B31" si="4">B30</f>
        <v>Natrijev nitrat (razen v tabletah ali podobnih oblikah ali v pakiranjih do vključno 10 kg bruto mase)</v>
      </c>
      <c r="C31" t="s">
        <v>745</v>
      </c>
      <c r="D31" t="s">
        <v>747</v>
      </c>
      <c r="E31">
        <v>0.68500000000000005</v>
      </c>
      <c r="F31" s="62" t="s">
        <v>1730</v>
      </c>
      <c r="G31">
        <v>2</v>
      </c>
      <c r="H31">
        <v>2028</v>
      </c>
    </row>
    <row r="32" spans="1:8" ht="28.8" x14ac:dyDescent="0.3">
      <c r="A32" t="s">
        <v>31</v>
      </c>
      <c r="B32" s="28" t="s">
        <v>69</v>
      </c>
      <c r="C32">
        <v>4.2000000000000003E-2</v>
      </c>
      <c r="D32">
        <v>0.63300000000000001</v>
      </c>
      <c r="E32">
        <v>0.63300000000000001</v>
      </c>
      <c r="F32" s="62" t="s">
        <v>1730</v>
      </c>
      <c r="G32" t="s">
        <v>1730</v>
      </c>
      <c r="H32">
        <v>2025</v>
      </c>
    </row>
    <row r="33" spans="1:8" ht="28.8" x14ac:dyDescent="0.3">
      <c r="A33" t="s">
        <v>32</v>
      </c>
      <c r="B33" s="28" t="s">
        <v>70</v>
      </c>
      <c r="C33">
        <v>0</v>
      </c>
      <c r="D33">
        <v>0.625</v>
      </c>
      <c r="E33">
        <v>0.625</v>
      </c>
      <c r="F33" s="62" t="s">
        <v>1730</v>
      </c>
      <c r="G33" t="s">
        <v>1730</v>
      </c>
      <c r="H33">
        <v>2025</v>
      </c>
    </row>
    <row r="34" spans="1:8" ht="72" x14ac:dyDescent="0.3">
      <c r="A34" t="s">
        <v>33</v>
      </c>
      <c r="B34" s="28" t="s">
        <v>71</v>
      </c>
      <c r="C34">
        <v>5.2999999999999999E-2</v>
      </c>
      <c r="D34">
        <v>0.84699999999999998</v>
      </c>
      <c r="E34">
        <v>0.84699999999999998</v>
      </c>
      <c r="F34" s="62" t="s">
        <v>1730</v>
      </c>
      <c r="G34" t="s">
        <v>1730</v>
      </c>
      <c r="H34">
        <v>2025</v>
      </c>
    </row>
    <row r="35" spans="1:8" ht="28.8" x14ac:dyDescent="0.3">
      <c r="A35" t="s">
        <v>35</v>
      </c>
      <c r="B35" s="28" t="s">
        <v>73</v>
      </c>
      <c r="C35">
        <v>1.9E-2</v>
      </c>
      <c r="D35">
        <v>0.376</v>
      </c>
      <c r="E35">
        <v>0.376</v>
      </c>
      <c r="F35" s="62" t="s">
        <v>1730</v>
      </c>
      <c r="G35" t="s">
        <v>1730</v>
      </c>
      <c r="H35">
        <v>2025</v>
      </c>
    </row>
    <row r="36" spans="1:8" ht="28.8" x14ac:dyDescent="0.3">
      <c r="A36" t="s">
        <v>36</v>
      </c>
      <c r="B36" s="28" t="s">
        <v>74</v>
      </c>
      <c r="C36">
        <v>0.09</v>
      </c>
      <c r="D36">
        <v>0.434</v>
      </c>
      <c r="E36">
        <v>0.434</v>
      </c>
      <c r="F36" s="62" t="s">
        <v>1730</v>
      </c>
      <c r="G36" t="s">
        <v>1730</v>
      </c>
      <c r="H36">
        <v>2025</v>
      </c>
    </row>
    <row r="37" spans="1:8" ht="43.2" x14ac:dyDescent="0.3">
      <c r="A37" t="s">
        <v>37</v>
      </c>
      <c r="B37" s="28" t="s">
        <v>75</v>
      </c>
      <c r="C37">
        <v>0.09</v>
      </c>
      <c r="D37">
        <v>0.31900000000000001</v>
      </c>
      <c r="E37">
        <v>0.31900000000000001</v>
      </c>
      <c r="F37" s="62" t="s">
        <v>1730</v>
      </c>
      <c r="G37" t="s">
        <v>1730</v>
      </c>
      <c r="H37">
        <v>2025</v>
      </c>
    </row>
    <row r="38" spans="1:8" ht="28.8" x14ac:dyDescent="0.3">
      <c r="A38" t="s">
        <v>38</v>
      </c>
      <c r="B38" s="28" t="s">
        <v>76</v>
      </c>
      <c r="C38">
        <v>6.0000000000000001E-3</v>
      </c>
      <c r="D38">
        <v>0.33900000000000002</v>
      </c>
      <c r="E38">
        <v>0.33900000000000002</v>
      </c>
      <c r="F38" s="62" t="s">
        <v>1730</v>
      </c>
      <c r="G38" t="s">
        <v>1730</v>
      </c>
      <c r="H38">
        <v>2025</v>
      </c>
    </row>
    <row r="39" spans="1:8" ht="43.2" x14ac:dyDescent="0.3">
      <c r="A39" t="s">
        <v>39</v>
      </c>
      <c r="B39" s="28" t="s">
        <v>77</v>
      </c>
      <c r="C39">
        <v>6.0000000000000001E-3</v>
      </c>
      <c r="D39">
        <v>0.17299999999999999</v>
      </c>
      <c r="E39">
        <v>0.17299999999999999</v>
      </c>
      <c r="F39" s="62" t="s">
        <v>1730</v>
      </c>
      <c r="G39" t="s">
        <v>1730</v>
      </c>
      <c r="H39">
        <v>2025</v>
      </c>
    </row>
    <row r="40" spans="1:8" ht="43.2" x14ac:dyDescent="0.3">
      <c r="A40" t="s">
        <v>40</v>
      </c>
      <c r="B40" s="28" t="s">
        <v>748</v>
      </c>
      <c r="C40">
        <v>0.09</v>
      </c>
      <c r="D40">
        <v>0.54800000000000004</v>
      </c>
      <c r="E40">
        <v>0.54800000000000004</v>
      </c>
      <c r="F40" s="62" t="s">
        <v>1730</v>
      </c>
      <c r="G40" t="s">
        <v>1730</v>
      </c>
      <c r="H40">
        <v>2025</v>
      </c>
    </row>
    <row r="41" spans="1:8" ht="57.6" x14ac:dyDescent="0.3">
      <c r="A41" t="s">
        <v>41</v>
      </c>
      <c r="B41" s="28" t="s">
        <v>749</v>
      </c>
      <c r="C41">
        <v>6.0000000000000001E-3</v>
      </c>
      <c r="D41">
        <v>0.39100000000000001</v>
      </c>
      <c r="E41">
        <v>0.39100000000000001</v>
      </c>
      <c r="F41" s="62" t="s">
        <v>1730</v>
      </c>
      <c r="G41" t="s">
        <v>1730</v>
      </c>
      <c r="H41">
        <v>2025</v>
      </c>
    </row>
    <row r="42" spans="1:8" ht="57.6" x14ac:dyDescent="0.3">
      <c r="A42" t="s">
        <v>42</v>
      </c>
      <c r="B42" s="28" t="s">
        <v>750</v>
      </c>
      <c r="C42">
        <v>1.9E-2</v>
      </c>
      <c r="D42">
        <v>0.47599999999999998</v>
      </c>
      <c r="E42">
        <v>0.47599999999999998</v>
      </c>
      <c r="F42" s="62" t="s">
        <v>1730</v>
      </c>
      <c r="G42" t="s">
        <v>1730</v>
      </c>
      <c r="H42">
        <v>2025</v>
      </c>
    </row>
    <row r="43" spans="1:8" ht="57.6" x14ac:dyDescent="0.3">
      <c r="A43" t="s">
        <v>43</v>
      </c>
      <c r="B43" s="28" t="s">
        <v>81</v>
      </c>
      <c r="C43">
        <v>1.9E-2</v>
      </c>
      <c r="D43">
        <v>0.248</v>
      </c>
      <c r="E43">
        <v>0.248</v>
      </c>
      <c r="F43" s="62" t="s">
        <v>1730</v>
      </c>
      <c r="G43" t="s">
        <v>1730</v>
      </c>
      <c r="H43">
        <v>2025</v>
      </c>
    </row>
    <row r="44" spans="1:8" ht="57.6" x14ac:dyDescent="0.3">
      <c r="A44" t="s">
        <v>3934</v>
      </c>
      <c r="B44" s="28" t="str">
        <f>B43</f>
        <v>Mineralna ali kemična gnojila, ki vsebujejo dva gnojilna elementa, tj. dušik in kalij, ali le en glavni gnojilni element, vključno z mešanicami gnojil živalskega ali rastlinskega izvora s kemičnimi ali mineralnimi gnojili, ki ne vsebujejo dušika ali ki vsebujejo 10 mas. % ali manj dušika (razen v tabletah ali podobnih oblikah ali v pakiranjih do vključno 10 kg bruto mase)</v>
      </c>
      <c r="E44">
        <v>0</v>
      </c>
      <c r="F44" s="62" t="s">
        <v>1730</v>
      </c>
      <c r="G44" t="s">
        <v>1730</v>
      </c>
      <c r="H44">
        <v>2025</v>
      </c>
    </row>
    <row r="45" spans="1:8" x14ac:dyDescent="0.3">
      <c r="A45" t="s">
        <v>109</v>
      </c>
      <c r="B45" s="28" t="s">
        <v>350</v>
      </c>
      <c r="C45">
        <v>8.5999999999999993E-2</v>
      </c>
      <c r="D45">
        <v>8.5999999999999993E-2</v>
      </c>
      <c r="E45">
        <v>8.5999999999999993E-2</v>
      </c>
      <c r="F45" s="62" t="s">
        <v>1730</v>
      </c>
      <c r="G45" t="s">
        <v>1730</v>
      </c>
      <c r="H45">
        <v>2025</v>
      </c>
    </row>
    <row r="46" spans="1:8" ht="28.8" x14ac:dyDescent="0.3">
      <c r="A46" t="s">
        <v>751</v>
      </c>
      <c r="B46" s="28" t="s">
        <v>752</v>
      </c>
      <c r="C46">
        <v>1.089</v>
      </c>
      <c r="D46">
        <v>1.21</v>
      </c>
      <c r="E46">
        <v>1.21</v>
      </c>
      <c r="F46" s="62" t="s">
        <v>1730</v>
      </c>
      <c r="G46" t="s">
        <v>1730</v>
      </c>
      <c r="H46">
        <v>2025</v>
      </c>
    </row>
    <row r="47" spans="1:8" ht="28.8" x14ac:dyDescent="0.3">
      <c r="A47" t="s">
        <v>753</v>
      </c>
      <c r="B47" s="28" t="s">
        <v>754</v>
      </c>
      <c r="C47">
        <v>1.089</v>
      </c>
      <c r="D47">
        <v>1.21</v>
      </c>
      <c r="E47">
        <v>1.21</v>
      </c>
      <c r="F47" s="62" t="s">
        <v>1730</v>
      </c>
      <c r="G47" t="s">
        <v>1730</v>
      </c>
      <c r="H47">
        <v>2025</v>
      </c>
    </row>
    <row r="48" spans="1:8" ht="28.8" x14ac:dyDescent="0.3">
      <c r="A48" t="s">
        <v>755</v>
      </c>
      <c r="B48" s="28" t="s">
        <v>756</v>
      </c>
      <c r="C48">
        <v>1.089</v>
      </c>
      <c r="D48">
        <v>1.21</v>
      </c>
      <c r="E48">
        <v>1.21</v>
      </c>
      <c r="F48" s="62" t="s">
        <v>1730</v>
      </c>
      <c r="G48" t="s">
        <v>1730</v>
      </c>
      <c r="H48">
        <v>2025</v>
      </c>
    </row>
    <row r="49" spans="1:8" ht="28.8" x14ac:dyDescent="0.3">
      <c r="A49" t="s">
        <v>757</v>
      </c>
      <c r="B49" s="28" t="s">
        <v>758</v>
      </c>
      <c r="C49">
        <v>1.089</v>
      </c>
      <c r="D49">
        <v>1.21</v>
      </c>
      <c r="E49">
        <v>1.21</v>
      </c>
      <c r="F49" s="62" t="s">
        <v>1730</v>
      </c>
      <c r="G49" t="s">
        <v>1730</v>
      </c>
      <c r="H49">
        <v>2025</v>
      </c>
    </row>
    <row r="50" spans="1:8" x14ac:dyDescent="0.3">
      <c r="A50" t="s">
        <v>759</v>
      </c>
      <c r="B50" s="28" t="s">
        <v>760</v>
      </c>
      <c r="C50">
        <v>1.089</v>
      </c>
      <c r="D50">
        <v>1.21</v>
      </c>
      <c r="E50">
        <v>1.21</v>
      </c>
      <c r="F50" s="62" t="s">
        <v>1730</v>
      </c>
      <c r="G50" t="s">
        <v>1730</v>
      </c>
      <c r="H50">
        <v>2025</v>
      </c>
    </row>
    <row r="51" spans="1:8" ht="28.8" x14ac:dyDescent="0.3">
      <c r="A51" t="s">
        <v>761</v>
      </c>
      <c r="B51" s="28" t="s">
        <v>762</v>
      </c>
      <c r="C51">
        <v>1.089</v>
      </c>
      <c r="D51">
        <v>1.21</v>
      </c>
      <c r="E51">
        <v>1.21</v>
      </c>
      <c r="F51" s="62" t="s">
        <v>1730</v>
      </c>
      <c r="G51" t="s">
        <v>1730</v>
      </c>
      <c r="H51">
        <v>2025</v>
      </c>
    </row>
    <row r="52" spans="1:8" ht="43.2" x14ac:dyDescent="0.3">
      <c r="A52" t="s">
        <v>763</v>
      </c>
      <c r="B52" s="28" t="s">
        <v>764</v>
      </c>
      <c r="C52">
        <v>1.089</v>
      </c>
      <c r="D52">
        <v>1.21</v>
      </c>
      <c r="E52">
        <v>1.21</v>
      </c>
      <c r="F52" s="62" t="s">
        <v>1730</v>
      </c>
      <c r="G52" t="s">
        <v>1730</v>
      </c>
      <c r="H52">
        <v>2025</v>
      </c>
    </row>
    <row r="53" spans="1:8" ht="28.8" x14ac:dyDescent="0.3">
      <c r="A53" t="s">
        <v>765</v>
      </c>
      <c r="B53" s="28" t="s">
        <v>766</v>
      </c>
      <c r="C53" t="s">
        <v>767</v>
      </c>
      <c r="D53" t="s">
        <v>767</v>
      </c>
      <c r="E53">
        <v>1.361</v>
      </c>
      <c r="F53" s="62" t="s">
        <v>1730</v>
      </c>
      <c r="G53">
        <v>1</v>
      </c>
      <c r="H53">
        <v>2025</v>
      </c>
    </row>
    <row r="54" spans="1:8" ht="28.8" x14ac:dyDescent="0.3">
      <c r="A54" t="s">
        <v>765</v>
      </c>
      <c r="B54" s="28" t="str">
        <f t="shared" ref="B54" si="5">B53</f>
        <v>Feromangan, ki vsebuje več kot 2 mas. % ogljika, z granulacijo, ki ne presega 5 mm, in vsebnostjo mangana več kot 65 mas. %</v>
      </c>
      <c r="C54" t="s">
        <v>768</v>
      </c>
      <c r="D54" t="s">
        <v>768</v>
      </c>
      <c r="E54">
        <v>1.2769999999999999</v>
      </c>
      <c r="F54" s="62" t="s">
        <v>1730</v>
      </c>
      <c r="G54">
        <v>2</v>
      </c>
      <c r="H54">
        <v>2028</v>
      </c>
    </row>
    <row r="55" spans="1:8" ht="28.8" x14ac:dyDescent="0.3">
      <c r="A55" t="s">
        <v>769</v>
      </c>
      <c r="B55" s="28" t="s">
        <v>770</v>
      </c>
      <c r="C55" t="s">
        <v>767</v>
      </c>
      <c r="D55" t="s">
        <v>767</v>
      </c>
      <c r="E55">
        <v>1.361</v>
      </c>
      <c r="F55" s="62" t="s">
        <v>1730</v>
      </c>
      <c r="G55">
        <v>1</v>
      </c>
      <c r="H55">
        <v>2025</v>
      </c>
    </row>
    <row r="56" spans="1:8" ht="28.8" x14ac:dyDescent="0.3">
      <c r="A56" t="s">
        <v>769</v>
      </c>
      <c r="B56" s="28" t="str">
        <f t="shared" ref="B56" si="6">B55</f>
        <v>Feromangan, ki vsebuje več kot 2 mas. % ogljika (razen feromangana z granulacijo, ki ne presega 5 mm, in ki vsebuje več kot 65 mas. % mangana)</v>
      </c>
      <c r="C56" t="s">
        <v>768</v>
      </c>
      <c r="D56" t="s">
        <v>768</v>
      </c>
      <c r="E56">
        <v>1.2769999999999999</v>
      </c>
      <c r="F56" s="62" t="s">
        <v>1730</v>
      </c>
      <c r="G56">
        <v>2</v>
      </c>
      <c r="H56">
        <v>2028</v>
      </c>
    </row>
    <row r="57" spans="1:8" x14ac:dyDescent="0.3">
      <c r="A57" t="s">
        <v>771</v>
      </c>
      <c r="B57" s="28" t="s">
        <v>353</v>
      </c>
      <c r="C57" t="s">
        <v>767</v>
      </c>
      <c r="D57" t="s">
        <v>767</v>
      </c>
      <c r="E57">
        <v>1.361</v>
      </c>
      <c r="F57" s="62" t="s">
        <v>1730</v>
      </c>
      <c r="G57">
        <v>1</v>
      </c>
      <c r="H57">
        <v>2025</v>
      </c>
    </row>
    <row r="58" spans="1:8" x14ac:dyDescent="0.3">
      <c r="A58" t="s">
        <v>771</v>
      </c>
      <c r="B58" s="28" t="str">
        <f t="shared" ref="B58" si="7">B57</f>
        <v>Feromangan, ki vsebuje do vključno 2 mas. % ogljika</v>
      </c>
      <c r="C58" t="s">
        <v>768</v>
      </c>
      <c r="D58" t="s">
        <v>768</v>
      </c>
      <c r="E58">
        <v>1.2769999999999999</v>
      </c>
      <c r="F58" s="62" t="s">
        <v>1730</v>
      </c>
      <c r="G58">
        <v>2</v>
      </c>
      <c r="H58">
        <v>2028</v>
      </c>
    </row>
    <row r="59" spans="1:8" x14ac:dyDescent="0.3">
      <c r="A59" t="s">
        <v>772</v>
      </c>
      <c r="B59" s="28" t="s">
        <v>773</v>
      </c>
      <c r="C59" t="s">
        <v>774</v>
      </c>
      <c r="D59" t="s">
        <v>774</v>
      </c>
      <c r="E59">
        <v>1.1419999999999999</v>
      </c>
      <c r="F59" s="62" t="s">
        <v>1730</v>
      </c>
      <c r="G59">
        <v>1</v>
      </c>
      <c r="H59">
        <v>2025</v>
      </c>
    </row>
    <row r="60" spans="1:8" x14ac:dyDescent="0.3">
      <c r="A60" t="s">
        <v>772</v>
      </c>
      <c r="B60" s="28" t="str">
        <f t="shared" ref="B60" si="8">B59</f>
        <v>Ferokrom, ki vsebuje več kot 4 mas. %, vendar največ 6 mas. % ogljika</v>
      </c>
      <c r="C60" t="s">
        <v>775</v>
      </c>
      <c r="D60" t="s">
        <v>775</v>
      </c>
      <c r="E60">
        <v>1.1060000000000001</v>
      </c>
      <c r="F60" s="62" t="s">
        <v>1730</v>
      </c>
      <c r="G60">
        <v>2</v>
      </c>
      <c r="H60">
        <v>2028</v>
      </c>
    </row>
    <row r="61" spans="1:8" x14ac:dyDescent="0.3">
      <c r="A61" t="s">
        <v>776</v>
      </c>
      <c r="B61" s="28" t="s">
        <v>777</v>
      </c>
      <c r="C61" t="s">
        <v>774</v>
      </c>
      <c r="D61" t="s">
        <v>774</v>
      </c>
      <c r="E61">
        <v>1.1419999999999999</v>
      </c>
      <c r="F61" s="62" t="s">
        <v>1730</v>
      </c>
      <c r="G61">
        <v>1</v>
      </c>
      <c r="H61">
        <v>2025</v>
      </c>
    </row>
    <row r="62" spans="1:8" x14ac:dyDescent="0.3">
      <c r="A62" t="s">
        <v>776</v>
      </c>
      <c r="B62" s="28" t="str">
        <f t="shared" ref="B62" si="9">B61</f>
        <v>Ferokrom, ki vsebuje več kot 6 mas. % ogljika</v>
      </c>
      <c r="C62" t="s">
        <v>775</v>
      </c>
      <c r="D62" t="s">
        <v>775</v>
      </c>
      <c r="E62">
        <v>1.1060000000000001</v>
      </c>
      <c r="F62" s="62" t="s">
        <v>1730</v>
      </c>
      <c r="G62">
        <v>2</v>
      </c>
      <c r="H62">
        <v>2028</v>
      </c>
    </row>
    <row r="63" spans="1:8" x14ac:dyDescent="0.3">
      <c r="A63" t="s">
        <v>778</v>
      </c>
      <c r="B63" s="28" t="s">
        <v>779</v>
      </c>
      <c r="C63" t="s">
        <v>774</v>
      </c>
      <c r="D63" t="s">
        <v>774</v>
      </c>
      <c r="E63">
        <v>1.1419999999999999</v>
      </c>
      <c r="F63" s="62" t="s">
        <v>1730</v>
      </c>
      <c r="G63">
        <v>1</v>
      </c>
      <c r="H63">
        <v>2025</v>
      </c>
    </row>
    <row r="64" spans="1:8" x14ac:dyDescent="0.3">
      <c r="A64" t="s">
        <v>778</v>
      </c>
      <c r="B64" s="28" t="str">
        <f t="shared" ref="B64" si="10">B63</f>
        <v>Ferokrom, ki vsebuje največ 0,05 mas. % ogljika</v>
      </c>
      <c r="C64" t="s">
        <v>775</v>
      </c>
      <c r="D64" t="s">
        <v>775</v>
      </c>
      <c r="E64">
        <v>1.1060000000000001</v>
      </c>
      <c r="F64" s="62" t="s">
        <v>1730</v>
      </c>
      <c r="G64">
        <v>2</v>
      </c>
      <c r="H64">
        <v>2028</v>
      </c>
    </row>
    <row r="65" spans="1:8" x14ac:dyDescent="0.3">
      <c r="A65" t="s">
        <v>780</v>
      </c>
      <c r="B65" s="28" t="s">
        <v>781</v>
      </c>
      <c r="C65" t="s">
        <v>774</v>
      </c>
      <c r="D65" t="s">
        <v>774</v>
      </c>
      <c r="E65">
        <v>1.1419999999999999</v>
      </c>
      <c r="F65" s="62" t="s">
        <v>1730</v>
      </c>
      <c r="G65">
        <v>1</v>
      </c>
      <c r="H65">
        <v>2025</v>
      </c>
    </row>
    <row r="66" spans="1:8" x14ac:dyDescent="0.3">
      <c r="A66" t="s">
        <v>780</v>
      </c>
      <c r="B66" s="28" t="str">
        <f t="shared" ref="B66" si="11">B65</f>
        <v>Ferokrom, ki vsebuje več kot 0,05 mas. %, vendar največ 0,5 mas. % ogljika</v>
      </c>
      <c r="C66" t="s">
        <v>775</v>
      </c>
      <c r="D66" t="s">
        <v>775</v>
      </c>
      <c r="E66">
        <v>1.1060000000000001</v>
      </c>
      <c r="F66" s="62" t="s">
        <v>1730</v>
      </c>
      <c r="G66">
        <v>2</v>
      </c>
      <c r="H66">
        <v>2028</v>
      </c>
    </row>
    <row r="67" spans="1:8" x14ac:dyDescent="0.3">
      <c r="A67" t="s">
        <v>782</v>
      </c>
      <c r="B67" s="28" t="s">
        <v>783</v>
      </c>
      <c r="C67" t="s">
        <v>774</v>
      </c>
      <c r="D67" t="s">
        <v>774</v>
      </c>
      <c r="E67">
        <v>1.1419999999999999</v>
      </c>
      <c r="F67" s="62" t="s">
        <v>1730</v>
      </c>
      <c r="G67">
        <v>1</v>
      </c>
      <c r="H67">
        <v>2025</v>
      </c>
    </row>
    <row r="68" spans="1:8" x14ac:dyDescent="0.3">
      <c r="A68" t="s">
        <v>782</v>
      </c>
      <c r="B68" s="28" t="str">
        <f t="shared" ref="B68" si="12">B67</f>
        <v>Ferokrom, ki vsebuje več kot 0,5 mas. %, vendar največ 4 mas. % ogljika</v>
      </c>
      <c r="C68" t="s">
        <v>775</v>
      </c>
      <c r="D68" t="s">
        <v>775</v>
      </c>
      <c r="E68">
        <v>1.1060000000000001</v>
      </c>
      <c r="F68" s="62" t="s">
        <v>1730</v>
      </c>
      <c r="G68">
        <v>2</v>
      </c>
      <c r="H68">
        <v>2028</v>
      </c>
    </row>
    <row r="69" spans="1:8" x14ac:dyDescent="0.3">
      <c r="A69" t="s">
        <v>115</v>
      </c>
      <c r="B69" s="28" t="s">
        <v>356</v>
      </c>
      <c r="C69" t="s">
        <v>784</v>
      </c>
      <c r="D69" t="s">
        <v>784</v>
      </c>
      <c r="E69">
        <v>2.39</v>
      </c>
      <c r="F69" s="62" t="s">
        <v>1730</v>
      </c>
      <c r="G69">
        <v>1</v>
      </c>
      <c r="H69">
        <v>2025</v>
      </c>
    </row>
    <row r="70" spans="1:8" x14ac:dyDescent="0.3">
      <c r="A70" t="s">
        <v>115</v>
      </c>
      <c r="B70" s="28" t="str">
        <f t="shared" ref="B70" si="13">B69</f>
        <v>Feronikelj</v>
      </c>
      <c r="C70" t="s">
        <v>785</v>
      </c>
      <c r="D70" t="s">
        <v>785</v>
      </c>
      <c r="E70">
        <v>2.2949999999999999</v>
      </c>
      <c r="F70" s="62" t="s">
        <v>1730</v>
      </c>
      <c r="G70">
        <v>2</v>
      </c>
      <c r="H70">
        <v>2028</v>
      </c>
    </row>
    <row r="71" spans="1:8" x14ac:dyDescent="0.3">
      <c r="A71" t="s">
        <v>786</v>
      </c>
      <c r="B71" s="28" t="s">
        <v>787</v>
      </c>
      <c r="C71">
        <v>0.29499999999999998</v>
      </c>
      <c r="D71">
        <v>0.39700000000000002</v>
      </c>
      <c r="E71">
        <v>0.39700000000000002</v>
      </c>
      <c r="F71" s="62" t="s">
        <v>1730</v>
      </c>
      <c r="G71" t="s">
        <v>1730</v>
      </c>
      <c r="H71">
        <v>2025</v>
      </c>
    </row>
    <row r="72" spans="1:8" ht="28.8" x14ac:dyDescent="0.3">
      <c r="A72" t="s">
        <v>788</v>
      </c>
      <c r="B72" s="28" t="s">
        <v>789</v>
      </c>
      <c r="C72">
        <v>0.29499999999999998</v>
      </c>
      <c r="D72">
        <v>0.39700000000000002</v>
      </c>
      <c r="E72">
        <v>0.39700000000000002</v>
      </c>
      <c r="F72" s="62" t="s">
        <v>1730</v>
      </c>
      <c r="G72" t="s">
        <v>1730</v>
      </c>
      <c r="H72">
        <v>2025</v>
      </c>
    </row>
    <row r="73" spans="1:8" ht="28.8" x14ac:dyDescent="0.3">
      <c r="A73" t="s">
        <v>790</v>
      </c>
      <c r="B73" s="28" t="s">
        <v>791</v>
      </c>
      <c r="C73">
        <v>0</v>
      </c>
      <c r="D73" t="s">
        <v>792</v>
      </c>
      <c r="E73">
        <v>1.288</v>
      </c>
      <c r="F73" s="62" t="s">
        <v>1721</v>
      </c>
      <c r="G73" t="s">
        <v>1730</v>
      </c>
      <c r="H73">
        <v>2025</v>
      </c>
    </row>
    <row r="74" spans="1:8" ht="28.8" x14ac:dyDescent="0.3">
      <c r="A74" t="s">
        <v>790</v>
      </c>
      <c r="B74" s="28" t="str">
        <f t="shared" ref="B74:B75" si="14">B73</f>
        <v>Granule iz grodlja, zrcalovine, železa ali jekla (razen granul iz ferozlitin, ostružkov in odpadkov, nastalih pri piljenju železa ali jekla, nekaterih malokalibrskih predmetov in pomanjkljivih krogel za kroglične ležaje)</v>
      </c>
      <c r="D74" t="s">
        <v>793</v>
      </c>
      <c r="E74">
        <v>0.42399999999999999</v>
      </c>
      <c r="F74" s="62" t="s">
        <v>1722</v>
      </c>
      <c r="G74" t="s">
        <v>1730</v>
      </c>
      <c r="H74">
        <v>2025</v>
      </c>
    </row>
    <row r="75" spans="1:8" ht="28.8" x14ac:dyDescent="0.3">
      <c r="A75" t="s">
        <v>790</v>
      </c>
      <c r="B75" s="28" t="str">
        <f t="shared" si="14"/>
        <v>Granule iz grodlja, zrcalovine, železa ali jekla (razen granul iz ferozlitin, ostružkov in odpadkov, nastalih pri piljenju železa ali jekla, nekaterih malokalibrskih predmetov in pomanjkljivih krogel za kroglične ležaje)</v>
      </c>
      <c r="D75" t="s">
        <v>794</v>
      </c>
      <c r="E75">
        <v>2.7E-2</v>
      </c>
      <c r="F75" s="62" t="s">
        <v>1723</v>
      </c>
      <c r="G75" t="s">
        <v>1730</v>
      </c>
      <c r="H75">
        <v>2025</v>
      </c>
    </row>
    <row r="76" spans="1:8" x14ac:dyDescent="0.3">
      <c r="A76" t="s">
        <v>795</v>
      </c>
      <c r="B76" s="28" t="s">
        <v>796</v>
      </c>
      <c r="C76">
        <v>0</v>
      </c>
      <c r="D76" t="s">
        <v>797</v>
      </c>
      <c r="E76">
        <v>1.46</v>
      </c>
      <c r="F76" s="62" t="s">
        <v>1724</v>
      </c>
      <c r="G76">
        <v>1</v>
      </c>
      <c r="H76">
        <v>2025</v>
      </c>
    </row>
    <row r="77" spans="1:8" x14ac:dyDescent="0.3">
      <c r="A77" t="s">
        <v>795</v>
      </c>
      <c r="B77" s="28" t="str">
        <f t="shared" ref="B77:B83" si="15">B76</f>
        <v>Prah iz legiranega jekla (razen prahov iz ferozlitin in radioaktivnih izotopov železnih prahov)</v>
      </c>
      <c r="D77" t="s">
        <v>798</v>
      </c>
      <c r="E77">
        <v>0.65900000000000003</v>
      </c>
      <c r="F77" s="62" t="s">
        <v>1725</v>
      </c>
      <c r="G77">
        <v>1</v>
      </c>
      <c r="H77">
        <v>2025</v>
      </c>
    </row>
    <row r="78" spans="1:8" x14ac:dyDescent="0.3">
      <c r="A78" t="s">
        <v>795</v>
      </c>
      <c r="B78" s="28" t="str">
        <f t="shared" si="15"/>
        <v>Prah iz legiranega jekla (razen prahov iz ferozlitin in radioaktivnih izotopov železnih prahov)</v>
      </c>
      <c r="D78" t="s">
        <v>799</v>
      </c>
      <c r="E78">
        <v>0.32800000000000001</v>
      </c>
      <c r="F78" s="62" t="s">
        <v>1726</v>
      </c>
      <c r="G78">
        <v>1</v>
      </c>
      <c r="H78">
        <v>2025</v>
      </c>
    </row>
    <row r="79" spans="1:8" x14ac:dyDescent="0.3">
      <c r="A79" t="s">
        <v>795</v>
      </c>
      <c r="B79" s="28" t="str">
        <f t="shared" si="15"/>
        <v>Prah iz legiranega jekla (razen prahov iz ferozlitin in radioaktivnih izotopov železnih prahov)</v>
      </c>
      <c r="D79" t="s">
        <v>800</v>
      </c>
      <c r="E79">
        <v>0.85199999999999998</v>
      </c>
      <c r="F79" s="62" t="s">
        <v>1727</v>
      </c>
      <c r="G79">
        <v>1</v>
      </c>
      <c r="H79">
        <v>2025</v>
      </c>
    </row>
    <row r="80" spans="1:8" x14ac:dyDescent="0.3">
      <c r="A80" t="s">
        <v>795</v>
      </c>
      <c r="B80" s="28" t="str">
        <f t="shared" si="15"/>
        <v>Prah iz legiranega jekla (razen prahov iz ferozlitin in radioaktivnih izotopov železnih prahov)</v>
      </c>
      <c r="D80" t="s">
        <v>801</v>
      </c>
      <c r="E80">
        <v>1.298</v>
      </c>
      <c r="F80" s="62" t="s">
        <v>1724</v>
      </c>
      <c r="G80">
        <v>2</v>
      </c>
      <c r="H80">
        <v>2028</v>
      </c>
    </row>
    <row r="81" spans="1:8" x14ac:dyDescent="0.3">
      <c r="A81" t="s">
        <v>795</v>
      </c>
      <c r="B81" s="28" t="str">
        <f t="shared" si="15"/>
        <v>Prah iz legiranega jekla (razen prahov iz ferozlitin in radioaktivnih izotopov železnih prahov)</v>
      </c>
      <c r="D81" t="s">
        <v>802</v>
      </c>
      <c r="E81">
        <v>0.64700000000000002</v>
      </c>
      <c r="F81" s="62" t="s">
        <v>1725</v>
      </c>
      <c r="G81">
        <v>2</v>
      </c>
      <c r="H81">
        <v>2028</v>
      </c>
    </row>
    <row r="82" spans="1:8" x14ac:dyDescent="0.3">
      <c r="A82" t="s">
        <v>795</v>
      </c>
      <c r="B82" s="28" t="str">
        <f t="shared" si="15"/>
        <v>Prah iz legiranega jekla (razen prahov iz ferozlitin in radioaktivnih izotopov železnih prahov)</v>
      </c>
      <c r="D82" t="s">
        <v>803</v>
      </c>
      <c r="E82">
        <v>0.315</v>
      </c>
      <c r="F82" s="62" t="s">
        <v>1726</v>
      </c>
      <c r="G82">
        <v>2</v>
      </c>
      <c r="H82">
        <v>2028</v>
      </c>
    </row>
    <row r="83" spans="1:8" x14ac:dyDescent="0.3">
      <c r="A83" t="s">
        <v>795</v>
      </c>
      <c r="B83" s="28" t="str">
        <f t="shared" si="15"/>
        <v>Prah iz legiranega jekla (razen prahov iz ferozlitin in radioaktivnih izotopov železnih prahov)</v>
      </c>
      <c r="D83" t="s">
        <v>804</v>
      </c>
      <c r="E83">
        <v>0.82</v>
      </c>
      <c r="F83" s="62" t="s">
        <v>1727</v>
      </c>
      <c r="G83">
        <v>2</v>
      </c>
      <c r="H83">
        <v>2028</v>
      </c>
    </row>
    <row r="84" spans="1:8" ht="28.8" x14ac:dyDescent="0.3">
      <c r="A84" t="s">
        <v>805</v>
      </c>
      <c r="B84" s="28" t="s">
        <v>806</v>
      </c>
      <c r="C84">
        <v>0</v>
      </c>
      <c r="D84" t="s">
        <v>792</v>
      </c>
      <c r="E84">
        <v>1.288</v>
      </c>
      <c r="F84" s="62" t="s">
        <v>1721</v>
      </c>
      <c r="G84" t="s">
        <v>1730</v>
      </c>
      <c r="H84">
        <v>2025</v>
      </c>
    </row>
    <row r="85" spans="1:8" ht="28.8" x14ac:dyDescent="0.3">
      <c r="A85" t="s">
        <v>805</v>
      </c>
      <c r="B85" s="28" t="str">
        <f t="shared" ref="B85:B86" si="16">B84</f>
        <v>Prah iz grodlja, zrcalovine, železa ali nelegiranega jekla (razen prahov iz ferozlitin in radioaktivnih izotopov železnih prahov)</v>
      </c>
      <c r="D85" t="s">
        <v>793</v>
      </c>
      <c r="E85">
        <v>0.42399999999999999</v>
      </c>
      <c r="F85" s="62" t="s">
        <v>1722</v>
      </c>
      <c r="G85" t="s">
        <v>1730</v>
      </c>
      <c r="H85">
        <v>2025</v>
      </c>
    </row>
    <row r="86" spans="1:8" ht="28.8" x14ac:dyDescent="0.3">
      <c r="A86" t="s">
        <v>805</v>
      </c>
      <c r="B86" s="28" t="str">
        <f t="shared" si="16"/>
        <v>Prah iz grodlja, zrcalovine, železa ali nelegiranega jekla (razen prahov iz ferozlitin in radioaktivnih izotopov železnih prahov)</v>
      </c>
      <c r="D86" t="s">
        <v>794</v>
      </c>
      <c r="E86">
        <v>2.7E-2</v>
      </c>
      <c r="F86" s="62" t="s">
        <v>1723</v>
      </c>
      <c r="G86" t="s">
        <v>1730</v>
      </c>
      <c r="H86">
        <v>2025</v>
      </c>
    </row>
    <row r="87" spans="1:8" ht="28.8" x14ac:dyDescent="0.3">
      <c r="A87" t="s">
        <v>119</v>
      </c>
      <c r="B87" s="28" t="s">
        <v>807</v>
      </c>
      <c r="C87" t="s">
        <v>808</v>
      </c>
      <c r="D87" t="s">
        <v>792</v>
      </c>
      <c r="E87">
        <v>1.288</v>
      </c>
      <c r="F87" s="62" t="s">
        <v>1721</v>
      </c>
      <c r="G87" t="s">
        <v>1730</v>
      </c>
      <c r="H87">
        <v>2025</v>
      </c>
    </row>
    <row r="88" spans="1:8" ht="28.8" x14ac:dyDescent="0.3">
      <c r="A88" t="s">
        <v>119</v>
      </c>
      <c r="B88" s="28" t="str">
        <f t="shared" ref="B88:B89" si="17">B87</f>
        <v>Ingoti iz železa in nelegiranega jekla (razen pretaljenih odpadnih ingotov, kontinuirno vlitih izdelkov, železa iz tarifne številke 7203)</v>
      </c>
      <c r="C88" t="s">
        <v>809</v>
      </c>
      <c r="D88" t="s">
        <v>793</v>
      </c>
      <c r="E88">
        <v>0.42399999999999999</v>
      </c>
      <c r="F88" s="62" t="s">
        <v>1722</v>
      </c>
      <c r="G88" t="s">
        <v>1730</v>
      </c>
      <c r="H88">
        <v>2025</v>
      </c>
    </row>
    <row r="89" spans="1:8" ht="28.8" x14ac:dyDescent="0.3">
      <c r="A89" t="s">
        <v>119</v>
      </c>
      <c r="B89" s="28" t="str">
        <f t="shared" si="17"/>
        <v>Ingoti iz železa in nelegiranega jekla (razen pretaljenih odpadnih ingotov, kontinuirno vlitih izdelkov, železa iz tarifne številke 7203)</v>
      </c>
      <c r="C89" t="s">
        <v>794</v>
      </c>
      <c r="D89" t="s">
        <v>794</v>
      </c>
      <c r="E89">
        <v>2.7E-2</v>
      </c>
      <c r="F89" s="62" t="s">
        <v>1723</v>
      </c>
      <c r="G89" t="s">
        <v>1730</v>
      </c>
      <c r="H89">
        <v>2025</v>
      </c>
    </row>
    <row r="90" spans="1:8" ht="28.8" x14ac:dyDescent="0.3">
      <c r="A90" t="s">
        <v>120</v>
      </c>
      <c r="B90" s="28" t="s">
        <v>810</v>
      </c>
      <c r="C90" t="s">
        <v>808</v>
      </c>
      <c r="D90" t="s">
        <v>792</v>
      </c>
      <c r="E90">
        <v>1.288</v>
      </c>
      <c r="F90" s="62" t="s">
        <v>1721</v>
      </c>
      <c r="G90" t="s">
        <v>1730</v>
      </c>
      <c r="H90">
        <v>2025</v>
      </c>
    </row>
    <row r="91" spans="1:8" ht="28.8" x14ac:dyDescent="0.3">
      <c r="A91" t="s">
        <v>120</v>
      </c>
      <c r="B91" s="28" t="str">
        <f t="shared" ref="B91:B92" si="18">B90</f>
        <v>Železo in nelegirano jeklo v pudlanih palicah ali drugih primarnih oblikah (razen ingotov, pretaljenih odpadnih ingotov, kontinuirno vlitih izdelkov, železa iz tarifne številke 7203)</v>
      </c>
      <c r="C91" t="s">
        <v>809</v>
      </c>
      <c r="D91" t="s">
        <v>793</v>
      </c>
      <c r="E91">
        <v>0.42399999999999999</v>
      </c>
      <c r="F91" s="62" t="s">
        <v>1722</v>
      </c>
      <c r="G91" t="s">
        <v>1730</v>
      </c>
      <c r="H91">
        <v>2025</v>
      </c>
    </row>
    <row r="92" spans="1:8" ht="28.8" x14ac:dyDescent="0.3">
      <c r="A92" t="s">
        <v>120</v>
      </c>
      <c r="B92" s="28" t="str">
        <f t="shared" si="18"/>
        <v>Železo in nelegirano jeklo v pudlanih palicah ali drugih primarnih oblikah (razen ingotov, pretaljenih odpadnih ingotov, kontinuirno vlitih izdelkov, železa iz tarifne številke 7203)</v>
      </c>
      <c r="C92" t="s">
        <v>794</v>
      </c>
      <c r="D92" t="s">
        <v>794</v>
      </c>
      <c r="E92">
        <v>2.7E-2</v>
      </c>
      <c r="F92" s="62" t="s">
        <v>1723</v>
      </c>
      <c r="G92" t="s">
        <v>1730</v>
      </c>
      <c r="H92">
        <v>2025</v>
      </c>
    </row>
    <row r="93" spans="1:8" ht="28.8" x14ac:dyDescent="0.3">
      <c r="A93" t="s">
        <v>122</v>
      </c>
      <c r="B93" s="28" t="s">
        <v>363</v>
      </c>
      <c r="C93" t="s">
        <v>811</v>
      </c>
      <c r="D93" t="s">
        <v>814</v>
      </c>
      <c r="E93">
        <v>1.3640000000000001</v>
      </c>
      <c r="F93" s="62" t="s">
        <v>1721</v>
      </c>
      <c r="G93" t="s">
        <v>1730</v>
      </c>
      <c r="H93">
        <v>2025</v>
      </c>
    </row>
    <row r="94" spans="1:8" ht="28.8" x14ac:dyDescent="0.3">
      <c r="A94" t="s">
        <v>122</v>
      </c>
      <c r="B94" s="28" t="str">
        <f t="shared" ref="B94:B95" si="19">B93</f>
        <v>Polizdelki iz nelegiranega avtomatnega jekla, ki vsebujejo manj kot 0,25 mas. % ogljika, s kvadratnim ali pravokotnim prečnim prerezom, širine, ki je manjša od dvojne debeline, valjani ali kontinuirno vliti</v>
      </c>
      <c r="C94" t="s">
        <v>812</v>
      </c>
      <c r="D94" t="s">
        <v>815</v>
      </c>
      <c r="E94">
        <v>0.47499999999999998</v>
      </c>
      <c r="F94" s="62" t="s">
        <v>1722</v>
      </c>
      <c r="G94" t="s">
        <v>1730</v>
      </c>
      <c r="H94">
        <v>2025</v>
      </c>
    </row>
    <row r="95" spans="1:8" ht="28.8" x14ac:dyDescent="0.3">
      <c r="A95" t="s">
        <v>122</v>
      </c>
      <c r="B95" s="28" t="str">
        <f t="shared" si="19"/>
        <v>Polizdelki iz nelegiranega avtomatnega jekla, ki vsebujejo manj kot 0,25 mas. % ogljika, s kvadratnim ali pravokotnim prečnim prerezom, širine, ki je manjša od dvojne debeline, valjani ali kontinuirno vliti</v>
      </c>
      <c r="C95" t="s">
        <v>813</v>
      </c>
      <c r="D95" t="s">
        <v>816</v>
      </c>
      <c r="E95">
        <v>6.6000000000000003E-2</v>
      </c>
      <c r="F95" s="62" t="s">
        <v>1723</v>
      </c>
      <c r="G95" t="s">
        <v>1730</v>
      </c>
      <c r="H95">
        <v>2025</v>
      </c>
    </row>
    <row r="96" spans="1:8" ht="43.2" x14ac:dyDescent="0.3">
      <c r="A96" t="s">
        <v>123</v>
      </c>
      <c r="B96" s="28" t="s">
        <v>364</v>
      </c>
      <c r="C96" t="s">
        <v>811</v>
      </c>
      <c r="D96" t="s">
        <v>814</v>
      </c>
      <c r="E96">
        <v>1.3640000000000001</v>
      </c>
      <c r="F96" s="62" t="s">
        <v>1721</v>
      </c>
      <c r="G96" t="s">
        <v>1730</v>
      </c>
      <c r="H96">
        <v>2025</v>
      </c>
    </row>
    <row r="97" spans="1:8" ht="43.2" x14ac:dyDescent="0.3">
      <c r="A97" t="s">
        <v>123</v>
      </c>
      <c r="B97" s="28" t="str">
        <f t="shared" ref="B97:B98" si="20">B96</f>
        <v>Polizdelki iz železa ali nelegiranega jekla, ki vsebujejo manj kot 0,25 mas. % ogljika, s kvadratnim ali pravokotnim prečnim prerezom, širine, ki je manjša od dvojne debeline največ 130 mm, valjani ali kontinuirno vliti (razen avtomatnega jekla)</v>
      </c>
      <c r="C97" t="s">
        <v>812</v>
      </c>
      <c r="D97" t="s">
        <v>815</v>
      </c>
      <c r="E97">
        <v>0.47499999999999998</v>
      </c>
      <c r="F97" s="62" t="s">
        <v>1722</v>
      </c>
      <c r="G97" t="s">
        <v>1730</v>
      </c>
      <c r="H97">
        <v>2025</v>
      </c>
    </row>
    <row r="98" spans="1:8" ht="43.2" x14ac:dyDescent="0.3">
      <c r="A98" t="s">
        <v>123</v>
      </c>
      <c r="B98" s="28" t="str">
        <f t="shared" si="20"/>
        <v>Polizdelki iz železa ali nelegiranega jekla, ki vsebujejo manj kot 0,25 mas. % ogljika, s kvadratnim ali pravokotnim prečnim prerezom, širine, ki je manjša od dvojne debeline največ 130 mm, valjani ali kontinuirno vliti (razen avtomatnega jekla)</v>
      </c>
      <c r="C98" t="s">
        <v>813</v>
      </c>
      <c r="D98" t="s">
        <v>816</v>
      </c>
      <c r="E98">
        <v>6.6000000000000003E-2</v>
      </c>
      <c r="F98" s="62" t="s">
        <v>1723</v>
      </c>
      <c r="G98" t="s">
        <v>1730</v>
      </c>
      <c r="H98">
        <v>2025</v>
      </c>
    </row>
    <row r="99" spans="1:8" ht="43.2" x14ac:dyDescent="0.3">
      <c r="A99" t="s">
        <v>124</v>
      </c>
      <c r="B99" s="28" t="s">
        <v>365</v>
      </c>
      <c r="C99" t="s">
        <v>811</v>
      </c>
      <c r="D99" t="s">
        <v>814</v>
      </c>
      <c r="E99">
        <v>1.3640000000000001</v>
      </c>
      <c r="F99" s="62" t="s">
        <v>1721</v>
      </c>
      <c r="G99" t="s">
        <v>1730</v>
      </c>
      <c r="H99">
        <v>2025</v>
      </c>
    </row>
    <row r="100" spans="1:8" ht="43.2" x14ac:dyDescent="0.3">
      <c r="A100" t="s">
        <v>124</v>
      </c>
      <c r="B100" s="28" t="str">
        <f t="shared" ref="B100:B101" si="21">B99</f>
        <v>Polizdelki iz železa ali nelegiranega jekla, ki vsebujejo manj kot 0,25 mas. % ogljika, s kvadratnim ali pravokotnim prečnim prerezom, širine, ki je manjša od dvojne debeline več kot 130 mm, valjani ali kontinuirno vliti (razen avtomatnega jekla)</v>
      </c>
      <c r="C100" t="s">
        <v>812</v>
      </c>
      <c r="D100" t="s">
        <v>815</v>
      </c>
      <c r="E100">
        <v>0.47499999999999998</v>
      </c>
      <c r="F100" s="62" t="s">
        <v>1722</v>
      </c>
      <c r="G100" t="s">
        <v>1730</v>
      </c>
      <c r="H100">
        <v>2025</v>
      </c>
    </row>
    <row r="101" spans="1:8" ht="43.2" x14ac:dyDescent="0.3">
      <c r="A101" t="s">
        <v>124</v>
      </c>
      <c r="B101" s="28" t="str">
        <f t="shared" si="21"/>
        <v>Polizdelki iz železa ali nelegiranega jekla, ki vsebujejo manj kot 0,25 mas. % ogljika, s kvadratnim ali pravokotnim prečnim prerezom, širine, ki je manjša od dvojne debeline več kot 130 mm, valjani ali kontinuirno vliti (razen avtomatnega jekla)</v>
      </c>
      <c r="C101" t="s">
        <v>813</v>
      </c>
      <c r="D101" t="s">
        <v>816</v>
      </c>
      <c r="E101">
        <v>6.6000000000000003E-2</v>
      </c>
      <c r="F101" s="62" t="s">
        <v>1723</v>
      </c>
      <c r="G101" t="s">
        <v>1730</v>
      </c>
      <c r="H101">
        <v>2025</v>
      </c>
    </row>
    <row r="102" spans="1:8" ht="28.8" x14ac:dyDescent="0.3">
      <c r="A102" t="s">
        <v>125</v>
      </c>
      <c r="B102" s="28" t="s">
        <v>366</v>
      </c>
      <c r="C102" t="s">
        <v>817</v>
      </c>
      <c r="D102" t="s">
        <v>820</v>
      </c>
      <c r="E102">
        <v>1.629</v>
      </c>
      <c r="F102" s="62" t="s">
        <v>1721</v>
      </c>
      <c r="G102" t="s">
        <v>1730</v>
      </c>
      <c r="H102">
        <v>2025</v>
      </c>
    </row>
    <row r="103" spans="1:8" ht="28.8" x14ac:dyDescent="0.3">
      <c r="A103" t="s">
        <v>125</v>
      </c>
      <c r="B103" s="28" t="str">
        <f t="shared" ref="B103:B104" si="22">B102</f>
        <v>Polizdelki iz železa ali nelegiranega jekla, ki vsebujejo manj kot 0,25 mas. % ogljika, s pravokotnim prečnim prerezom, širine, ki je manjša od dvojne debeline, kovani</v>
      </c>
      <c r="C103" t="s">
        <v>818</v>
      </c>
      <c r="D103" t="s">
        <v>821</v>
      </c>
      <c r="E103">
        <v>0.74</v>
      </c>
      <c r="F103" s="62" t="s">
        <v>1722</v>
      </c>
      <c r="G103" t="s">
        <v>1730</v>
      </c>
      <c r="H103">
        <v>2025</v>
      </c>
    </row>
    <row r="104" spans="1:8" ht="28.8" x14ac:dyDescent="0.3">
      <c r="A104" t="s">
        <v>125</v>
      </c>
      <c r="B104" s="28" t="str">
        <f t="shared" si="22"/>
        <v>Polizdelki iz železa ali nelegiranega jekla, ki vsebujejo manj kot 0,25 mas. % ogljika, s pravokotnim prečnim prerezom, širine, ki je manjša od dvojne debeline, kovani</v>
      </c>
      <c r="C104" t="s">
        <v>819</v>
      </c>
      <c r="D104" t="s">
        <v>822</v>
      </c>
      <c r="E104">
        <v>0.33100000000000002</v>
      </c>
      <c r="F104" s="62" t="s">
        <v>1723</v>
      </c>
      <c r="G104" t="s">
        <v>1730</v>
      </c>
      <c r="H104">
        <v>2025</v>
      </c>
    </row>
    <row r="105" spans="1:8" ht="28.8" x14ac:dyDescent="0.3">
      <c r="A105" t="s">
        <v>126</v>
      </c>
      <c r="B105" s="28" t="s">
        <v>367</v>
      </c>
      <c r="C105" t="s">
        <v>811</v>
      </c>
      <c r="D105" t="s">
        <v>814</v>
      </c>
      <c r="E105">
        <v>1.3640000000000001</v>
      </c>
      <c r="F105" s="62" t="s">
        <v>1721</v>
      </c>
      <c r="G105" t="s">
        <v>1730</v>
      </c>
      <c r="H105">
        <v>2025</v>
      </c>
    </row>
    <row r="106" spans="1:8" ht="28.8" x14ac:dyDescent="0.3">
      <c r="A106" t="s">
        <v>126</v>
      </c>
      <c r="B106" s="28" t="str">
        <f t="shared" ref="B106:B107" si="23">B105</f>
        <v>Polizdelki iz železa ali nelegiranega jekla, ki vsebujejo manj kot 0,25 mas. % ogljika, s pravokotnim (razen kvadratnega) prečnim prerezom, širine, ki je enaka dvojni debelini ali večja, valjani ali kontinuirno vliti</v>
      </c>
      <c r="C106" t="s">
        <v>812</v>
      </c>
      <c r="D106" t="s">
        <v>815</v>
      </c>
      <c r="E106">
        <v>0.47499999999999998</v>
      </c>
      <c r="F106" s="62" t="s">
        <v>1722</v>
      </c>
      <c r="G106" t="s">
        <v>1730</v>
      </c>
      <c r="H106">
        <v>2025</v>
      </c>
    </row>
    <row r="107" spans="1:8" ht="28.8" x14ac:dyDescent="0.3">
      <c r="A107" t="s">
        <v>126</v>
      </c>
      <c r="B107" s="28" t="str">
        <f t="shared" si="23"/>
        <v>Polizdelki iz železa ali nelegiranega jekla, ki vsebujejo manj kot 0,25 mas. % ogljika, s pravokotnim (razen kvadratnega) prečnim prerezom, širine, ki je enaka dvojni debelini ali večja, valjani ali kontinuirno vliti</v>
      </c>
      <c r="C107" t="s">
        <v>813</v>
      </c>
      <c r="D107" t="s">
        <v>816</v>
      </c>
      <c r="E107">
        <v>6.6000000000000003E-2</v>
      </c>
      <c r="F107" s="62" t="s">
        <v>1723</v>
      </c>
      <c r="G107" t="s">
        <v>1730</v>
      </c>
      <c r="H107">
        <v>2025</v>
      </c>
    </row>
    <row r="108" spans="1:8" ht="28.8" x14ac:dyDescent="0.3">
      <c r="A108" t="s">
        <v>127</v>
      </c>
      <c r="B108" s="28" t="s">
        <v>368</v>
      </c>
      <c r="C108" t="s">
        <v>817</v>
      </c>
      <c r="D108" t="s">
        <v>820</v>
      </c>
      <c r="E108">
        <v>1.629</v>
      </c>
      <c r="F108" s="62" t="s">
        <v>1721</v>
      </c>
      <c r="G108" t="s">
        <v>1730</v>
      </c>
      <c r="H108">
        <v>2025</v>
      </c>
    </row>
    <row r="109" spans="1:8" ht="28.8" x14ac:dyDescent="0.3">
      <c r="A109" t="s">
        <v>127</v>
      </c>
      <c r="B109" s="28" t="str">
        <f t="shared" ref="B109:B110" si="24">B108</f>
        <v>Polizdelki iz železa ali nelegiranega jekla, ki vsebujejo manj kot 0,25 mas. % ogljika, s pravokotnim (razen kvadratnega) prečnim prerezom, širine, ki je enaka dvojni debelini ali večja, kovani</v>
      </c>
      <c r="C109" t="s">
        <v>818</v>
      </c>
      <c r="D109" t="s">
        <v>821</v>
      </c>
      <c r="E109">
        <v>0.74</v>
      </c>
      <c r="F109" s="62" t="s">
        <v>1722</v>
      </c>
      <c r="G109" t="s">
        <v>1730</v>
      </c>
      <c r="H109">
        <v>2025</v>
      </c>
    </row>
    <row r="110" spans="1:8" ht="28.8" x14ac:dyDescent="0.3">
      <c r="A110" t="s">
        <v>127</v>
      </c>
      <c r="B110" s="28" t="str">
        <f t="shared" si="24"/>
        <v>Polizdelki iz železa ali nelegiranega jekla, ki vsebujejo manj kot 0,25 mas. % ogljika, s pravokotnim (razen kvadratnega) prečnim prerezom, širine, ki je enaka dvojni debelini ali večja, kovani</v>
      </c>
      <c r="C110" t="s">
        <v>819</v>
      </c>
      <c r="D110" t="s">
        <v>822</v>
      </c>
      <c r="E110">
        <v>0.33100000000000002</v>
      </c>
      <c r="F110" s="62" t="s">
        <v>1723</v>
      </c>
      <c r="G110" t="s">
        <v>1730</v>
      </c>
      <c r="H110">
        <v>2025</v>
      </c>
    </row>
    <row r="111" spans="1:8" ht="28.8" x14ac:dyDescent="0.3">
      <c r="A111" t="s">
        <v>128</v>
      </c>
      <c r="B111" s="28" t="s">
        <v>369</v>
      </c>
      <c r="C111" t="s">
        <v>811</v>
      </c>
      <c r="D111" t="s">
        <v>814</v>
      </c>
      <c r="E111">
        <v>1.3640000000000001</v>
      </c>
      <c r="F111" s="62" t="s">
        <v>1721</v>
      </c>
      <c r="G111" t="s">
        <v>1730</v>
      </c>
      <c r="H111">
        <v>2025</v>
      </c>
    </row>
    <row r="112" spans="1:8" ht="28.8" x14ac:dyDescent="0.3">
      <c r="A112" t="s">
        <v>128</v>
      </c>
      <c r="B112" s="28" t="str">
        <f t="shared" ref="B112:B113" si="25">B111</f>
        <v>Polizdelki iz železa ali nelegiranega jekla, ki vsebujejo manj kot 0,25 mas. % ogljika, s krožnim ali mnogokotnim prečnim prerezom, valjani ali kontinuirno vliti</v>
      </c>
      <c r="C112" t="s">
        <v>812</v>
      </c>
      <c r="D112" t="s">
        <v>815</v>
      </c>
      <c r="E112">
        <v>0.47499999999999998</v>
      </c>
      <c r="F112" s="62" t="s">
        <v>1722</v>
      </c>
      <c r="G112" t="s">
        <v>1730</v>
      </c>
      <c r="H112">
        <v>2025</v>
      </c>
    </row>
    <row r="113" spans="1:8" ht="28.8" x14ac:dyDescent="0.3">
      <c r="A113" t="s">
        <v>128</v>
      </c>
      <c r="B113" s="28" t="str">
        <f t="shared" si="25"/>
        <v>Polizdelki iz železa ali nelegiranega jekla, ki vsebujejo manj kot 0,25 mas. % ogljika, s krožnim ali mnogokotnim prečnim prerezom, valjani ali kontinuirno vliti</v>
      </c>
      <c r="C113" t="s">
        <v>813</v>
      </c>
      <c r="D113" t="s">
        <v>816</v>
      </c>
      <c r="E113">
        <v>6.6000000000000003E-2</v>
      </c>
      <c r="F113" s="62" t="s">
        <v>1723</v>
      </c>
      <c r="G113" t="s">
        <v>1730</v>
      </c>
      <c r="H113">
        <v>2025</v>
      </c>
    </row>
    <row r="114" spans="1:8" ht="28.8" x14ac:dyDescent="0.3">
      <c r="A114" t="s">
        <v>129</v>
      </c>
      <c r="B114" s="28" t="s">
        <v>370</v>
      </c>
      <c r="C114" t="s">
        <v>817</v>
      </c>
      <c r="D114" t="s">
        <v>820</v>
      </c>
      <c r="E114">
        <v>1.629</v>
      </c>
      <c r="F114" s="62" t="s">
        <v>1721</v>
      </c>
      <c r="G114" t="s">
        <v>1730</v>
      </c>
      <c r="H114">
        <v>2025</v>
      </c>
    </row>
    <row r="115" spans="1:8" ht="28.8" x14ac:dyDescent="0.3">
      <c r="A115" t="s">
        <v>129</v>
      </c>
      <c r="B115" s="28" t="str">
        <f t="shared" ref="B115:B116" si="26">B114</f>
        <v>Polizdelki iz železa ali nelegiranega jekla, ki vsebujejo manj kot 0,25 mas. % ogljika, s krožnim ali mnogokotnim prečnim prerezom, kovani</v>
      </c>
      <c r="C115" t="s">
        <v>818</v>
      </c>
      <c r="D115" t="s">
        <v>821</v>
      </c>
      <c r="E115">
        <v>0.74</v>
      </c>
      <c r="F115" s="62" t="s">
        <v>1722</v>
      </c>
      <c r="G115" t="s">
        <v>1730</v>
      </c>
      <c r="H115">
        <v>2025</v>
      </c>
    </row>
    <row r="116" spans="1:8" ht="28.8" x14ac:dyDescent="0.3">
      <c r="A116" t="s">
        <v>129</v>
      </c>
      <c r="B116" s="28" t="str">
        <f t="shared" si="26"/>
        <v>Polizdelki iz železa ali nelegiranega jekla, ki vsebujejo manj kot 0,25 mas. % ogljika, s krožnim ali mnogokotnim prečnim prerezom, kovani</v>
      </c>
      <c r="C116" t="s">
        <v>819</v>
      </c>
      <c r="D116" t="s">
        <v>822</v>
      </c>
      <c r="E116">
        <v>0.33100000000000002</v>
      </c>
      <c r="F116" s="62" t="s">
        <v>1723</v>
      </c>
      <c r="G116" t="s">
        <v>1730</v>
      </c>
      <c r="H116">
        <v>2025</v>
      </c>
    </row>
    <row r="117" spans="1:8" ht="28.8" x14ac:dyDescent="0.3">
      <c r="A117" t="s">
        <v>130</v>
      </c>
      <c r="B117" s="28" t="s">
        <v>371</v>
      </c>
      <c r="C117" t="s">
        <v>811</v>
      </c>
      <c r="D117" t="s">
        <v>814</v>
      </c>
      <c r="E117">
        <v>1.3640000000000001</v>
      </c>
      <c r="F117" s="62" t="s">
        <v>1721</v>
      </c>
      <c r="G117" t="s">
        <v>1730</v>
      </c>
      <c r="H117">
        <v>2025</v>
      </c>
    </row>
    <row r="118" spans="1:8" ht="28.8" x14ac:dyDescent="0.3">
      <c r="A118" t="s">
        <v>130</v>
      </c>
      <c r="B118" s="28" t="str">
        <f t="shared" ref="B118:B119" si="27">B117</f>
        <v>Polizdelki iz železa ali nelegiranega jekla, ki vsebujejo manj kot 0,25 mas. % ogljika (razen polizdelkov s kvadratnim, pravokotnim, krožnim ali mnogokotnim prečnim prerezom)</v>
      </c>
      <c r="C118" t="s">
        <v>812</v>
      </c>
      <c r="D118" t="s">
        <v>815</v>
      </c>
      <c r="E118">
        <v>0.47499999999999998</v>
      </c>
      <c r="F118" s="62" t="s">
        <v>1722</v>
      </c>
      <c r="G118" t="s">
        <v>1730</v>
      </c>
      <c r="H118">
        <v>2025</v>
      </c>
    </row>
    <row r="119" spans="1:8" ht="28.8" x14ac:dyDescent="0.3">
      <c r="A119" t="s">
        <v>130</v>
      </c>
      <c r="B119" s="28" t="str">
        <f t="shared" si="27"/>
        <v>Polizdelki iz železa ali nelegiranega jekla, ki vsebujejo manj kot 0,25 mas. % ogljika (razen polizdelkov s kvadratnim, pravokotnim, krožnim ali mnogokotnim prečnim prerezom)</v>
      </c>
      <c r="C119" t="s">
        <v>813</v>
      </c>
      <c r="D119" t="s">
        <v>816</v>
      </c>
      <c r="E119">
        <v>6.6000000000000003E-2</v>
      </c>
      <c r="F119" s="62" t="s">
        <v>1723</v>
      </c>
      <c r="G119" t="s">
        <v>1730</v>
      </c>
      <c r="H119">
        <v>2025</v>
      </c>
    </row>
    <row r="120" spans="1:8" ht="28.8" x14ac:dyDescent="0.3">
      <c r="A120" t="s">
        <v>131</v>
      </c>
      <c r="B120" s="28" t="s">
        <v>372</v>
      </c>
      <c r="C120" t="s">
        <v>811</v>
      </c>
      <c r="D120" t="s">
        <v>814</v>
      </c>
      <c r="E120">
        <v>1.3640000000000001</v>
      </c>
      <c r="F120" s="62" t="s">
        <v>1721</v>
      </c>
      <c r="G120" t="s">
        <v>1730</v>
      </c>
      <c r="H120">
        <v>2025</v>
      </c>
    </row>
    <row r="121" spans="1:8" ht="28.8" x14ac:dyDescent="0.3">
      <c r="A121" t="s">
        <v>131</v>
      </c>
      <c r="B121" s="28" t="str">
        <f t="shared" ref="B121:B122" si="28">B120</f>
        <v>Polizdelki iz nelegiranega avtomatnega jekla, ki vsebujejo 0,25 mas. % ogljika ali več, s kvadratnim ali pravokotnim prečnim prerezom, širine, ki je manjša od dvojne debeline, valjani ali kontinuirno vliti</v>
      </c>
      <c r="C121" t="s">
        <v>812</v>
      </c>
      <c r="D121" t="s">
        <v>815</v>
      </c>
      <c r="E121">
        <v>0.47499999999999998</v>
      </c>
      <c r="F121" s="62" t="s">
        <v>1722</v>
      </c>
      <c r="G121" t="s">
        <v>1730</v>
      </c>
      <c r="H121">
        <v>2025</v>
      </c>
    </row>
    <row r="122" spans="1:8" ht="28.8" x14ac:dyDescent="0.3">
      <c r="A122" t="s">
        <v>131</v>
      </c>
      <c r="B122" s="28" t="str">
        <f t="shared" si="28"/>
        <v>Polizdelki iz nelegiranega avtomatnega jekla, ki vsebujejo 0,25 mas. % ogljika ali več, s kvadratnim ali pravokotnim prečnim prerezom, širine, ki je manjša od dvojne debeline, valjani ali kontinuirno vliti</v>
      </c>
      <c r="C122" t="s">
        <v>813</v>
      </c>
      <c r="D122" t="s">
        <v>816</v>
      </c>
      <c r="E122">
        <v>6.6000000000000003E-2</v>
      </c>
      <c r="F122" s="62" t="s">
        <v>1723</v>
      </c>
      <c r="G122" t="s">
        <v>1730</v>
      </c>
      <c r="H122">
        <v>2025</v>
      </c>
    </row>
    <row r="123" spans="1:8" ht="43.2" x14ac:dyDescent="0.3">
      <c r="A123" t="s">
        <v>132</v>
      </c>
      <c r="B123" s="28" t="s">
        <v>373</v>
      </c>
      <c r="C123" t="s">
        <v>811</v>
      </c>
      <c r="D123" t="s">
        <v>814</v>
      </c>
      <c r="E123">
        <v>1.3640000000000001</v>
      </c>
      <c r="F123" s="62" t="s">
        <v>1721</v>
      </c>
      <c r="G123" t="s">
        <v>1730</v>
      </c>
      <c r="H123">
        <v>2025</v>
      </c>
    </row>
    <row r="124" spans="1:8" ht="43.2" x14ac:dyDescent="0.3">
      <c r="A124" t="s">
        <v>132</v>
      </c>
      <c r="B124" s="28" t="str">
        <f t="shared" ref="B124:B125" si="29">B123</f>
        <v>Polizdelki iz železa ali nelegiranega jekla, ki vsebujejo 0,25 mas. % ali več, vendar manj kot 0,6 mas. % ogljika, s kvadratnim ali pravokotnim prečnim prerezom, širine, ki je manjša od dvojne debeline, valjani ali kontinuirno vliti (razen avtomatnega jekla)</v>
      </c>
      <c r="C124" t="s">
        <v>812</v>
      </c>
      <c r="D124" t="s">
        <v>815</v>
      </c>
      <c r="E124">
        <v>0.47499999999999998</v>
      </c>
      <c r="F124" s="62" t="s">
        <v>1722</v>
      </c>
      <c r="G124" t="s">
        <v>1730</v>
      </c>
      <c r="H124">
        <v>2025</v>
      </c>
    </row>
    <row r="125" spans="1:8" ht="43.2" x14ac:dyDescent="0.3">
      <c r="A125" t="s">
        <v>132</v>
      </c>
      <c r="B125" s="28" t="str">
        <f t="shared" si="29"/>
        <v>Polizdelki iz železa ali nelegiranega jekla, ki vsebujejo 0,25 mas. % ali več, vendar manj kot 0,6 mas. % ogljika, s kvadratnim ali pravokotnim prečnim prerezom, širine, ki je manjša od dvojne debeline, valjani ali kontinuirno vliti (razen avtomatnega jekla)</v>
      </c>
      <c r="C125" t="s">
        <v>813</v>
      </c>
      <c r="D125" t="s">
        <v>816</v>
      </c>
      <c r="E125">
        <v>6.6000000000000003E-2</v>
      </c>
      <c r="F125" s="62" t="s">
        <v>1723</v>
      </c>
      <c r="G125" t="s">
        <v>1730</v>
      </c>
      <c r="H125">
        <v>2025</v>
      </c>
    </row>
    <row r="126" spans="1:8" ht="43.2" x14ac:dyDescent="0.3">
      <c r="A126" t="s">
        <v>133</v>
      </c>
      <c r="B126" s="28" t="s">
        <v>374</v>
      </c>
      <c r="C126" t="s">
        <v>811</v>
      </c>
      <c r="D126" t="s">
        <v>814</v>
      </c>
      <c r="E126">
        <v>1.3640000000000001</v>
      </c>
      <c r="F126" s="62" t="s">
        <v>1721</v>
      </c>
      <c r="G126" t="s">
        <v>1730</v>
      </c>
      <c r="H126">
        <v>2025</v>
      </c>
    </row>
    <row r="127" spans="1:8" ht="43.2" x14ac:dyDescent="0.3">
      <c r="A127" t="s">
        <v>133</v>
      </c>
      <c r="B127" s="28" t="str">
        <f t="shared" ref="B127:B128" si="30">B126</f>
        <v>Polizdelki iz železa ali nelegiranega jekla, ki vsebujejo 0,6 mas. % ali več ogljika, s kvadratnim ali pravokotnim prečnim prerezom, širine, ki je manjša od dvojne debeline, valjani ali kontinuirno vliti (razen avtomatnega jekla)</v>
      </c>
      <c r="C127" t="s">
        <v>812</v>
      </c>
      <c r="D127" t="s">
        <v>815</v>
      </c>
      <c r="E127">
        <v>0.47499999999999998</v>
      </c>
      <c r="F127" s="62" t="s">
        <v>1722</v>
      </c>
      <c r="G127" t="s">
        <v>1730</v>
      </c>
      <c r="H127">
        <v>2025</v>
      </c>
    </row>
    <row r="128" spans="1:8" ht="43.2" x14ac:dyDescent="0.3">
      <c r="A128" t="s">
        <v>133</v>
      </c>
      <c r="B128" s="28" t="str">
        <f t="shared" si="30"/>
        <v>Polizdelki iz železa ali nelegiranega jekla, ki vsebujejo 0,6 mas. % ali več ogljika, s kvadratnim ali pravokotnim prečnim prerezom, širine, ki je manjša od dvojne debeline, valjani ali kontinuirno vliti (razen avtomatnega jekla)</v>
      </c>
      <c r="C128" t="s">
        <v>813</v>
      </c>
      <c r="D128" t="s">
        <v>816</v>
      </c>
      <c r="E128">
        <v>6.6000000000000003E-2</v>
      </c>
      <c r="F128" s="62" t="s">
        <v>1723</v>
      </c>
      <c r="G128" t="s">
        <v>1730</v>
      </c>
      <c r="H128">
        <v>2025</v>
      </c>
    </row>
    <row r="129" spans="1:8" ht="28.8" x14ac:dyDescent="0.3">
      <c r="A129" t="s">
        <v>134</v>
      </c>
      <c r="B129" s="28" t="s">
        <v>375</v>
      </c>
      <c r="C129" t="s">
        <v>817</v>
      </c>
      <c r="D129" t="s">
        <v>820</v>
      </c>
      <c r="E129">
        <v>1.629</v>
      </c>
      <c r="F129" s="62" t="s">
        <v>1721</v>
      </c>
      <c r="G129" t="s">
        <v>1730</v>
      </c>
      <c r="H129">
        <v>2025</v>
      </c>
    </row>
    <row r="130" spans="1:8" ht="28.8" x14ac:dyDescent="0.3">
      <c r="A130" t="s">
        <v>134</v>
      </c>
      <c r="B130" s="28" t="str">
        <f t="shared" ref="B130:B131" si="31">B129</f>
        <v>Polizdelki iz železa ali nelegiranega jekla, ki vsebujejo 0,25 mas. % ali več ogljika, s kvadratnim ali pravokotnim prečnim prerezom, širine, ki je manjša od dvojne debeline, kovani</v>
      </c>
      <c r="C130" t="s">
        <v>818</v>
      </c>
      <c r="D130" t="s">
        <v>821</v>
      </c>
      <c r="E130">
        <v>0.74</v>
      </c>
      <c r="F130" s="62" t="s">
        <v>1722</v>
      </c>
      <c r="G130" t="s">
        <v>1730</v>
      </c>
      <c r="H130">
        <v>2025</v>
      </c>
    </row>
    <row r="131" spans="1:8" ht="28.8" x14ac:dyDescent="0.3">
      <c r="A131" t="s">
        <v>134</v>
      </c>
      <c r="B131" s="28" t="str">
        <f t="shared" si="31"/>
        <v>Polizdelki iz železa ali nelegiranega jekla, ki vsebujejo 0,25 mas. % ali več ogljika, s kvadratnim ali pravokotnim prečnim prerezom, širine, ki je manjša od dvojne debeline, kovani</v>
      </c>
      <c r="C131" t="s">
        <v>819</v>
      </c>
      <c r="D131" t="s">
        <v>822</v>
      </c>
      <c r="E131">
        <v>0.33100000000000002</v>
      </c>
      <c r="F131" s="62" t="s">
        <v>1723</v>
      </c>
      <c r="G131" t="s">
        <v>1730</v>
      </c>
      <c r="H131">
        <v>2025</v>
      </c>
    </row>
    <row r="132" spans="1:8" ht="28.8" x14ac:dyDescent="0.3">
      <c r="A132" t="s">
        <v>135</v>
      </c>
      <c r="B132" s="28" t="s">
        <v>376</v>
      </c>
      <c r="C132" t="s">
        <v>811</v>
      </c>
      <c r="D132" t="s">
        <v>814</v>
      </c>
      <c r="E132">
        <v>1.3640000000000001</v>
      </c>
      <c r="F132" s="62" t="s">
        <v>1721</v>
      </c>
      <c r="G132" t="s">
        <v>1730</v>
      </c>
      <c r="H132">
        <v>2025</v>
      </c>
    </row>
    <row r="133" spans="1:8" ht="28.8" x14ac:dyDescent="0.3">
      <c r="A133" t="s">
        <v>135</v>
      </c>
      <c r="B133" s="28" t="str">
        <f t="shared" ref="B133:B134" si="32">B132</f>
        <v>Polizdelki iz železa ali nelegiranega jekla, ki vsebujejo 0,25 mas. % ali več ogljika, s pravokotnim (razen kvadratnega) prečnim prerezom, širine, ki je enaka dvojni debelini ali večja, valjani ali kontinuirno vliti</v>
      </c>
      <c r="C133" t="s">
        <v>812</v>
      </c>
      <c r="D133" t="s">
        <v>815</v>
      </c>
      <c r="E133">
        <v>0.47499999999999998</v>
      </c>
      <c r="F133" s="62" t="s">
        <v>1722</v>
      </c>
      <c r="G133" t="s">
        <v>1730</v>
      </c>
      <c r="H133">
        <v>2025</v>
      </c>
    </row>
    <row r="134" spans="1:8" ht="28.8" x14ac:dyDescent="0.3">
      <c r="A134" t="s">
        <v>135</v>
      </c>
      <c r="B134" s="28" t="str">
        <f t="shared" si="32"/>
        <v>Polizdelki iz železa ali nelegiranega jekla, ki vsebujejo 0,25 mas. % ali več ogljika, s pravokotnim (razen kvadratnega) prečnim prerezom, širine, ki je enaka dvojni debelini ali večja, valjani ali kontinuirno vliti</v>
      </c>
      <c r="C134" t="s">
        <v>813</v>
      </c>
      <c r="D134" t="s">
        <v>816</v>
      </c>
      <c r="E134">
        <v>6.6000000000000003E-2</v>
      </c>
      <c r="F134" s="62" t="s">
        <v>1723</v>
      </c>
      <c r="G134" t="s">
        <v>1730</v>
      </c>
      <c r="H134">
        <v>2025</v>
      </c>
    </row>
    <row r="135" spans="1:8" ht="28.8" x14ac:dyDescent="0.3">
      <c r="A135" t="s">
        <v>136</v>
      </c>
      <c r="B135" s="28" t="s">
        <v>377</v>
      </c>
      <c r="C135" t="s">
        <v>817</v>
      </c>
      <c r="D135" t="s">
        <v>820</v>
      </c>
      <c r="E135">
        <v>1.629</v>
      </c>
      <c r="F135" s="62" t="s">
        <v>1721</v>
      </c>
      <c r="G135" t="s">
        <v>1730</v>
      </c>
      <c r="H135">
        <v>2025</v>
      </c>
    </row>
    <row r="136" spans="1:8" ht="28.8" x14ac:dyDescent="0.3">
      <c r="A136" t="s">
        <v>136</v>
      </c>
      <c r="B136" s="28" t="str">
        <f t="shared" ref="B136:B137" si="33">B135</f>
        <v>Polizdelki iz železa ali nelegiranega jekla, ki vsebujejo 0,25 mas. % ali več ogljika, s pravokotnim (razen kvadratnega) prečnim prerezom, širine, ki je enaka dvojni debelini ali večja, kovani</v>
      </c>
      <c r="C136" t="s">
        <v>818</v>
      </c>
      <c r="D136" t="s">
        <v>821</v>
      </c>
      <c r="E136">
        <v>0.74</v>
      </c>
      <c r="F136" s="62" t="s">
        <v>1722</v>
      </c>
      <c r="G136" t="s">
        <v>1730</v>
      </c>
      <c r="H136">
        <v>2025</v>
      </c>
    </row>
    <row r="137" spans="1:8" ht="28.8" x14ac:dyDescent="0.3">
      <c r="A137" t="s">
        <v>136</v>
      </c>
      <c r="B137" s="28" t="str">
        <f t="shared" si="33"/>
        <v>Polizdelki iz železa ali nelegiranega jekla, ki vsebujejo 0,25 mas. % ali več ogljika, s pravokotnim (razen kvadratnega) prečnim prerezom, širine, ki je enaka dvojni debelini ali večja, kovani</v>
      </c>
      <c r="C137" t="s">
        <v>819</v>
      </c>
      <c r="D137" t="s">
        <v>822</v>
      </c>
      <c r="E137">
        <v>0.33100000000000002</v>
      </c>
      <c r="F137" s="62" t="s">
        <v>1723</v>
      </c>
      <c r="G137" t="s">
        <v>1730</v>
      </c>
      <c r="H137">
        <v>2025</v>
      </c>
    </row>
    <row r="138" spans="1:8" ht="28.8" x14ac:dyDescent="0.3">
      <c r="A138" t="s">
        <v>137</v>
      </c>
      <c r="B138" s="28" t="s">
        <v>378</v>
      </c>
      <c r="C138" t="s">
        <v>811</v>
      </c>
      <c r="D138" t="s">
        <v>814</v>
      </c>
      <c r="E138">
        <v>1.3640000000000001</v>
      </c>
      <c r="F138" s="62" t="s">
        <v>1721</v>
      </c>
      <c r="G138" t="s">
        <v>1730</v>
      </c>
      <c r="H138">
        <v>2025</v>
      </c>
    </row>
    <row r="139" spans="1:8" ht="28.8" x14ac:dyDescent="0.3">
      <c r="A139" t="s">
        <v>137</v>
      </c>
      <c r="B139" s="28" t="str">
        <f t="shared" ref="B139:B140" si="34">B138</f>
        <v>Polizdelki iz železa ali nelegiranega jekla, ki vsebujejo 0,25 mas. % ali več ogljika, s krožnim ali mnogokotnim prečnim prerezom, valjani ali kontinuirno vliti</v>
      </c>
      <c r="C139" t="s">
        <v>812</v>
      </c>
      <c r="D139" t="s">
        <v>815</v>
      </c>
      <c r="E139">
        <v>0.47499999999999998</v>
      </c>
      <c r="F139" s="62" t="s">
        <v>1722</v>
      </c>
      <c r="G139" t="s">
        <v>1730</v>
      </c>
      <c r="H139">
        <v>2025</v>
      </c>
    </row>
    <row r="140" spans="1:8" ht="28.8" x14ac:dyDescent="0.3">
      <c r="A140" t="s">
        <v>137</v>
      </c>
      <c r="B140" s="28" t="str">
        <f t="shared" si="34"/>
        <v>Polizdelki iz železa ali nelegiranega jekla, ki vsebujejo 0,25 mas. % ali več ogljika, s krožnim ali mnogokotnim prečnim prerezom, valjani ali kontinuirno vliti</v>
      </c>
      <c r="C140" t="s">
        <v>813</v>
      </c>
      <c r="D140" t="s">
        <v>816</v>
      </c>
      <c r="E140">
        <v>6.6000000000000003E-2</v>
      </c>
      <c r="F140" s="62" t="s">
        <v>1723</v>
      </c>
      <c r="G140" t="s">
        <v>1730</v>
      </c>
      <c r="H140">
        <v>2025</v>
      </c>
    </row>
    <row r="141" spans="1:8" ht="28.8" x14ac:dyDescent="0.3">
      <c r="A141" t="s">
        <v>138</v>
      </c>
      <c r="B141" s="28" t="s">
        <v>823</v>
      </c>
      <c r="C141" t="s">
        <v>817</v>
      </c>
      <c r="D141" t="s">
        <v>820</v>
      </c>
      <c r="E141">
        <v>1.629</v>
      </c>
      <c r="F141" s="62" t="s">
        <v>1721</v>
      </c>
      <c r="G141" t="s">
        <v>1730</v>
      </c>
      <c r="H141">
        <v>2025</v>
      </c>
    </row>
    <row r="142" spans="1:8" ht="28.8" x14ac:dyDescent="0.3">
      <c r="A142" t="s">
        <v>138</v>
      </c>
      <c r="B142" s="28" t="str">
        <f t="shared" ref="B142:B143" si="35">B141</f>
        <v>Polizdelki iz železa ali nelegiranega jekla, ki vsebujejo 0,6 mas. % ali več ogljika, s krožnim ali mnogokotnim prečnim prerezom, kovani</v>
      </c>
      <c r="C142" t="s">
        <v>818</v>
      </c>
      <c r="D142" t="s">
        <v>821</v>
      </c>
      <c r="E142">
        <v>0.74</v>
      </c>
      <c r="F142" s="62" t="s">
        <v>1722</v>
      </c>
      <c r="G142" t="s">
        <v>1730</v>
      </c>
      <c r="H142">
        <v>2025</v>
      </c>
    </row>
    <row r="143" spans="1:8" ht="28.8" x14ac:dyDescent="0.3">
      <c r="A143" t="s">
        <v>138</v>
      </c>
      <c r="B143" s="28" t="str">
        <f t="shared" si="35"/>
        <v>Polizdelki iz železa ali nelegiranega jekla, ki vsebujejo 0,6 mas. % ali več ogljika, s krožnim ali mnogokotnim prečnim prerezom, kovani</v>
      </c>
      <c r="C143" t="s">
        <v>819</v>
      </c>
      <c r="D143" t="s">
        <v>822</v>
      </c>
      <c r="E143">
        <v>0.33100000000000002</v>
      </c>
      <c r="F143" s="62" t="s">
        <v>1723</v>
      </c>
      <c r="G143" t="s">
        <v>1730</v>
      </c>
      <c r="H143">
        <v>2025</v>
      </c>
    </row>
    <row r="144" spans="1:8" ht="28.8" x14ac:dyDescent="0.3">
      <c r="A144" t="s">
        <v>139</v>
      </c>
      <c r="B144" s="28" t="s">
        <v>380</v>
      </c>
      <c r="C144" t="s">
        <v>811</v>
      </c>
      <c r="D144" t="s">
        <v>814</v>
      </c>
      <c r="E144">
        <v>1.3640000000000001</v>
      </c>
      <c r="F144" s="62" t="s">
        <v>1721</v>
      </c>
      <c r="G144" t="s">
        <v>1730</v>
      </c>
      <c r="H144">
        <v>2025</v>
      </c>
    </row>
    <row r="145" spans="1:8" ht="28.8" x14ac:dyDescent="0.3">
      <c r="A145" t="s">
        <v>139</v>
      </c>
      <c r="B145" s="28" t="str">
        <f t="shared" ref="B145:B146" si="36">B144</f>
        <v>Polizdelki iz železa ali nelegiranega jekla, ki vsebujejo 0,25 mas. % ali več ogljika (razen polizdelkov s kvadratnim, pravokotnim, krožnim ali mnogokotnim prečnim prerezom)</v>
      </c>
      <c r="C145" t="s">
        <v>812</v>
      </c>
      <c r="D145" t="s">
        <v>815</v>
      </c>
      <c r="E145">
        <v>0.47499999999999998</v>
      </c>
      <c r="F145" s="62" t="s">
        <v>1722</v>
      </c>
      <c r="G145" t="s">
        <v>1730</v>
      </c>
      <c r="H145">
        <v>2025</v>
      </c>
    </row>
    <row r="146" spans="1:8" ht="28.8" x14ac:dyDescent="0.3">
      <c r="A146" t="s">
        <v>139</v>
      </c>
      <c r="B146" s="28" t="str">
        <f t="shared" si="36"/>
        <v>Polizdelki iz železa ali nelegiranega jekla, ki vsebujejo 0,25 mas. % ali več ogljika (razen polizdelkov s kvadratnim, pravokotnim, krožnim ali mnogokotnim prečnim prerezom)</v>
      </c>
      <c r="C146" t="s">
        <v>813</v>
      </c>
      <c r="D146" t="s">
        <v>816</v>
      </c>
      <c r="E146">
        <v>6.6000000000000003E-2</v>
      </c>
      <c r="F146" s="62" t="s">
        <v>1723</v>
      </c>
      <c r="G146" t="s">
        <v>1730</v>
      </c>
      <c r="H146">
        <v>2025</v>
      </c>
    </row>
    <row r="147" spans="1:8" ht="28.8" x14ac:dyDescent="0.3">
      <c r="A147" t="s">
        <v>824</v>
      </c>
      <c r="B147" s="28" t="s">
        <v>825</v>
      </c>
      <c r="C147">
        <v>4.3999999999999997E-2</v>
      </c>
      <c r="D147" t="s">
        <v>826</v>
      </c>
      <c r="E147">
        <v>1.37</v>
      </c>
      <c r="F147" s="62" t="s">
        <v>1721</v>
      </c>
      <c r="G147" t="s">
        <v>1730</v>
      </c>
      <c r="H147">
        <v>2025</v>
      </c>
    </row>
    <row r="148" spans="1:8" ht="28.8" x14ac:dyDescent="0.3">
      <c r="A148" t="s">
        <v>824</v>
      </c>
      <c r="B148" s="28" t="str">
        <f t="shared" ref="B148:B149" si="37">B147</f>
        <v>Ploščati valjani izdelki iz železa ali nelegiranega jekla, širine 600 mm ali več, v kolobarjih, samo vroče valjani, neplatirani, neprevlečeni ali neprekriti, z reliefnimi vzorci, neposredno zaradi valjanja</v>
      </c>
      <c r="D148" t="s">
        <v>827</v>
      </c>
      <c r="E148">
        <v>0.48099999999999998</v>
      </c>
      <c r="F148" s="62" t="s">
        <v>1722</v>
      </c>
      <c r="G148" t="s">
        <v>1730</v>
      </c>
      <c r="H148">
        <v>2025</v>
      </c>
    </row>
    <row r="149" spans="1:8" ht="28.8" x14ac:dyDescent="0.3">
      <c r="A149" t="s">
        <v>824</v>
      </c>
      <c r="B149" s="28" t="str">
        <f t="shared" si="37"/>
        <v>Ploščati valjani izdelki iz železa ali nelegiranega jekla, širine 600 mm ali več, v kolobarjih, samo vroče valjani, neplatirani, neprevlečeni ali neprekriti, z reliefnimi vzorci, neposredno zaradi valjanja</v>
      </c>
      <c r="D149" t="s">
        <v>828</v>
      </c>
      <c r="E149">
        <v>7.1999999999999995E-2</v>
      </c>
      <c r="F149" s="62" t="s">
        <v>1723</v>
      </c>
      <c r="G149" t="s">
        <v>1730</v>
      </c>
      <c r="H149">
        <v>2025</v>
      </c>
    </row>
    <row r="150" spans="1:8" ht="43.2" x14ac:dyDescent="0.3">
      <c r="A150" t="s">
        <v>829</v>
      </c>
      <c r="B150" s="28" t="s">
        <v>830</v>
      </c>
      <c r="C150">
        <v>4.3999999999999997E-2</v>
      </c>
      <c r="D150" t="s">
        <v>826</v>
      </c>
      <c r="E150">
        <v>1.37</v>
      </c>
      <c r="F150" s="62" t="s">
        <v>1721</v>
      </c>
      <c r="G150" t="s">
        <v>1730</v>
      </c>
      <c r="H150">
        <v>2025</v>
      </c>
    </row>
    <row r="151" spans="1:8" ht="43.2" x14ac:dyDescent="0.3">
      <c r="A151" t="s">
        <v>829</v>
      </c>
      <c r="B151" s="28" t="str">
        <f t="shared" ref="B151:B152" si="38">B150</f>
        <v>Ploščati valjani izdelki iz železa ali nelegiranega jekla, širine 600 mm ali več, v kolobarjih, samo vroče valjani, neplatirani, neprevlečeni ali neprekriti, debeline 4,75 mm ali več, luženi (dekapirani), brez reliefnih vzorcev</v>
      </c>
      <c r="D151" t="s">
        <v>827</v>
      </c>
      <c r="E151">
        <v>0.48099999999999998</v>
      </c>
      <c r="F151" s="62" t="s">
        <v>1722</v>
      </c>
      <c r="G151" t="s">
        <v>1730</v>
      </c>
      <c r="H151">
        <v>2025</v>
      </c>
    </row>
    <row r="152" spans="1:8" ht="43.2" x14ac:dyDescent="0.3">
      <c r="A152" t="s">
        <v>829</v>
      </c>
      <c r="B152" s="28" t="str">
        <f t="shared" si="38"/>
        <v>Ploščati valjani izdelki iz železa ali nelegiranega jekla, širine 600 mm ali več, v kolobarjih, samo vroče valjani, neplatirani, neprevlečeni ali neprekriti, debeline 4,75 mm ali več, luženi (dekapirani), brez reliefnih vzorcev</v>
      </c>
      <c r="D152" t="s">
        <v>828</v>
      </c>
      <c r="E152">
        <v>7.1999999999999995E-2</v>
      </c>
      <c r="F152" s="62" t="s">
        <v>1723</v>
      </c>
      <c r="G152" t="s">
        <v>1730</v>
      </c>
      <c r="H152">
        <v>2025</v>
      </c>
    </row>
    <row r="153" spans="1:8" ht="43.2" x14ac:dyDescent="0.3">
      <c r="A153" t="s">
        <v>831</v>
      </c>
      <c r="B153" s="28" t="s">
        <v>832</v>
      </c>
      <c r="C153">
        <v>4.3999999999999997E-2</v>
      </c>
      <c r="D153" t="s">
        <v>826</v>
      </c>
      <c r="E153">
        <v>1.37</v>
      </c>
      <c r="F153" s="62" t="s">
        <v>1721</v>
      </c>
      <c r="G153" t="s">
        <v>1730</v>
      </c>
      <c r="H153">
        <v>2025</v>
      </c>
    </row>
    <row r="154" spans="1:8" ht="43.2" x14ac:dyDescent="0.3">
      <c r="A154" t="s">
        <v>831</v>
      </c>
      <c r="B154" s="28" t="str">
        <f t="shared" ref="B154:B155" si="39">B153</f>
        <v>Ploščati valjani izdelki iz železa ali nelegiranega jekla, širine 600 mm ali več, v kolobarjih, samo vroče valjani, neplatirani, neprevlečeni ali neprekriti, debeline 3 mm ali več, toda manj kot 4,75 mm, luženi (dekapirani), brez reliefnih vzorcev</v>
      </c>
      <c r="D154" t="s">
        <v>827</v>
      </c>
      <c r="E154">
        <v>0.48099999999999998</v>
      </c>
      <c r="F154" s="62" t="s">
        <v>1722</v>
      </c>
      <c r="G154" t="s">
        <v>1730</v>
      </c>
      <c r="H154">
        <v>2025</v>
      </c>
    </row>
    <row r="155" spans="1:8" ht="43.2" x14ac:dyDescent="0.3">
      <c r="A155" t="s">
        <v>831</v>
      </c>
      <c r="B155" s="28" t="str">
        <f t="shared" si="39"/>
        <v>Ploščati valjani izdelki iz železa ali nelegiranega jekla, širine 600 mm ali več, v kolobarjih, samo vroče valjani, neplatirani, neprevlečeni ali neprekriti, debeline 3 mm ali več, toda manj kot 4,75 mm, luženi (dekapirani), brez reliefnih vzorcev</v>
      </c>
      <c r="D155" t="s">
        <v>828</v>
      </c>
      <c r="E155">
        <v>7.1999999999999995E-2</v>
      </c>
      <c r="F155" s="62" t="s">
        <v>1723</v>
      </c>
      <c r="G155" t="s">
        <v>1730</v>
      </c>
      <c r="H155">
        <v>2025</v>
      </c>
    </row>
    <row r="156" spans="1:8" ht="43.2" x14ac:dyDescent="0.3">
      <c r="A156" t="s">
        <v>833</v>
      </c>
      <c r="B156" s="28" t="s">
        <v>834</v>
      </c>
      <c r="C156">
        <v>4.3999999999999997E-2</v>
      </c>
      <c r="D156" t="s">
        <v>826</v>
      </c>
      <c r="E156">
        <v>1.37</v>
      </c>
      <c r="F156" s="62" t="s">
        <v>1721</v>
      </c>
      <c r="G156" t="s">
        <v>1730</v>
      </c>
      <c r="H156">
        <v>2025</v>
      </c>
    </row>
    <row r="157" spans="1:8" ht="43.2" x14ac:dyDescent="0.3">
      <c r="A157" t="s">
        <v>833</v>
      </c>
      <c r="B157" s="28" t="str">
        <f t="shared" ref="B157:B158" si="40">B156</f>
        <v>Ploščati valjani izdelki iz železa ali nelegiranega jekla, širine 600 mm ali več, v kolobarjih, samo vroče valjani, neplatirani, neprevlečeni ali neprekriti, debeline manj kot 3 mm, luženi (dekapirani), brez reliefnih vzorcev</v>
      </c>
      <c r="D157" t="s">
        <v>827</v>
      </c>
      <c r="E157">
        <v>0.48099999999999998</v>
      </c>
      <c r="F157" s="62" t="s">
        <v>1722</v>
      </c>
      <c r="G157" t="s">
        <v>1730</v>
      </c>
      <c r="H157">
        <v>2025</v>
      </c>
    </row>
    <row r="158" spans="1:8" ht="43.2" x14ac:dyDescent="0.3">
      <c r="A158" t="s">
        <v>833</v>
      </c>
      <c r="B158" s="28" t="str">
        <f t="shared" si="40"/>
        <v>Ploščati valjani izdelki iz železa ali nelegiranega jekla, širine 600 mm ali več, v kolobarjih, samo vroče valjani, neplatirani, neprevlečeni ali neprekriti, debeline manj kot 3 mm, luženi (dekapirani), brez reliefnih vzorcev</v>
      </c>
      <c r="D158" t="s">
        <v>828</v>
      </c>
      <c r="E158">
        <v>7.1999999999999995E-2</v>
      </c>
      <c r="F158" s="62" t="s">
        <v>1723</v>
      </c>
      <c r="G158" t="s">
        <v>1730</v>
      </c>
      <c r="H158">
        <v>2025</v>
      </c>
    </row>
    <row r="159" spans="1:8" ht="43.2" x14ac:dyDescent="0.3">
      <c r="A159" t="s">
        <v>835</v>
      </c>
      <c r="B159" s="28" t="s">
        <v>836</v>
      </c>
      <c r="C159">
        <v>4.3999999999999997E-2</v>
      </c>
      <c r="D159" t="s">
        <v>826</v>
      </c>
      <c r="E159">
        <v>1.37</v>
      </c>
      <c r="F159" s="62" t="s">
        <v>1721</v>
      </c>
      <c r="G159" t="s">
        <v>1730</v>
      </c>
      <c r="H159">
        <v>2025</v>
      </c>
    </row>
    <row r="160" spans="1:8" ht="43.2" x14ac:dyDescent="0.3">
      <c r="A160" t="s">
        <v>835</v>
      </c>
      <c r="B160" s="28" t="str">
        <f t="shared" ref="B160:B161" si="41">B159</f>
        <v>Ploščati valjani izdelki iz železa ali nelegiranega jekla, širine 600 mm ali več, v kolobarjih, samo vroče valjani, neplatirani, neprevlečeni ali neprekriti, debeline 10 mm ali več, neluženi (nedekapirani), brez reliefnih vzorcev</v>
      </c>
      <c r="D160" t="s">
        <v>827</v>
      </c>
      <c r="E160">
        <v>0.48099999999999998</v>
      </c>
      <c r="F160" s="62" t="s">
        <v>1722</v>
      </c>
      <c r="G160" t="s">
        <v>1730</v>
      </c>
      <c r="H160">
        <v>2025</v>
      </c>
    </row>
    <row r="161" spans="1:8" ht="43.2" x14ac:dyDescent="0.3">
      <c r="A161" t="s">
        <v>835</v>
      </c>
      <c r="B161" s="28" t="str">
        <f t="shared" si="41"/>
        <v>Ploščati valjani izdelki iz železa ali nelegiranega jekla, širine 600 mm ali več, v kolobarjih, samo vroče valjani, neplatirani, neprevlečeni ali neprekriti, debeline 10 mm ali več, neluženi (nedekapirani), brez reliefnih vzorcev</v>
      </c>
      <c r="D161" t="s">
        <v>828</v>
      </c>
      <c r="E161">
        <v>7.1999999999999995E-2</v>
      </c>
      <c r="F161" s="62" t="s">
        <v>1723</v>
      </c>
      <c r="G161" t="s">
        <v>1730</v>
      </c>
      <c r="H161">
        <v>2025</v>
      </c>
    </row>
    <row r="162" spans="1:8" ht="43.2" x14ac:dyDescent="0.3">
      <c r="A162" t="s">
        <v>837</v>
      </c>
      <c r="B162" s="28" t="s">
        <v>838</v>
      </c>
      <c r="C162">
        <v>4.3999999999999997E-2</v>
      </c>
      <c r="D162" t="s">
        <v>826</v>
      </c>
      <c r="E162">
        <v>1.37</v>
      </c>
      <c r="F162" s="62" t="s">
        <v>1721</v>
      </c>
      <c r="G162" t="s">
        <v>1730</v>
      </c>
      <c r="H162">
        <v>2025</v>
      </c>
    </row>
    <row r="163" spans="1:8" ht="43.2" x14ac:dyDescent="0.3">
      <c r="A163" t="s">
        <v>837</v>
      </c>
      <c r="B163" s="28" t="str">
        <f t="shared" ref="B163:B164" si="42">B162</f>
        <v>Ploščati valjani izdelki iz železa ali nelegiranega jekla, širine 600 mm ali več, v kolobarjih, samo vroče valjani, neplatirani, neprevlečeni ali neprekriti, debeline 4,75 mm ali več, toda manj kot 10 mm, neluženi (nedekapirani), brez reliefnih vzorcev</v>
      </c>
      <c r="D163" t="s">
        <v>827</v>
      </c>
      <c r="E163">
        <v>0.48099999999999998</v>
      </c>
      <c r="F163" s="62" t="s">
        <v>1722</v>
      </c>
      <c r="G163" t="s">
        <v>1730</v>
      </c>
      <c r="H163">
        <v>2025</v>
      </c>
    </row>
    <row r="164" spans="1:8" ht="43.2" x14ac:dyDescent="0.3">
      <c r="A164" t="s">
        <v>837</v>
      </c>
      <c r="B164" s="28" t="str">
        <f t="shared" si="42"/>
        <v>Ploščati valjani izdelki iz železa ali nelegiranega jekla, širine 600 mm ali več, v kolobarjih, samo vroče valjani, neplatirani, neprevlečeni ali neprekriti, debeline 4,75 mm ali več, toda manj kot 10 mm, neluženi (nedekapirani), brez reliefnih vzorcev</v>
      </c>
      <c r="D164" t="s">
        <v>828</v>
      </c>
      <c r="E164">
        <v>7.1999999999999995E-2</v>
      </c>
      <c r="F164" s="62" t="s">
        <v>1723</v>
      </c>
      <c r="G164" t="s">
        <v>1730</v>
      </c>
      <c r="H164">
        <v>2025</v>
      </c>
    </row>
    <row r="165" spans="1:8" ht="43.2" x14ac:dyDescent="0.3">
      <c r="A165" t="s">
        <v>839</v>
      </c>
      <c r="B165" s="28" t="s">
        <v>840</v>
      </c>
      <c r="C165">
        <v>4.3999999999999997E-2</v>
      </c>
      <c r="D165" t="s">
        <v>826</v>
      </c>
      <c r="E165">
        <v>1.37</v>
      </c>
      <c r="F165" s="62" t="s">
        <v>1721</v>
      </c>
      <c r="G165" t="s">
        <v>1730</v>
      </c>
      <c r="H165">
        <v>2025</v>
      </c>
    </row>
    <row r="166" spans="1:8" ht="43.2" x14ac:dyDescent="0.3">
      <c r="A166" t="s">
        <v>839</v>
      </c>
      <c r="B166" s="28" t="str">
        <f t="shared" ref="B166:B167" si="43">B165</f>
        <v>Ploščati valjani izdelki iz železa ali nelegiranega jekla, širine 600 mm ali več, v kolobarjih, samo vroče valjani, neplatirani, neprevlečeni ali neprekriti, debeline 3 mm ali več, toda manj kot 4,75 mm, neluženi (dekapirani), brez reliefnih vzorcev</v>
      </c>
      <c r="D166" t="s">
        <v>827</v>
      </c>
      <c r="E166">
        <v>0.48099999999999998</v>
      </c>
      <c r="F166" s="62" t="s">
        <v>1722</v>
      </c>
      <c r="G166" t="s">
        <v>1730</v>
      </c>
      <c r="H166">
        <v>2025</v>
      </c>
    </row>
    <row r="167" spans="1:8" ht="43.2" x14ac:dyDescent="0.3">
      <c r="A167" t="s">
        <v>839</v>
      </c>
      <c r="B167" s="28" t="str">
        <f t="shared" si="43"/>
        <v>Ploščati valjani izdelki iz železa ali nelegiranega jekla, širine 600 mm ali več, v kolobarjih, samo vroče valjani, neplatirani, neprevlečeni ali neprekriti, debeline 3 mm ali več, toda manj kot 4,75 mm, neluženi (dekapirani), brez reliefnih vzorcev</v>
      </c>
      <c r="D167" t="s">
        <v>828</v>
      </c>
      <c r="E167">
        <v>7.1999999999999995E-2</v>
      </c>
      <c r="F167" s="62" t="s">
        <v>1723</v>
      </c>
      <c r="G167" t="s">
        <v>1730</v>
      </c>
      <c r="H167">
        <v>2025</v>
      </c>
    </row>
    <row r="168" spans="1:8" ht="43.2" x14ac:dyDescent="0.3">
      <c r="A168" t="s">
        <v>841</v>
      </c>
      <c r="B168" s="28" t="s">
        <v>842</v>
      </c>
      <c r="C168">
        <v>4.3999999999999997E-2</v>
      </c>
      <c r="D168" t="s">
        <v>826</v>
      </c>
      <c r="E168">
        <v>1.37</v>
      </c>
      <c r="F168" s="62" t="s">
        <v>1721</v>
      </c>
      <c r="G168" t="s">
        <v>1730</v>
      </c>
      <c r="H168">
        <v>2025</v>
      </c>
    </row>
    <row r="169" spans="1:8" ht="43.2" x14ac:dyDescent="0.3">
      <c r="A169" t="s">
        <v>841</v>
      </c>
      <c r="B169" s="28" t="str">
        <f t="shared" ref="B169:B170" si="44">B168</f>
        <v>Ploščati valjani izdelki iz železa ali nelegiranega jekla, širine 600 mm ali več, v kolobarjih, samo vroče valjani, neplatirani, neprevlečeni ali neprekriti, debeline manj kot 3 mm, neluženi (dekapirani), brez reliefnih vzorcev</v>
      </c>
      <c r="D169" t="s">
        <v>827</v>
      </c>
      <c r="E169">
        <v>0.48099999999999998</v>
      </c>
      <c r="F169" s="62" t="s">
        <v>1722</v>
      </c>
      <c r="G169" t="s">
        <v>1730</v>
      </c>
      <c r="H169">
        <v>2025</v>
      </c>
    </row>
    <row r="170" spans="1:8" ht="43.2" x14ac:dyDescent="0.3">
      <c r="A170" t="s">
        <v>841</v>
      </c>
      <c r="B170" s="28" t="str">
        <f t="shared" si="44"/>
        <v>Ploščati valjani izdelki iz železa ali nelegiranega jekla, širine 600 mm ali več, v kolobarjih, samo vroče valjani, neplatirani, neprevlečeni ali neprekriti, debeline manj kot 3 mm, neluženi (dekapirani), brez reliefnih vzorcev</v>
      </c>
      <c r="D170" t="s">
        <v>828</v>
      </c>
      <c r="E170">
        <v>7.1999999999999995E-2</v>
      </c>
      <c r="F170" s="62" t="s">
        <v>1723</v>
      </c>
      <c r="G170" t="s">
        <v>1730</v>
      </c>
      <c r="H170">
        <v>2025</v>
      </c>
    </row>
    <row r="171" spans="1:8" ht="28.8" x14ac:dyDescent="0.3">
      <c r="A171" t="s">
        <v>843</v>
      </c>
      <c r="B171" s="28" t="s">
        <v>844</v>
      </c>
      <c r="C171">
        <v>4.3999999999999997E-2</v>
      </c>
      <c r="D171" t="s">
        <v>826</v>
      </c>
      <c r="E171">
        <v>1.37</v>
      </c>
      <c r="F171" s="62" t="s">
        <v>1721</v>
      </c>
      <c r="G171" t="s">
        <v>1730</v>
      </c>
      <c r="H171">
        <v>2025</v>
      </c>
    </row>
    <row r="172" spans="1:8" ht="28.8" x14ac:dyDescent="0.3">
      <c r="A172" t="s">
        <v>843</v>
      </c>
      <c r="B172" s="28" t="str">
        <f t="shared" ref="B172:B173" si="45">B171</f>
        <v>Ploščati valjani izdelki iz železa ali nelegiranega jekla, širine 600 mm ali več, ne v kolobarjih, samo vroče valjani, neplatirani, neprevlečeni ali neprekriti, z reliefnimi vzorci, neposredno zaradi valjanja</v>
      </c>
      <c r="D172" t="s">
        <v>827</v>
      </c>
      <c r="E172">
        <v>0.48099999999999998</v>
      </c>
      <c r="F172" s="62" t="s">
        <v>1722</v>
      </c>
      <c r="G172" t="s">
        <v>1730</v>
      </c>
      <c r="H172">
        <v>2025</v>
      </c>
    </row>
    <row r="173" spans="1:8" ht="28.8" x14ac:dyDescent="0.3">
      <c r="A173" t="s">
        <v>843</v>
      </c>
      <c r="B173" s="28" t="str">
        <f t="shared" si="45"/>
        <v>Ploščati valjani izdelki iz železa ali nelegiranega jekla, širine 600 mm ali več, ne v kolobarjih, samo vroče valjani, neplatirani, neprevlečeni ali neprekriti, z reliefnimi vzorci, neposredno zaradi valjanja</v>
      </c>
      <c r="D173" t="s">
        <v>828</v>
      </c>
      <c r="E173">
        <v>7.1999999999999995E-2</v>
      </c>
      <c r="F173" s="62" t="s">
        <v>1723</v>
      </c>
      <c r="G173" t="s">
        <v>1730</v>
      </c>
      <c r="H173">
        <v>2025</v>
      </c>
    </row>
    <row r="174" spans="1:8" ht="28.8" x14ac:dyDescent="0.3">
      <c r="A174" t="s">
        <v>845</v>
      </c>
      <c r="B174" s="28" t="s">
        <v>846</v>
      </c>
      <c r="C174">
        <v>4.3999999999999997E-2</v>
      </c>
      <c r="D174" t="s">
        <v>826</v>
      </c>
      <c r="E174">
        <v>1.37</v>
      </c>
      <c r="F174" s="62" t="s">
        <v>1721</v>
      </c>
      <c r="G174" t="s">
        <v>1730</v>
      </c>
      <c r="H174">
        <v>2025</v>
      </c>
    </row>
    <row r="175" spans="1:8" ht="28.8" x14ac:dyDescent="0.3">
      <c r="A175" t="s">
        <v>845</v>
      </c>
      <c r="B175" s="28" t="str">
        <f t="shared" ref="B175:B176" si="46">B174</f>
        <v>Ploščati valjani izdelki iz železa ali nelegiranega jekla, širine 600 mm ali več, ne v kolobarjih, samo vroče valjani, neplatirani, neprevlečeni ali neprekriti, debeline več kot 15 mm, brez reliefnih vzorcev</v>
      </c>
      <c r="D175" t="s">
        <v>827</v>
      </c>
      <c r="E175">
        <v>0.48099999999999998</v>
      </c>
      <c r="F175" s="62" t="s">
        <v>1722</v>
      </c>
      <c r="G175" t="s">
        <v>1730</v>
      </c>
      <c r="H175">
        <v>2025</v>
      </c>
    </row>
    <row r="176" spans="1:8" ht="28.8" x14ac:dyDescent="0.3">
      <c r="A176" t="s">
        <v>845</v>
      </c>
      <c r="B176" s="28" t="str">
        <f t="shared" si="46"/>
        <v>Ploščati valjani izdelki iz železa ali nelegiranega jekla, širine 600 mm ali več, ne v kolobarjih, samo vroče valjani, neplatirani, neprevlečeni ali neprekriti, debeline več kot 15 mm, brez reliefnih vzorcev</v>
      </c>
      <c r="D176" t="s">
        <v>828</v>
      </c>
      <c r="E176">
        <v>7.1999999999999995E-2</v>
      </c>
      <c r="F176" s="62" t="s">
        <v>1723</v>
      </c>
      <c r="G176" t="s">
        <v>1730</v>
      </c>
      <c r="H176">
        <v>2025</v>
      </c>
    </row>
    <row r="177" spans="1:8" ht="43.2" x14ac:dyDescent="0.3">
      <c r="A177" t="s">
        <v>847</v>
      </c>
      <c r="B177" s="28" t="s">
        <v>848</v>
      </c>
      <c r="C177">
        <v>4.3999999999999997E-2</v>
      </c>
      <c r="D177" t="s">
        <v>826</v>
      </c>
      <c r="E177">
        <v>1.37</v>
      </c>
      <c r="F177" s="62" t="s">
        <v>1721</v>
      </c>
      <c r="G177" t="s">
        <v>1730</v>
      </c>
      <c r="H177">
        <v>2025</v>
      </c>
    </row>
    <row r="178" spans="1:8" ht="43.2" x14ac:dyDescent="0.3">
      <c r="A178" t="s">
        <v>847</v>
      </c>
      <c r="B178" s="28" t="str">
        <f t="shared" ref="B178:B179" si="47">B177</f>
        <v>Ploščati valjani izdelki iz železa ali nelegiranega jekla, širine 2 050  mm ali več, ne v kolobarjih, samo vroče valjani, neplatirani, neprevlečeni ali neprekriti, debeline več kot 10 mm, vendar ne več kot 15 mm, brez reliefnih vzorcev (razen širokih plošč)</v>
      </c>
      <c r="D178" t="s">
        <v>827</v>
      </c>
      <c r="E178">
        <v>0.48099999999999998</v>
      </c>
      <c r="F178" s="62" t="s">
        <v>1722</v>
      </c>
      <c r="G178" t="s">
        <v>1730</v>
      </c>
      <c r="H178">
        <v>2025</v>
      </c>
    </row>
    <row r="179" spans="1:8" ht="43.2" x14ac:dyDescent="0.3">
      <c r="A179" t="s">
        <v>847</v>
      </c>
      <c r="B179" s="28" t="str">
        <f t="shared" si="47"/>
        <v>Ploščati valjani izdelki iz železa ali nelegiranega jekla, širine 2 050  mm ali več, ne v kolobarjih, samo vroče valjani, neplatirani, neprevlečeni ali neprekriti, debeline več kot 10 mm, vendar ne več kot 15 mm, brez reliefnih vzorcev (razen širokih plošč)</v>
      </c>
      <c r="D179" t="s">
        <v>828</v>
      </c>
      <c r="E179">
        <v>7.1999999999999995E-2</v>
      </c>
      <c r="F179" s="62" t="s">
        <v>1723</v>
      </c>
      <c r="G179" t="s">
        <v>1730</v>
      </c>
      <c r="H179">
        <v>2025</v>
      </c>
    </row>
    <row r="180" spans="1:8" ht="43.2" x14ac:dyDescent="0.3">
      <c r="A180" t="s">
        <v>849</v>
      </c>
      <c r="B180" s="28" t="s">
        <v>850</v>
      </c>
      <c r="C180">
        <v>4.3999999999999997E-2</v>
      </c>
      <c r="D180" t="s">
        <v>826</v>
      </c>
      <c r="E180">
        <v>1.37</v>
      </c>
      <c r="F180" s="62" t="s">
        <v>1721</v>
      </c>
      <c r="G180" t="s">
        <v>1730</v>
      </c>
      <c r="H180">
        <v>2025</v>
      </c>
    </row>
    <row r="181" spans="1:8" ht="43.2" x14ac:dyDescent="0.3">
      <c r="A181" t="s">
        <v>849</v>
      </c>
      <c r="B181" s="28" t="str">
        <f t="shared" ref="B181:B182" si="48">B180</f>
        <v>Ploščati valjani izdelki iz železa ali nelegiranega jekla, širine manj kot 2 050  mm, vendar 600 mm ali več, ne v kolobarjih, samo vroče valjani, neplatirani, neprevlečeni ali neprekriti, debeline več kot 10 mm, vendar ne več kot 15 mm, brez reliefnih vzorcev</v>
      </c>
      <c r="D181" t="s">
        <v>827</v>
      </c>
      <c r="E181">
        <v>0.48099999999999998</v>
      </c>
      <c r="F181" s="62" t="s">
        <v>1722</v>
      </c>
      <c r="G181" t="s">
        <v>1730</v>
      </c>
      <c r="H181">
        <v>2025</v>
      </c>
    </row>
    <row r="182" spans="1:8" ht="43.2" x14ac:dyDescent="0.3">
      <c r="A182" t="s">
        <v>849</v>
      </c>
      <c r="B182" s="28" t="str">
        <f t="shared" si="48"/>
        <v>Ploščati valjani izdelki iz železa ali nelegiranega jekla, širine manj kot 2 050  mm, vendar 600 mm ali več, ne v kolobarjih, samo vroče valjani, neplatirani, neprevlečeni ali neprekriti, debeline več kot 10 mm, vendar ne več kot 15 mm, brez reliefnih vzorcev</v>
      </c>
      <c r="D182" t="s">
        <v>828</v>
      </c>
      <c r="E182">
        <v>7.1999999999999995E-2</v>
      </c>
      <c r="F182" s="62" t="s">
        <v>1723</v>
      </c>
      <c r="G182" t="s">
        <v>1730</v>
      </c>
      <c r="H182">
        <v>2025</v>
      </c>
    </row>
    <row r="183" spans="1:8" ht="43.2" x14ac:dyDescent="0.3">
      <c r="A183" t="s">
        <v>851</v>
      </c>
      <c r="B183" s="28" t="s">
        <v>852</v>
      </c>
      <c r="C183">
        <v>4.3999999999999997E-2</v>
      </c>
      <c r="D183" t="s">
        <v>826</v>
      </c>
      <c r="E183">
        <v>1.37</v>
      </c>
      <c r="F183" s="62" t="s">
        <v>1721</v>
      </c>
      <c r="G183" t="s">
        <v>1730</v>
      </c>
      <c r="H183">
        <v>2025</v>
      </c>
    </row>
    <row r="184" spans="1:8" ht="43.2" x14ac:dyDescent="0.3">
      <c r="A184" t="s">
        <v>851</v>
      </c>
      <c r="B184" s="28" t="str">
        <f t="shared" ref="B184:B185" si="49">B183</f>
        <v>Ploščati valjani izdelki iz železa ali nelegiranega jekla, širine 1 250  mm ali manj, ne v kolobarjih, samo vroče valjani s štirih strani ali v zaprtem kalibru, neplatirani, neprevlečeni ali neprekriti, debeline 4,75 mm ali več, vendar ne več kot 10 mm, brez reliefnih vzorcev</v>
      </c>
      <c r="D184" t="s">
        <v>827</v>
      </c>
      <c r="E184">
        <v>0.48099999999999998</v>
      </c>
      <c r="F184" s="62" t="s">
        <v>1722</v>
      </c>
      <c r="G184" t="s">
        <v>1730</v>
      </c>
      <c r="H184">
        <v>2025</v>
      </c>
    </row>
    <row r="185" spans="1:8" ht="43.2" x14ac:dyDescent="0.3">
      <c r="A185" t="s">
        <v>851</v>
      </c>
      <c r="B185" s="28" t="str">
        <f t="shared" si="49"/>
        <v>Ploščati valjani izdelki iz železa ali nelegiranega jekla, širine 1 250  mm ali manj, ne v kolobarjih, samo vroče valjani s štirih strani ali v zaprtem kalibru, neplatirani, neprevlečeni ali neprekriti, debeline 4,75 mm ali več, vendar ne več kot 10 mm, brez reliefnih vzorcev</v>
      </c>
      <c r="D185" t="s">
        <v>828</v>
      </c>
      <c r="E185">
        <v>7.1999999999999995E-2</v>
      </c>
      <c r="F185" s="62" t="s">
        <v>1723</v>
      </c>
      <c r="G185" t="s">
        <v>1730</v>
      </c>
      <c r="H185">
        <v>2025</v>
      </c>
    </row>
    <row r="186" spans="1:8" ht="43.2" x14ac:dyDescent="0.3">
      <c r="A186" t="s">
        <v>853</v>
      </c>
      <c r="B186" s="28" t="s">
        <v>854</v>
      </c>
      <c r="C186">
        <v>4.3999999999999997E-2</v>
      </c>
      <c r="D186" t="s">
        <v>826</v>
      </c>
      <c r="E186">
        <v>1.37</v>
      </c>
      <c r="F186" s="62" t="s">
        <v>1721</v>
      </c>
      <c r="G186" t="s">
        <v>1730</v>
      </c>
      <c r="H186">
        <v>2025</v>
      </c>
    </row>
    <row r="187" spans="1:8" ht="43.2" x14ac:dyDescent="0.3">
      <c r="A187" t="s">
        <v>853</v>
      </c>
      <c r="B187" s="28" t="str">
        <f t="shared" ref="B187:B188" si="50">B186</f>
        <v>Ploščati valjani izdelki iz železa ali nelegiranega jekla, širine 2 050  mm ali več, ne v kolobarjih, samo vroče valjani, neplatirani, neprevlečeni ali neprekriti, debeline 4,75 mm ali več, vendar ne več kot 10 mm, brez reliefnih vzorcev</v>
      </c>
      <c r="D187" t="s">
        <v>827</v>
      </c>
      <c r="E187">
        <v>0.48099999999999998</v>
      </c>
      <c r="F187" s="62" t="s">
        <v>1722</v>
      </c>
      <c r="G187" t="s">
        <v>1730</v>
      </c>
      <c r="H187">
        <v>2025</v>
      </c>
    </row>
    <row r="188" spans="1:8" ht="43.2" x14ac:dyDescent="0.3">
      <c r="A188" t="s">
        <v>853</v>
      </c>
      <c r="B188" s="28" t="str">
        <f t="shared" si="50"/>
        <v>Ploščati valjani izdelki iz železa ali nelegiranega jekla, širine 2 050  mm ali več, ne v kolobarjih, samo vroče valjani, neplatirani, neprevlečeni ali neprekriti, debeline 4,75 mm ali več, vendar ne več kot 10 mm, brez reliefnih vzorcev</v>
      </c>
      <c r="D188" t="s">
        <v>828</v>
      </c>
      <c r="E188">
        <v>7.1999999999999995E-2</v>
      </c>
      <c r="F188" s="62" t="s">
        <v>1723</v>
      </c>
      <c r="G188" t="s">
        <v>1730</v>
      </c>
      <c r="H188">
        <v>2025</v>
      </c>
    </row>
    <row r="189" spans="1:8" ht="57.6" x14ac:dyDescent="0.3">
      <c r="A189" t="s">
        <v>855</v>
      </c>
      <c r="B189" s="28" t="s">
        <v>856</v>
      </c>
      <c r="C189">
        <v>4.3999999999999997E-2</v>
      </c>
      <c r="D189" t="s">
        <v>826</v>
      </c>
      <c r="E189">
        <v>1.37</v>
      </c>
      <c r="F189" s="62" t="s">
        <v>1721</v>
      </c>
      <c r="G189" t="s">
        <v>1730</v>
      </c>
      <c r="H189">
        <v>2025</v>
      </c>
    </row>
    <row r="190" spans="1:8" ht="57.6" x14ac:dyDescent="0.3">
      <c r="A190" t="s">
        <v>855</v>
      </c>
      <c r="B190" s="28" t="str">
        <f t="shared" ref="B190:B191" si="51">B189</f>
        <v>Ploščati valjani izdelki iz železa ali nelegiranega jekla, širine manj kot 2 050  mm, vendar 600 mm ali več, ne v kolobarjih, samo vroče valjani, neplatirani, neprevlečeni ali neprekriti, debeline 4,75 mm ali več, vendar ne več kot 10 mm, brez reliefnih vzorcev (razen valjanih s štirih strani ali v zaprtem kalibru, širine 1 250  mm ali manj)</v>
      </c>
      <c r="D190" t="s">
        <v>827</v>
      </c>
      <c r="E190">
        <v>0.48099999999999998</v>
      </c>
      <c r="F190" s="62" t="s">
        <v>1722</v>
      </c>
      <c r="G190" t="s">
        <v>1730</v>
      </c>
      <c r="H190">
        <v>2025</v>
      </c>
    </row>
    <row r="191" spans="1:8" ht="57.6" x14ac:dyDescent="0.3">
      <c r="A191" t="s">
        <v>855</v>
      </c>
      <c r="B191" s="28" t="str">
        <f t="shared" si="51"/>
        <v>Ploščati valjani izdelki iz železa ali nelegiranega jekla, širine manj kot 2 050  mm, vendar 600 mm ali več, ne v kolobarjih, samo vroče valjani, neplatirani, neprevlečeni ali neprekriti, debeline 4,75 mm ali več, vendar ne več kot 10 mm, brez reliefnih vzorcev (razen valjanih s štirih strani ali v zaprtem kalibru, širine 1 250  mm ali manj)</v>
      </c>
      <c r="D191" t="s">
        <v>828</v>
      </c>
      <c r="E191">
        <v>7.1999999999999995E-2</v>
      </c>
      <c r="F191" s="62" t="s">
        <v>1723</v>
      </c>
      <c r="G191" t="s">
        <v>1730</v>
      </c>
      <c r="H191">
        <v>2025</v>
      </c>
    </row>
    <row r="192" spans="1:8" ht="43.2" x14ac:dyDescent="0.3">
      <c r="A192" t="s">
        <v>857</v>
      </c>
      <c r="B192" s="28" t="s">
        <v>858</v>
      </c>
      <c r="C192">
        <v>4.3999999999999997E-2</v>
      </c>
      <c r="D192" t="s">
        <v>826</v>
      </c>
      <c r="E192">
        <v>1.37</v>
      </c>
      <c r="F192" s="62" t="s">
        <v>1721</v>
      </c>
      <c r="G192" t="s">
        <v>1730</v>
      </c>
      <c r="H192">
        <v>2025</v>
      </c>
    </row>
    <row r="193" spans="1:8" ht="43.2" x14ac:dyDescent="0.3">
      <c r="A193" t="s">
        <v>857</v>
      </c>
      <c r="B193" s="28" t="str">
        <f t="shared" ref="B193:B194" si="52">B192</f>
        <v>Ploščati valjani izdelki iz železa ali nelegiranega jekla, širine 1 250  mm ali manj, ne v kolobarjih, samo vroče valjani s štirih strani ali v zaprtem kalibru, neplatirani, neprevlečeni ali neprekriti, debeline 4 mm ali več, vendar manj kot 4,75 mm, brez reliefnih vzorcev</v>
      </c>
      <c r="D193" t="s">
        <v>827</v>
      </c>
      <c r="E193">
        <v>0.48099999999999998</v>
      </c>
      <c r="F193" s="62" t="s">
        <v>1722</v>
      </c>
      <c r="G193" t="s">
        <v>1730</v>
      </c>
      <c r="H193">
        <v>2025</v>
      </c>
    </row>
    <row r="194" spans="1:8" ht="43.2" x14ac:dyDescent="0.3">
      <c r="A194" t="s">
        <v>857</v>
      </c>
      <c r="B194" s="28" t="str">
        <f t="shared" si="52"/>
        <v>Ploščati valjani izdelki iz železa ali nelegiranega jekla, širine 1 250  mm ali manj, ne v kolobarjih, samo vroče valjani s štirih strani ali v zaprtem kalibru, neplatirani, neprevlečeni ali neprekriti, debeline 4 mm ali več, vendar manj kot 4,75 mm, brez reliefnih vzorcev</v>
      </c>
      <c r="D194" t="s">
        <v>828</v>
      </c>
      <c r="E194">
        <v>7.1999999999999995E-2</v>
      </c>
      <c r="F194" s="62" t="s">
        <v>1723</v>
      </c>
      <c r="G194" t="s">
        <v>1730</v>
      </c>
      <c r="H194">
        <v>2025</v>
      </c>
    </row>
    <row r="195" spans="1:8" ht="57.6" x14ac:dyDescent="0.3">
      <c r="A195" t="s">
        <v>859</v>
      </c>
      <c r="B195" s="28" t="s">
        <v>860</v>
      </c>
      <c r="C195">
        <v>4.3999999999999997E-2</v>
      </c>
      <c r="D195" t="s">
        <v>826</v>
      </c>
      <c r="E195">
        <v>1.37</v>
      </c>
      <c r="F195" s="62" t="s">
        <v>1721</v>
      </c>
      <c r="G195" t="s">
        <v>1730</v>
      </c>
      <c r="H195">
        <v>2025</v>
      </c>
    </row>
    <row r="196" spans="1:8" ht="57.6" x14ac:dyDescent="0.3">
      <c r="A196" t="s">
        <v>859</v>
      </c>
      <c r="B196" s="28" t="str">
        <f t="shared" ref="B196:B197" si="53">B195</f>
        <v>Ploščati valjani izdelki iz železa ali nelegiranega jekla, širine 600 mm ali več, ne v kolobarjih, samo vroče valjani, neplatirani, neprevlečeni ali neprekriti, debeline 3 mm ali več, vendar manj kot 4,75 mm, brez reliefnih vzorcev (razen valjanih s štirih strani ali v zaprtem kalibru, širine 1 250  mm ali manj in debeline 4 mm ali več)</v>
      </c>
      <c r="D196" t="s">
        <v>827</v>
      </c>
      <c r="E196">
        <v>0.48099999999999998</v>
      </c>
      <c r="F196" s="62" t="s">
        <v>1722</v>
      </c>
      <c r="G196" t="s">
        <v>1730</v>
      </c>
      <c r="H196">
        <v>2025</v>
      </c>
    </row>
    <row r="197" spans="1:8" ht="57.6" x14ac:dyDescent="0.3">
      <c r="A197" t="s">
        <v>859</v>
      </c>
      <c r="B197" s="28" t="str">
        <f t="shared" si="53"/>
        <v>Ploščati valjani izdelki iz železa ali nelegiranega jekla, širine 600 mm ali več, ne v kolobarjih, samo vroče valjani, neplatirani, neprevlečeni ali neprekriti, debeline 3 mm ali več, vendar manj kot 4,75 mm, brez reliefnih vzorcev (razen valjanih s štirih strani ali v zaprtem kalibru, širine 1 250  mm ali manj in debeline 4 mm ali več)</v>
      </c>
      <c r="D197" t="s">
        <v>828</v>
      </c>
      <c r="E197">
        <v>7.1999999999999995E-2</v>
      </c>
      <c r="F197" s="62" t="s">
        <v>1723</v>
      </c>
      <c r="G197" t="s">
        <v>1730</v>
      </c>
      <c r="H197">
        <v>2025</v>
      </c>
    </row>
    <row r="198" spans="1:8" ht="28.8" x14ac:dyDescent="0.3">
      <c r="A198" t="s">
        <v>861</v>
      </c>
      <c r="B198" s="28" t="s">
        <v>862</v>
      </c>
      <c r="C198">
        <v>4.3999999999999997E-2</v>
      </c>
      <c r="D198" t="s">
        <v>826</v>
      </c>
      <c r="E198">
        <v>1.37</v>
      </c>
      <c r="F198" s="62" t="s">
        <v>1721</v>
      </c>
      <c r="G198" t="s">
        <v>1730</v>
      </c>
      <c r="H198">
        <v>2025</v>
      </c>
    </row>
    <row r="199" spans="1:8" ht="28.8" x14ac:dyDescent="0.3">
      <c r="A199" t="s">
        <v>861</v>
      </c>
      <c r="B199" s="28" t="str">
        <f t="shared" ref="B199:B200" si="54">B198</f>
        <v>Ploščati valjani izdelki iz železa ali nelegiranega jekla, širine 600 mm ali več, ne v kolobarjih, samo vroče valjani, neplatirani, neprevlečeni ali neprekriti, debeline manj kot 3 mm, brez reliefnih vzorcev</v>
      </c>
      <c r="D199" t="s">
        <v>827</v>
      </c>
      <c r="E199">
        <v>0.48099999999999998</v>
      </c>
      <c r="F199" s="62" t="s">
        <v>1722</v>
      </c>
      <c r="G199" t="s">
        <v>1730</v>
      </c>
      <c r="H199">
        <v>2025</v>
      </c>
    </row>
    <row r="200" spans="1:8" ht="28.8" x14ac:dyDescent="0.3">
      <c r="A200" t="s">
        <v>861</v>
      </c>
      <c r="B200" s="28" t="str">
        <f t="shared" si="54"/>
        <v>Ploščati valjani izdelki iz železa ali nelegiranega jekla, širine 600 mm ali več, ne v kolobarjih, samo vroče valjani, neplatirani, neprevlečeni ali neprekriti, debeline manj kot 3 mm, brez reliefnih vzorcev</v>
      </c>
      <c r="D200" t="s">
        <v>828</v>
      </c>
      <c r="E200">
        <v>7.1999999999999995E-2</v>
      </c>
      <c r="F200" s="62" t="s">
        <v>1723</v>
      </c>
      <c r="G200" t="s">
        <v>1730</v>
      </c>
      <c r="H200">
        <v>2025</v>
      </c>
    </row>
    <row r="201" spans="1:8" ht="28.8" x14ac:dyDescent="0.3">
      <c r="A201" t="s">
        <v>863</v>
      </c>
      <c r="B201" s="28" t="s">
        <v>864</v>
      </c>
      <c r="C201">
        <v>4.3999999999999997E-2</v>
      </c>
      <c r="D201" t="s">
        <v>826</v>
      </c>
      <c r="E201">
        <v>1.37</v>
      </c>
      <c r="F201" s="62" t="s">
        <v>1721</v>
      </c>
      <c r="G201" t="s">
        <v>1730</v>
      </c>
      <c r="H201">
        <v>2025</v>
      </c>
    </row>
    <row r="202" spans="1:8" ht="28.8" x14ac:dyDescent="0.3">
      <c r="A202" t="s">
        <v>863</v>
      </c>
      <c r="B202" s="28" t="str">
        <f t="shared" ref="B202:B203" si="55">B201</f>
        <v>Ploščati valjani izdelki iz železa ali jekla, širine 600 mm ali več, vroče valjani in nadalje obdelani, vendar neplatirani, neprevlečeni ali neprekriti, perforirani</v>
      </c>
      <c r="D202" t="s">
        <v>827</v>
      </c>
      <c r="E202">
        <v>0.48099999999999998</v>
      </c>
      <c r="F202" s="62" t="s">
        <v>1722</v>
      </c>
      <c r="G202" t="s">
        <v>1730</v>
      </c>
      <c r="H202">
        <v>2025</v>
      </c>
    </row>
    <row r="203" spans="1:8" ht="28.8" x14ac:dyDescent="0.3">
      <c r="A203" t="s">
        <v>863</v>
      </c>
      <c r="B203" s="28" t="str">
        <f t="shared" si="55"/>
        <v>Ploščati valjani izdelki iz železa ali jekla, širine 600 mm ali več, vroče valjani in nadalje obdelani, vendar neplatirani, neprevlečeni ali neprekriti, perforirani</v>
      </c>
      <c r="D203" t="s">
        <v>828</v>
      </c>
      <c r="E203">
        <v>7.1999999999999995E-2</v>
      </c>
      <c r="F203" s="62" t="s">
        <v>1723</v>
      </c>
      <c r="G203" t="s">
        <v>1730</v>
      </c>
      <c r="H203">
        <v>2025</v>
      </c>
    </row>
    <row r="204" spans="1:8" ht="28.8" x14ac:dyDescent="0.3">
      <c r="A204" t="s">
        <v>865</v>
      </c>
      <c r="B204" s="28" t="s">
        <v>866</v>
      </c>
      <c r="C204">
        <v>4.3999999999999997E-2</v>
      </c>
      <c r="D204" t="s">
        <v>826</v>
      </c>
      <c r="E204">
        <v>1.37</v>
      </c>
      <c r="F204" s="62" t="s">
        <v>1721</v>
      </c>
      <c r="G204" t="s">
        <v>1730</v>
      </c>
      <c r="H204">
        <v>2025</v>
      </c>
    </row>
    <row r="205" spans="1:8" ht="28.8" x14ac:dyDescent="0.3">
      <c r="A205" t="s">
        <v>865</v>
      </c>
      <c r="B205" s="28" t="str">
        <f t="shared" ref="B205:B206" si="56">B204</f>
        <v>Ploščati valjani izdelki iz železa ali jekla, širine 600 mm ali več, vroče valjani in nadalje obdelani, vendar neplatirani, neprevlečeni ali neprekriti, neperforirani</v>
      </c>
      <c r="D205" t="s">
        <v>827</v>
      </c>
      <c r="E205">
        <v>0.48099999999999998</v>
      </c>
      <c r="F205" s="62" t="s">
        <v>1722</v>
      </c>
      <c r="G205" t="s">
        <v>1730</v>
      </c>
      <c r="H205">
        <v>2025</v>
      </c>
    </row>
    <row r="206" spans="1:8" ht="28.8" x14ac:dyDescent="0.3">
      <c r="A206" t="s">
        <v>865</v>
      </c>
      <c r="B206" s="28" t="str">
        <f t="shared" si="56"/>
        <v>Ploščati valjani izdelki iz železa ali jekla, širine 600 mm ali več, vroče valjani in nadalje obdelani, vendar neplatirani, neprevlečeni ali neprekriti, neperforirani</v>
      </c>
      <c r="D206" t="s">
        <v>828</v>
      </c>
      <c r="E206">
        <v>7.1999999999999995E-2</v>
      </c>
      <c r="F206" s="62" t="s">
        <v>1723</v>
      </c>
      <c r="G206" t="s">
        <v>1730</v>
      </c>
      <c r="H206">
        <v>2025</v>
      </c>
    </row>
    <row r="207" spans="1:8" ht="28.8" x14ac:dyDescent="0.3">
      <c r="A207" t="s">
        <v>867</v>
      </c>
      <c r="B207" s="28" t="s">
        <v>868</v>
      </c>
      <c r="C207">
        <v>7.9000000000000001E-2</v>
      </c>
      <c r="D207" t="s">
        <v>869</v>
      </c>
      <c r="E207">
        <v>1.458</v>
      </c>
      <c r="F207" s="62" t="s">
        <v>1721</v>
      </c>
      <c r="G207" t="s">
        <v>1730</v>
      </c>
      <c r="H207">
        <v>2025</v>
      </c>
    </row>
    <row r="208" spans="1:8" ht="28.8" x14ac:dyDescent="0.3">
      <c r="A208" t="s">
        <v>867</v>
      </c>
      <c r="B208" s="28" t="str">
        <f t="shared" ref="B208:B209" si="57">B207</f>
        <v>Ploščati valjani izdelki iz železa ali nelegiranega jekla, širine 600 mm ali več, v kolobarjih, samo hladno valjani (hladno deformirani), neplatirani, neprevlečeni ali neprekriti, debeline 3 mm ali več</v>
      </c>
      <c r="D208" t="s">
        <v>870</v>
      </c>
      <c r="E208">
        <v>0.53300000000000003</v>
      </c>
      <c r="F208" s="62" t="s">
        <v>1722</v>
      </c>
      <c r="G208" t="s">
        <v>1730</v>
      </c>
      <c r="H208">
        <v>2025</v>
      </c>
    </row>
    <row r="209" spans="1:8" ht="28.8" x14ac:dyDescent="0.3">
      <c r="A209" t="s">
        <v>867</v>
      </c>
      <c r="B209" s="28" t="str">
        <f t="shared" si="57"/>
        <v>Ploščati valjani izdelki iz železa ali nelegiranega jekla, širine 600 mm ali več, v kolobarjih, samo hladno valjani (hladno deformirani), neplatirani, neprevlečeni ali neprekriti, debeline 3 mm ali več</v>
      </c>
      <c r="D209" t="s">
        <v>871</v>
      </c>
      <c r="E209">
        <v>0.108</v>
      </c>
      <c r="F209" s="62" t="s">
        <v>1723</v>
      </c>
      <c r="G209" t="s">
        <v>1730</v>
      </c>
      <c r="H209">
        <v>2025</v>
      </c>
    </row>
    <row r="210" spans="1:8" ht="28.8" x14ac:dyDescent="0.3">
      <c r="A210" t="s">
        <v>872</v>
      </c>
      <c r="B210" s="28" t="s">
        <v>873</v>
      </c>
      <c r="C210">
        <v>7.9000000000000001E-2</v>
      </c>
      <c r="D210" t="s">
        <v>869</v>
      </c>
      <c r="E210">
        <v>1.458</v>
      </c>
      <c r="F210" s="62" t="s">
        <v>1721</v>
      </c>
      <c r="G210" t="s">
        <v>1730</v>
      </c>
      <c r="H210">
        <v>2025</v>
      </c>
    </row>
    <row r="211" spans="1:8" ht="28.8" x14ac:dyDescent="0.3">
      <c r="A211" t="s">
        <v>872</v>
      </c>
      <c r="B211" s="28" t="str">
        <f t="shared" ref="B211:B212" si="58">B210</f>
        <v>Ploščati valjani izdelki iz železa ali nelegiranega jekla, širine 600 mm ali več, v kolobarjih, samo hladno valjani (hladno deformirani), debeline več kot 1 mm, vendar manj kot 3 mm, elektropločevine</v>
      </c>
      <c r="D211" t="s">
        <v>870</v>
      </c>
      <c r="E211">
        <v>0.53300000000000003</v>
      </c>
      <c r="F211" s="62" t="s">
        <v>1722</v>
      </c>
      <c r="G211" t="s">
        <v>1730</v>
      </c>
      <c r="H211">
        <v>2025</v>
      </c>
    </row>
    <row r="212" spans="1:8" ht="28.8" x14ac:dyDescent="0.3">
      <c r="A212" t="s">
        <v>872</v>
      </c>
      <c r="B212" s="28" t="str">
        <f t="shared" si="58"/>
        <v>Ploščati valjani izdelki iz železa ali nelegiranega jekla, širine 600 mm ali več, v kolobarjih, samo hladno valjani (hladno deformirani), debeline več kot 1 mm, vendar manj kot 3 mm, elektropločevine</v>
      </c>
      <c r="D212" t="s">
        <v>871</v>
      </c>
      <c r="E212">
        <v>0.108</v>
      </c>
      <c r="F212" s="62" t="s">
        <v>1723</v>
      </c>
      <c r="G212" t="s">
        <v>1730</v>
      </c>
      <c r="H212">
        <v>2025</v>
      </c>
    </row>
    <row r="213" spans="1:8" ht="28.8" x14ac:dyDescent="0.3">
      <c r="A213" t="s">
        <v>874</v>
      </c>
      <c r="B213" s="28" t="s">
        <v>873</v>
      </c>
      <c r="C213">
        <v>7.9000000000000001E-2</v>
      </c>
      <c r="D213" t="s">
        <v>869</v>
      </c>
      <c r="E213">
        <v>1.458</v>
      </c>
      <c r="F213" s="62" t="s">
        <v>1721</v>
      </c>
      <c r="G213" t="s">
        <v>1730</v>
      </c>
      <c r="H213">
        <v>2025</v>
      </c>
    </row>
    <row r="214" spans="1:8" ht="28.8" x14ac:dyDescent="0.3">
      <c r="A214" t="s">
        <v>874</v>
      </c>
      <c r="B214" s="28" t="str">
        <f t="shared" ref="B214:B215" si="59">B213</f>
        <v>Ploščati valjani izdelki iz železa ali nelegiranega jekla, širine 600 mm ali več, v kolobarjih, samo hladno valjani (hladno deformirani), debeline več kot 1 mm, vendar manj kot 3 mm, elektropločevine</v>
      </c>
      <c r="D214" t="s">
        <v>870</v>
      </c>
      <c r="E214">
        <v>0.53300000000000003</v>
      </c>
      <c r="F214" s="62" t="s">
        <v>1722</v>
      </c>
      <c r="G214" t="s">
        <v>1730</v>
      </c>
      <c r="H214">
        <v>2025</v>
      </c>
    </row>
    <row r="215" spans="1:8" ht="28.8" x14ac:dyDescent="0.3">
      <c r="A215" t="s">
        <v>874</v>
      </c>
      <c r="B215" s="28" t="str">
        <f t="shared" si="59"/>
        <v>Ploščati valjani izdelki iz železa ali nelegiranega jekla, širine 600 mm ali več, v kolobarjih, samo hladno valjani (hladno deformirani), debeline več kot 1 mm, vendar manj kot 3 mm, elektropločevine</v>
      </c>
      <c r="D215" t="s">
        <v>871</v>
      </c>
      <c r="E215">
        <v>0.108</v>
      </c>
      <c r="F215" s="62" t="s">
        <v>1723</v>
      </c>
      <c r="G215" t="s">
        <v>1730</v>
      </c>
      <c r="H215">
        <v>2025</v>
      </c>
    </row>
    <row r="216" spans="1:8" ht="28.8" x14ac:dyDescent="0.3">
      <c r="A216" t="s">
        <v>875</v>
      </c>
      <c r="B216" s="28" t="s">
        <v>876</v>
      </c>
      <c r="C216">
        <v>7.9000000000000001E-2</v>
      </c>
      <c r="D216" t="s">
        <v>869</v>
      </c>
      <c r="E216">
        <v>1.458</v>
      </c>
      <c r="F216" s="62" t="s">
        <v>1721</v>
      </c>
      <c r="G216" t="s">
        <v>1730</v>
      </c>
      <c r="H216">
        <v>2025</v>
      </c>
    </row>
    <row r="217" spans="1:8" ht="28.8" x14ac:dyDescent="0.3">
      <c r="A217" t="s">
        <v>875</v>
      </c>
      <c r="B217" s="28" t="str">
        <f t="shared" ref="B217:B218" si="60">B216</f>
        <v>Ploščati valjani izdelki iz železa ali nelegiranega jekla, širine 600 mm ali več, v kolobarjih, samo hladno valjani (hladno deformirani), debeline 0,5 mm ali več, vendar ne več kot 1 mm, elektropločevine</v>
      </c>
      <c r="D217" t="s">
        <v>870</v>
      </c>
      <c r="E217">
        <v>0.53300000000000003</v>
      </c>
      <c r="F217" s="62" t="s">
        <v>1722</v>
      </c>
      <c r="G217" t="s">
        <v>1730</v>
      </c>
      <c r="H217">
        <v>2025</v>
      </c>
    </row>
    <row r="218" spans="1:8" ht="28.8" x14ac:dyDescent="0.3">
      <c r="A218" t="s">
        <v>875</v>
      </c>
      <c r="B218" s="28" t="str">
        <f t="shared" si="60"/>
        <v>Ploščati valjani izdelki iz železa ali nelegiranega jekla, širine 600 mm ali več, v kolobarjih, samo hladno valjani (hladno deformirani), debeline 0,5 mm ali več, vendar ne več kot 1 mm, elektropločevine</v>
      </c>
      <c r="D218" t="s">
        <v>871</v>
      </c>
      <c r="E218">
        <v>0.108</v>
      </c>
      <c r="F218" s="62" t="s">
        <v>1723</v>
      </c>
      <c r="G218" t="s">
        <v>1730</v>
      </c>
      <c r="H218">
        <v>2025</v>
      </c>
    </row>
    <row r="219" spans="1:8" ht="43.2" x14ac:dyDescent="0.3">
      <c r="A219" t="s">
        <v>877</v>
      </c>
      <c r="B219" s="28" t="s">
        <v>878</v>
      </c>
      <c r="C219">
        <v>7.9000000000000001E-2</v>
      </c>
      <c r="D219" t="s">
        <v>869</v>
      </c>
      <c r="E219">
        <v>1.458</v>
      </c>
      <c r="F219" s="62" t="s">
        <v>1721</v>
      </c>
      <c r="G219" t="s">
        <v>1730</v>
      </c>
      <c r="H219">
        <v>2025</v>
      </c>
    </row>
    <row r="220" spans="1:8" ht="43.2" x14ac:dyDescent="0.3">
      <c r="A220" t="s">
        <v>877</v>
      </c>
      <c r="B220" s="28" t="str">
        <f t="shared" ref="B220:B221" si="61">B219</f>
        <v>Ploščati valjani izdelki iz železa ali nelegiranega jekla, širine 600 mm ali več, v kolobarjih, samo hladno valjani (hladno deformirani), neplatirani, neprevlečeni ali neprekriti, debeline 0,5 mm ali več, vendar ne več kot 1 mm (razen elektropločevin)</v>
      </c>
      <c r="D220" t="s">
        <v>870</v>
      </c>
      <c r="E220">
        <v>0.53300000000000003</v>
      </c>
      <c r="F220" s="62" t="s">
        <v>1722</v>
      </c>
      <c r="G220" t="s">
        <v>1730</v>
      </c>
      <c r="H220">
        <v>2025</v>
      </c>
    </row>
    <row r="221" spans="1:8" ht="43.2" x14ac:dyDescent="0.3">
      <c r="A221" t="s">
        <v>877</v>
      </c>
      <c r="B221" s="28" t="str">
        <f t="shared" si="61"/>
        <v>Ploščati valjani izdelki iz železa ali nelegiranega jekla, širine 600 mm ali več, v kolobarjih, samo hladno valjani (hladno deformirani), neplatirani, neprevlečeni ali neprekriti, debeline 0,5 mm ali več, vendar ne več kot 1 mm (razen elektropločevin)</v>
      </c>
      <c r="D221" t="s">
        <v>871</v>
      </c>
      <c r="E221">
        <v>0.108</v>
      </c>
      <c r="F221" s="62" t="s">
        <v>1723</v>
      </c>
      <c r="G221" t="s">
        <v>1730</v>
      </c>
      <c r="H221">
        <v>2025</v>
      </c>
    </row>
    <row r="222" spans="1:8" ht="28.8" x14ac:dyDescent="0.3">
      <c r="A222" t="s">
        <v>879</v>
      </c>
      <c r="B222" s="28" t="s">
        <v>880</v>
      </c>
      <c r="C222">
        <v>7.9000000000000001E-2</v>
      </c>
      <c r="D222" t="s">
        <v>869</v>
      </c>
      <c r="E222">
        <v>1.458</v>
      </c>
      <c r="F222" s="62" t="s">
        <v>1721</v>
      </c>
      <c r="G222" t="s">
        <v>1730</v>
      </c>
      <c r="H222">
        <v>2025</v>
      </c>
    </row>
    <row r="223" spans="1:8" ht="28.8" x14ac:dyDescent="0.3">
      <c r="A223" t="s">
        <v>879</v>
      </c>
      <c r="B223" s="28" t="str">
        <f t="shared" ref="B223:B224" si="62">B222</f>
        <v>Ploščati valjani izdelki iz železa ali nelegiranega jekla, širine 600 mm ali več, v kolobarjih, samo hladno valjani (hladno deformirani), debeline manj kot 0,5 mm, elektropločevine</v>
      </c>
      <c r="D223" t="s">
        <v>870</v>
      </c>
      <c r="E223">
        <v>0.53300000000000003</v>
      </c>
      <c r="F223" s="62" t="s">
        <v>1722</v>
      </c>
      <c r="G223" t="s">
        <v>1730</v>
      </c>
      <c r="H223">
        <v>2025</v>
      </c>
    </row>
    <row r="224" spans="1:8" ht="28.8" x14ac:dyDescent="0.3">
      <c r="A224" t="s">
        <v>879</v>
      </c>
      <c r="B224" s="28" t="str">
        <f t="shared" si="62"/>
        <v>Ploščati valjani izdelki iz železa ali nelegiranega jekla, širine 600 mm ali več, v kolobarjih, samo hladno valjani (hladno deformirani), debeline manj kot 0,5 mm, elektropločevine</v>
      </c>
      <c r="D224" t="s">
        <v>871</v>
      </c>
      <c r="E224">
        <v>0.108</v>
      </c>
      <c r="F224" s="62" t="s">
        <v>1723</v>
      </c>
      <c r="G224" t="s">
        <v>1730</v>
      </c>
      <c r="H224">
        <v>2025</v>
      </c>
    </row>
    <row r="225" spans="1:8" ht="43.2" x14ac:dyDescent="0.3">
      <c r="A225" t="s">
        <v>881</v>
      </c>
      <c r="B225" s="28" t="s">
        <v>882</v>
      </c>
      <c r="C225">
        <v>7.9000000000000001E-2</v>
      </c>
      <c r="D225" t="s">
        <v>869</v>
      </c>
      <c r="E225">
        <v>1.458</v>
      </c>
      <c r="F225" s="62" t="s">
        <v>1721</v>
      </c>
      <c r="G225" t="s">
        <v>1730</v>
      </c>
      <c r="H225">
        <v>2025</v>
      </c>
    </row>
    <row r="226" spans="1:8" ht="43.2" x14ac:dyDescent="0.3">
      <c r="A226" t="s">
        <v>881</v>
      </c>
      <c r="B226" s="28" t="str">
        <f t="shared" ref="B226:B227" si="63">B225</f>
        <v>Ploščati valjani izdelki iz železa ali nelegiranega jekla, širine 600 mm ali več, v kolobarjih, samo hladno valjani (hladno deformirani), neplatirani, neprevlečeni ali neprekriti, debeline 0,35 mm ali več, vendar manj kot 0,5 mm (razen elektropločevin)</v>
      </c>
      <c r="D226" t="s">
        <v>870</v>
      </c>
      <c r="E226">
        <v>0.53300000000000003</v>
      </c>
      <c r="F226" s="62" t="s">
        <v>1722</v>
      </c>
      <c r="G226" t="s">
        <v>1730</v>
      </c>
      <c r="H226">
        <v>2025</v>
      </c>
    </row>
    <row r="227" spans="1:8" ht="43.2" x14ac:dyDescent="0.3">
      <c r="A227" t="s">
        <v>881</v>
      </c>
      <c r="B227" s="28" t="str">
        <f t="shared" si="63"/>
        <v>Ploščati valjani izdelki iz železa ali nelegiranega jekla, širine 600 mm ali več, v kolobarjih, samo hladno valjani (hladno deformirani), neplatirani, neprevlečeni ali neprekriti, debeline 0,35 mm ali več, vendar manj kot 0,5 mm (razen elektropločevin)</v>
      </c>
      <c r="D227" t="s">
        <v>871</v>
      </c>
      <c r="E227">
        <v>0.108</v>
      </c>
      <c r="F227" s="62" t="s">
        <v>1723</v>
      </c>
      <c r="G227" t="s">
        <v>1730</v>
      </c>
      <c r="H227">
        <v>2025</v>
      </c>
    </row>
    <row r="228" spans="1:8" ht="43.2" x14ac:dyDescent="0.3">
      <c r="A228" t="s">
        <v>883</v>
      </c>
      <c r="B228" s="28" t="s">
        <v>884</v>
      </c>
      <c r="C228">
        <v>7.9000000000000001E-2</v>
      </c>
      <c r="D228" t="s">
        <v>869</v>
      </c>
      <c r="E228">
        <v>1.458</v>
      </c>
      <c r="F228" s="62" t="s">
        <v>1721</v>
      </c>
      <c r="G228" t="s">
        <v>1730</v>
      </c>
      <c r="H228">
        <v>2025</v>
      </c>
    </row>
    <row r="229" spans="1:8" ht="43.2" x14ac:dyDescent="0.3">
      <c r="A229" t="s">
        <v>883</v>
      </c>
      <c r="B229" s="28" t="str">
        <f t="shared" ref="B229:B230" si="64">B228</f>
        <v>Ploščati valjani izdelki iz železa ali nelegiranega jekla, širine 600 mm ali več, v kolobarjih, samo hladno valjani (hladno deformirani), neplatirani, neprevlečeni ali neprekriti, debeline manj kot 0,35 mm (razen elektropločevin)</v>
      </c>
      <c r="D229" t="s">
        <v>870</v>
      </c>
      <c r="E229">
        <v>0.53300000000000003</v>
      </c>
      <c r="F229" s="62" t="s">
        <v>1722</v>
      </c>
      <c r="G229" t="s">
        <v>1730</v>
      </c>
      <c r="H229">
        <v>2025</v>
      </c>
    </row>
    <row r="230" spans="1:8" ht="43.2" x14ac:dyDescent="0.3">
      <c r="A230" t="s">
        <v>883</v>
      </c>
      <c r="B230" s="28" t="str">
        <f t="shared" si="64"/>
        <v>Ploščati valjani izdelki iz železa ali nelegiranega jekla, širine 600 mm ali več, v kolobarjih, samo hladno valjani (hladno deformirani), neplatirani, neprevlečeni ali neprekriti, debeline manj kot 0,35 mm (razen elektropločevin)</v>
      </c>
      <c r="D230" t="s">
        <v>871</v>
      </c>
      <c r="E230">
        <v>0.108</v>
      </c>
      <c r="F230" s="62" t="s">
        <v>1723</v>
      </c>
      <c r="G230" t="s">
        <v>1730</v>
      </c>
      <c r="H230">
        <v>2025</v>
      </c>
    </row>
    <row r="231" spans="1:8" ht="28.8" x14ac:dyDescent="0.3">
      <c r="A231" t="s">
        <v>885</v>
      </c>
      <c r="B231" s="28" t="s">
        <v>886</v>
      </c>
      <c r="C231">
        <v>7.9000000000000001E-2</v>
      </c>
      <c r="D231" t="s">
        <v>869</v>
      </c>
      <c r="E231">
        <v>1.458</v>
      </c>
      <c r="F231" s="62" t="s">
        <v>1721</v>
      </c>
      <c r="G231" t="s">
        <v>1730</v>
      </c>
      <c r="H231">
        <v>2025</v>
      </c>
    </row>
    <row r="232" spans="1:8" ht="28.8" x14ac:dyDescent="0.3">
      <c r="A232" t="s">
        <v>885</v>
      </c>
      <c r="B232" s="28" t="str">
        <f t="shared" ref="B232:B233" si="65">B231</f>
        <v>Ploščati valjani izdelki iz železa ali nelegiranega jekla, širine 600 mm ali več, ne v kolobarjih, samo hladno valjani (hladno deformirani), neplatirani, neprevlečeni ali neprekriti, debeline 3 mm ali več</v>
      </c>
      <c r="D232" t="s">
        <v>870</v>
      </c>
      <c r="E232">
        <v>0.53300000000000003</v>
      </c>
      <c r="F232" s="62" t="s">
        <v>1722</v>
      </c>
      <c r="G232" t="s">
        <v>1730</v>
      </c>
      <c r="H232">
        <v>2025</v>
      </c>
    </row>
    <row r="233" spans="1:8" ht="28.8" x14ac:dyDescent="0.3">
      <c r="A233" t="s">
        <v>885</v>
      </c>
      <c r="B233" s="28" t="str">
        <f t="shared" si="65"/>
        <v>Ploščati valjani izdelki iz železa ali nelegiranega jekla, širine 600 mm ali več, ne v kolobarjih, samo hladno valjani (hladno deformirani), neplatirani, neprevlečeni ali neprekriti, debeline 3 mm ali več</v>
      </c>
      <c r="D233" t="s">
        <v>871</v>
      </c>
      <c r="E233">
        <v>0.108</v>
      </c>
      <c r="F233" s="62" t="s">
        <v>1723</v>
      </c>
      <c r="G233" t="s">
        <v>1730</v>
      </c>
      <c r="H233">
        <v>2025</v>
      </c>
    </row>
    <row r="234" spans="1:8" ht="28.8" x14ac:dyDescent="0.3">
      <c r="A234" t="s">
        <v>887</v>
      </c>
      <c r="B234" s="28" t="s">
        <v>888</v>
      </c>
      <c r="C234">
        <v>7.9000000000000001E-2</v>
      </c>
      <c r="D234" t="s">
        <v>869</v>
      </c>
      <c r="E234">
        <v>1.458</v>
      </c>
      <c r="F234" s="62" t="s">
        <v>1721</v>
      </c>
      <c r="G234" t="s">
        <v>1730</v>
      </c>
      <c r="H234">
        <v>2025</v>
      </c>
    </row>
    <row r="235" spans="1:8" ht="28.8" x14ac:dyDescent="0.3">
      <c r="A235" t="s">
        <v>887</v>
      </c>
      <c r="B235" s="28" t="str">
        <f t="shared" ref="B235:B236" si="66">B234</f>
        <v>Ploščati valjani izdelki iz železa ali nelegiranega jekla, širine 600 mm ali več, ne v kolobarjih, samo hladno valjani (hladno deformirani), debeline več kot 1 mm, vendar manj kot 3 mm, elektropločevine</v>
      </c>
      <c r="D235" t="s">
        <v>870</v>
      </c>
      <c r="E235">
        <v>0.53300000000000003</v>
      </c>
      <c r="F235" s="62" t="s">
        <v>1722</v>
      </c>
      <c r="G235" t="s">
        <v>1730</v>
      </c>
      <c r="H235">
        <v>2025</v>
      </c>
    </row>
    <row r="236" spans="1:8" ht="28.8" x14ac:dyDescent="0.3">
      <c r="A236" t="s">
        <v>887</v>
      </c>
      <c r="B236" s="28" t="str">
        <f t="shared" si="66"/>
        <v>Ploščati valjani izdelki iz železa ali nelegiranega jekla, širine 600 mm ali več, ne v kolobarjih, samo hladno valjani (hladno deformirani), debeline več kot 1 mm, vendar manj kot 3 mm, elektropločevine</v>
      </c>
      <c r="D236" t="s">
        <v>871</v>
      </c>
      <c r="E236">
        <v>0.108</v>
      </c>
      <c r="F236" s="62" t="s">
        <v>1723</v>
      </c>
      <c r="G236" t="s">
        <v>1730</v>
      </c>
      <c r="H236">
        <v>2025</v>
      </c>
    </row>
    <row r="237" spans="1:8" ht="43.2" x14ac:dyDescent="0.3">
      <c r="A237" t="s">
        <v>889</v>
      </c>
      <c r="B237" s="28" t="s">
        <v>890</v>
      </c>
      <c r="C237">
        <v>7.9000000000000001E-2</v>
      </c>
      <c r="D237" t="s">
        <v>869</v>
      </c>
      <c r="E237">
        <v>1.458</v>
      </c>
      <c r="F237" s="62" t="s">
        <v>1721</v>
      </c>
      <c r="G237" t="s">
        <v>1730</v>
      </c>
      <c r="H237">
        <v>2025</v>
      </c>
    </row>
    <row r="238" spans="1:8" ht="43.2" x14ac:dyDescent="0.3">
      <c r="A238" t="s">
        <v>889</v>
      </c>
      <c r="B238" s="28" t="str">
        <f t="shared" ref="B238:B239" si="67">B237</f>
        <v>Ploščati valjani izdelki iz železa ali nelegiranega jekla, širine 600 mm ali več, ne v kolobarjih, samo hladno valjani (hladno deformirani), neplatirani, neprevlečeni ali neprekriti, debeline več kot 1 mm, vendar manj kot 3 mm, (razen elektropločevin)</v>
      </c>
      <c r="D238" t="s">
        <v>870</v>
      </c>
      <c r="E238">
        <v>0.53300000000000003</v>
      </c>
      <c r="F238" s="62" t="s">
        <v>1722</v>
      </c>
      <c r="G238" t="s">
        <v>1730</v>
      </c>
      <c r="H238">
        <v>2025</v>
      </c>
    </row>
    <row r="239" spans="1:8" ht="43.2" x14ac:dyDescent="0.3">
      <c r="A239" t="s">
        <v>889</v>
      </c>
      <c r="B239" s="28" t="str">
        <f t="shared" si="67"/>
        <v>Ploščati valjani izdelki iz železa ali nelegiranega jekla, širine 600 mm ali več, ne v kolobarjih, samo hladno valjani (hladno deformirani), neplatirani, neprevlečeni ali neprekriti, debeline več kot 1 mm, vendar manj kot 3 mm, (razen elektropločevin)</v>
      </c>
      <c r="D239" t="s">
        <v>871</v>
      </c>
      <c r="E239">
        <v>0.108</v>
      </c>
      <c r="F239" s="62" t="s">
        <v>1723</v>
      </c>
      <c r="G239" t="s">
        <v>1730</v>
      </c>
      <c r="H239">
        <v>2025</v>
      </c>
    </row>
    <row r="240" spans="1:8" ht="28.8" x14ac:dyDescent="0.3">
      <c r="A240" t="s">
        <v>891</v>
      </c>
      <c r="B240" s="28" t="s">
        <v>892</v>
      </c>
      <c r="C240">
        <v>7.9000000000000001E-2</v>
      </c>
      <c r="D240" t="s">
        <v>869</v>
      </c>
      <c r="E240">
        <v>1.458</v>
      </c>
      <c r="F240" s="62" t="s">
        <v>1721</v>
      </c>
      <c r="G240" t="s">
        <v>1730</v>
      </c>
      <c r="H240">
        <v>2025</v>
      </c>
    </row>
    <row r="241" spans="1:8" ht="28.8" x14ac:dyDescent="0.3">
      <c r="A241" t="s">
        <v>891</v>
      </c>
      <c r="B241" s="28" t="str">
        <f t="shared" ref="B241:B242" si="68">B240</f>
        <v>Ploščati valjani izdelki iz železa ali nelegiranega jekla, širine 600 mm ali več, ne v kolobarjih, samo hladno valjani (hladno deformirani), debeline 0,5 mm ali več, vendar ne več kot 1 mm, elektropločevine</v>
      </c>
      <c r="D241" t="s">
        <v>870</v>
      </c>
      <c r="E241">
        <v>0.53300000000000003</v>
      </c>
      <c r="F241" s="62" t="s">
        <v>1722</v>
      </c>
      <c r="G241" t="s">
        <v>1730</v>
      </c>
      <c r="H241">
        <v>2025</v>
      </c>
    </row>
    <row r="242" spans="1:8" ht="28.8" x14ac:dyDescent="0.3">
      <c r="A242" t="s">
        <v>891</v>
      </c>
      <c r="B242" s="28" t="str">
        <f t="shared" si="68"/>
        <v>Ploščati valjani izdelki iz železa ali nelegiranega jekla, širine 600 mm ali več, ne v kolobarjih, samo hladno valjani (hladno deformirani), debeline 0,5 mm ali več, vendar ne več kot 1 mm, elektropločevine</v>
      </c>
      <c r="D242" t="s">
        <v>871</v>
      </c>
      <c r="E242">
        <v>0.108</v>
      </c>
      <c r="F242" s="62" t="s">
        <v>1723</v>
      </c>
      <c r="G242" t="s">
        <v>1730</v>
      </c>
      <c r="H242">
        <v>2025</v>
      </c>
    </row>
    <row r="243" spans="1:8" ht="43.2" x14ac:dyDescent="0.3">
      <c r="A243" t="s">
        <v>893</v>
      </c>
      <c r="B243" s="28" t="s">
        <v>894</v>
      </c>
      <c r="C243">
        <v>7.9000000000000001E-2</v>
      </c>
      <c r="D243" t="s">
        <v>869</v>
      </c>
      <c r="E243">
        <v>1.458</v>
      </c>
      <c r="F243" s="62" t="s">
        <v>1721</v>
      </c>
      <c r="G243" t="s">
        <v>1730</v>
      </c>
      <c r="H243">
        <v>2025</v>
      </c>
    </row>
    <row r="244" spans="1:8" ht="43.2" x14ac:dyDescent="0.3">
      <c r="A244" t="s">
        <v>893</v>
      </c>
      <c r="B244" s="28" t="str">
        <f t="shared" ref="B244:B245" si="69">B243</f>
        <v>Ploščati valjani izdelki iz železa ali nelegiranega jekla, širine 600 mm ali več, ne v kolobarjih, samo hladno valjani (hladno deformirani), neplatirani, neprevlečeni ali neprekriti, debeline 0,5 mm ali več, vendar ne več kot 1 mm (razen elektropločevin)</v>
      </c>
      <c r="D244" t="s">
        <v>870</v>
      </c>
      <c r="E244">
        <v>0.53300000000000003</v>
      </c>
      <c r="F244" s="62" t="s">
        <v>1722</v>
      </c>
      <c r="G244" t="s">
        <v>1730</v>
      </c>
      <c r="H244">
        <v>2025</v>
      </c>
    </row>
    <row r="245" spans="1:8" ht="43.2" x14ac:dyDescent="0.3">
      <c r="A245" t="s">
        <v>893</v>
      </c>
      <c r="B245" s="28" t="str">
        <f t="shared" si="69"/>
        <v>Ploščati valjani izdelki iz železa ali nelegiranega jekla, širine 600 mm ali več, ne v kolobarjih, samo hladno valjani (hladno deformirani), neplatirani, neprevlečeni ali neprekriti, debeline 0,5 mm ali več, vendar ne več kot 1 mm (razen elektropločevin)</v>
      </c>
      <c r="D245" t="s">
        <v>871</v>
      </c>
      <c r="E245">
        <v>0.108</v>
      </c>
      <c r="F245" s="62" t="s">
        <v>1723</v>
      </c>
      <c r="G245" t="s">
        <v>1730</v>
      </c>
      <c r="H245">
        <v>2025</v>
      </c>
    </row>
    <row r="246" spans="1:8" ht="28.8" x14ac:dyDescent="0.3">
      <c r="A246" t="s">
        <v>895</v>
      </c>
      <c r="B246" s="28" t="s">
        <v>896</v>
      </c>
      <c r="C246">
        <v>7.9000000000000001E-2</v>
      </c>
      <c r="D246" t="s">
        <v>869</v>
      </c>
      <c r="E246">
        <v>1.458</v>
      </c>
      <c r="F246" s="62" t="s">
        <v>1721</v>
      </c>
      <c r="G246" t="s">
        <v>1730</v>
      </c>
      <c r="H246">
        <v>2025</v>
      </c>
    </row>
    <row r="247" spans="1:8" ht="28.8" x14ac:dyDescent="0.3">
      <c r="A247" t="s">
        <v>895</v>
      </c>
      <c r="B247" s="28" t="str">
        <f t="shared" ref="B247:B248" si="70">B246</f>
        <v>Ploščati valjani izdelki iz železa ali nelegiranega jekla, širine 600 mm ali več, ne v kolobarjih, samo hladno valjani (hladno deformirani), debeline manj kot 0,5 mm, elektropločevine</v>
      </c>
      <c r="D247" t="s">
        <v>870</v>
      </c>
      <c r="E247">
        <v>0.53300000000000003</v>
      </c>
      <c r="F247" s="62" t="s">
        <v>1722</v>
      </c>
      <c r="G247" t="s">
        <v>1730</v>
      </c>
      <c r="H247">
        <v>2025</v>
      </c>
    </row>
    <row r="248" spans="1:8" ht="28.8" x14ac:dyDescent="0.3">
      <c r="A248" t="s">
        <v>895</v>
      </c>
      <c r="B248" s="28" t="str">
        <f t="shared" si="70"/>
        <v>Ploščati valjani izdelki iz železa ali nelegiranega jekla, širine 600 mm ali več, ne v kolobarjih, samo hladno valjani (hladno deformirani), debeline manj kot 0,5 mm, elektropločevine</v>
      </c>
      <c r="D248" t="s">
        <v>871</v>
      </c>
      <c r="E248">
        <v>0.108</v>
      </c>
      <c r="F248" s="62" t="s">
        <v>1723</v>
      </c>
      <c r="G248" t="s">
        <v>1730</v>
      </c>
      <c r="H248">
        <v>2025</v>
      </c>
    </row>
    <row r="249" spans="1:8" ht="43.2" x14ac:dyDescent="0.3">
      <c r="A249" t="s">
        <v>897</v>
      </c>
      <c r="B249" s="28" t="s">
        <v>898</v>
      </c>
      <c r="C249">
        <v>7.9000000000000001E-2</v>
      </c>
      <c r="D249" t="s">
        <v>869</v>
      </c>
      <c r="E249">
        <v>1.458</v>
      </c>
      <c r="F249" s="62" t="s">
        <v>1721</v>
      </c>
      <c r="G249" t="s">
        <v>1730</v>
      </c>
      <c r="H249">
        <v>2025</v>
      </c>
    </row>
    <row r="250" spans="1:8" ht="43.2" x14ac:dyDescent="0.3">
      <c r="A250" t="s">
        <v>897</v>
      </c>
      <c r="B250" s="28" t="str">
        <f t="shared" ref="B250:B251" si="71">B249</f>
        <v>Ploščati valjani izdelki iz železa ali nelegiranega jekla, širine 600 mm ali več, ne v kolobarjih, samo hladno valjani (hladno deformirani), neplatirani, neprevlečeni ali neprekriti, debeline manj kot 0,5 mm (razen elektropločevin)</v>
      </c>
      <c r="D250" t="s">
        <v>870</v>
      </c>
      <c r="E250">
        <v>0.53300000000000003</v>
      </c>
      <c r="F250" s="62" t="s">
        <v>1722</v>
      </c>
      <c r="G250" t="s">
        <v>1730</v>
      </c>
      <c r="H250">
        <v>2025</v>
      </c>
    </row>
    <row r="251" spans="1:8" ht="43.2" x14ac:dyDescent="0.3">
      <c r="A251" t="s">
        <v>897</v>
      </c>
      <c r="B251" s="28" t="str">
        <f t="shared" si="71"/>
        <v>Ploščati valjani izdelki iz železa ali nelegiranega jekla, širine 600 mm ali več, ne v kolobarjih, samo hladno valjani (hladno deformirani), neplatirani, neprevlečeni ali neprekriti, debeline manj kot 0,5 mm (razen elektropločevin)</v>
      </c>
      <c r="D251" t="s">
        <v>871</v>
      </c>
      <c r="E251">
        <v>0.108</v>
      </c>
      <c r="F251" s="62" t="s">
        <v>1723</v>
      </c>
      <c r="G251" t="s">
        <v>1730</v>
      </c>
      <c r="H251">
        <v>2025</v>
      </c>
    </row>
    <row r="252" spans="1:8" ht="28.8" x14ac:dyDescent="0.3">
      <c r="A252" t="s">
        <v>899</v>
      </c>
      <c r="B252" s="28" t="s">
        <v>900</v>
      </c>
      <c r="C252">
        <v>7.9000000000000001E-2</v>
      </c>
      <c r="D252" t="s">
        <v>869</v>
      </c>
      <c r="E252">
        <v>1.458</v>
      </c>
      <c r="F252" s="62" t="s">
        <v>1721</v>
      </c>
      <c r="G252" t="s">
        <v>1730</v>
      </c>
      <c r="H252">
        <v>2025</v>
      </c>
    </row>
    <row r="253" spans="1:8" ht="28.8" x14ac:dyDescent="0.3">
      <c r="A253" t="s">
        <v>899</v>
      </c>
      <c r="B253" s="28" t="str">
        <f t="shared" ref="B253:B254" si="72">B252</f>
        <v>Ploščati valjani izdelki iz železa ali jekla, širine 600 mm ali več, hladno valjani (hladno deformirani) in nadalje obdelani, vendar neplatirani, neprevlečeni ali neprekriti, perforirani</v>
      </c>
      <c r="D253" t="s">
        <v>870</v>
      </c>
      <c r="E253">
        <v>0.53300000000000003</v>
      </c>
      <c r="F253" s="62" t="s">
        <v>1722</v>
      </c>
      <c r="G253" t="s">
        <v>1730</v>
      </c>
      <c r="H253">
        <v>2025</v>
      </c>
    </row>
    <row r="254" spans="1:8" ht="28.8" x14ac:dyDescent="0.3">
      <c r="A254" t="s">
        <v>899</v>
      </c>
      <c r="B254" s="28" t="str">
        <f t="shared" si="72"/>
        <v>Ploščati valjani izdelki iz železa ali jekla, širine 600 mm ali več, hladno valjani (hladno deformirani) in nadalje obdelani, vendar neplatirani, neprevlečeni ali neprekriti, perforirani</v>
      </c>
      <c r="D254" t="s">
        <v>871</v>
      </c>
      <c r="E254">
        <v>0.108</v>
      </c>
      <c r="F254" s="62" t="s">
        <v>1723</v>
      </c>
      <c r="G254" t="s">
        <v>1730</v>
      </c>
      <c r="H254">
        <v>2025</v>
      </c>
    </row>
    <row r="255" spans="1:8" ht="28.8" x14ac:dyDescent="0.3">
      <c r="A255" t="s">
        <v>901</v>
      </c>
      <c r="B255" s="28" t="s">
        <v>902</v>
      </c>
      <c r="C255">
        <v>7.9000000000000001E-2</v>
      </c>
      <c r="D255" t="s">
        <v>869</v>
      </c>
      <c r="E255">
        <v>1.458</v>
      </c>
      <c r="F255" s="62" t="s">
        <v>1721</v>
      </c>
      <c r="G255" t="s">
        <v>1730</v>
      </c>
      <c r="H255">
        <v>2025</v>
      </c>
    </row>
    <row r="256" spans="1:8" ht="28.8" x14ac:dyDescent="0.3">
      <c r="A256" t="s">
        <v>901</v>
      </c>
      <c r="B256" s="28" t="str">
        <f t="shared" ref="B256:B257" si="73">B255</f>
        <v>Ploščati valjani izdelki iz železa ali jekla, širine 600 mm ali več, hladno valjani (hladno deformirani) in nadalje obdelani, vendar neplatirani, neprevlečeni ali neprekriti, neperforirani</v>
      </c>
      <c r="D256" t="s">
        <v>870</v>
      </c>
      <c r="E256">
        <v>0.53300000000000003</v>
      </c>
      <c r="F256" s="62" t="s">
        <v>1722</v>
      </c>
      <c r="G256" t="s">
        <v>1730</v>
      </c>
      <c r="H256">
        <v>2025</v>
      </c>
    </row>
    <row r="257" spans="1:8" ht="28.8" x14ac:dyDescent="0.3">
      <c r="A257" t="s">
        <v>901</v>
      </c>
      <c r="B257" s="28" t="str">
        <f t="shared" si="73"/>
        <v>Ploščati valjani izdelki iz železa ali jekla, širine 600 mm ali več, hladno valjani (hladno deformirani) in nadalje obdelani, vendar neplatirani, neprevlečeni ali neprekriti, neperforirani</v>
      </c>
      <c r="D257" t="s">
        <v>871</v>
      </c>
      <c r="E257">
        <v>0.108</v>
      </c>
      <c r="F257" s="62" t="s">
        <v>1723</v>
      </c>
      <c r="G257" t="s">
        <v>1730</v>
      </c>
      <c r="H257">
        <v>2025</v>
      </c>
    </row>
    <row r="258" spans="1:8" ht="28.8" x14ac:dyDescent="0.3">
      <c r="A258" t="s">
        <v>903</v>
      </c>
      <c r="B258" s="28" t="s">
        <v>904</v>
      </c>
      <c r="C258">
        <v>0.112</v>
      </c>
      <c r="D258" t="s">
        <v>905</v>
      </c>
      <c r="E258">
        <v>1.4910000000000001</v>
      </c>
      <c r="F258" s="62" t="s">
        <v>1721</v>
      </c>
      <c r="G258" t="s">
        <v>1730</v>
      </c>
      <c r="H258">
        <v>2025</v>
      </c>
    </row>
    <row r="259" spans="1:8" ht="28.8" x14ac:dyDescent="0.3">
      <c r="A259" t="s">
        <v>903</v>
      </c>
      <c r="B259" s="28" t="str">
        <f t="shared" ref="B259:B260" si="74">B258</f>
        <v>Ploščati valjani izdelki iz železa ali nelegiranega jekla, širine 600 mm ali več, vroče valjani ali hladno valjani (hladno deformirani), pokositreni, debeline 0,5 mm ali več</v>
      </c>
      <c r="D259" t="s">
        <v>906</v>
      </c>
      <c r="E259">
        <v>0.56699999999999995</v>
      </c>
      <c r="F259" s="62" t="s">
        <v>1722</v>
      </c>
      <c r="G259" t="s">
        <v>1730</v>
      </c>
      <c r="H259">
        <v>2025</v>
      </c>
    </row>
    <row r="260" spans="1:8" ht="28.8" x14ac:dyDescent="0.3">
      <c r="A260" t="s">
        <v>903</v>
      </c>
      <c r="B260" s="28" t="str">
        <f t="shared" si="74"/>
        <v>Ploščati valjani izdelki iz železa ali nelegiranega jekla, širine 600 mm ali več, vroče valjani ali hladno valjani (hladno deformirani), pokositreni, debeline 0,5 mm ali več</v>
      </c>
      <c r="D260" t="s">
        <v>907</v>
      </c>
      <c r="E260">
        <v>0.14099999999999999</v>
      </c>
      <c r="F260" s="62" t="s">
        <v>1723</v>
      </c>
      <c r="G260" t="s">
        <v>1730</v>
      </c>
      <c r="H260">
        <v>2025</v>
      </c>
    </row>
    <row r="261" spans="1:8" ht="43.2" x14ac:dyDescent="0.3">
      <c r="A261" t="s">
        <v>908</v>
      </c>
      <c r="B261" s="28" t="s">
        <v>909</v>
      </c>
      <c r="C261">
        <v>0.112</v>
      </c>
      <c r="D261" t="s">
        <v>905</v>
      </c>
      <c r="E261">
        <v>1.4910000000000001</v>
      </c>
      <c r="F261" s="62" t="s">
        <v>1721</v>
      </c>
      <c r="G261" t="s">
        <v>1730</v>
      </c>
      <c r="H261">
        <v>2025</v>
      </c>
    </row>
    <row r="262" spans="1:8" ht="43.2" x14ac:dyDescent="0.3">
      <c r="A262" t="s">
        <v>908</v>
      </c>
      <c r="B262" s="28" t="str">
        <f t="shared" ref="B262:B263" si="75">B261</f>
        <v>Pokositrena pločevina iz železa ali nelegiranega jekla, širine 600 mm ali več in debeline manj kot 0,5 mm, pokositrena [prevlečena s plastjo kovine, ki vsebuje najmanj 97 mas. % ali več kositra], površinsko obdelana, brez nadaljnje obdelave</v>
      </c>
      <c r="D262" t="s">
        <v>906</v>
      </c>
      <c r="E262">
        <v>0.56699999999999995</v>
      </c>
      <c r="F262" s="62" t="s">
        <v>1722</v>
      </c>
      <c r="G262" t="s">
        <v>1730</v>
      </c>
      <c r="H262">
        <v>2025</v>
      </c>
    </row>
    <row r="263" spans="1:8" ht="43.2" x14ac:dyDescent="0.3">
      <c r="A263" t="s">
        <v>908</v>
      </c>
      <c r="B263" s="28" t="str">
        <f t="shared" si="75"/>
        <v>Pokositrena pločevina iz železa ali nelegiranega jekla, širine 600 mm ali več in debeline manj kot 0,5 mm, pokositrena [prevlečena s plastjo kovine, ki vsebuje najmanj 97 mas. % ali več kositra], površinsko obdelana, brez nadaljnje obdelave</v>
      </c>
      <c r="D263" t="s">
        <v>907</v>
      </c>
      <c r="E263">
        <v>0.14099999999999999</v>
      </c>
      <c r="F263" s="62" t="s">
        <v>1723</v>
      </c>
      <c r="G263" t="s">
        <v>1730</v>
      </c>
      <c r="H263">
        <v>2025</v>
      </c>
    </row>
    <row r="264" spans="1:8" ht="43.2" x14ac:dyDescent="0.3">
      <c r="A264" t="s">
        <v>910</v>
      </c>
      <c r="B264" s="28" t="s">
        <v>911</v>
      </c>
      <c r="C264">
        <v>0.112</v>
      </c>
      <c r="D264" t="s">
        <v>905</v>
      </c>
      <c r="E264">
        <v>1.4910000000000001</v>
      </c>
      <c r="F264" s="62" t="s">
        <v>1721</v>
      </c>
      <c r="G264" t="s">
        <v>1730</v>
      </c>
      <c r="H264">
        <v>2025</v>
      </c>
    </row>
    <row r="265" spans="1:8" ht="43.2" x14ac:dyDescent="0.3">
      <c r="A265" t="s">
        <v>910</v>
      </c>
      <c r="B265" s="28" t="str">
        <f t="shared" ref="B265:B266" si="76">B264</f>
        <v>Ploščati valjani izdelki iz železa ali nelegiranega jekla, širine 600 mm ali več, vroče valjani ali hladno valjani (hladno deformirani), platirani ali prevlečeni s kositrom, debeline manj kot 0,5 mm (razen pokositrene pločevine)</v>
      </c>
      <c r="D265" t="s">
        <v>906</v>
      </c>
      <c r="E265">
        <v>0.56699999999999995</v>
      </c>
      <c r="F265" s="62" t="s">
        <v>1722</v>
      </c>
      <c r="G265" t="s">
        <v>1730</v>
      </c>
      <c r="H265">
        <v>2025</v>
      </c>
    </row>
    <row r="266" spans="1:8" ht="43.2" x14ac:dyDescent="0.3">
      <c r="A266" t="s">
        <v>910</v>
      </c>
      <c r="B266" s="28" t="str">
        <f t="shared" si="76"/>
        <v>Ploščati valjani izdelki iz železa ali nelegiranega jekla, širine 600 mm ali več, vroče valjani ali hladno valjani (hladno deformirani), platirani ali prevlečeni s kositrom, debeline manj kot 0,5 mm (razen pokositrene pločevine)</v>
      </c>
      <c r="D266" t="s">
        <v>907</v>
      </c>
      <c r="E266">
        <v>0.14099999999999999</v>
      </c>
      <c r="F266" s="62" t="s">
        <v>1723</v>
      </c>
      <c r="G266" t="s">
        <v>1730</v>
      </c>
      <c r="H266">
        <v>2025</v>
      </c>
    </row>
    <row r="267" spans="1:8" ht="43.2" x14ac:dyDescent="0.3">
      <c r="A267" t="s">
        <v>912</v>
      </c>
      <c r="B267" s="28" t="s">
        <v>913</v>
      </c>
      <c r="C267">
        <v>0.112</v>
      </c>
      <c r="D267" t="s">
        <v>905</v>
      </c>
      <c r="E267">
        <v>1.4910000000000001</v>
      </c>
      <c r="F267" s="62" t="s">
        <v>1721</v>
      </c>
      <c r="G267" t="s">
        <v>1730</v>
      </c>
      <c r="H267">
        <v>2025</v>
      </c>
    </row>
    <row r="268" spans="1:8" ht="43.2" x14ac:dyDescent="0.3">
      <c r="A268" t="s">
        <v>912</v>
      </c>
      <c r="B268" s="28" t="str">
        <f t="shared" ref="B268:B269" si="77">B267</f>
        <v>Ploščati valjani izdelki iz železa ali nelegiranega jekla, širine 600 mm ali več, vroče valjani ali hladno valjani (hladno deformirani), platirani ali prevlečeni s svincem, vključno tudi prevlečeni z zlitino svinca in kositra</v>
      </c>
      <c r="D268" t="s">
        <v>906</v>
      </c>
      <c r="E268">
        <v>0.56699999999999995</v>
      </c>
      <c r="F268" s="62" t="s">
        <v>1722</v>
      </c>
      <c r="G268" t="s">
        <v>1730</v>
      </c>
      <c r="H268">
        <v>2025</v>
      </c>
    </row>
    <row r="269" spans="1:8" ht="43.2" x14ac:dyDescent="0.3">
      <c r="A269" t="s">
        <v>912</v>
      </c>
      <c r="B269" s="28" t="str">
        <f t="shared" si="77"/>
        <v>Ploščati valjani izdelki iz železa ali nelegiranega jekla, širine 600 mm ali več, vroče valjani ali hladno valjani (hladno deformirani), platirani ali prevlečeni s svincem, vključno tudi prevlečeni z zlitino svinca in kositra</v>
      </c>
      <c r="D269" t="s">
        <v>907</v>
      </c>
      <c r="E269">
        <v>0.14099999999999999</v>
      </c>
      <c r="F269" s="62" t="s">
        <v>1723</v>
      </c>
      <c r="G269" t="s">
        <v>1730</v>
      </c>
      <c r="H269">
        <v>2025</v>
      </c>
    </row>
    <row r="270" spans="1:8" ht="28.8" x14ac:dyDescent="0.3">
      <c r="A270" t="s">
        <v>914</v>
      </c>
      <c r="B270" s="28" t="s">
        <v>915</v>
      </c>
      <c r="C270">
        <v>0.112</v>
      </c>
      <c r="D270" t="s">
        <v>905</v>
      </c>
      <c r="E270">
        <v>1.4910000000000001</v>
      </c>
      <c r="F270" s="62" t="s">
        <v>1721</v>
      </c>
      <c r="G270" t="s">
        <v>1730</v>
      </c>
      <c r="H270">
        <v>2025</v>
      </c>
    </row>
    <row r="271" spans="1:8" ht="28.8" x14ac:dyDescent="0.3">
      <c r="A271" t="s">
        <v>914</v>
      </c>
      <c r="B271" s="28" t="str">
        <f t="shared" ref="B271:B272" si="78">B270</f>
        <v>Ploščati valjani izdelki iz železa ali nelegiranega jekla, širine 600 mm ali več, vroče valjani ali hladno valjani (hladno deformirani), elektrolitsko platirani ali prevlečeni s cinkom</v>
      </c>
      <c r="D271" t="s">
        <v>906</v>
      </c>
      <c r="E271">
        <v>0.56699999999999995</v>
      </c>
      <c r="F271" s="62" t="s">
        <v>1722</v>
      </c>
      <c r="G271" t="s">
        <v>1730</v>
      </c>
      <c r="H271">
        <v>2025</v>
      </c>
    </row>
    <row r="272" spans="1:8" ht="28.8" x14ac:dyDescent="0.3">
      <c r="A272" t="s">
        <v>914</v>
      </c>
      <c r="B272" s="28" t="str">
        <f t="shared" si="78"/>
        <v>Ploščati valjani izdelki iz železa ali nelegiranega jekla, širine 600 mm ali več, vroče valjani ali hladno valjani (hladno deformirani), elektrolitsko platirani ali prevlečeni s cinkom</v>
      </c>
      <c r="D272" t="s">
        <v>907</v>
      </c>
      <c r="E272">
        <v>0.14099999999999999</v>
      </c>
      <c r="F272" s="62" t="s">
        <v>1723</v>
      </c>
      <c r="G272" t="s">
        <v>1730</v>
      </c>
      <c r="H272">
        <v>2025</v>
      </c>
    </row>
    <row r="273" spans="1:8" ht="43.2" x14ac:dyDescent="0.3">
      <c r="A273" t="s">
        <v>916</v>
      </c>
      <c r="B273" s="28" t="s">
        <v>917</v>
      </c>
      <c r="C273">
        <v>0.112</v>
      </c>
      <c r="D273" t="s">
        <v>905</v>
      </c>
      <c r="E273">
        <v>1.4910000000000001</v>
      </c>
      <c r="F273" s="62" t="s">
        <v>1721</v>
      </c>
      <c r="G273" t="s">
        <v>1730</v>
      </c>
      <c r="H273">
        <v>2025</v>
      </c>
    </row>
    <row r="274" spans="1:8" ht="43.2" x14ac:dyDescent="0.3">
      <c r="A274" t="s">
        <v>916</v>
      </c>
      <c r="B274" s="28" t="str">
        <f t="shared" ref="B274:B275" si="79">B273</f>
        <v>Ploščati valjani izdelki iz železa ali nelegiranega jekla, širine 600 mm ali več, vroče valjani ali hladno valjani (hladno deformirani), valoviti, platirani ali prevlečeni s cinkom (razen elektrolitsko platiranih ali prevlečenih s cinkom)</v>
      </c>
      <c r="D274" t="s">
        <v>906</v>
      </c>
      <c r="E274">
        <v>0.56699999999999995</v>
      </c>
      <c r="F274" s="62" t="s">
        <v>1722</v>
      </c>
      <c r="G274" t="s">
        <v>1730</v>
      </c>
      <c r="H274">
        <v>2025</v>
      </c>
    </row>
    <row r="275" spans="1:8" ht="43.2" x14ac:dyDescent="0.3">
      <c r="A275" t="s">
        <v>916</v>
      </c>
      <c r="B275" s="28" t="str">
        <f t="shared" si="79"/>
        <v>Ploščati valjani izdelki iz železa ali nelegiranega jekla, širine 600 mm ali več, vroče valjani ali hladno valjani (hladno deformirani), valoviti, platirani ali prevlečeni s cinkom (razen elektrolitsko platiranih ali prevlečenih s cinkom)</v>
      </c>
      <c r="D275" t="s">
        <v>907</v>
      </c>
      <c r="E275">
        <v>0.14099999999999999</v>
      </c>
      <c r="F275" s="62" t="s">
        <v>1723</v>
      </c>
      <c r="G275" t="s">
        <v>1730</v>
      </c>
      <c r="H275">
        <v>2025</v>
      </c>
    </row>
    <row r="276" spans="1:8" ht="43.2" x14ac:dyDescent="0.3">
      <c r="A276" t="s">
        <v>918</v>
      </c>
      <c r="B276" s="28" t="s">
        <v>919</v>
      </c>
      <c r="C276">
        <v>0.112</v>
      </c>
      <c r="D276" t="s">
        <v>905</v>
      </c>
      <c r="E276">
        <v>1.4910000000000001</v>
      </c>
      <c r="F276" s="62" t="s">
        <v>1721</v>
      </c>
      <c r="G276" t="s">
        <v>1730</v>
      </c>
      <c r="H276">
        <v>2025</v>
      </c>
    </row>
    <row r="277" spans="1:8" ht="43.2" x14ac:dyDescent="0.3">
      <c r="A277" t="s">
        <v>918</v>
      </c>
      <c r="B277" s="28" t="str">
        <f t="shared" ref="B277:B278" si="80">B276</f>
        <v>Ploščati valjani izdelki iz železa ali nelegiranega jekla, širine 600 mm ali več, vroče valjani ali hladno valjani (hladno deformirani), nevaloviti, platirani ali prevlečeni s cinkom (razen elektrolitsko platiranih ali prevlečenih s cinkom)</v>
      </c>
      <c r="D277" t="s">
        <v>906</v>
      </c>
      <c r="E277">
        <v>0.56699999999999995</v>
      </c>
      <c r="F277" s="62" t="s">
        <v>1722</v>
      </c>
      <c r="G277" t="s">
        <v>1730</v>
      </c>
      <c r="H277">
        <v>2025</v>
      </c>
    </row>
    <row r="278" spans="1:8" ht="43.2" x14ac:dyDescent="0.3">
      <c r="A278" t="s">
        <v>918</v>
      </c>
      <c r="B278" s="28" t="str">
        <f t="shared" si="80"/>
        <v>Ploščati valjani izdelki iz železa ali nelegiranega jekla, širine 600 mm ali več, vroče valjani ali hladno valjani (hladno deformirani), nevaloviti, platirani ali prevlečeni s cinkom (razen elektrolitsko platiranih ali prevlečenih s cinkom)</v>
      </c>
      <c r="D278" t="s">
        <v>907</v>
      </c>
      <c r="E278">
        <v>0.14099999999999999</v>
      </c>
      <c r="F278" s="62" t="s">
        <v>1723</v>
      </c>
      <c r="G278" t="s">
        <v>1730</v>
      </c>
      <c r="H278">
        <v>2025</v>
      </c>
    </row>
    <row r="279" spans="1:8" ht="28.8" x14ac:dyDescent="0.3">
      <c r="A279" t="s">
        <v>920</v>
      </c>
      <c r="B279" s="28" t="s">
        <v>921</v>
      </c>
      <c r="C279">
        <v>0.112</v>
      </c>
      <c r="D279" t="s">
        <v>905</v>
      </c>
      <c r="E279">
        <v>1.4910000000000001</v>
      </c>
      <c r="F279" s="62" t="s">
        <v>1721</v>
      </c>
      <c r="G279" t="s">
        <v>1730</v>
      </c>
      <c r="H279">
        <v>2025</v>
      </c>
    </row>
    <row r="280" spans="1:8" ht="28.8" x14ac:dyDescent="0.3">
      <c r="A280" t="s">
        <v>920</v>
      </c>
      <c r="B280" s="28" t="str">
        <f t="shared" ref="B280:B281" si="81">B279</f>
        <v>Ploščati valjani izdelki iz železa ali nelegiranega jekla, širine 600 mm ali več, vroče valjani ali hladno valjani (hladno deformirani), platirani ali prevlečeni s kromovimi oksidi ali s kromom in kromovimi oksidi</v>
      </c>
      <c r="D280" t="s">
        <v>906</v>
      </c>
      <c r="E280">
        <v>0.56699999999999995</v>
      </c>
      <c r="F280" s="62" t="s">
        <v>1722</v>
      </c>
      <c r="G280" t="s">
        <v>1730</v>
      </c>
      <c r="H280">
        <v>2025</v>
      </c>
    </row>
    <row r="281" spans="1:8" ht="28.8" x14ac:dyDescent="0.3">
      <c r="A281" t="s">
        <v>920</v>
      </c>
      <c r="B281" s="28" t="str">
        <f t="shared" si="81"/>
        <v>Ploščati valjani izdelki iz železa ali nelegiranega jekla, širine 600 mm ali več, vroče valjani ali hladno valjani (hladno deformirani), platirani ali prevlečeni s kromovimi oksidi ali s kromom in kromovimi oksidi</v>
      </c>
      <c r="D281" t="s">
        <v>907</v>
      </c>
      <c r="E281">
        <v>0.14099999999999999</v>
      </c>
      <c r="F281" s="62" t="s">
        <v>1723</v>
      </c>
      <c r="G281" t="s">
        <v>1730</v>
      </c>
      <c r="H281">
        <v>2025</v>
      </c>
    </row>
    <row r="282" spans="1:8" ht="28.8" x14ac:dyDescent="0.3">
      <c r="A282" t="s">
        <v>922</v>
      </c>
      <c r="B282" s="28" t="s">
        <v>923</v>
      </c>
      <c r="C282">
        <v>0.112</v>
      </c>
      <c r="D282" t="s">
        <v>905</v>
      </c>
      <c r="E282">
        <v>1.4910000000000001</v>
      </c>
      <c r="F282" s="62" t="s">
        <v>1721</v>
      </c>
      <c r="G282" t="s">
        <v>1730</v>
      </c>
      <c r="H282">
        <v>2025</v>
      </c>
    </row>
    <row r="283" spans="1:8" ht="28.8" x14ac:dyDescent="0.3">
      <c r="A283" t="s">
        <v>922</v>
      </c>
      <c r="B283" s="28" t="str">
        <f t="shared" ref="B283:B284" si="82">B282</f>
        <v>Ploščati valjani izdelki iz železa ali nelegiranega jekla, širine 600 mm ali več, vroče valjani ali hladno valjani (hladno deformirani), platirani ali prevlečeni z zlitinami aluminija in cinka</v>
      </c>
      <c r="D283" t="s">
        <v>906</v>
      </c>
      <c r="E283">
        <v>0.56699999999999995</v>
      </c>
      <c r="F283" s="62" t="s">
        <v>1722</v>
      </c>
      <c r="G283" t="s">
        <v>1730</v>
      </c>
      <c r="H283">
        <v>2025</v>
      </c>
    </row>
    <row r="284" spans="1:8" ht="28.8" x14ac:dyDescent="0.3">
      <c r="A284" t="s">
        <v>922</v>
      </c>
      <c r="B284" s="28" t="str">
        <f t="shared" si="82"/>
        <v>Ploščati valjani izdelki iz železa ali nelegiranega jekla, širine 600 mm ali več, vroče valjani ali hladno valjani (hladno deformirani), platirani ali prevlečeni z zlitinami aluminija in cinka</v>
      </c>
      <c r="D284" t="s">
        <v>907</v>
      </c>
      <c r="E284">
        <v>0.14099999999999999</v>
      </c>
      <c r="F284" s="62" t="s">
        <v>1723</v>
      </c>
      <c r="G284" t="s">
        <v>1730</v>
      </c>
      <c r="H284">
        <v>2025</v>
      </c>
    </row>
    <row r="285" spans="1:8" ht="43.2" x14ac:dyDescent="0.3">
      <c r="A285" t="s">
        <v>924</v>
      </c>
      <c r="B285" s="28" t="s">
        <v>925</v>
      </c>
      <c r="C285">
        <v>0.112</v>
      </c>
      <c r="D285" t="s">
        <v>905</v>
      </c>
      <c r="E285">
        <v>1.4910000000000001</v>
      </c>
      <c r="F285" s="62" t="s">
        <v>1721</v>
      </c>
      <c r="G285" t="s">
        <v>1730</v>
      </c>
      <c r="H285">
        <v>2025</v>
      </c>
    </row>
    <row r="286" spans="1:8" ht="43.2" x14ac:dyDescent="0.3">
      <c r="A286" t="s">
        <v>924</v>
      </c>
      <c r="B286" s="28" t="str">
        <f t="shared" ref="B286:B287" si="83">B285</f>
        <v>Ploščati valjani izdelki iz železa ali nelegiranega jekla, širine 600 mm ali več, vroče valjani ali hladno valjani (hladno deformirani), platirani ali prevlečeni z aluminijem (razen izdelkov, platiranih ali prevlečenih z zlitinami aluminija in cinka)</v>
      </c>
      <c r="D286" t="s">
        <v>906</v>
      </c>
      <c r="E286">
        <v>0.56699999999999995</v>
      </c>
      <c r="F286" s="62" t="s">
        <v>1722</v>
      </c>
      <c r="G286" t="s">
        <v>1730</v>
      </c>
      <c r="H286">
        <v>2025</v>
      </c>
    </row>
    <row r="287" spans="1:8" ht="43.2" x14ac:dyDescent="0.3">
      <c r="A287" t="s">
        <v>924</v>
      </c>
      <c r="B287" s="28" t="str">
        <f t="shared" si="83"/>
        <v>Ploščati valjani izdelki iz železa ali nelegiranega jekla, širine 600 mm ali več, vroče valjani ali hladno valjani (hladno deformirani), platirani ali prevlečeni z aluminijem (razen izdelkov, platiranih ali prevlečenih z zlitinami aluminija in cinka)</v>
      </c>
      <c r="D287" t="s">
        <v>907</v>
      </c>
      <c r="E287">
        <v>0.14099999999999999</v>
      </c>
      <c r="F287" s="62" t="s">
        <v>1723</v>
      </c>
      <c r="G287" t="s">
        <v>1730</v>
      </c>
      <c r="H287">
        <v>2025</v>
      </c>
    </row>
    <row r="288" spans="1:8" ht="57.6" x14ac:dyDescent="0.3">
      <c r="A288" t="s">
        <v>926</v>
      </c>
      <c r="B288" s="28" t="s">
        <v>927</v>
      </c>
      <c r="C288">
        <v>0.112</v>
      </c>
      <c r="D288" t="s">
        <v>905</v>
      </c>
      <c r="E288">
        <v>1.4910000000000001</v>
      </c>
      <c r="F288" s="62" t="s">
        <v>1721</v>
      </c>
      <c r="G288" t="s">
        <v>1730</v>
      </c>
      <c r="H288">
        <v>2025</v>
      </c>
    </row>
    <row r="289" spans="1:8" ht="57.6" x14ac:dyDescent="0.3">
      <c r="A289" t="s">
        <v>926</v>
      </c>
      <c r="B289" s="28" t="str">
        <f t="shared" ref="B289:B290" si="84">B288</f>
        <v>Pokositrena pločevina, širine 600 mm ali več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600 mm ali več, vroče valjani ali hladno valjani (hladno deformirani), lakirani</v>
      </c>
      <c r="D289" t="s">
        <v>906</v>
      </c>
      <c r="E289">
        <v>0.56699999999999995</v>
      </c>
      <c r="F289" s="62" t="s">
        <v>1722</v>
      </c>
      <c r="G289" t="s">
        <v>1730</v>
      </c>
      <c r="H289">
        <v>2025</v>
      </c>
    </row>
    <row r="290" spans="1:8" ht="57.6" x14ac:dyDescent="0.3">
      <c r="A290" t="s">
        <v>926</v>
      </c>
      <c r="B290" s="28" t="str">
        <f t="shared" si="84"/>
        <v>Pokositrena pločevina, širine 600 mm ali več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600 mm ali več, vroče valjani ali hladno valjani (hladno deformirani), lakirani</v>
      </c>
      <c r="D290" t="s">
        <v>907</v>
      </c>
      <c r="E290">
        <v>0.14099999999999999</v>
      </c>
      <c r="F290" s="62" t="s">
        <v>1723</v>
      </c>
      <c r="G290" t="s">
        <v>1730</v>
      </c>
      <c r="H290">
        <v>2025</v>
      </c>
    </row>
    <row r="291" spans="1:8" ht="43.2" x14ac:dyDescent="0.3">
      <c r="A291" t="s">
        <v>928</v>
      </c>
      <c r="B291" s="28" t="s">
        <v>929</v>
      </c>
      <c r="C291">
        <v>0.112</v>
      </c>
      <c r="D291" t="s">
        <v>905</v>
      </c>
      <c r="E291">
        <v>1.4910000000000001</v>
      </c>
      <c r="F291" s="62" t="s">
        <v>1721</v>
      </c>
      <c r="G291" t="s">
        <v>1730</v>
      </c>
      <c r="H291">
        <v>2025</v>
      </c>
    </row>
    <row r="292" spans="1:8" ht="43.2" x14ac:dyDescent="0.3">
      <c r="A292" t="s">
        <v>928</v>
      </c>
      <c r="B292" s="28" t="str">
        <f t="shared" ref="B292:B293" si="85">B291</f>
        <v>Ploščati valjani izdelki iz železa ali nelegiranega jekla, širine 600 mm ali več, vroče valjani ali hladno valjani (hladno deformirani), barvani, lakirani ali prevlečeni s plastično maso (razen pokositrene pločevine in izdelkov, elektrolitsko platiranih ali prevlečenih s kromom, lakiranih)</v>
      </c>
      <c r="D292" t="s">
        <v>906</v>
      </c>
      <c r="E292">
        <v>0.56699999999999995</v>
      </c>
      <c r="F292" s="62" t="s">
        <v>1722</v>
      </c>
      <c r="G292" t="s">
        <v>1730</v>
      </c>
      <c r="H292">
        <v>2025</v>
      </c>
    </row>
    <row r="293" spans="1:8" ht="43.2" x14ac:dyDescent="0.3">
      <c r="A293" t="s">
        <v>928</v>
      </c>
      <c r="B293" s="28" t="str">
        <f t="shared" si="85"/>
        <v>Ploščati valjani izdelki iz železa ali nelegiranega jekla, širine 600 mm ali več, vroče valjani ali hladno valjani (hladno deformirani), barvani, lakirani ali prevlečeni s plastično maso (razen pokositrene pločevine in izdelkov, elektrolitsko platiranih ali prevlečenih s kromom, lakiranih)</v>
      </c>
      <c r="D293" t="s">
        <v>907</v>
      </c>
      <c r="E293">
        <v>0.14099999999999999</v>
      </c>
      <c r="F293" s="62" t="s">
        <v>1723</v>
      </c>
      <c r="G293" t="s">
        <v>1730</v>
      </c>
      <c r="H293">
        <v>2025</v>
      </c>
    </row>
    <row r="294" spans="1:8" ht="28.8" x14ac:dyDescent="0.3">
      <c r="A294" t="s">
        <v>930</v>
      </c>
      <c r="B294" s="28" t="s">
        <v>931</v>
      </c>
      <c r="C294">
        <v>0.112</v>
      </c>
      <c r="D294" t="s">
        <v>905</v>
      </c>
      <c r="E294">
        <v>1.4910000000000001</v>
      </c>
      <c r="F294" s="62" t="s">
        <v>1721</v>
      </c>
      <c r="G294" t="s">
        <v>1730</v>
      </c>
      <c r="H294">
        <v>2025</v>
      </c>
    </row>
    <row r="295" spans="1:8" ht="28.8" x14ac:dyDescent="0.3">
      <c r="A295" t="s">
        <v>930</v>
      </c>
      <c r="B295" s="28" t="str">
        <f t="shared" ref="B295:B296" si="86">B294</f>
        <v>Ploščati valjani izdelki iz železa ali nelegiranega jekla, širine 600 mm ali več, vroče valjani ali hladno valjani (hladno deformirani), prevlečeni</v>
      </c>
      <c r="D295" t="s">
        <v>906</v>
      </c>
      <c r="E295">
        <v>0.56699999999999995</v>
      </c>
      <c r="F295" s="62" t="s">
        <v>1722</v>
      </c>
      <c r="G295" t="s">
        <v>1730</v>
      </c>
      <c r="H295">
        <v>2025</v>
      </c>
    </row>
    <row r="296" spans="1:8" ht="28.8" x14ac:dyDescent="0.3">
      <c r="A296" t="s">
        <v>930</v>
      </c>
      <c r="B296" s="28" t="str">
        <f t="shared" si="86"/>
        <v>Ploščati valjani izdelki iz železa ali nelegiranega jekla, širine 600 mm ali več, vroče valjani ali hladno valjani (hladno deformirani), prevlečeni</v>
      </c>
      <c r="D296" t="s">
        <v>907</v>
      </c>
      <c r="E296">
        <v>0.14099999999999999</v>
      </c>
      <c r="F296" s="62" t="s">
        <v>1723</v>
      </c>
      <c r="G296" t="s">
        <v>1730</v>
      </c>
      <c r="H296">
        <v>2025</v>
      </c>
    </row>
    <row r="297" spans="1:8" ht="28.8" x14ac:dyDescent="0.3">
      <c r="A297" t="s">
        <v>932</v>
      </c>
      <c r="B297" s="28" t="s">
        <v>933</v>
      </c>
      <c r="C297">
        <v>0.112</v>
      </c>
      <c r="D297" t="s">
        <v>905</v>
      </c>
      <c r="E297">
        <v>1.4910000000000001</v>
      </c>
      <c r="F297" s="62" t="s">
        <v>1721</v>
      </c>
      <c r="G297" t="s">
        <v>1730</v>
      </c>
      <c r="H297">
        <v>2025</v>
      </c>
    </row>
    <row r="298" spans="1:8" ht="28.8" x14ac:dyDescent="0.3">
      <c r="A298" t="s">
        <v>932</v>
      </c>
      <c r="B298" s="28" t="str">
        <f t="shared" ref="B298:B299" si="87">B297</f>
        <v>Ploščati valjani izdelki iz železa ali nelegiranega jekla, pokositreni in tiskani, širine 600 mm ali več, vroče valjani ali hladno valjani (hladno deformirani)</v>
      </c>
      <c r="D298" t="s">
        <v>906</v>
      </c>
      <c r="E298">
        <v>0.56699999999999995</v>
      </c>
      <c r="F298" s="62" t="s">
        <v>1722</v>
      </c>
      <c r="G298" t="s">
        <v>1730</v>
      </c>
      <c r="H298">
        <v>2025</v>
      </c>
    </row>
    <row r="299" spans="1:8" ht="28.8" x14ac:dyDescent="0.3">
      <c r="A299" t="s">
        <v>932</v>
      </c>
      <c r="B299" s="28" t="str">
        <f t="shared" si="87"/>
        <v>Ploščati valjani izdelki iz železa ali nelegiranega jekla, pokositreni in tiskani, širine 600 mm ali več, vroče valjani ali hladno valjani (hladno deformirani)</v>
      </c>
      <c r="D299" t="s">
        <v>907</v>
      </c>
      <c r="E299">
        <v>0.14099999999999999</v>
      </c>
      <c r="F299" s="62" t="s">
        <v>1723</v>
      </c>
      <c r="G299" t="s">
        <v>1730</v>
      </c>
      <c r="H299">
        <v>2025</v>
      </c>
    </row>
    <row r="300" spans="1:8" ht="57.6" x14ac:dyDescent="0.3">
      <c r="A300" t="s">
        <v>934</v>
      </c>
      <c r="B300" s="28" t="s">
        <v>935</v>
      </c>
      <c r="C300">
        <v>0.112</v>
      </c>
      <c r="D300" t="s">
        <v>905</v>
      </c>
      <c r="E300">
        <v>1.4910000000000001</v>
      </c>
      <c r="F300" s="62" t="s">
        <v>1721</v>
      </c>
      <c r="G300" t="s">
        <v>1730</v>
      </c>
      <c r="H300">
        <v>2025</v>
      </c>
    </row>
    <row r="301" spans="1:8" ht="57.6" x14ac:dyDescent="0.3">
      <c r="A301" t="s">
        <v>934</v>
      </c>
      <c r="B301" s="28" t="str">
        <f t="shared" ref="B301:B302" si="88">B300</f>
        <v>Ploščati valjani izdelki iz železa ali nelegiranega jekla, vroče valjani ali hladno valjani (hladno deformirani), širine 600 mm ali več, platirani ali prevlečeni (razen izdelkov, platiranih ali prevlečenih s kositrom, svincem (vključno tudi prevlečeni z zlitino svinca in kositra), cinkom, aluminijem, kromom, kromovimi oksidi, plastično maso, platino, barvani ali lakirani, platirani, pokositreni in tiskani)</v>
      </c>
      <c r="D301" t="s">
        <v>906</v>
      </c>
      <c r="E301">
        <v>0.56699999999999995</v>
      </c>
      <c r="F301" s="62" t="s">
        <v>1722</v>
      </c>
      <c r="G301" t="s">
        <v>1730</v>
      </c>
      <c r="H301">
        <v>2025</v>
      </c>
    </row>
    <row r="302" spans="1:8" ht="57.6" x14ac:dyDescent="0.3">
      <c r="A302" t="s">
        <v>934</v>
      </c>
      <c r="B302" s="28" t="str">
        <f t="shared" si="88"/>
        <v>Ploščati valjani izdelki iz železa ali nelegiranega jekla, vroče valjani ali hladno valjani (hladno deformirani), širine 600 mm ali več, platirani ali prevlečeni (razen izdelkov, platiranih ali prevlečenih s kositrom, svincem (vključno tudi prevlečeni z zlitino svinca in kositra), cinkom, aluminijem, kromom, kromovimi oksidi, plastično maso, platino, barvani ali lakirani, platirani, pokositreni in tiskani)</v>
      </c>
      <c r="D302" t="s">
        <v>907</v>
      </c>
      <c r="E302">
        <v>0.14099999999999999</v>
      </c>
      <c r="F302" s="62" t="s">
        <v>1723</v>
      </c>
      <c r="G302" t="s">
        <v>1730</v>
      </c>
      <c r="H302">
        <v>2025</v>
      </c>
    </row>
    <row r="303" spans="1:8" ht="43.2" x14ac:dyDescent="0.3">
      <c r="A303" t="s">
        <v>144</v>
      </c>
      <c r="B303" s="28" t="s">
        <v>385</v>
      </c>
      <c r="C303">
        <v>4.3999999999999997E-2</v>
      </c>
      <c r="D303" t="s">
        <v>826</v>
      </c>
      <c r="E303">
        <v>1.37</v>
      </c>
      <c r="F303" s="62" t="s">
        <v>1721</v>
      </c>
      <c r="G303" t="s">
        <v>1730</v>
      </c>
      <c r="H303">
        <v>2025</v>
      </c>
    </row>
    <row r="304" spans="1:8" ht="43.2" x14ac:dyDescent="0.3">
      <c r="A304" t="s">
        <v>144</v>
      </c>
      <c r="B304" s="28" t="str">
        <f t="shared" ref="B304:B305" si="89">B303</f>
        <v>Ploščati valjani izdelki iz železa ali nelegiranega jekla, samo vroče valjani s štirih strani ali v zaprtem kalibru, neplatirani, neprevlečeni ali neprekriti, širine več kot 150 mm, vendar manj kot 600 mm, in debeline 4 mm ali več, ne v kolobarjih, brez reliefnih vzorcev, splošno znani kot „široke plošče“</v>
      </c>
      <c r="D304" t="s">
        <v>827</v>
      </c>
      <c r="E304">
        <v>0.48099999999999998</v>
      </c>
      <c r="F304" s="62" t="s">
        <v>1722</v>
      </c>
      <c r="G304" t="s">
        <v>1730</v>
      </c>
      <c r="H304">
        <v>2025</v>
      </c>
    </row>
    <row r="305" spans="1:8" ht="43.2" x14ac:dyDescent="0.3">
      <c r="A305" t="s">
        <v>144</v>
      </c>
      <c r="B305" s="28" t="str">
        <f t="shared" si="89"/>
        <v>Ploščati valjani izdelki iz železa ali nelegiranega jekla, samo vroče valjani s štirih strani ali v zaprtem kalibru, neplatirani, neprevlečeni ali neprekriti, širine več kot 150 mm, vendar manj kot 600 mm, in debeline 4 mm ali več, ne v kolobarjih, brez reliefnih vzorcev, splošno znani kot „široke plošče“</v>
      </c>
      <c r="D305" t="s">
        <v>828</v>
      </c>
      <c r="E305">
        <v>7.1999999999999995E-2</v>
      </c>
      <c r="F305" s="62" t="s">
        <v>1723</v>
      </c>
      <c r="G305" t="s">
        <v>1730</v>
      </c>
      <c r="H305">
        <v>2025</v>
      </c>
    </row>
    <row r="306" spans="1:8" ht="43.2" x14ac:dyDescent="0.3">
      <c r="A306" t="s">
        <v>145</v>
      </c>
      <c r="B306" s="28" t="s">
        <v>386</v>
      </c>
      <c r="C306">
        <v>4.3999999999999997E-2</v>
      </c>
      <c r="D306" t="s">
        <v>826</v>
      </c>
      <c r="E306">
        <v>1.37</v>
      </c>
      <c r="F306" s="62" t="s">
        <v>1721</v>
      </c>
      <c r="G306" t="s">
        <v>1730</v>
      </c>
      <c r="H306">
        <v>2025</v>
      </c>
    </row>
    <row r="307" spans="1:8" ht="43.2" x14ac:dyDescent="0.3">
      <c r="A307" t="s">
        <v>145</v>
      </c>
      <c r="B307" s="28" t="str">
        <f t="shared" ref="B307:B308" si="90">B306</f>
        <v>Ploščati valjani izdelki iz železa ali nelegiranega jekla, širine manj kot 600 mm, vroče valjani, brez nadaljnje obdelave, neplatirani, neprevlečeni ali neprekriti, debeline 4,75 mm ali več (razen „širokih plošč“)</v>
      </c>
      <c r="D307" t="s">
        <v>827</v>
      </c>
      <c r="E307">
        <v>0.48099999999999998</v>
      </c>
      <c r="F307" s="62" t="s">
        <v>1722</v>
      </c>
      <c r="G307" t="s">
        <v>1730</v>
      </c>
      <c r="H307">
        <v>2025</v>
      </c>
    </row>
    <row r="308" spans="1:8" ht="43.2" x14ac:dyDescent="0.3">
      <c r="A308" t="s">
        <v>145</v>
      </c>
      <c r="B308" s="28" t="str">
        <f t="shared" si="90"/>
        <v>Ploščati valjani izdelki iz železa ali nelegiranega jekla, širine manj kot 600 mm, vroče valjani, brez nadaljnje obdelave, neplatirani, neprevlečeni ali neprekriti, debeline 4,75 mm ali več (razen „širokih plošč“)</v>
      </c>
      <c r="D308" t="s">
        <v>828</v>
      </c>
      <c r="E308">
        <v>7.1999999999999995E-2</v>
      </c>
      <c r="F308" s="62" t="s">
        <v>1723</v>
      </c>
      <c r="G308" t="s">
        <v>1730</v>
      </c>
      <c r="H308">
        <v>2025</v>
      </c>
    </row>
    <row r="309" spans="1:8" ht="28.8" x14ac:dyDescent="0.3">
      <c r="A309" t="s">
        <v>146</v>
      </c>
      <c r="B309" s="28" t="s">
        <v>387</v>
      </c>
      <c r="C309">
        <v>4.3999999999999997E-2</v>
      </c>
      <c r="D309" t="s">
        <v>826</v>
      </c>
      <c r="E309">
        <v>1.37</v>
      </c>
      <c r="F309" s="62" t="s">
        <v>1721</v>
      </c>
      <c r="G309" t="s">
        <v>1730</v>
      </c>
      <c r="H309">
        <v>2025</v>
      </c>
    </row>
    <row r="310" spans="1:8" ht="28.8" x14ac:dyDescent="0.3">
      <c r="A310" t="s">
        <v>146</v>
      </c>
      <c r="B310" s="28" t="str">
        <f t="shared" ref="B310:B311" si="91">B309</f>
        <v>Ploščati valjani izdelki iz železa ali nelegiranega jekla, širine manj kot 600 mm, samo vroče valjani, neplatirani, neprevlečeni ali neprekriti, debeline manj kot 4,75 mm (razen „širokih plošč“)</v>
      </c>
      <c r="D310" t="s">
        <v>827</v>
      </c>
      <c r="E310">
        <v>0.48099999999999998</v>
      </c>
      <c r="F310" s="62" t="s">
        <v>1722</v>
      </c>
      <c r="G310" t="s">
        <v>1730</v>
      </c>
      <c r="H310">
        <v>2025</v>
      </c>
    </row>
    <row r="311" spans="1:8" ht="28.8" x14ac:dyDescent="0.3">
      <c r="A311" t="s">
        <v>146</v>
      </c>
      <c r="B311" s="28" t="str">
        <f t="shared" si="91"/>
        <v>Ploščati valjani izdelki iz železa ali nelegiranega jekla, širine manj kot 600 mm, samo vroče valjani, neplatirani, neprevlečeni ali neprekriti, debeline manj kot 4,75 mm (razen „širokih plošč“)</v>
      </c>
      <c r="D311" t="s">
        <v>828</v>
      </c>
      <c r="E311">
        <v>7.1999999999999995E-2</v>
      </c>
      <c r="F311" s="62" t="s">
        <v>1723</v>
      </c>
      <c r="G311" t="s">
        <v>1730</v>
      </c>
      <c r="H311">
        <v>2025</v>
      </c>
    </row>
    <row r="312" spans="1:8" ht="43.2" x14ac:dyDescent="0.3">
      <c r="A312" t="s">
        <v>936</v>
      </c>
      <c r="B312" s="28" t="s">
        <v>937</v>
      </c>
      <c r="C312">
        <v>7.9000000000000001E-2</v>
      </c>
      <c r="D312" t="s">
        <v>869</v>
      </c>
      <c r="E312">
        <v>1.458</v>
      </c>
      <c r="F312" s="62" t="s">
        <v>1721</v>
      </c>
      <c r="G312" t="s">
        <v>1730</v>
      </c>
      <c r="H312">
        <v>2025</v>
      </c>
    </row>
    <row r="313" spans="1:8" ht="43.2" x14ac:dyDescent="0.3">
      <c r="A313" t="s">
        <v>936</v>
      </c>
      <c r="B313" s="28" t="str">
        <f t="shared" ref="B313:B314" si="92">B312</f>
        <v>Ploščati valjani izdelki iz železa ali nelegiranega jekla, širine manj kot 600 mm, samo hladno valjani (hladno deformirani), neplatirani, neprevlečeni ali neprekriti, ki vsebujejo manj kot 0,25 mas. % elektropločevine</v>
      </c>
      <c r="D313" t="s">
        <v>870</v>
      </c>
      <c r="E313">
        <v>0.53300000000000003</v>
      </c>
      <c r="F313" s="62" t="s">
        <v>1722</v>
      </c>
      <c r="G313" t="s">
        <v>1730</v>
      </c>
      <c r="H313">
        <v>2025</v>
      </c>
    </row>
    <row r="314" spans="1:8" ht="43.2" x14ac:dyDescent="0.3">
      <c r="A314" t="s">
        <v>936</v>
      </c>
      <c r="B314" s="28" t="str">
        <f t="shared" si="92"/>
        <v>Ploščati valjani izdelki iz železa ali nelegiranega jekla, širine manj kot 600 mm, samo hladno valjani (hladno deformirani), neplatirani, neprevlečeni ali neprekriti, ki vsebujejo manj kot 0,25 mas. % elektropločevine</v>
      </c>
      <c r="D314" t="s">
        <v>871</v>
      </c>
      <c r="E314">
        <v>0.108</v>
      </c>
      <c r="F314" s="62" t="s">
        <v>1723</v>
      </c>
      <c r="G314" t="s">
        <v>1730</v>
      </c>
      <c r="H314">
        <v>2025</v>
      </c>
    </row>
    <row r="315" spans="1:8" ht="43.2" x14ac:dyDescent="0.3">
      <c r="A315" t="s">
        <v>938</v>
      </c>
      <c r="B315" s="28" t="s">
        <v>939</v>
      </c>
      <c r="C315">
        <v>7.9000000000000001E-2</v>
      </c>
      <c r="D315" t="s">
        <v>869</v>
      </c>
      <c r="E315">
        <v>1.458</v>
      </c>
      <c r="F315" s="62" t="s">
        <v>1721</v>
      </c>
      <c r="G315" t="s">
        <v>1730</v>
      </c>
      <c r="H315">
        <v>2025</v>
      </c>
    </row>
    <row r="316" spans="1:8" ht="43.2" x14ac:dyDescent="0.3">
      <c r="A316" t="s">
        <v>938</v>
      </c>
      <c r="B316" s="28" t="str">
        <f t="shared" ref="B316:B317" si="93">B315</f>
        <v>Ploščati valjani izdelki iz železa ali nelegiranega jekla, širine manj kot 600 mm in debeline 0,35 mm ali več, samo hladno valjani (hladno deformirani), neplatirani, neprevlečeni ali neprekriti, ki vsebujejo manj kot 0,25 mas. % ogljika (razen elektropločevin)</v>
      </c>
      <c r="D316" t="s">
        <v>870</v>
      </c>
      <c r="E316">
        <v>0.53300000000000003</v>
      </c>
      <c r="F316" s="62" t="s">
        <v>1722</v>
      </c>
      <c r="G316" t="s">
        <v>1730</v>
      </c>
      <c r="H316">
        <v>2025</v>
      </c>
    </row>
    <row r="317" spans="1:8" ht="43.2" x14ac:dyDescent="0.3">
      <c r="A317" t="s">
        <v>938</v>
      </c>
      <c r="B317" s="28" t="str">
        <f t="shared" si="93"/>
        <v>Ploščati valjani izdelki iz železa ali nelegiranega jekla, širine manj kot 600 mm in debeline 0,35 mm ali več, samo hladno valjani (hladno deformirani), neplatirani, neprevlečeni ali neprekriti, ki vsebujejo manj kot 0,25 mas. % ogljika (razen elektropločevin)</v>
      </c>
      <c r="D317" t="s">
        <v>871</v>
      </c>
      <c r="E317">
        <v>0.108</v>
      </c>
      <c r="F317" s="62" t="s">
        <v>1723</v>
      </c>
      <c r="G317" t="s">
        <v>1730</v>
      </c>
      <c r="H317">
        <v>2025</v>
      </c>
    </row>
    <row r="318" spans="1:8" ht="43.2" x14ac:dyDescent="0.3">
      <c r="A318" t="s">
        <v>940</v>
      </c>
      <c r="B318" s="28" t="s">
        <v>941</v>
      </c>
      <c r="C318">
        <v>7.9000000000000001E-2</v>
      </c>
      <c r="D318" t="s">
        <v>869</v>
      </c>
      <c r="E318">
        <v>1.458</v>
      </c>
      <c r="F318" s="62" t="s">
        <v>1721</v>
      </c>
      <c r="G318" t="s">
        <v>1730</v>
      </c>
      <c r="H318">
        <v>2025</v>
      </c>
    </row>
    <row r="319" spans="1:8" ht="43.2" x14ac:dyDescent="0.3">
      <c r="A319" t="s">
        <v>940</v>
      </c>
      <c r="B319" s="28" t="str">
        <f t="shared" ref="B319:B320" si="94">B318</f>
        <v>Ploščati valjani izdelki iz železa ali nelegiranega jekla, širine manj kot 600 mm in debeline manj kot 0,35 mm, samo hladno valjani (hladno deformirani), neplatirani, neprevlečeni ali neprekriti, ki vsebujejo manj kot 0,25 mas. % ogljika (razen elektropločevin)</v>
      </c>
      <c r="D319" t="s">
        <v>870</v>
      </c>
      <c r="E319">
        <v>0.53300000000000003</v>
      </c>
      <c r="F319" s="62" t="s">
        <v>1722</v>
      </c>
      <c r="G319" t="s">
        <v>1730</v>
      </c>
      <c r="H319">
        <v>2025</v>
      </c>
    </row>
    <row r="320" spans="1:8" ht="43.2" x14ac:dyDescent="0.3">
      <c r="A320" t="s">
        <v>940</v>
      </c>
      <c r="B320" s="28" t="str">
        <f t="shared" si="94"/>
        <v>Ploščati valjani izdelki iz železa ali nelegiranega jekla, širine manj kot 600 mm in debeline manj kot 0,35 mm, samo hladno valjani (hladno deformirani), neplatirani, neprevlečeni ali neprekriti, ki vsebujejo manj kot 0,25 mas. % ogljika (razen elektropločevin)</v>
      </c>
      <c r="D320" t="s">
        <v>871</v>
      </c>
      <c r="E320">
        <v>0.108</v>
      </c>
      <c r="F320" s="62" t="s">
        <v>1723</v>
      </c>
      <c r="G320" t="s">
        <v>1730</v>
      </c>
      <c r="H320">
        <v>2025</v>
      </c>
    </row>
    <row r="321" spans="1:8" ht="28.8" x14ac:dyDescent="0.3">
      <c r="A321" t="s">
        <v>148</v>
      </c>
      <c r="B321" s="28" t="s">
        <v>389</v>
      </c>
      <c r="C321">
        <v>7.9000000000000001E-2</v>
      </c>
      <c r="D321" t="s">
        <v>869</v>
      </c>
      <c r="E321">
        <v>1.458</v>
      </c>
      <c r="F321" s="62" t="s">
        <v>1721</v>
      </c>
      <c r="G321" t="s">
        <v>1730</v>
      </c>
      <c r="H321">
        <v>2025</v>
      </c>
    </row>
    <row r="322" spans="1:8" ht="28.8" x14ac:dyDescent="0.3">
      <c r="A322" t="s">
        <v>148</v>
      </c>
      <c r="B322" s="28" t="str">
        <f t="shared" ref="B322:B323" si="95">B321</f>
        <v>Ploščati valjani izdelki iz železa ali nelegiranega jekla, širine manj kot 600 mm, samo hladno valjani (hladno deformirani), neplatirani, neprevlečeni ali neprekriti, ki vsebujejo 0,25 mas. % ali več ogljika</v>
      </c>
      <c r="D322" t="s">
        <v>870</v>
      </c>
      <c r="E322">
        <v>0.53300000000000003</v>
      </c>
      <c r="F322" s="62" t="s">
        <v>1722</v>
      </c>
      <c r="G322" t="s">
        <v>1730</v>
      </c>
      <c r="H322">
        <v>2025</v>
      </c>
    </row>
    <row r="323" spans="1:8" ht="28.8" x14ac:dyDescent="0.3">
      <c r="A323" t="s">
        <v>148</v>
      </c>
      <c r="B323" s="28" t="str">
        <f t="shared" si="95"/>
        <v>Ploščati valjani izdelki iz železa ali nelegiranega jekla, širine manj kot 600 mm, samo hladno valjani (hladno deformirani), neplatirani, neprevlečeni ali neprekriti, ki vsebujejo 0,25 mas. % ali več ogljika</v>
      </c>
      <c r="D323" t="s">
        <v>871</v>
      </c>
      <c r="E323">
        <v>0.108</v>
      </c>
      <c r="F323" s="62" t="s">
        <v>1723</v>
      </c>
      <c r="G323" t="s">
        <v>1730</v>
      </c>
      <c r="H323">
        <v>2025</v>
      </c>
    </row>
    <row r="324" spans="1:8" ht="43.2" x14ac:dyDescent="0.3">
      <c r="A324" t="s">
        <v>942</v>
      </c>
      <c r="B324" s="28" t="s">
        <v>943</v>
      </c>
      <c r="C324">
        <v>7.9000000000000001E-2</v>
      </c>
      <c r="D324" t="s">
        <v>869</v>
      </c>
      <c r="E324">
        <v>1.458</v>
      </c>
      <c r="F324" s="62" t="s">
        <v>1721</v>
      </c>
      <c r="G324" t="s">
        <v>1730</v>
      </c>
      <c r="H324">
        <v>2025</v>
      </c>
    </row>
    <row r="325" spans="1:8" ht="43.2" x14ac:dyDescent="0.3">
      <c r="A325" t="s">
        <v>942</v>
      </c>
      <c r="B325" s="28" t="str">
        <f t="shared" ref="B325:B326" si="96">B324</f>
        <v>Ploščati valjani izdelki iz železa ali nelegiranega jekla, širine manj kot 600 mm, vroče valjani ali hladno valjani (hladno deformirani) in nadalje obdelani, vendar neplatirani, neprevlečeni ali neprekriti, perforirani</v>
      </c>
      <c r="D325" t="s">
        <v>870</v>
      </c>
      <c r="E325">
        <v>0.53300000000000003</v>
      </c>
      <c r="F325" s="62" t="s">
        <v>1722</v>
      </c>
      <c r="G325" t="s">
        <v>1730</v>
      </c>
      <c r="H325">
        <v>2025</v>
      </c>
    </row>
    <row r="326" spans="1:8" ht="43.2" x14ac:dyDescent="0.3">
      <c r="A326" t="s">
        <v>942</v>
      </c>
      <c r="B326" s="28" t="str">
        <f t="shared" si="96"/>
        <v>Ploščati valjani izdelki iz železa ali nelegiranega jekla, širine manj kot 600 mm, vroče valjani ali hladno valjani (hladno deformirani) in nadalje obdelani, vendar neplatirani, neprevlečeni ali neprekriti, perforirani</v>
      </c>
      <c r="D326" t="s">
        <v>871</v>
      </c>
      <c r="E326">
        <v>0.108</v>
      </c>
      <c r="F326" s="62" t="s">
        <v>1723</v>
      </c>
      <c r="G326" t="s">
        <v>1730</v>
      </c>
      <c r="H326">
        <v>2025</v>
      </c>
    </row>
    <row r="327" spans="1:8" ht="43.2" x14ac:dyDescent="0.3">
      <c r="A327" t="s">
        <v>944</v>
      </c>
      <c r="B327" s="28" t="s">
        <v>945</v>
      </c>
      <c r="C327">
        <v>7.9000000000000001E-2</v>
      </c>
      <c r="D327" t="s">
        <v>869</v>
      </c>
      <c r="E327">
        <v>1.458</v>
      </c>
      <c r="F327" s="62" t="s">
        <v>1721</v>
      </c>
      <c r="G327" t="s">
        <v>1730</v>
      </c>
      <c r="H327">
        <v>2025</v>
      </c>
    </row>
    <row r="328" spans="1:8" ht="43.2" x14ac:dyDescent="0.3">
      <c r="A328" t="s">
        <v>944</v>
      </c>
      <c r="B328" s="28" t="str">
        <f t="shared" ref="B328:B329" si="97">B327</f>
        <v>Ploščati valjani izdelki iz železa ali nelegiranega jekla, širine manj kot 600 mm, vroče valjani ali hladno valjani (hladno deformirani) in nadalje obdelani, vendar neplatirani, neprevlečeni ali neprekriti, neperforirani</v>
      </c>
      <c r="D328" t="s">
        <v>870</v>
      </c>
      <c r="E328">
        <v>0.53300000000000003</v>
      </c>
      <c r="F328" s="62" t="s">
        <v>1722</v>
      </c>
      <c r="G328" t="s">
        <v>1730</v>
      </c>
      <c r="H328">
        <v>2025</v>
      </c>
    </row>
    <row r="329" spans="1:8" ht="43.2" x14ac:dyDescent="0.3">
      <c r="A329" t="s">
        <v>944</v>
      </c>
      <c r="B329" s="28" t="str">
        <f t="shared" si="97"/>
        <v>Ploščati valjani izdelki iz železa ali nelegiranega jekla, širine manj kot 600 mm, vroče valjani ali hladno valjani (hladno deformirani) in nadalje obdelani, vendar neplatirani, neprevlečeni ali neprekriti, neperforirani</v>
      </c>
      <c r="D329" t="s">
        <v>871</v>
      </c>
      <c r="E329">
        <v>0.108</v>
      </c>
      <c r="F329" s="62" t="s">
        <v>1723</v>
      </c>
      <c r="G329" t="s">
        <v>1730</v>
      </c>
      <c r="H329">
        <v>2025</v>
      </c>
    </row>
    <row r="330" spans="1:8" ht="43.2" x14ac:dyDescent="0.3">
      <c r="A330" t="s">
        <v>946</v>
      </c>
      <c r="B330" s="28" t="s">
        <v>947</v>
      </c>
      <c r="C330">
        <v>0.112</v>
      </c>
      <c r="D330" t="s">
        <v>905</v>
      </c>
      <c r="E330">
        <v>1.4910000000000001</v>
      </c>
      <c r="F330" s="62" t="s">
        <v>1721</v>
      </c>
      <c r="G330" t="s">
        <v>1730</v>
      </c>
      <c r="H330">
        <v>2025</v>
      </c>
    </row>
    <row r="331" spans="1:8" ht="43.2" x14ac:dyDescent="0.3">
      <c r="A331" t="s">
        <v>946</v>
      </c>
      <c r="B331" s="28" t="str">
        <f t="shared" ref="B331:B332" si="98">B330</f>
        <v>Pokositrena pločevina iz železa ali nelegiranega jekla širine manj kot 600 mm in debeline manj kot 0,5 mm, pokositrena [prevlečena s plastjo kovine z vsebnostjo 97 mas. % ali več kositra], površinsko obdelana, brez nadaljnje obdelave</v>
      </c>
      <c r="D331" t="s">
        <v>906</v>
      </c>
      <c r="E331">
        <v>0.56699999999999995</v>
      </c>
      <c r="F331" s="62" t="s">
        <v>1722</v>
      </c>
      <c r="G331" t="s">
        <v>1730</v>
      </c>
      <c r="H331">
        <v>2025</v>
      </c>
    </row>
    <row r="332" spans="1:8" ht="43.2" x14ac:dyDescent="0.3">
      <c r="A332" t="s">
        <v>946</v>
      </c>
      <c r="B332" s="28" t="str">
        <f t="shared" si="98"/>
        <v>Pokositrena pločevina iz železa ali nelegiranega jekla širine manj kot 600 mm in debeline manj kot 0,5 mm, pokositrena [prevlečena s plastjo kovine z vsebnostjo 97 mas. % ali več kositra], površinsko obdelana, brez nadaljnje obdelave</v>
      </c>
      <c r="D332" t="s">
        <v>907</v>
      </c>
      <c r="E332">
        <v>0.14099999999999999</v>
      </c>
      <c r="F332" s="62" t="s">
        <v>1723</v>
      </c>
      <c r="G332" t="s">
        <v>1730</v>
      </c>
      <c r="H332">
        <v>2025</v>
      </c>
    </row>
    <row r="333" spans="1:8" ht="43.2" x14ac:dyDescent="0.3">
      <c r="A333" t="s">
        <v>948</v>
      </c>
      <c r="B333" s="28" t="s">
        <v>949</v>
      </c>
      <c r="C333">
        <v>0.112</v>
      </c>
      <c r="D333" t="s">
        <v>905</v>
      </c>
      <c r="E333">
        <v>1.4910000000000001</v>
      </c>
      <c r="F333" s="62" t="s">
        <v>1721</v>
      </c>
      <c r="G333" t="s">
        <v>1730</v>
      </c>
      <c r="H333">
        <v>2025</v>
      </c>
    </row>
    <row r="334" spans="1:8" ht="43.2" x14ac:dyDescent="0.3">
      <c r="A334" t="s">
        <v>948</v>
      </c>
      <c r="B334" s="28" t="str">
        <f t="shared" ref="B334:B335" si="99">B333</f>
        <v>Ploščati valjani izdelki iz železa ali nelegiranega jekla, vroče valjani ali hladno valjani (hladno deformirani), širine manj kot 600 mm, pokositreni (razen pokositrene pločevine, površinsko obdelane, brez nadaljnje obdelave)</v>
      </c>
      <c r="D334" t="s">
        <v>906</v>
      </c>
      <c r="E334">
        <v>0.56699999999999995</v>
      </c>
      <c r="F334" s="62" t="s">
        <v>1722</v>
      </c>
      <c r="G334" t="s">
        <v>1730</v>
      </c>
      <c r="H334">
        <v>2025</v>
      </c>
    </row>
    <row r="335" spans="1:8" ht="43.2" x14ac:dyDescent="0.3">
      <c r="A335" t="s">
        <v>948</v>
      </c>
      <c r="B335" s="28" t="str">
        <f t="shared" si="99"/>
        <v>Ploščati valjani izdelki iz železa ali nelegiranega jekla, vroče valjani ali hladno valjani (hladno deformirani), širine manj kot 600 mm, pokositreni (razen pokositrene pločevine, površinsko obdelane, brez nadaljnje obdelave)</v>
      </c>
      <c r="D335" t="s">
        <v>907</v>
      </c>
      <c r="E335">
        <v>0.14099999999999999</v>
      </c>
      <c r="F335" s="62" t="s">
        <v>1723</v>
      </c>
      <c r="G335" t="s">
        <v>1730</v>
      </c>
      <c r="H335">
        <v>2025</v>
      </c>
    </row>
    <row r="336" spans="1:8" ht="28.8" x14ac:dyDescent="0.3">
      <c r="A336" t="s">
        <v>950</v>
      </c>
      <c r="B336" s="28" t="s">
        <v>951</v>
      </c>
      <c r="C336">
        <v>0.112</v>
      </c>
      <c r="D336" t="s">
        <v>905</v>
      </c>
      <c r="E336">
        <v>1.4910000000000001</v>
      </c>
      <c r="F336" s="62" t="s">
        <v>1721</v>
      </c>
      <c r="G336" t="s">
        <v>1730</v>
      </c>
      <c r="H336">
        <v>2025</v>
      </c>
    </row>
    <row r="337" spans="1:8" ht="28.8" x14ac:dyDescent="0.3">
      <c r="A337" t="s">
        <v>950</v>
      </c>
      <c r="B337" s="28" t="str">
        <f t="shared" ref="B337:B338" si="100">B336</f>
        <v>Ploščati valjani izdelki iz železa ali nelegiranega jekla, širine manj kot 600 mm, vroče valjani ali hladno valjani (hladno deformirani), elektrolitsko platirani ali prevlečeni s cinkom</v>
      </c>
      <c r="D337" t="s">
        <v>906</v>
      </c>
      <c r="E337">
        <v>0.56699999999999995</v>
      </c>
      <c r="F337" s="62" t="s">
        <v>1722</v>
      </c>
      <c r="G337" t="s">
        <v>1730</v>
      </c>
      <c r="H337">
        <v>2025</v>
      </c>
    </row>
    <row r="338" spans="1:8" ht="28.8" x14ac:dyDescent="0.3">
      <c r="A338" t="s">
        <v>950</v>
      </c>
      <c r="B338" s="28" t="str">
        <f t="shared" si="100"/>
        <v>Ploščati valjani izdelki iz železa ali nelegiranega jekla, širine manj kot 600 mm, vroče valjani ali hladno valjani (hladno deformirani), elektrolitsko platirani ali prevlečeni s cinkom</v>
      </c>
      <c r="D338" t="s">
        <v>907</v>
      </c>
      <c r="E338">
        <v>0.14099999999999999</v>
      </c>
      <c r="F338" s="62" t="s">
        <v>1723</v>
      </c>
      <c r="G338" t="s">
        <v>1730</v>
      </c>
      <c r="H338">
        <v>2025</v>
      </c>
    </row>
    <row r="339" spans="1:8" ht="28.8" x14ac:dyDescent="0.3">
      <c r="A339" t="s">
        <v>952</v>
      </c>
      <c r="B339" s="28" t="s">
        <v>953</v>
      </c>
      <c r="C339">
        <v>0.112</v>
      </c>
      <c r="D339" t="s">
        <v>905</v>
      </c>
      <c r="E339">
        <v>1.4910000000000001</v>
      </c>
      <c r="F339" s="62" t="s">
        <v>1721</v>
      </c>
      <c r="G339" t="s">
        <v>1730</v>
      </c>
      <c r="H339">
        <v>2025</v>
      </c>
    </row>
    <row r="340" spans="1:8" ht="28.8" x14ac:dyDescent="0.3">
      <c r="A340" t="s">
        <v>952</v>
      </c>
      <c r="B340" s="28" t="str">
        <f t="shared" ref="B340:B341" si="101">B339</f>
        <v>Ploščati valjani izdelki iz železa ali nelegiranega jekla, širine manj kot 600 mm, vroče valjani ali hladno valjani (hladno deformirani), pokositreni (razen elektrolitsko platiranih ali prevlečenih s cinkom)</v>
      </c>
      <c r="D340" t="s">
        <v>906</v>
      </c>
      <c r="E340">
        <v>0.56699999999999995</v>
      </c>
      <c r="F340" s="62" t="s">
        <v>1722</v>
      </c>
      <c r="G340" t="s">
        <v>1730</v>
      </c>
      <c r="H340">
        <v>2025</v>
      </c>
    </row>
    <row r="341" spans="1:8" ht="28.8" x14ac:dyDescent="0.3">
      <c r="A341" t="s">
        <v>952</v>
      </c>
      <c r="B341" s="28" t="str">
        <f t="shared" si="101"/>
        <v>Ploščati valjani izdelki iz železa ali nelegiranega jekla, širine manj kot 600 mm, vroče valjani ali hladno valjani (hladno deformirani), pokositreni (razen elektrolitsko platiranih ali prevlečenih s cinkom)</v>
      </c>
      <c r="D341" t="s">
        <v>907</v>
      </c>
      <c r="E341">
        <v>0.14099999999999999</v>
      </c>
      <c r="F341" s="62" t="s">
        <v>1723</v>
      </c>
      <c r="G341" t="s">
        <v>1730</v>
      </c>
      <c r="H341">
        <v>2025</v>
      </c>
    </row>
    <row r="342" spans="1:8" ht="57.6" x14ac:dyDescent="0.3">
      <c r="A342" t="s">
        <v>954</v>
      </c>
      <c r="B342" s="28" t="s">
        <v>955</v>
      </c>
      <c r="C342">
        <v>0.112</v>
      </c>
      <c r="D342" t="s">
        <v>905</v>
      </c>
      <c r="E342">
        <v>1.4910000000000001</v>
      </c>
      <c r="F342" s="62" t="s">
        <v>1721</v>
      </c>
      <c r="G342" t="s">
        <v>1730</v>
      </c>
      <c r="H342">
        <v>2025</v>
      </c>
    </row>
    <row r="343" spans="1:8" ht="57.6" x14ac:dyDescent="0.3">
      <c r="A343" t="s">
        <v>954</v>
      </c>
      <c r="B343" s="28" t="str">
        <f t="shared" ref="B343:B344" si="102">B342</f>
        <v>Pokositrena pločevina, širine manj kot 600 mm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manj kot 600 mm, vroče valjani ali hladno valjani (hladno deformirani), lakirani</v>
      </c>
      <c r="D343" t="s">
        <v>906</v>
      </c>
      <c r="E343">
        <v>0.56699999999999995</v>
      </c>
      <c r="F343" s="62" t="s">
        <v>1722</v>
      </c>
      <c r="G343" t="s">
        <v>1730</v>
      </c>
      <c r="H343">
        <v>2025</v>
      </c>
    </row>
    <row r="344" spans="1:8" ht="57.6" x14ac:dyDescent="0.3">
      <c r="A344" t="s">
        <v>954</v>
      </c>
      <c r="B344" s="28" t="str">
        <f t="shared" si="102"/>
        <v>Pokositrena pločevina, širine manj kot 600 mm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manj kot 600 mm, vroče valjani ali hladno valjani (hladno deformirani), lakirani</v>
      </c>
      <c r="D344" t="s">
        <v>907</v>
      </c>
      <c r="E344">
        <v>0.14099999999999999</v>
      </c>
      <c r="F344" s="62" t="s">
        <v>1723</v>
      </c>
      <c r="G344" t="s">
        <v>1730</v>
      </c>
      <c r="H344">
        <v>2025</v>
      </c>
    </row>
    <row r="345" spans="1:8" ht="57.6" x14ac:dyDescent="0.3">
      <c r="A345" t="s">
        <v>956</v>
      </c>
      <c r="B345" s="28" t="s">
        <v>957</v>
      </c>
      <c r="C345">
        <v>0.112</v>
      </c>
      <c r="D345" t="s">
        <v>905</v>
      </c>
      <c r="E345">
        <v>1.4910000000000001</v>
      </c>
      <c r="F345" s="62" t="s">
        <v>1721</v>
      </c>
      <c r="G345" t="s">
        <v>1730</v>
      </c>
      <c r="H345">
        <v>2025</v>
      </c>
    </row>
    <row r="346" spans="1:8" ht="57.6" x14ac:dyDescent="0.3">
      <c r="A346" t="s">
        <v>956</v>
      </c>
      <c r="B346" s="28" t="str">
        <f t="shared" ref="B346:B347" si="103">B345</f>
        <v>Ploščati valjani izdelki iz železa ali nelegiranega jekla, širine manj kot 600 mm, vroče valjani ali hladno valjani (hladno deformirani), barvani, lakirani ali prevlečeni s plastično maso (razen pokositrene pločevine, lakirane, brez nadaljnje obdelave, in izdelkov, platiranih ali prevlečenih s kromovimi oksidi ali s kromom in kromovimi oksidi, lakirani)</v>
      </c>
      <c r="D346" t="s">
        <v>906</v>
      </c>
      <c r="E346">
        <v>0.56699999999999995</v>
      </c>
      <c r="F346" s="62" t="s">
        <v>1722</v>
      </c>
      <c r="G346" t="s">
        <v>1730</v>
      </c>
      <c r="H346">
        <v>2025</v>
      </c>
    </row>
    <row r="347" spans="1:8" ht="57.6" x14ac:dyDescent="0.3">
      <c r="A347" t="s">
        <v>956</v>
      </c>
      <c r="B347" s="28" t="str">
        <f t="shared" si="103"/>
        <v>Ploščati valjani izdelki iz železa ali nelegiranega jekla, širine manj kot 600 mm, vroče valjani ali hladno valjani (hladno deformirani), barvani, lakirani ali prevlečeni s plastično maso (razen pokositrene pločevine, lakirane, brez nadaljnje obdelave, in izdelkov, platiranih ali prevlečenih s kromovimi oksidi ali s kromom in kromovimi oksidi, lakirani)</v>
      </c>
      <c r="D347" t="s">
        <v>907</v>
      </c>
      <c r="E347">
        <v>0.14099999999999999</v>
      </c>
      <c r="F347" s="62" t="s">
        <v>1723</v>
      </c>
      <c r="G347" t="s">
        <v>1730</v>
      </c>
      <c r="H347">
        <v>2025</v>
      </c>
    </row>
    <row r="348" spans="1:8" ht="43.2" x14ac:dyDescent="0.3">
      <c r="A348" t="s">
        <v>958</v>
      </c>
      <c r="B348" s="28" t="s">
        <v>959</v>
      </c>
      <c r="C348">
        <v>0.112</v>
      </c>
      <c r="D348" t="s">
        <v>905</v>
      </c>
      <c r="E348">
        <v>1.4910000000000001</v>
      </c>
      <c r="F348" s="62" t="s">
        <v>1721</v>
      </c>
      <c r="G348" t="s">
        <v>1730</v>
      </c>
      <c r="H348">
        <v>2025</v>
      </c>
    </row>
    <row r="349" spans="1:8" ht="43.2" x14ac:dyDescent="0.3">
      <c r="A349" t="s">
        <v>958</v>
      </c>
      <c r="B349" s="28" t="str">
        <f t="shared" ref="B349:B350" si="104">B348</f>
        <v>Ploščati valjani izdelki iz železa ali nelegiranega jekla, širine manj kot 600 mm, vroče valjani ali hladno valjani (hladno deformirani), platirani ali prevlečeni s kromovimi oksidi ali s kromom in kromovimi oksidi (razen lakiranih)</v>
      </c>
      <c r="D349" t="s">
        <v>906</v>
      </c>
      <c r="E349">
        <v>0.56699999999999995</v>
      </c>
      <c r="F349" s="62" t="s">
        <v>1722</v>
      </c>
      <c r="G349" t="s">
        <v>1730</v>
      </c>
      <c r="H349">
        <v>2025</v>
      </c>
    </row>
    <row r="350" spans="1:8" ht="43.2" x14ac:dyDescent="0.3">
      <c r="A350" t="s">
        <v>958</v>
      </c>
      <c r="B350" s="28" t="str">
        <f t="shared" si="104"/>
        <v>Ploščati valjani izdelki iz železa ali nelegiranega jekla, širine manj kot 600 mm, vroče valjani ali hladno valjani (hladno deformirani), platirani ali prevlečeni s kromovimi oksidi ali s kromom in kromovimi oksidi (razen lakiranih)</v>
      </c>
      <c r="D350" t="s">
        <v>907</v>
      </c>
      <c r="E350">
        <v>0.14099999999999999</v>
      </c>
      <c r="F350" s="62" t="s">
        <v>1723</v>
      </c>
      <c r="G350" t="s">
        <v>1730</v>
      </c>
      <c r="H350">
        <v>2025</v>
      </c>
    </row>
    <row r="351" spans="1:8" ht="28.8" x14ac:dyDescent="0.3">
      <c r="A351" t="s">
        <v>960</v>
      </c>
      <c r="B351" s="28" t="s">
        <v>961</v>
      </c>
      <c r="C351">
        <v>0.112</v>
      </c>
      <c r="D351" t="s">
        <v>905</v>
      </c>
      <c r="E351">
        <v>1.4910000000000001</v>
      </c>
      <c r="F351" s="62" t="s">
        <v>1721</v>
      </c>
      <c r="G351" t="s">
        <v>1730</v>
      </c>
      <c r="H351">
        <v>2025</v>
      </c>
    </row>
    <row r="352" spans="1:8" ht="28.8" x14ac:dyDescent="0.3">
      <c r="A352" t="s">
        <v>960</v>
      </c>
      <c r="B352" s="28" t="str">
        <f t="shared" ref="B352:B353" si="105">B351</f>
        <v>Ploščati valjani izdelki iz železa ali nelegiranega jekla, širine manj kot 600 mm, vroče valjani ali hladno valjani (hladno deformirani), platirani ali prevlečeni s kromom ali nikljem</v>
      </c>
      <c r="D352" t="s">
        <v>906</v>
      </c>
      <c r="E352">
        <v>0.56699999999999995</v>
      </c>
      <c r="F352" s="62" t="s">
        <v>1722</v>
      </c>
      <c r="G352" t="s">
        <v>1730</v>
      </c>
      <c r="H352">
        <v>2025</v>
      </c>
    </row>
    <row r="353" spans="1:8" ht="28.8" x14ac:dyDescent="0.3">
      <c r="A353" t="s">
        <v>960</v>
      </c>
      <c r="B353" s="28" t="str">
        <f t="shared" si="105"/>
        <v>Ploščati valjani izdelki iz železa ali nelegiranega jekla, širine manj kot 600 mm, vroče valjani ali hladno valjani (hladno deformirani), platirani ali prevlečeni s kromom ali nikljem</v>
      </c>
      <c r="D353" t="s">
        <v>907</v>
      </c>
      <c r="E353">
        <v>0.14099999999999999</v>
      </c>
      <c r="F353" s="62" t="s">
        <v>1723</v>
      </c>
      <c r="G353" t="s">
        <v>1730</v>
      </c>
      <c r="H353">
        <v>2025</v>
      </c>
    </row>
    <row r="354" spans="1:8" ht="28.8" x14ac:dyDescent="0.3">
      <c r="A354" t="s">
        <v>962</v>
      </c>
      <c r="B354" s="28" t="s">
        <v>963</v>
      </c>
      <c r="C354">
        <v>0.112</v>
      </c>
      <c r="D354" t="s">
        <v>905</v>
      </c>
      <c r="E354">
        <v>1.4910000000000001</v>
      </c>
      <c r="F354" s="62" t="s">
        <v>1721</v>
      </c>
      <c r="G354" t="s">
        <v>1730</v>
      </c>
      <c r="H354">
        <v>2025</v>
      </c>
    </row>
    <row r="355" spans="1:8" ht="28.8" x14ac:dyDescent="0.3">
      <c r="A355" t="s">
        <v>962</v>
      </c>
      <c r="B355" s="28" t="str">
        <f t="shared" ref="B355:B356" si="106">B354</f>
        <v>Ploščati valjani izdelki iz železa ali nelegiranega jekla, širine manj kot 600 mm, vroče valjani ali hladno valjani (hladno deformirani), platirani ali prevlečeni z bakrom</v>
      </c>
      <c r="D355" t="s">
        <v>906</v>
      </c>
      <c r="E355">
        <v>0.56699999999999995</v>
      </c>
      <c r="F355" s="62" t="s">
        <v>1722</v>
      </c>
      <c r="G355" t="s">
        <v>1730</v>
      </c>
      <c r="H355">
        <v>2025</v>
      </c>
    </row>
    <row r="356" spans="1:8" ht="28.8" x14ac:dyDescent="0.3">
      <c r="A356" t="s">
        <v>962</v>
      </c>
      <c r="B356" s="28" t="str">
        <f t="shared" si="106"/>
        <v>Ploščati valjani izdelki iz železa ali nelegiranega jekla, širine manj kot 600 mm, vroče valjani ali hladno valjani (hladno deformirani), platirani ali prevlečeni z bakrom</v>
      </c>
      <c r="D356" t="s">
        <v>907</v>
      </c>
      <c r="E356">
        <v>0.14099999999999999</v>
      </c>
      <c r="F356" s="62" t="s">
        <v>1723</v>
      </c>
      <c r="G356" t="s">
        <v>1730</v>
      </c>
      <c r="H356">
        <v>2025</v>
      </c>
    </row>
    <row r="357" spans="1:8" ht="28.8" x14ac:dyDescent="0.3">
      <c r="A357" t="s">
        <v>964</v>
      </c>
      <c r="B357" s="28" t="s">
        <v>965</v>
      </c>
      <c r="C357">
        <v>0.112</v>
      </c>
      <c r="D357" t="s">
        <v>905</v>
      </c>
      <c r="E357">
        <v>1.4910000000000001</v>
      </c>
      <c r="F357" s="62" t="s">
        <v>1721</v>
      </c>
      <c r="G357" t="s">
        <v>1730</v>
      </c>
      <c r="H357">
        <v>2025</v>
      </c>
    </row>
    <row r="358" spans="1:8" ht="28.8" x14ac:dyDescent="0.3">
      <c r="A358" t="s">
        <v>964</v>
      </c>
      <c r="B358" s="28" t="str">
        <f t="shared" ref="B358:B359" si="107">B357</f>
        <v>Ploščati valjani izdelki iz železa ali nelegiranega jekla, širine manj kot 600 mm, vroče valjani ali hladno valjani (hladno deformirani), platirani ali prevlečeni z zlitinami aluminija in cinka</v>
      </c>
      <c r="D358" t="s">
        <v>906</v>
      </c>
      <c r="E358">
        <v>0.56699999999999995</v>
      </c>
      <c r="F358" s="62" t="s">
        <v>1722</v>
      </c>
      <c r="G358" t="s">
        <v>1730</v>
      </c>
      <c r="H358">
        <v>2025</v>
      </c>
    </row>
    <row r="359" spans="1:8" ht="28.8" x14ac:dyDescent="0.3">
      <c r="A359" t="s">
        <v>964</v>
      </c>
      <c r="B359" s="28" t="str">
        <f t="shared" si="107"/>
        <v>Ploščati valjani izdelki iz železa ali nelegiranega jekla, širine manj kot 600 mm, vroče valjani ali hladno valjani (hladno deformirani), platirani ali prevlečeni z zlitinami aluminija in cinka</v>
      </c>
      <c r="D359" t="s">
        <v>907</v>
      </c>
      <c r="E359">
        <v>0.14099999999999999</v>
      </c>
      <c r="F359" s="62" t="s">
        <v>1723</v>
      </c>
      <c r="G359" t="s">
        <v>1730</v>
      </c>
      <c r="H359">
        <v>2025</v>
      </c>
    </row>
    <row r="360" spans="1:8" ht="43.2" x14ac:dyDescent="0.3">
      <c r="A360" t="s">
        <v>966</v>
      </c>
      <c r="B360" s="28" t="s">
        <v>967</v>
      </c>
      <c r="C360">
        <v>0.112</v>
      </c>
      <c r="D360" t="s">
        <v>905</v>
      </c>
      <c r="E360">
        <v>1.4910000000000001</v>
      </c>
      <c r="F360" s="62" t="s">
        <v>1721</v>
      </c>
      <c r="G360" t="s">
        <v>1730</v>
      </c>
      <c r="H360">
        <v>2025</v>
      </c>
    </row>
    <row r="361" spans="1:8" ht="43.2" x14ac:dyDescent="0.3">
      <c r="A361" t="s">
        <v>966</v>
      </c>
      <c r="B361" s="28" t="str">
        <f t="shared" ref="B361:B362" si="108">B360</f>
        <v>Ploščati valjani izdelki iz železa ali nelegiranega jekla, širine manj kot 600 mm, vroče valjani ali hladno valjani (hladno deformirani), platirani ali prevlečeni z aluminijem (razen izdelkov, platiranih ali prevlečenih z zlitinami aluminija in cinka)</v>
      </c>
      <c r="D361" t="s">
        <v>906</v>
      </c>
      <c r="E361">
        <v>0.56699999999999995</v>
      </c>
      <c r="F361" s="62" t="s">
        <v>1722</v>
      </c>
      <c r="G361" t="s">
        <v>1730</v>
      </c>
      <c r="H361">
        <v>2025</v>
      </c>
    </row>
    <row r="362" spans="1:8" ht="43.2" x14ac:dyDescent="0.3">
      <c r="A362" t="s">
        <v>966</v>
      </c>
      <c r="B362" s="28" t="str">
        <f t="shared" si="108"/>
        <v>Ploščati valjani izdelki iz železa ali nelegiranega jekla, širine manj kot 600 mm, vroče valjani ali hladno valjani (hladno deformirani), platirani ali prevlečeni z aluminijem (razen izdelkov, platiranih ali prevlečenih z zlitinami aluminija in cinka)</v>
      </c>
      <c r="D362" t="s">
        <v>907</v>
      </c>
      <c r="E362">
        <v>0.14099999999999999</v>
      </c>
      <c r="F362" s="62" t="s">
        <v>1723</v>
      </c>
      <c r="G362" t="s">
        <v>1730</v>
      </c>
      <c r="H362">
        <v>2025</v>
      </c>
    </row>
    <row r="363" spans="1:8" ht="57.6" x14ac:dyDescent="0.3">
      <c r="A363" t="s">
        <v>968</v>
      </c>
      <c r="B363" s="28" t="s">
        <v>969</v>
      </c>
      <c r="C363">
        <v>0.112</v>
      </c>
      <c r="D363" t="s">
        <v>905</v>
      </c>
      <c r="E363">
        <v>1.4910000000000001</v>
      </c>
      <c r="F363" s="62" t="s">
        <v>1721</v>
      </c>
      <c r="G363" t="s">
        <v>1730</v>
      </c>
      <c r="H363">
        <v>2025</v>
      </c>
    </row>
    <row r="364" spans="1:8" ht="57.6" x14ac:dyDescent="0.3">
      <c r="A364" t="s">
        <v>968</v>
      </c>
      <c r="B364" s="28" t="str">
        <f t="shared" ref="B364:B365" si="109">B363</f>
        <v>Ploščati valjani izdelki iz železa ali nelegiranega jekla, širine manj kot 600 mm, vroče valjani ali hladno valjani (hladno deformirani), platirani (razen izdelkov, platiranih ali prevlečenih s kositrom, cinkom, bakrom, kromovimi oksidi ali s kromom in kromovimi oksidi, kromom, nikljem ali aluminijem, barvanih ali lakiranih in prevlečenih s plastično maso)</v>
      </c>
      <c r="D364" t="s">
        <v>906</v>
      </c>
      <c r="E364">
        <v>0.56699999999999995</v>
      </c>
      <c r="F364" s="62" t="s">
        <v>1722</v>
      </c>
      <c r="G364" t="s">
        <v>1730</v>
      </c>
      <c r="H364">
        <v>2025</v>
      </c>
    </row>
    <row r="365" spans="1:8" ht="57.6" x14ac:dyDescent="0.3">
      <c r="A365" t="s">
        <v>968</v>
      </c>
      <c r="B365" s="28" t="str">
        <f t="shared" si="109"/>
        <v>Ploščati valjani izdelki iz železa ali nelegiranega jekla, širine manj kot 600 mm, vroče valjani ali hladno valjani (hladno deformirani), platirani (razen izdelkov, platiranih ali prevlečenih s kositrom, cinkom, bakrom, kromovimi oksidi ali s kromom in kromovimi oksidi, kromom, nikljem ali aluminijem, barvanih ali lakiranih in prevlečenih s plastično maso)</v>
      </c>
      <c r="D365" t="s">
        <v>907</v>
      </c>
      <c r="E365">
        <v>0.14099999999999999</v>
      </c>
      <c r="F365" s="62" t="s">
        <v>1723</v>
      </c>
      <c r="G365" t="s">
        <v>1730</v>
      </c>
      <c r="H365">
        <v>2025</v>
      </c>
    </row>
    <row r="366" spans="1:8" ht="28.8" x14ac:dyDescent="0.3">
      <c r="A366" t="s">
        <v>970</v>
      </c>
      <c r="B366" s="28" t="s">
        <v>971</v>
      </c>
      <c r="C366">
        <v>0.112</v>
      </c>
      <c r="D366" t="s">
        <v>905</v>
      </c>
      <c r="E366">
        <v>1.4910000000000001</v>
      </c>
      <c r="F366" s="62" t="s">
        <v>1721</v>
      </c>
      <c r="G366" t="s">
        <v>1730</v>
      </c>
      <c r="H366">
        <v>2025</v>
      </c>
    </row>
    <row r="367" spans="1:8" ht="28.8" x14ac:dyDescent="0.3">
      <c r="A367" t="s">
        <v>970</v>
      </c>
      <c r="B367" s="28" t="str">
        <f t="shared" ref="B367:B368" si="110">B366</f>
        <v>Ploščati valjani izdelki iz železa ali nelegiranega jekla, širine manj kot 600 mm, vroče valjani ali hladno valjani (hladno deformirani), prevlečeni</v>
      </c>
      <c r="D367" t="s">
        <v>906</v>
      </c>
      <c r="E367">
        <v>0.56699999999999995</v>
      </c>
      <c r="F367" s="62" t="s">
        <v>1722</v>
      </c>
      <c r="G367" t="s">
        <v>1730</v>
      </c>
      <c r="H367">
        <v>2025</v>
      </c>
    </row>
    <row r="368" spans="1:8" ht="28.8" x14ac:dyDescent="0.3">
      <c r="A368" t="s">
        <v>970</v>
      </c>
      <c r="B368" s="28" t="str">
        <f t="shared" si="110"/>
        <v>Ploščati valjani izdelki iz železa ali nelegiranega jekla, širine manj kot 600 mm, vroče valjani ali hladno valjani (hladno deformirani), prevlečeni</v>
      </c>
      <c r="D368" t="s">
        <v>907</v>
      </c>
      <c r="E368">
        <v>0.14099999999999999</v>
      </c>
      <c r="F368" s="62" t="s">
        <v>1723</v>
      </c>
      <c r="G368" t="s">
        <v>1730</v>
      </c>
      <c r="H368">
        <v>2025</v>
      </c>
    </row>
    <row r="369" spans="1:8" ht="28.8" x14ac:dyDescent="0.3">
      <c r="A369" t="s">
        <v>972</v>
      </c>
      <c r="B369" s="28" t="s">
        <v>973</v>
      </c>
      <c r="C369">
        <v>3.7999999999999999E-2</v>
      </c>
      <c r="D369" t="s">
        <v>814</v>
      </c>
      <c r="E369">
        <v>1.3640000000000001</v>
      </c>
      <c r="F369" s="62" t="s">
        <v>1721</v>
      </c>
      <c r="G369" t="s">
        <v>1730</v>
      </c>
      <c r="H369">
        <v>2025</v>
      </c>
    </row>
    <row r="370" spans="1:8" ht="28.8" x14ac:dyDescent="0.3">
      <c r="A370" t="s">
        <v>972</v>
      </c>
      <c r="B370" s="28" t="str">
        <f t="shared" ref="B370:B371" si="111">B369</f>
        <v>Palice, vroče valjane, v ohlapnih kolobarjih, iz železa ali nelegiranega jekla, z vitski, rebri, žlebovi ali drugimi deformacijami, nastalimi med valjanjem</v>
      </c>
      <c r="D370" t="s">
        <v>815</v>
      </c>
      <c r="E370">
        <v>0.47499999999999998</v>
      </c>
      <c r="F370" s="62" t="s">
        <v>1722</v>
      </c>
      <c r="G370" t="s">
        <v>1730</v>
      </c>
      <c r="H370">
        <v>2025</v>
      </c>
    </row>
    <row r="371" spans="1:8" ht="28.8" x14ac:dyDescent="0.3">
      <c r="A371" t="s">
        <v>972</v>
      </c>
      <c r="B371" s="28" t="str">
        <f t="shared" si="111"/>
        <v>Palice, vroče valjane, v ohlapnih kolobarjih, iz železa ali nelegiranega jekla, z vitski, rebri, žlebovi ali drugimi deformacijami, nastalimi med valjanjem</v>
      </c>
      <c r="D371" t="s">
        <v>816</v>
      </c>
      <c r="E371">
        <v>6.6000000000000003E-2</v>
      </c>
      <c r="F371" s="62" t="s">
        <v>1723</v>
      </c>
      <c r="G371" t="s">
        <v>1730</v>
      </c>
      <c r="H371">
        <v>2025</v>
      </c>
    </row>
    <row r="372" spans="1:8" ht="28.8" x14ac:dyDescent="0.3">
      <c r="A372" t="s">
        <v>974</v>
      </c>
      <c r="B372" s="28" t="s">
        <v>975</v>
      </c>
      <c r="C372">
        <v>3.7999999999999999E-2</v>
      </c>
      <c r="D372" t="s">
        <v>814</v>
      </c>
      <c r="E372">
        <v>1.3640000000000001</v>
      </c>
      <c r="F372" s="62" t="s">
        <v>1721</v>
      </c>
      <c r="G372" t="s">
        <v>1730</v>
      </c>
      <c r="H372">
        <v>2025</v>
      </c>
    </row>
    <row r="373" spans="1:8" ht="28.8" x14ac:dyDescent="0.3">
      <c r="A373" t="s">
        <v>974</v>
      </c>
      <c r="B373" s="28" t="str">
        <f t="shared" ref="B373:B374" si="112">B372</f>
        <v>Palice, vroče valjane, v ohlapnih kolobarjih, iz železa ali nelegiranega avtomatnega jekla (razen palic z vtiski, rebri, žlebovi ali drugimi deformacijami, nastalimi med valjanjem)</v>
      </c>
      <c r="D373" t="s">
        <v>815</v>
      </c>
      <c r="E373">
        <v>0.47499999999999998</v>
      </c>
      <c r="F373" s="62" t="s">
        <v>1722</v>
      </c>
      <c r="G373" t="s">
        <v>1730</v>
      </c>
      <c r="H373">
        <v>2025</v>
      </c>
    </row>
    <row r="374" spans="1:8" ht="28.8" x14ac:dyDescent="0.3">
      <c r="A374" t="s">
        <v>974</v>
      </c>
      <c r="B374" s="28" t="str">
        <f t="shared" si="112"/>
        <v>Palice, vroče valjane, v ohlapnih kolobarjih, iz železa ali nelegiranega avtomatnega jekla (razen palic z vtiski, rebri, žlebovi ali drugimi deformacijami, nastalimi med valjanjem)</v>
      </c>
      <c r="D374" t="s">
        <v>816</v>
      </c>
      <c r="E374">
        <v>6.6000000000000003E-2</v>
      </c>
      <c r="F374" s="62" t="s">
        <v>1723</v>
      </c>
      <c r="G374" t="s">
        <v>1730</v>
      </c>
      <c r="H374">
        <v>2025</v>
      </c>
    </row>
    <row r="375" spans="1:8" ht="28.8" x14ac:dyDescent="0.3">
      <c r="A375" t="s">
        <v>976</v>
      </c>
      <c r="B375" s="28" t="s">
        <v>977</v>
      </c>
      <c r="C375">
        <v>3.7999999999999999E-2</v>
      </c>
      <c r="D375" t="s">
        <v>814</v>
      </c>
      <c r="E375">
        <v>1.3640000000000001</v>
      </c>
      <c r="F375" s="62" t="s">
        <v>1721</v>
      </c>
      <c r="G375" t="s">
        <v>1730</v>
      </c>
      <c r="H375">
        <v>2025</v>
      </c>
    </row>
    <row r="376" spans="1:8" ht="28.8" x14ac:dyDescent="0.3">
      <c r="A376" t="s">
        <v>976</v>
      </c>
      <c r="B376" s="28" t="str">
        <f t="shared" ref="B376:B377" si="113">B375</f>
        <v>Palice, vroče valjane, iz tipov, ki se uporabljajo za armiranje betona, gladke, iz železa ali nelegiranega jekla, v ohlapnih kolobarjih, s krožnim prečnim prerezom premera manj kot 14 mm</v>
      </c>
      <c r="D376" t="s">
        <v>815</v>
      </c>
      <c r="E376">
        <v>0.47499999999999998</v>
      </c>
      <c r="F376" s="62" t="s">
        <v>1722</v>
      </c>
      <c r="G376" t="s">
        <v>1730</v>
      </c>
      <c r="H376">
        <v>2025</v>
      </c>
    </row>
    <row r="377" spans="1:8" ht="28.8" x14ac:dyDescent="0.3">
      <c r="A377" t="s">
        <v>976</v>
      </c>
      <c r="B377" s="28" t="str">
        <f t="shared" si="113"/>
        <v>Palice, vroče valjane, iz tipov, ki se uporabljajo za armiranje betona, gladke, iz železa ali nelegiranega jekla, v ohlapnih kolobarjih, s krožnim prečnim prerezom premera manj kot 14 mm</v>
      </c>
      <c r="D377" t="s">
        <v>816</v>
      </c>
      <c r="E377">
        <v>6.6000000000000003E-2</v>
      </c>
      <c r="F377" s="62" t="s">
        <v>1723</v>
      </c>
      <c r="G377" t="s">
        <v>1730</v>
      </c>
      <c r="H377">
        <v>2025</v>
      </c>
    </row>
    <row r="378" spans="1:8" ht="28.8" x14ac:dyDescent="0.3">
      <c r="A378" t="s">
        <v>978</v>
      </c>
      <c r="B378" s="28" t="s">
        <v>979</v>
      </c>
      <c r="C378">
        <v>3.7999999999999999E-2</v>
      </c>
      <c r="D378" t="s">
        <v>814</v>
      </c>
      <c r="E378">
        <v>1.3640000000000001</v>
      </c>
      <c r="F378" s="62" t="s">
        <v>1721</v>
      </c>
      <c r="G378" t="s">
        <v>1730</v>
      </c>
      <c r="H378">
        <v>2025</v>
      </c>
    </row>
    <row r="379" spans="1:8" ht="28.8" x14ac:dyDescent="0.3">
      <c r="A379" t="s">
        <v>978</v>
      </c>
      <c r="B379" s="28" t="str">
        <f t="shared" ref="B379:B380" si="114">B378</f>
        <v>Palice, vroče valjane, iz tipov, ki se uporabljajo za žično armiranje pnevmatik (tyre cord), gladke, iz železa ali nelegiranega jekla, v ohlapnih kolobarjih</v>
      </c>
      <c r="D379" t="s">
        <v>815</v>
      </c>
      <c r="E379">
        <v>0.47499999999999998</v>
      </c>
      <c r="F379" s="62" t="s">
        <v>1722</v>
      </c>
      <c r="G379" t="s">
        <v>1730</v>
      </c>
      <c r="H379">
        <v>2025</v>
      </c>
    </row>
    <row r="380" spans="1:8" ht="28.8" x14ac:dyDescent="0.3">
      <c r="A380" t="s">
        <v>978</v>
      </c>
      <c r="B380" s="28" t="str">
        <f t="shared" si="114"/>
        <v>Palice, vroče valjane, iz tipov, ki se uporabljajo za žično armiranje pnevmatik (tyre cord), gladke, iz železa ali nelegiranega jekla, v ohlapnih kolobarjih</v>
      </c>
      <c r="D380" t="s">
        <v>816</v>
      </c>
      <c r="E380">
        <v>6.6000000000000003E-2</v>
      </c>
      <c r="F380" s="62" t="s">
        <v>1723</v>
      </c>
      <c r="G380" t="s">
        <v>1730</v>
      </c>
      <c r="H380">
        <v>2025</v>
      </c>
    </row>
    <row r="381" spans="1:8" ht="57.6" x14ac:dyDescent="0.3">
      <c r="A381" t="s">
        <v>980</v>
      </c>
      <c r="B381" s="28" t="s">
        <v>981</v>
      </c>
      <c r="C381">
        <v>3.7999999999999999E-2</v>
      </c>
      <c r="D381" t="s">
        <v>814</v>
      </c>
      <c r="E381">
        <v>1.3640000000000001</v>
      </c>
      <c r="F381" s="62" t="s">
        <v>1721</v>
      </c>
      <c r="G381" t="s">
        <v>1730</v>
      </c>
      <c r="H381">
        <v>2025</v>
      </c>
    </row>
    <row r="382" spans="1:8" ht="57.6" x14ac:dyDescent="0.3">
      <c r="A382" t="s">
        <v>980</v>
      </c>
      <c r="B382" s="28" t="str">
        <f t="shared" ref="B382:B383" si="115">B381</f>
        <v>Palice, vroče valjane, iz železa ali nelegiranega jekla, v ohlapnih kolobarjih, ki vsebujejo 0,06 mas. % ali manj ogljika, s krožnim prečnim prerezom premera manj kot 14 mm (razen iz avtomatnega jekla, palic, vroče valjanih, za armiranje betona ali žično armiranje pnevmatik, in palic, vroče valjanih, z vtiski, rebri, žlebovi ali drugimi deformacijami, nastalimi med valjanjem)</v>
      </c>
      <c r="D382" t="s">
        <v>815</v>
      </c>
      <c r="E382">
        <v>0.47499999999999998</v>
      </c>
      <c r="F382" s="62" t="s">
        <v>1722</v>
      </c>
      <c r="G382" t="s">
        <v>1730</v>
      </c>
      <c r="H382">
        <v>2025</v>
      </c>
    </row>
    <row r="383" spans="1:8" ht="57.6" x14ac:dyDescent="0.3">
      <c r="A383" t="s">
        <v>980</v>
      </c>
      <c r="B383" s="28" t="str">
        <f t="shared" si="115"/>
        <v>Palice, vroče valjane, iz železa ali nelegiranega jekla, v ohlapnih kolobarjih, ki vsebujejo 0,06 mas. % ali manj ogljika, s krožnim prečnim prerezom premera manj kot 14 mm (razen iz avtomatnega jekla, palic, vroče valjanih, za armiranje betona ali žično armiranje pnevmatik, in palic, vroče valjanih, z vtiski, rebri, žlebovi ali drugimi deformacijami, nastalimi med valjanjem)</v>
      </c>
      <c r="D383" t="s">
        <v>816</v>
      </c>
      <c r="E383">
        <v>6.6000000000000003E-2</v>
      </c>
      <c r="F383" s="62" t="s">
        <v>1723</v>
      </c>
      <c r="G383" t="s">
        <v>1730</v>
      </c>
      <c r="H383">
        <v>2025</v>
      </c>
    </row>
    <row r="384" spans="1:8" ht="57.6" x14ac:dyDescent="0.3">
      <c r="A384" t="s">
        <v>982</v>
      </c>
      <c r="B384" s="28" t="s">
        <v>983</v>
      </c>
      <c r="C384">
        <v>3.7999999999999999E-2</v>
      </c>
      <c r="D384" t="s">
        <v>814</v>
      </c>
      <c r="E384">
        <v>1.3640000000000001</v>
      </c>
      <c r="F384" s="62" t="s">
        <v>1721</v>
      </c>
      <c r="G384" t="s">
        <v>1730</v>
      </c>
      <c r="H384">
        <v>2025</v>
      </c>
    </row>
    <row r="385" spans="1:8" ht="57.6" x14ac:dyDescent="0.3">
      <c r="A385" t="s">
        <v>982</v>
      </c>
      <c r="B385" s="28" t="str">
        <f t="shared" ref="B385:B386" si="116">B384</f>
        <v>Palice, vroče valjane, iz železa ali nelegiranega jekla, v ohlapnih kolobarjih, ki vsebujejo več kot 0,06 mas. %, vendar manj kot 0,25 mas. % ogljika, s krožnim prečnim prerezom premera manj kot 14 mm (razen iz avtomatnega jekla, palic, vroče valjanih, za armiranje betona ali žično armiranje pnevmatik in palic, vroče valjanih, z vtiski, rebri, žlebovi ali drugimi deformacijami, nastalimi med valjanjem)</v>
      </c>
      <c r="D385" t="s">
        <v>815</v>
      </c>
      <c r="E385">
        <v>0.47499999999999998</v>
      </c>
      <c r="F385" s="62" t="s">
        <v>1722</v>
      </c>
      <c r="G385" t="s">
        <v>1730</v>
      </c>
      <c r="H385">
        <v>2025</v>
      </c>
    </row>
    <row r="386" spans="1:8" ht="57.6" x14ac:dyDescent="0.3">
      <c r="A386" t="s">
        <v>982</v>
      </c>
      <c r="B386" s="28" t="str">
        <f t="shared" si="116"/>
        <v>Palice, vroče valjane, iz železa ali nelegiranega jekla, v ohlapnih kolobarjih, ki vsebujejo več kot 0,06 mas. %, vendar manj kot 0,25 mas. % ogljika, s krožnim prečnim prerezom premera manj kot 14 mm (razen iz avtomatnega jekla, palic, vroče valjanih, za armiranje betona ali žično armiranje pnevmatik in palic, vroče valjanih, z vtiski, rebri, žlebovi ali drugimi deformacijami, nastalimi med valjanjem)</v>
      </c>
      <c r="D386" t="s">
        <v>816</v>
      </c>
      <c r="E386">
        <v>6.6000000000000003E-2</v>
      </c>
      <c r="F386" s="62" t="s">
        <v>1723</v>
      </c>
      <c r="G386" t="s">
        <v>1730</v>
      </c>
      <c r="H386">
        <v>2025</v>
      </c>
    </row>
    <row r="387" spans="1:8" ht="57.6" x14ac:dyDescent="0.3">
      <c r="A387" t="s">
        <v>984</v>
      </c>
      <c r="B387" s="28" t="s">
        <v>985</v>
      </c>
      <c r="C387">
        <v>3.7999999999999999E-2</v>
      </c>
      <c r="D387" t="s">
        <v>814</v>
      </c>
      <c r="E387">
        <v>1.3640000000000001</v>
      </c>
      <c r="F387" s="62" t="s">
        <v>1721</v>
      </c>
      <c r="G387" t="s">
        <v>1730</v>
      </c>
      <c r="H387">
        <v>2025</v>
      </c>
    </row>
    <row r="388" spans="1:8" ht="57.6" x14ac:dyDescent="0.3">
      <c r="A388" t="s">
        <v>984</v>
      </c>
      <c r="B388" s="28" t="str">
        <f t="shared" ref="B388:B389" si="117">B387</f>
        <v>Palice, vroče valjane, v ohlapnih kolobarjih, iz železa ali nelegiranega jekla, ki vsebujejo 0,25 mas. % ali več, vendar ne več kot 0,75 mas. % ogljika, s krožnim prečnim prerezom premera manj kot 14 mm (razen iz avtomatnega jekla, palic, gladkih, za armiranje betona ali žično armiranje pnevmatik in palic z vtiski, rebri, žlebovi ali drugimi deformacijami, nastalimi med valjanjem)</v>
      </c>
      <c r="D388" t="s">
        <v>815</v>
      </c>
      <c r="E388">
        <v>0.47499999999999998</v>
      </c>
      <c r="F388" s="62" t="s">
        <v>1722</v>
      </c>
      <c r="G388" t="s">
        <v>1730</v>
      </c>
      <c r="H388">
        <v>2025</v>
      </c>
    </row>
    <row r="389" spans="1:8" ht="57.6" x14ac:dyDescent="0.3">
      <c r="A389" t="s">
        <v>984</v>
      </c>
      <c r="B389" s="28" t="str">
        <f t="shared" si="117"/>
        <v>Palice, vroče valjane, v ohlapnih kolobarjih, iz železa ali nelegiranega jekla, ki vsebujejo 0,25 mas. % ali več, vendar ne več kot 0,75 mas. % ogljika, s krožnim prečnim prerezom premera manj kot 14 mm (razen iz avtomatnega jekla, palic, gladkih, za armiranje betona ali žično armiranje pnevmatik in palic z vtiski, rebri, žlebovi ali drugimi deformacijami, nastalimi med valjanjem)</v>
      </c>
      <c r="D389" t="s">
        <v>816</v>
      </c>
      <c r="E389">
        <v>6.6000000000000003E-2</v>
      </c>
      <c r="F389" s="62" t="s">
        <v>1723</v>
      </c>
      <c r="G389" t="s">
        <v>1730</v>
      </c>
      <c r="H389">
        <v>2025</v>
      </c>
    </row>
    <row r="390" spans="1:8" ht="57.6" x14ac:dyDescent="0.3">
      <c r="A390" t="s">
        <v>986</v>
      </c>
      <c r="B390" s="28" t="s">
        <v>987</v>
      </c>
      <c r="C390">
        <v>3.7999999999999999E-2</v>
      </c>
      <c r="D390" t="s">
        <v>814</v>
      </c>
      <c r="E390">
        <v>1.3640000000000001</v>
      </c>
      <c r="F390" s="62" t="s">
        <v>1721</v>
      </c>
      <c r="G390" t="s">
        <v>1730</v>
      </c>
      <c r="H390">
        <v>2025</v>
      </c>
    </row>
    <row r="391" spans="1:8" ht="57.6" x14ac:dyDescent="0.3">
      <c r="A391" t="s">
        <v>986</v>
      </c>
      <c r="B391" s="28" t="str">
        <f t="shared" ref="B391:B392" si="118">B390</f>
        <v>Palice, vroče valjane, iz železa ali nelegiranega jekla, v ohlapnih kolobarjih, ki vsebujejo več kot 0,75 mas. % ogljika, s krožnim prečnim prerezom premera manj kot 14 mm (razen iz avtomatnega jekla, palic, gladkih, za žično armiranje pnevmatik in palic z vtiski, rebri, žlebovi ali drugimi deformacijami, nastalimi med valjanjem)</v>
      </c>
      <c r="D391" t="s">
        <v>815</v>
      </c>
      <c r="E391">
        <v>0.47499999999999998</v>
      </c>
      <c r="F391" s="62" t="s">
        <v>1722</v>
      </c>
      <c r="G391" t="s">
        <v>1730</v>
      </c>
      <c r="H391">
        <v>2025</v>
      </c>
    </row>
    <row r="392" spans="1:8" ht="57.6" x14ac:dyDescent="0.3">
      <c r="A392" t="s">
        <v>986</v>
      </c>
      <c r="B392" s="28" t="str">
        <f t="shared" si="118"/>
        <v>Palice, vroče valjane, iz železa ali nelegiranega jekla, v ohlapnih kolobarjih, ki vsebujejo več kot 0,75 mas. % ogljika, s krožnim prečnim prerezom premera manj kot 14 mm (razen iz avtomatnega jekla, palic, gladkih, za žično armiranje pnevmatik in palic z vtiski, rebri, žlebovi ali drugimi deformacijami, nastalimi med valjanjem)</v>
      </c>
      <c r="D392" t="s">
        <v>816</v>
      </c>
      <c r="E392">
        <v>6.6000000000000003E-2</v>
      </c>
      <c r="F392" s="62" t="s">
        <v>1723</v>
      </c>
      <c r="G392" t="s">
        <v>1730</v>
      </c>
      <c r="H392">
        <v>2025</v>
      </c>
    </row>
    <row r="393" spans="1:8" ht="43.2" x14ac:dyDescent="0.3">
      <c r="A393" t="s">
        <v>988</v>
      </c>
      <c r="B393" s="28" t="s">
        <v>989</v>
      </c>
      <c r="C393">
        <v>3.7999999999999999E-2</v>
      </c>
      <c r="D393" t="s">
        <v>814</v>
      </c>
      <c r="E393">
        <v>1.3640000000000001</v>
      </c>
      <c r="F393" s="62" t="s">
        <v>1721</v>
      </c>
      <c r="G393" t="s">
        <v>1730</v>
      </c>
      <c r="H393">
        <v>2025</v>
      </c>
    </row>
    <row r="394" spans="1:8" ht="43.2" x14ac:dyDescent="0.3">
      <c r="A394" t="s">
        <v>988</v>
      </c>
      <c r="B394" s="28" t="str">
        <f t="shared" ref="B394:B395" si="119">B393</f>
        <v>Palice, iz železa ali nelegiranega jekla, vroče valjane, v ohlapnih kolobarjih, ki vsebujejo manj kot 0,25 mas. % ogljika (razen izdelkov s krožnim prečnim prerezom premera manj kot 14 mm, palic iz avtomatnega jekla in palic z vtiski, rebri, žlebovi ali drugimi deformacijami, nastalimi med valjanjem)</v>
      </c>
      <c r="D394" t="s">
        <v>815</v>
      </c>
      <c r="E394">
        <v>0.47499999999999998</v>
      </c>
      <c r="F394" s="62" t="s">
        <v>1722</v>
      </c>
      <c r="G394" t="s">
        <v>1730</v>
      </c>
      <c r="H394">
        <v>2025</v>
      </c>
    </row>
    <row r="395" spans="1:8" ht="43.2" x14ac:dyDescent="0.3">
      <c r="A395" t="s">
        <v>988</v>
      </c>
      <c r="B395" s="28" t="str">
        <f t="shared" si="119"/>
        <v>Palice, iz železa ali nelegiranega jekla, vroče valjane, v ohlapnih kolobarjih, ki vsebujejo manj kot 0,25 mas. % ogljika (razen izdelkov s krožnim prečnim prerezom premera manj kot 14 mm, palic iz avtomatnega jekla in palic z vtiski, rebri, žlebovi ali drugimi deformacijami, nastalimi med valjanjem)</v>
      </c>
      <c r="D395" t="s">
        <v>816</v>
      </c>
      <c r="E395">
        <v>6.6000000000000003E-2</v>
      </c>
      <c r="F395" s="62" t="s">
        <v>1723</v>
      </c>
      <c r="G395" t="s">
        <v>1730</v>
      </c>
      <c r="H395">
        <v>2025</v>
      </c>
    </row>
    <row r="396" spans="1:8" ht="43.2" x14ac:dyDescent="0.3">
      <c r="A396" t="s">
        <v>990</v>
      </c>
      <c r="B396" s="28" t="s">
        <v>991</v>
      </c>
      <c r="C396">
        <v>3.7999999999999999E-2</v>
      </c>
      <c r="D396" t="s">
        <v>814</v>
      </c>
      <c r="E396">
        <v>1.3640000000000001</v>
      </c>
      <c r="F396" s="62" t="s">
        <v>1721</v>
      </c>
      <c r="G396" t="s">
        <v>1730</v>
      </c>
      <c r="H396">
        <v>2025</v>
      </c>
    </row>
    <row r="397" spans="1:8" ht="43.2" x14ac:dyDescent="0.3">
      <c r="A397" t="s">
        <v>990</v>
      </c>
      <c r="B397" s="28" t="str">
        <f t="shared" ref="B397:B398" si="120">B396</f>
        <v>Palice, vroče valjane, v ohlapnih kolobarjih, iz železa ali nelegiranega jekla, ki vsebujejo 0,25 mas. % ali več ogljika (razen izdelkov s krožnim prečnim prerezom premera manj kot 14 mm, palic iz avtomatnega jekla in palic z vtiski, rebri, žlebovi ali drugimi deformacijami, nastalimi med valjanjem)</v>
      </c>
      <c r="D397" t="s">
        <v>815</v>
      </c>
      <c r="E397">
        <v>0.47499999999999998</v>
      </c>
      <c r="F397" s="62" t="s">
        <v>1722</v>
      </c>
      <c r="G397" t="s">
        <v>1730</v>
      </c>
      <c r="H397">
        <v>2025</v>
      </c>
    </row>
    <row r="398" spans="1:8" ht="43.2" x14ac:dyDescent="0.3">
      <c r="A398" t="s">
        <v>990</v>
      </c>
      <c r="B398" s="28" t="str">
        <f t="shared" si="120"/>
        <v>Palice, vroče valjane, v ohlapnih kolobarjih, iz železa ali nelegiranega jekla, ki vsebujejo 0,25 mas. % ali več ogljika (razen izdelkov s krožnim prečnim prerezom premera manj kot 14 mm, palic iz avtomatnega jekla in palic z vtiski, rebri, žlebovi ali drugimi deformacijami, nastalimi med valjanjem)</v>
      </c>
      <c r="D398" t="s">
        <v>816</v>
      </c>
      <c r="E398">
        <v>6.6000000000000003E-2</v>
      </c>
      <c r="F398" s="62" t="s">
        <v>1723</v>
      </c>
      <c r="G398" t="s">
        <v>1730</v>
      </c>
      <c r="H398">
        <v>2025</v>
      </c>
    </row>
    <row r="399" spans="1:8" x14ac:dyDescent="0.3">
      <c r="A399" t="s">
        <v>153</v>
      </c>
      <c r="B399" s="28" t="s">
        <v>992</v>
      </c>
      <c r="C399">
        <v>0.30299999999999999</v>
      </c>
      <c r="D399" t="s">
        <v>820</v>
      </c>
      <c r="E399">
        <v>1.629</v>
      </c>
      <c r="F399" s="62" t="s">
        <v>1721</v>
      </c>
      <c r="G399" t="s">
        <v>1730</v>
      </c>
      <c r="H399">
        <v>2025</v>
      </c>
    </row>
    <row r="400" spans="1:8" x14ac:dyDescent="0.3">
      <c r="A400" t="s">
        <v>153</v>
      </c>
      <c r="B400" s="28" t="str">
        <f t="shared" ref="B400:B401" si="121">B399</f>
        <v>Palice iz železa ali nelegiranega jekla, kovane, brez nadaljnje obdelave (razen v ohlapnih kolobarjih)</v>
      </c>
      <c r="D400" t="s">
        <v>821</v>
      </c>
      <c r="E400">
        <v>0.74</v>
      </c>
      <c r="F400" s="62" t="s">
        <v>1722</v>
      </c>
      <c r="G400" t="s">
        <v>1730</v>
      </c>
      <c r="H400">
        <v>2025</v>
      </c>
    </row>
    <row r="401" spans="1:8" x14ac:dyDescent="0.3">
      <c r="A401" t="s">
        <v>153</v>
      </c>
      <c r="B401" s="28" t="str">
        <f t="shared" si="121"/>
        <v>Palice iz železa ali nelegiranega jekla, kovane, brez nadaljnje obdelave (razen v ohlapnih kolobarjih)</v>
      </c>
      <c r="D401" t="s">
        <v>822</v>
      </c>
      <c r="E401">
        <v>0.33100000000000002</v>
      </c>
      <c r="F401" s="62" t="s">
        <v>1723</v>
      </c>
      <c r="G401" t="s">
        <v>1730</v>
      </c>
      <c r="H401">
        <v>2025</v>
      </c>
    </row>
    <row r="402" spans="1:8" ht="28.8" x14ac:dyDescent="0.3">
      <c r="A402" t="s">
        <v>154</v>
      </c>
      <c r="B402" s="28" t="s">
        <v>395</v>
      </c>
      <c r="C402">
        <v>3.7999999999999999E-2</v>
      </c>
      <c r="D402" t="s">
        <v>814</v>
      </c>
      <c r="E402">
        <v>1.3640000000000001</v>
      </c>
      <c r="F402" s="62" t="s">
        <v>1721</v>
      </c>
      <c r="G402" t="s">
        <v>1730</v>
      </c>
      <c r="H402">
        <v>2025</v>
      </c>
    </row>
    <row r="403" spans="1:8" ht="28.8" x14ac:dyDescent="0.3">
      <c r="A403" t="s">
        <v>154</v>
      </c>
      <c r="B403" s="28" t="str">
        <f t="shared" ref="B403:B404" si="122">B402</f>
        <v>Palice iz železa ali nelegiranega jekla, z vtiski, rebri, žlebovi ali drugimi deformacijami, nastalimi med valjanjem</v>
      </c>
      <c r="D403" t="s">
        <v>815</v>
      </c>
      <c r="E403">
        <v>0.47499999999999998</v>
      </c>
      <c r="F403" s="62" t="s">
        <v>1722</v>
      </c>
      <c r="G403" t="s">
        <v>1730</v>
      </c>
      <c r="H403">
        <v>2025</v>
      </c>
    </row>
    <row r="404" spans="1:8" ht="28.8" x14ac:dyDescent="0.3">
      <c r="A404" t="s">
        <v>154</v>
      </c>
      <c r="B404" s="28" t="str">
        <f t="shared" si="122"/>
        <v>Palice iz železa ali nelegiranega jekla, z vtiski, rebri, žlebovi ali drugimi deformacijami, nastalimi med valjanjem</v>
      </c>
      <c r="D404" t="s">
        <v>816</v>
      </c>
      <c r="E404">
        <v>6.6000000000000003E-2</v>
      </c>
      <c r="F404" s="62" t="s">
        <v>1723</v>
      </c>
      <c r="G404" t="s">
        <v>1730</v>
      </c>
      <c r="H404">
        <v>2025</v>
      </c>
    </row>
    <row r="405" spans="1:8" ht="43.2" x14ac:dyDescent="0.3">
      <c r="A405" t="s">
        <v>155</v>
      </c>
      <c r="B405" s="28" t="s">
        <v>396</v>
      </c>
      <c r="C405">
        <v>3.7999999999999999E-2</v>
      </c>
      <c r="D405" t="s">
        <v>814</v>
      </c>
      <c r="E405">
        <v>1.3640000000000001</v>
      </c>
      <c r="F405" s="62" t="s">
        <v>1721</v>
      </c>
      <c r="G405" t="s">
        <v>1730</v>
      </c>
      <c r="H405">
        <v>2025</v>
      </c>
    </row>
    <row r="406" spans="1:8" ht="43.2" x14ac:dyDescent="0.3">
      <c r="A406" t="s">
        <v>155</v>
      </c>
      <c r="B406" s="28" t="str">
        <f t="shared" ref="B406:B407" si="123">B405</f>
        <v>Palice iz nelegiranega avtomatnega jekla, vroče valjane, vroče vlečene ali vroče iztiskane, brez nadaljnje obdelave (razen palic z vtiski, rebri, žlebovi ali drugimi deformacijami, nastalimi med valjanjem, ali palic, ki so spiralno zvite po valjanju)</v>
      </c>
      <c r="D406" t="s">
        <v>815</v>
      </c>
      <c r="E406">
        <v>0.47499999999999998</v>
      </c>
      <c r="F406" s="62" t="s">
        <v>1722</v>
      </c>
      <c r="G406" t="s">
        <v>1730</v>
      </c>
      <c r="H406">
        <v>2025</v>
      </c>
    </row>
    <row r="407" spans="1:8" ht="43.2" x14ac:dyDescent="0.3">
      <c r="A407" t="s">
        <v>155</v>
      </c>
      <c r="B407" s="28" t="str">
        <f t="shared" si="123"/>
        <v>Palice iz nelegiranega avtomatnega jekla, vroče valjane, vroče vlečene ali vroče iztiskane, brez nadaljnje obdelave (razen palic z vtiski, rebri, žlebovi ali drugimi deformacijami, nastalimi med valjanjem, ali palic, ki so spiralno zvite po valjanju)</v>
      </c>
      <c r="D407" t="s">
        <v>816</v>
      </c>
      <c r="E407">
        <v>6.6000000000000003E-2</v>
      </c>
      <c r="F407" s="62" t="s">
        <v>1723</v>
      </c>
      <c r="G407" t="s">
        <v>1730</v>
      </c>
      <c r="H407">
        <v>2025</v>
      </c>
    </row>
    <row r="408" spans="1:8" ht="57.6" x14ac:dyDescent="0.3">
      <c r="A408" t="s">
        <v>993</v>
      </c>
      <c r="B408" s="28" t="s">
        <v>994</v>
      </c>
      <c r="C408">
        <v>3.7999999999999999E-2</v>
      </c>
      <c r="D408" t="s">
        <v>814</v>
      </c>
      <c r="E408">
        <v>1.3640000000000001</v>
      </c>
      <c r="F408" s="62" t="s">
        <v>1721</v>
      </c>
      <c r="G408" t="s">
        <v>1730</v>
      </c>
      <c r="H408">
        <v>2025</v>
      </c>
    </row>
    <row r="409" spans="1:8" ht="57.6" x14ac:dyDescent="0.3">
      <c r="A409" t="s">
        <v>993</v>
      </c>
      <c r="B409" s="28" t="str">
        <f t="shared" ref="B409:B410" si="124">B408</f>
        <v>Palice iz železa ali nelegiranega jekla, vroče valjane, vroče vlečene ali vroče iztiskane, brez nadaljnje obdelave, ki vsebujejo manj kot 0,25 mas. % ogljika, s pravokotnim (razen kvadratnega) prečnim prerezom (razen palic z vtiski, rebri, žlebovi ali drugimi deformacijami, nastalimi med valjanjem, palic, ki so spiralno zvite po valjanju, in palic iz avtomatnega jekla)</v>
      </c>
      <c r="D409" t="s">
        <v>815</v>
      </c>
      <c r="E409">
        <v>0.47499999999999998</v>
      </c>
      <c r="F409" s="62" t="s">
        <v>1722</v>
      </c>
      <c r="G409" t="s">
        <v>1730</v>
      </c>
      <c r="H409">
        <v>2025</v>
      </c>
    </row>
    <row r="410" spans="1:8" ht="57.6" x14ac:dyDescent="0.3">
      <c r="A410" t="s">
        <v>993</v>
      </c>
      <c r="B410" s="28" t="str">
        <f t="shared" si="124"/>
        <v>Palice iz železa ali nelegiranega jekla, vroče valjane, vroče vlečene ali vroče iztiskane, brez nadaljnje obdelave, ki vsebujejo manj kot 0,25 mas. % ogljika, s pravokotnim (razen kvadratnega) prečnim prerezom (razen palic z vtiski, rebri, žlebovi ali drugimi deformacijami, nastalimi med valjanjem, palic, ki so spiralno zvite po valjanju, in palic iz avtomatnega jekla)</v>
      </c>
      <c r="D410" t="s">
        <v>816</v>
      </c>
      <c r="E410">
        <v>6.6000000000000003E-2</v>
      </c>
      <c r="F410" s="62" t="s">
        <v>1723</v>
      </c>
      <c r="G410" t="s">
        <v>1730</v>
      </c>
      <c r="H410">
        <v>2025</v>
      </c>
    </row>
    <row r="411" spans="1:8" ht="57.6" x14ac:dyDescent="0.3">
      <c r="A411" t="s">
        <v>995</v>
      </c>
      <c r="B411" s="28" t="s">
        <v>996</v>
      </c>
      <c r="C411">
        <v>3.7999999999999999E-2</v>
      </c>
      <c r="D411" t="s">
        <v>814</v>
      </c>
      <c r="E411">
        <v>1.3640000000000001</v>
      </c>
      <c r="F411" s="62" t="s">
        <v>1721</v>
      </c>
      <c r="G411" t="s">
        <v>1730</v>
      </c>
      <c r="H411">
        <v>2025</v>
      </c>
    </row>
    <row r="412" spans="1:8" ht="57.6" x14ac:dyDescent="0.3">
      <c r="A412" t="s">
        <v>995</v>
      </c>
      <c r="B412" s="28" t="str">
        <f t="shared" ref="B412:B413" si="125">B411</f>
        <v>Druge palice iz železa ali nelegiranega jekla, samo vroče valjane, vroče vlečene ali vroče iztiskane, ki vsebujejo 0,25 mas. % ali več ogljika, s pravokotnim (razen kvadratnega) prečnim prerezom (razen palic z vtiski, rebri, žlebovi ali drugimi deformacijami, nastalimi med valjanjem, palic, ki so spiralno zvite po valjanju, in palic iz avtomatnega jekla)</v>
      </c>
      <c r="D412" t="s">
        <v>815</v>
      </c>
      <c r="E412">
        <v>0.47499999999999998</v>
      </c>
      <c r="F412" s="62" t="s">
        <v>1722</v>
      </c>
      <c r="G412" t="s">
        <v>1730</v>
      </c>
      <c r="H412">
        <v>2025</v>
      </c>
    </row>
    <row r="413" spans="1:8" ht="57.6" x14ac:dyDescent="0.3">
      <c r="A413" t="s">
        <v>995</v>
      </c>
      <c r="B413" s="28" t="str">
        <f t="shared" si="125"/>
        <v>Druge palice iz železa ali nelegiranega jekla, samo vroče valjane, vroče vlečene ali vroče iztiskane, ki vsebujejo 0,25 mas. % ali več ogljika, s pravokotnim (razen kvadratnega) prečnim prerezom (razen palic z vtiski, rebri, žlebovi ali drugimi deformacijami, nastalimi med valjanjem, palic, ki so spiralno zvite po valjanju, in palic iz avtomatnega jekla)</v>
      </c>
      <c r="D413" t="s">
        <v>816</v>
      </c>
      <c r="E413">
        <v>6.6000000000000003E-2</v>
      </c>
      <c r="F413" s="62" t="s">
        <v>1723</v>
      </c>
      <c r="G413" t="s">
        <v>1730</v>
      </c>
      <c r="H413">
        <v>2025</v>
      </c>
    </row>
    <row r="414" spans="1:8" ht="43.2" x14ac:dyDescent="0.3">
      <c r="A414" t="s">
        <v>997</v>
      </c>
      <c r="B414" s="28" t="s">
        <v>998</v>
      </c>
      <c r="C414">
        <v>3.7999999999999999E-2</v>
      </c>
      <c r="D414" t="s">
        <v>814</v>
      </c>
      <c r="E414">
        <v>1.3640000000000001</v>
      </c>
      <c r="F414" s="62" t="s">
        <v>1721</v>
      </c>
      <c r="G414" t="s">
        <v>1730</v>
      </c>
      <c r="H414">
        <v>2025</v>
      </c>
    </row>
    <row r="415" spans="1:8" ht="43.2" x14ac:dyDescent="0.3">
      <c r="A415" t="s">
        <v>997</v>
      </c>
      <c r="B415" s="28" t="str">
        <f t="shared" ref="B415:B416" si="126">B414</f>
        <v>Palice iz tipov, ki se uporabljajo za armiranje betona, gladke, iz železa ali nelegiranega jekla, samo vroče valjane, vroče vlečene ali vroče iztiskane, ki vsebujejo manj kot 0,25 mas. % ogljika, s kvadratnim prečnim prerezom ali s prečnim prerezom, ki ni pravokoten</v>
      </c>
      <c r="D415" t="s">
        <v>815</v>
      </c>
      <c r="E415">
        <v>0.47499999999999998</v>
      </c>
      <c r="F415" s="62" t="s">
        <v>1722</v>
      </c>
      <c r="G415" t="s">
        <v>1730</v>
      </c>
      <c r="H415">
        <v>2025</v>
      </c>
    </row>
    <row r="416" spans="1:8" ht="43.2" x14ac:dyDescent="0.3">
      <c r="A416" t="s">
        <v>997</v>
      </c>
      <c r="B416" s="28" t="str">
        <f t="shared" si="126"/>
        <v>Palice iz tipov, ki se uporabljajo za armiranje betona, gladke, iz železa ali nelegiranega jekla, samo vroče valjane, vroče vlečene ali vroče iztiskane, ki vsebujejo manj kot 0,25 mas. % ogljika, s kvadratnim prečnim prerezom ali s prečnim prerezom, ki ni pravokoten</v>
      </c>
      <c r="D416" t="s">
        <v>816</v>
      </c>
      <c r="E416">
        <v>6.6000000000000003E-2</v>
      </c>
      <c r="F416" s="62" t="s">
        <v>1723</v>
      </c>
      <c r="G416" t="s">
        <v>1730</v>
      </c>
      <c r="H416">
        <v>2025</v>
      </c>
    </row>
    <row r="417" spans="1:8" ht="57.6" x14ac:dyDescent="0.3">
      <c r="A417" t="s">
        <v>999</v>
      </c>
      <c r="B417" s="28" t="s">
        <v>1000</v>
      </c>
      <c r="C417">
        <v>3.7999999999999999E-2</v>
      </c>
      <c r="D417" t="s">
        <v>814</v>
      </c>
      <c r="E417">
        <v>1.3640000000000001</v>
      </c>
      <c r="F417" s="62" t="s">
        <v>1721</v>
      </c>
      <c r="G417" t="s">
        <v>1730</v>
      </c>
      <c r="H417">
        <v>2025</v>
      </c>
    </row>
    <row r="418" spans="1:8" ht="57.6" x14ac:dyDescent="0.3">
      <c r="A418" t="s">
        <v>999</v>
      </c>
      <c r="B418" s="28" t="str">
        <f t="shared" ref="B418:B419" si="127">B417</f>
        <v>Palice iz železa ali nelegiranega jekla, samo vroče valjane, vroče vlečene ali vroče iztiskane, ki vsebujejo manj kot 0,25 mas. % ogljika, s krožnim prečnim prerezom največjega premera 80 mm ali več (razen palic iz avtomatnega jekla, gladkih palic, palic za armirani beton ali palic z vtiski, rebri, žlebovi ali drugimi deformacijami, nastalimi med valjanjem, in palic, ki so zvite po valjanju)</v>
      </c>
      <c r="D418" t="s">
        <v>815</v>
      </c>
      <c r="E418">
        <v>0.47499999999999998</v>
      </c>
      <c r="F418" s="62" t="s">
        <v>1722</v>
      </c>
      <c r="G418" t="s">
        <v>1730</v>
      </c>
      <c r="H418">
        <v>2025</v>
      </c>
    </row>
    <row r="419" spans="1:8" ht="57.6" x14ac:dyDescent="0.3">
      <c r="A419" t="s">
        <v>999</v>
      </c>
      <c r="B419" s="28" t="str">
        <f t="shared" si="127"/>
        <v>Palice iz železa ali nelegiranega jekla, samo vroče valjane, vroče vlečene ali vroče iztiskane, ki vsebujejo manj kot 0,25 mas. % ogljika, s krožnim prečnim prerezom največjega premera 80 mm ali več (razen palic iz avtomatnega jekla, gladkih palic, palic za armirani beton ali palic z vtiski, rebri, žlebovi ali drugimi deformacijami, nastalimi med valjanjem, in palic, ki so zvite po valjanju)</v>
      </c>
      <c r="D419" t="s">
        <v>816</v>
      </c>
      <c r="E419">
        <v>6.6000000000000003E-2</v>
      </c>
      <c r="F419" s="62" t="s">
        <v>1723</v>
      </c>
      <c r="G419" t="s">
        <v>1730</v>
      </c>
      <c r="H419">
        <v>2025</v>
      </c>
    </row>
    <row r="420" spans="1:8" ht="57.6" x14ac:dyDescent="0.3">
      <c r="A420" t="s">
        <v>1001</v>
      </c>
      <c r="B420" s="28" t="s">
        <v>1002</v>
      </c>
      <c r="C420">
        <v>3.7999999999999999E-2</v>
      </c>
      <c r="D420" t="s">
        <v>814</v>
      </c>
      <c r="E420">
        <v>1.3640000000000001</v>
      </c>
      <c r="F420" s="62" t="s">
        <v>1721</v>
      </c>
      <c r="G420" t="s">
        <v>1730</v>
      </c>
      <c r="H420">
        <v>2025</v>
      </c>
    </row>
    <row r="421" spans="1:8" ht="57.6" x14ac:dyDescent="0.3">
      <c r="A421" t="s">
        <v>1001</v>
      </c>
      <c r="B421" s="28" t="str">
        <f t="shared" ref="B421:B422" si="128">B420</f>
        <v>Palice iz železa ali nelegiranega jekla, samo vroče valjane, vroče vlečene ali vroče iztiskane, ki vsebujejo manj kot 0,25 mas. % ogljika, s krožnim prečnim prerezom največjega premera več kot 80 mm (razen palic iz avtomatnega jekla, gladkih palic, palic za armirani beton ali palic z vtiski, rebri, žlebovi ali drugimi deformacijami, nastalimi med valjanjem, in palic, ki so zvite po valjanju)</v>
      </c>
      <c r="D421" t="s">
        <v>815</v>
      </c>
      <c r="E421">
        <v>0.47499999999999998</v>
      </c>
      <c r="F421" s="62" t="s">
        <v>1722</v>
      </c>
      <c r="G421" t="s">
        <v>1730</v>
      </c>
      <c r="H421">
        <v>2025</v>
      </c>
    </row>
    <row r="422" spans="1:8" ht="57.6" x14ac:dyDescent="0.3">
      <c r="A422" t="s">
        <v>1001</v>
      </c>
      <c r="B422" s="28" t="str">
        <f t="shared" si="128"/>
        <v>Palice iz železa ali nelegiranega jekla, samo vroče valjane, vroče vlečene ali vroče iztiskane, ki vsebujejo manj kot 0,25 mas. % ogljika, s krožnim prečnim prerezom največjega premera več kot 80 mm (razen palic iz avtomatnega jekla, gladkih palic, palic za armirani beton ali palic z vtiski, rebri, žlebovi ali drugimi deformacijami, nastalimi med valjanjem, in palic, ki so zvite po valjanju)</v>
      </c>
      <c r="D422" t="s">
        <v>816</v>
      </c>
      <c r="E422">
        <v>6.6000000000000003E-2</v>
      </c>
      <c r="F422" s="62" t="s">
        <v>1723</v>
      </c>
      <c r="G422" t="s">
        <v>1730</v>
      </c>
      <c r="H422">
        <v>2025</v>
      </c>
    </row>
    <row r="423" spans="1:8" ht="57.6" x14ac:dyDescent="0.3">
      <c r="A423" t="s">
        <v>1003</v>
      </c>
      <c r="B423" s="28" t="s">
        <v>1004</v>
      </c>
      <c r="C423">
        <v>3.7999999999999999E-2</v>
      </c>
      <c r="D423" t="s">
        <v>814</v>
      </c>
      <c r="E423">
        <v>1.3640000000000001</v>
      </c>
      <c r="F423" s="62" t="s">
        <v>1721</v>
      </c>
      <c r="G423" t="s">
        <v>1730</v>
      </c>
      <c r="H423">
        <v>2025</v>
      </c>
    </row>
    <row r="424" spans="1:8" ht="57.6" x14ac:dyDescent="0.3">
      <c r="A424" t="s">
        <v>1003</v>
      </c>
      <c r="B424" s="28" t="str">
        <f t="shared" ref="B424:B425" si="129">B423</f>
        <v>Palice iz železa ali nelegiranega jekla, samo vroče valjane, vroče vlečene ali vroče iztiskane, ki vsebujejo manj kot 0,25 mas. % ogljika, s kvadratnim prečnim prerezom ali s prečnim prerezom, ki ni kvadraten ali krožen (razen palic iz avtomatnega jekla, gladkih palic, palic za armirani beton ali palic z vtiski, rebri, žlebovi ali drugimi deformacijami, nastalimi med valjanjem, in palic, ki so zvite po valjanju)</v>
      </c>
      <c r="D424" t="s">
        <v>815</v>
      </c>
      <c r="E424">
        <v>0.47499999999999998</v>
      </c>
      <c r="F424" s="62" t="s">
        <v>1722</v>
      </c>
      <c r="G424" t="s">
        <v>1730</v>
      </c>
      <c r="H424">
        <v>2025</v>
      </c>
    </row>
    <row r="425" spans="1:8" ht="57.6" x14ac:dyDescent="0.3">
      <c r="A425" t="s">
        <v>1003</v>
      </c>
      <c r="B425" s="28" t="str">
        <f t="shared" si="129"/>
        <v>Palice iz železa ali nelegiranega jekla, samo vroče valjane, vroče vlečene ali vroče iztiskane, ki vsebujejo manj kot 0,25 mas. % ogljika, s kvadratnim prečnim prerezom ali s prečnim prerezom, ki ni kvadraten ali krožen (razen palic iz avtomatnega jekla, gladkih palic, palic za armirani beton ali palic z vtiski, rebri, žlebovi ali drugimi deformacijami, nastalimi med valjanjem, in palic, ki so zvite po valjanju)</v>
      </c>
      <c r="D425" t="s">
        <v>816</v>
      </c>
      <c r="E425">
        <v>6.6000000000000003E-2</v>
      </c>
      <c r="F425" s="62" t="s">
        <v>1723</v>
      </c>
      <c r="G425" t="s">
        <v>1730</v>
      </c>
      <c r="H425">
        <v>2025</v>
      </c>
    </row>
    <row r="426" spans="1:8" ht="57.6" x14ac:dyDescent="0.3">
      <c r="A426" t="s">
        <v>1005</v>
      </c>
      <c r="B426" s="28" t="s">
        <v>1006</v>
      </c>
      <c r="C426">
        <v>3.7999999999999999E-2</v>
      </c>
      <c r="D426" t="s">
        <v>814</v>
      </c>
      <c r="E426">
        <v>1.3640000000000001</v>
      </c>
      <c r="F426" s="62" t="s">
        <v>1721</v>
      </c>
      <c r="G426" t="s">
        <v>1730</v>
      </c>
      <c r="H426">
        <v>2025</v>
      </c>
    </row>
    <row r="427" spans="1:8" ht="57.6" x14ac:dyDescent="0.3">
      <c r="A427" t="s">
        <v>1005</v>
      </c>
      <c r="B427" s="28" t="str">
        <f t="shared" ref="B427:B428" si="130">B426</f>
        <v>Palice iz železa ali nelegiranega jekla, samo vroče valjane, vroče vlečene ali vroče iztiskane, ki vsebujejo 0,25 mas. % ali več ogljika, s krožnim prečnim prerezom premera 80 mm ali več (razen palic z vtiski, rebri, žlebovi ali drugimi deformacijami, nastalimi med valjanjem, palic, ki so spiralno zvite po valjanju, in palic iz avtomatnega jekla)</v>
      </c>
      <c r="D427" t="s">
        <v>815</v>
      </c>
      <c r="E427">
        <v>0.47499999999999998</v>
      </c>
      <c r="F427" s="62" t="s">
        <v>1722</v>
      </c>
      <c r="G427" t="s">
        <v>1730</v>
      </c>
      <c r="H427">
        <v>2025</v>
      </c>
    </row>
    <row r="428" spans="1:8" ht="57.6" x14ac:dyDescent="0.3">
      <c r="A428" t="s">
        <v>1005</v>
      </c>
      <c r="B428" s="28" t="str">
        <f t="shared" si="130"/>
        <v>Palice iz železa ali nelegiranega jekla, samo vroče valjane, vroče vlečene ali vroče iztiskane, ki vsebujejo 0,25 mas. % ali več ogljika, s krožnim prečnim prerezom premera 80 mm ali več (razen palic z vtiski, rebri, žlebovi ali drugimi deformacijami, nastalimi med valjanjem, palic, ki so spiralno zvite po valjanju, in palic iz avtomatnega jekla)</v>
      </c>
      <c r="D428" t="s">
        <v>816</v>
      </c>
      <c r="E428">
        <v>6.6000000000000003E-2</v>
      </c>
      <c r="F428" s="62" t="s">
        <v>1723</v>
      </c>
      <c r="G428" t="s">
        <v>1730</v>
      </c>
      <c r="H428">
        <v>2025</v>
      </c>
    </row>
    <row r="429" spans="1:8" ht="57.6" x14ac:dyDescent="0.3">
      <c r="A429" t="s">
        <v>1007</v>
      </c>
      <c r="B429" s="28" t="s">
        <v>1008</v>
      </c>
      <c r="C429">
        <v>3.7999999999999999E-2</v>
      </c>
      <c r="D429" t="s">
        <v>814</v>
      </c>
      <c r="E429">
        <v>1.3640000000000001</v>
      </c>
      <c r="F429" s="62" t="s">
        <v>1721</v>
      </c>
      <c r="G429" t="s">
        <v>1730</v>
      </c>
      <c r="H429">
        <v>2025</v>
      </c>
    </row>
    <row r="430" spans="1:8" ht="57.6" x14ac:dyDescent="0.3">
      <c r="A430" t="s">
        <v>1007</v>
      </c>
      <c r="B430" s="28" t="str">
        <f t="shared" ref="B430:B431" si="131">B429</f>
        <v>Palice iz železa ali nelegiranega jekla, samo vroče valjane, vroče vlečene ali vroče iztiskane, ki vsebujejo 0,25 mas. % ali več ogljika, s krožnim prečnim prerezom premera več kot 80 mm (razen palic z vtiski, rebri, žlebovi ali drugimi deformacijami, nastalimi med valjanjem, palic, ki so spiralno zvite po valjanju, in palic iz avtomatnega jekla)</v>
      </c>
      <c r="D430" t="s">
        <v>815</v>
      </c>
      <c r="E430">
        <v>0.47499999999999998</v>
      </c>
      <c r="F430" s="62" t="s">
        <v>1722</v>
      </c>
      <c r="G430" t="s">
        <v>1730</v>
      </c>
      <c r="H430">
        <v>2025</v>
      </c>
    </row>
    <row r="431" spans="1:8" ht="57.6" x14ac:dyDescent="0.3">
      <c r="A431" t="s">
        <v>1007</v>
      </c>
      <c r="B431" s="28" t="str">
        <f t="shared" si="131"/>
        <v>Palice iz železa ali nelegiranega jekla, samo vroče valjane, vroče vlečene ali vroče iztiskane, ki vsebujejo 0,25 mas. % ali več ogljika, s krožnim prečnim prerezom premera več kot 80 mm (razen palic z vtiski, rebri, žlebovi ali drugimi deformacijami, nastalimi med valjanjem, palic, ki so spiralno zvite po valjanju, in palic iz avtomatnega jekla)</v>
      </c>
      <c r="D431" t="s">
        <v>816</v>
      </c>
      <c r="E431">
        <v>6.6000000000000003E-2</v>
      </c>
      <c r="F431" s="62" t="s">
        <v>1723</v>
      </c>
      <c r="G431" t="s">
        <v>1730</v>
      </c>
      <c r="H431">
        <v>2025</v>
      </c>
    </row>
    <row r="432" spans="1:8" ht="57.6" x14ac:dyDescent="0.3">
      <c r="A432" t="s">
        <v>1009</v>
      </c>
      <c r="B432" s="28" t="s">
        <v>1010</v>
      </c>
      <c r="C432">
        <v>3.7999999999999999E-2</v>
      </c>
      <c r="D432" t="s">
        <v>814</v>
      </c>
      <c r="E432">
        <v>1.3640000000000001</v>
      </c>
      <c r="F432" s="62" t="s">
        <v>1721</v>
      </c>
      <c r="G432" t="s">
        <v>1730</v>
      </c>
      <c r="H432">
        <v>2025</v>
      </c>
    </row>
    <row r="433" spans="1:8" ht="57.6" x14ac:dyDescent="0.3">
      <c r="A433" t="s">
        <v>1009</v>
      </c>
      <c r="B433" s="28" t="str">
        <f t="shared" ref="B433:B434" si="132">B432</f>
        <v>Palice iz železa ali nelegiranega jekla, samo vroče valjane, vroče vlečene ali vroče iztiskane, ki vsebujejo 0,25 mas. % ali več ogljika, s kvadratnim prečnim prerezom ali s prečnim prerezom, ki ni pravokoten ali krožen (razen palic z vtiski, rebri, žlebovi ali drugimi deformacijami, nastalimi med valjanjem, palic, ki so spiralno zvite po valjanju, in palic iz avtomatnega jekla)</v>
      </c>
      <c r="D433" t="s">
        <v>815</v>
      </c>
      <c r="E433">
        <v>0.47499999999999998</v>
      </c>
      <c r="F433" s="62" t="s">
        <v>1722</v>
      </c>
      <c r="G433" t="s">
        <v>1730</v>
      </c>
      <c r="H433">
        <v>2025</v>
      </c>
    </row>
    <row r="434" spans="1:8" ht="57.6" x14ac:dyDescent="0.3">
      <c r="A434" t="s">
        <v>1009</v>
      </c>
      <c r="B434" s="28" t="str">
        <f t="shared" si="132"/>
        <v>Palice iz železa ali nelegiranega jekla, samo vroče valjane, vroče vlečene ali vroče iztiskane, ki vsebujejo 0,25 mas. % ali več ogljika, s kvadratnim prečnim prerezom ali s prečnim prerezom, ki ni pravokoten ali krožen (razen palic z vtiski, rebri, žlebovi ali drugimi deformacijami, nastalimi med valjanjem, palic, ki so spiralno zvite po valjanju, in palic iz avtomatnega jekla)</v>
      </c>
      <c r="D434" t="s">
        <v>816</v>
      </c>
      <c r="E434">
        <v>6.6000000000000003E-2</v>
      </c>
      <c r="F434" s="62" t="s">
        <v>1723</v>
      </c>
      <c r="G434" t="s">
        <v>1730</v>
      </c>
      <c r="H434">
        <v>2025</v>
      </c>
    </row>
    <row r="435" spans="1:8" ht="28.8" x14ac:dyDescent="0.3">
      <c r="A435" t="s">
        <v>1011</v>
      </c>
      <c r="B435" s="28" t="s">
        <v>1012</v>
      </c>
      <c r="C435">
        <v>3.7999999999999999E-2</v>
      </c>
      <c r="D435" t="s">
        <v>814</v>
      </c>
      <c r="E435">
        <v>1.3640000000000001</v>
      </c>
      <c r="F435" s="62" t="s">
        <v>1721</v>
      </c>
      <c r="G435" t="s">
        <v>1730</v>
      </c>
      <c r="H435">
        <v>2025</v>
      </c>
    </row>
    <row r="436" spans="1:8" ht="28.8" x14ac:dyDescent="0.3">
      <c r="A436" t="s">
        <v>1011</v>
      </c>
      <c r="B436" s="28" t="str">
        <f t="shared" ref="B436:B437" si="133">B435</f>
        <v>Palice iz nelegiranega avtomatnega jekla, hladno oblikovane ali hladno dodelane, brez nadaljnje obdelave</v>
      </c>
      <c r="D436" t="s">
        <v>815</v>
      </c>
      <c r="E436">
        <v>0.47499999999999998</v>
      </c>
      <c r="F436" s="62" t="s">
        <v>1722</v>
      </c>
      <c r="G436" t="s">
        <v>1730</v>
      </c>
      <c r="H436">
        <v>2025</v>
      </c>
    </row>
    <row r="437" spans="1:8" ht="28.8" x14ac:dyDescent="0.3">
      <c r="A437" t="s">
        <v>1011</v>
      </c>
      <c r="B437" s="28" t="str">
        <f t="shared" si="133"/>
        <v>Palice iz nelegiranega avtomatnega jekla, hladno oblikovane ali hladno dodelane, brez nadaljnje obdelave</v>
      </c>
      <c r="D437" t="s">
        <v>816</v>
      </c>
      <c r="E437">
        <v>6.6000000000000003E-2</v>
      </c>
      <c r="F437" s="62" t="s">
        <v>1723</v>
      </c>
      <c r="G437" t="s">
        <v>1730</v>
      </c>
      <c r="H437">
        <v>2025</v>
      </c>
    </row>
    <row r="438" spans="1:8" ht="43.2" x14ac:dyDescent="0.3">
      <c r="A438" t="s">
        <v>1013</v>
      </c>
      <c r="B438" s="28" t="s">
        <v>1014</v>
      </c>
      <c r="C438">
        <v>3.7999999999999999E-2</v>
      </c>
      <c r="D438" t="s">
        <v>814</v>
      </c>
      <c r="E438">
        <v>1.3640000000000001</v>
      </c>
      <c r="F438" s="62" t="s">
        <v>1721</v>
      </c>
      <c r="G438" t="s">
        <v>1730</v>
      </c>
      <c r="H438">
        <v>2025</v>
      </c>
    </row>
    <row r="439" spans="1:8" ht="43.2" x14ac:dyDescent="0.3">
      <c r="A439" t="s">
        <v>1013</v>
      </c>
      <c r="B439" s="28" t="str">
        <f t="shared" ref="B439:B440" si="134">B438</f>
        <v>Druge palice iz železa ali nelegiranega jekla, hladno oblikovane ali hladno dodelane, brez nadaljnje obdelave, ki vsebujejo manj kot 0,25 mas. % ogljika, s pravokotnim (razen kvadratnega) prečnim prerezom (razen palic iz avtomatnega jekla)</v>
      </c>
      <c r="D439" t="s">
        <v>815</v>
      </c>
      <c r="E439">
        <v>0.47499999999999998</v>
      </c>
      <c r="F439" s="62" t="s">
        <v>1722</v>
      </c>
      <c r="G439" t="s">
        <v>1730</v>
      </c>
      <c r="H439">
        <v>2025</v>
      </c>
    </row>
    <row r="440" spans="1:8" ht="43.2" x14ac:dyDescent="0.3">
      <c r="A440" t="s">
        <v>1013</v>
      </c>
      <c r="B440" s="28" t="str">
        <f t="shared" si="134"/>
        <v>Druge palice iz železa ali nelegiranega jekla, hladno oblikovane ali hladno dodelane, brez nadaljnje obdelave, ki vsebujejo manj kot 0,25 mas. % ogljika, s pravokotnim (razen kvadratnega) prečnim prerezom (razen palic iz avtomatnega jekla)</v>
      </c>
      <c r="D440" t="s">
        <v>816</v>
      </c>
      <c r="E440">
        <v>6.6000000000000003E-2</v>
      </c>
      <c r="F440" s="62" t="s">
        <v>1723</v>
      </c>
      <c r="G440" t="s">
        <v>1730</v>
      </c>
      <c r="H440">
        <v>2025</v>
      </c>
    </row>
    <row r="441" spans="1:8" ht="43.2" x14ac:dyDescent="0.3">
      <c r="A441" t="s">
        <v>1015</v>
      </c>
      <c r="B441" s="28" t="s">
        <v>1016</v>
      </c>
      <c r="C441">
        <v>3.7999999999999999E-2</v>
      </c>
      <c r="D441" t="s">
        <v>814</v>
      </c>
      <c r="E441">
        <v>1.3640000000000001</v>
      </c>
      <c r="F441" s="62" t="s">
        <v>1721</v>
      </c>
      <c r="G441" t="s">
        <v>1730</v>
      </c>
      <c r="H441">
        <v>2025</v>
      </c>
    </row>
    <row r="442" spans="1:8" ht="43.2" x14ac:dyDescent="0.3">
      <c r="A442" t="s">
        <v>1015</v>
      </c>
      <c r="B442" s="28" t="str">
        <f t="shared" ref="B442:B443" si="135">B441</f>
        <v>Druge palice iz železa ali nelegiranega jekla, hladno oblikovane ali hladno dodelane, brez nadaljnje obdelave, ki vsebujejo manj kot 0,25 mas. % ogljika, s kvadratnim prečnim prerezom ali s prečnim prerezom, ki ni pravokoten (razen palic iz avtomatnega jekla)</v>
      </c>
      <c r="D442" t="s">
        <v>815</v>
      </c>
      <c r="E442">
        <v>0.47499999999999998</v>
      </c>
      <c r="F442" s="62" t="s">
        <v>1722</v>
      </c>
      <c r="G442" t="s">
        <v>1730</v>
      </c>
      <c r="H442">
        <v>2025</v>
      </c>
    </row>
    <row r="443" spans="1:8" ht="43.2" x14ac:dyDescent="0.3">
      <c r="A443" t="s">
        <v>1015</v>
      </c>
      <c r="B443" s="28" t="str">
        <f t="shared" si="135"/>
        <v>Druge palice iz železa ali nelegiranega jekla, hladno oblikovane ali hladno dodelane, brez nadaljnje obdelave, ki vsebujejo manj kot 0,25 mas. % ogljika, s kvadratnim prečnim prerezom ali s prečnim prerezom, ki ni pravokoten (razen palic iz avtomatnega jekla)</v>
      </c>
      <c r="D443" t="s">
        <v>816</v>
      </c>
      <c r="E443">
        <v>6.6000000000000003E-2</v>
      </c>
      <c r="F443" s="62" t="s">
        <v>1723</v>
      </c>
      <c r="G443" t="s">
        <v>1730</v>
      </c>
      <c r="H443">
        <v>2025</v>
      </c>
    </row>
    <row r="444" spans="1:8" ht="28.8" x14ac:dyDescent="0.3">
      <c r="A444" t="s">
        <v>1017</v>
      </c>
      <c r="B444" s="28" t="s">
        <v>1018</v>
      </c>
      <c r="C444">
        <v>3.7999999999999999E-2</v>
      </c>
      <c r="D444" t="s">
        <v>814</v>
      </c>
      <c r="E444">
        <v>1.3640000000000001</v>
      </c>
      <c r="F444" s="62" t="s">
        <v>1721</v>
      </c>
      <c r="G444" t="s">
        <v>1730</v>
      </c>
      <c r="H444">
        <v>2025</v>
      </c>
    </row>
    <row r="445" spans="1:8" ht="28.8" x14ac:dyDescent="0.3">
      <c r="A445" t="s">
        <v>1017</v>
      </c>
      <c r="B445" s="28" t="str">
        <f t="shared" ref="B445:B446" si="136">B444</f>
        <v>Druge palice iz železa ali nelegiranega jekla, hladno oblikovane ali hladno dodelane, brez nadaljnje obdelave, ki vsebujejo 0,25 mas. % ali več ogljika (razen palic iz avtomatnega jekla)</v>
      </c>
      <c r="D445" t="s">
        <v>815</v>
      </c>
      <c r="E445">
        <v>0.47499999999999998</v>
      </c>
      <c r="F445" s="62" t="s">
        <v>1722</v>
      </c>
      <c r="G445" t="s">
        <v>1730</v>
      </c>
      <c r="H445">
        <v>2025</v>
      </c>
    </row>
    <row r="446" spans="1:8" ht="28.8" x14ac:dyDescent="0.3">
      <c r="A446" t="s">
        <v>1017</v>
      </c>
      <c r="B446" s="28" t="str">
        <f t="shared" si="136"/>
        <v>Druge palice iz železa ali nelegiranega jekla, hladno oblikovane ali hladno dodelane, brez nadaljnje obdelave, ki vsebujejo 0,25 mas. % ali več ogljika (razen palic iz avtomatnega jekla)</v>
      </c>
      <c r="D446" t="s">
        <v>816</v>
      </c>
      <c r="E446">
        <v>6.6000000000000003E-2</v>
      </c>
      <c r="F446" s="62" t="s">
        <v>1723</v>
      </c>
      <c r="G446" t="s">
        <v>1730</v>
      </c>
      <c r="H446">
        <v>2025</v>
      </c>
    </row>
    <row r="447" spans="1:8" ht="28.8" x14ac:dyDescent="0.3">
      <c r="A447" t="s">
        <v>1019</v>
      </c>
      <c r="B447" s="28" t="s">
        <v>1020</v>
      </c>
      <c r="C447">
        <v>3.7999999999999999E-2</v>
      </c>
      <c r="D447" t="s">
        <v>814</v>
      </c>
      <c r="E447">
        <v>1.3640000000000001</v>
      </c>
      <c r="F447" s="62" t="s">
        <v>1721</v>
      </c>
      <c r="G447" t="s">
        <v>1730</v>
      </c>
      <c r="H447">
        <v>2025</v>
      </c>
    </row>
    <row r="448" spans="1:8" ht="28.8" x14ac:dyDescent="0.3">
      <c r="A448" t="s">
        <v>1019</v>
      </c>
      <c r="B448" s="28" t="str">
        <f t="shared" ref="B448:B449" si="137">B447</f>
        <v>Palice iz železa ali nelegiranega jekla, hladno oblikovane ali hladno dodelane in nadalje obdelane ali toplo oblikovane in nadalje obdelane, ki niso navedene ali zajete na drugem mestu</v>
      </c>
      <c r="D448" t="s">
        <v>815</v>
      </c>
      <c r="E448">
        <v>0.47499999999999998</v>
      </c>
      <c r="F448" s="62" t="s">
        <v>1722</v>
      </c>
      <c r="G448" t="s">
        <v>1730</v>
      </c>
      <c r="H448">
        <v>2025</v>
      </c>
    </row>
    <row r="449" spans="1:8" ht="28.8" x14ac:dyDescent="0.3">
      <c r="A449" t="s">
        <v>1019</v>
      </c>
      <c r="B449" s="28" t="str">
        <f t="shared" si="137"/>
        <v>Palice iz železa ali nelegiranega jekla, hladno oblikovane ali hladno dodelane in nadalje obdelane ali toplo oblikovane in nadalje obdelane, ki niso navedene ali zajete na drugem mestu</v>
      </c>
      <c r="D449" t="s">
        <v>816</v>
      </c>
      <c r="E449">
        <v>6.6000000000000003E-2</v>
      </c>
      <c r="F449" s="62" t="s">
        <v>1723</v>
      </c>
      <c r="G449" t="s">
        <v>1730</v>
      </c>
      <c r="H449">
        <v>2025</v>
      </c>
    </row>
    <row r="450" spans="1:8" ht="28.8" x14ac:dyDescent="0.3">
      <c r="A450" t="s">
        <v>1021</v>
      </c>
      <c r="B450" s="28" t="s">
        <v>1022</v>
      </c>
      <c r="C450">
        <v>3.7999999999999999E-2</v>
      </c>
      <c r="D450" t="s">
        <v>814</v>
      </c>
      <c r="E450">
        <v>1.3640000000000001</v>
      </c>
      <c r="F450" s="62" t="s">
        <v>1721</v>
      </c>
      <c r="G450" t="s">
        <v>1730</v>
      </c>
      <c r="H450">
        <v>2025</v>
      </c>
    </row>
    <row r="451" spans="1:8" ht="28.8" x14ac:dyDescent="0.3">
      <c r="A451" t="s">
        <v>1021</v>
      </c>
      <c r="B451" s="28" t="str">
        <f t="shared" ref="B451:B452" si="138">B450</f>
        <v>U, I ali H profili iz železa ali nelegiranega jekla, vroče valjani, vroče vlečeni ali iztiskani, brez nadaljnje obdelave, višine manj kot 80 mm</v>
      </c>
      <c r="D451" t="s">
        <v>815</v>
      </c>
      <c r="E451">
        <v>0.47499999999999998</v>
      </c>
      <c r="F451" s="62" t="s">
        <v>1722</v>
      </c>
      <c r="G451" t="s">
        <v>1730</v>
      </c>
      <c r="H451">
        <v>2025</v>
      </c>
    </row>
    <row r="452" spans="1:8" ht="28.8" x14ac:dyDescent="0.3">
      <c r="A452" t="s">
        <v>1021</v>
      </c>
      <c r="B452" s="28" t="str">
        <f t="shared" si="138"/>
        <v>U, I ali H profili iz železa ali nelegiranega jekla, vroče valjani, vroče vlečeni ali iztiskani, brez nadaljnje obdelave, višine manj kot 80 mm</v>
      </c>
      <c r="D452" t="s">
        <v>816</v>
      </c>
      <c r="E452">
        <v>6.6000000000000003E-2</v>
      </c>
      <c r="F452" s="62" t="s">
        <v>1723</v>
      </c>
      <c r="G452" t="s">
        <v>1730</v>
      </c>
      <c r="H452">
        <v>2025</v>
      </c>
    </row>
    <row r="453" spans="1:8" ht="28.8" x14ac:dyDescent="0.3">
      <c r="A453" t="s">
        <v>1023</v>
      </c>
      <c r="B453" s="28" t="s">
        <v>1024</v>
      </c>
      <c r="C453">
        <v>3.7999999999999999E-2</v>
      </c>
      <c r="D453" t="s">
        <v>814</v>
      </c>
      <c r="E453">
        <v>1.3640000000000001</v>
      </c>
      <c r="F453" s="62" t="s">
        <v>1721</v>
      </c>
      <c r="G453" t="s">
        <v>1730</v>
      </c>
      <c r="H453">
        <v>2025</v>
      </c>
    </row>
    <row r="454" spans="1:8" ht="28.8" x14ac:dyDescent="0.3">
      <c r="A454" t="s">
        <v>1023</v>
      </c>
      <c r="B454" s="28" t="str">
        <f t="shared" ref="B454:B455" si="139">B453</f>
        <v>L profili iz železa ali nelegiranega jekla, vroče valjani, vroče vlečeni ali iztiskani, brez nadaljnje obdelave, višine manj kot 80 mm</v>
      </c>
      <c r="D454" t="s">
        <v>815</v>
      </c>
      <c r="E454">
        <v>0.47499999999999998</v>
      </c>
      <c r="F454" s="62" t="s">
        <v>1722</v>
      </c>
      <c r="G454" t="s">
        <v>1730</v>
      </c>
      <c r="H454">
        <v>2025</v>
      </c>
    </row>
    <row r="455" spans="1:8" ht="28.8" x14ac:dyDescent="0.3">
      <c r="A455" t="s">
        <v>1023</v>
      </c>
      <c r="B455" s="28" t="str">
        <f t="shared" si="139"/>
        <v>L profili iz železa ali nelegiranega jekla, vroče valjani, vroče vlečeni ali iztiskani, brez nadaljnje obdelave, višine manj kot 80 mm</v>
      </c>
      <c r="D455" t="s">
        <v>816</v>
      </c>
      <c r="E455">
        <v>6.6000000000000003E-2</v>
      </c>
      <c r="F455" s="62" t="s">
        <v>1723</v>
      </c>
      <c r="G455" t="s">
        <v>1730</v>
      </c>
      <c r="H455">
        <v>2025</v>
      </c>
    </row>
    <row r="456" spans="1:8" ht="28.8" x14ac:dyDescent="0.3">
      <c r="A456" t="s">
        <v>1025</v>
      </c>
      <c r="B456" s="28" t="s">
        <v>1026</v>
      </c>
      <c r="C456">
        <v>3.7999999999999999E-2</v>
      </c>
      <c r="D456" t="s">
        <v>814</v>
      </c>
      <c r="E456">
        <v>1.3640000000000001</v>
      </c>
      <c r="F456" s="62" t="s">
        <v>1721</v>
      </c>
      <c r="G456" t="s">
        <v>1730</v>
      </c>
      <c r="H456">
        <v>2025</v>
      </c>
    </row>
    <row r="457" spans="1:8" ht="28.8" x14ac:dyDescent="0.3">
      <c r="A457" t="s">
        <v>1025</v>
      </c>
      <c r="B457" s="28" t="str">
        <f t="shared" ref="B457:B458" si="140">B456</f>
        <v>T profili iz železa ali nelegiranega jekla, vroče valjani, vroče vlečeni ali iztiskani, brez nadaljnje obdelave, višine manj kot 80 mm</v>
      </c>
      <c r="D457" t="s">
        <v>815</v>
      </c>
      <c r="E457">
        <v>0.47499999999999998</v>
      </c>
      <c r="F457" s="62" t="s">
        <v>1722</v>
      </c>
      <c r="G457" t="s">
        <v>1730</v>
      </c>
      <c r="H457">
        <v>2025</v>
      </c>
    </row>
    <row r="458" spans="1:8" ht="28.8" x14ac:dyDescent="0.3">
      <c r="A458" t="s">
        <v>1025</v>
      </c>
      <c r="B458" s="28" t="str">
        <f t="shared" si="140"/>
        <v>T profili iz železa ali nelegiranega jekla, vroče valjani, vroče vlečeni ali iztiskani, brez nadaljnje obdelave, višine manj kot 80 mm</v>
      </c>
      <c r="D458" t="s">
        <v>816</v>
      </c>
      <c r="E458">
        <v>6.6000000000000003E-2</v>
      </c>
      <c r="F458" s="62" t="s">
        <v>1723</v>
      </c>
      <c r="G458" t="s">
        <v>1730</v>
      </c>
      <c r="H458">
        <v>2025</v>
      </c>
    </row>
    <row r="459" spans="1:8" ht="28.8" x14ac:dyDescent="0.3">
      <c r="A459" t="s">
        <v>1027</v>
      </c>
      <c r="B459" s="28" t="s">
        <v>1028</v>
      </c>
      <c r="C459">
        <v>3.7999999999999999E-2</v>
      </c>
      <c r="D459" t="s">
        <v>814</v>
      </c>
      <c r="E459">
        <v>1.3640000000000001</v>
      </c>
      <c r="F459" s="62" t="s">
        <v>1721</v>
      </c>
      <c r="G459" t="s">
        <v>1730</v>
      </c>
      <c r="H459">
        <v>2025</v>
      </c>
    </row>
    <row r="460" spans="1:8" ht="28.8" x14ac:dyDescent="0.3">
      <c r="A460" t="s">
        <v>1027</v>
      </c>
      <c r="B460" s="28" t="str">
        <f t="shared" ref="B460:B461" si="141">B459</f>
        <v>U profili iz železa ali nelegiranega jekla, samo vroče valjani, vroče vlečeni ali iztiskani, višine 80 mm ali več, vendar ne več kot 220 mm</v>
      </c>
      <c r="D460" t="s">
        <v>815</v>
      </c>
      <c r="E460">
        <v>0.47499999999999998</v>
      </c>
      <c r="F460" s="62" t="s">
        <v>1722</v>
      </c>
      <c r="G460" t="s">
        <v>1730</v>
      </c>
      <c r="H460">
        <v>2025</v>
      </c>
    </row>
    <row r="461" spans="1:8" ht="28.8" x14ac:dyDescent="0.3">
      <c r="A461" t="s">
        <v>1027</v>
      </c>
      <c r="B461" s="28" t="str">
        <f t="shared" si="141"/>
        <v>U profili iz železa ali nelegiranega jekla, samo vroče valjani, vroče vlečeni ali iztiskani, višine 80 mm ali več, vendar ne več kot 220 mm</v>
      </c>
      <c r="D461" t="s">
        <v>816</v>
      </c>
      <c r="E461">
        <v>6.6000000000000003E-2</v>
      </c>
      <c r="F461" s="62" t="s">
        <v>1723</v>
      </c>
      <c r="G461" t="s">
        <v>1730</v>
      </c>
      <c r="H461">
        <v>2025</v>
      </c>
    </row>
    <row r="462" spans="1:8" ht="28.8" x14ac:dyDescent="0.3">
      <c r="A462" t="s">
        <v>1029</v>
      </c>
      <c r="B462" s="28" t="s">
        <v>1030</v>
      </c>
      <c r="C462">
        <v>3.7999999999999999E-2</v>
      </c>
      <c r="D462" t="s">
        <v>814</v>
      </c>
      <c r="E462">
        <v>1.3640000000000001</v>
      </c>
      <c r="F462" s="62" t="s">
        <v>1721</v>
      </c>
      <c r="G462" t="s">
        <v>1730</v>
      </c>
      <c r="H462">
        <v>2025</v>
      </c>
    </row>
    <row r="463" spans="1:8" ht="28.8" x14ac:dyDescent="0.3">
      <c r="A463" t="s">
        <v>1029</v>
      </c>
      <c r="B463" s="28" t="str">
        <f t="shared" ref="B463:B464" si="142">B462</f>
        <v>U profili iz železa ali nelegiranega jekla, samo vroče valjani, vroče vlečeni ali iztiskani, višine več kot 220 mm</v>
      </c>
      <c r="D463" t="s">
        <v>815</v>
      </c>
      <c r="E463">
        <v>0.47499999999999998</v>
      </c>
      <c r="F463" s="62" t="s">
        <v>1722</v>
      </c>
      <c r="G463" t="s">
        <v>1730</v>
      </c>
      <c r="H463">
        <v>2025</v>
      </c>
    </row>
    <row r="464" spans="1:8" ht="28.8" x14ac:dyDescent="0.3">
      <c r="A464" t="s">
        <v>1029</v>
      </c>
      <c r="B464" s="28" t="str">
        <f t="shared" si="142"/>
        <v>U profili iz železa ali nelegiranega jekla, samo vroče valjani, vroče vlečeni ali iztiskani, višine več kot 220 mm</v>
      </c>
      <c r="D464" t="s">
        <v>816</v>
      </c>
      <c r="E464">
        <v>6.6000000000000003E-2</v>
      </c>
      <c r="F464" s="62" t="s">
        <v>1723</v>
      </c>
      <c r="G464" t="s">
        <v>1730</v>
      </c>
      <c r="H464">
        <v>2025</v>
      </c>
    </row>
    <row r="465" spans="1:8" ht="28.8" x14ac:dyDescent="0.3">
      <c r="A465" t="s">
        <v>1031</v>
      </c>
      <c r="B465" s="28" t="s">
        <v>1032</v>
      </c>
      <c r="C465">
        <v>3.7999999999999999E-2</v>
      </c>
      <c r="D465" t="s">
        <v>814</v>
      </c>
      <c r="E465">
        <v>1.3640000000000001</v>
      </c>
      <c r="F465" s="62" t="s">
        <v>1721</v>
      </c>
      <c r="G465" t="s">
        <v>1730</v>
      </c>
      <c r="H465">
        <v>2025</v>
      </c>
    </row>
    <row r="466" spans="1:8" ht="28.8" x14ac:dyDescent="0.3">
      <c r="A466" t="s">
        <v>1031</v>
      </c>
      <c r="B466" s="28" t="str">
        <f t="shared" ref="B466:B467" si="143">B465</f>
        <v>I profili s paralelnima pasnicama, iz železa ali nelegiranega jekla, samo vroče valjani, vroče vlečeni ali iztiskani, višine 80 mm ali več, vendar ne več kot 220 mm</v>
      </c>
      <c r="D466" t="s">
        <v>815</v>
      </c>
      <c r="E466">
        <v>0.47499999999999998</v>
      </c>
      <c r="F466" s="62" t="s">
        <v>1722</v>
      </c>
      <c r="G466" t="s">
        <v>1730</v>
      </c>
      <c r="H466">
        <v>2025</v>
      </c>
    </row>
    <row r="467" spans="1:8" ht="28.8" x14ac:dyDescent="0.3">
      <c r="A467" t="s">
        <v>1031</v>
      </c>
      <c r="B467" s="28" t="str">
        <f t="shared" si="143"/>
        <v>I profili s paralelnima pasnicama, iz železa ali nelegiranega jekla, samo vroče valjani, vroče vlečeni ali iztiskani, višine 80 mm ali več, vendar ne več kot 220 mm</v>
      </c>
      <c r="D467" t="s">
        <v>816</v>
      </c>
      <c r="E467">
        <v>6.6000000000000003E-2</v>
      </c>
      <c r="F467" s="62" t="s">
        <v>1723</v>
      </c>
      <c r="G467" t="s">
        <v>1730</v>
      </c>
      <c r="H467">
        <v>2025</v>
      </c>
    </row>
    <row r="468" spans="1:8" ht="28.8" x14ac:dyDescent="0.3">
      <c r="A468" t="s">
        <v>1033</v>
      </c>
      <c r="B468" s="28" t="s">
        <v>1034</v>
      </c>
      <c r="C468">
        <v>3.7999999999999999E-2</v>
      </c>
      <c r="D468" t="s">
        <v>814</v>
      </c>
      <c r="E468">
        <v>1.3640000000000001</v>
      </c>
      <c r="F468" s="62" t="s">
        <v>1721</v>
      </c>
      <c r="G468" t="s">
        <v>1730</v>
      </c>
      <c r="H468">
        <v>2025</v>
      </c>
    </row>
    <row r="469" spans="1:8" ht="28.8" x14ac:dyDescent="0.3">
      <c r="A469" t="s">
        <v>1033</v>
      </c>
      <c r="B469" s="28" t="str">
        <f t="shared" ref="B469:B470" si="144">B468</f>
        <v>I profili iz železa ali nelegiranega jekla, samo vroče valjani, vroče vlečeni ali iztiskani, višine 80 mm ali več, vendar ne več kot 220 mm (razen tarifne podštevilke 7216 32 11)</v>
      </c>
      <c r="D469" t="s">
        <v>815</v>
      </c>
      <c r="E469">
        <v>0.47499999999999998</v>
      </c>
      <c r="F469" s="62" t="s">
        <v>1722</v>
      </c>
      <c r="G469" t="s">
        <v>1730</v>
      </c>
      <c r="H469">
        <v>2025</v>
      </c>
    </row>
    <row r="470" spans="1:8" ht="28.8" x14ac:dyDescent="0.3">
      <c r="A470" t="s">
        <v>1033</v>
      </c>
      <c r="B470" s="28" t="str">
        <f t="shared" si="144"/>
        <v>I profili iz železa ali nelegiranega jekla, samo vroče valjani, vroče vlečeni ali iztiskani, višine 80 mm ali več, vendar ne več kot 220 mm (razen tarifne podštevilke 7216 32 11)</v>
      </c>
      <c r="D470" t="s">
        <v>816</v>
      </c>
      <c r="E470">
        <v>6.6000000000000003E-2</v>
      </c>
      <c r="F470" s="62" t="s">
        <v>1723</v>
      </c>
      <c r="G470" t="s">
        <v>1730</v>
      </c>
      <c r="H470">
        <v>2025</v>
      </c>
    </row>
    <row r="471" spans="1:8" ht="28.8" x14ac:dyDescent="0.3">
      <c r="A471" t="s">
        <v>1035</v>
      </c>
      <c r="B471" s="28" t="s">
        <v>1036</v>
      </c>
      <c r="C471">
        <v>3.7999999999999999E-2</v>
      </c>
      <c r="D471" t="s">
        <v>814</v>
      </c>
      <c r="E471">
        <v>1.3640000000000001</v>
      </c>
      <c r="F471" s="62" t="s">
        <v>1721</v>
      </c>
      <c r="G471" t="s">
        <v>1730</v>
      </c>
      <c r="H471">
        <v>2025</v>
      </c>
    </row>
    <row r="472" spans="1:8" ht="28.8" x14ac:dyDescent="0.3">
      <c r="A472" t="s">
        <v>1035</v>
      </c>
      <c r="B472" s="28" t="str">
        <f t="shared" ref="B472:B473" si="145">B471</f>
        <v>I profili s paralelnima pasnicama, iz železa ali nelegiranega jekla, samo vroče valjani, vroče vlečeni ali iztiskani, višine več kot 220 mm</v>
      </c>
      <c r="D472" t="s">
        <v>815</v>
      </c>
      <c r="E472">
        <v>0.47499999999999998</v>
      </c>
      <c r="F472" s="62" t="s">
        <v>1722</v>
      </c>
      <c r="G472" t="s">
        <v>1730</v>
      </c>
      <c r="H472">
        <v>2025</v>
      </c>
    </row>
    <row r="473" spans="1:8" ht="28.8" x14ac:dyDescent="0.3">
      <c r="A473" t="s">
        <v>1035</v>
      </c>
      <c r="B473" s="28" t="str">
        <f t="shared" si="145"/>
        <v>I profili s paralelnima pasnicama, iz železa ali nelegiranega jekla, samo vroče valjani, vroče vlečeni ali iztiskani, višine več kot 220 mm</v>
      </c>
      <c r="D473" t="s">
        <v>816</v>
      </c>
      <c r="E473">
        <v>6.6000000000000003E-2</v>
      </c>
      <c r="F473" s="62" t="s">
        <v>1723</v>
      </c>
      <c r="G473" t="s">
        <v>1730</v>
      </c>
      <c r="H473">
        <v>2025</v>
      </c>
    </row>
    <row r="474" spans="1:8" ht="28.8" x14ac:dyDescent="0.3">
      <c r="A474" t="s">
        <v>1037</v>
      </c>
      <c r="B474" s="28" t="s">
        <v>1038</v>
      </c>
      <c r="C474">
        <v>3.7999999999999999E-2</v>
      </c>
      <c r="D474" t="s">
        <v>814</v>
      </c>
      <c r="E474">
        <v>1.3640000000000001</v>
      </c>
      <c r="F474" s="62" t="s">
        <v>1721</v>
      </c>
      <c r="G474" t="s">
        <v>1730</v>
      </c>
      <c r="H474">
        <v>2025</v>
      </c>
    </row>
    <row r="475" spans="1:8" ht="28.8" x14ac:dyDescent="0.3">
      <c r="A475" t="s">
        <v>1037</v>
      </c>
      <c r="B475" s="28" t="str">
        <f t="shared" ref="B475:B476" si="146">B474</f>
        <v>I profili iz železa ali nelegiranega jekla, samo vroče valjani, vroče vlečeni ali iztiskani, višine več kot 220 mm (razen 72163291)</v>
      </c>
      <c r="D475" t="s">
        <v>815</v>
      </c>
      <c r="E475">
        <v>0.47499999999999998</v>
      </c>
      <c r="F475" s="62" t="s">
        <v>1722</v>
      </c>
      <c r="G475" t="s">
        <v>1730</v>
      </c>
      <c r="H475">
        <v>2025</v>
      </c>
    </row>
    <row r="476" spans="1:8" ht="28.8" x14ac:dyDescent="0.3">
      <c r="A476" t="s">
        <v>1037</v>
      </c>
      <c r="B476" s="28" t="str">
        <f t="shared" si="146"/>
        <v>I profili iz železa ali nelegiranega jekla, samo vroče valjani, vroče vlečeni ali iztiskani, višine več kot 220 mm (razen 72163291)</v>
      </c>
      <c r="D476" t="s">
        <v>816</v>
      </c>
      <c r="E476">
        <v>6.6000000000000003E-2</v>
      </c>
      <c r="F476" s="62" t="s">
        <v>1723</v>
      </c>
      <c r="G476" t="s">
        <v>1730</v>
      </c>
      <c r="H476">
        <v>2025</v>
      </c>
    </row>
    <row r="477" spans="1:8" ht="28.8" x14ac:dyDescent="0.3">
      <c r="A477" t="s">
        <v>1039</v>
      </c>
      <c r="B477" s="28" t="s">
        <v>1040</v>
      </c>
      <c r="C477">
        <v>3.7999999999999999E-2</v>
      </c>
      <c r="D477" t="s">
        <v>814</v>
      </c>
      <c r="E477">
        <v>1.3640000000000001</v>
      </c>
      <c r="F477" s="62" t="s">
        <v>1721</v>
      </c>
      <c r="G477" t="s">
        <v>1730</v>
      </c>
      <c r="H477">
        <v>2025</v>
      </c>
    </row>
    <row r="478" spans="1:8" ht="28.8" x14ac:dyDescent="0.3">
      <c r="A478" t="s">
        <v>1039</v>
      </c>
      <c r="B478" s="28" t="str">
        <f t="shared" ref="B478:B479" si="147">B477</f>
        <v>H profili iz železa ali nelegiranega jekla, samo vroče valjani, vroče vlečeni ali iztiskani, višine 80 mm ali več, vendar ne več kot 180 mm</v>
      </c>
      <c r="D478" t="s">
        <v>815</v>
      </c>
      <c r="E478">
        <v>0.47499999999999998</v>
      </c>
      <c r="F478" s="62" t="s">
        <v>1722</v>
      </c>
      <c r="G478" t="s">
        <v>1730</v>
      </c>
      <c r="H478">
        <v>2025</v>
      </c>
    </row>
    <row r="479" spans="1:8" ht="28.8" x14ac:dyDescent="0.3">
      <c r="A479" t="s">
        <v>1039</v>
      </c>
      <c r="B479" s="28" t="str">
        <f t="shared" si="147"/>
        <v>H profili iz železa ali nelegiranega jekla, samo vroče valjani, vroče vlečeni ali iztiskani, višine 80 mm ali več, vendar ne več kot 180 mm</v>
      </c>
      <c r="D479" t="s">
        <v>816</v>
      </c>
      <c r="E479">
        <v>6.6000000000000003E-2</v>
      </c>
      <c r="F479" s="62" t="s">
        <v>1723</v>
      </c>
      <c r="G479" t="s">
        <v>1730</v>
      </c>
      <c r="H479">
        <v>2025</v>
      </c>
    </row>
    <row r="480" spans="1:8" ht="28.8" x14ac:dyDescent="0.3">
      <c r="A480" t="s">
        <v>1041</v>
      </c>
      <c r="B480" s="28" t="s">
        <v>1042</v>
      </c>
      <c r="C480">
        <v>3.7999999999999999E-2</v>
      </c>
      <c r="D480" t="s">
        <v>814</v>
      </c>
      <c r="E480">
        <v>1.3640000000000001</v>
      </c>
      <c r="F480" s="62" t="s">
        <v>1721</v>
      </c>
      <c r="G480" t="s">
        <v>1730</v>
      </c>
      <c r="H480">
        <v>2025</v>
      </c>
    </row>
    <row r="481" spans="1:8" ht="28.8" x14ac:dyDescent="0.3">
      <c r="A481" t="s">
        <v>1041</v>
      </c>
      <c r="B481" s="28" t="str">
        <f t="shared" ref="B481:B482" si="148">B480</f>
        <v>H profili iz železa ali nelegiranega jekla, samo vroče valjani, vroče vlečeni ali iztiskani, višine več kot 180 mm</v>
      </c>
      <c r="D481" t="s">
        <v>815</v>
      </c>
      <c r="E481">
        <v>0.47499999999999998</v>
      </c>
      <c r="F481" s="62" t="s">
        <v>1722</v>
      </c>
      <c r="G481" t="s">
        <v>1730</v>
      </c>
      <c r="H481">
        <v>2025</v>
      </c>
    </row>
    <row r="482" spans="1:8" ht="28.8" x14ac:dyDescent="0.3">
      <c r="A482" t="s">
        <v>1041</v>
      </c>
      <c r="B482" s="28" t="str">
        <f t="shared" si="148"/>
        <v>H profili iz železa ali nelegiranega jekla, samo vroče valjani, vroče vlečeni ali iztiskani, višine več kot 180 mm</v>
      </c>
      <c r="D482" t="s">
        <v>816</v>
      </c>
      <c r="E482">
        <v>6.6000000000000003E-2</v>
      </c>
      <c r="F482" s="62" t="s">
        <v>1723</v>
      </c>
      <c r="G482" t="s">
        <v>1730</v>
      </c>
      <c r="H482">
        <v>2025</v>
      </c>
    </row>
    <row r="483" spans="1:8" ht="28.8" x14ac:dyDescent="0.3">
      <c r="A483" t="s">
        <v>1043</v>
      </c>
      <c r="B483" s="28" t="s">
        <v>1044</v>
      </c>
      <c r="C483">
        <v>3.7999999999999999E-2</v>
      </c>
      <c r="D483" t="s">
        <v>814</v>
      </c>
      <c r="E483">
        <v>1.3640000000000001</v>
      </c>
      <c r="F483" s="62" t="s">
        <v>1721</v>
      </c>
      <c r="G483" t="s">
        <v>1730</v>
      </c>
      <c r="H483">
        <v>2025</v>
      </c>
    </row>
    <row r="484" spans="1:8" ht="28.8" x14ac:dyDescent="0.3">
      <c r="A484" t="s">
        <v>1043</v>
      </c>
      <c r="B484" s="28" t="str">
        <f t="shared" ref="B484:B485" si="149">B483</f>
        <v>L profili iz železa ali nelegiranega jekla, vroče valjani, vroče vlečeni ali iztiskani, brez nadaljnje obdelave, višine 80 mm ali več</v>
      </c>
      <c r="D484" t="s">
        <v>815</v>
      </c>
      <c r="E484">
        <v>0.47499999999999998</v>
      </c>
      <c r="F484" s="62" t="s">
        <v>1722</v>
      </c>
      <c r="G484" t="s">
        <v>1730</v>
      </c>
      <c r="H484">
        <v>2025</v>
      </c>
    </row>
    <row r="485" spans="1:8" ht="28.8" x14ac:dyDescent="0.3">
      <c r="A485" t="s">
        <v>1043</v>
      </c>
      <c r="B485" s="28" t="str">
        <f t="shared" si="149"/>
        <v>L profili iz železa ali nelegiranega jekla, vroče valjani, vroče vlečeni ali iztiskani, brez nadaljnje obdelave, višine 80 mm ali več</v>
      </c>
      <c r="D485" t="s">
        <v>816</v>
      </c>
      <c r="E485">
        <v>6.6000000000000003E-2</v>
      </c>
      <c r="F485" s="62" t="s">
        <v>1723</v>
      </c>
      <c r="G485" t="s">
        <v>1730</v>
      </c>
      <c r="H485">
        <v>2025</v>
      </c>
    </row>
    <row r="486" spans="1:8" ht="28.8" x14ac:dyDescent="0.3">
      <c r="A486" t="s">
        <v>1045</v>
      </c>
      <c r="B486" s="28" t="s">
        <v>1046</v>
      </c>
      <c r="C486">
        <v>3.7999999999999999E-2</v>
      </c>
      <c r="D486" t="s">
        <v>814</v>
      </c>
      <c r="E486">
        <v>1.3640000000000001</v>
      </c>
      <c r="F486" s="62" t="s">
        <v>1721</v>
      </c>
      <c r="G486" t="s">
        <v>1730</v>
      </c>
      <c r="H486">
        <v>2025</v>
      </c>
    </row>
    <row r="487" spans="1:8" ht="28.8" x14ac:dyDescent="0.3">
      <c r="A487" t="s">
        <v>1045</v>
      </c>
      <c r="B487" s="28" t="str">
        <f t="shared" ref="B487:B488" si="150">B486</f>
        <v>T profili iz železa ali nelegiranega jekla, vroče valjani, vroče vlečeni ali iztiskani, brez nadaljnje obdelave, višine 80 mm ali več</v>
      </c>
      <c r="D487" t="s">
        <v>815</v>
      </c>
      <c r="E487">
        <v>0.47499999999999998</v>
      </c>
      <c r="F487" s="62" t="s">
        <v>1722</v>
      </c>
      <c r="G487" t="s">
        <v>1730</v>
      </c>
      <c r="H487">
        <v>2025</v>
      </c>
    </row>
    <row r="488" spans="1:8" ht="28.8" x14ac:dyDescent="0.3">
      <c r="A488" t="s">
        <v>1045</v>
      </c>
      <c r="B488" s="28" t="str">
        <f t="shared" si="150"/>
        <v>T profili iz železa ali nelegiranega jekla, vroče valjani, vroče vlečeni ali iztiskani, brez nadaljnje obdelave, višine 80 mm ali več</v>
      </c>
      <c r="D488" t="s">
        <v>816</v>
      </c>
      <c r="E488">
        <v>6.6000000000000003E-2</v>
      </c>
      <c r="F488" s="62" t="s">
        <v>1723</v>
      </c>
      <c r="G488" t="s">
        <v>1730</v>
      </c>
      <c r="H488">
        <v>2025</v>
      </c>
    </row>
    <row r="489" spans="1:8" ht="43.2" x14ac:dyDescent="0.3">
      <c r="A489" t="s">
        <v>1047</v>
      </c>
      <c r="B489" s="28" t="s">
        <v>1048</v>
      </c>
      <c r="C489">
        <v>3.7999999999999999E-2</v>
      </c>
      <c r="D489" t="s">
        <v>814</v>
      </c>
      <c r="E489">
        <v>1.3640000000000001</v>
      </c>
      <c r="F489" s="62" t="s">
        <v>1721</v>
      </c>
      <c r="G489" t="s">
        <v>1730</v>
      </c>
      <c r="H489">
        <v>2025</v>
      </c>
    </row>
    <row r="490" spans="1:8" ht="43.2" x14ac:dyDescent="0.3">
      <c r="A490" t="s">
        <v>1047</v>
      </c>
      <c r="B490" s="28" t="str">
        <f t="shared" ref="B490:B491" si="151">B489</f>
        <v>Profili iz železa ali nelegiranega jekla, vroče valjani, vroče vlečeni ali vroče iztiskani, brez nadaljnje obdelave, s prečnim prerezom, ki ga lahko zajamemo v kvadrat s stranico največ 80 mm (razen U, I, H, L ali T profilov)</v>
      </c>
      <c r="D490" t="s">
        <v>815</v>
      </c>
      <c r="E490">
        <v>0.47499999999999998</v>
      </c>
      <c r="F490" s="62" t="s">
        <v>1722</v>
      </c>
      <c r="G490" t="s">
        <v>1730</v>
      </c>
      <c r="H490">
        <v>2025</v>
      </c>
    </row>
    <row r="491" spans="1:8" ht="43.2" x14ac:dyDescent="0.3">
      <c r="A491" t="s">
        <v>1047</v>
      </c>
      <c r="B491" s="28" t="str">
        <f t="shared" si="151"/>
        <v>Profili iz železa ali nelegiranega jekla, vroče valjani, vroče vlečeni ali vroče iztiskani, brez nadaljnje obdelave, s prečnim prerezom, ki ga lahko zajamemo v kvadrat s stranico največ 80 mm (razen U, I, H, L ali T profilov)</v>
      </c>
      <c r="D491" t="s">
        <v>816</v>
      </c>
      <c r="E491">
        <v>6.6000000000000003E-2</v>
      </c>
      <c r="F491" s="62" t="s">
        <v>1723</v>
      </c>
      <c r="G491" t="s">
        <v>1730</v>
      </c>
      <c r="H491">
        <v>2025</v>
      </c>
    </row>
    <row r="492" spans="1:8" x14ac:dyDescent="0.3">
      <c r="A492" t="s">
        <v>1049</v>
      </c>
      <c r="B492" s="28" t="s">
        <v>1050</v>
      </c>
      <c r="C492">
        <v>3.7999999999999999E-2</v>
      </c>
      <c r="D492" t="s">
        <v>814</v>
      </c>
      <c r="E492">
        <v>1.3640000000000001</v>
      </c>
      <c r="F492" s="62" t="s">
        <v>1721</v>
      </c>
      <c r="G492" t="s">
        <v>1730</v>
      </c>
      <c r="H492">
        <v>2025</v>
      </c>
    </row>
    <row r="493" spans="1:8" x14ac:dyDescent="0.3">
      <c r="A493" t="s">
        <v>1049</v>
      </c>
      <c r="B493" s="28" t="str">
        <f t="shared" ref="B493:B494" si="152">B492</f>
        <v>Tračno železo z robno izboklino, samo vroče valjano, vroče vlečeno ali vroče iztiskano</v>
      </c>
      <c r="D493" t="s">
        <v>815</v>
      </c>
      <c r="E493">
        <v>0.47499999999999998</v>
      </c>
      <c r="F493" s="62" t="s">
        <v>1722</v>
      </c>
      <c r="G493" t="s">
        <v>1730</v>
      </c>
      <c r="H493">
        <v>2025</v>
      </c>
    </row>
    <row r="494" spans="1:8" x14ac:dyDescent="0.3">
      <c r="A494" t="s">
        <v>1049</v>
      </c>
      <c r="B494" s="28" t="str">
        <f t="shared" si="152"/>
        <v>Tračno železo z robno izboklino, samo vroče valjano, vroče vlečeno ali vroče iztiskano</v>
      </c>
      <c r="D494" t="s">
        <v>816</v>
      </c>
      <c r="E494">
        <v>6.6000000000000003E-2</v>
      </c>
      <c r="F494" s="62" t="s">
        <v>1723</v>
      </c>
      <c r="G494" t="s">
        <v>1730</v>
      </c>
      <c r="H494">
        <v>2025</v>
      </c>
    </row>
    <row r="495" spans="1:8" ht="43.2" x14ac:dyDescent="0.3">
      <c r="A495" t="s">
        <v>1051</v>
      </c>
      <c r="B495" s="28" t="s">
        <v>1052</v>
      </c>
      <c r="C495">
        <v>3.7999999999999999E-2</v>
      </c>
      <c r="D495" t="s">
        <v>814</v>
      </c>
      <c r="E495">
        <v>1.3640000000000001</v>
      </c>
      <c r="F495" s="62" t="s">
        <v>1721</v>
      </c>
      <c r="G495" t="s">
        <v>1730</v>
      </c>
      <c r="H495">
        <v>2025</v>
      </c>
    </row>
    <row r="496" spans="1:8" ht="43.2" x14ac:dyDescent="0.3">
      <c r="A496" t="s">
        <v>1051</v>
      </c>
      <c r="B496" s="28" t="str">
        <f t="shared" ref="B496:B497" si="153">B495</f>
        <v>Profili iz železa ali nelegiranega jekla, samo vroče valjani, vroče vlečeni ali vroče iztiskani (razen profilov s prečnim prerezom, ki ga lahko zajamemo v kvadrat s stranico največ 80 mm, U, I, H, L ali T profilov in rebrastih profilov [rebrasto jeklo])</v>
      </c>
      <c r="D496" t="s">
        <v>815</v>
      </c>
      <c r="E496">
        <v>0.47499999999999998</v>
      </c>
      <c r="F496" s="62" t="s">
        <v>1722</v>
      </c>
      <c r="G496" t="s">
        <v>1730</v>
      </c>
      <c r="H496">
        <v>2025</v>
      </c>
    </row>
    <row r="497" spans="1:8" ht="43.2" x14ac:dyDescent="0.3">
      <c r="A497" t="s">
        <v>1051</v>
      </c>
      <c r="B497" s="28" t="str">
        <f t="shared" si="153"/>
        <v>Profili iz železa ali nelegiranega jekla, samo vroče valjani, vroče vlečeni ali vroče iztiskani (razen profilov s prečnim prerezom, ki ga lahko zajamemo v kvadrat s stranico največ 80 mm, U, I, H, L ali T profilov in rebrastih profilov [rebrasto jeklo])</v>
      </c>
      <c r="D497" t="s">
        <v>816</v>
      </c>
      <c r="E497">
        <v>6.6000000000000003E-2</v>
      </c>
      <c r="F497" s="62" t="s">
        <v>1723</v>
      </c>
      <c r="G497" t="s">
        <v>1730</v>
      </c>
      <c r="H497">
        <v>2025</v>
      </c>
    </row>
    <row r="498" spans="1:8" ht="28.8" x14ac:dyDescent="0.3">
      <c r="A498" t="s">
        <v>1053</v>
      </c>
      <c r="B498" s="28" t="s">
        <v>1054</v>
      </c>
      <c r="C498">
        <v>3.7999999999999999E-2</v>
      </c>
      <c r="D498" t="s">
        <v>814</v>
      </c>
      <c r="E498">
        <v>1.3640000000000001</v>
      </c>
      <c r="F498" s="62" t="s">
        <v>1721</v>
      </c>
      <c r="G498" t="s">
        <v>1730</v>
      </c>
      <c r="H498">
        <v>2025</v>
      </c>
    </row>
    <row r="499" spans="1:8" ht="28.8" x14ac:dyDescent="0.3">
      <c r="A499" t="s">
        <v>1053</v>
      </c>
      <c r="B499" s="28" t="str">
        <f t="shared" ref="B499:B500" si="154">B498</f>
        <v>C, L, U, Z, omega ali odprti profili iz železa ali nelegiranega jekla, samo hladno oblikovani ali hladno dodelani, iz ploščatih valjanih izdelkov</v>
      </c>
      <c r="D499" t="s">
        <v>815</v>
      </c>
      <c r="E499">
        <v>0.47499999999999998</v>
      </c>
      <c r="F499" s="62" t="s">
        <v>1722</v>
      </c>
      <c r="G499" t="s">
        <v>1730</v>
      </c>
      <c r="H499">
        <v>2025</v>
      </c>
    </row>
    <row r="500" spans="1:8" ht="28.8" x14ac:dyDescent="0.3">
      <c r="A500" t="s">
        <v>1053</v>
      </c>
      <c r="B500" s="28" t="str">
        <f t="shared" si="154"/>
        <v>C, L, U, Z, omega ali odprti profili iz železa ali nelegiranega jekla, samo hladno oblikovani ali hladno dodelani, iz ploščatih valjanih izdelkov</v>
      </c>
      <c r="D500" t="s">
        <v>816</v>
      </c>
      <c r="E500">
        <v>6.6000000000000003E-2</v>
      </c>
      <c r="F500" s="62" t="s">
        <v>1723</v>
      </c>
      <c r="G500" t="s">
        <v>1730</v>
      </c>
      <c r="H500">
        <v>2025</v>
      </c>
    </row>
    <row r="501" spans="1:8" ht="28.8" x14ac:dyDescent="0.3">
      <c r="A501" t="s">
        <v>1055</v>
      </c>
      <c r="B501" s="28" t="s">
        <v>1056</v>
      </c>
      <c r="C501">
        <v>3.7999999999999999E-2</v>
      </c>
      <c r="D501" t="s">
        <v>814</v>
      </c>
      <c r="E501">
        <v>1.3640000000000001</v>
      </c>
      <c r="F501" s="62" t="s">
        <v>1721</v>
      </c>
      <c r="G501" t="s">
        <v>1730</v>
      </c>
      <c r="H501">
        <v>2025</v>
      </c>
    </row>
    <row r="502" spans="1:8" ht="28.8" x14ac:dyDescent="0.3">
      <c r="A502" t="s">
        <v>1055</v>
      </c>
      <c r="B502" s="28" t="str">
        <f t="shared" ref="B502:B503" si="155">B501</f>
        <v>Kotni profili in drugi profili (razen C, L, U, Z, omega ali odprtih profilov) iz železa ali nelegiranega jekla, samo hladno oblikovani ali hladno dodelani, iz ploščatih valjanih izdelkov</v>
      </c>
      <c r="D502" t="s">
        <v>815</v>
      </c>
      <c r="E502">
        <v>0.47499999999999998</v>
      </c>
      <c r="F502" s="62" t="s">
        <v>1722</v>
      </c>
      <c r="G502" t="s">
        <v>1730</v>
      </c>
      <c r="H502">
        <v>2025</v>
      </c>
    </row>
    <row r="503" spans="1:8" ht="28.8" x14ac:dyDescent="0.3">
      <c r="A503" t="s">
        <v>1055</v>
      </c>
      <c r="B503" s="28" t="str">
        <f t="shared" si="155"/>
        <v>Kotni profili in drugi profili (razen C, L, U, Z, omega ali odprtih profilov) iz železa ali nelegiranega jekla, samo hladno oblikovani ali hladno dodelani, iz ploščatih valjanih izdelkov</v>
      </c>
      <c r="D503" t="s">
        <v>816</v>
      </c>
      <c r="E503">
        <v>6.6000000000000003E-2</v>
      </c>
      <c r="F503" s="62" t="s">
        <v>1723</v>
      </c>
      <c r="G503" t="s">
        <v>1730</v>
      </c>
      <c r="H503">
        <v>2025</v>
      </c>
    </row>
    <row r="504" spans="1:8" ht="28.8" x14ac:dyDescent="0.3">
      <c r="A504" t="s">
        <v>1057</v>
      </c>
      <c r="B504" s="28" t="s">
        <v>1058</v>
      </c>
      <c r="C504">
        <v>3.7999999999999999E-2</v>
      </c>
      <c r="D504" t="s">
        <v>814</v>
      </c>
      <c r="E504">
        <v>1.3640000000000001</v>
      </c>
      <c r="F504" s="62" t="s">
        <v>1721</v>
      </c>
      <c r="G504" t="s">
        <v>1730</v>
      </c>
      <c r="H504">
        <v>2025</v>
      </c>
    </row>
    <row r="505" spans="1:8" ht="28.8" x14ac:dyDescent="0.3">
      <c r="A505" t="s">
        <v>1057</v>
      </c>
      <c r="B505" s="28" t="str">
        <f t="shared" ref="B505:B506" si="156">B504</f>
        <v>Kotni profili in drugi profili iz železa ali nelegiranega jekla, hladno oblikovani ali hladno dodelani, brez nadaljnje obdelave (razen profilirane pločevine)</v>
      </c>
      <c r="D505" t="s">
        <v>815</v>
      </c>
      <c r="E505">
        <v>0.47499999999999998</v>
      </c>
      <c r="F505" s="62" t="s">
        <v>1722</v>
      </c>
      <c r="G505" t="s">
        <v>1730</v>
      </c>
      <c r="H505">
        <v>2025</v>
      </c>
    </row>
    <row r="506" spans="1:8" ht="28.8" x14ac:dyDescent="0.3">
      <c r="A506" t="s">
        <v>1057</v>
      </c>
      <c r="B506" s="28" t="str">
        <f t="shared" si="156"/>
        <v>Kotni profili in drugi profili iz železa ali nelegiranega jekla, hladno oblikovani ali hladno dodelani, brez nadaljnje obdelave (razen profilirane pločevine)</v>
      </c>
      <c r="D506" t="s">
        <v>816</v>
      </c>
      <c r="E506">
        <v>6.6000000000000003E-2</v>
      </c>
      <c r="F506" s="62" t="s">
        <v>1723</v>
      </c>
      <c r="G506" t="s">
        <v>1730</v>
      </c>
      <c r="H506">
        <v>2025</v>
      </c>
    </row>
    <row r="507" spans="1:8" x14ac:dyDescent="0.3">
      <c r="A507" t="s">
        <v>1059</v>
      </c>
      <c r="B507" s="28" t="s">
        <v>1060</v>
      </c>
      <c r="C507">
        <v>3.7999999999999999E-2</v>
      </c>
      <c r="D507" t="s">
        <v>814</v>
      </c>
      <c r="E507">
        <v>1.3640000000000001</v>
      </c>
      <c r="F507" s="62" t="s">
        <v>1721</v>
      </c>
      <c r="G507" t="s">
        <v>1730</v>
      </c>
      <c r="H507">
        <v>2025</v>
      </c>
    </row>
    <row r="508" spans="1:8" x14ac:dyDescent="0.3">
      <c r="A508" t="s">
        <v>1059</v>
      </c>
      <c r="B508" s="28" t="str">
        <f t="shared" ref="B508:B509" si="157">B507</f>
        <v>Pločevina iz železa ali nelegiranega jekla, hladno oblikovana ali hladno dodelana, profilirana (rebrasta)</v>
      </c>
      <c r="D508" t="s">
        <v>815</v>
      </c>
      <c r="E508">
        <v>0.47499999999999998</v>
      </c>
      <c r="F508" s="62" t="s">
        <v>1722</v>
      </c>
      <c r="G508" t="s">
        <v>1730</v>
      </c>
      <c r="H508">
        <v>2025</v>
      </c>
    </row>
    <row r="509" spans="1:8" x14ac:dyDescent="0.3">
      <c r="A509" t="s">
        <v>1059</v>
      </c>
      <c r="B509" s="28" t="str">
        <f t="shared" si="157"/>
        <v>Pločevina iz železa ali nelegiranega jekla, hladno oblikovana ali hladno dodelana, profilirana (rebrasta)</v>
      </c>
      <c r="D509" t="s">
        <v>816</v>
      </c>
      <c r="E509">
        <v>6.6000000000000003E-2</v>
      </c>
      <c r="F509" s="62" t="s">
        <v>1723</v>
      </c>
      <c r="G509" t="s">
        <v>1730</v>
      </c>
      <c r="H509">
        <v>2025</v>
      </c>
    </row>
    <row r="510" spans="1:8" ht="28.8" x14ac:dyDescent="0.3">
      <c r="A510" t="s">
        <v>1061</v>
      </c>
      <c r="B510" s="28" t="s">
        <v>1062</v>
      </c>
      <c r="C510">
        <v>3.7999999999999999E-2</v>
      </c>
      <c r="D510" t="s">
        <v>814</v>
      </c>
      <c r="E510">
        <v>1.3640000000000001</v>
      </c>
      <c r="F510" s="62" t="s">
        <v>1721</v>
      </c>
      <c r="G510" t="s">
        <v>1730</v>
      </c>
      <c r="H510">
        <v>2025</v>
      </c>
    </row>
    <row r="511" spans="1:8" ht="28.8" x14ac:dyDescent="0.3">
      <c r="A511" t="s">
        <v>1061</v>
      </c>
      <c r="B511" s="28" t="str">
        <f t="shared" ref="B511:B512" si="158">B510</f>
        <v>Kotni profili in drugi profili iz železa ali nelegiranega jekla, hladno oblikovani ali hladno dodelani iz ploščatih valjanih izdelkov in nadalje obdelani (razen profilirane pločevine)</v>
      </c>
      <c r="D511" t="s">
        <v>815</v>
      </c>
      <c r="E511">
        <v>0.47499999999999998</v>
      </c>
      <c r="F511" s="62" t="s">
        <v>1722</v>
      </c>
      <c r="G511" t="s">
        <v>1730</v>
      </c>
      <c r="H511">
        <v>2025</v>
      </c>
    </row>
    <row r="512" spans="1:8" ht="28.8" x14ac:dyDescent="0.3">
      <c r="A512" t="s">
        <v>1061</v>
      </c>
      <c r="B512" s="28" t="str">
        <f t="shared" si="158"/>
        <v>Kotni profili in drugi profili iz železa ali nelegiranega jekla, hladno oblikovani ali hladno dodelani iz ploščatih valjanih izdelkov in nadalje obdelani (razen profilirane pločevine)</v>
      </c>
      <c r="D512" t="s">
        <v>816</v>
      </c>
      <c r="E512">
        <v>6.6000000000000003E-2</v>
      </c>
      <c r="F512" s="62" t="s">
        <v>1723</v>
      </c>
      <c r="G512" t="s">
        <v>1730</v>
      </c>
      <c r="H512">
        <v>2025</v>
      </c>
    </row>
    <row r="513" spans="1:8" ht="43.2" x14ac:dyDescent="0.3">
      <c r="A513" t="s">
        <v>1063</v>
      </c>
      <c r="B513" s="28" t="s">
        <v>1064</v>
      </c>
      <c r="C513">
        <v>3.7999999999999999E-2</v>
      </c>
      <c r="D513" t="s">
        <v>814</v>
      </c>
      <c r="E513">
        <v>1.3640000000000001</v>
      </c>
      <c r="F513" s="62" t="s">
        <v>1721</v>
      </c>
      <c r="G513" t="s">
        <v>1730</v>
      </c>
      <c r="H513">
        <v>2025</v>
      </c>
    </row>
    <row r="514" spans="1:8" ht="43.2" x14ac:dyDescent="0.3">
      <c r="A514" t="s">
        <v>1063</v>
      </c>
      <c r="B514" s="28" t="str">
        <f t="shared" ref="B514:B515" si="159">B513</f>
        <v>Kotni profili in drugi profili iz železa ali nelegiranega jekla, hladno oblikovani ali hladno dodelani in nadalje obdelani ali vroče kovani oz. vroče oblikovani z drugimi sredstvi in nadalje obdelani, ki niso navedeni ali zajeti na drugem mestu (razen izdelanih iz ploščatih valjanih izdelkov)</v>
      </c>
      <c r="D514" t="s">
        <v>815</v>
      </c>
      <c r="E514">
        <v>0.47499999999999998</v>
      </c>
      <c r="F514" s="62" t="s">
        <v>1722</v>
      </c>
      <c r="G514" t="s">
        <v>1730</v>
      </c>
      <c r="H514">
        <v>2025</v>
      </c>
    </row>
    <row r="515" spans="1:8" ht="43.2" x14ac:dyDescent="0.3">
      <c r="A515" t="s">
        <v>1063</v>
      </c>
      <c r="B515" s="28" t="str">
        <f t="shared" si="159"/>
        <v>Kotni profili in drugi profili iz železa ali nelegiranega jekla, hladno oblikovani ali hladno dodelani in nadalje obdelani ali vroče kovani oz. vroče oblikovani z drugimi sredstvi in nadalje obdelani, ki niso navedeni ali zajeti na drugem mestu (razen izdelanih iz ploščatih valjanih izdelkov)</v>
      </c>
      <c r="D515" t="s">
        <v>816</v>
      </c>
      <c r="E515">
        <v>6.6000000000000003E-2</v>
      </c>
      <c r="F515" s="62" t="s">
        <v>1723</v>
      </c>
      <c r="G515" t="s">
        <v>1730</v>
      </c>
      <c r="H515">
        <v>2025</v>
      </c>
    </row>
    <row r="516" spans="1:8" ht="28.8" x14ac:dyDescent="0.3">
      <c r="A516" t="s">
        <v>1065</v>
      </c>
      <c r="B516" s="28" t="s">
        <v>1066</v>
      </c>
      <c r="C516">
        <v>3.7999999999999999E-2</v>
      </c>
      <c r="D516" t="s">
        <v>814</v>
      </c>
      <c r="E516">
        <v>1.3640000000000001</v>
      </c>
      <c r="F516" s="62" t="s">
        <v>1721</v>
      </c>
      <c r="G516" t="s">
        <v>1730</v>
      </c>
      <c r="H516">
        <v>2025</v>
      </c>
    </row>
    <row r="517" spans="1:8" ht="28.8" x14ac:dyDescent="0.3">
      <c r="A517" t="s">
        <v>1065</v>
      </c>
      <c r="B517" s="28" t="str">
        <f t="shared" ref="B517:B518" si="160">B516</f>
        <v>Žica iz železa ali nelegiranega jekla, v kolobarjih, ki vsebuje manj kot 0,25 mas. % ogljika, neplatirana ali neprevlečena, polirana ali nepolirana, z največjo dimenzijo prečnega prereza manj kot 0,8 mm</v>
      </c>
      <c r="D517" t="s">
        <v>815</v>
      </c>
      <c r="E517">
        <v>0.47499999999999998</v>
      </c>
      <c r="F517" s="62" t="s">
        <v>1722</v>
      </c>
      <c r="G517" t="s">
        <v>1730</v>
      </c>
      <c r="H517">
        <v>2025</v>
      </c>
    </row>
    <row r="518" spans="1:8" ht="28.8" x14ac:dyDescent="0.3">
      <c r="A518" t="s">
        <v>1065</v>
      </c>
      <c r="B518" s="28" t="str">
        <f t="shared" si="160"/>
        <v>Žica iz železa ali nelegiranega jekla, v kolobarjih, ki vsebuje manj kot 0,25 mas. % ogljika, neplatirana ali neprevlečena, polirana ali nepolirana, z največjo dimenzijo prečnega prereza manj kot 0,8 mm</v>
      </c>
      <c r="D518" t="s">
        <v>816</v>
      </c>
      <c r="E518">
        <v>6.6000000000000003E-2</v>
      </c>
      <c r="F518" s="62" t="s">
        <v>1723</v>
      </c>
      <c r="G518" t="s">
        <v>1730</v>
      </c>
      <c r="H518">
        <v>2025</v>
      </c>
    </row>
    <row r="519" spans="1:8" ht="43.2" x14ac:dyDescent="0.3">
      <c r="A519" t="s">
        <v>1067</v>
      </c>
      <c r="B519" s="28" t="s">
        <v>1068</v>
      </c>
      <c r="C519">
        <v>3.7999999999999999E-2</v>
      </c>
      <c r="D519" t="s">
        <v>814</v>
      </c>
      <c r="E519">
        <v>1.3640000000000001</v>
      </c>
      <c r="F519" s="62" t="s">
        <v>1721</v>
      </c>
      <c r="G519" t="s">
        <v>1730</v>
      </c>
      <c r="H519">
        <v>2025</v>
      </c>
    </row>
    <row r="520" spans="1:8" ht="43.2" x14ac:dyDescent="0.3">
      <c r="A520" t="s">
        <v>1067</v>
      </c>
      <c r="B520" s="28" t="str">
        <f t="shared" ref="B520:B521" si="161">B519</f>
        <v>Žica iz železa ali nelegiranega jekla, v kolobarjih, ki vsebuje manj kot 0,25 mas. % ogljika, z vtiski, rebri, žlebovi ali drugimi deformacijami, nastalimi med valjanjem, neplatirana ali neprevlečena, z največjo dimenzijo prečnega prereza 0,8 mm ali več</v>
      </c>
      <c r="D520" t="s">
        <v>815</v>
      </c>
      <c r="E520">
        <v>0.47499999999999998</v>
      </c>
      <c r="F520" s="62" t="s">
        <v>1722</v>
      </c>
      <c r="G520" t="s">
        <v>1730</v>
      </c>
      <c r="H520">
        <v>2025</v>
      </c>
    </row>
    <row r="521" spans="1:8" ht="43.2" x14ac:dyDescent="0.3">
      <c r="A521" t="s">
        <v>1067</v>
      </c>
      <c r="B521" s="28" t="str">
        <f t="shared" si="161"/>
        <v>Žica iz železa ali nelegiranega jekla, v kolobarjih, ki vsebuje manj kot 0,25 mas. % ogljika, z vtiski, rebri, žlebovi ali drugimi deformacijami, nastalimi med valjanjem, neplatirana ali neprevlečena, z največjo dimenzijo prečnega prereza 0,8 mm ali več</v>
      </c>
      <c r="D521" t="s">
        <v>816</v>
      </c>
      <c r="E521">
        <v>6.6000000000000003E-2</v>
      </c>
      <c r="F521" s="62" t="s">
        <v>1723</v>
      </c>
      <c r="G521" t="s">
        <v>1730</v>
      </c>
      <c r="H521">
        <v>2025</v>
      </c>
    </row>
    <row r="522" spans="1:8" ht="43.2" x14ac:dyDescent="0.3">
      <c r="A522" t="s">
        <v>1069</v>
      </c>
      <c r="B522" s="28" t="s">
        <v>1070</v>
      </c>
      <c r="C522">
        <v>3.7999999999999999E-2</v>
      </c>
      <c r="D522" t="s">
        <v>814</v>
      </c>
      <c r="E522">
        <v>1.3640000000000001</v>
      </c>
      <c r="F522" s="62" t="s">
        <v>1721</v>
      </c>
      <c r="G522" t="s">
        <v>1730</v>
      </c>
      <c r="H522">
        <v>2025</v>
      </c>
    </row>
    <row r="523" spans="1:8" ht="43.2" x14ac:dyDescent="0.3">
      <c r="A523" t="s">
        <v>1069</v>
      </c>
      <c r="B523" s="28" t="str">
        <f t="shared" ref="B523:B524" si="162">B522</f>
        <v>Žica iz železa ali nelegiranega jekla, v kolobarjih, ki vsebuje manj kot 0,25 mas. % ogljika, neplatirana ali neprevlečena, z največjo dimenzijo prečnega prereza 0,8 mm ali več (brez vtiskov, reber, žlebov ali drugih deformacij, nastalih med valjanjem)</v>
      </c>
      <c r="D523" t="s">
        <v>815</v>
      </c>
      <c r="E523">
        <v>0.47499999999999998</v>
      </c>
      <c r="F523" s="62" t="s">
        <v>1722</v>
      </c>
      <c r="G523" t="s">
        <v>1730</v>
      </c>
      <c r="H523">
        <v>2025</v>
      </c>
    </row>
    <row r="524" spans="1:8" ht="43.2" x14ac:dyDescent="0.3">
      <c r="A524" t="s">
        <v>1069</v>
      </c>
      <c r="B524" s="28" t="str">
        <f t="shared" si="162"/>
        <v>Žica iz železa ali nelegiranega jekla, v kolobarjih, ki vsebuje manj kot 0,25 mas. % ogljika, neplatirana ali neprevlečena, z največjo dimenzijo prečnega prereza 0,8 mm ali več (brez vtiskov, reber, žlebov ali drugih deformacij, nastalih med valjanjem)</v>
      </c>
      <c r="D524" t="s">
        <v>816</v>
      </c>
      <c r="E524">
        <v>6.6000000000000003E-2</v>
      </c>
      <c r="F524" s="62" t="s">
        <v>1723</v>
      </c>
      <c r="G524" t="s">
        <v>1730</v>
      </c>
      <c r="H524">
        <v>2025</v>
      </c>
    </row>
    <row r="525" spans="1:8" ht="28.8" x14ac:dyDescent="0.3">
      <c r="A525" t="s">
        <v>1071</v>
      </c>
      <c r="B525" s="28" t="s">
        <v>1072</v>
      </c>
      <c r="C525">
        <v>3.7999999999999999E-2</v>
      </c>
      <c r="D525" t="s">
        <v>814</v>
      </c>
      <c r="E525">
        <v>1.3640000000000001</v>
      </c>
      <c r="F525" s="62" t="s">
        <v>1721</v>
      </c>
      <c r="G525" t="s">
        <v>1730</v>
      </c>
      <c r="H525">
        <v>2025</v>
      </c>
    </row>
    <row r="526" spans="1:8" ht="28.8" x14ac:dyDescent="0.3">
      <c r="A526" t="s">
        <v>1071</v>
      </c>
      <c r="B526" s="28" t="str">
        <f t="shared" ref="B526:B527" si="163">B525</f>
        <v>Žica iz železa ali nelegiranega jekla, v kolobarjih, ki vsebuje 0,25 mas. % ali več, vendar manj kot 0,6 mas. % ogljika, neplatirana ali neprevlečena, polirana ali nepolirana (razen vroče valjanih palic)</v>
      </c>
      <c r="D526" t="s">
        <v>815</v>
      </c>
      <c r="E526">
        <v>0.47499999999999998</v>
      </c>
      <c r="F526" s="62" t="s">
        <v>1722</v>
      </c>
      <c r="G526" t="s">
        <v>1730</v>
      </c>
      <c r="H526">
        <v>2025</v>
      </c>
    </row>
    <row r="527" spans="1:8" ht="28.8" x14ac:dyDescent="0.3">
      <c r="A527" t="s">
        <v>1071</v>
      </c>
      <c r="B527" s="28" t="str">
        <f t="shared" si="163"/>
        <v>Žica iz železa ali nelegiranega jekla, v kolobarjih, ki vsebuje 0,25 mas. % ali več, vendar manj kot 0,6 mas. % ogljika, neplatirana ali neprevlečena, polirana ali nepolirana (razen vroče valjanih palic)</v>
      </c>
      <c r="D527" t="s">
        <v>816</v>
      </c>
      <c r="E527">
        <v>6.6000000000000003E-2</v>
      </c>
      <c r="F527" s="62" t="s">
        <v>1723</v>
      </c>
      <c r="G527" t="s">
        <v>1730</v>
      </c>
      <c r="H527">
        <v>2025</v>
      </c>
    </row>
    <row r="528" spans="1:8" ht="28.8" x14ac:dyDescent="0.3">
      <c r="A528" t="s">
        <v>1073</v>
      </c>
      <c r="B528" s="28" t="s">
        <v>1074</v>
      </c>
      <c r="C528">
        <v>3.7999999999999999E-2</v>
      </c>
      <c r="D528" t="s">
        <v>814</v>
      </c>
      <c r="E528">
        <v>1.3640000000000001</v>
      </c>
      <c r="F528" s="62" t="s">
        <v>1721</v>
      </c>
      <c r="G528" t="s">
        <v>1730</v>
      </c>
      <c r="H528">
        <v>2025</v>
      </c>
    </row>
    <row r="529" spans="1:8" ht="28.8" x14ac:dyDescent="0.3">
      <c r="A529" t="s">
        <v>1073</v>
      </c>
      <c r="B529" s="28" t="str">
        <f t="shared" ref="B529:B530" si="164">B528</f>
        <v>Žica iz železa ali nelegiranega jekla, v kolobarjih, ki vsebuje 0,6 mas. % ali več ogljika, neplatirana ali neprevlečena, polirana ali nepolirana (razen vroče valjanih palic)</v>
      </c>
      <c r="D529" t="s">
        <v>815</v>
      </c>
      <c r="E529">
        <v>0.47499999999999998</v>
      </c>
      <c r="F529" s="62" t="s">
        <v>1722</v>
      </c>
      <c r="G529" t="s">
        <v>1730</v>
      </c>
      <c r="H529">
        <v>2025</v>
      </c>
    </row>
    <row r="530" spans="1:8" ht="28.8" x14ac:dyDescent="0.3">
      <c r="A530" t="s">
        <v>1073</v>
      </c>
      <c r="B530" s="28" t="str">
        <f t="shared" si="164"/>
        <v>Žica iz železa ali nelegiranega jekla, v kolobarjih, ki vsebuje 0,6 mas. % ali več ogljika, neplatirana ali neprevlečena, polirana ali nepolirana (razen vroče valjanih palic)</v>
      </c>
      <c r="D530" t="s">
        <v>816</v>
      </c>
      <c r="E530">
        <v>6.6000000000000003E-2</v>
      </c>
      <c r="F530" s="62" t="s">
        <v>1723</v>
      </c>
      <c r="G530" t="s">
        <v>1730</v>
      </c>
      <c r="H530">
        <v>2025</v>
      </c>
    </row>
    <row r="531" spans="1:8" ht="28.8" x14ac:dyDescent="0.3">
      <c r="A531" t="s">
        <v>1075</v>
      </c>
      <c r="B531" s="28" t="s">
        <v>1076</v>
      </c>
      <c r="C531">
        <v>7.0999999999999994E-2</v>
      </c>
      <c r="D531" t="s">
        <v>1077</v>
      </c>
      <c r="E531">
        <v>1.397</v>
      </c>
      <c r="F531" s="62" t="s">
        <v>1721</v>
      </c>
      <c r="G531" t="s">
        <v>1730</v>
      </c>
      <c r="H531">
        <v>2025</v>
      </c>
    </row>
    <row r="532" spans="1:8" ht="28.8" x14ac:dyDescent="0.3">
      <c r="A532" t="s">
        <v>1075</v>
      </c>
      <c r="B532" s="28" t="str">
        <f t="shared" ref="B532:B533" si="165">B531</f>
        <v>Žica iz železa ali nelegiranega jekla, v kolobarjih, ki vsebuje manj kot 0,25 mas. % ogljika, platirana ali prevlečena s cinkom, z največjo dimenzijo prečnega prereza manj kot 0,8 mm</v>
      </c>
      <c r="D532" t="s">
        <v>1078</v>
      </c>
      <c r="E532">
        <v>0.50800000000000001</v>
      </c>
      <c r="F532" s="62" t="s">
        <v>1722</v>
      </c>
      <c r="G532" t="s">
        <v>1730</v>
      </c>
      <c r="H532">
        <v>2025</v>
      </c>
    </row>
    <row r="533" spans="1:8" ht="28.8" x14ac:dyDescent="0.3">
      <c r="A533" t="s">
        <v>1075</v>
      </c>
      <c r="B533" s="28" t="str">
        <f t="shared" si="165"/>
        <v>Žica iz železa ali nelegiranega jekla, v kolobarjih, ki vsebuje manj kot 0,25 mas. % ogljika, platirana ali prevlečena s cinkom, z največjo dimenzijo prečnega prereza manj kot 0,8 mm</v>
      </c>
      <c r="D533" t="s">
        <v>1079</v>
      </c>
      <c r="E533">
        <v>9.9000000000000005E-2</v>
      </c>
      <c r="F533" s="62" t="s">
        <v>1723</v>
      </c>
      <c r="G533" t="s">
        <v>1730</v>
      </c>
      <c r="H533">
        <v>2025</v>
      </c>
    </row>
    <row r="534" spans="1:8" ht="28.8" x14ac:dyDescent="0.3">
      <c r="A534" t="s">
        <v>1080</v>
      </c>
      <c r="B534" s="28" t="s">
        <v>1081</v>
      </c>
      <c r="C534">
        <v>7.0999999999999994E-2</v>
      </c>
      <c r="D534" t="s">
        <v>1077</v>
      </c>
      <c r="E534">
        <v>1.397</v>
      </c>
      <c r="F534" s="62" t="s">
        <v>1721</v>
      </c>
      <c r="G534" t="s">
        <v>1730</v>
      </c>
      <c r="H534">
        <v>2025</v>
      </c>
    </row>
    <row r="535" spans="1:8" ht="28.8" x14ac:dyDescent="0.3">
      <c r="A535" t="s">
        <v>1080</v>
      </c>
      <c r="B535" s="28" t="str">
        <f t="shared" ref="B535:B536" si="166">B534</f>
        <v>Žica iz železa ali nelegiranega jekla, v kolobarjih, ki vsebuje manj kot 0,25 mas. % ogljika, platirana ali prevlečena s cinkom, z največjo dimenzijo prečnega prereza manj kot 0,8 mm (razen palic)</v>
      </c>
      <c r="D535" t="s">
        <v>1078</v>
      </c>
      <c r="E535">
        <v>0.50800000000000001</v>
      </c>
      <c r="F535" s="62" t="s">
        <v>1722</v>
      </c>
      <c r="G535" t="s">
        <v>1730</v>
      </c>
      <c r="H535">
        <v>2025</v>
      </c>
    </row>
    <row r="536" spans="1:8" ht="28.8" x14ac:dyDescent="0.3">
      <c r="A536" t="s">
        <v>1080</v>
      </c>
      <c r="B536" s="28" t="str">
        <f t="shared" si="166"/>
        <v>Žica iz železa ali nelegiranega jekla, v kolobarjih, ki vsebuje manj kot 0,25 mas. % ogljika, platirana ali prevlečena s cinkom, z največjo dimenzijo prečnega prereza manj kot 0,8 mm (razen palic)</v>
      </c>
      <c r="D536" t="s">
        <v>1079</v>
      </c>
      <c r="E536">
        <v>9.9000000000000005E-2</v>
      </c>
      <c r="F536" s="62" t="s">
        <v>1723</v>
      </c>
      <c r="G536" t="s">
        <v>1730</v>
      </c>
      <c r="H536">
        <v>2025</v>
      </c>
    </row>
    <row r="537" spans="1:8" ht="28.8" x14ac:dyDescent="0.3">
      <c r="A537" t="s">
        <v>1082</v>
      </c>
      <c r="B537" s="28" t="s">
        <v>1083</v>
      </c>
      <c r="C537">
        <v>7.0999999999999994E-2</v>
      </c>
      <c r="D537" t="s">
        <v>1077</v>
      </c>
      <c r="E537">
        <v>1.397</v>
      </c>
      <c r="F537" s="62" t="s">
        <v>1721</v>
      </c>
      <c r="G537" t="s">
        <v>1730</v>
      </c>
      <c r="H537">
        <v>2025</v>
      </c>
    </row>
    <row r="538" spans="1:8" ht="28.8" x14ac:dyDescent="0.3">
      <c r="A538" t="s">
        <v>1082</v>
      </c>
      <c r="B538" s="28" t="str">
        <f t="shared" ref="B538:B539" si="167">B537</f>
        <v>Žica iz železa ali nelegiranega jekla, v kolobarjih, ki vsebuje 0,25 mas. % ali več, vendar manj kot 0,6 mas. % ogljika, platirana ali prevlečena s cinkom (razen palic)</v>
      </c>
      <c r="D538" t="s">
        <v>1078</v>
      </c>
      <c r="E538">
        <v>0.50800000000000001</v>
      </c>
      <c r="F538" s="62" t="s">
        <v>1722</v>
      </c>
      <c r="G538" t="s">
        <v>1730</v>
      </c>
      <c r="H538">
        <v>2025</v>
      </c>
    </row>
    <row r="539" spans="1:8" ht="28.8" x14ac:dyDescent="0.3">
      <c r="A539" t="s">
        <v>1082</v>
      </c>
      <c r="B539" s="28" t="str">
        <f t="shared" si="167"/>
        <v>Žica iz železa ali nelegiranega jekla, v kolobarjih, ki vsebuje 0,25 mas. % ali več, vendar manj kot 0,6 mas. % ogljika, platirana ali prevlečena s cinkom (razen palic)</v>
      </c>
      <c r="D539" t="s">
        <v>1079</v>
      </c>
      <c r="E539">
        <v>9.9000000000000005E-2</v>
      </c>
      <c r="F539" s="62" t="s">
        <v>1723</v>
      </c>
      <c r="G539" t="s">
        <v>1730</v>
      </c>
      <c r="H539">
        <v>2025</v>
      </c>
    </row>
    <row r="540" spans="1:8" ht="28.8" x14ac:dyDescent="0.3">
      <c r="A540" t="s">
        <v>1084</v>
      </c>
      <c r="B540" s="28" t="s">
        <v>1085</v>
      </c>
      <c r="C540">
        <v>7.0999999999999994E-2</v>
      </c>
      <c r="D540" t="s">
        <v>1077</v>
      </c>
      <c r="E540">
        <v>1.397</v>
      </c>
      <c r="F540" s="62" t="s">
        <v>1721</v>
      </c>
      <c r="G540" t="s">
        <v>1730</v>
      </c>
      <c r="H540">
        <v>2025</v>
      </c>
    </row>
    <row r="541" spans="1:8" ht="28.8" x14ac:dyDescent="0.3">
      <c r="A541" t="s">
        <v>1084</v>
      </c>
      <c r="B541" s="28" t="str">
        <f t="shared" ref="B541:B542" si="168">B540</f>
        <v>Žica iz železa ali nelegiranega jekla, v kolobarjih, ki vsebuje 0,6 mas. % ali več ogljika, platirana ali prevlečena s cinkom (razen palic)</v>
      </c>
      <c r="D541" t="s">
        <v>1078</v>
      </c>
      <c r="E541">
        <v>0.50800000000000001</v>
      </c>
      <c r="F541" s="62" t="s">
        <v>1722</v>
      </c>
      <c r="G541" t="s">
        <v>1730</v>
      </c>
      <c r="H541">
        <v>2025</v>
      </c>
    </row>
    <row r="542" spans="1:8" ht="28.8" x14ac:dyDescent="0.3">
      <c r="A542" t="s">
        <v>1084</v>
      </c>
      <c r="B542" s="28" t="str">
        <f t="shared" si="168"/>
        <v>Žica iz železa ali nelegiranega jekla, v kolobarjih, ki vsebuje 0,6 mas. % ali več ogljika, platirana ali prevlečena s cinkom (razen palic)</v>
      </c>
      <c r="D542" t="s">
        <v>1079</v>
      </c>
      <c r="E542">
        <v>9.9000000000000005E-2</v>
      </c>
      <c r="F542" s="62" t="s">
        <v>1723</v>
      </c>
      <c r="G542" t="s">
        <v>1730</v>
      </c>
      <c r="H542">
        <v>2025</v>
      </c>
    </row>
    <row r="543" spans="1:8" ht="28.8" x14ac:dyDescent="0.3">
      <c r="A543" t="s">
        <v>1086</v>
      </c>
      <c r="B543" s="28" t="s">
        <v>1087</v>
      </c>
      <c r="C543">
        <v>7.0999999999999994E-2</v>
      </c>
      <c r="D543" t="s">
        <v>1077</v>
      </c>
      <c r="E543">
        <v>1.397</v>
      </c>
      <c r="F543" s="62" t="s">
        <v>1721</v>
      </c>
      <c r="G543" t="s">
        <v>1730</v>
      </c>
      <c r="H543">
        <v>2025</v>
      </c>
    </row>
    <row r="544" spans="1:8" ht="28.8" x14ac:dyDescent="0.3">
      <c r="A544" t="s">
        <v>1086</v>
      </c>
      <c r="B544" s="28" t="str">
        <f t="shared" ref="B544:B545" si="169">B543</f>
        <v>Žica iz železa ali nelegiranega jekla, v kolobarjih, ki vsebuje manj kot 0,25 mas. % ogljika, prevlečena z bakrom (razen palic)</v>
      </c>
      <c r="D544" t="s">
        <v>1078</v>
      </c>
      <c r="E544">
        <v>0.50800000000000001</v>
      </c>
      <c r="F544" s="62" t="s">
        <v>1722</v>
      </c>
      <c r="G544" t="s">
        <v>1730</v>
      </c>
      <c r="H544">
        <v>2025</v>
      </c>
    </row>
    <row r="545" spans="1:8" ht="28.8" x14ac:dyDescent="0.3">
      <c r="A545" t="s">
        <v>1086</v>
      </c>
      <c r="B545" s="28" t="str">
        <f t="shared" si="169"/>
        <v>Žica iz železa ali nelegiranega jekla, v kolobarjih, ki vsebuje manj kot 0,25 mas. % ogljika, prevlečena z bakrom (razen palic)</v>
      </c>
      <c r="D545" t="s">
        <v>1079</v>
      </c>
      <c r="E545">
        <v>9.9000000000000005E-2</v>
      </c>
      <c r="F545" s="62" t="s">
        <v>1723</v>
      </c>
      <c r="G545" t="s">
        <v>1730</v>
      </c>
      <c r="H545">
        <v>2025</v>
      </c>
    </row>
    <row r="546" spans="1:8" ht="28.8" x14ac:dyDescent="0.3">
      <c r="A546" t="s">
        <v>1088</v>
      </c>
      <c r="B546" s="28" t="s">
        <v>1089</v>
      </c>
      <c r="C546">
        <v>7.0999999999999994E-2</v>
      </c>
      <c r="D546" t="s">
        <v>1077</v>
      </c>
      <c r="E546">
        <v>1.397</v>
      </c>
      <c r="F546" s="62" t="s">
        <v>1721</v>
      </c>
      <c r="G546" t="s">
        <v>1730</v>
      </c>
      <c r="H546">
        <v>2025</v>
      </c>
    </row>
    <row r="547" spans="1:8" ht="28.8" x14ac:dyDescent="0.3">
      <c r="A547" t="s">
        <v>1088</v>
      </c>
      <c r="B547" s="28" t="str">
        <f t="shared" ref="B547:B548" si="170">B546</f>
        <v>Žica iz železa ali nelegiranega jekla, v kolobarjih, ki vsebuje manj kot 0,25 mas. % ogljika, platirana ali prevlečena z navadnimi kovinami (razen izdelkov, platiranih ali prevlečenih s cinkom ali bakrom, in palic)</v>
      </c>
      <c r="D547" t="s">
        <v>1078</v>
      </c>
      <c r="E547">
        <v>0.50800000000000001</v>
      </c>
      <c r="F547" s="62" t="s">
        <v>1722</v>
      </c>
      <c r="G547" t="s">
        <v>1730</v>
      </c>
      <c r="H547">
        <v>2025</v>
      </c>
    </row>
    <row r="548" spans="1:8" ht="28.8" x14ac:dyDescent="0.3">
      <c r="A548" t="s">
        <v>1088</v>
      </c>
      <c r="B548" s="28" t="str">
        <f t="shared" si="170"/>
        <v>Žica iz železa ali nelegiranega jekla, v kolobarjih, ki vsebuje manj kot 0,25 mas. % ogljika, platirana ali prevlečena z navadnimi kovinami (razen izdelkov, platiranih ali prevlečenih s cinkom ali bakrom, in palic)</v>
      </c>
      <c r="D548" t="s">
        <v>1079</v>
      </c>
      <c r="E548">
        <v>9.9000000000000005E-2</v>
      </c>
      <c r="F548" s="62" t="s">
        <v>1723</v>
      </c>
      <c r="G548" t="s">
        <v>1730</v>
      </c>
      <c r="H548">
        <v>2025</v>
      </c>
    </row>
    <row r="549" spans="1:8" ht="43.2" x14ac:dyDescent="0.3">
      <c r="A549" t="s">
        <v>1090</v>
      </c>
      <c r="B549" s="28" t="s">
        <v>1091</v>
      </c>
      <c r="C549">
        <v>7.0999999999999994E-2</v>
      </c>
      <c r="D549" t="s">
        <v>1077</v>
      </c>
      <c r="E549">
        <v>1.397</v>
      </c>
      <c r="F549" s="62" t="s">
        <v>1721</v>
      </c>
      <c r="G549" t="s">
        <v>1730</v>
      </c>
      <c r="H549">
        <v>2025</v>
      </c>
    </row>
    <row r="550" spans="1:8" ht="43.2" x14ac:dyDescent="0.3">
      <c r="A550" t="s">
        <v>1090</v>
      </c>
      <c r="B550" s="28" t="str">
        <f t="shared" ref="B550:B551" si="171">B549</f>
        <v>Žica iz železa ali nelegiranega jekla, v kolobarjih, ki vsebuje 0,25 mas. % ali več, vendar manj kot 0,6 mas. % ogljika, platirana ali prevlečena z navadnimi kovinami (razen izdelkov, platiranih ali prevlečenih s cinkom, in palic)</v>
      </c>
      <c r="D550" t="s">
        <v>1078</v>
      </c>
      <c r="E550">
        <v>0.50800000000000001</v>
      </c>
      <c r="F550" s="62" t="s">
        <v>1722</v>
      </c>
      <c r="G550" t="s">
        <v>1730</v>
      </c>
      <c r="H550">
        <v>2025</v>
      </c>
    </row>
    <row r="551" spans="1:8" ht="43.2" x14ac:dyDescent="0.3">
      <c r="A551" t="s">
        <v>1090</v>
      </c>
      <c r="B551" s="28" t="str">
        <f t="shared" si="171"/>
        <v>Žica iz železa ali nelegiranega jekla, v kolobarjih, ki vsebuje 0,25 mas. % ali več, vendar manj kot 0,6 mas. % ogljika, platirana ali prevlečena z navadnimi kovinami (razen izdelkov, platiranih ali prevlečenih s cinkom, in palic)</v>
      </c>
      <c r="D551" t="s">
        <v>1079</v>
      </c>
      <c r="E551">
        <v>9.9000000000000005E-2</v>
      </c>
      <c r="F551" s="62" t="s">
        <v>1723</v>
      </c>
      <c r="G551" t="s">
        <v>1730</v>
      </c>
      <c r="H551">
        <v>2025</v>
      </c>
    </row>
    <row r="552" spans="1:8" ht="28.8" x14ac:dyDescent="0.3">
      <c r="A552" t="s">
        <v>1092</v>
      </c>
      <c r="B552" s="28" t="s">
        <v>1093</v>
      </c>
      <c r="C552">
        <v>7.0999999999999994E-2</v>
      </c>
      <c r="D552" t="s">
        <v>1077</v>
      </c>
      <c r="E552">
        <v>1.397</v>
      </c>
      <c r="F552" s="62" t="s">
        <v>1721</v>
      </c>
      <c r="G552" t="s">
        <v>1730</v>
      </c>
      <c r="H552">
        <v>2025</v>
      </c>
    </row>
    <row r="553" spans="1:8" ht="28.8" x14ac:dyDescent="0.3">
      <c r="A553" t="s">
        <v>1092</v>
      </c>
      <c r="B553" s="28" t="str">
        <f t="shared" ref="B553:B554" si="172">B552</f>
        <v>Žica iz železa ali nelegiranega jekla, v kolobarjih, ki vsebuje 0,6 mas. % ali več ogljika, platirana ali prevlečena z navadnimi kovinami (razen izdelkov, platiranih ali prevlečenih s cinkom, in palic)</v>
      </c>
      <c r="D553" t="s">
        <v>1078</v>
      </c>
      <c r="E553">
        <v>0.50800000000000001</v>
      </c>
      <c r="F553" s="62" t="s">
        <v>1722</v>
      </c>
      <c r="G553" t="s">
        <v>1730</v>
      </c>
      <c r="H553">
        <v>2025</v>
      </c>
    </row>
    <row r="554" spans="1:8" ht="28.8" x14ac:dyDescent="0.3">
      <c r="A554" t="s">
        <v>1092</v>
      </c>
      <c r="B554" s="28" t="str">
        <f t="shared" si="172"/>
        <v>Žica iz železa ali nelegiranega jekla, v kolobarjih, ki vsebuje 0,6 mas. % ali več ogljika, platirana ali prevlečena z navadnimi kovinami (razen izdelkov, platiranih ali prevlečenih s cinkom, in palic)</v>
      </c>
      <c r="D554" t="s">
        <v>1079</v>
      </c>
      <c r="E554">
        <v>9.9000000000000005E-2</v>
      </c>
      <c r="F554" s="62" t="s">
        <v>1723</v>
      </c>
      <c r="G554" t="s">
        <v>1730</v>
      </c>
      <c r="H554">
        <v>2025</v>
      </c>
    </row>
    <row r="555" spans="1:8" ht="28.8" x14ac:dyDescent="0.3">
      <c r="A555" t="s">
        <v>1094</v>
      </c>
      <c r="B555" s="28" t="s">
        <v>1095</v>
      </c>
      <c r="C555">
        <v>7.0999999999999994E-2</v>
      </c>
      <c r="D555" t="s">
        <v>1077</v>
      </c>
      <c r="E555">
        <v>1.397</v>
      </c>
      <c r="F555" s="62" t="s">
        <v>1721</v>
      </c>
      <c r="G555" t="s">
        <v>1730</v>
      </c>
      <c r="H555">
        <v>2025</v>
      </c>
    </row>
    <row r="556" spans="1:8" ht="28.8" x14ac:dyDescent="0.3">
      <c r="A556" t="s">
        <v>1094</v>
      </c>
      <c r="B556" s="28" t="str">
        <f t="shared" ref="B556:B557" si="173">B555</f>
        <v>Žica iz železa ali nelegiranega jekla, v kolobarjih, ki vsebuje 0,6 mas. % ali več ogljika, platirana ali prevlečena (razen izdelkov, platiranih ali prevlečenih z navadnimi kovinami, in palic)</v>
      </c>
      <c r="D556" t="s">
        <v>1078</v>
      </c>
      <c r="E556">
        <v>0.50800000000000001</v>
      </c>
      <c r="F556" s="62" t="s">
        <v>1722</v>
      </c>
      <c r="G556" t="s">
        <v>1730</v>
      </c>
      <c r="H556">
        <v>2025</v>
      </c>
    </row>
    <row r="557" spans="1:8" ht="28.8" x14ac:dyDescent="0.3">
      <c r="A557" t="s">
        <v>1094</v>
      </c>
      <c r="B557" s="28" t="str">
        <f t="shared" si="173"/>
        <v>Žica iz železa ali nelegiranega jekla, v kolobarjih, ki vsebuje 0,6 mas. % ali več ogljika, platirana ali prevlečena (razen izdelkov, platiranih ali prevlečenih z navadnimi kovinami, in palic)</v>
      </c>
      <c r="D557" t="s">
        <v>1079</v>
      </c>
      <c r="E557">
        <v>9.9000000000000005E-2</v>
      </c>
      <c r="F557" s="62" t="s">
        <v>1723</v>
      </c>
      <c r="G557" t="s">
        <v>1730</v>
      </c>
      <c r="H557">
        <v>2025</v>
      </c>
    </row>
    <row r="558" spans="1:8" ht="43.2" x14ac:dyDescent="0.3">
      <c r="A558" t="s">
        <v>1096</v>
      </c>
      <c r="B558" s="28" t="s">
        <v>1097</v>
      </c>
      <c r="C558">
        <v>7.0999999999999994E-2</v>
      </c>
      <c r="D558" t="s">
        <v>1077</v>
      </c>
      <c r="E558">
        <v>1.397</v>
      </c>
      <c r="F558" s="62" t="s">
        <v>1721</v>
      </c>
      <c r="G558" t="s">
        <v>1730</v>
      </c>
      <c r="H558">
        <v>2025</v>
      </c>
    </row>
    <row r="559" spans="1:8" ht="43.2" x14ac:dyDescent="0.3">
      <c r="A559" t="s">
        <v>1096</v>
      </c>
      <c r="B559" s="28" t="str">
        <f t="shared" ref="B559:B560" si="174">B558</f>
        <v>Žica iz železa ali nelegiranega jekla, v kolobarjih, ki vsebuje 0,25 mas. % ali več, vendar manj kot 0,6 mas. % ogljika, platirana ali prevlečena (razen izdelkov, platiranih ali prevlečenih z navadnimi kovinami, in palic)</v>
      </c>
      <c r="D559" t="s">
        <v>1078</v>
      </c>
      <c r="E559">
        <v>0.50800000000000001</v>
      </c>
      <c r="F559" s="62" t="s">
        <v>1722</v>
      </c>
      <c r="G559" t="s">
        <v>1730</v>
      </c>
      <c r="H559">
        <v>2025</v>
      </c>
    </row>
    <row r="560" spans="1:8" ht="43.2" x14ac:dyDescent="0.3">
      <c r="A560" t="s">
        <v>1096</v>
      </c>
      <c r="B560" s="28" t="str">
        <f t="shared" si="174"/>
        <v>Žica iz železa ali nelegiranega jekla, v kolobarjih, ki vsebuje 0,25 mas. % ali več, vendar manj kot 0,6 mas. % ogljika, platirana ali prevlečena (razen izdelkov, platiranih ali prevlečenih z navadnimi kovinami, in palic)</v>
      </c>
      <c r="D560" t="s">
        <v>1079</v>
      </c>
      <c r="E560">
        <v>9.9000000000000005E-2</v>
      </c>
      <c r="F560" s="62" t="s">
        <v>1723</v>
      </c>
      <c r="G560" t="s">
        <v>1730</v>
      </c>
      <c r="H560">
        <v>2025</v>
      </c>
    </row>
    <row r="561" spans="1:8" ht="28.8" x14ac:dyDescent="0.3">
      <c r="A561" t="s">
        <v>1098</v>
      </c>
      <c r="B561" s="28" t="s">
        <v>1095</v>
      </c>
      <c r="C561">
        <v>7.0999999999999994E-2</v>
      </c>
      <c r="D561" t="s">
        <v>1077</v>
      </c>
      <c r="E561">
        <v>1.397</v>
      </c>
      <c r="F561" s="62" t="s">
        <v>1721</v>
      </c>
      <c r="G561" t="s">
        <v>1730</v>
      </c>
      <c r="H561">
        <v>2025</v>
      </c>
    </row>
    <row r="562" spans="1:8" ht="28.8" x14ac:dyDescent="0.3">
      <c r="A562" t="s">
        <v>1098</v>
      </c>
      <c r="B562" s="28" t="str">
        <f t="shared" ref="B562:B563" si="175">B561</f>
        <v>Žica iz železa ali nelegiranega jekla, v kolobarjih, ki vsebuje 0,6 mas. % ali več ogljika, platirana ali prevlečena (razen izdelkov, platiranih ali prevlečenih z navadnimi kovinami, in palic)</v>
      </c>
      <c r="D562" t="s">
        <v>1078</v>
      </c>
      <c r="E562">
        <v>0.50800000000000001</v>
      </c>
      <c r="F562" s="62" t="s">
        <v>1722</v>
      </c>
      <c r="G562" t="s">
        <v>1730</v>
      </c>
      <c r="H562">
        <v>2025</v>
      </c>
    </row>
    <row r="563" spans="1:8" ht="28.8" x14ac:dyDescent="0.3">
      <c r="A563" t="s">
        <v>1098</v>
      </c>
      <c r="B563" s="28" t="str">
        <f t="shared" si="175"/>
        <v>Žica iz železa ali nelegiranega jekla, v kolobarjih, ki vsebuje 0,6 mas. % ali več ogljika, platirana ali prevlečena (razen izdelkov, platiranih ali prevlečenih z navadnimi kovinami, in palic)</v>
      </c>
      <c r="D563" t="s">
        <v>1079</v>
      </c>
      <c r="E563">
        <v>9.9000000000000005E-2</v>
      </c>
      <c r="F563" s="62" t="s">
        <v>1723</v>
      </c>
      <c r="G563" t="s">
        <v>1730</v>
      </c>
      <c r="H563">
        <v>2025</v>
      </c>
    </row>
    <row r="564" spans="1:8" ht="28.8" x14ac:dyDescent="0.3">
      <c r="A564" t="s">
        <v>166</v>
      </c>
      <c r="B564" s="28" t="s">
        <v>407</v>
      </c>
      <c r="C564">
        <v>0.35799999999999998</v>
      </c>
      <c r="D564" t="s">
        <v>1099</v>
      </c>
      <c r="E564">
        <v>1.419</v>
      </c>
      <c r="F564" s="62" t="s">
        <v>1730</v>
      </c>
      <c r="G564">
        <v>1</v>
      </c>
      <c r="H564">
        <v>2025</v>
      </c>
    </row>
    <row r="565" spans="1:8" ht="28.8" x14ac:dyDescent="0.3">
      <c r="A565" t="s">
        <v>166</v>
      </c>
      <c r="B565" s="28" t="str">
        <f t="shared" ref="B565" si="176">B564</f>
        <v>Jeklo, nerjavno, v ingotih in drugih primarnih oblikah (razen odpadkov in ostankov v ingotih ter kontinuirno vlitih izdelkov)</v>
      </c>
      <c r="D565" t="s">
        <v>1100</v>
      </c>
      <c r="E565">
        <v>1.381</v>
      </c>
      <c r="F565" s="62" t="s">
        <v>1730</v>
      </c>
      <c r="G565">
        <v>2</v>
      </c>
      <c r="H565">
        <v>2028</v>
      </c>
    </row>
    <row r="566" spans="1:8" ht="28.8" x14ac:dyDescent="0.3">
      <c r="A566" t="s">
        <v>1101</v>
      </c>
      <c r="B566" s="28" t="s">
        <v>1102</v>
      </c>
      <c r="C566">
        <v>0.128</v>
      </c>
      <c r="D566" t="s">
        <v>1103</v>
      </c>
      <c r="E566">
        <v>1.1890000000000001</v>
      </c>
      <c r="F566" s="62" t="s">
        <v>1730</v>
      </c>
      <c r="G566">
        <v>1</v>
      </c>
      <c r="H566">
        <v>2025</v>
      </c>
    </row>
    <row r="567" spans="1:8" ht="28.8" x14ac:dyDescent="0.3">
      <c r="A567" t="s">
        <v>1101</v>
      </c>
      <c r="B567" s="28" t="str">
        <f t="shared" ref="B567" si="177">B566</f>
        <v>Polizdelki iz nerjavnega jekla, s pravokotnim (razen kvadratnega) prečnim prerezom, ki vsebujejo 2,5 mas. % ali več niklja</v>
      </c>
      <c r="D567" t="s">
        <v>1104</v>
      </c>
      <c r="E567">
        <v>1.151</v>
      </c>
      <c r="F567" s="62" t="s">
        <v>1730</v>
      </c>
      <c r="G567">
        <v>2</v>
      </c>
      <c r="H567">
        <v>2028</v>
      </c>
    </row>
    <row r="568" spans="1:8" ht="28.8" x14ac:dyDescent="0.3">
      <c r="A568" t="s">
        <v>1105</v>
      </c>
      <c r="B568" s="28" t="s">
        <v>1106</v>
      </c>
      <c r="C568">
        <v>0.128</v>
      </c>
      <c r="D568" t="s">
        <v>1103</v>
      </c>
      <c r="E568">
        <v>1.1890000000000001</v>
      </c>
      <c r="F568" s="62" t="s">
        <v>1730</v>
      </c>
      <c r="G568">
        <v>1</v>
      </c>
      <c r="H568">
        <v>2025</v>
      </c>
    </row>
    <row r="569" spans="1:8" ht="28.8" x14ac:dyDescent="0.3">
      <c r="A569" t="s">
        <v>1105</v>
      </c>
      <c r="B569" s="28" t="str">
        <f t="shared" ref="B569" si="178">B568</f>
        <v>Polizdelki iz nerjavnega jekla, s pravokotnim (razen kvadratnega) prečnim prerezom, ki vsebujejo manj kot 2,5 mas. % niklja</v>
      </c>
      <c r="D569" t="s">
        <v>1104</v>
      </c>
      <c r="E569">
        <v>1.151</v>
      </c>
      <c r="F569" s="62" t="s">
        <v>1730</v>
      </c>
      <c r="G569">
        <v>2</v>
      </c>
      <c r="H569">
        <v>2028</v>
      </c>
    </row>
    <row r="570" spans="1:8" x14ac:dyDescent="0.3">
      <c r="A570" t="s">
        <v>168</v>
      </c>
      <c r="B570" s="28" t="s">
        <v>409</v>
      </c>
      <c r="C570">
        <v>0.128</v>
      </c>
      <c r="D570" t="s">
        <v>1103</v>
      </c>
      <c r="E570">
        <v>1.1890000000000001</v>
      </c>
      <c r="F570" s="62" t="s">
        <v>1730</v>
      </c>
      <c r="G570">
        <v>1</v>
      </c>
      <c r="H570">
        <v>2025</v>
      </c>
    </row>
    <row r="571" spans="1:8" x14ac:dyDescent="0.3">
      <c r="A571" t="s">
        <v>168</v>
      </c>
      <c r="B571" s="28" t="str">
        <f t="shared" ref="B571" si="179">B570</f>
        <v>Polizdelki iz nerjavnega jekla, s kvadratnim prečnim prerezom, valjani ali kontinuirno vliti</v>
      </c>
      <c r="D571" t="s">
        <v>1104</v>
      </c>
      <c r="E571">
        <v>1.151</v>
      </c>
      <c r="F571" s="62" t="s">
        <v>1730</v>
      </c>
      <c r="G571">
        <v>2</v>
      </c>
      <c r="H571">
        <v>2028</v>
      </c>
    </row>
    <row r="572" spans="1:8" x14ac:dyDescent="0.3">
      <c r="A572" t="s">
        <v>169</v>
      </c>
      <c r="B572" s="28" t="s">
        <v>410</v>
      </c>
      <c r="C572">
        <v>0.35799999999999998</v>
      </c>
      <c r="D572" t="s">
        <v>1099</v>
      </c>
      <c r="E572">
        <v>1.419</v>
      </c>
      <c r="F572" s="62" t="s">
        <v>1730</v>
      </c>
      <c r="G572">
        <v>1</v>
      </c>
      <c r="H572">
        <v>2025</v>
      </c>
    </row>
    <row r="573" spans="1:8" x14ac:dyDescent="0.3">
      <c r="A573" t="s">
        <v>169</v>
      </c>
      <c r="B573" s="28" t="str">
        <f t="shared" ref="B573" si="180">B572</f>
        <v>Polizdelki iz nerjavnega jekla, s kvadratnim prečnim prerezom, kovani</v>
      </c>
      <c r="D573" t="s">
        <v>1100</v>
      </c>
      <c r="E573">
        <v>1.381</v>
      </c>
      <c r="F573" s="62" t="s">
        <v>1730</v>
      </c>
      <c r="G573">
        <v>2</v>
      </c>
      <c r="H573">
        <v>2028</v>
      </c>
    </row>
    <row r="574" spans="1:8" ht="28.8" x14ac:dyDescent="0.3">
      <c r="A574" t="s">
        <v>170</v>
      </c>
      <c r="B574" s="28" t="s">
        <v>411</v>
      </c>
      <c r="C574">
        <v>0.128</v>
      </c>
      <c r="D574" t="s">
        <v>1103</v>
      </c>
      <c r="E574">
        <v>1.1890000000000001</v>
      </c>
      <c r="F574" s="62" t="s">
        <v>1730</v>
      </c>
      <c r="G574">
        <v>1</v>
      </c>
      <c r="H574">
        <v>2025</v>
      </c>
    </row>
    <row r="575" spans="1:8" ht="28.8" x14ac:dyDescent="0.3">
      <c r="A575" t="s">
        <v>170</v>
      </c>
      <c r="B575" s="28" t="str">
        <f t="shared" ref="B575" si="181">B574</f>
        <v>Polizdelki iz nerjavnega jekla, s krožnim prečnim prerezom ali s prečnim prerezom, ki ni krožen ali pravokoten, valjani ali kontinuirno vliti</v>
      </c>
      <c r="D575" t="s">
        <v>1104</v>
      </c>
      <c r="E575">
        <v>1.151</v>
      </c>
      <c r="F575" s="62" t="s">
        <v>1730</v>
      </c>
      <c r="G575">
        <v>2</v>
      </c>
      <c r="H575">
        <v>2028</v>
      </c>
    </row>
    <row r="576" spans="1:8" x14ac:dyDescent="0.3">
      <c r="A576" t="s">
        <v>171</v>
      </c>
      <c r="B576" s="28" t="s">
        <v>412</v>
      </c>
      <c r="C576">
        <v>0.35799999999999998</v>
      </c>
      <c r="D576" t="s">
        <v>1099</v>
      </c>
      <c r="E576">
        <v>1.419</v>
      </c>
      <c r="F576" s="62" t="s">
        <v>1730</v>
      </c>
      <c r="G576">
        <v>1</v>
      </c>
      <c r="H576">
        <v>2025</v>
      </c>
    </row>
    <row r="577" spans="1:8" x14ac:dyDescent="0.3">
      <c r="A577" t="s">
        <v>171</v>
      </c>
      <c r="B577" s="28" t="str">
        <f t="shared" ref="B577" si="182">B576</f>
        <v>Polizdelki iz nerjavnega jekla, kovani (razen izdelkov s kvadratnim ali pravokotnim prečnim prerezom)</v>
      </c>
      <c r="D577" t="s">
        <v>1100</v>
      </c>
      <c r="E577">
        <v>1.381</v>
      </c>
      <c r="F577" s="62" t="s">
        <v>1730</v>
      </c>
      <c r="G577">
        <v>2</v>
      </c>
      <c r="H577">
        <v>2028</v>
      </c>
    </row>
    <row r="578" spans="1:8" ht="28.8" x14ac:dyDescent="0.3">
      <c r="A578" t="s">
        <v>173</v>
      </c>
      <c r="B578" s="28" t="s">
        <v>414</v>
      </c>
      <c r="C578">
        <v>7.2999999999999995E-2</v>
      </c>
      <c r="D578" t="s">
        <v>1103</v>
      </c>
      <c r="E578">
        <v>1.1890000000000001</v>
      </c>
      <c r="F578" s="62" t="s">
        <v>1730</v>
      </c>
      <c r="G578">
        <v>1</v>
      </c>
      <c r="H578">
        <v>2025</v>
      </c>
    </row>
    <row r="579" spans="1:8" ht="28.8" x14ac:dyDescent="0.3">
      <c r="A579" t="s">
        <v>173</v>
      </c>
      <c r="B579" s="28" t="str">
        <f t="shared" ref="B579" si="183">B578</f>
        <v>Ploščati valjani izdelki iz nerjavnega jekla, širine 600 mm ali več, vroče valjani, brez nadaljnje obdelave, v kolobarjih, debeline več kot 10 mm</v>
      </c>
      <c r="D579" t="s">
        <v>1104</v>
      </c>
      <c r="E579">
        <v>1.151</v>
      </c>
      <c r="F579" s="62" t="s">
        <v>1730</v>
      </c>
      <c r="G579">
        <v>2</v>
      </c>
      <c r="H579">
        <v>2028</v>
      </c>
    </row>
    <row r="580" spans="1:8" ht="28.8" x14ac:dyDescent="0.3">
      <c r="A580" t="s">
        <v>1107</v>
      </c>
      <c r="B580" s="28" t="s">
        <v>1108</v>
      </c>
      <c r="C580">
        <v>7.2999999999999995E-2</v>
      </c>
      <c r="D580" t="s">
        <v>1103</v>
      </c>
      <c r="E580">
        <v>1.1890000000000001</v>
      </c>
      <c r="F580" s="62" t="s">
        <v>1730</v>
      </c>
      <c r="G580">
        <v>1</v>
      </c>
      <c r="H580">
        <v>2025</v>
      </c>
    </row>
    <row r="581" spans="1:8" ht="28.8" x14ac:dyDescent="0.3">
      <c r="A581" t="s">
        <v>1107</v>
      </c>
      <c r="B581" s="28" t="str">
        <f t="shared" ref="B581" si="184">B580</f>
        <v>Ploščati valjani izdelki iz nerjavnega jekla, širine 600 mm ali več, vroče valjani, brez nadaljnje obdelave, v kolobarjih, debeline 4,75 mm ali več, vendar do vključno 10 mm, ki vsebujejo 2,5 mas. % ali več niklja</v>
      </c>
      <c r="D581" t="s">
        <v>1104</v>
      </c>
      <c r="E581">
        <v>1.151</v>
      </c>
      <c r="F581" s="62" t="s">
        <v>1730</v>
      </c>
      <c r="G581">
        <v>2</v>
      </c>
      <c r="H581">
        <v>2028</v>
      </c>
    </row>
    <row r="582" spans="1:8" ht="28.8" x14ac:dyDescent="0.3">
      <c r="A582" t="s">
        <v>1109</v>
      </c>
      <c r="B582" s="28" t="s">
        <v>1110</v>
      </c>
      <c r="C582">
        <v>7.2999999999999995E-2</v>
      </c>
      <c r="D582" t="s">
        <v>1103</v>
      </c>
      <c r="E582">
        <v>1.1890000000000001</v>
      </c>
      <c r="F582" s="62" t="s">
        <v>1730</v>
      </c>
      <c r="G582">
        <v>1</v>
      </c>
      <c r="H582">
        <v>2025</v>
      </c>
    </row>
    <row r="583" spans="1:8" ht="28.8" x14ac:dyDescent="0.3">
      <c r="A583" t="s">
        <v>1109</v>
      </c>
      <c r="B583" s="28" t="str">
        <f t="shared" ref="B583" si="185">B582</f>
        <v>Ploščati valjani izdelki iz nerjavnega jekla, širine 600 mm ali več, vroče valjani, brez nadaljnje obdelave, v kolobarjih, debeline 4,75 mm ali več, vendar do vključno 10 mm, ki vsebujejo manj kot 2,5 mas. % niklja</v>
      </c>
      <c r="D583" t="s">
        <v>1104</v>
      </c>
      <c r="E583">
        <v>1.151</v>
      </c>
      <c r="F583" s="62" t="s">
        <v>1730</v>
      </c>
      <c r="G583">
        <v>2</v>
      </c>
      <c r="H583">
        <v>2028</v>
      </c>
    </row>
    <row r="584" spans="1:8" ht="28.8" x14ac:dyDescent="0.3">
      <c r="A584" t="s">
        <v>1111</v>
      </c>
      <c r="B584" s="28" t="s">
        <v>1112</v>
      </c>
      <c r="C584">
        <v>7.2999999999999995E-2</v>
      </c>
      <c r="D584" t="s">
        <v>1103</v>
      </c>
      <c r="E584">
        <v>1.1890000000000001</v>
      </c>
      <c r="F584" s="62" t="s">
        <v>1730</v>
      </c>
      <c r="G584">
        <v>1</v>
      </c>
      <c r="H584">
        <v>2025</v>
      </c>
    </row>
    <row r="585" spans="1:8" ht="28.8" x14ac:dyDescent="0.3">
      <c r="A585" t="s">
        <v>1111</v>
      </c>
      <c r="B585" s="28" t="str">
        <f t="shared" ref="B585" si="186">B584</f>
        <v>Ploščati valjani izdelki iz nerjavnega jekla, širine 600 mm ali več, vroče valjani, brez nadaljnje obdelave, v kolobarjih, debeline 3 mm ali več, vendar do vključno 4,75 mm, ki vsebujejo 2,5 mas. % ali več niklja</v>
      </c>
      <c r="D585" t="s">
        <v>1104</v>
      </c>
      <c r="E585">
        <v>1.151</v>
      </c>
      <c r="F585" s="62" t="s">
        <v>1730</v>
      </c>
      <c r="G585">
        <v>2</v>
      </c>
      <c r="H585">
        <v>2028</v>
      </c>
    </row>
    <row r="586" spans="1:8" ht="28.8" x14ac:dyDescent="0.3">
      <c r="A586" t="s">
        <v>1113</v>
      </c>
      <c r="B586" s="28" t="s">
        <v>1114</v>
      </c>
      <c r="C586">
        <v>7.2999999999999995E-2</v>
      </c>
      <c r="D586" t="s">
        <v>1103</v>
      </c>
      <c r="E586">
        <v>1.1890000000000001</v>
      </c>
      <c r="F586" s="62" t="s">
        <v>1730</v>
      </c>
      <c r="G586">
        <v>1</v>
      </c>
      <c r="H586">
        <v>2025</v>
      </c>
    </row>
    <row r="587" spans="1:8" ht="28.8" x14ac:dyDescent="0.3">
      <c r="A587" t="s">
        <v>1113</v>
      </c>
      <c r="B587" s="28" t="str">
        <f t="shared" ref="B587" si="187">B586</f>
        <v>Ploščati valjani izdelki iz nerjavnega jekla, širine 600 mm ali več, vroče valjani, brez nadaljnje obdelave, v kolobarjih, debeline 3 mm ali več, vendar do vključno 4,75 mm, ki vsebujejo manj kot 2,5 mas. % niklja</v>
      </c>
      <c r="D587" t="s">
        <v>1104</v>
      </c>
      <c r="E587">
        <v>1.151</v>
      </c>
      <c r="F587" s="62" t="s">
        <v>1730</v>
      </c>
      <c r="G587">
        <v>2</v>
      </c>
      <c r="H587">
        <v>2028</v>
      </c>
    </row>
    <row r="588" spans="1:8" ht="28.8" x14ac:dyDescent="0.3">
      <c r="A588" t="s">
        <v>1115</v>
      </c>
      <c r="B588" s="28" t="s">
        <v>1116</v>
      </c>
      <c r="C588">
        <v>7.2999999999999995E-2</v>
      </c>
      <c r="D588" t="s">
        <v>1103</v>
      </c>
      <c r="E588">
        <v>1.1890000000000001</v>
      </c>
      <c r="F588" s="62" t="s">
        <v>1730</v>
      </c>
      <c r="G588">
        <v>1</v>
      </c>
      <c r="H588">
        <v>2025</v>
      </c>
    </row>
    <row r="589" spans="1:8" ht="28.8" x14ac:dyDescent="0.3">
      <c r="A589" t="s">
        <v>1115</v>
      </c>
      <c r="B589" s="28" t="str">
        <f t="shared" ref="B589" si="188">B588</f>
        <v>Ploščati valjani izdelki iz nerjavnega jekla, širine 600 mm ali več, vroče valjani, brez nadaljnje obdelave, v kolobarjih, debeline manj kot 3 mm, ki vsebujejo 2,5 mas. % ali več niklja</v>
      </c>
      <c r="D589" t="s">
        <v>1104</v>
      </c>
      <c r="E589">
        <v>1.151</v>
      </c>
      <c r="F589" s="62" t="s">
        <v>1730</v>
      </c>
      <c r="G589">
        <v>2</v>
      </c>
      <c r="H589">
        <v>2028</v>
      </c>
    </row>
    <row r="590" spans="1:8" ht="28.8" x14ac:dyDescent="0.3">
      <c r="A590" t="s">
        <v>1117</v>
      </c>
      <c r="B590" s="28" t="s">
        <v>1118</v>
      </c>
      <c r="C590">
        <v>7.2999999999999995E-2</v>
      </c>
      <c r="D590" t="s">
        <v>1103</v>
      </c>
      <c r="E590">
        <v>1.1890000000000001</v>
      </c>
      <c r="F590" s="62" t="s">
        <v>1730</v>
      </c>
      <c r="G590">
        <v>1</v>
      </c>
      <c r="H590">
        <v>2025</v>
      </c>
    </row>
    <row r="591" spans="1:8" ht="28.8" x14ac:dyDescent="0.3">
      <c r="A591" t="s">
        <v>1117</v>
      </c>
      <c r="B591" s="28" t="str">
        <f t="shared" ref="B591" si="189">B590</f>
        <v>Ploščati valjani izdelki iz nerjavnega jekla, širine 600 mm ali več, vroče valjani, brez nadaljnje obdelave, v kolobarjih, debeline manj kot 3 mm, ki vsebujejo manj kot 2,5 mas. % niklja</v>
      </c>
      <c r="D591" t="s">
        <v>1104</v>
      </c>
      <c r="E591">
        <v>1.151</v>
      </c>
      <c r="F591" s="62" t="s">
        <v>1730</v>
      </c>
      <c r="G591">
        <v>2</v>
      </c>
      <c r="H591">
        <v>2028</v>
      </c>
    </row>
    <row r="592" spans="1:8" ht="28.8" x14ac:dyDescent="0.3">
      <c r="A592" t="s">
        <v>1119</v>
      </c>
      <c r="B592" s="28" t="s">
        <v>1120</v>
      </c>
      <c r="C592">
        <v>7.2999999999999995E-2</v>
      </c>
      <c r="D592" t="s">
        <v>1103</v>
      </c>
      <c r="E592">
        <v>1.1890000000000001</v>
      </c>
      <c r="F592" s="62" t="s">
        <v>1730</v>
      </c>
      <c r="G592">
        <v>1</v>
      </c>
      <c r="H592">
        <v>2025</v>
      </c>
    </row>
    <row r="593" spans="1:8" ht="28.8" x14ac:dyDescent="0.3">
      <c r="A593" t="s">
        <v>1119</v>
      </c>
      <c r="B593" s="28" t="str">
        <f t="shared" ref="B593" si="190">B592</f>
        <v>Ploščati valjani izdelki iz nerjavnega jekla, širine 600 mm ali več, vroče valjani, brez nadaljnje obdelave, ne v kolobarjih, debeline več kot 10 mm, ki vsebujejo 2,5 mas. % ali več niklja</v>
      </c>
      <c r="D593" t="s">
        <v>1104</v>
      </c>
      <c r="E593">
        <v>1.151</v>
      </c>
      <c r="F593" s="62" t="s">
        <v>1730</v>
      </c>
      <c r="G593">
        <v>2</v>
      </c>
      <c r="H593">
        <v>2028</v>
      </c>
    </row>
    <row r="594" spans="1:8" ht="28.8" x14ac:dyDescent="0.3">
      <c r="A594" t="s">
        <v>1121</v>
      </c>
      <c r="B594" s="28" t="s">
        <v>1122</v>
      </c>
      <c r="C594">
        <v>7.2999999999999995E-2</v>
      </c>
      <c r="D594" t="s">
        <v>1103</v>
      </c>
      <c r="E594">
        <v>1.1890000000000001</v>
      </c>
      <c r="F594" s="62" t="s">
        <v>1730</v>
      </c>
      <c r="G594">
        <v>1</v>
      </c>
      <c r="H594">
        <v>2025</v>
      </c>
    </row>
    <row r="595" spans="1:8" ht="28.8" x14ac:dyDescent="0.3">
      <c r="A595" t="s">
        <v>1121</v>
      </c>
      <c r="B595" s="28" t="str">
        <f t="shared" ref="B595" si="191">B594</f>
        <v>Ploščati valjani izdelki iz nerjavnega jekla, širine 600 mm ali več, vroče valjani, brez nadaljnje obdelave, ne v kolobarjih, debeline več kot 10 mm, ki vsebujejo manj kot 2,5 mas. % niklja</v>
      </c>
      <c r="D595" t="s">
        <v>1104</v>
      </c>
      <c r="E595">
        <v>1.151</v>
      </c>
      <c r="F595" s="62" t="s">
        <v>1730</v>
      </c>
      <c r="G595">
        <v>2</v>
      </c>
      <c r="H595">
        <v>2028</v>
      </c>
    </row>
    <row r="596" spans="1:8" ht="28.8" x14ac:dyDescent="0.3">
      <c r="A596" t="s">
        <v>1123</v>
      </c>
      <c r="B596" s="28" t="s">
        <v>1124</v>
      </c>
      <c r="C596">
        <v>7.2999999999999995E-2</v>
      </c>
      <c r="D596" t="s">
        <v>1103</v>
      </c>
      <c r="E596">
        <v>1.1890000000000001</v>
      </c>
      <c r="F596" s="62" t="s">
        <v>1730</v>
      </c>
      <c r="G596">
        <v>1</v>
      </c>
      <c r="H596">
        <v>2025</v>
      </c>
    </row>
    <row r="597" spans="1:8" ht="28.8" x14ac:dyDescent="0.3">
      <c r="A597" t="s">
        <v>1123</v>
      </c>
      <c r="B597" s="28" t="str">
        <f t="shared" ref="B597" si="192">B596</f>
        <v>Ploščati valjani izdelki iz nerjavnega jekla, širine 600 mm ali več, vroče valjani, brez nadaljnje obdelave, ne v kolobarjih, debeline 4,75 mm ali več, vendar ne več kot 10 mm, ki vsebujejo 2,5 mas. % ali več niklja</v>
      </c>
      <c r="D597" t="s">
        <v>1104</v>
      </c>
      <c r="E597">
        <v>1.151</v>
      </c>
      <c r="F597" s="62" t="s">
        <v>1730</v>
      </c>
      <c r="G597">
        <v>2</v>
      </c>
      <c r="H597">
        <v>2028</v>
      </c>
    </row>
    <row r="598" spans="1:8" ht="28.8" x14ac:dyDescent="0.3">
      <c r="A598" t="s">
        <v>1125</v>
      </c>
      <c r="B598" s="28" t="s">
        <v>1126</v>
      </c>
      <c r="C598">
        <v>7.2999999999999995E-2</v>
      </c>
      <c r="D598" t="s">
        <v>1103</v>
      </c>
      <c r="E598">
        <v>1.1890000000000001</v>
      </c>
      <c r="F598" s="62" t="s">
        <v>1730</v>
      </c>
      <c r="G598">
        <v>1</v>
      </c>
      <c r="H598">
        <v>2025</v>
      </c>
    </row>
    <row r="599" spans="1:8" ht="28.8" x14ac:dyDescent="0.3">
      <c r="A599" t="s">
        <v>1125</v>
      </c>
      <c r="B599" s="28" t="str">
        <f t="shared" ref="B599" si="193">B598</f>
        <v>Ploščati valjani izdelki iz nerjavnega jekla, širine 600 mm ali več, vroče valjani, brez nadaljnje obdelave, ne v kolobarjih, debeline 4,75 mm ali več, vendar ne več kot 10 mm, ki vsebujejo manj kot 2,5 mas. % niklja</v>
      </c>
      <c r="D599" t="s">
        <v>1104</v>
      </c>
      <c r="E599">
        <v>1.151</v>
      </c>
      <c r="F599" s="62" t="s">
        <v>1730</v>
      </c>
      <c r="G599">
        <v>2</v>
      </c>
      <c r="H599">
        <v>2028</v>
      </c>
    </row>
    <row r="600" spans="1:8" ht="28.8" x14ac:dyDescent="0.3">
      <c r="A600" t="s">
        <v>179</v>
      </c>
      <c r="B600" s="28" t="s">
        <v>420</v>
      </c>
      <c r="C600">
        <v>7.2999999999999995E-2</v>
      </c>
      <c r="D600" t="s">
        <v>1103</v>
      </c>
      <c r="E600">
        <v>1.1890000000000001</v>
      </c>
      <c r="F600" s="62" t="s">
        <v>1730</v>
      </c>
      <c r="G600">
        <v>1</v>
      </c>
      <c r="H600">
        <v>2025</v>
      </c>
    </row>
    <row r="601" spans="1:8" ht="28.8" x14ac:dyDescent="0.3">
      <c r="A601" t="s">
        <v>179</v>
      </c>
      <c r="B601" s="28" t="str">
        <f t="shared" ref="B601" si="194">B600</f>
        <v>Ploščati valjani izdelki iz nerjavnega jekla, širine 600 mm ali več, vroče valjani, brez nadaljnje obdelave, ne v kolobarjih, debeline 3 mm ali več in manj kot 4,75 mm</v>
      </c>
      <c r="D601" t="s">
        <v>1104</v>
      </c>
      <c r="E601">
        <v>1.151</v>
      </c>
      <c r="F601" s="62" t="s">
        <v>1730</v>
      </c>
      <c r="G601">
        <v>2</v>
      </c>
      <c r="H601">
        <v>2028</v>
      </c>
    </row>
    <row r="602" spans="1:8" ht="28.8" x14ac:dyDescent="0.3">
      <c r="A602" t="s">
        <v>180</v>
      </c>
      <c r="B602" s="28" t="s">
        <v>421</v>
      </c>
      <c r="C602">
        <v>7.2999999999999995E-2</v>
      </c>
      <c r="D602" t="s">
        <v>1103</v>
      </c>
      <c r="E602">
        <v>1.1890000000000001</v>
      </c>
      <c r="F602" s="62" t="s">
        <v>1730</v>
      </c>
      <c r="G602">
        <v>1</v>
      </c>
      <c r="H602">
        <v>2025</v>
      </c>
    </row>
    <row r="603" spans="1:8" ht="28.8" x14ac:dyDescent="0.3">
      <c r="A603" t="s">
        <v>180</v>
      </c>
      <c r="B603" s="28" t="str">
        <f t="shared" ref="B603" si="195">B602</f>
        <v>Ploščati valjani izdelki iz nerjavnega jekla, širine 600 mm ali več, vroče valjani, brez nadaljnje obdelave, ne v kolobarjih, debeline manj kot 3 mm</v>
      </c>
      <c r="D603" t="s">
        <v>1104</v>
      </c>
      <c r="E603">
        <v>1.151</v>
      </c>
      <c r="F603" s="62" t="s">
        <v>1730</v>
      </c>
      <c r="G603">
        <v>2</v>
      </c>
      <c r="H603">
        <v>2028</v>
      </c>
    </row>
    <row r="604" spans="1:8" ht="28.8" x14ac:dyDescent="0.3">
      <c r="A604" t="s">
        <v>181</v>
      </c>
      <c r="B604" s="28" t="s">
        <v>422</v>
      </c>
      <c r="C604">
        <v>0.109</v>
      </c>
      <c r="D604" t="s">
        <v>1127</v>
      </c>
      <c r="E604">
        <v>1.27</v>
      </c>
      <c r="F604" s="62" t="s">
        <v>1730</v>
      </c>
      <c r="G604">
        <v>1</v>
      </c>
      <c r="H604">
        <v>2025</v>
      </c>
    </row>
    <row r="605" spans="1:8" ht="28.8" x14ac:dyDescent="0.3">
      <c r="A605" t="s">
        <v>181</v>
      </c>
      <c r="B605" s="28" t="str">
        <f t="shared" ref="B605" si="196">B604</f>
        <v>Ploščati valjani izdelki iz nerjavnega jekla, širine 600 mm ali več, hladno valjani (hladno deformirani), brez nadaljnje obdelave, debeline 4,75 mm ali več</v>
      </c>
      <c r="D605" t="s">
        <v>1128</v>
      </c>
      <c r="E605">
        <v>1.23</v>
      </c>
      <c r="F605" s="62" t="s">
        <v>1730</v>
      </c>
      <c r="G605">
        <v>2</v>
      </c>
      <c r="H605">
        <v>2028</v>
      </c>
    </row>
    <row r="606" spans="1:8" ht="28.8" x14ac:dyDescent="0.3">
      <c r="A606" t="s">
        <v>1129</v>
      </c>
      <c r="B606" s="28" t="s">
        <v>1130</v>
      </c>
      <c r="C606">
        <v>0.109</v>
      </c>
      <c r="D606" t="s">
        <v>1127</v>
      </c>
      <c r="E606">
        <v>1.27</v>
      </c>
      <c r="F606" s="62" t="s">
        <v>1730</v>
      </c>
      <c r="G606">
        <v>1</v>
      </c>
      <c r="H606">
        <v>2025</v>
      </c>
    </row>
    <row r="607" spans="1:8" ht="28.8" x14ac:dyDescent="0.3">
      <c r="A607" t="s">
        <v>1129</v>
      </c>
      <c r="B607" s="28" t="str">
        <f t="shared" ref="B607" si="197">B606</f>
        <v>Ploščati valjani izdelki iz nerjavnega jekla, širine 600 mm ali več, hladno valjani (hladno deformirani), brez nadaljnje obdelave, debeline 3 mm ali več, vendar največ 4,75 mm, ki vsebujejo 2,5 mas. % ali več niklja</v>
      </c>
      <c r="D607" t="s">
        <v>1128</v>
      </c>
      <c r="E607">
        <v>1.23</v>
      </c>
      <c r="F607" s="62" t="s">
        <v>1730</v>
      </c>
      <c r="G607">
        <v>2</v>
      </c>
      <c r="H607">
        <v>2028</v>
      </c>
    </row>
    <row r="608" spans="1:8" ht="43.2" x14ac:dyDescent="0.3">
      <c r="A608" t="s">
        <v>1131</v>
      </c>
      <c r="B608" s="28" t="s">
        <v>1132</v>
      </c>
      <c r="C608">
        <v>0.109</v>
      </c>
      <c r="D608" t="s">
        <v>1127</v>
      </c>
      <c r="E608">
        <v>1.27</v>
      </c>
      <c r="F608" s="62" t="s">
        <v>1730</v>
      </c>
      <c r="G608">
        <v>1</v>
      </c>
      <c r="H608">
        <v>2025</v>
      </c>
    </row>
    <row r="609" spans="1:8" ht="43.2" x14ac:dyDescent="0.3">
      <c r="A609" t="s">
        <v>1131</v>
      </c>
      <c r="B609" s="28" t="str">
        <f t="shared" ref="B609" si="198">B608</f>
        <v>Ploščati valjani izdelki iz nerjavnega jekla, širine 600 mm ali več, hladno valjani (hladno deformirani), brez nadaljnje obdelave, debeline 3 mm ali več, vendar največ 4,75 mm, ki vsebujejo manj kot 2,5 mas. % niklja</v>
      </c>
      <c r="D609" t="s">
        <v>1128</v>
      </c>
      <c r="E609">
        <v>1.23</v>
      </c>
      <c r="F609" s="62" t="s">
        <v>1730</v>
      </c>
      <c r="G609">
        <v>2</v>
      </c>
      <c r="H609">
        <v>2028</v>
      </c>
    </row>
    <row r="610" spans="1:8" ht="28.8" x14ac:dyDescent="0.3">
      <c r="A610" t="s">
        <v>1133</v>
      </c>
      <c r="B610" s="28" t="s">
        <v>1134</v>
      </c>
      <c r="C610">
        <v>0.109</v>
      </c>
      <c r="D610" t="s">
        <v>1127</v>
      </c>
      <c r="E610">
        <v>1.27</v>
      </c>
      <c r="F610" s="62" t="s">
        <v>1730</v>
      </c>
      <c r="G610">
        <v>1</v>
      </c>
      <c r="H610">
        <v>2025</v>
      </c>
    </row>
    <row r="611" spans="1:8" ht="28.8" x14ac:dyDescent="0.3">
      <c r="A611" t="s">
        <v>1133</v>
      </c>
      <c r="B611" s="28" t="str">
        <f t="shared" ref="B611" si="199">B610</f>
        <v>Ploščati valjani izdelki iz nerjavnega jekla, širine 600 mm ali več, hladno valjani (hladno deformirani), brez nadaljnje obdelave, debeline več kot 1 mm, vendar manj kot 3 mm, ki vsebujejo 2,5 mas. % ali več niklja</v>
      </c>
      <c r="D611" t="s">
        <v>1128</v>
      </c>
      <c r="E611">
        <v>1.23</v>
      </c>
      <c r="F611" s="62" t="s">
        <v>1730</v>
      </c>
      <c r="G611">
        <v>2</v>
      </c>
      <c r="H611">
        <v>2028</v>
      </c>
    </row>
    <row r="612" spans="1:8" ht="43.2" x14ac:dyDescent="0.3">
      <c r="A612" t="s">
        <v>1135</v>
      </c>
      <c r="B612" s="28" t="s">
        <v>1136</v>
      </c>
      <c r="C612">
        <v>0.109</v>
      </c>
      <c r="D612" t="s">
        <v>1127</v>
      </c>
      <c r="E612">
        <v>1.27</v>
      </c>
      <c r="F612" s="62" t="s">
        <v>1730</v>
      </c>
      <c r="G612">
        <v>1</v>
      </c>
      <c r="H612">
        <v>2025</v>
      </c>
    </row>
    <row r="613" spans="1:8" ht="43.2" x14ac:dyDescent="0.3">
      <c r="A613" t="s">
        <v>1135</v>
      </c>
      <c r="B613" s="28" t="str">
        <f t="shared" ref="B613" si="200">B612</f>
        <v>Ploščati valjani izdelki iz nerjavnega jekla, širine 600 mm ali več, hladno valjani (hladno deformirani), brez nadaljnje obdelave, debeline več kot 1 mm, vendar manj kot 3 mm, ki vsebujejo manj kot 2,5 mas. % niklja</v>
      </c>
      <c r="D613" t="s">
        <v>1128</v>
      </c>
      <c r="E613">
        <v>1.23</v>
      </c>
      <c r="F613" s="62" t="s">
        <v>1730</v>
      </c>
      <c r="G613">
        <v>2</v>
      </c>
      <c r="H613">
        <v>2028</v>
      </c>
    </row>
    <row r="614" spans="1:8" ht="28.8" x14ac:dyDescent="0.3">
      <c r="A614" t="s">
        <v>1137</v>
      </c>
      <c r="B614" s="28" t="s">
        <v>1138</v>
      </c>
      <c r="C614">
        <v>0.109</v>
      </c>
      <c r="D614" t="s">
        <v>1127</v>
      </c>
      <c r="E614">
        <v>1.27</v>
      </c>
      <c r="F614" s="62" t="s">
        <v>1730</v>
      </c>
      <c r="G614">
        <v>1</v>
      </c>
      <c r="H614">
        <v>2025</v>
      </c>
    </row>
    <row r="615" spans="1:8" ht="28.8" x14ac:dyDescent="0.3">
      <c r="A615" t="s">
        <v>1137</v>
      </c>
      <c r="B615" s="28" t="str">
        <f t="shared" ref="B615" si="201">B614</f>
        <v>Ploščati valjani izdelki iz nerjavnega jekla, širine 600 mm ali več, hladno valjani (hladno deformirani), brez nadaljnje obdelave, debeline 0,5 mm ali več, vendar največ 1 mm, ki vsebujejo 2,5 mas. % ali več niklja</v>
      </c>
      <c r="D615" t="s">
        <v>1128</v>
      </c>
      <c r="E615">
        <v>1.23</v>
      </c>
      <c r="F615" s="62" t="s">
        <v>1730</v>
      </c>
      <c r="G615">
        <v>2</v>
      </c>
      <c r="H615">
        <v>2028</v>
      </c>
    </row>
    <row r="616" spans="1:8" ht="28.8" x14ac:dyDescent="0.3">
      <c r="A616" t="s">
        <v>1139</v>
      </c>
      <c r="B616" s="28" t="s">
        <v>1140</v>
      </c>
      <c r="C616">
        <v>0.109</v>
      </c>
      <c r="D616" t="s">
        <v>1127</v>
      </c>
      <c r="E616">
        <v>1.27</v>
      </c>
      <c r="F616" s="62" t="s">
        <v>1730</v>
      </c>
      <c r="G616">
        <v>1</v>
      </c>
      <c r="H616">
        <v>2025</v>
      </c>
    </row>
    <row r="617" spans="1:8" ht="28.8" x14ac:dyDescent="0.3">
      <c r="A617" t="s">
        <v>1139</v>
      </c>
      <c r="B617" s="28" t="str">
        <f t="shared" ref="B617" si="202">B616</f>
        <v>Ploščati valjani izdelki iz nerjavnega jekla, širine 600 mm ali več, hladno valjani (hladno deformirani), brez nadaljnje obdelave, debeline 0,5 mm ali več, vendar največ 1 mm, ki vsebujejo manj kot 2,5 mas. % niklja</v>
      </c>
      <c r="D617" t="s">
        <v>1128</v>
      </c>
      <c r="E617">
        <v>1.23</v>
      </c>
      <c r="F617" s="62" t="s">
        <v>1730</v>
      </c>
      <c r="G617">
        <v>2</v>
      </c>
      <c r="H617">
        <v>2028</v>
      </c>
    </row>
    <row r="618" spans="1:8" ht="28.8" x14ac:dyDescent="0.3">
      <c r="A618" t="s">
        <v>1141</v>
      </c>
      <c r="B618" s="28" t="s">
        <v>1142</v>
      </c>
      <c r="C618">
        <v>0.109</v>
      </c>
      <c r="D618" t="s">
        <v>1127</v>
      </c>
      <c r="E618">
        <v>1.27</v>
      </c>
      <c r="F618" s="62" t="s">
        <v>1730</v>
      </c>
      <c r="G618">
        <v>1</v>
      </c>
      <c r="H618">
        <v>2025</v>
      </c>
    </row>
    <row r="619" spans="1:8" ht="28.8" x14ac:dyDescent="0.3">
      <c r="A619" t="s">
        <v>1141</v>
      </c>
      <c r="B619" s="28" t="str">
        <f t="shared" ref="B619" si="203">B618</f>
        <v>Ploščati valjani izdelki iz nerjavnega jekla, širine 600 mm ali več, hladno valjani (hladno deformirani), brez nadaljnje obdelave, debeline manj kot 0,5 mm, ki vsebujejo 2,5 mas. % ali več niklja</v>
      </c>
      <c r="D619" t="s">
        <v>1128</v>
      </c>
      <c r="E619">
        <v>1.23</v>
      </c>
      <c r="F619" s="62" t="s">
        <v>1730</v>
      </c>
      <c r="G619">
        <v>2</v>
      </c>
      <c r="H619">
        <v>2028</v>
      </c>
    </row>
    <row r="620" spans="1:8" ht="28.8" x14ac:dyDescent="0.3">
      <c r="A620" t="s">
        <v>1143</v>
      </c>
      <c r="B620" s="28" t="s">
        <v>1144</v>
      </c>
      <c r="C620">
        <v>0.109</v>
      </c>
      <c r="D620" t="s">
        <v>1127</v>
      </c>
      <c r="E620">
        <v>1.27</v>
      </c>
      <c r="F620" s="62" t="s">
        <v>1730</v>
      </c>
      <c r="G620">
        <v>1</v>
      </c>
      <c r="H620">
        <v>2025</v>
      </c>
    </row>
    <row r="621" spans="1:8" ht="28.8" x14ac:dyDescent="0.3">
      <c r="A621" t="s">
        <v>1143</v>
      </c>
      <c r="B621" s="28" t="str">
        <f t="shared" ref="B621" si="204">B620</f>
        <v>Ploščati valjani izdelki iz nerjavnega jekla, širine 600 mm ali več, hladno valjani (hladno deformirani), brez nadaljnje obdelave, debeline manj kot 0,5 mm, ki vsebujejo manj kot 2,5 mas. % niklja</v>
      </c>
      <c r="D621" t="s">
        <v>1128</v>
      </c>
      <c r="E621">
        <v>1.23</v>
      </c>
      <c r="F621" s="62" t="s">
        <v>1730</v>
      </c>
      <c r="G621">
        <v>2</v>
      </c>
      <c r="H621">
        <v>2028</v>
      </c>
    </row>
    <row r="622" spans="1:8" ht="28.8" x14ac:dyDescent="0.3">
      <c r="A622" t="s">
        <v>1145</v>
      </c>
      <c r="B622" s="28" t="s">
        <v>1146</v>
      </c>
      <c r="C622">
        <v>0.109</v>
      </c>
      <c r="D622" t="s">
        <v>1127</v>
      </c>
      <c r="E622">
        <v>1.27</v>
      </c>
      <c r="F622" s="62" t="s">
        <v>1730</v>
      </c>
      <c r="G622">
        <v>1</v>
      </c>
      <c r="H622">
        <v>2025</v>
      </c>
    </row>
    <row r="623" spans="1:8" ht="28.8" x14ac:dyDescent="0.3">
      <c r="A623" t="s">
        <v>1145</v>
      </c>
      <c r="B623" s="28" t="str">
        <f t="shared" ref="B623" si="205">B622</f>
        <v>Ploščati valjani izdelki iz nerjavnega jekla, širine 600 mm ali več, vroče valjani ali hladno valjani (hladno deformirani) in nadalje obdelani, perforirani</v>
      </c>
      <c r="D623" t="s">
        <v>1128</v>
      </c>
      <c r="E623">
        <v>1.23</v>
      </c>
      <c r="F623" s="62" t="s">
        <v>1730</v>
      </c>
      <c r="G623">
        <v>2</v>
      </c>
      <c r="H623">
        <v>2028</v>
      </c>
    </row>
    <row r="624" spans="1:8" ht="28.8" x14ac:dyDescent="0.3">
      <c r="A624" t="s">
        <v>1147</v>
      </c>
      <c r="B624" s="28" t="s">
        <v>1148</v>
      </c>
      <c r="C624">
        <v>0.109</v>
      </c>
      <c r="D624" t="s">
        <v>1127</v>
      </c>
      <c r="E624">
        <v>1.27</v>
      </c>
      <c r="F624" s="62" t="s">
        <v>1730</v>
      </c>
      <c r="G624">
        <v>1</v>
      </c>
      <c r="H624">
        <v>2025</v>
      </c>
    </row>
    <row r="625" spans="1:8" ht="28.8" x14ac:dyDescent="0.3">
      <c r="A625" t="s">
        <v>1147</v>
      </c>
      <c r="B625" s="28" t="str">
        <f t="shared" ref="B625" si="206">B624</f>
        <v>Ploščati valjani izdelki iz nerjavnega jekla, širine 600 mm ali več, vroče valjani ali hladno valjani (hladno deformirani) in nadalje obdelani, neperforirani</v>
      </c>
      <c r="D625" t="s">
        <v>1128</v>
      </c>
      <c r="E625">
        <v>1.23</v>
      </c>
      <c r="F625" s="62" t="s">
        <v>1730</v>
      </c>
      <c r="G625">
        <v>2</v>
      </c>
      <c r="H625">
        <v>2028</v>
      </c>
    </row>
    <row r="626" spans="1:8" ht="28.8" x14ac:dyDescent="0.3">
      <c r="A626" t="s">
        <v>188</v>
      </c>
      <c r="B626" s="28" t="s">
        <v>429</v>
      </c>
      <c r="C626">
        <v>7.2999999999999995E-2</v>
      </c>
      <c r="D626" t="s">
        <v>1103</v>
      </c>
      <c r="E626">
        <v>1.1890000000000001</v>
      </c>
      <c r="F626" s="62" t="s">
        <v>1730</v>
      </c>
      <c r="G626">
        <v>1</v>
      </c>
      <c r="H626">
        <v>2025</v>
      </c>
    </row>
    <row r="627" spans="1:8" ht="28.8" x14ac:dyDescent="0.3">
      <c r="A627" t="s">
        <v>188</v>
      </c>
      <c r="B627" s="28" t="str">
        <f t="shared" ref="B627" si="207">B626</f>
        <v>Ploščati valjani izdelki iz nerjavnega jekla, širine manj kot 600 mm, vroče valjani, brez nadaljnje obdelave, debeline 4,75 mm ali več</v>
      </c>
      <c r="D627" t="s">
        <v>1104</v>
      </c>
      <c r="E627">
        <v>1.151</v>
      </c>
      <c r="F627" s="62" t="s">
        <v>1730</v>
      </c>
      <c r="G627">
        <v>2</v>
      </c>
      <c r="H627">
        <v>2028</v>
      </c>
    </row>
    <row r="628" spans="1:8" ht="28.8" x14ac:dyDescent="0.3">
      <c r="A628" t="s">
        <v>189</v>
      </c>
      <c r="B628" s="28" t="s">
        <v>430</v>
      </c>
      <c r="C628">
        <v>7.2999999999999995E-2</v>
      </c>
      <c r="D628" t="s">
        <v>1103</v>
      </c>
      <c r="E628">
        <v>1.1890000000000001</v>
      </c>
      <c r="F628" s="62" t="s">
        <v>1730</v>
      </c>
      <c r="G628">
        <v>1</v>
      </c>
      <c r="H628">
        <v>2025</v>
      </c>
    </row>
    <row r="629" spans="1:8" ht="28.8" x14ac:dyDescent="0.3">
      <c r="A629" t="s">
        <v>189</v>
      </c>
      <c r="B629" s="28" t="str">
        <f t="shared" ref="B629" si="208">B628</f>
        <v>Ploščati valjani izdelki iz nerjavnega jekla, širine manj kot 600 mm, vroče valjani, brez nadaljnje obdelave, debeline manj kot 4,75 mm</v>
      </c>
      <c r="D629" t="s">
        <v>1104</v>
      </c>
      <c r="E629">
        <v>1.151</v>
      </c>
      <c r="F629" s="62" t="s">
        <v>1730</v>
      </c>
      <c r="G629">
        <v>2</v>
      </c>
      <c r="H629">
        <v>2028</v>
      </c>
    </row>
    <row r="630" spans="1:8" ht="28.8" x14ac:dyDescent="0.3">
      <c r="A630" t="s">
        <v>1149</v>
      </c>
      <c r="B630" s="28" t="s">
        <v>1150</v>
      </c>
      <c r="C630">
        <v>0.109</v>
      </c>
      <c r="D630" t="s">
        <v>1127</v>
      </c>
      <c r="E630">
        <v>1.27</v>
      </c>
      <c r="F630" s="62" t="s">
        <v>1730</v>
      </c>
      <c r="G630">
        <v>1</v>
      </c>
      <c r="H630">
        <v>2025</v>
      </c>
    </row>
    <row r="631" spans="1:8" ht="28.8" x14ac:dyDescent="0.3">
      <c r="A631" t="s">
        <v>1149</v>
      </c>
      <c r="B631" s="28" t="str">
        <f t="shared" ref="B631" si="209">B630</f>
        <v>Ploščati valjani izdelki iz nerjavnega jekla, širine manj kot 600 mm, hladno valjani (hladno deformirani), brez nadaljnje obdelave, debeline 3 mm ali več in ki vsebujejo 2,5 mas. % ali več niklja</v>
      </c>
      <c r="D631" t="s">
        <v>1128</v>
      </c>
      <c r="E631">
        <v>1.23</v>
      </c>
      <c r="F631" s="62" t="s">
        <v>1730</v>
      </c>
      <c r="G631">
        <v>2</v>
      </c>
      <c r="H631">
        <v>2028</v>
      </c>
    </row>
    <row r="632" spans="1:8" ht="28.8" x14ac:dyDescent="0.3">
      <c r="A632" t="s">
        <v>1151</v>
      </c>
      <c r="B632" s="28" t="s">
        <v>1152</v>
      </c>
      <c r="C632">
        <v>0.109</v>
      </c>
      <c r="D632" t="s">
        <v>1127</v>
      </c>
      <c r="E632">
        <v>1.27</v>
      </c>
      <c r="F632" s="62" t="s">
        <v>1730</v>
      </c>
      <c r="G632">
        <v>1</v>
      </c>
      <c r="H632">
        <v>2025</v>
      </c>
    </row>
    <row r="633" spans="1:8" ht="28.8" x14ac:dyDescent="0.3">
      <c r="A633" t="s">
        <v>1151</v>
      </c>
      <c r="B633" s="28" t="str">
        <f t="shared" ref="B633" si="210">B632</f>
        <v>Ploščati valjani izdelki iz nerjavnega jekla, širine manj kot 600 mm, hladno valjani (hladno deformirani), brez nadaljnje obdelave, debeline 3 mm ali več in ki vsebujejo manj kot 2,5 mas. % niklja</v>
      </c>
      <c r="D633" t="s">
        <v>1128</v>
      </c>
      <c r="E633">
        <v>1.23</v>
      </c>
      <c r="F633" s="62" t="s">
        <v>1730</v>
      </c>
      <c r="G633">
        <v>2</v>
      </c>
      <c r="H633">
        <v>2028</v>
      </c>
    </row>
    <row r="634" spans="1:8" ht="43.2" x14ac:dyDescent="0.3">
      <c r="A634" t="s">
        <v>1153</v>
      </c>
      <c r="B634" s="28" t="s">
        <v>1154</v>
      </c>
      <c r="C634">
        <v>0.109</v>
      </c>
      <c r="D634" t="s">
        <v>1127</v>
      </c>
      <c r="E634">
        <v>1.27</v>
      </c>
      <c r="F634" s="62" t="s">
        <v>1730</v>
      </c>
      <c r="G634">
        <v>1</v>
      </c>
      <c r="H634">
        <v>2025</v>
      </c>
    </row>
    <row r="635" spans="1:8" ht="43.2" x14ac:dyDescent="0.3">
      <c r="A635" t="s">
        <v>1153</v>
      </c>
      <c r="B635" s="28" t="str">
        <f t="shared" ref="B635" si="211">B634</f>
        <v>Ploščati valjani izdelki iz nerjavnega jekla, širine manj kot 600 mm, hladno valjani (hladno deformirani), brez nadaljnje obdelave, debeline več kot 0,35 mm, vendar manj kot 3 mm, in ki vsebujejo 2,5 mas. % ali več niklja</v>
      </c>
      <c r="D635" t="s">
        <v>1128</v>
      </c>
      <c r="E635">
        <v>1.23</v>
      </c>
      <c r="F635" s="62" t="s">
        <v>1730</v>
      </c>
      <c r="G635">
        <v>2</v>
      </c>
      <c r="H635">
        <v>2028</v>
      </c>
    </row>
    <row r="636" spans="1:8" ht="43.2" x14ac:dyDescent="0.3">
      <c r="A636" t="s">
        <v>1155</v>
      </c>
      <c r="B636" s="28" t="s">
        <v>1156</v>
      </c>
      <c r="C636">
        <v>0.109</v>
      </c>
      <c r="D636" t="s">
        <v>1127</v>
      </c>
      <c r="E636">
        <v>1.27</v>
      </c>
      <c r="F636" s="62" t="s">
        <v>1730</v>
      </c>
      <c r="G636">
        <v>1</v>
      </c>
      <c r="H636">
        <v>2025</v>
      </c>
    </row>
    <row r="637" spans="1:8" ht="43.2" x14ac:dyDescent="0.3">
      <c r="A637" t="s">
        <v>1155</v>
      </c>
      <c r="B637" s="28" t="str">
        <f t="shared" ref="B637" si="212">B636</f>
        <v>Ploščati valjani izdelki iz nerjavnega jekla, širine manj kot 600 mm, hladno valjani (hladno deformirani), brez nadaljnje obdelave, debeline več kot 0,35 mm, vendar manj kot 3 mm, in ki vsebujejo manj kot 2,5 mas. % niklja</v>
      </c>
      <c r="D637" t="s">
        <v>1128</v>
      </c>
      <c r="E637">
        <v>1.23</v>
      </c>
      <c r="F637" s="62" t="s">
        <v>1730</v>
      </c>
      <c r="G637">
        <v>2</v>
      </c>
      <c r="H637">
        <v>2028</v>
      </c>
    </row>
    <row r="638" spans="1:8" ht="28.8" x14ac:dyDescent="0.3">
      <c r="A638" t="s">
        <v>1157</v>
      </c>
      <c r="B638" s="28" t="s">
        <v>1158</v>
      </c>
      <c r="C638">
        <v>0.109</v>
      </c>
      <c r="D638" t="s">
        <v>1127</v>
      </c>
      <c r="E638">
        <v>1.27</v>
      </c>
      <c r="F638" s="62" t="s">
        <v>1730</v>
      </c>
      <c r="G638">
        <v>1</v>
      </c>
      <c r="H638">
        <v>2025</v>
      </c>
    </row>
    <row r="639" spans="1:8" ht="28.8" x14ac:dyDescent="0.3">
      <c r="A639" t="s">
        <v>1157</v>
      </c>
      <c r="B639" s="28" t="str">
        <f t="shared" ref="B639" si="213">B638</f>
        <v>Ploščati valjani izdelki iz nerjavnega jekla, širine manj kot 600 mm, hladno valjani (hladno deformirani), brez nadaljnje obdelave, debeline 0,35 mm ali manj in ki vsebujejo 2,5 mas. % ali več niklja</v>
      </c>
      <c r="D639" t="s">
        <v>1128</v>
      </c>
      <c r="E639">
        <v>1.23</v>
      </c>
      <c r="F639" s="62" t="s">
        <v>1730</v>
      </c>
      <c r="G639">
        <v>2</v>
      </c>
      <c r="H639">
        <v>2028</v>
      </c>
    </row>
    <row r="640" spans="1:8" ht="28.8" x14ac:dyDescent="0.3">
      <c r="A640" t="s">
        <v>1159</v>
      </c>
      <c r="B640" s="28" t="s">
        <v>1160</v>
      </c>
      <c r="C640">
        <v>0.109</v>
      </c>
      <c r="D640" t="s">
        <v>1127</v>
      </c>
      <c r="E640">
        <v>1.27</v>
      </c>
      <c r="F640" s="62" t="s">
        <v>1730</v>
      </c>
      <c r="G640">
        <v>1</v>
      </c>
      <c r="H640">
        <v>2025</v>
      </c>
    </row>
    <row r="641" spans="1:8" ht="28.8" x14ac:dyDescent="0.3">
      <c r="A641" t="s">
        <v>1159</v>
      </c>
      <c r="B641" s="28" t="str">
        <f t="shared" ref="B641" si="214">B640</f>
        <v>Ploščati valjani izdelki iz nerjavnega jekla, širine manj kot 600 mm, hladno valjani (hladno deformirani), brez nadaljnje obdelave, debeline 0,35 mm ali manj in ki vsebujejo manj kot 2,5 mas. % niklja</v>
      </c>
      <c r="D641" t="s">
        <v>1128</v>
      </c>
      <c r="E641">
        <v>1.23</v>
      </c>
      <c r="F641" s="62" t="s">
        <v>1730</v>
      </c>
      <c r="G641">
        <v>2</v>
      </c>
      <c r="H641">
        <v>2028</v>
      </c>
    </row>
    <row r="642" spans="1:8" ht="28.8" x14ac:dyDescent="0.3">
      <c r="A642" t="s">
        <v>1161</v>
      </c>
      <c r="B642" s="28" t="s">
        <v>1162</v>
      </c>
      <c r="C642">
        <v>0.109</v>
      </c>
      <c r="D642" t="s">
        <v>1127</v>
      </c>
      <c r="E642">
        <v>1.27</v>
      </c>
      <c r="F642" s="62" t="s">
        <v>1730</v>
      </c>
      <c r="G642">
        <v>1</v>
      </c>
      <c r="H642">
        <v>2025</v>
      </c>
    </row>
    <row r="643" spans="1:8" ht="28.8" x14ac:dyDescent="0.3">
      <c r="A643" t="s">
        <v>1161</v>
      </c>
      <c r="B643" s="28" t="str">
        <f t="shared" ref="B643" si="215">B642</f>
        <v>Ploščati valjani izdelki iz nerjavnega jekla, širine manj kot 600 mm, vroče valjani ali hladno valjani (hladno deformirani) in nadalje obdelani, perforirani</v>
      </c>
      <c r="D643" t="s">
        <v>1128</v>
      </c>
      <c r="E643">
        <v>1.23</v>
      </c>
      <c r="F643" s="62" t="s">
        <v>1730</v>
      </c>
      <c r="G643">
        <v>2</v>
      </c>
      <c r="H643">
        <v>2028</v>
      </c>
    </row>
    <row r="644" spans="1:8" ht="28.8" x14ac:dyDescent="0.3">
      <c r="A644" t="s">
        <v>1163</v>
      </c>
      <c r="B644" s="28" t="s">
        <v>1164</v>
      </c>
      <c r="C644">
        <v>0.109</v>
      </c>
      <c r="D644" t="s">
        <v>1127</v>
      </c>
      <c r="E644">
        <v>1.27</v>
      </c>
      <c r="F644" s="62" t="s">
        <v>1730</v>
      </c>
      <c r="G644">
        <v>1</v>
      </c>
      <c r="H644">
        <v>2025</v>
      </c>
    </row>
    <row r="645" spans="1:8" ht="28.8" x14ac:dyDescent="0.3">
      <c r="A645" t="s">
        <v>1163</v>
      </c>
      <c r="B645" s="28" t="str">
        <f t="shared" ref="B645" si="216">B644</f>
        <v>Ploščati valjani izdelki iz nerjavnega jekla, širine manj kot 600 mm, vroče valjani ali hladno valjani (hladno deformirani) in nadalje obdelani, neperforirani</v>
      </c>
      <c r="D645" t="s">
        <v>1128</v>
      </c>
      <c r="E645">
        <v>1.23</v>
      </c>
      <c r="F645" s="62" t="s">
        <v>1730</v>
      </c>
      <c r="G645">
        <v>2</v>
      </c>
      <c r="H645">
        <v>2028</v>
      </c>
    </row>
    <row r="646" spans="1:8" x14ac:dyDescent="0.3">
      <c r="A646" t="s">
        <v>1165</v>
      </c>
      <c r="B646" s="28" t="s">
        <v>1166</v>
      </c>
      <c r="C646">
        <v>0.109</v>
      </c>
      <c r="D646" t="s">
        <v>1167</v>
      </c>
      <c r="E646">
        <v>1.2250000000000001</v>
      </c>
      <c r="F646" s="62" t="s">
        <v>1730</v>
      </c>
      <c r="G646">
        <v>1</v>
      </c>
      <c r="H646">
        <v>2025</v>
      </c>
    </row>
    <row r="647" spans="1:8" x14ac:dyDescent="0.3">
      <c r="A647" t="s">
        <v>1165</v>
      </c>
      <c r="B647" s="28" t="str">
        <f t="shared" ref="B647" si="217">B646</f>
        <v>Palice iz nerjavnega jekla, vroče valjane, v ohlapnih kolobarjih, ki vsebujejo 2,5 mas. % ali več niklja</v>
      </c>
      <c r="D647" t="s">
        <v>1168</v>
      </c>
      <c r="E647">
        <v>1.1870000000000001</v>
      </c>
      <c r="F647" s="62" t="s">
        <v>1730</v>
      </c>
      <c r="G647">
        <v>2</v>
      </c>
      <c r="H647">
        <v>2028</v>
      </c>
    </row>
    <row r="648" spans="1:8" x14ac:dyDescent="0.3">
      <c r="A648" t="s">
        <v>1169</v>
      </c>
      <c r="B648" s="28" t="s">
        <v>1166</v>
      </c>
      <c r="C648">
        <v>0.109</v>
      </c>
      <c r="D648" t="s">
        <v>1167</v>
      </c>
      <c r="E648">
        <v>1.2250000000000001</v>
      </c>
      <c r="F648" s="62" t="s">
        <v>1730</v>
      </c>
      <c r="G648">
        <v>1</v>
      </c>
      <c r="H648">
        <v>2025</v>
      </c>
    </row>
    <row r="649" spans="1:8" x14ac:dyDescent="0.3">
      <c r="A649" t="s">
        <v>1169</v>
      </c>
      <c r="B649" s="28" t="str">
        <f t="shared" ref="B649" si="218">B648</f>
        <v>Palice iz nerjavnega jekla, vroče valjane, v ohlapnih kolobarjih, ki vsebujejo 2,5 mas. % ali več niklja</v>
      </c>
      <c r="D649" t="s">
        <v>1168</v>
      </c>
      <c r="E649">
        <v>1.1870000000000001</v>
      </c>
      <c r="F649" s="62" t="s">
        <v>1730</v>
      </c>
      <c r="G649">
        <v>2</v>
      </c>
      <c r="H649">
        <v>2028</v>
      </c>
    </row>
    <row r="650" spans="1:8" ht="28.8" x14ac:dyDescent="0.3">
      <c r="A650" t="s">
        <v>1170</v>
      </c>
      <c r="B650" s="28" t="s">
        <v>1171</v>
      </c>
      <c r="C650">
        <v>0.109</v>
      </c>
      <c r="D650" t="s">
        <v>1167</v>
      </c>
      <c r="E650">
        <v>1.2250000000000001</v>
      </c>
      <c r="F650" s="62" t="s">
        <v>1730</v>
      </c>
      <c r="G650">
        <v>1</v>
      </c>
      <c r="H650">
        <v>2025</v>
      </c>
    </row>
    <row r="651" spans="1:8" ht="28.8" x14ac:dyDescent="0.3">
      <c r="A651" t="s">
        <v>1170</v>
      </c>
      <c r="B651" s="28" t="str">
        <f t="shared" ref="B651" si="219">B650</f>
        <v>Palice iz nerjavnega jekla, vroče valjane, vroče vlečene ali iztiskane, brez nadaljnje obdelave, s krožnim prečnim prerezom premera 800 mm ali več, ki vsebujejo 2,5 mas. % ali več niklja</v>
      </c>
      <c r="D651" t="s">
        <v>1168</v>
      </c>
      <c r="E651">
        <v>1.1870000000000001</v>
      </c>
      <c r="F651" s="62" t="s">
        <v>1730</v>
      </c>
      <c r="G651">
        <v>2</v>
      </c>
      <c r="H651">
        <v>2028</v>
      </c>
    </row>
    <row r="652" spans="1:8" ht="28.8" x14ac:dyDescent="0.3">
      <c r="A652" t="s">
        <v>1172</v>
      </c>
      <c r="B652" s="28" t="s">
        <v>1173</v>
      </c>
      <c r="C652">
        <v>0.109</v>
      </c>
      <c r="D652" t="s">
        <v>1167</v>
      </c>
      <c r="E652">
        <v>1.2250000000000001</v>
      </c>
      <c r="F652" s="62" t="s">
        <v>1730</v>
      </c>
      <c r="G652">
        <v>1</v>
      </c>
      <c r="H652">
        <v>2025</v>
      </c>
    </row>
    <row r="653" spans="1:8" ht="28.8" x14ac:dyDescent="0.3">
      <c r="A653" t="s">
        <v>1172</v>
      </c>
      <c r="B653" s="28" t="str">
        <f t="shared" ref="B653" si="220">B652</f>
        <v>Palice iz nerjavnega jekla, vroče valjane, vroče vlečene ali iztiskane, brez nadaljnje obdelave, s krožnim prečnim prerezom premera 800 mm ali več, ki vsebujejo manj kot 2,5 mas. % niklja</v>
      </c>
      <c r="D653" t="s">
        <v>1168</v>
      </c>
      <c r="E653">
        <v>1.1870000000000001</v>
      </c>
      <c r="F653" s="62" t="s">
        <v>1730</v>
      </c>
      <c r="G653">
        <v>2</v>
      </c>
      <c r="H653">
        <v>2028</v>
      </c>
    </row>
    <row r="654" spans="1:8" ht="28.8" x14ac:dyDescent="0.3">
      <c r="A654" t="s">
        <v>1174</v>
      </c>
      <c r="B654" s="28" t="s">
        <v>1175</v>
      </c>
      <c r="C654">
        <v>0.109</v>
      </c>
      <c r="D654" t="s">
        <v>1167</v>
      </c>
      <c r="E654">
        <v>1.2250000000000001</v>
      </c>
      <c r="F654" s="62" t="s">
        <v>1730</v>
      </c>
      <c r="G654">
        <v>1</v>
      </c>
      <c r="H654">
        <v>2025</v>
      </c>
    </row>
    <row r="655" spans="1:8" ht="28.8" x14ac:dyDescent="0.3">
      <c r="A655" t="s">
        <v>1174</v>
      </c>
      <c r="B655" s="28" t="str">
        <f t="shared" ref="B655" si="221">B654</f>
        <v>Palice iz nerjavnega jekla, vroče valjane, vroče vlečene ali iztiskane, brez nadaljnje obdelave, s krožnim prečnim prerezom premera manj kot 80 mm in ki vsebujejo 2,5 mas. % ali več niklja</v>
      </c>
      <c r="D655" t="s">
        <v>1168</v>
      </c>
      <c r="E655">
        <v>1.1870000000000001</v>
      </c>
      <c r="F655" s="62" t="s">
        <v>1730</v>
      </c>
      <c r="G655">
        <v>2</v>
      </c>
      <c r="H655">
        <v>2028</v>
      </c>
    </row>
    <row r="656" spans="1:8" ht="28.8" x14ac:dyDescent="0.3">
      <c r="A656" t="s">
        <v>1176</v>
      </c>
      <c r="B656" s="28" t="s">
        <v>1177</v>
      </c>
      <c r="C656">
        <v>0.109</v>
      </c>
      <c r="D656" t="s">
        <v>1167</v>
      </c>
      <c r="E656">
        <v>1.2250000000000001</v>
      </c>
      <c r="F656" s="62" t="s">
        <v>1730</v>
      </c>
      <c r="G656">
        <v>1</v>
      </c>
      <c r="H656">
        <v>2025</v>
      </c>
    </row>
    <row r="657" spans="1:8" ht="28.8" x14ac:dyDescent="0.3">
      <c r="A657" t="s">
        <v>1176</v>
      </c>
      <c r="B657" s="28" t="str">
        <f t="shared" ref="B657" si="222">B656</f>
        <v>Palice iz nerjavnega jekla, vroče valjane, vroče vlečene ali iztiskane, brez nadaljnje obdelave, s krožnim prečnim prerezom premera manj kot 80 mm in ki vsebujejo manj kot 2,5 mas. % niklja</v>
      </c>
      <c r="D657" t="s">
        <v>1168</v>
      </c>
      <c r="E657">
        <v>1.1870000000000001</v>
      </c>
      <c r="F657" s="62" t="s">
        <v>1730</v>
      </c>
      <c r="G657">
        <v>2</v>
      </c>
      <c r="H657">
        <v>2028</v>
      </c>
    </row>
    <row r="658" spans="1:8" ht="28.8" x14ac:dyDescent="0.3">
      <c r="A658" t="s">
        <v>1178</v>
      </c>
      <c r="B658" s="28" t="s">
        <v>1179</v>
      </c>
      <c r="C658">
        <v>0.109</v>
      </c>
      <c r="D658" t="s">
        <v>1167</v>
      </c>
      <c r="E658">
        <v>1.2250000000000001</v>
      </c>
      <c r="F658" s="62" t="s">
        <v>1730</v>
      </c>
      <c r="G658">
        <v>1</v>
      </c>
      <c r="H658">
        <v>2025</v>
      </c>
    </row>
    <row r="659" spans="1:8" ht="28.8" x14ac:dyDescent="0.3">
      <c r="A659" t="s">
        <v>1178</v>
      </c>
      <c r="B659" s="28" t="str">
        <f t="shared" ref="B659" si="223">B658</f>
        <v>Palice iz nerjavnega jekla, vroče valjane, vroče vlečene ali iztiskane, brez nadaljnje obdelave, ki vsebujejo 2,5 mas. % ali več niklja (razen takih izdelkov s krožnim prečnim prerezom)</v>
      </c>
      <c r="D659" t="s">
        <v>1168</v>
      </c>
      <c r="E659">
        <v>1.1870000000000001</v>
      </c>
      <c r="F659" s="62" t="s">
        <v>1730</v>
      </c>
      <c r="G659">
        <v>2</v>
      </c>
      <c r="H659">
        <v>2028</v>
      </c>
    </row>
    <row r="660" spans="1:8" ht="28.8" x14ac:dyDescent="0.3">
      <c r="A660" t="s">
        <v>1180</v>
      </c>
      <c r="B660" s="28" t="s">
        <v>1181</v>
      </c>
      <c r="C660">
        <v>0.109</v>
      </c>
      <c r="D660" t="s">
        <v>1167</v>
      </c>
      <c r="E660">
        <v>1.2250000000000001</v>
      </c>
      <c r="F660" s="62" t="s">
        <v>1730</v>
      </c>
      <c r="G660">
        <v>1</v>
      </c>
      <c r="H660">
        <v>2025</v>
      </c>
    </row>
    <row r="661" spans="1:8" ht="28.8" x14ac:dyDescent="0.3">
      <c r="A661" t="s">
        <v>1180</v>
      </c>
      <c r="B661" s="28" t="str">
        <f t="shared" ref="B661" si="224">B660</f>
        <v>Palice iz nerjavnega jekla, vroče valjane, vroče vlečene ali iztiskane, brez nadaljnje obdelave, ki vsebujejo manj kot 2,5 mas. % niklja (razen takih izdelkov s krožnim prečnim prerezom)</v>
      </c>
      <c r="D661" t="s">
        <v>1168</v>
      </c>
      <c r="E661">
        <v>1.1870000000000001</v>
      </c>
      <c r="F661" s="62" t="s">
        <v>1730</v>
      </c>
      <c r="G661">
        <v>2</v>
      </c>
      <c r="H661">
        <v>2028</v>
      </c>
    </row>
    <row r="662" spans="1:8" ht="28.8" x14ac:dyDescent="0.3">
      <c r="A662" t="s">
        <v>1182</v>
      </c>
      <c r="B662" s="28" t="s">
        <v>1183</v>
      </c>
      <c r="C662">
        <v>0.109</v>
      </c>
      <c r="D662" t="s">
        <v>1167</v>
      </c>
      <c r="E662">
        <v>1.2250000000000001</v>
      </c>
      <c r="F662" s="62" t="s">
        <v>1730</v>
      </c>
      <c r="G662">
        <v>1</v>
      </c>
      <c r="H662">
        <v>2025</v>
      </c>
    </row>
    <row r="663" spans="1:8" ht="28.8" x14ac:dyDescent="0.3">
      <c r="A663" t="s">
        <v>1182</v>
      </c>
      <c r="B663" s="28" t="str">
        <f t="shared" ref="B663" si="225">B662</f>
        <v>Palice iz nerjavnega jekla, s krožnim prečnim prerezom premera 80 mm ali več, samo hladno oblikovane ali hladno dodelane, ki vsebujejo 2,5 mas. % ali več niklja</v>
      </c>
      <c r="D663" t="s">
        <v>1168</v>
      </c>
      <c r="E663">
        <v>1.1870000000000001</v>
      </c>
      <c r="F663" s="62" t="s">
        <v>1730</v>
      </c>
      <c r="G663">
        <v>2</v>
      </c>
      <c r="H663">
        <v>2028</v>
      </c>
    </row>
    <row r="664" spans="1:8" ht="28.8" x14ac:dyDescent="0.3">
      <c r="A664" t="s">
        <v>1184</v>
      </c>
      <c r="B664" s="28" t="s">
        <v>1185</v>
      </c>
      <c r="C664">
        <v>0.109</v>
      </c>
      <c r="D664" t="s">
        <v>1167</v>
      </c>
      <c r="E664">
        <v>1.2250000000000001</v>
      </c>
      <c r="F664" s="62" t="s">
        <v>1730</v>
      </c>
      <c r="G664">
        <v>1</v>
      </c>
      <c r="H664">
        <v>2025</v>
      </c>
    </row>
    <row r="665" spans="1:8" ht="28.8" x14ac:dyDescent="0.3">
      <c r="A665" t="s">
        <v>1184</v>
      </c>
      <c r="B665" s="28" t="str">
        <f t="shared" ref="B665" si="226">B664</f>
        <v>Palice iz nerjavnega jekla, s krožnim prečnim prerezom premera 80 mm ali več, samo hladno oblikovane ali hladno dodelane, ki vsebujejo manj kot 2,5 mas. % niklja</v>
      </c>
      <c r="D665" t="s">
        <v>1168</v>
      </c>
      <c r="E665">
        <v>1.1870000000000001</v>
      </c>
      <c r="F665" s="62" t="s">
        <v>1730</v>
      </c>
      <c r="G665">
        <v>2</v>
      </c>
      <c r="H665">
        <v>2028</v>
      </c>
    </row>
    <row r="666" spans="1:8" ht="43.2" x14ac:dyDescent="0.3">
      <c r="A666" t="s">
        <v>1186</v>
      </c>
      <c r="B666" s="28" t="s">
        <v>1187</v>
      </c>
      <c r="C666">
        <v>0.109</v>
      </c>
      <c r="D666" t="s">
        <v>1167</v>
      </c>
      <c r="E666">
        <v>1.2250000000000001</v>
      </c>
      <c r="F666" s="62" t="s">
        <v>1730</v>
      </c>
      <c r="G666">
        <v>1</v>
      </c>
      <c r="H666">
        <v>2025</v>
      </c>
    </row>
    <row r="667" spans="1:8" ht="43.2" x14ac:dyDescent="0.3">
      <c r="A667" t="s">
        <v>1186</v>
      </c>
      <c r="B667" s="28" t="str">
        <f t="shared" ref="B667" si="227">B666</f>
        <v>Palice iz nerjavnega jekla, hladno oblikovane ali hladno dodelane, brez nadaljnje obdelave, s krožnim prečnim prerezom premera 25 mm ali več, vendar manj kot 80 mm, in ki vsebujejo 2,5 mas. % ali več niklja</v>
      </c>
      <c r="D667" t="s">
        <v>1168</v>
      </c>
      <c r="E667">
        <v>1.1870000000000001</v>
      </c>
      <c r="F667" s="62" t="s">
        <v>1730</v>
      </c>
      <c r="G667">
        <v>2</v>
      </c>
      <c r="H667">
        <v>2028</v>
      </c>
    </row>
    <row r="668" spans="1:8" ht="43.2" x14ac:dyDescent="0.3">
      <c r="A668" t="s">
        <v>1188</v>
      </c>
      <c r="B668" s="28" t="s">
        <v>1189</v>
      </c>
      <c r="C668">
        <v>0.109</v>
      </c>
      <c r="D668" t="s">
        <v>1167</v>
      </c>
      <c r="E668">
        <v>1.2250000000000001</v>
      </c>
      <c r="F668" s="62" t="s">
        <v>1730</v>
      </c>
      <c r="G668">
        <v>1</v>
      </c>
      <c r="H668">
        <v>2025</v>
      </c>
    </row>
    <row r="669" spans="1:8" ht="43.2" x14ac:dyDescent="0.3">
      <c r="A669" t="s">
        <v>1188</v>
      </c>
      <c r="B669" s="28" t="str">
        <f t="shared" ref="B669" si="228">B668</f>
        <v>Palice iz nerjavnega jekla, hladno oblikovane ali hladno dodelane, brez nadaljnje obdelave, s krožnim prečnim prerezom premera 25 mm ali več, vendar manj kot 80 mm, in ki vsebujejo manj kot 2,5 mas. % niklja</v>
      </c>
      <c r="D669" t="s">
        <v>1168</v>
      </c>
      <c r="E669">
        <v>1.1870000000000001</v>
      </c>
      <c r="F669" s="62" t="s">
        <v>1730</v>
      </c>
      <c r="G669">
        <v>2</v>
      </c>
      <c r="H669">
        <v>2028</v>
      </c>
    </row>
    <row r="670" spans="1:8" ht="28.8" x14ac:dyDescent="0.3">
      <c r="A670" t="s">
        <v>1190</v>
      </c>
      <c r="B670" s="28" t="s">
        <v>1191</v>
      </c>
      <c r="C670">
        <v>0.109</v>
      </c>
      <c r="D670" t="s">
        <v>1167</v>
      </c>
      <c r="E670">
        <v>1.2250000000000001</v>
      </c>
      <c r="F670" s="62" t="s">
        <v>1730</v>
      </c>
      <c r="G670">
        <v>1</v>
      </c>
      <c r="H670">
        <v>2025</v>
      </c>
    </row>
    <row r="671" spans="1:8" ht="28.8" x14ac:dyDescent="0.3">
      <c r="A671" t="s">
        <v>1190</v>
      </c>
      <c r="B671" s="28" t="str">
        <f t="shared" ref="B671" si="229">B670</f>
        <v>Palice iz nerjavnega jekla, hladno oblikovane ali hladno dodelane, brez nadaljnje obdelave, s krožnim prečnim prerezom premera manj kot 25 mm in ki vsebujejo 2,5 mas. % ali več niklja</v>
      </c>
      <c r="D671" t="s">
        <v>1168</v>
      </c>
      <c r="E671">
        <v>1.1870000000000001</v>
      </c>
      <c r="F671" s="62" t="s">
        <v>1730</v>
      </c>
      <c r="G671">
        <v>2</v>
      </c>
      <c r="H671">
        <v>2028</v>
      </c>
    </row>
    <row r="672" spans="1:8" ht="28.8" x14ac:dyDescent="0.3">
      <c r="A672" t="s">
        <v>1192</v>
      </c>
      <c r="B672" s="28" t="s">
        <v>1193</v>
      </c>
      <c r="C672">
        <v>0.109</v>
      </c>
      <c r="D672" t="s">
        <v>1167</v>
      </c>
      <c r="E672">
        <v>1.2250000000000001</v>
      </c>
      <c r="F672" s="62" t="s">
        <v>1730</v>
      </c>
      <c r="G672">
        <v>1</v>
      </c>
      <c r="H672">
        <v>2025</v>
      </c>
    </row>
    <row r="673" spans="1:8" ht="28.8" x14ac:dyDescent="0.3">
      <c r="A673" t="s">
        <v>1192</v>
      </c>
      <c r="B673" s="28" t="str">
        <f t="shared" ref="B673" si="230">B672</f>
        <v>Palice iz nerjavnega jekla, hladno oblikovane ali hladno dodelane, brez nadaljnje obdelave, s krožnim prečnim prerezom premera manj kot 25 mm in ki vsebujejo manj kot 2,5 mas. % niklja</v>
      </c>
      <c r="D673" t="s">
        <v>1168</v>
      </c>
      <c r="E673">
        <v>1.1870000000000001</v>
      </c>
      <c r="F673" s="62" t="s">
        <v>1730</v>
      </c>
      <c r="G673">
        <v>2</v>
      </c>
      <c r="H673">
        <v>2028</v>
      </c>
    </row>
    <row r="674" spans="1:8" ht="28.8" x14ac:dyDescent="0.3">
      <c r="A674" t="s">
        <v>1194</v>
      </c>
      <c r="B674" s="28" t="s">
        <v>1195</v>
      </c>
      <c r="C674">
        <v>0.109</v>
      </c>
      <c r="D674" t="s">
        <v>1167</v>
      </c>
      <c r="E674">
        <v>1.2250000000000001</v>
      </c>
      <c r="F674" s="62" t="s">
        <v>1730</v>
      </c>
      <c r="G674">
        <v>1</v>
      </c>
      <c r="H674">
        <v>2025</v>
      </c>
    </row>
    <row r="675" spans="1:8" ht="28.8" x14ac:dyDescent="0.3">
      <c r="A675" t="s">
        <v>1194</v>
      </c>
      <c r="B675" s="28" t="str">
        <f t="shared" ref="B675" si="231">B674</f>
        <v>Palice iz nerjavnega jekla, hladno oblikovane ali hladno dodelane, brez nadaljnje obdelave, ki vsebujejo 2,5 mas. % ali več niklja (razen takih izdelkov s krožnim prečnim prerezom)</v>
      </c>
      <c r="D675" t="s">
        <v>1168</v>
      </c>
      <c r="E675">
        <v>1.1870000000000001</v>
      </c>
      <c r="F675" s="62" t="s">
        <v>1730</v>
      </c>
      <c r="G675">
        <v>2</v>
      </c>
      <c r="H675">
        <v>2028</v>
      </c>
    </row>
    <row r="676" spans="1:8" ht="28.8" x14ac:dyDescent="0.3">
      <c r="A676" t="s">
        <v>1196</v>
      </c>
      <c r="B676" s="28" t="s">
        <v>1197</v>
      </c>
      <c r="C676">
        <v>0.109</v>
      </c>
      <c r="D676" t="s">
        <v>1167</v>
      </c>
      <c r="E676">
        <v>1.2250000000000001</v>
      </c>
      <c r="F676" s="62" t="s">
        <v>1730</v>
      </c>
      <c r="G676">
        <v>1</v>
      </c>
      <c r="H676">
        <v>2025</v>
      </c>
    </row>
    <row r="677" spans="1:8" ht="28.8" x14ac:dyDescent="0.3">
      <c r="A677" t="s">
        <v>1196</v>
      </c>
      <c r="B677" s="28" t="str">
        <f t="shared" ref="B677" si="232">B676</f>
        <v>Palice iz nerjavnega jekla, hladno oblikovane ali hladno dodelane, brez nadaljnje obdelave, ki vsebujejo manj kot 2,5 mas. % niklja (razen takih izdelkov s krožnim prečnim prerezom)</v>
      </c>
      <c r="D677" t="s">
        <v>1168</v>
      </c>
      <c r="E677">
        <v>1.1870000000000001</v>
      </c>
      <c r="F677" s="62" t="s">
        <v>1730</v>
      </c>
      <c r="G677">
        <v>2</v>
      </c>
      <c r="H677">
        <v>2028</v>
      </c>
    </row>
    <row r="678" spans="1:8" x14ac:dyDescent="0.3">
      <c r="A678" t="s">
        <v>1198</v>
      </c>
      <c r="B678" s="28" t="s">
        <v>1199</v>
      </c>
      <c r="C678">
        <v>0.30299999999999999</v>
      </c>
      <c r="D678" t="s">
        <v>1099</v>
      </c>
      <c r="E678">
        <v>1.419</v>
      </c>
      <c r="F678" s="62" t="s">
        <v>1730</v>
      </c>
      <c r="G678">
        <v>1</v>
      </c>
      <c r="H678">
        <v>2025</v>
      </c>
    </row>
    <row r="679" spans="1:8" x14ac:dyDescent="0.3">
      <c r="A679" t="s">
        <v>1198</v>
      </c>
      <c r="B679" s="28" t="str">
        <f t="shared" ref="B679" si="233">B678</f>
        <v>Druge palice iz nerjavnega jekla, ki vsebujejo 2,5 mas. % ali več niklja, kovane</v>
      </c>
      <c r="D679" t="s">
        <v>1100</v>
      </c>
      <c r="E679">
        <v>1.381</v>
      </c>
      <c r="F679" s="62" t="s">
        <v>1730</v>
      </c>
      <c r="G679">
        <v>2</v>
      </c>
      <c r="H679">
        <v>2028</v>
      </c>
    </row>
    <row r="680" spans="1:8" x14ac:dyDescent="0.3">
      <c r="A680" t="s">
        <v>1200</v>
      </c>
      <c r="B680" s="28" t="s">
        <v>1201</v>
      </c>
      <c r="C680">
        <v>0.30299999999999999</v>
      </c>
      <c r="D680" t="s">
        <v>1099</v>
      </c>
      <c r="E680">
        <v>1.419</v>
      </c>
      <c r="F680" s="62" t="s">
        <v>1730</v>
      </c>
      <c r="G680">
        <v>1</v>
      </c>
      <c r="H680">
        <v>2025</v>
      </c>
    </row>
    <row r="681" spans="1:8" x14ac:dyDescent="0.3">
      <c r="A681" t="s">
        <v>1200</v>
      </c>
      <c r="B681" s="28" t="str">
        <f t="shared" ref="B681" si="234">B680</f>
        <v>Druge palice iz nerjavnega jekla, ki vsebujejo manj kot 2,5 mas. % niklja, kovane</v>
      </c>
      <c r="D681" t="s">
        <v>1100</v>
      </c>
      <c r="E681">
        <v>1.381</v>
      </c>
      <c r="F681" s="62" t="s">
        <v>1730</v>
      </c>
      <c r="G681">
        <v>2</v>
      </c>
      <c r="H681">
        <v>2028</v>
      </c>
    </row>
    <row r="682" spans="1:8" ht="28.8" x14ac:dyDescent="0.3">
      <c r="A682" t="s">
        <v>1202</v>
      </c>
      <c r="B682" s="28" t="s">
        <v>1203</v>
      </c>
      <c r="C682">
        <v>0.30299999999999999</v>
      </c>
      <c r="D682" t="s">
        <v>1099</v>
      </c>
      <c r="E682">
        <v>1.419</v>
      </c>
      <c r="F682" s="62" t="s">
        <v>1730</v>
      </c>
      <c r="G682">
        <v>1</v>
      </c>
      <c r="H682">
        <v>2025</v>
      </c>
    </row>
    <row r="683" spans="1:8" ht="28.8" x14ac:dyDescent="0.3">
      <c r="A683" t="s">
        <v>1202</v>
      </c>
      <c r="B683" s="28" t="str">
        <f t="shared" ref="B683" si="235">B682</f>
        <v>Palice iz nerjavnega jekla, hladno oblikovane ali hladno dodelane in nadalje obdelane, ali toplo oblikovane in nadalje obdelane, ki niso navedene ali zajete na drugem mestu (razen kovanih izdelkov)</v>
      </c>
      <c r="D683" t="s">
        <v>1100</v>
      </c>
      <c r="E683">
        <v>1.381</v>
      </c>
      <c r="F683" s="62" t="s">
        <v>1730</v>
      </c>
      <c r="G683">
        <v>2</v>
      </c>
      <c r="H683">
        <v>2028</v>
      </c>
    </row>
    <row r="684" spans="1:8" x14ac:dyDescent="0.3">
      <c r="A684" t="s">
        <v>1204</v>
      </c>
      <c r="B684" s="28" t="s">
        <v>1205</v>
      </c>
      <c r="C684">
        <v>0.109</v>
      </c>
      <c r="D684" t="s">
        <v>1167</v>
      </c>
      <c r="E684">
        <v>1.2250000000000001</v>
      </c>
      <c r="F684" s="62" t="s">
        <v>1730</v>
      </c>
      <c r="G684">
        <v>1</v>
      </c>
      <c r="H684">
        <v>2025</v>
      </c>
    </row>
    <row r="685" spans="1:8" x14ac:dyDescent="0.3">
      <c r="A685" t="s">
        <v>1204</v>
      </c>
      <c r="B685" s="28" t="str">
        <f t="shared" ref="B685" si="236">B684</f>
        <v>Kotni profili in drugi profili iz nerjavnega jekla, samo vroče valjani, samo vroče vlečeni ali samo iztiskani</v>
      </c>
      <c r="D685" t="s">
        <v>1168</v>
      </c>
      <c r="E685">
        <v>1.1870000000000001</v>
      </c>
      <c r="F685" s="62" t="s">
        <v>1730</v>
      </c>
      <c r="G685">
        <v>2</v>
      </c>
      <c r="H685">
        <v>2028</v>
      </c>
    </row>
    <row r="686" spans="1:8" ht="28.8" x14ac:dyDescent="0.3">
      <c r="A686" t="s">
        <v>1206</v>
      </c>
      <c r="B686" s="28" t="s">
        <v>1207</v>
      </c>
      <c r="C686">
        <v>0.109</v>
      </c>
      <c r="D686" t="s">
        <v>1167</v>
      </c>
      <c r="E686">
        <v>1.2250000000000001</v>
      </c>
      <c r="F686" s="62" t="s">
        <v>1730</v>
      </c>
      <c r="G686">
        <v>1</v>
      </c>
      <c r="H686">
        <v>2025</v>
      </c>
    </row>
    <row r="687" spans="1:8" ht="28.8" x14ac:dyDescent="0.3">
      <c r="A687" t="s">
        <v>1206</v>
      </c>
      <c r="B687" s="28" t="str">
        <f t="shared" ref="B687" si="237">B686</f>
        <v>Kotni profili in drugi profili iz nerjavnega jekla, hladno oblikovani ali hladno dodelani, brez nadaljnje obdelave</v>
      </c>
      <c r="D687" t="s">
        <v>1168</v>
      </c>
      <c r="E687">
        <v>1.1870000000000001</v>
      </c>
      <c r="F687" s="62" t="s">
        <v>1730</v>
      </c>
      <c r="G687">
        <v>2</v>
      </c>
      <c r="H687">
        <v>2028</v>
      </c>
    </row>
    <row r="688" spans="1:8" ht="43.2" x14ac:dyDescent="0.3">
      <c r="A688" t="s">
        <v>1208</v>
      </c>
      <c r="B688" s="28" t="s">
        <v>1209</v>
      </c>
      <c r="C688">
        <v>0.109</v>
      </c>
      <c r="D688" t="s">
        <v>1167</v>
      </c>
      <c r="E688">
        <v>1.2250000000000001</v>
      </c>
      <c r="F688" s="62" t="s">
        <v>1730</v>
      </c>
      <c r="G688">
        <v>1</v>
      </c>
      <c r="H688">
        <v>2025</v>
      </c>
    </row>
    <row r="689" spans="1:8" ht="43.2" x14ac:dyDescent="0.3">
      <c r="A689" t="s">
        <v>1208</v>
      </c>
      <c r="B689" s="28" t="str">
        <f t="shared" ref="B689" si="238">B688</f>
        <v>Kotni profili in drugi profili iz nerjavnega jekla, hladno oblikovani ali hladno dodelani in nadalje obdelani, ali kovani in brez nadaljnje obdelave, ali kovani, ali toplo oblikovani na drug način in nadalje obdelani, ki niso navedeni ali zajeti na drugem mestu</v>
      </c>
      <c r="D689" t="s">
        <v>1168</v>
      </c>
      <c r="E689">
        <v>1.1870000000000001</v>
      </c>
      <c r="F689" s="62" t="s">
        <v>1730</v>
      </c>
      <c r="G689">
        <v>2</v>
      </c>
      <c r="H689">
        <v>2028</v>
      </c>
    </row>
    <row r="690" spans="1:8" ht="28.8" x14ac:dyDescent="0.3">
      <c r="A690" t="s">
        <v>1210</v>
      </c>
      <c r="B690" s="28" t="s">
        <v>1211</v>
      </c>
      <c r="C690">
        <v>0.109</v>
      </c>
      <c r="D690" t="s">
        <v>1167</v>
      </c>
      <c r="E690">
        <v>1.2250000000000001</v>
      </c>
      <c r="F690" s="62" t="s">
        <v>1730</v>
      </c>
      <c r="G690">
        <v>1</v>
      </c>
      <c r="H690">
        <v>2025</v>
      </c>
    </row>
    <row r="691" spans="1:8" ht="28.8" x14ac:dyDescent="0.3">
      <c r="A691" t="s">
        <v>1210</v>
      </c>
      <c r="B691" s="28" t="str">
        <f t="shared" ref="B691" si="239">B690</f>
        <v>Žica iz nerjavnega jekla, v kolobarjih, ki vsebuje od 28 mas. % do 31 mas. % niklja in od 20 mas. % do 22 mas. % kroma (razen palic)</v>
      </c>
      <c r="D691" t="s">
        <v>1168</v>
      </c>
      <c r="E691">
        <v>1.1870000000000001</v>
      </c>
      <c r="F691" s="62" t="s">
        <v>1730</v>
      </c>
      <c r="G691">
        <v>2</v>
      </c>
      <c r="H691">
        <v>2028</v>
      </c>
    </row>
    <row r="692" spans="1:8" ht="28.8" x14ac:dyDescent="0.3">
      <c r="A692" t="s">
        <v>1212</v>
      </c>
      <c r="B692" s="28" t="s">
        <v>1213</v>
      </c>
      <c r="C692">
        <v>0.109</v>
      </c>
      <c r="D692" t="s">
        <v>1167</v>
      </c>
      <c r="E692">
        <v>1.2250000000000001</v>
      </c>
      <c r="F692" s="62" t="s">
        <v>1730</v>
      </c>
      <c r="G692">
        <v>1</v>
      </c>
      <c r="H692">
        <v>2025</v>
      </c>
    </row>
    <row r="693" spans="1:8" ht="28.8" x14ac:dyDescent="0.3">
      <c r="A693" t="s">
        <v>1212</v>
      </c>
      <c r="B693" s="28" t="str">
        <f t="shared" ref="B693" si="240">B692</f>
        <v>Žica iz nerjavnega jekla, v kolobarjih, ki vsebuje 2,5 mas. % ali več niklja (razen takih izdelkov, ki vsebujejo od 28 mas. % do 31 mas. % niklja in od 20 mas. % do 22 mas. % kroma, ter palic)</v>
      </c>
      <c r="D693" t="s">
        <v>1168</v>
      </c>
      <c r="E693">
        <v>1.1870000000000001</v>
      </c>
      <c r="F693" s="62" t="s">
        <v>1730</v>
      </c>
      <c r="G693">
        <v>2</v>
      </c>
      <c r="H693">
        <v>2028</v>
      </c>
    </row>
    <row r="694" spans="1:8" ht="28.8" x14ac:dyDescent="0.3">
      <c r="A694" t="s">
        <v>1214</v>
      </c>
      <c r="B694" s="28" t="s">
        <v>1215</v>
      </c>
      <c r="C694">
        <v>0.109</v>
      </c>
      <c r="D694" t="s">
        <v>1167</v>
      </c>
      <c r="E694">
        <v>1.2250000000000001</v>
      </c>
      <c r="F694" s="62" t="s">
        <v>1730</v>
      </c>
      <c r="G694">
        <v>1</v>
      </c>
      <c r="H694">
        <v>2025</v>
      </c>
    </row>
    <row r="695" spans="1:8" ht="28.8" x14ac:dyDescent="0.3">
      <c r="A695" t="s">
        <v>1214</v>
      </c>
      <c r="B695" s="28" t="str">
        <f t="shared" ref="B695" si="241">B694</f>
        <v>Žica iz nerjavnega jekla, v kolobarjih, ki vsebuje manj kot 2,5 mas. % niklja, od 13 mas. % do 25 mas. % kroma in od 3,5 mas. % do 6 mas. % aluminija (razen palic)</v>
      </c>
      <c r="D695" t="s">
        <v>1168</v>
      </c>
      <c r="E695">
        <v>1.1870000000000001</v>
      </c>
      <c r="F695" s="62" t="s">
        <v>1730</v>
      </c>
      <c r="G695">
        <v>2</v>
      </c>
      <c r="H695">
        <v>2028</v>
      </c>
    </row>
    <row r="696" spans="1:8" ht="28.8" x14ac:dyDescent="0.3">
      <c r="A696" t="s">
        <v>1216</v>
      </c>
      <c r="B696" s="28" t="s">
        <v>1217</v>
      </c>
      <c r="C696">
        <v>0.109</v>
      </c>
      <c r="D696" t="s">
        <v>1167</v>
      </c>
      <c r="E696">
        <v>1.2250000000000001</v>
      </c>
      <c r="F696" s="62" t="s">
        <v>1730</v>
      </c>
      <c r="G696">
        <v>1</v>
      </c>
      <c r="H696">
        <v>2025</v>
      </c>
    </row>
    <row r="697" spans="1:8" ht="28.8" x14ac:dyDescent="0.3">
      <c r="A697" t="s">
        <v>1216</v>
      </c>
      <c r="B697" s="28" t="str">
        <f t="shared" ref="B697" si="242">B696</f>
        <v>Žica iz nerjavnega jekla, v kolobarjih, ki vsebuje manj kot 2,5 mas. % niklja (razen takih izdelkov, ki vsebujejo od 13 mas. % do 25 mas. % kroma in od 3,5 mas. % do 6 mas. % aluminija, ter palic)</v>
      </c>
      <c r="D697" t="s">
        <v>1168</v>
      </c>
      <c r="E697">
        <v>1.1870000000000001</v>
      </c>
      <c r="F697" s="62" t="s">
        <v>1730</v>
      </c>
      <c r="G697">
        <v>2</v>
      </c>
      <c r="H697">
        <v>2028</v>
      </c>
    </row>
    <row r="698" spans="1:8" x14ac:dyDescent="0.3">
      <c r="A698" t="s">
        <v>1218</v>
      </c>
      <c r="B698" s="28" t="s">
        <v>1219</v>
      </c>
      <c r="C698" t="s">
        <v>1220</v>
      </c>
      <c r="D698" t="s">
        <v>1224</v>
      </c>
      <c r="E698">
        <v>1.8069999999999999</v>
      </c>
      <c r="F698" s="62" t="s">
        <v>1724</v>
      </c>
      <c r="G698">
        <v>1</v>
      </c>
      <c r="H698">
        <v>2025</v>
      </c>
    </row>
    <row r="699" spans="1:8" x14ac:dyDescent="0.3">
      <c r="A699" t="s">
        <v>1218</v>
      </c>
      <c r="B699" s="28" t="str">
        <f t="shared" ref="B699:B705" si="243">B698</f>
        <v>Ingoti in druge primarne oblike, iz orodnega jekla</v>
      </c>
      <c r="C699" t="s">
        <v>1221</v>
      </c>
      <c r="D699" t="s">
        <v>1225</v>
      </c>
      <c r="E699">
        <v>0.98199999999999998</v>
      </c>
      <c r="F699" s="62" t="s">
        <v>1725</v>
      </c>
      <c r="G699">
        <v>1</v>
      </c>
      <c r="H699">
        <v>2025</v>
      </c>
    </row>
    <row r="700" spans="1:8" x14ac:dyDescent="0.3">
      <c r="A700" t="s">
        <v>1218</v>
      </c>
      <c r="B700" s="28" t="str">
        <f t="shared" si="243"/>
        <v>Ingoti in druge primarne oblike, iz orodnega jekla</v>
      </c>
      <c r="C700" t="s">
        <v>1222</v>
      </c>
      <c r="D700" t="s">
        <v>1226</v>
      </c>
      <c r="E700">
        <v>0.64</v>
      </c>
      <c r="F700" s="62" t="s">
        <v>1726</v>
      </c>
      <c r="G700">
        <v>1</v>
      </c>
      <c r="H700">
        <v>2025</v>
      </c>
    </row>
    <row r="701" spans="1:8" x14ac:dyDescent="0.3">
      <c r="A701" t="s">
        <v>1218</v>
      </c>
      <c r="B701" s="28" t="str">
        <f t="shared" si="243"/>
        <v>Ingoti in druge primarne oblike, iz orodnega jekla</v>
      </c>
      <c r="C701" t="s">
        <v>1223</v>
      </c>
      <c r="D701" t="s">
        <v>1227</v>
      </c>
      <c r="E701">
        <v>1.18</v>
      </c>
      <c r="F701" s="62" t="s">
        <v>1727</v>
      </c>
      <c r="G701">
        <v>1</v>
      </c>
      <c r="H701">
        <v>2025</v>
      </c>
    </row>
    <row r="702" spans="1:8" x14ac:dyDescent="0.3">
      <c r="A702" t="s">
        <v>1218</v>
      </c>
      <c r="B702" s="28" t="str">
        <f t="shared" si="243"/>
        <v>Ingoti in druge primarne oblike, iz orodnega jekla</v>
      </c>
      <c r="D702" t="s">
        <v>1228</v>
      </c>
      <c r="E702">
        <v>1.64</v>
      </c>
      <c r="F702" s="62" t="s">
        <v>1724</v>
      </c>
      <c r="G702">
        <v>2</v>
      </c>
      <c r="H702">
        <v>2028</v>
      </c>
    </row>
    <row r="703" spans="1:8" x14ac:dyDescent="0.3">
      <c r="A703" t="s">
        <v>1218</v>
      </c>
      <c r="B703" s="28" t="str">
        <f t="shared" si="243"/>
        <v>Ingoti in druge primarne oblike, iz orodnega jekla</v>
      </c>
      <c r="D703" t="s">
        <v>1229</v>
      </c>
      <c r="E703">
        <v>0.96899999999999997</v>
      </c>
      <c r="F703" s="62" t="s">
        <v>1725</v>
      </c>
      <c r="G703">
        <v>2</v>
      </c>
      <c r="H703">
        <v>2028</v>
      </c>
    </row>
    <row r="704" spans="1:8" x14ac:dyDescent="0.3">
      <c r="A704" t="s">
        <v>1218</v>
      </c>
      <c r="B704" s="28" t="str">
        <f t="shared" si="243"/>
        <v>Ingoti in druge primarne oblike, iz orodnega jekla</v>
      </c>
      <c r="D704" t="s">
        <v>1230</v>
      </c>
      <c r="E704">
        <v>0.628</v>
      </c>
      <c r="F704" s="62" t="s">
        <v>1726</v>
      </c>
      <c r="G704">
        <v>2</v>
      </c>
      <c r="H704">
        <v>2028</v>
      </c>
    </row>
    <row r="705" spans="1:8" x14ac:dyDescent="0.3">
      <c r="A705" t="s">
        <v>1218</v>
      </c>
      <c r="B705" s="28" t="str">
        <f t="shared" si="243"/>
        <v>Ingoti in druge primarne oblike, iz orodnega jekla</v>
      </c>
      <c r="D705" t="s">
        <v>1231</v>
      </c>
      <c r="E705">
        <v>1.1479999999999999</v>
      </c>
      <c r="F705" s="62" t="s">
        <v>1727</v>
      </c>
      <c r="G705">
        <v>2</v>
      </c>
      <c r="H705">
        <v>2028</v>
      </c>
    </row>
    <row r="706" spans="1:8" ht="28.8" x14ac:dyDescent="0.3">
      <c r="A706" t="s">
        <v>1232</v>
      </c>
      <c r="B706" s="28" t="s">
        <v>1233</v>
      </c>
      <c r="C706" t="s">
        <v>1220</v>
      </c>
      <c r="D706" t="s">
        <v>1224</v>
      </c>
      <c r="E706">
        <v>1.8069999999999999</v>
      </c>
      <c r="F706" s="62" t="s">
        <v>1724</v>
      </c>
      <c r="G706">
        <v>1</v>
      </c>
      <c r="H706">
        <v>2025</v>
      </c>
    </row>
    <row r="707" spans="1:8" ht="28.8" x14ac:dyDescent="0.3">
      <c r="A707" t="s">
        <v>1232</v>
      </c>
      <c r="B707" s="28" t="str">
        <f t="shared" ref="B707:B713" si="244">B706</f>
        <v>Jeklo, legirano, razen nerjavnega, v ingotih ali drugih primarnih oblikah (razen iz orodnega jekla, odpadkov in ostankov v ingotih ter kontinuirano vlitih izdelkov)</v>
      </c>
      <c r="C707" t="s">
        <v>1221</v>
      </c>
      <c r="D707" t="s">
        <v>1225</v>
      </c>
      <c r="E707">
        <v>0.98199999999999998</v>
      </c>
      <c r="F707" s="62" t="s">
        <v>1725</v>
      </c>
      <c r="G707">
        <v>1</v>
      </c>
      <c r="H707">
        <v>2025</v>
      </c>
    </row>
    <row r="708" spans="1:8" ht="28.8" x14ac:dyDescent="0.3">
      <c r="A708" t="s">
        <v>1232</v>
      </c>
      <c r="B708" s="28" t="str">
        <f t="shared" si="244"/>
        <v>Jeklo, legirano, razen nerjavnega, v ingotih ali drugih primarnih oblikah (razen iz orodnega jekla, odpadkov in ostankov v ingotih ter kontinuirano vlitih izdelkov)</v>
      </c>
      <c r="C708" t="s">
        <v>1222</v>
      </c>
      <c r="D708" t="s">
        <v>1226</v>
      </c>
      <c r="E708">
        <v>0.64</v>
      </c>
      <c r="F708" s="62" t="s">
        <v>1726</v>
      </c>
      <c r="G708">
        <v>1</v>
      </c>
      <c r="H708">
        <v>2025</v>
      </c>
    </row>
    <row r="709" spans="1:8" ht="28.8" x14ac:dyDescent="0.3">
      <c r="A709" t="s">
        <v>1232</v>
      </c>
      <c r="B709" s="28" t="str">
        <f t="shared" si="244"/>
        <v>Jeklo, legirano, razen nerjavnega, v ingotih ali drugih primarnih oblikah (razen iz orodnega jekla, odpadkov in ostankov v ingotih ter kontinuirano vlitih izdelkov)</v>
      </c>
      <c r="C709" t="s">
        <v>1223</v>
      </c>
      <c r="D709" t="s">
        <v>1227</v>
      </c>
      <c r="E709">
        <v>1.18</v>
      </c>
      <c r="F709" s="62" t="s">
        <v>1727</v>
      </c>
      <c r="G709">
        <v>1</v>
      </c>
      <c r="H709">
        <v>2025</v>
      </c>
    </row>
    <row r="710" spans="1:8" ht="28.8" x14ac:dyDescent="0.3">
      <c r="A710" t="s">
        <v>1232</v>
      </c>
      <c r="B710" s="28" t="str">
        <f t="shared" si="244"/>
        <v>Jeklo, legirano, razen nerjavnega, v ingotih ali drugih primarnih oblikah (razen iz orodnega jekla, odpadkov in ostankov v ingotih ter kontinuirano vlitih izdelkov)</v>
      </c>
      <c r="D710" t="s">
        <v>1228</v>
      </c>
      <c r="E710">
        <v>1.64</v>
      </c>
      <c r="F710" s="62" t="s">
        <v>1724</v>
      </c>
      <c r="G710">
        <v>2</v>
      </c>
      <c r="H710">
        <v>2028</v>
      </c>
    </row>
    <row r="711" spans="1:8" ht="28.8" x14ac:dyDescent="0.3">
      <c r="A711" t="s">
        <v>1232</v>
      </c>
      <c r="B711" s="28" t="str">
        <f t="shared" si="244"/>
        <v>Jeklo, legirano, razen nerjavnega, v ingotih ali drugih primarnih oblikah (razen iz orodnega jekla, odpadkov in ostankov v ingotih ter kontinuirano vlitih izdelkov)</v>
      </c>
      <c r="D711" t="s">
        <v>1229</v>
      </c>
      <c r="E711">
        <v>0.96899999999999997</v>
      </c>
      <c r="F711" s="62" t="s">
        <v>1725</v>
      </c>
      <c r="G711">
        <v>2</v>
      </c>
      <c r="H711">
        <v>2028</v>
      </c>
    </row>
    <row r="712" spans="1:8" ht="28.8" x14ac:dyDescent="0.3">
      <c r="A712" t="s">
        <v>1232</v>
      </c>
      <c r="B712" s="28" t="str">
        <f t="shared" si="244"/>
        <v>Jeklo, legirano, razen nerjavnega, v ingotih ali drugih primarnih oblikah (razen iz orodnega jekla, odpadkov in ostankov v ingotih ter kontinuirano vlitih izdelkov)</v>
      </c>
      <c r="D712" t="s">
        <v>1230</v>
      </c>
      <c r="E712">
        <v>0.628</v>
      </c>
      <c r="F712" s="62" t="s">
        <v>1726</v>
      </c>
      <c r="G712">
        <v>2</v>
      </c>
      <c r="H712">
        <v>2028</v>
      </c>
    </row>
    <row r="713" spans="1:8" ht="28.8" x14ac:dyDescent="0.3">
      <c r="A713" t="s">
        <v>1232</v>
      </c>
      <c r="B713" s="28" t="str">
        <f t="shared" si="244"/>
        <v>Jeklo, legirano, razen nerjavnega, v ingotih ali drugih primarnih oblikah (razen iz orodnega jekla, odpadkov in ostankov v ingotih ter kontinuirano vlitih izdelkov)</v>
      </c>
      <c r="D713" t="s">
        <v>1231</v>
      </c>
      <c r="E713">
        <v>1.1479999999999999</v>
      </c>
      <c r="F713" s="62" t="s">
        <v>1727</v>
      </c>
      <c r="G713">
        <v>2</v>
      </c>
      <c r="H713">
        <v>2028</v>
      </c>
    </row>
    <row r="714" spans="1:8" x14ac:dyDescent="0.3">
      <c r="A714" t="s">
        <v>203</v>
      </c>
      <c r="B714" s="28" t="s">
        <v>443</v>
      </c>
      <c r="C714" t="s">
        <v>1234</v>
      </c>
      <c r="D714" t="s">
        <v>1238</v>
      </c>
      <c r="E714">
        <v>1.577</v>
      </c>
      <c r="F714" s="62" t="s">
        <v>1724</v>
      </c>
      <c r="G714">
        <v>1</v>
      </c>
      <c r="H714">
        <v>2025</v>
      </c>
    </row>
    <row r="715" spans="1:8" x14ac:dyDescent="0.3">
      <c r="A715" t="s">
        <v>203</v>
      </c>
      <c r="B715" s="28" t="str">
        <f t="shared" ref="B715:B721" si="245">B714</f>
        <v>Polizdelki iz orodnega jekla</v>
      </c>
      <c r="C715" t="s">
        <v>1235</v>
      </c>
      <c r="D715" t="s">
        <v>1239</v>
      </c>
      <c r="E715">
        <v>0.752</v>
      </c>
      <c r="F715" s="62" t="s">
        <v>1725</v>
      </c>
      <c r="G715">
        <v>1</v>
      </c>
      <c r="H715">
        <v>2025</v>
      </c>
    </row>
    <row r="716" spans="1:8" x14ac:dyDescent="0.3">
      <c r="A716" t="s">
        <v>203</v>
      </c>
      <c r="B716" s="28" t="str">
        <f t="shared" si="245"/>
        <v>Polizdelki iz orodnega jekla</v>
      </c>
      <c r="C716" t="s">
        <v>1236</v>
      </c>
      <c r="D716" t="s">
        <v>1240</v>
      </c>
      <c r="E716">
        <v>0.41</v>
      </c>
      <c r="F716" s="62" t="s">
        <v>1726</v>
      </c>
      <c r="G716">
        <v>1</v>
      </c>
      <c r="H716">
        <v>2025</v>
      </c>
    </row>
    <row r="717" spans="1:8" x14ac:dyDescent="0.3">
      <c r="A717" t="s">
        <v>203</v>
      </c>
      <c r="B717" s="28" t="str">
        <f t="shared" si="245"/>
        <v>Polizdelki iz orodnega jekla</v>
      </c>
      <c r="C717" t="s">
        <v>1237</v>
      </c>
      <c r="D717" t="s">
        <v>1241</v>
      </c>
      <c r="E717">
        <v>0.95</v>
      </c>
      <c r="F717" s="62" t="s">
        <v>1727</v>
      </c>
      <c r="G717">
        <v>1</v>
      </c>
      <c r="H717">
        <v>2025</v>
      </c>
    </row>
    <row r="718" spans="1:8" x14ac:dyDescent="0.3">
      <c r="A718" t="s">
        <v>203</v>
      </c>
      <c r="B718" s="28" t="str">
        <f t="shared" si="245"/>
        <v>Polizdelki iz orodnega jekla</v>
      </c>
      <c r="D718" t="s">
        <v>1242</v>
      </c>
      <c r="E718">
        <v>1.409</v>
      </c>
      <c r="F718" s="62" t="s">
        <v>1724</v>
      </c>
      <c r="G718">
        <v>2</v>
      </c>
      <c r="H718">
        <v>2028</v>
      </c>
    </row>
    <row r="719" spans="1:8" x14ac:dyDescent="0.3">
      <c r="A719" t="s">
        <v>203</v>
      </c>
      <c r="B719" s="28" t="str">
        <f t="shared" si="245"/>
        <v>Polizdelki iz orodnega jekla</v>
      </c>
      <c r="D719" t="s">
        <v>1243</v>
      </c>
      <c r="E719">
        <v>0.73899999999999999</v>
      </c>
      <c r="F719" s="62" t="s">
        <v>1725</v>
      </c>
      <c r="G719">
        <v>2</v>
      </c>
      <c r="H719">
        <v>2028</v>
      </c>
    </row>
    <row r="720" spans="1:8" x14ac:dyDescent="0.3">
      <c r="A720" t="s">
        <v>203</v>
      </c>
      <c r="B720" s="28" t="str">
        <f t="shared" si="245"/>
        <v>Polizdelki iz orodnega jekla</v>
      </c>
      <c r="D720" t="s">
        <v>1244</v>
      </c>
      <c r="E720">
        <v>0.39700000000000002</v>
      </c>
      <c r="F720" s="62" t="s">
        <v>1726</v>
      </c>
      <c r="G720">
        <v>2</v>
      </c>
      <c r="H720">
        <v>2028</v>
      </c>
    </row>
    <row r="721" spans="1:8" x14ac:dyDescent="0.3">
      <c r="A721" t="s">
        <v>203</v>
      </c>
      <c r="B721" s="28" t="str">
        <f t="shared" si="245"/>
        <v>Polizdelki iz orodnega jekla</v>
      </c>
      <c r="D721" t="s">
        <v>1245</v>
      </c>
      <c r="E721">
        <v>0.91800000000000004</v>
      </c>
      <c r="F721" s="62" t="s">
        <v>1727</v>
      </c>
      <c r="G721">
        <v>2</v>
      </c>
      <c r="H721">
        <v>2028</v>
      </c>
    </row>
    <row r="722" spans="1:8" ht="28.8" x14ac:dyDescent="0.3">
      <c r="A722" t="s">
        <v>204</v>
      </c>
      <c r="B722" s="28" t="s">
        <v>444</v>
      </c>
      <c r="C722" t="s">
        <v>1234</v>
      </c>
      <c r="D722" t="s">
        <v>1238</v>
      </c>
      <c r="E722">
        <v>1.577</v>
      </c>
      <c r="F722" s="62" t="s">
        <v>1724</v>
      </c>
      <c r="G722">
        <v>1</v>
      </c>
      <c r="H722">
        <v>2025</v>
      </c>
    </row>
    <row r="723" spans="1:8" ht="28.8" x14ac:dyDescent="0.3">
      <c r="A723" t="s">
        <v>204</v>
      </c>
      <c r="B723" s="28" t="str">
        <f t="shared" ref="B723:B729" si="246">B722</f>
        <v>Polizdelki iz hitroreznega jekla, s kvadratnim ali pravokotnim prečnim prerezom, vroče valjani ali kontinuirno vliti, širine, ki je manjša od dvojne debeline</v>
      </c>
      <c r="C723" t="s">
        <v>1235</v>
      </c>
      <c r="D723" t="s">
        <v>1239</v>
      </c>
      <c r="E723">
        <v>0.752</v>
      </c>
      <c r="F723" s="62" t="s">
        <v>1725</v>
      </c>
      <c r="G723">
        <v>1</v>
      </c>
      <c r="H723">
        <v>2025</v>
      </c>
    </row>
    <row r="724" spans="1:8" ht="28.8" x14ac:dyDescent="0.3">
      <c r="A724" t="s">
        <v>204</v>
      </c>
      <c r="B724" s="28" t="str">
        <f t="shared" si="246"/>
        <v>Polizdelki iz hitroreznega jekla, s kvadratnim ali pravokotnim prečnim prerezom, vroče valjani ali kontinuirno vliti, širine, ki je manjša od dvojne debeline</v>
      </c>
      <c r="C724" t="s">
        <v>1236</v>
      </c>
      <c r="D724" t="s">
        <v>1240</v>
      </c>
      <c r="E724">
        <v>0.41</v>
      </c>
      <c r="F724" s="62" t="s">
        <v>1726</v>
      </c>
      <c r="G724">
        <v>1</v>
      </c>
      <c r="H724">
        <v>2025</v>
      </c>
    </row>
    <row r="725" spans="1:8" ht="28.8" x14ac:dyDescent="0.3">
      <c r="A725" t="s">
        <v>204</v>
      </c>
      <c r="B725" s="28" t="str">
        <f t="shared" si="246"/>
        <v>Polizdelki iz hitroreznega jekla, s kvadratnim ali pravokotnim prečnim prerezom, vroče valjani ali kontinuirno vliti, širine, ki je manjša od dvojne debeline</v>
      </c>
      <c r="C725" t="s">
        <v>1237</v>
      </c>
      <c r="D725" t="s">
        <v>1241</v>
      </c>
      <c r="E725">
        <v>0.95</v>
      </c>
      <c r="F725" s="62" t="s">
        <v>1727</v>
      </c>
      <c r="G725">
        <v>1</v>
      </c>
      <c r="H725">
        <v>2025</v>
      </c>
    </row>
    <row r="726" spans="1:8" ht="28.8" x14ac:dyDescent="0.3">
      <c r="A726" t="s">
        <v>204</v>
      </c>
      <c r="B726" s="28" t="str">
        <f t="shared" si="246"/>
        <v>Polizdelki iz hitroreznega jekla, s kvadratnim ali pravokotnim prečnim prerezom, vroče valjani ali kontinuirno vliti, širine, ki je manjša od dvojne debeline</v>
      </c>
      <c r="D726" t="s">
        <v>1242</v>
      </c>
      <c r="E726">
        <v>1.409</v>
      </c>
      <c r="F726" s="62" t="s">
        <v>1724</v>
      </c>
      <c r="G726">
        <v>2</v>
      </c>
      <c r="H726">
        <v>2028</v>
      </c>
    </row>
    <row r="727" spans="1:8" ht="28.8" x14ac:dyDescent="0.3">
      <c r="A727" t="s">
        <v>204</v>
      </c>
      <c r="B727" s="28" t="str">
        <f t="shared" si="246"/>
        <v>Polizdelki iz hitroreznega jekla, s kvadratnim ali pravokotnim prečnim prerezom, vroče valjani ali kontinuirno vliti, širine, ki je manjša od dvojne debeline</v>
      </c>
      <c r="D727" t="s">
        <v>1243</v>
      </c>
      <c r="E727">
        <v>0.73899999999999999</v>
      </c>
      <c r="F727" s="62" t="s">
        <v>1725</v>
      </c>
      <c r="G727">
        <v>2</v>
      </c>
      <c r="H727">
        <v>2028</v>
      </c>
    </row>
    <row r="728" spans="1:8" ht="28.8" x14ac:dyDescent="0.3">
      <c r="A728" t="s">
        <v>204</v>
      </c>
      <c r="B728" s="28" t="str">
        <f t="shared" si="246"/>
        <v>Polizdelki iz hitroreznega jekla, s kvadratnim ali pravokotnim prečnim prerezom, vroče valjani ali kontinuirno vliti, širine, ki je manjša od dvojne debeline</v>
      </c>
      <c r="D728" t="s">
        <v>1244</v>
      </c>
      <c r="E728">
        <v>0.39700000000000002</v>
      </c>
      <c r="F728" s="62" t="s">
        <v>1726</v>
      </c>
      <c r="G728">
        <v>2</v>
      </c>
      <c r="H728">
        <v>2028</v>
      </c>
    </row>
    <row r="729" spans="1:8" ht="28.8" x14ac:dyDescent="0.3">
      <c r="A729" t="s">
        <v>204</v>
      </c>
      <c r="B729" s="28" t="str">
        <f t="shared" si="246"/>
        <v>Polizdelki iz hitroreznega jekla, s kvadratnim ali pravokotnim prečnim prerezom, vroče valjani ali kontinuirno vliti, širine, ki je manjša od dvojne debeline</v>
      </c>
      <c r="D729" t="s">
        <v>1245</v>
      </c>
      <c r="E729">
        <v>0.91800000000000004</v>
      </c>
      <c r="F729" s="62" t="s">
        <v>1727</v>
      </c>
      <c r="G729">
        <v>2</v>
      </c>
      <c r="H729">
        <v>2028</v>
      </c>
    </row>
    <row r="730" spans="1:8" ht="57.6" x14ac:dyDescent="0.3">
      <c r="A730" t="s">
        <v>205</v>
      </c>
      <c r="B730" s="28" t="s">
        <v>445</v>
      </c>
      <c r="C730" t="s">
        <v>1234</v>
      </c>
      <c r="D730" t="s">
        <v>1238</v>
      </c>
      <c r="E730">
        <v>1.577</v>
      </c>
      <c r="F730" s="62" t="s">
        <v>1724</v>
      </c>
      <c r="G730">
        <v>1</v>
      </c>
      <c r="H730">
        <v>2025</v>
      </c>
    </row>
    <row r="731" spans="1:8" ht="57.6" x14ac:dyDescent="0.3">
      <c r="A731" t="s">
        <v>205</v>
      </c>
      <c r="B731" s="28" t="str">
        <f t="shared" ref="B731:B737" si="247">B730</f>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C731" t="s">
        <v>1235</v>
      </c>
      <c r="D731" t="s">
        <v>1239</v>
      </c>
      <c r="E731">
        <v>0.752</v>
      </c>
      <c r="F731" s="62" t="s">
        <v>1725</v>
      </c>
      <c r="G731">
        <v>1</v>
      </c>
      <c r="H731">
        <v>2025</v>
      </c>
    </row>
    <row r="732" spans="1:8" ht="57.6" x14ac:dyDescent="0.3">
      <c r="A732" t="s">
        <v>205</v>
      </c>
      <c r="B732"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C732" t="s">
        <v>1236</v>
      </c>
      <c r="D732" t="s">
        <v>1240</v>
      </c>
      <c r="E732">
        <v>0.41</v>
      </c>
      <c r="F732" s="62" t="s">
        <v>1726</v>
      </c>
      <c r="G732">
        <v>1</v>
      </c>
      <c r="H732">
        <v>2025</v>
      </c>
    </row>
    <row r="733" spans="1:8" ht="57.6" x14ac:dyDescent="0.3">
      <c r="A733" t="s">
        <v>205</v>
      </c>
      <c r="B733"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C733" t="s">
        <v>1237</v>
      </c>
      <c r="D733" t="s">
        <v>1241</v>
      </c>
      <c r="E733">
        <v>0.95</v>
      </c>
      <c r="F733" s="62" t="s">
        <v>1727</v>
      </c>
      <c r="G733">
        <v>1</v>
      </c>
      <c r="H733">
        <v>2025</v>
      </c>
    </row>
    <row r="734" spans="1:8" ht="57.6" x14ac:dyDescent="0.3">
      <c r="A734" t="s">
        <v>205</v>
      </c>
      <c r="B734"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D734" t="s">
        <v>1242</v>
      </c>
      <c r="E734">
        <v>1.409</v>
      </c>
      <c r="F734" s="62" t="s">
        <v>1724</v>
      </c>
      <c r="G734">
        <v>2</v>
      </c>
      <c r="H734">
        <v>2028</v>
      </c>
    </row>
    <row r="735" spans="1:8" ht="57.6" x14ac:dyDescent="0.3">
      <c r="A735" t="s">
        <v>205</v>
      </c>
      <c r="B735"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D735" t="s">
        <v>1243</v>
      </c>
      <c r="E735">
        <v>0.73899999999999999</v>
      </c>
      <c r="F735" s="62" t="s">
        <v>1725</v>
      </c>
      <c r="G735">
        <v>2</v>
      </c>
      <c r="H735">
        <v>2028</v>
      </c>
    </row>
    <row r="736" spans="1:8" ht="57.6" x14ac:dyDescent="0.3">
      <c r="A736" t="s">
        <v>205</v>
      </c>
      <c r="B736"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D736" t="s">
        <v>1244</v>
      </c>
      <c r="E736">
        <v>0.39700000000000002</v>
      </c>
      <c r="F736" s="62" t="s">
        <v>1726</v>
      </c>
      <c r="G736">
        <v>2</v>
      </c>
      <c r="H736">
        <v>2028</v>
      </c>
    </row>
    <row r="737" spans="1:8" ht="57.6" x14ac:dyDescent="0.3">
      <c r="A737" t="s">
        <v>205</v>
      </c>
      <c r="B737"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D737" t="s">
        <v>1245</v>
      </c>
      <c r="E737">
        <v>0.91800000000000004</v>
      </c>
      <c r="F737" s="62" t="s">
        <v>1727</v>
      </c>
      <c r="G737">
        <v>2</v>
      </c>
      <c r="H737">
        <v>2028</v>
      </c>
    </row>
    <row r="738" spans="1:8" ht="43.2" x14ac:dyDescent="0.3">
      <c r="A738" t="s">
        <v>206</v>
      </c>
      <c r="B738" s="28" t="s">
        <v>1246</v>
      </c>
      <c r="C738" t="s">
        <v>1234</v>
      </c>
      <c r="D738" t="s">
        <v>1238</v>
      </c>
      <c r="E738">
        <v>1.577</v>
      </c>
      <c r="F738" s="62" t="s">
        <v>1724</v>
      </c>
      <c r="G738">
        <v>1</v>
      </c>
      <c r="H738">
        <v>2025</v>
      </c>
    </row>
    <row r="739" spans="1:8" ht="43.2" x14ac:dyDescent="0.3">
      <c r="A739" t="s">
        <v>206</v>
      </c>
      <c r="B739" s="28" t="str">
        <f t="shared" ref="B739:B745" si="248">B738</f>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C739" t="s">
        <v>1235</v>
      </c>
      <c r="D739" t="s">
        <v>1239</v>
      </c>
      <c r="E739">
        <v>0.752</v>
      </c>
      <c r="F739" s="62" t="s">
        <v>1725</v>
      </c>
      <c r="G739">
        <v>1</v>
      </c>
      <c r="H739">
        <v>2025</v>
      </c>
    </row>
    <row r="740" spans="1:8" ht="43.2" x14ac:dyDescent="0.3">
      <c r="A740" t="s">
        <v>206</v>
      </c>
      <c r="B740"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C740" t="s">
        <v>1236</v>
      </c>
      <c r="D740" t="s">
        <v>1240</v>
      </c>
      <c r="E740">
        <v>0.41</v>
      </c>
      <c r="F740" s="62" t="s">
        <v>1726</v>
      </c>
      <c r="G740">
        <v>1</v>
      </c>
      <c r="H740">
        <v>2025</v>
      </c>
    </row>
    <row r="741" spans="1:8" ht="43.2" x14ac:dyDescent="0.3">
      <c r="A741" t="s">
        <v>206</v>
      </c>
      <c r="B741"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C741" t="s">
        <v>1237</v>
      </c>
      <c r="D741" t="s">
        <v>1241</v>
      </c>
      <c r="E741">
        <v>0.95</v>
      </c>
      <c r="F741" s="62" t="s">
        <v>1727</v>
      </c>
      <c r="G741">
        <v>1</v>
      </c>
      <c r="H741">
        <v>2025</v>
      </c>
    </row>
    <row r="742" spans="1:8" ht="43.2" x14ac:dyDescent="0.3">
      <c r="A742" t="s">
        <v>206</v>
      </c>
      <c r="B742"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D742" t="s">
        <v>1242</v>
      </c>
      <c r="E742">
        <v>1.409</v>
      </c>
      <c r="F742" s="62" t="s">
        <v>1724</v>
      </c>
      <c r="G742">
        <v>2</v>
      </c>
      <c r="H742">
        <v>2028</v>
      </c>
    </row>
    <row r="743" spans="1:8" ht="43.2" x14ac:dyDescent="0.3">
      <c r="A743" t="s">
        <v>206</v>
      </c>
      <c r="B743"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D743" t="s">
        <v>1243</v>
      </c>
      <c r="E743">
        <v>0.73899999999999999</v>
      </c>
      <c r="F743" s="62" t="s">
        <v>1725</v>
      </c>
      <c r="G743">
        <v>2</v>
      </c>
      <c r="H743">
        <v>2028</v>
      </c>
    </row>
    <row r="744" spans="1:8" ht="43.2" x14ac:dyDescent="0.3">
      <c r="A744" t="s">
        <v>206</v>
      </c>
      <c r="B744"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D744" t="s">
        <v>1244</v>
      </c>
      <c r="E744">
        <v>0.39700000000000002</v>
      </c>
      <c r="F744" s="62" t="s">
        <v>1726</v>
      </c>
      <c r="G744">
        <v>2</v>
      </c>
      <c r="H744">
        <v>2028</v>
      </c>
    </row>
    <row r="745" spans="1:8" ht="43.2" x14ac:dyDescent="0.3">
      <c r="A745" t="s">
        <v>206</v>
      </c>
      <c r="B745"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D745" t="s">
        <v>1245</v>
      </c>
      <c r="E745">
        <v>0.91800000000000004</v>
      </c>
      <c r="F745" s="62" t="s">
        <v>1727</v>
      </c>
      <c r="G745">
        <v>2</v>
      </c>
      <c r="H745">
        <v>2028</v>
      </c>
    </row>
    <row r="746" spans="1:8" ht="28.8" x14ac:dyDescent="0.3">
      <c r="A746" t="s">
        <v>207</v>
      </c>
      <c r="B746" s="28" t="s">
        <v>447</v>
      </c>
      <c r="C746" t="s">
        <v>1234</v>
      </c>
      <c r="D746" t="s">
        <v>1238</v>
      </c>
      <c r="E746">
        <v>1.577</v>
      </c>
      <c r="F746" s="62" t="s">
        <v>1724</v>
      </c>
      <c r="G746">
        <v>1</v>
      </c>
      <c r="H746">
        <v>2025</v>
      </c>
    </row>
    <row r="747" spans="1:8" ht="28.8" x14ac:dyDescent="0.3">
      <c r="A747" t="s">
        <v>207</v>
      </c>
      <c r="B747" s="28" t="str">
        <f t="shared" ref="B747:B753" si="249">B746</f>
        <v>Polizdelki iz legiranega jekla, razen iz nerjavnega jekla, s kvadratnim ali pravokotnim prečnim prerezom, vroče valjani ali kontinuirno vliti, širine, ki je enaka dvojni debelini ali večja (razen iz orodnega jekla)</v>
      </c>
      <c r="C747" t="s">
        <v>1235</v>
      </c>
      <c r="D747" t="s">
        <v>1239</v>
      </c>
      <c r="E747">
        <v>0.752</v>
      </c>
      <c r="F747" s="62" t="s">
        <v>1725</v>
      </c>
      <c r="G747">
        <v>1</v>
      </c>
      <c r="H747">
        <v>2025</v>
      </c>
    </row>
    <row r="748" spans="1:8" ht="28.8" x14ac:dyDescent="0.3">
      <c r="A748" t="s">
        <v>207</v>
      </c>
      <c r="B748" s="28" t="str">
        <f t="shared" si="249"/>
        <v>Polizdelki iz legiranega jekla, razen iz nerjavnega jekla, s kvadratnim ali pravokotnim prečnim prerezom, vroče valjani ali kontinuirno vliti, širine, ki je enaka dvojni debelini ali večja (razen iz orodnega jekla)</v>
      </c>
      <c r="C748" t="s">
        <v>1236</v>
      </c>
      <c r="D748" t="s">
        <v>1240</v>
      </c>
      <c r="E748">
        <v>0.41</v>
      </c>
      <c r="F748" s="62" t="s">
        <v>1726</v>
      </c>
      <c r="G748">
        <v>1</v>
      </c>
      <c r="H748">
        <v>2025</v>
      </c>
    </row>
    <row r="749" spans="1:8" ht="28.8" x14ac:dyDescent="0.3">
      <c r="A749" t="s">
        <v>207</v>
      </c>
      <c r="B749" s="28" t="str">
        <f t="shared" si="249"/>
        <v>Polizdelki iz legiranega jekla, razen iz nerjavnega jekla, s kvadratnim ali pravokotnim prečnim prerezom, vroče valjani ali kontinuirno vliti, širine, ki je enaka dvojni debelini ali večja (razen iz orodnega jekla)</v>
      </c>
      <c r="C749" t="s">
        <v>1237</v>
      </c>
      <c r="D749" t="s">
        <v>1241</v>
      </c>
      <c r="E749">
        <v>0.95</v>
      </c>
      <c r="F749" s="62" t="s">
        <v>1727</v>
      </c>
      <c r="G749">
        <v>1</v>
      </c>
      <c r="H749">
        <v>2025</v>
      </c>
    </row>
    <row r="750" spans="1:8" ht="28.8" x14ac:dyDescent="0.3">
      <c r="A750" t="s">
        <v>207</v>
      </c>
      <c r="B750" s="28" t="str">
        <f t="shared" si="249"/>
        <v>Polizdelki iz legiranega jekla, razen iz nerjavnega jekla, s kvadratnim ali pravokotnim prečnim prerezom, vroče valjani ali kontinuirno vliti, širine, ki je enaka dvojni debelini ali večja (razen iz orodnega jekla)</v>
      </c>
      <c r="D750" t="s">
        <v>1242</v>
      </c>
      <c r="E750">
        <v>1.409</v>
      </c>
      <c r="F750" s="62" t="s">
        <v>1724</v>
      </c>
      <c r="G750">
        <v>2</v>
      </c>
      <c r="H750">
        <v>2028</v>
      </c>
    </row>
    <row r="751" spans="1:8" ht="28.8" x14ac:dyDescent="0.3">
      <c r="A751" t="s">
        <v>207</v>
      </c>
      <c r="B751" s="28" t="str">
        <f t="shared" si="249"/>
        <v>Polizdelki iz legiranega jekla, razen iz nerjavnega jekla, s kvadratnim ali pravokotnim prečnim prerezom, vroče valjani ali kontinuirno vliti, širine, ki je enaka dvojni debelini ali večja (razen iz orodnega jekla)</v>
      </c>
      <c r="D751" t="s">
        <v>1243</v>
      </c>
      <c r="E751">
        <v>0.73899999999999999</v>
      </c>
      <c r="F751" s="62" t="s">
        <v>1725</v>
      </c>
      <c r="G751">
        <v>2</v>
      </c>
      <c r="H751">
        <v>2028</v>
      </c>
    </row>
    <row r="752" spans="1:8" ht="28.8" x14ac:dyDescent="0.3">
      <c r="A752" t="s">
        <v>207</v>
      </c>
      <c r="B752" s="28" t="str">
        <f t="shared" si="249"/>
        <v>Polizdelki iz legiranega jekla, razen iz nerjavnega jekla, s kvadratnim ali pravokotnim prečnim prerezom, vroče valjani ali kontinuirno vliti, širine, ki je enaka dvojni debelini ali večja (razen iz orodnega jekla)</v>
      </c>
      <c r="D752" t="s">
        <v>1244</v>
      </c>
      <c r="E752">
        <v>0.39700000000000002</v>
      </c>
      <c r="F752" s="62" t="s">
        <v>1726</v>
      </c>
      <c r="G752">
        <v>2</v>
      </c>
      <c r="H752">
        <v>2028</v>
      </c>
    </row>
    <row r="753" spans="1:8" ht="28.8" x14ac:dyDescent="0.3">
      <c r="A753" t="s">
        <v>207</v>
      </c>
      <c r="B753" s="28" t="str">
        <f t="shared" si="249"/>
        <v>Polizdelki iz legiranega jekla, razen iz nerjavnega jekla, s kvadratnim ali pravokotnim prečnim prerezom, vroče valjani ali kontinuirno vliti, širine, ki je enaka dvojni debelini ali večja (razen iz orodnega jekla)</v>
      </c>
      <c r="D753" t="s">
        <v>1245</v>
      </c>
      <c r="E753">
        <v>0.91800000000000004</v>
      </c>
      <c r="F753" s="62" t="s">
        <v>1727</v>
      </c>
      <c r="G753">
        <v>2</v>
      </c>
      <c r="H753">
        <v>2028</v>
      </c>
    </row>
    <row r="754" spans="1:8" ht="28.8" x14ac:dyDescent="0.3">
      <c r="A754" t="s">
        <v>208</v>
      </c>
      <c r="B754" s="28" t="s">
        <v>448</v>
      </c>
      <c r="C754" t="s">
        <v>1220</v>
      </c>
      <c r="D754" t="s">
        <v>1224</v>
      </c>
      <c r="E754">
        <v>1.8069999999999999</v>
      </c>
      <c r="F754" s="62" t="s">
        <v>1724</v>
      </c>
      <c r="G754">
        <v>1</v>
      </c>
      <c r="H754">
        <v>2025</v>
      </c>
    </row>
    <row r="755" spans="1:8" ht="28.8" x14ac:dyDescent="0.3">
      <c r="A755" t="s">
        <v>208</v>
      </c>
      <c r="B755" s="28" t="str">
        <f t="shared" ref="B755:B761" si="250">B754</f>
        <v>Polizdelki iz legiranega jekla, razen iz nerjavnega jekla, s kvadratnim ali pravokotnim prečnim prerezom, kovani (razen iz orodnega jekla)</v>
      </c>
      <c r="C755" t="s">
        <v>1221</v>
      </c>
      <c r="D755" t="s">
        <v>1225</v>
      </c>
      <c r="E755">
        <v>0.98199999999999998</v>
      </c>
      <c r="F755" s="62" t="s">
        <v>1725</v>
      </c>
      <c r="G755">
        <v>1</v>
      </c>
      <c r="H755">
        <v>2025</v>
      </c>
    </row>
    <row r="756" spans="1:8" ht="28.8" x14ac:dyDescent="0.3">
      <c r="A756" t="s">
        <v>208</v>
      </c>
      <c r="B756" s="28" t="str">
        <f t="shared" si="250"/>
        <v>Polizdelki iz legiranega jekla, razen iz nerjavnega jekla, s kvadratnim ali pravokotnim prečnim prerezom, kovani (razen iz orodnega jekla)</v>
      </c>
      <c r="C756" t="s">
        <v>1222</v>
      </c>
      <c r="D756" t="s">
        <v>1226</v>
      </c>
      <c r="E756">
        <v>0.64</v>
      </c>
      <c r="F756" s="62" t="s">
        <v>1726</v>
      </c>
      <c r="G756">
        <v>1</v>
      </c>
      <c r="H756">
        <v>2025</v>
      </c>
    </row>
    <row r="757" spans="1:8" ht="28.8" x14ac:dyDescent="0.3">
      <c r="A757" t="s">
        <v>208</v>
      </c>
      <c r="B757" s="28" t="str">
        <f t="shared" si="250"/>
        <v>Polizdelki iz legiranega jekla, razen iz nerjavnega jekla, s kvadratnim ali pravokotnim prečnim prerezom, kovani (razen iz orodnega jekla)</v>
      </c>
      <c r="C757" t="s">
        <v>1223</v>
      </c>
      <c r="D757" t="s">
        <v>1227</v>
      </c>
      <c r="E757">
        <v>1.18</v>
      </c>
      <c r="F757" s="62" t="s">
        <v>1727</v>
      </c>
      <c r="G757">
        <v>1</v>
      </c>
      <c r="H757">
        <v>2025</v>
      </c>
    </row>
    <row r="758" spans="1:8" ht="28.8" x14ac:dyDescent="0.3">
      <c r="A758" t="s">
        <v>208</v>
      </c>
      <c r="B758" s="28" t="str">
        <f t="shared" si="250"/>
        <v>Polizdelki iz legiranega jekla, razen iz nerjavnega jekla, s kvadratnim ali pravokotnim prečnim prerezom, kovani (razen iz orodnega jekla)</v>
      </c>
      <c r="D758" t="s">
        <v>1228</v>
      </c>
      <c r="E758">
        <v>1.64</v>
      </c>
      <c r="F758" s="62" t="s">
        <v>1724</v>
      </c>
      <c r="G758">
        <v>2</v>
      </c>
      <c r="H758">
        <v>2028</v>
      </c>
    </row>
    <row r="759" spans="1:8" ht="28.8" x14ac:dyDescent="0.3">
      <c r="A759" t="s">
        <v>208</v>
      </c>
      <c r="B759" s="28" t="str">
        <f t="shared" si="250"/>
        <v>Polizdelki iz legiranega jekla, razen iz nerjavnega jekla, s kvadratnim ali pravokotnim prečnim prerezom, kovani (razen iz orodnega jekla)</v>
      </c>
      <c r="D759" t="s">
        <v>1229</v>
      </c>
      <c r="E759">
        <v>0.96899999999999997</v>
      </c>
      <c r="F759" s="62" t="s">
        <v>1725</v>
      </c>
      <c r="G759">
        <v>2</v>
      </c>
      <c r="H759">
        <v>2028</v>
      </c>
    </row>
    <row r="760" spans="1:8" ht="28.8" x14ac:dyDescent="0.3">
      <c r="A760" t="s">
        <v>208</v>
      </c>
      <c r="B760" s="28" t="str">
        <f t="shared" si="250"/>
        <v>Polizdelki iz legiranega jekla, razen iz nerjavnega jekla, s kvadratnim ali pravokotnim prečnim prerezom, kovani (razen iz orodnega jekla)</v>
      </c>
      <c r="D760" t="s">
        <v>1230</v>
      </c>
      <c r="E760">
        <v>0.628</v>
      </c>
      <c r="F760" s="62" t="s">
        <v>1726</v>
      </c>
      <c r="G760">
        <v>2</v>
      </c>
      <c r="H760">
        <v>2028</v>
      </c>
    </row>
    <row r="761" spans="1:8" ht="28.8" x14ac:dyDescent="0.3">
      <c r="A761" t="s">
        <v>208</v>
      </c>
      <c r="B761" s="28" t="str">
        <f t="shared" si="250"/>
        <v>Polizdelki iz legiranega jekla, razen iz nerjavnega jekla, s kvadratnim ali pravokotnim prečnim prerezom, kovani (razen iz orodnega jekla)</v>
      </c>
      <c r="D761" t="s">
        <v>1231</v>
      </c>
      <c r="E761">
        <v>1.1479999999999999</v>
      </c>
      <c r="F761" s="62" t="s">
        <v>1727</v>
      </c>
      <c r="G761">
        <v>2</v>
      </c>
      <c r="H761">
        <v>2028</v>
      </c>
    </row>
    <row r="762" spans="1:8" ht="43.2" x14ac:dyDescent="0.3">
      <c r="A762" t="s">
        <v>209</v>
      </c>
      <c r="B762" s="28" t="s">
        <v>449</v>
      </c>
      <c r="C762" t="s">
        <v>1234</v>
      </c>
      <c r="D762" t="s">
        <v>1238</v>
      </c>
      <c r="E762">
        <v>1.577</v>
      </c>
      <c r="F762" s="62" t="s">
        <v>1724</v>
      </c>
      <c r="G762">
        <v>1</v>
      </c>
      <c r="H762">
        <v>2025</v>
      </c>
    </row>
    <row r="763" spans="1:8" ht="43.2" x14ac:dyDescent="0.3">
      <c r="A763" t="s">
        <v>209</v>
      </c>
      <c r="B763" s="28" t="str">
        <f t="shared" ref="B763:B769" si="251">B762</f>
        <v>Polizdelki iz jekla, ki vsebuje od 0,9 mas. % do 1,15 mas. % ogljika, od 0,5 mas. % do 2 mas. % kroma, in, če je prisoten, največ 0,5 mas. % molibdena, razrezani v oblike, razen v pravokotne ali kvadratne, vroče valjani ali kontinuirno vliti</v>
      </c>
      <c r="C763" t="s">
        <v>1235</v>
      </c>
      <c r="D763" t="s">
        <v>1239</v>
      </c>
      <c r="E763">
        <v>0.752</v>
      </c>
      <c r="F763" s="62" t="s">
        <v>1725</v>
      </c>
      <c r="G763">
        <v>1</v>
      </c>
      <c r="H763">
        <v>2025</v>
      </c>
    </row>
    <row r="764" spans="1:8" ht="43.2" x14ac:dyDescent="0.3">
      <c r="A764" t="s">
        <v>209</v>
      </c>
      <c r="B764" s="28" t="str">
        <f t="shared" si="251"/>
        <v>Polizdelki iz jekla, ki vsebuje od 0,9 mas. % do 1,15 mas. % ogljika, od 0,5 mas. % do 2 mas. % kroma, in, če je prisoten, največ 0,5 mas. % molibdena, razrezani v oblike, razen v pravokotne ali kvadratne, vroče valjani ali kontinuirno vliti</v>
      </c>
      <c r="C764" t="s">
        <v>1236</v>
      </c>
      <c r="D764" t="s">
        <v>1240</v>
      </c>
      <c r="E764">
        <v>0.41</v>
      </c>
      <c r="F764" s="62" t="s">
        <v>1726</v>
      </c>
      <c r="G764">
        <v>1</v>
      </c>
      <c r="H764">
        <v>2025</v>
      </c>
    </row>
    <row r="765" spans="1:8" ht="43.2" x14ac:dyDescent="0.3">
      <c r="A765" t="s">
        <v>209</v>
      </c>
      <c r="B765" s="28" t="str">
        <f t="shared" si="251"/>
        <v>Polizdelki iz jekla, ki vsebuje od 0,9 mas. % do 1,15 mas. % ogljika, od 0,5 mas. % do 2 mas. % kroma, in, če je prisoten, največ 0,5 mas. % molibdena, razrezani v oblike, razen v pravokotne ali kvadratne, vroče valjani ali kontinuirno vliti</v>
      </c>
      <c r="C765" t="s">
        <v>1237</v>
      </c>
      <c r="D765" t="s">
        <v>1241</v>
      </c>
      <c r="E765">
        <v>0.95</v>
      </c>
      <c r="F765" s="62" t="s">
        <v>1727</v>
      </c>
      <c r="G765">
        <v>1</v>
      </c>
      <c r="H765">
        <v>2025</v>
      </c>
    </row>
    <row r="766" spans="1:8" ht="43.2" x14ac:dyDescent="0.3">
      <c r="A766" t="s">
        <v>209</v>
      </c>
      <c r="B766" s="28" t="str">
        <f t="shared" si="251"/>
        <v>Polizdelki iz jekla, ki vsebuje od 0,9 mas. % do 1,15 mas. % ogljika, od 0,5 mas. % do 2 mas. % kroma, in, če je prisoten, največ 0,5 mas. % molibdena, razrezani v oblike, razen v pravokotne ali kvadratne, vroče valjani ali kontinuirno vliti</v>
      </c>
      <c r="D766" t="s">
        <v>1242</v>
      </c>
      <c r="E766">
        <v>1.409</v>
      </c>
      <c r="F766" s="62" t="s">
        <v>1724</v>
      </c>
      <c r="G766">
        <v>2</v>
      </c>
      <c r="H766">
        <v>2028</v>
      </c>
    </row>
    <row r="767" spans="1:8" ht="43.2" x14ac:dyDescent="0.3">
      <c r="A767" t="s">
        <v>209</v>
      </c>
      <c r="B767" s="28" t="str">
        <f t="shared" si="251"/>
        <v>Polizdelki iz jekla, ki vsebuje od 0,9 mas. % do 1,15 mas. % ogljika, od 0,5 mas. % do 2 mas. % kroma, in, če je prisoten, največ 0,5 mas. % molibdena, razrezani v oblike, razen v pravokotne ali kvadratne, vroče valjani ali kontinuirno vliti</v>
      </c>
      <c r="D767" t="s">
        <v>1243</v>
      </c>
      <c r="E767">
        <v>0.73899999999999999</v>
      </c>
      <c r="F767" s="62" t="s">
        <v>1725</v>
      </c>
      <c r="G767">
        <v>2</v>
      </c>
      <c r="H767">
        <v>2028</v>
      </c>
    </row>
    <row r="768" spans="1:8" ht="43.2" x14ac:dyDescent="0.3">
      <c r="A768" t="s">
        <v>209</v>
      </c>
      <c r="B768" s="28" t="str">
        <f t="shared" si="251"/>
        <v>Polizdelki iz jekla, ki vsebuje od 0,9 mas. % do 1,15 mas. % ogljika, od 0,5 mas. % do 2 mas. % kroma, in, če je prisoten, največ 0,5 mas. % molibdena, razrezani v oblike, razen v pravokotne ali kvadratne, vroče valjani ali kontinuirno vliti</v>
      </c>
      <c r="D768" t="s">
        <v>1244</v>
      </c>
      <c r="E768">
        <v>0.39700000000000002</v>
      </c>
      <c r="F768" s="62" t="s">
        <v>1726</v>
      </c>
      <c r="G768">
        <v>2</v>
      </c>
      <c r="H768">
        <v>2028</v>
      </c>
    </row>
    <row r="769" spans="1:8" ht="43.2" x14ac:dyDescent="0.3">
      <c r="A769" t="s">
        <v>209</v>
      </c>
      <c r="B769" s="28" t="str">
        <f t="shared" si="251"/>
        <v>Polizdelki iz jekla, ki vsebuje od 0,9 mas. % do 1,15 mas. % ogljika, od 0,5 mas. % do 2 mas. % kroma, in, če je prisoten, največ 0,5 mas. % molibdena, razrezani v oblike, razen v pravokotne ali kvadratne, vroče valjani ali kontinuirno vliti</v>
      </c>
      <c r="D769" t="s">
        <v>1245</v>
      </c>
      <c r="E769">
        <v>0.91800000000000004</v>
      </c>
      <c r="F769" s="62" t="s">
        <v>1727</v>
      </c>
      <c r="G769">
        <v>2</v>
      </c>
      <c r="H769">
        <v>2028</v>
      </c>
    </row>
    <row r="770" spans="1:8" ht="57.6" x14ac:dyDescent="0.3">
      <c r="A770" t="s">
        <v>210</v>
      </c>
      <c r="B770" s="28" t="s">
        <v>450</v>
      </c>
      <c r="C770" t="s">
        <v>1234</v>
      </c>
      <c r="D770" t="s">
        <v>1238</v>
      </c>
      <c r="E770">
        <v>1.577</v>
      </c>
      <c r="F770" s="62" t="s">
        <v>1724</v>
      </c>
      <c r="G770">
        <v>1</v>
      </c>
      <c r="H770">
        <v>2025</v>
      </c>
    </row>
    <row r="771" spans="1:8" ht="57.6" x14ac:dyDescent="0.3">
      <c r="A771" t="s">
        <v>210</v>
      </c>
      <c r="B771" s="28" t="str">
        <f t="shared" ref="B771:B777" si="252">B770</f>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C771" t="s">
        <v>1235</v>
      </c>
      <c r="D771" t="s">
        <v>1239</v>
      </c>
      <c r="E771">
        <v>0.752</v>
      </c>
      <c r="F771" s="62" t="s">
        <v>1725</v>
      </c>
      <c r="G771">
        <v>1</v>
      </c>
      <c r="H771">
        <v>2025</v>
      </c>
    </row>
    <row r="772" spans="1:8" ht="57.6" x14ac:dyDescent="0.3">
      <c r="A772" t="s">
        <v>210</v>
      </c>
      <c r="B772"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C772" t="s">
        <v>1236</v>
      </c>
      <c r="D772" t="s">
        <v>1240</v>
      </c>
      <c r="E772">
        <v>0.41</v>
      </c>
      <c r="F772" s="62" t="s">
        <v>1726</v>
      </c>
      <c r="G772">
        <v>1</v>
      </c>
      <c r="H772">
        <v>2025</v>
      </c>
    </row>
    <row r="773" spans="1:8" ht="57.6" x14ac:dyDescent="0.3">
      <c r="A773" t="s">
        <v>210</v>
      </c>
      <c r="B773"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C773" t="s">
        <v>1237</v>
      </c>
      <c r="D773" t="s">
        <v>1241</v>
      </c>
      <c r="E773">
        <v>0.95</v>
      </c>
      <c r="F773" s="62" t="s">
        <v>1727</v>
      </c>
      <c r="G773">
        <v>1</v>
      </c>
      <c r="H773">
        <v>2025</v>
      </c>
    </row>
    <row r="774" spans="1:8" ht="57.6" x14ac:dyDescent="0.3">
      <c r="A774" t="s">
        <v>210</v>
      </c>
      <c r="B774"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D774" t="s">
        <v>1242</v>
      </c>
      <c r="E774">
        <v>1.409</v>
      </c>
      <c r="F774" s="62" t="s">
        <v>1724</v>
      </c>
      <c r="G774">
        <v>2</v>
      </c>
      <c r="H774">
        <v>2028</v>
      </c>
    </row>
    <row r="775" spans="1:8" ht="57.6" x14ac:dyDescent="0.3">
      <c r="A775" t="s">
        <v>210</v>
      </c>
      <c r="B775"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D775" t="s">
        <v>1243</v>
      </c>
      <c r="E775">
        <v>0.73899999999999999</v>
      </c>
      <c r="F775" s="62" t="s">
        <v>1725</v>
      </c>
      <c r="G775">
        <v>2</v>
      </c>
      <c r="H775">
        <v>2028</v>
      </c>
    </row>
    <row r="776" spans="1:8" ht="57.6" x14ac:dyDescent="0.3">
      <c r="A776" t="s">
        <v>210</v>
      </c>
      <c r="B776"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D776" t="s">
        <v>1244</v>
      </c>
      <c r="E776">
        <v>0.39700000000000002</v>
      </c>
      <c r="F776" s="62" t="s">
        <v>1726</v>
      </c>
      <c r="G776">
        <v>2</v>
      </c>
      <c r="H776">
        <v>2028</v>
      </c>
    </row>
    <row r="777" spans="1:8" ht="57.6" x14ac:dyDescent="0.3">
      <c r="A777" t="s">
        <v>210</v>
      </c>
      <c r="B777"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D777" t="s">
        <v>1245</v>
      </c>
      <c r="E777">
        <v>0.91800000000000004</v>
      </c>
      <c r="F777" s="62" t="s">
        <v>1727</v>
      </c>
      <c r="G777">
        <v>2</v>
      </c>
      <c r="H777">
        <v>2028</v>
      </c>
    </row>
    <row r="778" spans="1:8" ht="28.8" x14ac:dyDescent="0.3">
      <c r="A778" t="s">
        <v>211</v>
      </c>
      <c r="B778" s="28" t="s">
        <v>451</v>
      </c>
      <c r="C778" t="s">
        <v>1220</v>
      </c>
      <c r="D778" t="s">
        <v>1224</v>
      </c>
      <c r="E778">
        <v>1.8069999999999999</v>
      </c>
      <c r="F778" s="62" t="s">
        <v>1724</v>
      </c>
      <c r="G778">
        <v>1</v>
      </c>
      <c r="H778">
        <v>2025</v>
      </c>
    </row>
    <row r="779" spans="1:8" ht="28.8" x14ac:dyDescent="0.3">
      <c r="A779" t="s">
        <v>211</v>
      </c>
      <c r="B779" s="28" t="str">
        <f t="shared" ref="B779:B785" si="253">B778</f>
        <v>Polizdelki iz legiranega jekla, razen iz nerjavnega jekla, kovani (razen iz orodnega jekla in izdelkov s kvadratnim, pravokotnim, krožnim ali mnogokotnim prečnim prerezom)</v>
      </c>
      <c r="C779" t="s">
        <v>1221</v>
      </c>
      <c r="D779" t="s">
        <v>1225</v>
      </c>
      <c r="E779">
        <v>0.98199999999999998</v>
      </c>
      <c r="F779" s="62" t="s">
        <v>1725</v>
      </c>
      <c r="G779">
        <v>1</v>
      </c>
      <c r="H779">
        <v>2025</v>
      </c>
    </row>
    <row r="780" spans="1:8" ht="28.8" x14ac:dyDescent="0.3">
      <c r="A780" t="s">
        <v>211</v>
      </c>
      <c r="B780" s="28" t="str">
        <f t="shared" si="253"/>
        <v>Polizdelki iz legiranega jekla, razen iz nerjavnega jekla, kovani (razen iz orodnega jekla in izdelkov s kvadratnim, pravokotnim, krožnim ali mnogokotnim prečnim prerezom)</v>
      </c>
      <c r="C780" t="s">
        <v>1222</v>
      </c>
      <c r="D780" t="s">
        <v>1226</v>
      </c>
      <c r="E780">
        <v>0.64</v>
      </c>
      <c r="F780" s="62" t="s">
        <v>1726</v>
      </c>
      <c r="G780">
        <v>1</v>
      </c>
      <c r="H780">
        <v>2025</v>
      </c>
    </row>
    <row r="781" spans="1:8" ht="28.8" x14ac:dyDescent="0.3">
      <c r="A781" t="s">
        <v>211</v>
      </c>
      <c r="B781" s="28" t="str">
        <f t="shared" si="253"/>
        <v>Polizdelki iz legiranega jekla, razen iz nerjavnega jekla, kovani (razen iz orodnega jekla in izdelkov s kvadratnim, pravokotnim, krožnim ali mnogokotnim prečnim prerezom)</v>
      </c>
      <c r="C781" t="s">
        <v>1223</v>
      </c>
      <c r="D781" t="s">
        <v>1227</v>
      </c>
      <c r="E781">
        <v>1.18</v>
      </c>
      <c r="F781" s="62" t="s">
        <v>1727</v>
      </c>
      <c r="G781">
        <v>1</v>
      </c>
      <c r="H781">
        <v>2025</v>
      </c>
    </row>
    <row r="782" spans="1:8" ht="28.8" x14ac:dyDescent="0.3">
      <c r="A782" t="s">
        <v>211</v>
      </c>
      <c r="B782" s="28" t="str">
        <f t="shared" si="253"/>
        <v>Polizdelki iz legiranega jekla, razen iz nerjavnega jekla, kovani (razen iz orodnega jekla in izdelkov s kvadratnim, pravokotnim, krožnim ali mnogokotnim prečnim prerezom)</v>
      </c>
      <c r="D782" t="s">
        <v>1228</v>
      </c>
      <c r="E782">
        <v>1.64</v>
      </c>
      <c r="F782" s="62" t="s">
        <v>1724</v>
      </c>
      <c r="G782">
        <v>2</v>
      </c>
      <c r="H782">
        <v>2028</v>
      </c>
    </row>
    <row r="783" spans="1:8" ht="28.8" x14ac:dyDescent="0.3">
      <c r="A783" t="s">
        <v>211</v>
      </c>
      <c r="B783" s="28" t="str">
        <f t="shared" si="253"/>
        <v>Polizdelki iz legiranega jekla, razen iz nerjavnega jekla, kovani (razen iz orodnega jekla in izdelkov s kvadratnim, pravokotnim, krožnim ali mnogokotnim prečnim prerezom)</v>
      </c>
      <c r="D783" t="s">
        <v>1229</v>
      </c>
      <c r="E783">
        <v>0.96899999999999997</v>
      </c>
      <c r="F783" s="62" t="s">
        <v>1725</v>
      </c>
      <c r="G783">
        <v>2</v>
      </c>
      <c r="H783">
        <v>2028</v>
      </c>
    </row>
    <row r="784" spans="1:8" ht="28.8" x14ac:dyDescent="0.3">
      <c r="A784" t="s">
        <v>211</v>
      </c>
      <c r="B784" s="28" t="str">
        <f t="shared" si="253"/>
        <v>Polizdelki iz legiranega jekla, razen iz nerjavnega jekla, kovani (razen iz orodnega jekla in izdelkov s kvadratnim, pravokotnim, krožnim ali mnogokotnim prečnim prerezom)</v>
      </c>
      <c r="D784" t="s">
        <v>1230</v>
      </c>
      <c r="E784">
        <v>0.628</v>
      </c>
      <c r="F784" s="62" t="s">
        <v>1726</v>
      </c>
      <c r="G784">
        <v>2</v>
      </c>
      <c r="H784">
        <v>2028</v>
      </c>
    </row>
    <row r="785" spans="1:8" ht="28.8" x14ac:dyDescent="0.3">
      <c r="A785" t="s">
        <v>211</v>
      </c>
      <c r="B785" s="28" t="str">
        <f t="shared" si="253"/>
        <v>Polizdelki iz legiranega jekla, razen iz nerjavnega jekla, kovani (razen iz orodnega jekla in izdelkov s kvadratnim, pravokotnim, krožnim ali mnogokotnim prečnim prerezom)</v>
      </c>
      <c r="D785" t="s">
        <v>1231</v>
      </c>
      <c r="E785">
        <v>1.1479999999999999</v>
      </c>
      <c r="F785" s="62" t="s">
        <v>1727</v>
      </c>
      <c r="G785">
        <v>2</v>
      </c>
      <c r="H785">
        <v>2028</v>
      </c>
    </row>
    <row r="786" spans="1:8" x14ac:dyDescent="0.3">
      <c r="A786" t="s">
        <v>213</v>
      </c>
      <c r="B786" s="28" t="s">
        <v>453</v>
      </c>
      <c r="C786">
        <v>7.2999999999999995E-2</v>
      </c>
      <c r="D786" t="s">
        <v>1247</v>
      </c>
      <c r="E786">
        <v>1.7789999999999999</v>
      </c>
      <c r="F786" s="62" t="s">
        <v>1721</v>
      </c>
      <c r="G786" t="s">
        <v>1730</v>
      </c>
      <c r="H786">
        <v>2025</v>
      </c>
    </row>
    <row r="787" spans="1:8" x14ac:dyDescent="0.3">
      <c r="A787" t="s">
        <v>213</v>
      </c>
      <c r="B787" s="28" t="str">
        <f t="shared" ref="B787:B788" si="254">B786</f>
        <v>Ploščati valjani izdelki iz silicijevega jekla za elektropločevine, širine 600 mm ali več, zrnato usmerjeni</v>
      </c>
      <c r="D787" t="s">
        <v>1248</v>
      </c>
      <c r="E787">
        <v>0.63500000000000001</v>
      </c>
      <c r="F787" s="62" t="s">
        <v>1722</v>
      </c>
      <c r="G787" t="s">
        <v>1730</v>
      </c>
      <c r="H787">
        <v>2025</v>
      </c>
    </row>
    <row r="788" spans="1:8" x14ac:dyDescent="0.3">
      <c r="A788" t="s">
        <v>213</v>
      </c>
      <c r="B788" s="28" t="str">
        <f t="shared" si="254"/>
        <v>Ploščati valjani izdelki iz silicijevega jekla za elektropločevine, širine 600 mm ali več, zrnato usmerjeni</v>
      </c>
      <c r="D788" t="s">
        <v>1249</v>
      </c>
      <c r="E788">
        <v>0.109</v>
      </c>
      <c r="F788" s="62" t="s">
        <v>1723</v>
      </c>
      <c r="G788" t="s">
        <v>1730</v>
      </c>
      <c r="H788">
        <v>2025</v>
      </c>
    </row>
    <row r="789" spans="1:8" x14ac:dyDescent="0.3">
      <c r="A789" t="s">
        <v>214</v>
      </c>
      <c r="B789" s="28" t="s">
        <v>454</v>
      </c>
      <c r="C789">
        <v>7.2999999999999995E-2</v>
      </c>
      <c r="D789" t="s">
        <v>1250</v>
      </c>
      <c r="E789">
        <v>1.399</v>
      </c>
      <c r="F789" s="62" t="s">
        <v>1721</v>
      </c>
      <c r="G789" t="s">
        <v>1730</v>
      </c>
      <c r="H789">
        <v>2025</v>
      </c>
    </row>
    <row r="790" spans="1:8" x14ac:dyDescent="0.3">
      <c r="A790" t="s">
        <v>214</v>
      </c>
      <c r="B790" s="28" t="str">
        <f t="shared" ref="B790:B791" si="255">B789</f>
        <v>Ploščati valjani izdelki iz silicijevega jekla za elektropločevine, širine 600 mm ali več, vroče valjani</v>
      </c>
      <c r="D790" t="s">
        <v>1251</v>
      </c>
      <c r="E790">
        <v>0.51</v>
      </c>
      <c r="F790" s="62" t="s">
        <v>1722</v>
      </c>
      <c r="G790" t="s">
        <v>1730</v>
      </c>
      <c r="H790">
        <v>2025</v>
      </c>
    </row>
    <row r="791" spans="1:8" x14ac:dyDescent="0.3">
      <c r="A791" t="s">
        <v>214</v>
      </c>
      <c r="B791" s="28" t="str">
        <f t="shared" si="255"/>
        <v>Ploščati valjani izdelki iz silicijevega jekla za elektropločevine, širine 600 mm ali več, vroče valjani</v>
      </c>
      <c r="D791" t="s">
        <v>1252</v>
      </c>
      <c r="E791">
        <v>0.10100000000000001</v>
      </c>
      <c r="F791" s="62" t="s">
        <v>1723</v>
      </c>
      <c r="G791" t="s">
        <v>1730</v>
      </c>
      <c r="H791">
        <v>2025</v>
      </c>
    </row>
    <row r="792" spans="1:8" ht="28.8" x14ac:dyDescent="0.3">
      <c r="A792" t="s">
        <v>215</v>
      </c>
      <c r="B792" s="28" t="s">
        <v>455</v>
      </c>
      <c r="C792">
        <v>0.109</v>
      </c>
      <c r="D792" t="s">
        <v>1253</v>
      </c>
      <c r="E792">
        <v>1.488</v>
      </c>
      <c r="F792" s="62" t="s">
        <v>1721</v>
      </c>
      <c r="G792" t="s">
        <v>1730</v>
      </c>
      <c r="H792">
        <v>2025</v>
      </c>
    </row>
    <row r="793" spans="1:8" ht="28.8" x14ac:dyDescent="0.3">
      <c r="A793" t="s">
        <v>215</v>
      </c>
      <c r="B793" s="28" t="str">
        <f t="shared" ref="B793:B794" si="256">B792</f>
        <v>Ploščati valjani izdelki iz silicijevega jekla za elektropločevine, širine 600 mm ali več, hladno valjani (hladno deformirani), ne zrnato usmerjeni</v>
      </c>
      <c r="D793" t="s">
        <v>1254</v>
      </c>
      <c r="E793">
        <v>0.56299999999999994</v>
      </c>
      <c r="F793" s="62" t="s">
        <v>1722</v>
      </c>
      <c r="G793" t="s">
        <v>1730</v>
      </c>
      <c r="H793">
        <v>2025</v>
      </c>
    </row>
    <row r="794" spans="1:8" ht="28.8" x14ac:dyDescent="0.3">
      <c r="A794" t="s">
        <v>215</v>
      </c>
      <c r="B794" s="28" t="str">
        <f t="shared" si="256"/>
        <v>Ploščati valjani izdelki iz silicijevega jekla za elektropločevine, širine 600 mm ali več, hladno valjani (hladno deformirani), ne zrnato usmerjeni</v>
      </c>
      <c r="D794" t="s">
        <v>1255</v>
      </c>
      <c r="E794">
        <v>0.13800000000000001</v>
      </c>
      <c r="F794" s="62" t="s">
        <v>1723</v>
      </c>
      <c r="G794" t="s">
        <v>1730</v>
      </c>
      <c r="H794">
        <v>2025</v>
      </c>
    </row>
    <row r="795" spans="1:8" ht="28.8" x14ac:dyDescent="0.3">
      <c r="A795" t="s">
        <v>1256</v>
      </c>
      <c r="B795" s="28" t="s">
        <v>1257</v>
      </c>
      <c r="C795">
        <v>7.2999999999999995E-2</v>
      </c>
      <c r="D795" t="s">
        <v>1238</v>
      </c>
      <c r="E795">
        <v>1.577</v>
      </c>
      <c r="F795" s="62" t="s">
        <v>1724</v>
      </c>
      <c r="G795">
        <v>1</v>
      </c>
      <c r="H795">
        <v>2025</v>
      </c>
    </row>
    <row r="796" spans="1:8" ht="28.8" x14ac:dyDescent="0.3">
      <c r="A796" t="s">
        <v>1256</v>
      </c>
      <c r="B796" s="28" t="str">
        <f t="shared" ref="B796:B802" si="257">B795</f>
        <v>Ploščati valjani izdelki iz orodnega jekla, širine 600 mm ali več, vroče valjani, brez nadaljnje obdelave, v kolobarjih</v>
      </c>
      <c r="D796" t="s">
        <v>1239</v>
      </c>
      <c r="E796">
        <v>0.752</v>
      </c>
      <c r="F796" s="62" t="s">
        <v>1725</v>
      </c>
      <c r="G796">
        <v>1</v>
      </c>
      <c r="H796">
        <v>2025</v>
      </c>
    </row>
    <row r="797" spans="1:8" ht="28.8" x14ac:dyDescent="0.3">
      <c r="A797" t="s">
        <v>1256</v>
      </c>
      <c r="B797" s="28" t="str">
        <f t="shared" si="257"/>
        <v>Ploščati valjani izdelki iz orodnega jekla, širine 600 mm ali več, vroče valjani, brez nadaljnje obdelave, v kolobarjih</v>
      </c>
      <c r="D797" t="s">
        <v>1240</v>
      </c>
      <c r="E797">
        <v>0.41</v>
      </c>
      <c r="F797" s="62" t="s">
        <v>1726</v>
      </c>
      <c r="G797">
        <v>1</v>
      </c>
      <c r="H797">
        <v>2025</v>
      </c>
    </row>
    <row r="798" spans="1:8" ht="28.8" x14ac:dyDescent="0.3">
      <c r="A798" t="s">
        <v>1256</v>
      </c>
      <c r="B798" s="28" t="str">
        <f t="shared" si="257"/>
        <v>Ploščati valjani izdelki iz orodnega jekla, širine 600 mm ali več, vroče valjani, brez nadaljnje obdelave, v kolobarjih</v>
      </c>
      <c r="D798" t="s">
        <v>1241</v>
      </c>
      <c r="E798">
        <v>0.95</v>
      </c>
      <c r="F798" s="62" t="s">
        <v>1727</v>
      </c>
      <c r="G798">
        <v>1</v>
      </c>
      <c r="H798">
        <v>2025</v>
      </c>
    </row>
    <row r="799" spans="1:8" ht="28.8" x14ac:dyDescent="0.3">
      <c r="A799" t="s">
        <v>1256</v>
      </c>
      <c r="B799" s="28" t="str">
        <f t="shared" si="257"/>
        <v>Ploščati valjani izdelki iz orodnega jekla, širine 600 mm ali več, vroče valjani, brez nadaljnje obdelave, v kolobarjih</v>
      </c>
      <c r="D799" t="s">
        <v>1242</v>
      </c>
      <c r="E799">
        <v>1.409</v>
      </c>
      <c r="F799" s="62" t="s">
        <v>1724</v>
      </c>
      <c r="G799">
        <v>2</v>
      </c>
      <c r="H799">
        <v>2028</v>
      </c>
    </row>
    <row r="800" spans="1:8" ht="28.8" x14ac:dyDescent="0.3">
      <c r="A800" t="s">
        <v>1256</v>
      </c>
      <c r="B800" s="28" t="str">
        <f t="shared" si="257"/>
        <v>Ploščati valjani izdelki iz orodnega jekla, širine 600 mm ali več, vroče valjani, brez nadaljnje obdelave, v kolobarjih</v>
      </c>
      <c r="D800" t="s">
        <v>1243</v>
      </c>
      <c r="E800">
        <v>0.73899999999999999</v>
      </c>
      <c r="F800" s="62" t="s">
        <v>1725</v>
      </c>
      <c r="G800">
        <v>2</v>
      </c>
      <c r="H800">
        <v>2028</v>
      </c>
    </row>
    <row r="801" spans="1:8" ht="28.8" x14ac:dyDescent="0.3">
      <c r="A801" t="s">
        <v>1256</v>
      </c>
      <c r="B801" s="28" t="str">
        <f t="shared" si="257"/>
        <v>Ploščati valjani izdelki iz orodnega jekla, širine 600 mm ali več, vroče valjani, brez nadaljnje obdelave, v kolobarjih</v>
      </c>
      <c r="D801" t="s">
        <v>1244</v>
      </c>
      <c r="E801">
        <v>0.39700000000000002</v>
      </c>
      <c r="F801" s="62" t="s">
        <v>1726</v>
      </c>
      <c r="G801">
        <v>2</v>
      </c>
      <c r="H801">
        <v>2028</v>
      </c>
    </row>
    <row r="802" spans="1:8" ht="28.8" x14ac:dyDescent="0.3">
      <c r="A802" t="s">
        <v>1256</v>
      </c>
      <c r="B802" s="28" t="str">
        <f t="shared" si="257"/>
        <v>Ploščati valjani izdelki iz orodnega jekla, širine 600 mm ali več, vroče valjani, brez nadaljnje obdelave, v kolobarjih</v>
      </c>
      <c r="D802" t="s">
        <v>1245</v>
      </c>
      <c r="E802">
        <v>0.91800000000000004</v>
      </c>
      <c r="F802" s="62" t="s">
        <v>1727</v>
      </c>
      <c r="G802">
        <v>2</v>
      </c>
      <c r="H802">
        <v>2028</v>
      </c>
    </row>
    <row r="803" spans="1:8" ht="28.8" x14ac:dyDescent="0.3">
      <c r="A803" t="s">
        <v>1258</v>
      </c>
      <c r="B803" s="28" t="s">
        <v>1259</v>
      </c>
      <c r="C803">
        <v>7.2999999999999995E-2</v>
      </c>
      <c r="D803" t="s">
        <v>1238</v>
      </c>
      <c r="E803">
        <v>1.577</v>
      </c>
      <c r="F803" s="62" t="s">
        <v>1724</v>
      </c>
      <c r="G803">
        <v>1</v>
      </c>
      <c r="H803">
        <v>2025</v>
      </c>
    </row>
    <row r="804" spans="1:8" ht="28.8" x14ac:dyDescent="0.3">
      <c r="A804" t="s">
        <v>1258</v>
      </c>
      <c r="B804" s="28" t="str">
        <f t="shared" ref="B804:B810" si="258">B803</f>
        <v>Ploščati valjani izdelki iz hitroreznega jekla, širine 600 mm ali več, vroče valjani, brez nadaljnje obdelave, v kolobarjih</v>
      </c>
      <c r="D804" t="s">
        <v>1239</v>
      </c>
      <c r="E804">
        <v>0.752</v>
      </c>
      <c r="F804" s="62" t="s">
        <v>1725</v>
      </c>
      <c r="G804">
        <v>1</v>
      </c>
      <c r="H804">
        <v>2025</v>
      </c>
    </row>
    <row r="805" spans="1:8" ht="28.8" x14ac:dyDescent="0.3">
      <c r="A805" t="s">
        <v>1258</v>
      </c>
      <c r="B805" s="28" t="str">
        <f t="shared" si="258"/>
        <v>Ploščati valjani izdelki iz hitroreznega jekla, širine 600 mm ali več, vroče valjani, brez nadaljnje obdelave, v kolobarjih</v>
      </c>
      <c r="D805" t="s">
        <v>1240</v>
      </c>
      <c r="E805">
        <v>0.41</v>
      </c>
      <c r="F805" s="62" t="s">
        <v>1726</v>
      </c>
      <c r="G805">
        <v>1</v>
      </c>
      <c r="H805">
        <v>2025</v>
      </c>
    </row>
    <row r="806" spans="1:8" ht="28.8" x14ac:dyDescent="0.3">
      <c r="A806" t="s">
        <v>1258</v>
      </c>
      <c r="B806" s="28" t="str">
        <f t="shared" si="258"/>
        <v>Ploščati valjani izdelki iz hitroreznega jekla, širine 600 mm ali več, vroče valjani, brez nadaljnje obdelave, v kolobarjih</v>
      </c>
      <c r="D806" t="s">
        <v>1241</v>
      </c>
      <c r="E806">
        <v>0.95</v>
      </c>
      <c r="F806" s="62" t="s">
        <v>1727</v>
      </c>
      <c r="G806">
        <v>1</v>
      </c>
      <c r="H806">
        <v>2025</v>
      </c>
    </row>
    <row r="807" spans="1:8" ht="28.8" x14ac:dyDescent="0.3">
      <c r="A807" t="s">
        <v>1258</v>
      </c>
      <c r="B807" s="28" t="str">
        <f t="shared" si="258"/>
        <v>Ploščati valjani izdelki iz hitroreznega jekla, širine 600 mm ali več, vroče valjani, brez nadaljnje obdelave, v kolobarjih</v>
      </c>
      <c r="D807" t="s">
        <v>1242</v>
      </c>
      <c r="E807">
        <v>1.409</v>
      </c>
      <c r="F807" s="62" t="s">
        <v>1724</v>
      </c>
      <c r="G807">
        <v>2</v>
      </c>
      <c r="H807">
        <v>2028</v>
      </c>
    </row>
    <row r="808" spans="1:8" ht="28.8" x14ac:dyDescent="0.3">
      <c r="A808" t="s">
        <v>1258</v>
      </c>
      <c r="B808" s="28" t="str">
        <f t="shared" si="258"/>
        <v>Ploščati valjani izdelki iz hitroreznega jekla, širine 600 mm ali več, vroče valjani, brez nadaljnje obdelave, v kolobarjih</v>
      </c>
      <c r="D808" t="s">
        <v>1243</v>
      </c>
      <c r="E808">
        <v>0.73899999999999999</v>
      </c>
      <c r="F808" s="62" t="s">
        <v>1725</v>
      </c>
      <c r="G808">
        <v>2</v>
      </c>
      <c r="H808">
        <v>2028</v>
      </c>
    </row>
    <row r="809" spans="1:8" ht="28.8" x14ac:dyDescent="0.3">
      <c r="A809" t="s">
        <v>1258</v>
      </c>
      <c r="B809" s="28" t="str">
        <f t="shared" si="258"/>
        <v>Ploščati valjani izdelki iz hitroreznega jekla, širine 600 mm ali več, vroče valjani, brez nadaljnje obdelave, v kolobarjih</v>
      </c>
      <c r="D809" t="s">
        <v>1244</v>
      </c>
      <c r="E809">
        <v>0.39700000000000002</v>
      </c>
      <c r="F809" s="62" t="s">
        <v>1726</v>
      </c>
      <c r="G809">
        <v>2</v>
      </c>
      <c r="H809">
        <v>2028</v>
      </c>
    </row>
    <row r="810" spans="1:8" ht="28.8" x14ac:dyDescent="0.3">
      <c r="A810" t="s">
        <v>1258</v>
      </c>
      <c r="B810" s="28" t="str">
        <f t="shared" si="258"/>
        <v>Ploščati valjani izdelki iz hitroreznega jekla, širine 600 mm ali več, vroče valjani, brez nadaljnje obdelave, v kolobarjih</v>
      </c>
      <c r="D810" t="s">
        <v>1245</v>
      </c>
      <c r="E810">
        <v>0.91800000000000004</v>
      </c>
      <c r="F810" s="62" t="s">
        <v>1727</v>
      </c>
      <c r="G810">
        <v>2</v>
      </c>
      <c r="H810">
        <v>2028</v>
      </c>
    </row>
    <row r="811" spans="1:8" ht="43.2" x14ac:dyDescent="0.3">
      <c r="A811" t="s">
        <v>1260</v>
      </c>
      <c r="B811" s="28" t="s">
        <v>1261</v>
      </c>
      <c r="C811">
        <v>7.2999999999999995E-2</v>
      </c>
      <c r="D811" t="s">
        <v>1238</v>
      </c>
      <c r="E811">
        <v>1.577</v>
      </c>
      <c r="F811" s="62" t="s">
        <v>1724</v>
      </c>
      <c r="G811">
        <v>1</v>
      </c>
      <c r="H811">
        <v>2025</v>
      </c>
    </row>
    <row r="812" spans="1:8" ht="43.2" x14ac:dyDescent="0.3">
      <c r="A812" t="s">
        <v>1260</v>
      </c>
      <c r="B812" s="28" t="str">
        <f t="shared" ref="B812:B818" si="259">B811</f>
        <v>Ploščati valjani izdelki iz legiranega jekla, razen nerjavnega, širine 600 mm ali več, vroče valjani, brez nadaljnje obdelave, v kolobarjih (razen izdelkov iz orodnega jekla, hitroreznega jekla ali silicijevega jekla za elektropločevine)</v>
      </c>
      <c r="D812" t="s">
        <v>1239</v>
      </c>
      <c r="E812">
        <v>0.752</v>
      </c>
      <c r="F812" s="62" t="s">
        <v>1725</v>
      </c>
      <c r="G812">
        <v>1</v>
      </c>
      <c r="H812">
        <v>2025</v>
      </c>
    </row>
    <row r="813" spans="1:8" ht="43.2" x14ac:dyDescent="0.3">
      <c r="A813" t="s">
        <v>1260</v>
      </c>
      <c r="B813" s="28" t="str">
        <f t="shared" si="259"/>
        <v>Ploščati valjani izdelki iz legiranega jekla, razen nerjavnega, širine 600 mm ali več, vroče valjani, brez nadaljnje obdelave, v kolobarjih (razen izdelkov iz orodnega jekla, hitroreznega jekla ali silicijevega jekla za elektropločevine)</v>
      </c>
      <c r="D813" t="s">
        <v>1240</v>
      </c>
      <c r="E813">
        <v>0.41</v>
      </c>
      <c r="F813" s="62" t="s">
        <v>1726</v>
      </c>
      <c r="G813">
        <v>1</v>
      </c>
      <c r="H813">
        <v>2025</v>
      </c>
    </row>
    <row r="814" spans="1:8" ht="43.2" x14ac:dyDescent="0.3">
      <c r="A814" t="s">
        <v>1260</v>
      </c>
      <c r="B814" s="28" t="str">
        <f t="shared" si="259"/>
        <v>Ploščati valjani izdelki iz legiranega jekla, razen nerjavnega, širine 600 mm ali več, vroče valjani, brez nadaljnje obdelave, v kolobarjih (razen izdelkov iz orodnega jekla, hitroreznega jekla ali silicijevega jekla za elektropločevine)</v>
      </c>
      <c r="D814" t="s">
        <v>1241</v>
      </c>
      <c r="E814">
        <v>0.95</v>
      </c>
      <c r="F814" s="62" t="s">
        <v>1727</v>
      </c>
      <c r="G814">
        <v>1</v>
      </c>
      <c r="H814">
        <v>2025</v>
      </c>
    </row>
    <row r="815" spans="1:8" ht="43.2" x14ac:dyDescent="0.3">
      <c r="A815" t="s">
        <v>1260</v>
      </c>
      <c r="B815" s="28" t="str">
        <f t="shared" si="259"/>
        <v>Ploščati valjani izdelki iz legiranega jekla, razen nerjavnega, širine 600 mm ali več, vroče valjani, brez nadaljnje obdelave, v kolobarjih (razen izdelkov iz orodnega jekla, hitroreznega jekla ali silicijevega jekla za elektropločevine)</v>
      </c>
      <c r="D815" t="s">
        <v>1242</v>
      </c>
      <c r="E815">
        <v>1.409</v>
      </c>
      <c r="F815" s="62" t="s">
        <v>1724</v>
      </c>
      <c r="G815">
        <v>2</v>
      </c>
      <c r="H815">
        <v>2028</v>
      </c>
    </row>
    <row r="816" spans="1:8" ht="43.2" x14ac:dyDescent="0.3">
      <c r="A816" t="s">
        <v>1260</v>
      </c>
      <c r="B816" s="28" t="str">
        <f t="shared" si="259"/>
        <v>Ploščati valjani izdelki iz legiranega jekla, razen nerjavnega, širine 600 mm ali več, vroče valjani, brez nadaljnje obdelave, v kolobarjih (razen izdelkov iz orodnega jekla, hitroreznega jekla ali silicijevega jekla za elektropločevine)</v>
      </c>
      <c r="D816" t="s">
        <v>1243</v>
      </c>
      <c r="E816">
        <v>0.73899999999999999</v>
      </c>
      <c r="F816" s="62" t="s">
        <v>1725</v>
      </c>
      <c r="G816">
        <v>2</v>
      </c>
      <c r="H816">
        <v>2028</v>
      </c>
    </row>
    <row r="817" spans="1:8" ht="43.2" x14ac:dyDescent="0.3">
      <c r="A817" t="s">
        <v>1260</v>
      </c>
      <c r="B817" s="28" t="str">
        <f t="shared" si="259"/>
        <v>Ploščati valjani izdelki iz legiranega jekla, razen nerjavnega, širine 600 mm ali več, vroče valjani, brez nadaljnje obdelave, v kolobarjih (razen izdelkov iz orodnega jekla, hitroreznega jekla ali silicijevega jekla za elektropločevine)</v>
      </c>
      <c r="D817" t="s">
        <v>1244</v>
      </c>
      <c r="E817">
        <v>0.39700000000000002</v>
      </c>
      <c r="F817" s="62" t="s">
        <v>1726</v>
      </c>
      <c r="G817">
        <v>2</v>
      </c>
      <c r="H817">
        <v>2028</v>
      </c>
    </row>
    <row r="818" spans="1:8" ht="43.2" x14ac:dyDescent="0.3">
      <c r="A818" t="s">
        <v>1260</v>
      </c>
      <c r="B818" s="28" t="str">
        <f t="shared" si="259"/>
        <v>Ploščati valjani izdelki iz legiranega jekla, razen nerjavnega, širine 600 mm ali več, vroče valjani, brez nadaljnje obdelave, v kolobarjih (razen izdelkov iz orodnega jekla, hitroreznega jekla ali silicijevega jekla za elektropločevine)</v>
      </c>
      <c r="D818" t="s">
        <v>1245</v>
      </c>
      <c r="E818">
        <v>0.91800000000000004</v>
      </c>
      <c r="F818" s="62" t="s">
        <v>1727</v>
      </c>
      <c r="G818">
        <v>2</v>
      </c>
      <c r="H818">
        <v>2028</v>
      </c>
    </row>
    <row r="819" spans="1:8" ht="28.8" x14ac:dyDescent="0.3">
      <c r="A819" t="s">
        <v>1262</v>
      </c>
      <c r="B819" s="28" t="s">
        <v>1263</v>
      </c>
      <c r="C819">
        <v>7.2999999999999995E-2</v>
      </c>
      <c r="D819" t="s">
        <v>1238</v>
      </c>
      <c r="E819">
        <v>1.577</v>
      </c>
      <c r="F819" s="62" t="s">
        <v>1724</v>
      </c>
      <c r="G819">
        <v>1</v>
      </c>
      <c r="H819">
        <v>2025</v>
      </c>
    </row>
    <row r="820" spans="1:8" ht="28.8" x14ac:dyDescent="0.3">
      <c r="A820" t="s">
        <v>1262</v>
      </c>
      <c r="B820" s="28" t="str">
        <f t="shared" ref="B820:B826" si="260">B819</f>
        <v>Ploščati valjani izdelki iz orodnega jekla, širine 600 mm ali več, vroče valjani, brez nadaljnje obdelave, ne v kolobarjih</v>
      </c>
      <c r="D820" t="s">
        <v>1239</v>
      </c>
      <c r="E820">
        <v>0.752</v>
      </c>
      <c r="F820" s="62" t="s">
        <v>1725</v>
      </c>
      <c r="G820">
        <v>1</v>
      </c>
      <c r="H820">
        <v>2025</v>
      </c>
    </row>
    <row r="821" spans="1:8" ht="28.8" x14ac:dyDescent="0.3">
      <c r="A821" t="s">
        <v>1262</v>
      </c>
      <c r="B821" s="28" t="str">
        <f t="shared" si="260"/>
        <v>Ploščati valjani izdelki iz orodnega jekla, širine 600 mm ali več, vroče valjani, brez nadaljnje obdelave, ne v kolobarjih</v>
      </c>
      <c r="D821" t="s">
        <v>1240</v>
      </c>
      <c r="E821">
        <v>0.41</v>
      </c>
      <c r="F821" s="62" t="s">
        <v>1726</v>
      </c>
      <c r="G821">
        <v>1</v>
      </c>
      <c r="H821">
        <v>2025</v>
      </c>
    </row>
    <row r="822" spans="1:8" ht="28.8" x14ac:dyDescent="0.3">
      <c r="A822" t="s">
        <v>1262</v>
      </c>
      <c r="B822" s="28" t="str">
        <f t="shared" si="260"/>
        <v>Ploščati valjani izdelki iz orodnega jekla, širine 600 mm ali več, vroče valjani, brez nadaljnje obdelave, ne v kolobarjih</v>
      </c>
      <c r="D822" t="s">
        <v>1241</v>
      </c>
      <c r="E822">
        <v>0.95</v>
      </c>
      <c r="F822" s="62" t="s">
        <v>1727</v>
      </c>
      <c r="G822">
        <v>1</v>
      </c>
      <c r="H822">
        <v>2025</v>
      </c>
    </row>
    <row r="823" spans="1:8" ht="28.8" x14ac:dyDescent="0.3">
      <c r="A823" t="s">
        <v>1262</v>
      </c>
      <c r="B823" s="28" t="str">
        <f t="shared" si="260"/>
        <v>Ploščati valjani izdelki iz orodnega jekla, širine 600 mm ali več, vroče valjani, brez nadaljnje obdelave, ne v kolobarjih</v>
      </c>
      <c r="D823" t="s">
        <v>1242</v>
      </c>
      <c r="E823">
        <v>1.409</v>
      </c>
      <c r="F823" s="62" t="s">
        <v>1724</v>
      </c>
      <c r="G823">
        <v>2</v>
      </c>
      <c r="H823">
        <v>2028</v>
      </c>
    </row>
    <row r="824" spans="1:8" ht="28.8" x14ac:dyDescent="0.3">
      <c r="A824" t="s">
        <v>1262</v>
      </c>
      <c r="B824" s="28" t="str">
        <f t="shared" si="260"/>
        <v>Ploščati valjani izdelki iz orodnega jekla, širine 600 mm ali več, vroče valjani, brez nadaljnje obdelave, ne v kolobarjih</v>
      </c>
      <c r="D824" t="s">
        <v>1243</v>
      </c>
      <c r="E824">
        <v>0.73899999999999999</v>
      </c>
      <c r="F824" s="62" t="s">
        <v>1725</v>
      </c>
      <c r="G824">
        <v>2</v>
      </c>
      <c r="H824">
        <v>2028</v>
      </c>
    </row>
    <row r="825" spans="1:8" ht="28.8" x14ac:dyDescent="0.3">
      <c r="A825" t="s">
        <v>1262</v>
      </c>
      <c r="B825" s="28" t="str">
        <f t="shared" si="260"/>
        <v>Ploščati valjani izdelki iz orodnega jekla, širine 600 mm ali več, vroče valjani, brez nadaljnje obdelave, ne v kolobarjih</v>
      </c>
      <c r="D825" t="s">
        <v>1244</v>
      </c>
      <c r="E825">
        <v>0.39700000000000002</v>
      </c>
      <c r="F825" s="62" t="s">
        <v>1726</v>
      </c>
      <c r="G825">
        <v>2</v>
      </c>
      <c r="H825">
        <v>2028</v>
      </c>
    </row>
    <row r="826" spans="1:8" ht="28.8" x14ac:dyDescent="0.3">
      <c r="A826" t="s">
        <v>1262</v>
      </c>
      <c r="B826" s="28" t="str">
        <f t="shared" si="260"/>
        <v>Ploščati valjani izdelki iz orodnega jekla, širine 600 mm ali več, vroče valjani, brez nadaljnje obdelave, ne v kolobarjih</v>
      </c>
      <c r="D826" t="s">
        <v>1245</v>
      </c>
      <c r="E826">
        <v>0.91800000000000004</v>
      </c>
      <c r="F826" s="62" t="s">
        <v>1727</v>
      </c>
      <c r="G826">
        <v>2</v>
      </c>
      <c r="H826">
        <v>2028</v>
      </c>
    </row>
    <row r="827" spans="1:8" ht="28.8" x14ac:dyDescent="0.3">
      <c r="A827" t="s">
        <v>1264</v>
      </c>
      <c r="B827" s="28" t="s">
        <v>1265</v>
      </c>
      <c r="C827">
        <v>7.2999999999999995E-2</v>
      </c>
      <c r="D827" t="s">
        <v>1238</v>
      </c>
      <c r="E827">
        <v>1.577</v>
      </c>
      <c r="F827" s="62" t="s">
        <v>1724</v>
      </c>
      <c r="G827">
        <v>1</v>
      </c>
      <c r="H827">
        <v>2025</v>
      </c>
    </row>
    <row r="828" spans="1:8" ht="28.8" x14ac:dyDescent="0.3">
      <c r="A828" t="s">
        <v>1264</v>
      </c>
      <c r="B828" s="28" t="str">
        <f t="shared" ref="B828:B834" si="261">B827</f>
        <v>Ploščati valjani izdelki iz hitroreznega jekla, širine 600 mm ali več, vroče valjani, brez nadaljnje obdelave, ne v kolobarjih</v>
      </c>
      <c r="D828" t="s">
        <v>1239</v>
      </c>
      <c r="E828">
        <v>0.752</v>
      </c>
      <c r="F828" s="62" t="s">
        <v>1725</v>
      </c>
      <c r="G828">
        <v>1</v>
      </c>
      <c r="H828">
        <v>2025</v>
      </c>
    </row>
    <row r="829" spans="1:8" ht="28.8" x14ac:dyDescent="0.3">
      <c r="A829" t="s">
        <v>1264</v>
      </c>
      <c r="B829" s="28" t="str">
        <f t="shared" si="261"/>
        <v>Ploščati valjani izdelki iz hitroreznega jekla, širine 600 mm ali več, vroče valjani, brez nadaljnje obdelave, ne v kolobarjih</v>
      </c>
      <c r="D829" t="s">
        <v>1240</v>
      </c>
      <c r="E829">
        <v>0.41</v>
      </c>
      <c r="F829" s="62" t="s">
        <v>1726</v>
      </c>
      <c r="G829">
        <v>1</v>
      </c>
      <c r="H829">
        <v>2025</v>
      </c>
    </row>
    <row r="830" spans="1:8" ht="28.8" x14ac:dyDescent="0.3">
      <c r="A830" t="s">
        <v>1264</v>
      </c>
      <c r="B830" s="28" t="str">
        <f t="shared" si="261"/>
        <v>Ploščati valjani izdelki iz hitroreznega jekla, širine 600 mm ali več, vroče valjani, brez nadaljnje obdelave, ne v kolobarjih</v>
      </c>
      <c r="D830" t="s">
        <v>1241</v>
      </c>
      <c r="E830">
        <v>0.95</v>
      </c>
      <c r="F830" s="62" t="s">
        <v>1727</v>
      </c>
      <c r="G830">
        <v>1</v>
      </c>
      <c r="H830">
        <v>2025</v>
      </c>
    </row>
    <row r="831" spans="1:8" ht="28.8" x14ac:dyDescent="0.3">
      <c r="A831" t="s">
        <v>1264</v>
      </c>
      <c r="B831" s="28" t="str">
        <f t="shared" si="261"/>
        <v>Ploščati valjani izdelki iz hitroreznega jekla, širine 600 mm ali več, vroče valjani, brez nadaljnje obdelave, ne v kolobarjih</v>
      </c>
      <c r="D831" t="s">
        <v>1242</v>
      </c>
      <c r="E831">
        <v>1.409</v>
      </c>
      <c r="F831" s="62" t="s">
        <v>1724</v>
      </c>
      <c r="G831">
        <v>2</v>
      </c>
      <c r="H831">
        <v>2028</v>
      </c>
    </row>
    <row r="832" spans="1:8" ht="28.8" x14ac:dyDescent="0.3">
      <c r="A832" t="s">
        <v>1264</v>
      </c>
      <c r="B832" s="28" t="str">
        <f t="shared" si="261"/>
        <v>Ploščati valjani izdelki iz hitroreznega jekla, širine 600 mm ali več, vroče valjani, brez nadaljnje obdelave, ne v kolobarjih</v>
      </c>
      <c r="D832" t="s">
        <v>1243</v>
      </c>
      <c r="E832">
        <v>0.73899999999999999</v>
      </c>
      <c r="F832" s="62" t="s">
        <v>1725</v>
      </c>
      <c r="G832">
        <v>2</v>
      </c>
      <c r="H832">
        <v>2028</v>
      </c>
    </row>
    <row r="833" spans="1:8" ht="28.8" x14ac:dyDescent="0.3">
      <c r="A833" t="s">
        <v>1264</v>
      </c>
      <c r="B833" s="28" t="str">
        <f t="shared" si="261"/>
        <v>Ploščati valjani izdelki iz hitroreznega jekla, širine 600 mm ali več, vroče valjani, brez nadaljnje obdelave, ne v kolobarjih</v>
      </c>
      <c r="D833" t="s">
        <v>1244</v>
      </c>
      <c r="E833">
        <v>0.39700000000000002</v>
      </c>
      <c r="F833" s="62" t="s">
        <v>1726</v>
      </c>
      <c r="G833">
        <v>2</v>
      </c>
      <c r="H833">
        <v>2028</v>
      </c>
    </row>
    <row r="834" spans="1:8" ht="28.8" x14ac:dyDescent="0.3">
      <c r="A834" t="s">
        <v>1264</v>
      </c>
      <c r="B834" s="28" t="str">
        <f t="shared" si="261"/>
        <v>Ploščati valjani izdelki iz hitroreznega jekla, širine 600 mm ali več, vroče valjani, brez nadaljnje obdelave, ne v kolobarjih</v>
      </c>
      <c r="D834" t="s">
        <v>1245</v>
      </c>
      <c r="E834">
        <v>0.91800000000000004</v>
      </c>
      <c r="F834" s="62" t="s">
        <v>1727</v>
      </c>
      <c r="G834">
        <v>2</v>
      </c>
      <c r="H834">
        <v>2028</v>
      </c>
    </row>
    <row r="835" spans="1:8" ht="43.2" x14ac:dyDescent="0.3">
      <c r="A835" t="s">
        <v>1266</v>
      </c>
      <c r="B835" s="28" t="s">
        <v>1267</v>
      </c>
      <c r="C835">
        <v>7.2999999999999995E-2</v>
      </c>
      <c r="D835" t="s">
        <v>1238</v>
      </c>
      <c r="E835">
        <v>1.577</v>
      </c>
      <c r="F835" s="62" t="s">
        <v>1724</v>
      </c>
      <c r="G835">
        <v>1</v>
      </c>
      <c r="H835">
        <v>2025</v>
      </c>
    </row>
    <row r="836" spans="1:8" ht="43.2" x14ac:dyDescent="0.3">
      <c r="A836" t="s">
        <v>1266</v>
      </c>
      <c r="B836" s="28" t="str">
        <f t="shared" ref="B836:B842" si="262">B835</f>
        <v>Ploščati valjani izdelki iz legiranega jekla, razen nerjavnega, širine 600 mm ali več, vroče valjani, brez nadaljnje obdelave, ne v kolobarjih, debeline več kot 10 mm (razen izdelkov iz orodnega jekla, hitroreznega jekla ali silicijevega jekla za elektropločevine)</v>
      </c>
      <c r="D836" t="s">
        <v>1239</v>
      </c>
      <c r="E836">
        <v>0.752</v>
      </c>
      <c r="F836" s="62" t="s">
        <v>1725</v>
      </c>
      <c r="G836">
        <v>1</v>
      </c>
      <c r="H836">
        <v>2025</v>
      </c>
    </row>
    <row r="837" spans="1:8" ht="43.2" x14ac:dyDescent="0.3">
      <c r="A837" t="s">
        <v>1266</v>
      </c>
      <c r="B837"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37" t="s">
        <v>1240</v>
      </c>
      <c r="E837">
        <v>0.41</v>
      </c>
      <c r="F837" s="62" t="s">
        <v>1726</v>
      </c>
      <c r="G837">
        <v>1</v>
      </c>
      <c r="H837">
        <v>2025</v>
      </c>
    </row>
    <row r="838" spans="1:8" ht="43.2" x14ac:dyDescent="0.3">
      <c r="A838" t="s">
        <v>1266</v>
      </c>
      <c r="B838"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38" t="s">
        <v>1241</v>
      </c>
      <c r="E838">
        <v>0.95</v>
      </c>
      <c r="F838" s="62" t="s">
        <v>1727</v>
      </c>
      <c r="G838">
        <v>1</v>
      </c>
      <c r="H838">
        <v>2025</v>
      </c>
    </row>
    <row r="839" spans="1:8" ht="43.2" x14ac:dyDescent="0.3">
      <c r="A839" t="s">
        <v>1266</v>
      </c>
      <c r="B839"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39" t="s">
        <v>1242</v>
      </c>
      <c r="E839">
        <v>1.409</v>
      </c>
      <c r="F839" s="62" t="s">
        <v>1724</v>
      </c>
      <c r="G839">
        <v>2</v>
      </c>
      <c r="H839">
        <v>2028</v>
      </c>
    </row>
    <row r="840" spans="1:8" ht="43.2" x14ac:dyDescent="0.3">
      <c r="A840" t="s">
        <v>1266</v>
      </c>
      <c r="B840"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40" t="s">
        <v>1243</v>
      </c>
      <c r="E840">
        <v>0.73899999999999999</v>
      </c>
      <c r="F840" s="62" t="s">
        <v>1725</v>
      </c>
      <c r="G840">
        <v>2</v>
      </c>
      <c r="H840">
        <v>2028</v>
      </c>
    </row>
    <row r="841" spans="1:8" ht="43.2" x14ac:dyDescent="0.3">
      <c r="A841" t="s">
        <v>1266</v>
      </c>
      <c r="B841"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41" t="s">
        <v>1244</v>
      </c>
      <c r="E841">
        <v>0.39700000000000002</v>
      </c>
      <c r="F841" s="62" t="s">
        <v>1726</v>
      </c>
      <c r="G841">
        <v>2</v>
      </c>
      <c r="H841">
        <v>2028</v>
      </c>
    </row>
    <row r="842" spans="1:8" ht="43.2" x14ac:dyDescent="0.3">
      <c r="A842" t="s">
        <v>1266</v>
      </c>
      <c r="B842"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42" t="s">
        <v>1245</v>
      </c>
      <c r="E842">
        <v>0.91800000000000004</v>
      </c>
      <c r="F842" s="62" t="s">
        <v>1727</v>
      </c>
      <c r="G842">
        <v>2</v>
      </c>
      <c r="H842">
        <v>2028</v>
      </c>
    </row>
    <row r="843" spans="1:8" ht="43.2" x14ac:dyDescent="0.3">
      <c r="A843" t="s">
        <v>1268</v>
      </c>
      <c r="B843" s="28" t="s">
        <v>1269</v>
      </c>
      <c r="C843">
        <v>7.2999999999999995E-2</v>
      </c>
      <c r="D843" t="s">
        <v>1238</v>
      </c>
      <c r="E843">
        <v>1.577</v>
      </c>
      <c r="F843" s="62" t="s">
        <v>1724</v>
      </c>
      <c r="G843">
        <v>1</v>
      </c>
      <c r="H843">
        <v>2025</v>
      </c>
    </row>
    <row r="844" spans="1:8" ht="43.2" x14ac:dyDescent="0.3">
      <c r="A844" t="s">
        <v>1268</v>
      </c>
      <c r="B844" s="28" t="str">
        <f t="shared" ref="B844:B850" si="263">B843</f>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4" t="s">
        <v>1239</v>
      </c>
      <c r="E844">
        <v>0.752</v>
      </c>
      <c r="F844" s="62" t="s">
        <v>1725</v>
      </c>
      <c r="G844">
        <v>1</v>
      </c>
      <c r="H844">
        <v>2025</v>
      </c>
    </row>
    <row r="845" spans="1:8" ht="43.2" x14ac:dyDescent="0.3">
      <c r="A845" t="s">
        <v>1268</v>
      </c>
      <c r="B845"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5" t="s">
        <v>1240</v>
      </c>
      <c r="E845">
        <v>0.41</v>
      </c>
      <c r="F845" s="62" t="s">
        <v>1726</v>
      </c>
      <c r="G845">
        <v>1</v>
      </c>
      <c r="H845">
        <v>2025</v>
      </c>
    </row>
    <row r="846" spans="1:8" ht="43.2" x14ac:dyDescent="0.3">
      <c r="A846" t="s">
        <v>1268</v>
      </c>
      <c r="B846"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6" t="s">
        <v>1241</v>
      </c>
      <c r="E846">
        <v>0.95</v>
      </c>
      <c r="F846" s="62" t="s">
        <v>1727</v>
      </c>
      <c r="G846">
        <v>1</v>
      </c>
      <c r="H846">
        <v>2025</v>
      </c>
    </row>
    <row r="847" spans="1:8" ht="43.2" x14ac:dyDescent="0.3">
      <c r="A847" t="s">
        <v>1268</v>
      </c>
      <c r="B847"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7" t="s">
        <v>1242</v>
      </c>
      <c r="E847">
        <v>1.409</v>
      </c>
      <c r="F847" s="62" t="s">
        <v>1724</v>
      </c>
      <c r="G847">
        <v>2</v>
      </c>
      <c r="H847">
        <v>2028</v>
      </c>
    </row>
    <row r="848" spans="1:8" ht="43.2" x14ac:dyDescent="0.3">
      <c r="A848" t="s">
        <v>1268</v>
      </c>
      <c r="B848"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8" t="s">
        <v>1243</v>
      </c>
      <c r="E848">
        <v>0.73899999999999999</v>
      </c>
      <c r="F848" s="62" t="s">
        <v>1725</v>
      </c>
      <c r="G848">
        <v>2</v>
      </c>
      <c r="H848">
        <v>2028</v>
      </c>
    </row>
    <row r="849" spans="1:8" ht="43.2" x14ac:dyDescent="0.3">
      <c r="A849" t="s">
        <v>1268</v>
      </c>
      <c r="B849"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9" t="s">
        <v>1244</v>
      </c>
      <c r="E849">
        <v>0.39700000000000002</v>
      </c>
      <c r="F849" s="62" t="s">
        <v>1726</v>
      </c>
      <c r="G849">
        <v>2</v>
      </c>
      <c r="H849">
        <v>2028</v>
      </c>
    </row>
    <row r="850" spans="1:8" ht="43.2" x14ac:dyDescent="0.3">
      <c r="A850" t="s">
        <v>1268</v>
      </c>
      <c r="B850"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50" t="s">
        <v>1245</v>
      </c>
      <c r="E850">
        <v>0.91800000000000004</v>
      </c>
      <c r="F850" s="62" t="s">
        <v>1727</v>
      </c>
      <c r="G850">
        <v>2</v>
      </c>
      <c r="H850">
        <v>2028</v>
      </c>
    </row>
    <row r="851" spans="1:8" ht="43.2" x14ac:dyDescent="0.3">
      <c r="A851" t="s">
        <v>1270</v>
      </c>
      <c r="B851" s="28" t="s">
        <v>1271</v>
      </c>
      <c r="C851">
        <v>7.2999999999999995E-2</v>
      </c>
      <c r="D851" t="s">
        <v>1238</v>
      </c>
      <c r="E851">
        <v>1.577</v>
      </c>
      <c r="F851" s="62" t="s">
        <v>1724</v>
      </c>
      <c r="G851">
        <v>1</v>
      </c>
      <c r="H851">
        <v>2025</v>
      </c>
    </row>
    <row r="852" spans="1:8" ht="43.2" x14ac:dyDescent="0.3">
      <c r="A852" t="s">
        <v>1270</v>
      </c>
      <c r="B852" s="28" t="str">
        <f t="shared" ref="B852:B858" si="264">B851</f>
        <v>Ploščati valjani izdelki iz legiranega jekla, razen nerjavnega, širine 600 mm ali več, vroče valjani, brez nadaljnje obdelave, ne v kolobarjih, debeline manj kot 4,75 mm (razen izdelkov iz orodnega jekla, hitroreznega jekla ali silicijevega jekla za elektropločevine)</v>
      </c>
      <c r="D852" t="s">
        <v>1239</v>
      </c>
      <c r="E852">
        <v>0.752</v>
      </c>
      <c r="F852" s="62" t="s">
        <v>1725</v>
      </c>
      <c r="G852">
        <v>1</v>
      </c>
      <c r="H852">
        <v>2025</v>
      </c>
    </row>
    <row r="853" spans="1:8" ht="43.2" x14ac:dyDescent="0.3">
      <c r="A853" t="s">
        <v>1270</v>
      </c>
      <c r="B853"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3" t="s">
        <v>1240</v>
      </c>
      <c r="E853">
        <v>0.41</v>
      </c>
      <c r="F853" s="62" t="s">
        <v>1726</v>
      </c>
      <c r="G853">
        <v>1</v>
      </c>
      <c r="H853">
        <v>2025</v>
      </c>
    </row>
    <row r="854" spans="1:8" ht="43.2" x14ac:dyDescent="0.3">
      <c r="A854" t="s">
        <v>1270</v>
      </c>
      <c r="B854"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4" t="s">
        <v>1241</v>
      </c>
      <c r="E854">
        <v>0.95</v>
      </c>
      <c r="F854" s="62" t="s">
        <v>1727</v>
      </c>
      <c r="G854">
        <v>1</v>
      </c>
      <c r="H854">
        <v>2025</v>
      </c>
    </row>
    <row r="855" spans="1:8" ht="43.2" x14ac:dyDescent="0.3">
      <c r="A855" t="s">
        <v>1270</v>
      </c>
      <c r="B855"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5" t="s">
        <v>1242</v>
      </c>
      <c r="E855">
        <v>1.409</v>
      </c>
      <c r="F855" s="62" t="s">
        <v>1724</v>
      </c>
      <c r="G855">
        <v>2</v>
      </c>
      <c r="H855">
        <v>2028</v>
      </c>
    </row>
    <row r="856" spans="1:8" ht="43.2" x14ac:dyDescent="0.3">
      <c r="A856" t="s">
        <v>1270</v>
      </c>
      <c r="B856"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6" t="s">
        <v>1243</v>
      </c>
      <c r="E856">
        <v>0.73899999999999999</v>
      </c>
      <c r="F856" s="62" t="s">
        <v>1725</v>
      </c>
      <c r="G856">
        <v>2</v>
      </c>
      <c r="H856">
        <v>2028</v>
      </c>
    </row>
    <row r="857" spans="1:8" ht="43.2" x14ac:dyDescent="0.3">
      <c r="A857" t="s">
        <v>1270</v>
      </c>
      <c r="B857"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7" t="s">
        <v>1244</v>
      </c>
      <c r="E857">
        <v>0.39700000000000002</v>
      </c>
      <c r="F857" s="62" t="s">
        <v>1726</v>
      </c>
      <c r="G857">
        <v>2</v>
      </c>
      <c r="H857">
        <v>2028</v>
      </c>
    </row>
    <row r="858" spans="1:8" ht="43.2" x14ac:dyDescent="0.3">
      <c r="A858" t="s">
        <v>1270</v>
      </c>
      <c r="B858"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8" t="s">
        <v>1245</v>
      </c>
      <c r="E858">
        <v>0.91800000000000004</v>
      </c>
      <c r="F858" s="62" t="s">
        <v>1727</v>
      </c>
      <c r="G858">
        <v>2</v>
      </c>
      <c r="H858">
        <v>2028</v>
      </c>
    </row>
    <row r="859" spans="1:8" ht="28.8" x14ac:dyDescent="0.3">
      <c r="A859" t="s">
        <v>1272</v>
      </c>
      <c r="B859" s="28" t="s">
        <v>1273</v>
      </c>
      <c r="C859">
        <v>0.109</v>
      </c>
      <c r="D859" t="s">
        <v>1274</v>
      </c>
      <c r="E859">
        <v>1.673</v>
      </c>
      <c r="F859" s="62" t="s">
        <v>1724</v>
      </c>
      <c r="G859">
        <v>1</v>
      </c>
      <c r="H859">
        <v>2025</v>
      </c>
    </row>
    <row r="860" spans="1:8" ht="28.8" x14ac:dyDescent="0.3">
      <c r="A860" t="s">
        <v>1272</v>
      </c>
      <c r="B860" s="28" t="str">
        <f t="shared" ref="B860:B866" si="265">B859</f>
        <v>Ploščati valjani izdelki iz hitroreznega jekla, širine 600 mm ali več, hladno valjani (hladno deformirani), brez nadaljnje obdelave</v>
      </c>
      <c r="D860" t="s">
        <v>1275</v>
      </c>
      <c r="E860">
        <v>0.81499999999999995</v>
      </c>
      <c r="F860" s="62" t="s">
        <v>1725</v>
      </c>
      <c r="G860">
        <v>1</v>
      </c>
      <c r="H860">
        <v>2025</v>
      </c>
    </row>
    <row r="861" spans="1:8" ht="28.8" x14ac:dyDescent="0.3">
      <c r="A861" t="s">
        <v>1272</v>
      </c>
      <c r="B861" s="28" t="str">
        <f t="shared" si="265"/>
        <v>Ploščati valjani izdelki iz hitroreznega jekla, širine 600 mm ali več, hladno valjani (hladno deformirani), brez nadaljnje obdelave</v>
      </c>
      <c r="D861" t="s">
        <v>1276</v>
      </c>
      <c r="E861">
        <v>0.46</v>
      </c>
      <c r="F861" s="62" t="s">
        <v>1726</v>
      </c>
      <c r="G861">
        <v>1</v>
      </c>
      <c r="H861">
        <v>2025</v>
      </c>
    </row>
    <row r="862" spans="1:8" ht="28.8" x14ac:dyDescent="0.3">
      <c r="A862" t="s">
        <v>1272</v>
      </c>
      <c r="B862" s="28" t="str">
        <f t="shared" si="265"/>
        <v>Ploščati valjani izdelki iz hitroreznega jekla, širine 600 mm ali več, hladno valjani (hladno deformirani), brez nadaljnje obdelave</v>
      </c>
      <c r="D862" t="s">
        <v>1277</v>
      </c>
      <c r="E862">
        <v>1.0209999999999999</v>
      </c>
      <c r="F862" s="62" t="s">
        <v>1727</v>
      </c>
      <c r="G862">
        <v>1</v>
      </c>
      <c r="H862">
        <v>2025</v>
      </c>
    </row>
    <row r="863" spans="1:8" ht="28.8" x14ac:dyDescent="0.3">
      <c r="A863" t="s">
        <v>1272</v>
      </c>
      <c r="B863" s="28" t="str">
        <f t="shared" si="265"/>
        <v>Ploščati valjani izdelki iz hitroreznega jekla, širine 600 mm ali več, hladno valjani (hladno deformirani), brez nadaljnje obdelave</v>
      </c>
      <c r="D863" t="s">
        <v>1278</v>
      </c>
      <c r="E863">
        <v>1.4990000000000001</v>
      </c>
      <c r="F863" s="62" t="s">
        <v>1724</v>
      </c>
      <c r="G863">
        <v>2</v>
      </c>
      <c r="H863">
        <v>2028</v>
      </c>
    </row>
    <row r="864" spans="1:8" ht="28.8" x14ac:dyDescent="0.3">
      <c r="A864" t="s">
        <v>1272</v>
      </c>
      <c r="B864" s="28" t="str">
        <f t="shared" si="265"/>
        <v>Ploščati valjani izdelki iz hitroreznega jekla, širine 600 mm ali več, hladno valjani (hladno deformirani), brez nadaljnje obdelave</v>
      </c>
      <c r="D864" t="s">
        <v>1279</v>
      </c>
      <c r="E864">
        <v>0.80100000000000005</v>
      </c>
      <c r="F864" s="62" t="s">
        <v>1725</v>
      </c>
      <c r="G864">
        <v>2</v>
      </c>
      <c r="H864">
        <v>2028</v>
      </c>
    </row>
    <row r="865" spans="1:8" ht="28.8" x14ac:dyDescent="0.3">
      <c r="A865" t="s">
        <v>1272</v>
      </c>
      <c r="B865" s="28" t="str">
        <f t="shared" si="265"/>
        <v>Ploščati valjani izdelki iz hitroreznega jekla, širine 600 mm ali več, hladno valjani (hladno deformirani), brez nadaljnje obdelave</v>
      </c>
      <c r="D865" t="s">
        <v>1280</v>
      </c>
      <c r="E865">
        <v>0.44600000000000001</v>
      </c>
      <c r="F865" s="62" t="s">
        <v>1726</v>
      </c>
      <c r="G865">
        <v>2</v>
      </c>
      <c r="H865">
        <v>2028</v>
      </c>
    </row>
    <row r="866" spans="1:8" ht="28.8" x14ac:dyDescent="0.3">
      <c r="A866" t="s">
        <v>1272</v>
      </c>
      <c r="B866" s="28" t="str">
        <f t="shared" si="265"/>
        <v>Ploščati valjani izdelki iz hitroreznega jekla, širine 600 mm ali več, hladno valjani (hladno deformirani), brez nadaljnje obdelave</v>
      </c>
      <c r="D866" t="s">
        <v>1281</v>
      </c>
      <c r="E866">
        <v>0.98699999999999999</v>
      </c>
      <c r="F866" s="62" t="s">
        <v>1727</v>
      </c>
      <c r="G866">
        <v>2</v>
      </c>
      <c r="H866">
        <v>2028</v>
      </c>
    </row>
    <row r="867" spans="1:8" ht="43.2" x14ac:dyDescent="0.3">
      <c r="A867" t="s">
        <v>1282</v>
      </c>
      <c r="B867" s="28" t="s">
        <v>1283</v>
      </c>
      <c r="C867">
        <v>0.109</v>
      </c>
      <c r="D867" t="s">
        <v>1274</v>
      </c>
      <c r="E867">
        <v>1.673</v>
      </c>
      <c r="F867" s="62" t="s">
        <v>1724</v>
      </c>
      <c r="G867">
        <v>1</v>
      </c>
      <c r="H867">
        <v>2025</v>
      </c>
    </row>
    <row r="868" spans="1:8" ht="43.2" x14ac:dyDescent="0.3">
      <c r="A868" t="s">
        <v>1282</v>
      </c>
      <c r="B868" s="28" t="str">
        <f t="shared" ref="B868:B874" si="266">B867</f>
        <v>Ploščati valjani izdelki iz legiranega jekla, razen nerjavnega, širine manj kot 600 mm, hladno valjani (hladno deformirani), brez nadaljnje obdelave, v kolobarjih (razen izdelkov iz hitroreznega jekla ali silicijevega jekla za elektropločevine)</v>
      </c>
      <c r="D868" t="s">
        <v>1275</v>
      </c>
      <c r="E868">
        <v>0.81499999999999995</v>
      </c>
      <c r="F868" s="62" t="s">
        <v>1725</v>
      </c>
      <c r="G868">
        <v>1</v>
      </c>
      <c r="H868">
        <v>2025</v>
      </c>
    </row>
    <row r="869" spans="1:8" ht="43.2" x14ac:dyDescent="0.3">
      <c r="A869" t="s">
        <v>1282</v>
      </c>
      <c r="B869" s="28" t="str">
        <f t="shared" si="266"/>
        <v>Ploščati valjani izdelki iz legiranega jekla, razen nerjavnega, širine manj kot 600 mm, hladno valjani (hladno deformirani), brez nadaljnje obdelave, v kolobarjih (razen izdelkov iz hitroreznega jekla ali silicijevega jekla za elektropločevine)</v>
      </c>
      <c r="D869" t="s">
        <v>1276</v>
      </c>
      <c r="E869">
        <v>0.46</v>
      </c>
      <c r="F869" s="62" t="s">
        <v>1726</v>
      </c>
      <c r="G869">
        <v>1</v>
      </c>
      <c r="H869">
        <v>2025</v>
      </c>
    </row>
    <row r="870" spans="1:8" ht="43.2" x14ac:dyDescent="0.3">
      <c r="A870" t="s">
        <v>1282</v>
      </c>
      <c r="B870" s="28" t="str">
        <f t="shared" si="266"/>
        <v>Ploščati valjani izdelki iz legiranega jekla, razen nerjavnega, širine manj kot 600 mm, hladno valjani (hladno deformirani), brez nadaljnje obdelave, v kolobarjih (razen izdelkov iz hitroreznega jekla ali silicijevega jekla za elektropločevine)</v>
      </c>
      <c r="D870" t="s">
        <v>1277</v>
      </c>
      <c r="E870">
        <v>1.0209999999999999</v>
      </c>
      <c r="F870" s="62" t="s">
        <v>1727</v>
      </c>
      <c r="G870">
        <v>1</v>
      </c>
      <c r="H870">
        <v>2025</v>
      </c>
    </row>
    <row r="871" spans="1:8" ht="43.2" x14ac:dyDescent="0.3">
      <c r="A871" t="s">
        <v>1282</v>
      </c>
      <c r="B871" s="28" t="str">
        <f t="shared" si="266"/>
        <v>Ploščati valjani izdelki iz legiranega jekla, razen nerjavnega, širine manj kot 600 mm, hladno valjani (hladno deformirani), brez nadaljnje obdelave, v kolobarjih (razen izdelkov iz hitroreznega jekla ali silicijevega jekla za elektropločevine)</v>
      </c>
      <c r="D871" t="s">
        <v>1278</v>
      </c>
      <c r="E871">
        <v>1.4990000000000001</v>
      </c>
      <c r="F871" s="62" t="s">
        <v>1724</v>
      </c>
      <c r="G871">
        <v>2</v>
      </c>
      <c r="H871">
        <v>2028</v>
      </c>
    </row>
    <row r="872" spans="1:8" ht="43.2" x14ac:dyDescent="0.3">
      <c r="A872" t="s">
        <v>1282</v>
      </c>
      <c r="B872" s="28" t="str">
        <f t="shared" si="266"/>
        <v>Ploščati valjani izdelki iz legiranega jekla, razen nerjavnega, širine manj kot 600 mm, hladno valjani (hladno deformirani), brez nadaljnje obdelave, v kolobarjih (razen izdelkov iz hitroreznega jekla ali silicijevega jekla za elektropločevine)</v>
      </c>
      <c r="D872" t="s">
        <v>1279</v>
      </c>
      <c r="E872">
        <v>0.80100000000000005</v>
      </c>
      <c r="F872" s="62" t="s">
        <v>1725</v>
      </c>
      <c r="G872">
        <v>2</v>
      </c>
      <c r="H872">
        <v>2028</v>
      </c>
    </row>
    <row r="873" spans="1:8" ht="43.2" x14ac:dyDescent="0.3">
      <c r="A873" t="s">
        <v>1282</v>
      </c>
      <c r="B873" s="28" t="str">
        <f t="shared" si="266"/>
        <v>Ploščati valjani izdelki iz legiranega jekla, razen nerjavnega, širine manj kot 600 mm, hladno valjani (hladno deformirani), brez nadaljnje obdelave, v kolobarjih (razen izdelkov iz hitroreznega jekla ali silicijevega jekla za elektropločevine)</v>
      </c>
      <c r="D873" t="s">
        <v>1280</v>
      </c>
      <c r="E873">
        <v>0.44600000000000001</v>
      </c>
      <c r="F873" s="62" t="s">
        <v>1726</v>
      </c>
      <c r="G873">
        <v>2</v>
      </c>
      <c r="H873">
        <v>2028</v>
      </c>
    </row>
    <row r="874" spans="1:8" ht="43.2" x14ac:dyDescent="0.3">
      <c r="A874" t="s">
        <v>1282</v>
      </c>
      <c r="B874" s="28" t="str">
        <f t="shared" si="266"/>
        <v>Ploščati valjani izdelki iz legiranega jekla, razen nerjavnega, širine manj kot 600 mm, hladno valjani (hladno deformirani), brez nadaljnje obdelave, v kolobarjih (razen izdelkov iz hitroreznega jekla ali silicijevega jekla za elektropločevine)</v>
      </c>
      <c r="D874" t="s">
        <v>1281</v>
      </c>
      <c r="E874">
        <v>0.98699999999999999</v>
      </c>
      <c r="F874" s="62" t="s">
        <v>1727</v>
      </c>
      <c r="G874">
        <v>2</v>
      </c>
      <c r="H874">
        <v>2028</v>
      </c>
    </row>
    <row r="875" spans="1:8" ht="43.2" x14ac:dyDescent="0.3">
      <c r="A875" t="s">
        <v>219</v>
      </c>
      <c r="B875" s="28" t="s">
        <v>459</v>
      </c>
      <c r="C875">
        <v>0.14199999999999999</v>
      </c>
      <c r="D875" t="s">
        <v>1284</v>
      </c>
      <c r="E875">
        <v>1.706</v>
      </c>
      <c r="F875" s="62" t="s">
        <v>1724</v>
      </c>
      <c r="G875">
        <v>1</v>
      </c>
      <c r="H875">
        <v>2025</v>
      </c>
    </row>
    <row r="876" spans="1:8" ht="43.2" x14ac:dyDescent="0.3">
      <c r="A876" t="s">
        <v>219</v>
      </c>
      <c r="B876" s="28" t="str">
        <f t="shared" ref="B876:B882" si="267">B875</f>
        <v>Ploščati valjani izdelki iz legiranega jekla, razen nerjavnega, širine 600 mm ali več, vroče valjani ali hladno valjani (hladno deformirani) in elektrolitsko platirani ali prevlečeni s cinkom (razen izdelkov iz silicijevega jekla za elektropločevine)</v>
      </c>
      <c r="D876" t="s">
        <v>1285</v>
      </c>
      <c r="E876">
        <v>0.84799999999999998</v>
      </c>
      <c r="F876" s="62" t="s">
        <v>1725</v>
      </c>
      <c r="G876">
        <v>1</v>
      </c>
      <c r="H876">
        <v>2025</v>
      </c>
    </row>
    <row r="877" spans="1:8" ht="43.2" x14ac:dyDescent="0.3">
      <c r="A877" t="s">
        <v>219</v>
      </c>
      <c r="B877"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77" t="s">
        <v>1286</v>
      </c>
      <c r="E877">
        <v>0.49299999999999999</v>
      </c>
      <c r="F877" s="62" t="s">
        <v>1726</v>
      </c>
      <c r="G877">
        <v>1</v>
      </c>
      <c r="H877">
        <v>2025</v>
      </c>
    </row>
    <row r="878" spans="1:8" ht="43.2" x14ac:dyDescent="0.3">
      <c r="A878" t="s">
        <v>219</v>
      </c>
      <c r="B878"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78" t="s">
        <v>1287</v>
      </c>
      <c r="E878">
        <v>1.054</v>
      </c>
      <c r="F878" s="62" t="s">
        <v>1727</v>
      </c>
      <c r="G878">
        <v>1</v>
      </c>
      <c r="H878">
        <v>2025</v>
      </c>
    </row>
    <row r="879" spans="1:8" ht="43.2" x14ac:dyDescent="0.3">
      <c r="A879" t="s">
        <v>219</v>
      </c>
      <c r="B879"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79" t="s">
        <v>1288</v>
      </c>
      <c r="E879">
        <v>1.532</v>
      </c>
      <c r="F879" s="62" t="s">
        <v>1724</v>
      </c>
      <c r="G879">
        <v>2</v>
      </c>
      <c r="H879">
        <v>2028</v>
      </c>
    </row>
    <row r="880" spans="1:8" ht="43.2" x14ac:dyDescent="0.3">
      <c r="A880" t="s">
        <v>219</v>
      </c>
      <c r="B880"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80" t="s">
        <v>1289</v>
      </c>
      <c r="E880">
        <v>0.83499999999999996</v>
      </c>
      <c r="F880" s="62" t="s">
        <v>1725</v>
      </c>
      <c r="G880">
        <v>2</v>
      </c>
      <c r="H880">
        <v>2028</v>
      </c>
    </row>
    <row r="881" spans="1:8" ht="43.2" x14ac:dyDescent="0.3">
      <c r="A881" t="s">
        <v>219</v>
      </c>
      <c r="B881"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81" t="s">
        <v>1290</v>
      </c>
      <c r="E881">
        <v>0.48</v>
      </c>
      <c r="F881" s="62" t="s">
        <v>1726</v>
      </c>
      <c r="G881">
        <v>2</v>
      </c>
      <c r="H881">
        <v>2028</v>
      </c>
    </row>
    <row r="882" spans="1:8" ht="43.2" x14ac:dyDescent="0.3">
      <c r="A882" t="s">
        <v>219</v>
      </c>
      <c r="B882"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82" t="s">
        <v>1291</v>
      </c>
      <c r="E882">
        <v>1.0209999999999999</v>
      </c>
      <c r="F882" s="62" t="s">
        <v>1727</v>
      </c>
      <c r="G882">
        <v>2</v>
      </c>
      <c r="H882">
        <v>2028</v>
      </c>
    </row>
    <row r="883" spans="1:8" ht="43.2" x14ac:dyDescent="0.3">
      <c r="A883" t="s">
        <v>220</v>
      </c>
      <c r="B883" s="28" t="s">
        <v>460</v>
      </c>
      <c r="C883">
        <v>0.14199999999999999</v>
      </c>
      <c r="D883" t="s">
        <v>1284</v>
      </c>
      <c r="E883">
        <v>1.706</v>
      </c>
      <c r="F883" s="62" t="s">
        <v>1724</v>
      </c>
      <c r="G883">
        <v>1</v>
      </c>
      <c r="H883">
        <v>2025</v>
      </c>
    </row>
    <row r="884" spans="1:8" ht="43.2" x14ac:dyDescent="0.3">
      <c r="A884" t="s">
        <v>220</v>
      </c>
      <c r="B884" s="28" t="str">
        <f t="shared" ref="B884:B890" si="268">B883</f>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4" t="s">
        <v>1285</v>
      </c>
      <c r="E884">
        <v>0.84799999999999998</v>
      </c>
      <c r="F884" s="62" t="s">
        <v>1725</v>
      </c>
      <c r="G884">
        <v>1</v>
      </c>
      <c r="H884">
        <v>2025</v>
      </c>
    </row>
    <row r="885" spans="1:8" ht="43.2" x14ac:dyDescent="0.3">
      <c r="A885" t="s">
        <v>220</v>
      </c>
      <c r="B885"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5" t="s">
        <v>1286</v>
      </c>
      <c r="E885">
        <v>0.49299999999999999</v>
      </c>
      <c r="F885" s="62" t="s">
        <v>1726</v>
      </c>
      <c r="G885">
        <v>1</v>
      </c>
      <c r="H885">
        <v>2025</v>
      </c>
    </row>
    <row r="886" spans="1:8" ht="43.2" x14ac:dyDescent="0.3">
      <c r="A886" t="s">
        <v>220</v>
      </c>
      <c r="B886"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6" t="s">
        <v>1287</v>
      </c>
      <c r="E886">
        <v>1.054</v>
      </c>
      <c r="F886" s="62" t="s">
        <v>1727</v>
      </c>
      <c r="G886">
        <v>1</v>
      </c>
      <c r="H886">
        <v>2025</v>
      </c>
    </row>
    <row r="887" spans="1:8" ht="43.2" x14ac:dyDescent="0.3">
      <c r="A887" t="s">
        <v>220</v>
      </c>
      <c r="B887"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7" t="s">
        <v>1288</v>
      </c>
      <c r="E887">
        <v>1.532</v>
      </c>
      <c r="F887" s="62" t="s">
        <v>1724</v>
      </c>
      <c r="G887">
        <v>2</v>
      </c>
      <c r="H887">
        <v>2028</v>
      </c>
    </row>
    <row r="888" spans="1:8" ht="43.2" x14ac:dyDescent="0.3">
      <c r="A888" t="s">
        <v>220</v>
      </c>
      <c r="B888"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8" t="s">
        <v>1289</v>
      </c>
      <c r="E888">
        <v>0.83499999999999996</v>
      </c>
      <c r="F888" s="62" t="s">
        <v>1725</v>
      </c>
      <c r="G888">
        <v>2</v>
      </c>
      <c r="H888">
        <v>2028</v>
      </c>
    </row>
    <row r="889" spans="1:8" ht="43.2" x14ac:dyDescent="0.3">
      <c r="A889" t="s">
        <v>220</v>
      </c>
      <c r="B889"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9" t="s">
        <v>1290</v>
      </c>
      <c r="E889">
        <v>0.48</v>
      </c>
      <c r="F889" s="62" t="s">
        <v>1726</v>
      </c>
      <c r="G889">
        <v>2</v>
      </c>
      <c r="H889">
        <v>2028</v>
      </c>
    </row>
    <row r="890" spans="1:8" ht="43.2" x14ac:dyDescent="0.3">
      <c r="A890" t="s">
        <v>220</v>
      </c>
      <c r="B890"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90" t="s">
        <v>1291</v>
      </c>
      <c r="E890">
        <v>1.0209999999999999</v>
      </c>
      <c r="F890" s="62" t="s">
        <v>1727</v>
      </c>
      <c r="G890">
        <v>2</v>
      </c>
      <c r="H890">
        <v>2028</v>
      </c>
    </row>
    <row r="891" spans="1:8" ht="43.2" x14ac:dyDescent="0.3">
      <c r="A891" t="s">
        <v>221</v>
      </c>
      <c r="B891" s="28" t="s">
        <v>1292</v>
      </c>
      <c r="C891">
        <v>0.14199999999999999</v>
      </c>
      <c r="D891" t="s">
        <v>1284</v>
      </c>
      <c r="E891">
        <v>1.706</v>
      </c>
      <c r="F891" s="62" t="s">
        <v>1724</v>
      </c>
      <c r="G891">
        <v>1</v>
      </c>
      <c r="H891">
        <v>2025</v>
      </c>
    </row>
    <row r="892" spans="1:8" ht="43.2" x14ac:dyDescent="0.3">
      <c r="A892" t="s">
        <v>221</v>
      </c>
      <c r="B892" s="28" t="str">
        <f t="shared" ref="B892:B898" si="269">B891</f>
        <v>Ploščati valjani izdelki iz legiranega jekla, razen nerjavnega, širine 600 mm ali več, vroče valjani ali hladno valjani (hladno deformirani) in nadalje obdelani (razen platirani ali prevlečeni s cinkom in izdelki iz silicijevega jekla za elektropločevine)</v>
      </c>
      <c r="D892" t="s">
        <v>1285</v>
      </c>
      <c r="E892">
        <v>0.84799999999999998</v>
      </c>
      <c r="F892" s="62" t="s">
        <v>1725</v>
      </c>
      <c r="G892">
        <v>1</v>
      </c>
      <c r="H892">
        <v>2025</v>
      </c>
    </row>
    <row r="893" spans="1:8" ht="43.2" x14ac:dyDescent="0.3">
      <c r="A893" t="s">
        <v>221</v>
      </c>
      <c r="B893"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3" t="s">
        <v>1286</v>
      </c>
      <c r="E893">
        <v>0.49299999999999999</v>
      </c>
      <c r="F893" s="62" t="s">
        <v>1726</v>
      </c>
      <c r="G893">
        <v>1</v>
      </c>
      <c r="H893">
        <v>2025</v>
      </c>
    </row>
    <row r="894" spans="1:8" ht="43.2" x14ac:dyDescent="0.3">
      <c r="A894" t="s">
        <v>221</v>
      </c>
      <c r="B894"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4" t="s">
        <v>1287</v>
      </c>
      <c r="E894">
        <v>1.054</v>
      </c>
      <c r="F894" s="62" t="s">
        <v>1727</v>
      </c>
      <c r="G894">
        <v>1</v>
      </c>
      <c r="H894">
        <v>2025</v>
      </c>
    </row>
    <row r="895" spans="1:8" ht="43.2" x14ac:dyDescent="0.3">
      <c r="A895" t="s">
        <v>221</v>
      </c>
      <c r="B895"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5" t="s">
        <v>1288</v>
      </c>
      <c r="E895">
        <v>1.532</v>
      </c>
      <c r="F895" s="62" t="s">
        <v>1724</v>
      </c>
      <c r="G895">
        <v>2</v>
      </c>
      <c r="H895">
        <v>2028</v>
      </c>
    </row>
    <row r="896" spans="1:8" ht="43.2" x14ac:dyDescent="0.3">
      <c r="A896" t="s">
        <v>221</v>
      </c>
      <c r="B896"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6" t="s">
        <v>1289</v>
      </c>
      <c r="E896">
        <v>0.83499999999999996</v>
      </c>
      <c r="F896" s="62" t="s">
        <v>1725</v>
      </c>
      <c r="G896">
        <v>2</v>
      </c>
      <c r="H896">
        <v>2028</v>
      </c>
    </row>
    <row r="897" spans="1:8" ht="43.2" x14ac:dyDescent="0.3">
      <c r="A897" t="s">
        <v>221</v>
      </c>
      <c r="B897"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7" t="s">
        <v>1290</v>
      </c>
      <c r="E897">
        <v>0.48</v>
      </c>
      <c r="F897" s="62" t="s">
        <v>1726</v>
      </c>
      <c r="G897">
        <v>2</v>
      </c>
      <c r="H897">
        <v>2028</v>
      </c>
    </row>
    <row r="898" spans="1:8" ht="43.2" x14ac:dyDescent="0.3">
      <c r="A898" t="s">
        <v>221</v>
      </c>
      <c r="B898"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8" t="s">
        <v>1291</v>
      </c>
      <c r="E898">
        <v>1.0209999999999999</v>
      </c>
      <c r="F898" s="62" t="s">
        <v>1727</v>
      </c>
      <c r="G898">
        <v>2</v>
      </c>
      <c r="H898">
        <v>2028</v>
      </c>
    </row>
    <row r="899" spans="1:8" ht="28.8" x14ac:dyDescent="0.3">
      <c r="A899" t="s">
        <v>223</v>
      </c>
      <c r="B899" s="28" t="s">
        <v>463</v>
      </c>
      <c r="C899">
        <v>7.2999999999999995E-2</v>
      </c>
      <c r="D899" t="s">
        <v>1247</v>
      </c>
      <c r="E899">
        <v>1.7789999999999999</v>
      </c>
      <c r="F899" s="62" t="s">
        <v>1721</v>
      </c>
      <c r="G899" t="s">
        <v>1730</v>
      </c>
      <c r="H899">
        <v>2025</v>
      </c>
    </row>
    <row r="900" spans="1:8" ht="28.8" x14ac:dyDescent="0.3">
      <c r="A900" t="s">
        <v>223</v>
      </c>
      <c r="B900" s="28" t="str">
        <f t="shared" ref="B900:B901" si="270">B899</f>
        <v>Ploščati valjani izdelki iz silicijevega jekla za elektropločevine, širine manj kot 600 mm, vroče valjani ali hladno valjani (hladno deformirani), zrnato usmerjeni</v>
      </c>
      <c r="D900" t="s">
        <v>1248</v>
      </c>
      <c r="E900">
        <v>0.63500000000000001</v>
      </c>
      <c r="F900" s="62" t="s">
        <v>1722</v>
      </c>
      <c r="G900" t="s">
        <v>1730</v>
      </c>
      <c r="H900">
        <v>2025</v>
      </c>
    </row>
    <row r="901" spans="1:8" ht="28.8" x14ac:dyDescent="0.3">
      <c r="A901" t="s">
        <v>223</v>
      </c>
      <c r="B901" s="28" t="str">
        <f t="shared" si="270"/>
        <v>Ploščati valjani izdelki iz silicijevega jekla za elektropločevine, širine manj kot 600 mm, vroče valjani ali hladno valjani (hladno deformirani), zrnato usmerjeni</v>
      </c>
      <c r="D901" t="s">
        <v>1249</v>
      </c>
      <c r="E901">
        <v>0.109</v>
      </c>
      <c r="F901" s="62" t="s">
        <v>1723</v>
      </c>
      <c r="G901" t="s">
        <v>1730</v>
      </c>
      <c r="H901">
        <v>2025</v>
      </c>
    </row>
    <row r="902" spans="1:8" ht="28.8" x14ac:dyDescent="0.3">
      <c r="A902" t="s">
        <v>224</v>
      </c>
      <c r="B902" s="28" t="s">
        <v>464</v>
      </c>
      <c r="C902">
        <v>7.2999999999999995E-2</v>
      </c>
      <c r="D902" t="s">
        <v>1250</v>
      </c>
      <c r="E902">
        <v>1.399</v>
      </c>
      <c r="F902" s="62" t="s">
        <v>1721</v>
      </c>
      <c r="G902" t="s">
        <v>1730</v>
      </c>
      <c r="H902">
        <v>2025</v>
      </c>
    </row>
    <row r="903" spans="1:8" ht="28.8" x14ac:dyDescent="0.3">
      <c r="A903" t="s">
        <v>224</v>
      </c>
      <c r="B903" s="28" t="str">
        <f t="shared" ref="B903:B904" si="271">B902</f>
        <v>Ploščati valjani izdelki iz silicijevega jekla za elektropločevine, širine manj kot 600 mm, vroče valjani, brez nadaljnje obdelave</v>
      </c>
      <c r="D903" t="s">
        <v>1251</v>
      </c>
      <c r="E903">
        <v>0.51</v>
      </c>
      <c r="F903" s="62" t="s">
        <v>1722</v>
      </c>
      <c r="G903" t="s">
        <v>1730</v>
      </c>
      <c r="H903">
        <v>2025</v>
      </c>
    </row>
    <row r="904" spans="1:8" ht="28.8" x14ac:dyDescent="0.3">
      <c r="A904" t="s">
        <v>224</v>
      </c>
      <c r="B904" s="28" t="str">
        <f t="shared" si="271"/>
        <v>Ploščati valjani izdelki iz silicijevega jekla za elektropločevine, širine manj kot 600 mm, vroče valjani, brez nadaljnje obdelave</v>
      </c>
      <c r="D904" t="s">
        <v>1252</v>
      </c>
      <c r="E904">
        <v>0.10100000000000001</v>
      </c>
      <c r="F904" s="62" t="s">
        <v>1723</v>
      </c>
      <c r="G904" t="s">
        <v>1730</v>
      </c>
      <c r="H904">
        <v>2025</v>
      </c>
    </row>
    <row r="905" spans="1:8" ht="28.8" x14ac:dyDescent="0.3">
      <c r="A905" t="s">
        <v>225</v>
      </c>
      <c r="B905" s="28" t="s">
        <v>465</v>
      </c>
      <c r="C905">
        <v>0.109</v>
      </c>
      <c r="D905" t="s">
        <v>1253</v>
      </c>
      <c r="E905">
        <v>1.488</v>
      </c>
      <c r="F905" s="62" t="s">
        <v>1721</v>
      </c>
      <c r="G905" t="s">
        <v>1730</v>
      </c>
      <c r="H905">
        <v>2025</v>
      </c>
    </row>
    <row r="906" spans="1:8" ht="28.8" x14ac:dyDescent="0.3">
      <c r="A906" t="s">
        <v>225</v>
      </c>
      <c r="B906" s="28" t="str">
        <f t="shared" ref="B906:B907" si="272">B905</f>
        <v>Ploščati valjani izdelki iz silicijevega jekla za elektropločevine, širine manj kot 600 mm, hladno valjani (hladno deformirani), nadalje obdelani ali ne, ali vroče valjani in nadalje obdelani, ne zrnato usmerjeni</v>
      </c>
      <c r="D906" t="s">
        <v>1254</v>
      </c>
      <c r="E906">
        <v>0.56299999999999994</v>
      </c>
      <c r="F906" s="62" t="s">
        <v>1722</v>
      </c>
      <c r="G906" t="s">
        <v>1730</v>
      </c>
      <c r="H906">
        <v>2025</v>
      </c>
    </row>
    <row r="907" spans="1:8" ht="28.8" x14ac:dyDescent="0.3">
      <c r="A907" t="s">
        <v>225</v>
      </c>
      <c r="B907" s="28" t="str">
        <f t="shared" si="272"/>
        <v>Ploščati valjani izdelki iz silicijevega jekla za elektropločevine, širine manj kot 600 mm, hladno valjani (hladno deformirani), nadalje obdelani ali ne, ali vroče valjani in nadalje obdelani, ne zrnato usmerjeni</v>
      </c>
      <c r="D907" t="s">
        <v>1255</v>
      </c>
      <c r="E907">
        <v>0.13800000000000001</v>
      </c>
      <c r="F907" s="62" t="s">
        <v>1723</v>
      </c>
      <c r="G907" t="s">
        <v>1730</v>
      </c>
      <c r="H907">
        <v>2025</v>
      </c>
    </row>
    <row r="908" spans="1:8" ht="28.8" x14ac:dyDescent="0.3">
      <c r="A908" t="s">
        <v>226</v>
      </c>
      <c r="B908" s="28" t="s">
        <v>466</v>
      </c>
      <c r="C908">
        <v>7.2999999999999995E-2</v>
      </c>
      <c r="D908" t="s">
        <v>1238</v>
      </c>
      <c r="E908">
        <v>1.577</v>
      </c>
      <c r="F908" s="62" t="s">
        <v>1724</v>
      </c>
      <c r="G908">
        <v>1</v>
      </c>
      <c r="H908">
        <v>2025</v>
      </c>
    </row>
    <row r="909" spans="1:8" ht="28.8" x14ac:dyDescent="0.3">
      <c r="A909" t="s">
        <v>226</v>
      </c>
      <c r="B909" s="28" t="str">
        <f t="shared" ref="B909:B915" si="273">B908</f>
        <v>Ploščati valjani izdelki iz hitroreznega jekla za elektropločevine, širine do vključno 600 mm, vroče valjani ali hladno valjani (hladno deformirani)</v>
      </c>
      <c r="D909" t="s">
        <v>1239</v>
      </c>
      <c r="E909">
        <v>0.752</v>
      </c>
      <c r="F909" s="62" t="s">
        <v>1725</v>
      </c>
      <c r="G909">
        <v>1</v>
      </c>
      <c r="H909">
        <v>2025</v>
      </c>
    </row>
    <row r="910" spans="1:8" ht="28.8" x14ac:dyDescent="0.3">
      <c r="A910" t="s">
        <v>226</v>
      </c>
      <c r="B910" s="28" t="str">
        <f t="shared" si="273"/>
        <v>Ploščati valjani izdelki iz hitroreznega jekla za elektropločevine, širine do vključno 600 mm, vroče valjani ali hladno valjani (hladno deformirani)</v>
      </c>
      <c r="D910" t="s">
        <v>1240</v>
      </c>
      <c r="E910">
        <v>0.41</v>
      </c>
      <c r="F910" s="62" t="s">
        <v>1726</v>
      </c>
      <c r="G910">
        <v>1</v>
      </c>
      <c r="H910">
        <v>2025</v>
      </c>
    </row>
    <row r="911" spans="1:8" ht="28.8" x14ac:dyDescent="0.3">
      <c r="A911" t="s">
        <v>226</v>
      </c>
      <c r="B911" s="28" t="str">
        <f t="shared" si="273"/>
        <v>Ploščati valjani izdelki iz hitroreznega jekla za elektropločevine, širine do vključno 600 mm, vroče valjani ali hladno valjani (hladno deformirani)</v>
      </c>
      <c r="D911" t="s">
        <v>1241</v>
      </c>
      <c r="E911">
        <v>0.95</v>
      </c>
      <c r="F911" s="62" t="s">
        <v>1727</v>
      </c>
      <c r="G911">
        <v>1</v>
      </c>
      <c r="H911">
        <v>2025</v>
      </c>
    </row>
    <row r="912" spans="1:8" ht="28.8" x14ac:dyDescent="0.3">
      <c r="A912" t="s">
        <v>226</v>
      </c>
      <c r="B912" s="28" t="str">
        <f t="shared" si="273"/>
        <v>Ploščati valjani izdelki iz hitroreznega jekla za elektropločevine, širine do vključno 600 mm, vroče valjani ali hladno valjani (hladno deformirani)</v>
      </c>
      <c r="D912" t="s">
        <v>1242</v>
      </c>
      <c r="E912">
        <v>1.409</v>
      </c>
      <c r="F912" s="62" t="s">
        <v>1724</v>
      </c>
      <c r="G912">
        <v>2</v>
      </c>
      <c r="H912">
        <v>2028</v>
      </c>
    </row>
    <row r="913" spans="1:8" ht="28.8" x14ac:dyDescent="0.3">
      <c r="A913" t="s">
        <v>226</v>
      </c>
      <c r="B913" s="28" t="str">
        <f t="shared" si="273"/>
        <v>Ploščati valjani izdelki iz hitroreznega jekla za elektropločevine, širine do vključno 600 mm, vroče valjani ali hladno valjani (hladno deformirani)</v>
      </c>
      <c r="D913" t="s">
        <v>1243</v>
      </c>
      <c r="E913">
        <v>0.73899999999999999</v>
      </c>
      <c r="F913" s="62" t="s">
        <v>1725</v>
      </c>
      <c r="G913">
        <v>2</v>
      </c>
      <c r="H913">
        <v>2028</v>
      </c>
    </row>
    <row r="914" spans="1:8" ht="28.8" x14ac:dyDescent="0.3">
      <c r="A914" t="s">
        <v>226</v>
      </c>
      <c r="B914" s="28" t="str">
        <f t="shared" si="273"/>
        <v>Ploščati valjani izdelki iz hitroreznega jekla za elektropločevine, širine do vključno 600 mm, vroče valjani ali hladno valjani (hladno deformirani)</v>
      </c>
      <c r="D914" t="s">
        <v>1244</v>
      </c>
      <c r="E914">
        <v>0.39700000000000002</v>
      </c>
      <c r="F914" s="62" t="s">
        <v>1726</v>
      </c>
      <c r="G914">
        <v>2</v>
      </c>
      <c r="H914">
        <v>2028</v>
      </c>
    </row>
    <row r="915" spans="1:8" ht="28.8" x14ac:dyDescent="0.3">
      <c r="A915" t="s">
        <v>226</v>
      </c>
      <c r="B915" s="28" t="str">
        <f t="shared" si="273"/>
        <v>Ploščati valjani izdelki iz hitroreznega jekla za elektropločevine, širine do vključno 600 mm, vroče valjani ali hladno valjani (hladno deformirani)</v>
      </c>
      <c r="D915" t="s">
        <v>1245</v>
      </c>
      <c r="E915">
        <v>0.91800000000000004</v>
      </c>
      <c r="F915" s="62" t="s">
        <v>1727</v>
      </c>
      <c r="G915">
        <v>2</v>
      </c>
      <c r="H915">
        <v>2028</v>
      </c>
    </row>
    <row r="916" spans="1:8" x14ac:dyDescent="0.3">
      <c r="A916" t="s">
        <v>1293</v>
      </c>
      <c r="B916" s="28" t="s">
        <v>1294</v>
      </c>
      <c r="C916">
        <v>7.2999999999999995E-2</v>
      </c>
      <c r="D916" t="s">
        <v>1238</v>
      </c>
      <c r="E916">
        <v>1.577</v>
      </c>
      <c r="F916" s="62" t="s">
        <v>1724</v>
      </c>
      <c r="G916">
        <v>1</v>
      </c>
      <c r="H916">
        <v>2025</v>
      </c>
    </row>
    <row r="917" spans="1:8" x14ac:dyDescent="0.3">
      <c r="A917" t="s">
        <v>1293</v>
      </c>
      <c r="B917" s="28" t="str">
        <f t="shared" ref="B917:B923" si="274">B916</f>
        <v>Ploščati valjani izdelki iz orodnega jekla, širine manj kot 600 mm, samo vroče valjani</v>
      </c>
      <c r="D917" t="s">
        <v>1239</v>
      </c>
      <c r="E917">
        <v>0.752</v>
      </c>
      <c r="F917" s="62" t="s">
        <v>1725</v>
      </c>
      <c r="G917">
        <v>1</v>
      </c>
      <c r="H917">
        <v>2025</v>
      </c>
    </row>
    <row r="918" spans="1:8" x14ac:dyDescent="0.3">
      <c r="A918" t="s">
        <v>1293</v>
      </c>
      <c r="B918" s="28" t="str">
        <f t="shared" si="274"/>
        <v>Ploščati valjani izdelki iz orodnega jekla, širine manj kot 600 mm, samo vroče valjani</v>
      </c>
      <c r="D918" t="s">
        <v>1240</v>
      </c>
      <c r="E918">
        <v>0.41</v>
      </c>
      <c r="F918" s="62" t="s">
        <v>1726</v>
      </c>
      <c r="G918">
        <v>1</v>
      </c>
      <c r="H918">
        <v>2025</v>
      </c>
    </row>
    <row r="919" spans="1:8" x14ac:dyDescent="0.3">
      <c r="A919" t="s">
        <v>1293</v>
      </c>
      <c r="B919" s="28" t="str">
        <f t="shared" si="274"/>
        <v>Ploščati valjani izdelki iz orodnega jekla, širine manj kot 600 mm, samo vroče valjani</v>
      </c>
      <c r="D919" t="s">
        <v>1241</v>
      </c>
      <c r="E919">
        <v>0.95</v>
      </c>
      <c r="F919" s="62" t="s">
        <v>1727</v>
      </c>
      <c r="G919">
        <v>1</v>
      </c>
      <c r="H919">
        <v>2025</v>
      </c>
    </row>
    <row r="920" spans="1:8" x14ac:dyDescent="0.3">
      <c r="A920" t="s">
        <v>1293</v>
      </c>
      <c r="B920" s="28" t="str">
        <f t="shared" si="274"/>
        <v>Ploščati valjani izdelki iz orodnega jekla, širine manj kot 600 mm, samo vroče valjani</v>
      </c>
      <c r="D920" t="s">
        <v>1242</v>
      </c>
      <c r="E920">
        <v>1.409</v>
      </c>
      <c r="F920" s="62" t="s">
        <v>1724</v>
      </c>
      <c r="G920">
        <v>2</v>
      </c>
      <c r="H920">
        <v>2028</v>
      </c>
    </row>
    <row r="921" spans="1:8" x14ac:dyDescent="0.3">
      <c r="A921" t="s">
        <v>1293</v>
      </c>
      <c r="B921" s="28" t="str">
        <f t="shared" si="274"/>
        <v>Ploščati valjani izdelki iz orodnega jekla, širine manj kot 600 mm, samo vroče valjani</v>
      </c>
      <c r="D921" t="s">
        <v>1243</v>
      </c>
      <c r="E921">
        <v>0.73899999999999999</v>
      </c>
      <c r="F921" s="62" t="s">
        <v>1725</v>
      </c>
      <c r="G921">
        <v>2</v>
      </c>
      <c r="H921">
        <v>2028</v>
      </c>
    </row>
    <row r="922" spans="1:8" x14ac:dyDescent="0.3">
      <c r="A922" t="s">
        <v>1293</v>
      </c>
      <c r="B922" s="28" t="str">
        <f t="shared" si="274"/>
        <v>Ploščati valjani izdelki iz orodnega jekla, širine manj kot 600 mm, samo vroče valjani</v>
      </c>
      <c r="D922" t="s">
        <v>1244</v>
      </c>
      <c r="E922">
        <v>0.39700000000000002</v>
      </c>
      <c r="F922" s="62" t="s">
        <v>1726</v>
      </c>
      <c r="G922">
        <v>2</v>
      </c>
      <c r="H922">
        <v>2028</v>
      </c>
    </row>
    <row r="923" spans="1:8" x14ac:dyDescent="0.3">
      <c r="A923" t="s">
        <v>1293</v>
      </c>
      <c r="B923" s="28" t="str">
        <f t="shared" si="274"/>
        <v>Ploščati valjani izdelki iz orodnega jekla, širine manj kot 600 mm, samo vroče valjani</v>
      </c>
      <c r="D923" t="s">
        <v>1245</v>
      </c>
      <c r="E923">
        <v>0.91800000000000004</v>
      </c>
      <c r="F923" s="62" t="s">
        <v>1727</v>
      </c>
      <c r="G923">
        <v>2</v>
      </c>
      <c r="H923">
        <v>2028</v>
      </c>
    </row>
    <row r="924" spans="1:8" ht="43.2" x14ac:dyDescent="0.3">
      <c r="A924" t="s">
        <v>1295</v>
      </c>
      <c r="B924" s="28" t="s">
        <v>1296</v>
      </c>
      <c r="C924">
        <v>7.2999999999999995E-2</v>
      </c>
      <c r="D924" t="s">
        <v>1238</v>
      </c>
      <c r="E924">
        <v>1.577</v>
      </c>
      <c r="F924" s="62" t="s">
        <v>1724</v>
      </c>
      <c r="G924">
        <v>1</v>
      </c>
      <c r="H924">
        <v>2025</v>
      </c>
    </row>
    <row r="925" spans="1:8" ht="43.2" x14ac:dyDescent="0.3">
      <c r="A925" t="s">
        <v>1295</v>
      </c>
      <c r="B925" s="28" t="str">
        <f t="shared" ref="B925:B931" si="275">B924</f>
        <v>Ploščati valjani izdelki iz legiranega jekla, razen nerjavnega jekla, samo vroče valjani, debeline 4,75 mm ali več, širine manj kot 600 mm (razen izdelkov iz orodnega jekla, silicijevega jekla za elektropločevine ali hitroreznega jekla)</v>
      </c>
      <c r="D925" t="s">
        <v>1239</v>
      </c>
      <c r="E925">
        <v>0.752</v>
      </c>
      <c r="F925" s="62" t="s">
        <v>1725</v>
      </c>
      <c r="G925">
        <v>1</v>
      </c>
      <c r="H925">
        <v>2025</v>
      </c>
    </row>
    <row r="926" spans="1:8" ht="43.2" x14ac:dyDescent="0.3">
      <c r="A926" t="s">
        <v>1295</v>
      </c>
      <c r="B926" s="28" t="str">
        <f t="shared" si="275"/>
        <v>Ploščati valjani izdelki iz legiranega jekla, razen nerjavnega jekla, samo vroče valjani, debeline 4,75 mm ali več, širine manj kot 600 mm (razen izdelkov iz orodnega jekla, silicijevega jekla za elektropločevine ali hitroreznega jekla)</v>
      </c>
      <c r="D926" t="s">
        <v>1240</v>
      </c>
      <c r="E926">
        <v>0.41</v>
      </c>
      <c r="F926" s="62" t="s">
        <v>1726</v>
      </c>
      <c r="G926">
        <v>1</v>
      </c>
      <c r="H926">
        <v>2025</v>
      </c>
    </row>
    <row r="927" spans="1:8" ht="43.2" x14ac:dyDescent="0.3">
      <c r="A927" t="s">
        <v>1295</v>
      </c>
      <c r="B927" s="28" t="str">
        <f t="shared" si="275"/>
        <v>Ploščati valjani izdelki iz legiranega jekla, razen nerjavnega jekla, samo vroče valjani, debeline 4,75 mm ali več, širine manj kot 600 mm (razen izdelkov iz orodnega jekla, silicijevega jekla za elektropločevine ali hitroreznega jekla)</v>
      </c>
      <c r="D927" t="s">
        <v>1241</v>
      </c>
      <c r="E927">
        <v>0.95</v>
      </c>
      <c r="F927" s="62" t="s">
        <v>1727</v>
      </c>
      <c r="G927">
        <v>1</v>
      </c>
      <c r="H927">
        <v>2025</v>
      </c>
    </row>
    <row r="928" spans="1:8" ht="43.2" x14ac:dyDescent="0.3">
      <c r="A928" t="s">
        <v>1295</v>
      </c>
      <c r="B928" s="28" t="str">
        <f t="shared" si="275"/>
        <v>Ploščati valjani izdelki iz legiranega jekla, razen nerjavnega jekla, samo vroče valjani, debeline 4,75 mm ali več, širine manj kot 600 mm (razen izdelkov iz orodnega jekla, silicijevega jekla za elektropločevine ali hitroreznega jekla)</v>
      </c>
      <c r="D928" t="s">
        <v>1242</v>
      </c>
      <c r="E928">
        <v>1.409</v>
      </c>
      <c r="F928" s="62" t="s">
        <v>1724</v>
      </c>
      <c r="G928">
        <v>2</v>
      </c>
      <c r="H928">
        <v>2028</v>
      </c>
    </row>
    <row r="929" spans="1:8" ht="43.2" x14ac:dyDescent="0.3">
      <c r="A929" t="s">
        <v>1295</v>
      </c>
      <c r="B929" s="28" t="str">
        <f t="shared" si="275"/>
        <v>Ploščati valjani izdelki iz legiranega jekla, razen nerjavnega jekla, samo vroče valjani, debeline 4,75 mm ali več, širine manj kot 600 mm (razen izdelkov iz orodnega jekla, silicijevega jekla za elektropločevine ali hitroreznega jekla)</v>
      </c>
      <c r="D929" t="s">
        <v>1243</v>
      </c>
      <c r="E929">
        <v>0.73899999999999999</v>
      </c>
      <c r="F929" s="62" t="s">
        <v>1725</v>
      </c>
      <c r="G929">
        <v>2</v>
      </c>
      <c r="H929">
        <v>2028</v>
      </c>
    </row>
    <row r="930" spans="1:8" ht="43.2" x14ac:dyDescent="0.3">
      <c r="A930" t="s">
        <v>1295</v>
      </c>
      <c r="B930" s="28" t="str">
        <f t="shared" si="275"/>
        <v>Ploščati valjani izdelki iz legiranega jekla, razen nerjavnega jekla, samo vroče valjani, debeline 4,75 mm ali več, širine manj kot 600 mm (razen izdelkov iz orodnega jekla, silicijevega jekla za elektropločevine ali hitroreznega jekla)</v>
      </c>
      <c r="D930" t="s">
        <v>1244</v>
      </c>
      <c r="E930">
        <v>0.39700000000000002</v>
      </c>
      <c r="F930" s="62" t="s">
        <v>1726</v>
      </c>
      <c r="G930">
        <v>2</v>
      </c>
      <c r="H930">
        <v>2028</v>
      </c>
    </row>
    <row r="931" spans="1:8" ht="43.2" x14ac:dyDescent="0.3">
      <c r="A931" t="s">
        <v>1295</v>
      </c>
      <c r="B931" s="28" t="str">
        <f t="shared" si="275"/>
        <v>Ploščati valjani izdelki iz legiranega jekla, razen nerjavnega jekla, samo vroče valjani, debeline 4,75 mm ali več, širine manj kot 600 mm (razen izdelkov iz orodnega jekla, silicijevega jekla za elektropločevine ali hitroreznega jekla)</v>
      </c>
      <c r="D931" t="s">
        <v>1245</v>
      </c>
      <c r="E931">
        <v>0.91800000000000004</v>
      </c>
      <c r="F931" s="62" t="s">
        <v>1727</v>
      </c>
      <c r="G931">
        <v>2</v>
      </c>
      <c r="H931">
        <v>2028</v>
      </c>
    </row>
    <row r="932" spans="1:8" ht="43.2" x14ac:dyDescent="0.3">
      <c r="A932" t="s">
        <v>1297</v>
      </c>
      <c r="B932" s="28" t="s">
        <v>1298</v>
      </c>
      <c r="C932">
        <v>7.2999999999999995E-2</v>
      </c>
      <c r="D932" t="s">
        <v>1238</v>
      </c>
      <c r="E932">
        <v>1.577</v>
      </c>
      <c r="F932" s="62" t="s">
        <v>1724</v>
      </c>
      <c r="G932">
        <v>1</v>
      </c>
      <c r="H932">
        <v>2025</v>
      </c>
    </row>
    <row r="933" spans="1:8" ht="43.2" x14ac:dyDescent="0.3">
      <c r="A933" t="s">
        <v>1297</v>
      </c>
      <c r="B933" s="28" t="str">
        <f t="shared" ref="B933:B939" si="276">B932</f>
        <v>Ploščati valjani izdelki iz legiranega jekla, razen nerjavnega jekla, samo vroče valjani, debeline manj kot 4,75 mm, širine manj kot 600 mm (razen izdelkov iz orodnega jekla, silicijevega jekla za elektropločevine ali hitroreznega jekla)</v>
      </c>
      <c r="D933" t="s">
        <v>1239</v>
      </c>
      <c r="E933">
        <v>0.752</v>
      </c>
      <c r="F933" s="62" t="s">
        <v>1725</v>
      </c>
      <c r="G933">
        <v>1</v>
      </c>
      <c r="H933">
        <v>2025</v>
      </c>
    </row>
    <row r="934" spans="1:8" ht="43.2" x14ac:dyDescent="0.3">
      <c r="A934" t="s">
        <v>1297</v>
      </c>
      <c r="B934" s="28" t="str">
        <f t="shared" si="276"/>
        <v>Ploščati valjani izdelki iz legiranega jekla, razen nerjavnega jekla, samo vroče valjani, debeline manj kot 4,75 mm, širine manj kot 600 mm (razen izdelkov iz orodnega jekla, silicijevega jekla za elektropločevine ali hitroreznega jekla)</v>
      </c>
      <c r="D934" t="s">
        <v>1240</v>
      </c>
      <c r="E934">
        <v>0.41</v>
      </c>
      <c r="F934" s="62" t="s">
        <v>1726</v>
      </c>
      <c r="G934">
        <v>1</v>
      </c>
      <c r="H934">
        <v>2025</v>
      </c>
    </row>
    <row r="935" spans="1:8" ht="43.2" x14ac:dyDescent="0.3">
      <c r="A935" t="s">
        <v>1297</v>
      </c>
      <c r="B935" s="28" t="str">
        <f t="shared" si="276"/>
        <v>Ploščati valjani izdelki iz legiranega jekla, razen nerjavnega jekla, samo vroče valjani, debeline manj kot 4,75 mm, širine manj kot 600 mm (razen izdelkov iz orodnega jekla, silicijevega jekla za elektropločevine ali hitroreznega jekla)</v>
      </c>
      <c r="D935" t="s">
        <v>1241</v>
      </c>
      <c r="E935">
        <v>0.95</v>
      </c>
      <c r="F935" s="62" t="s">
        <v>1727</v>
      </c>
      <c r="G935">
        <v>1</v>
      </c>
      <c r="H935">
        <v>2025</v>
      </c>
    </row>
    <row r="936" spans="1:8" ht="43.2" x14ac:dyDescent="0.3">
      <c r="A936" t="s">
        <v>1297</v>
      </c>
      <c r="B936" s="28" t="str">
        <f t="shared" si="276"/>
        <v>Ploščati valjani izdelki iz legiranega jekla, razen nerjavnega jekla, samo vroče valjani, debeline manj kot 4,75 mm, širine manj kot 600 mm (razen izdelkov iz orodnega jekla, silicijevega jekla za elektropločevine ali hitroreznega jekla)</v>
      </c>
      <c r="D936" t="s">
        <v>1242</v>
      </c>
      <c r="E936">
        <v>1.409</v>
      </c>
      <c r="F936" s="62" t="s">
        <v>1724</v>
      </c>
      <c r="G936">
        <v>2</v>
      </c>
      <c r="H936">
        <v>2028</v>
      </c>
    </row>
    <row r="937" spans="1:8" ht="43.2" x14ac:dyDescent="0.3">
      <c r="A937" t="s">
        <v>1297</v>
      </c>
      <c r="B937" s="28" t="str">
        <f t="shared" si="276"/>
        <v>Ploščati valjani izdelki iz legiranega jekla, razen nerjavnega jekla, samo vroče valjani, debeline manj kot 4,75 mm, širine manj kot 600 mm (razen izdelkov iz orodnega jekla, silicijevega jekla za elektropločevine ali hitroreznega jekla)</v>
      </c>
      <c r="D937" t="s">
        <v>1243</v>
      </c>
      <c r="E937">
        <v>0.73899999999999999</v>
      </c>
      <c r="F937" s="62" t="s">
        <v>1725</v>
      </c>
      <c r="G937">
        <v>2</v>
      </c>
      <c r="H937">
        <v>2028</v>
      </c>
    </row>
    <row r="938" spans="1:8" ht="43.2" x14ac:dyDescent="0.3">
      <c r="A938" t="s">
        <v>1297</v>
      </c>
      <c r="B938" s="28" t="str">
        <f t="shared" si="276"/>
        <v>Ploščati valjani izdelki iz legiranega jekla, razen nerjavnega jekla, samo vroče valjani, debeline manj kot 4,75 mm, širine manj kot 600 mm (razen izdelkov iz orodnega jekla, silicijevega jekla za elektropločevine ali hitroreznega jekla)</v>
      </c>
      <c r="D938" t="s">
        <v>1244</v>
      </c>
      <c r="E938">
        <v>0.39700000000000002</v>
      </c>
      <c r="F938" s="62" t="s">
        <v>1726</v>
      </c>
      <c r="G938">
        <v>2</v>
      </c>
      <c r="H938">
        <v>2028</v>
      </c>
    </row>
    <row r="939" spans="1:8" ht="43.2" x14ac:dyDescent="0.3">
      <c r="A939" t="s">
        <v>1297</v>
      </c>
      <c r="B939" s="28" t="str">
        <f t="shared" si="276"/>
        <v>Ploščati valjani izdelki iz legiranega jekla, razen nerjavnega jekla, samo vroče valjani, debeline manj kot 4,75 mm, širine manj kot 600 mm (razen izdelkov iz orodnega jekla, silicijevega jekla za elektropločevine ali hitroreznega jekla)</v>
      </c>
      <c r="D939" t="s">
        <v>1245</v>
      </c>
      <c r="E939">
        <v>0.91800000000000004</v>
      </c>
      <c r="F939" s="62" t="s">
        <v>1727</v>
      </c>
      <c r="G939">
        <v>2</v>
      </c>
      <c r="H939">
        <v>2028</v>
      </c>
    </row>
    <row r="940" spans="1:8" ht="43.2" x14ac:dyDescent="0.3">
      <c r="A940" t="s">
        <v>228</v>
      </c>
      <c r="B940" s="28" t="s">
        <v>1283</v>
      </c>
      <c r="C940">
        <v>0.109</v>
      </c>
      <c r="D940" t="s">
        <v>1274</v>
      </c>
      <c r="E940">
        <v>1.673</v>
      </c>
      <c r="F940" s="62" t="s">
        <v>1724</v>
      </c>
      <c r="G940">
        <v>1</v>
      </c>
      <c r="H940">
        <v>2025</v>
      </c>
    </row>
    <row r="941" spans="1:8" ht="43.2" x14ac:dyDescent="0.3">
      <c r="A941" t="s">
        <v>228</v>
      </c>
      <c r="B941" s="28" t="str">
        <f t="shared" ref="B941:B947" si="277">B940</f>
        <v>Ploščati valjani izdelki iz legiranega jekla, razen nerjavnega, širine manj kot 600 mm, hladno valjani (hladno deformirani), brez nadaljnje obdelave, v kolobarjih (razen izdelkov iz hitroreznega jekla ali silicijevega jekla za elektropločevine)</v>
      </c>
      <c r="D941" t="s">
        <v>1275</v>
      </c>
      <c r="E941">
        <v>0.81499999999999995</v>
      </c>
      <c r="F941" s="62" t="s">
        <v>1725</v>
      </c>
      <c r="G941">
        <v>1</v>
      </c>
      <c r="H941">
        <v>2025</v>
      </c>
    </row>
    <row r="942" spans="1:8" ht="43.2" x14ac:dyDescent="0.3">
      <c r="A942" t="s">
        <v>228</v>
      </c>
      <c r="B942" s="28" t="str">
        <f t="shared" si="277"/>
        <v>Ploščati valjani izdelki iz legiranega jekla, razen nerjavnega, širine manj kot 600 mm, hladno valjani (hladno deformirani), brez nadaljnje obdelave, v kolobarjih (razen izdelkov iz hitroreznega jekla ali silicijevega jekla za elektropločevine)</v>
      </c>
      <c r="D942" t="s">
        <v>1276</v>
      </c>
      <c r="E942">
        <v>0.46</v>
      </c>
      <c r="F942" s="62" t="s">
        <v>1726</v>
      </c>
      <c r="G942">
        <v>1</v>
      </c>
      <c r="H942">
        <v>2025</v>
      </c>
    </row>
    <row r="943" spans="1:8" ht="43.2" x14ac:dyDescent="0.3">
      <c r="A943" t="s">
        <v>228</v>
      </c>
      <c r="B943" s="28" t="str">
        <f t="shared" si="277"/>
        <v>Ploščati valjani izdelki iz legiranega jekla, razen nerjavnega, širine manj kot 600 mm, hladno valjani (hladno deformirani), brez nadaljnje obdelave, v kolobarjih (razen izdelkov iz hitroreznega jekla ali silicijevega jekla za elektropločevine)</v>
      </c>
      <c r="D943" t="s">
        <v>1277</v>
      </c>
      <c r="E943">
        <v>1.0209999999999999</v>
      </c>
      <c r="F943" s="62" t="s">
        <v>1727</v>
      </c>
      <c r="G943">
        <v>1</v>
      </c>
      <c r="H943">
        <v>2025</v>
      </c>
    </row>
    <row r="944" spans="1:8" ht="43.2" x14ac:dyDescent="0.3">
      <c r="A944" t="s">
        <v>228</v>
      </c>
      <c r="B944" s="28" t="str">
        <f t="shared" si="277"/>
        <v>Ploščati valjani izdelki iz legiranega jekla, razen nerjavnega, širine manj kot 600 mm, hladno valjani (hladno deformirani), brez nadaljnje obdelave, v kolobarjih (razen izdelkov iz hitroreznega jekla ali silicijevega jekla za elektropločevine)</v>
      </c>
      <c r="D944" t="s">
        <v>1278</v>
      </c>
      <c r="E944">
        <v>1.4990000000000001</v>
      </c>
      <c r="F944" s="62" t="s">
        <v>1724</v>
      </c>
      <c r="G944">
        <v>2</v>
      </c>
      <c r="H944">
        <v>2028</v>
      </c>
    </row>
    <row r="945" spans="1:8" ht="43.2" x14ac:dyDescent="0.3">
      <c r="A945" t="s">
        <v>228</v>
      </c>
      <c r="B945" s="28" t="str">
        <f t="shared" si="277"/>
        <v>Ploščati valjani izdelki iz legiranega jekla, razen nerjavnega, širine manj kot 600 mm, hladno valjani (hladno deformirani), brez nadaljnje obdelave, v kolobarjih (razen izdelkov iz hitroreznega jekla ali silicijevega jekla za elektropločevine)</v>
      </c>
      <c r="D945" t="s">
        <v>1279</v>
      </c>
      <c r="E945">
        <v>0.80100000000000005</v>
      </c>
      <c r="F945" s="62" t="s">
        <v>1725</v>
      </c>
      <c r="G945">
        <v>2</v>
      </c>
      <c r="H945">
        <v>2028</v>
      </c>
    </row>
    <row r="946" spans="1:8" ht="43.2" x14ac:dyDescent="0.3">
      <c r="A946" t="s">
        <v>228</v>
      </c>
      <c r="B946" s="28" t="str">
        <f t="shared" si="277"/>
        <v>Ploščati valjani izdelki iz legiranega jekla, razen nerjavnega, širine manj kot 600 mm, hladno valjani (hladno deformirani), brez nadaljnje obdelave, v kolobarjih (razen izdelkov iz hitroreznega jekla ali silicijevega jekla za elektropločevine)</v>
      </c>
      <c r="D946" t="s">
        <v>1280</v>
      </c>
      <c r="E946">
        <v>0.44600000000000001</v>
      </c>
      <c r="F946" s="62" t="s">
        <v>1726</v>
      </c>
      <c r="G946">
        <v>2</v>
      </c>
      <c r="H946">
        <v>2028</v>
      </c>
    </row>
    <row r="947" spans="1:8" ht="43.2" x14ac:dyDescent="0.3">
      <c r="A947" t="s">
        <v>228</v>
      </c>
      <c r="B947" s="28" t="str">
        <f t="shared" si="277"/>
        <v>Ploščati valjani izdelki iz legiranega jekla, razen nerjavnega, širine manj kot 600 mm, hladno valjani (hladno deformirani), brez nadaljnje obdelave, v kolobarjih (razen izdelkov iz hitroreznega jekla ali silicijevega jekla za elektropločevine)</v>
      </c>
      <c r="D947" t="s">
        <v>1281</v>
      </c>
      <c r="E947">
        <v>0.98699999999999999</v>
      </c>
      <c r="F947" s="62" t="s">
        <v>1727</v>
      </c>
      <c r="G947">
        <v>2</v>
      </c>
      <c r="H947">
        <v>2028</v>
      </c>
    </row>
    <row r="948" spans="1:8" ht="43.2" x14ac:dyDescent="0.3">
      <c r="A948" t="s">
        <v>1299</v>
      </c>
      <c r="B948" s="28" t="s">
        <v>1300</v>
      </c>
      <c r="C948">
        <v>0.14199999999999999</v>
      </c>
      <c r="D948" t="s">
        <v>1284</v>
      </c>
      <c r="E948">
        <v>1.706</v>
      </c>
      <c r="F948" s="62" t="s">
        <v>1724</v>
      </c>
      <c r="G948">
        <v>1</v>
      </c>
      <c r="H948">
        <v>2025</v>
      </c>
    </row>
    <row r="949" spans="1:8" ht="43.2" x14ac:dyDescent="0.3">
      <c r="A949" t="s">
        <v>1299</v>
      </c>
      <c r="B949" s="28" t="str">
        <f t="shared" ref="B949:B955" si="278">B948</f>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49" t="s">
        <v>1285</v>
      </c>
      <c r="E949">
        <v>0.84799999999999998</v>
      </c>
      <c r="F949" s="62" t="s">
        <v>1725</v>
      </c>
      <c r="G949">
        <v>1</v>
      </c>
      <c r="H949">
        <v>2025</v>
      </c>
    </row>
    <row r="950" spans="1:8" ht="43.2" x14ac:dyDescent="0.3">
      <c r="A950" t="s">
        <v>1299</v>
      </c>
      <c r="B950"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0" t="s">
        <v>1286</v>
      </c>
      <c r="E950">
        <v>0.49299999999999999</v>
      </c>
      <c r="F950" s="62" t="s">
        <v>1726</v>
      </c>
      <c r="G950">
        <v>1</v>
      </c>
      <c r="H950">
        <v>2025</v>
      </c>
    </row>
    <row r="951" spans="1:8" ht="43.2" x14ac:dyDescent="0.3">
      <c r="A951" t="s">
        <v>1299</v>
      </c>
      <c r="B951"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1" t="s">
        <v>1287</v>
      </c>
      <c r="E951">
        <v>1.054</v>
      </c>
      <c r="F951" s="62" t="s">
        <v>1727</v>
      </c>
      <c r="G951">
        <v>1</v>
      </c>
      <c r="H951">
        <v>2025</v>
      </c>
    </row>
    <row r="952" spans="1:8" ht="43.2" x14ac:dyDescent="0.3">
      <c r="A952" t="s">
        <v>1299</v>
      </c>
      <c r="B952"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2" t="s">
        <v>1288</v>
      </c>
      <c r="E952">
        <v>1.532</v>
      </c>
      <c r="F952" s="62" t="s">
        <v>1724</v>
      </c>
      <c r="G952">
        <v>2</v>
      </c>
      <c r="H952">
        <v>2028</v>
      </c>
    </row>
    <row r="953" spans="1:8" ht="43.2" x14ac:dyDescent="0.3">
      <c r="A953" t="s">
        <v>1299</v>
      </c>
      <c r="B953"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3" t="s">
        <v>1289</v>
      </c>
      <c r="E953">
        <v>0.83499999999999996</v>
      </c>
      <c r="F953" s="62" t="s">
        <v>1725</v>
      </c>
      <c r="G953">
        <v>2</v>
      </c>
      <c r="H953">
        <v>2028</v>
      </c>
    </row>
    <row r="954" spans="1:8" ht="43.2" x14ac:dyDescent="0.3">
      <c r="A954" t="s">
        <v>1299</v>
      </c>
      <c r="B954"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4" t="s">
        <v>1290</v>
      </c>
      <c r="E954">
        <v>0.48</v>
      </c>
      <c r="F954" s="62" t="s">
        <v>1726</v>
      </c>
      <c r="G954">
        <v>2</v>
      </c>
      <c r="H954">
        <v>2028</v>
      </c>
    </row>
    <row r="955" spans="1:8" ht="43.2" x14ac:dyDescent="0.3">
      <c r="A955" t="s">
        <v>1299</v>
      </c>
      <c r="B955"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5" t="s">
        <v>1291</v>
      </c>
      <c r="E955">
        <v>1.0209999999999999</v>
      </c>
      <c r="F955" s="62" t="s">
        <v>1727</v>
      </c>
      <c r="G955">
        <v>2</v>
      </c>
      <c r="H955">
        <v>2028</v>
      </c>
    </row>
    <row r="956" spans="1:8" ht="43.2" x14ac:dyDescent="0.3">
      <c r="A956" t="s">
        <v>1301</v>
      </c>
      <c r="B956" s="28" t="s">
        <v>1302</v>
      </c>
      <c r="C956">
        <v>0.14199999999999999</v>
      </c>
      <c r="D956" t="s">
        <v>1284</v>
      </c>
      <c r="E956">
        <v>1.706</v>
      </c>
      <c r="F956" s="62" t="s">
        <v>1724</v>
      </c>
      <c r="G956">
        <v>1</v>
      </c>
      <c r="H956">
        <v>2025</v>
      </c>
    </row>
    <row r="957" spans="1:8" ht="43.2" x14ac:dyDescent="0.3">
      <c r="A957" t="s">
        <v>1301</v>
      </c>
      <c r="B957" s="28" t="str">
        <f t="shared" ref="B957:B963" si="279">B956</f>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57" t="s">
        <v>1285</v>
      </c>
      <c r="E957">
        <v>0.84799999999999998</v>
      </c>
      <c r="F957" s="62" t="s">
        <v>1725</v>
      </c>
      <c r="G957">
        <v>1</v>
      </c>
      <c r="H957">
        <v>2025</v>
      </c>
    </row>
    <row r="958" spans="1:8" ht="43.2" x14ac:dyDescent="0.3">
      <c r="A958" t="s">
        <v>1301</v>
      </c>
      <c r="B958"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58" t="s">
        <v>1286</v>
      </c>
      <c r="E958">
        <v>0.49299999999999999</v>
      </c>
      <c r="F958" s="62" t="s">
        <v>1726</v>
      </c>
      <c r="G958">
        <v>1</v>
      </c>
      <c r="H958">
        <v>2025</v>
      </c>
    </row>
    <row r="959" spans="1:8" ht="43.2" x14ac:dyDescent="0.3">
      <c r="A959" t="s">
        <v>1301</v>
      </c>
      <c r="B959"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59" t="s">
        <v>1287</v>
      </c>
      <c r="E959">
        <v>1.054</v>
      </c>
      <c r="F959" s="62" t="s">
        <v>1727</v>
      </c>
      <c r="G959">
        <v>1</v>
      </c>
      <c r="H959">
        <v>2025</v>
      </c>
    </row>
    <row r="960" spans="1:8" ht="43.2" x14ac:dyDescent="0.3">
      <c r="A960" t="s">
        <v>1301</v>
      </c>
      <c r="B960"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60" t="s">
        <v>1288</v>
      </c>
      <c r="E960">
        <v>1.532</v>
      </c>
      <c r="F960" s="62" t="s">
        <v>1724</v>
      </c>
      <c r="G960">
        <v>2</v>
      </c>
      <c r="H960">
        <v>2028</v>
      </c>
    </row>
    <row r="961" spans="1:8" ht="43.2" x14ac:dyDescent="0.3">
      <c r="A961" t="s">
        <v>1301</v>
      </c>
      <c r="B961"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61" t="s">
        <v>1289</v>
      </c>
      <c r="E961">
        <v>0.83499999999999996</v>
      </c>
      <c r="F961" s="62" t="s">
        <v>1725</v>
      </c>
      <c r="G961">
        <v>2</v>
      </c>
      <c r="H961">
        <v>2028</v>
      </c>
    </row>
    <row r="962" spans="1:8" ht="43.2" x14ac:dyDescent="0.3">
      <c r="A962" t="s">
        <v>1301</v>
      </c>
      <c r="B962"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62" t="s">
        <v>1290</v>
      </c>
      <c r="E962">
        <v>0.48</v>
      </c>
      <c r="F962" s="62" t="s">
        <v>1726</v>
      </c>
      <c r="G962">
        <v>2</v>
      </c>
      <c r="H962">
        <v>2028</v>
      </c>
    </row>
    <row r="963" spans="1:8" ht="43.2" x14ac:dyDescent="0.3">
      <c r="A963" t="s">
        <v>1301</v>
      </c>
      <c r="B963"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63" t="s">
        <v>1291</v>
      </c>
      <c r="E963">
        <v>1.0209999999999999</v>
      </c>
      <c r="F963" s="62" t="s">
        <v>1727</v>
      </c>
      <c r="G963">
        <v>2</v>
      </c>
      <c r="H963">
        <v>2028</v>
      </c>
    </row>
    <row r="964" spans="1:8" ht="43.2" x14ac:dyDescent="0.3">
      <c r="A964" t="s">
        <v>1303</v>
      </c>
      <c r="B964" s="28" t="s">
        <v>1304</v>
      </c>
      <c r="C964">
        <v>0.14199999999999999</v>
      </c>
      <c r="D964" t="s">
        <v>1284</v>
      </c>
      <c r="E964">
        <v>1.706</v>
      </c>
      <c r="F964" s="62" t="s">
        <v>1724</v>
      </c>
      <c r="G964">
        <v>1</v>
      </c>
      <c r="H964">
        <v>2025</v>
      </c>
    </row>
    <row r="965" spans="1:8" ht="43.2" x14ac:dyDescent="0.3">
      <c r="A965" t="s">
        <v>1303</v>
      </c>
      <c r="B965" s="28" t="str">
        <f t="shared" ref="B965:B971" si="280">B964</f>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5" t="s">
        <v>1285</v>
      </c>
      <c r="E965">
        <v>0.84799999999999998</v>
      </c>
      <c r="F965" s="62" t="s">
        <v>1725</v>
      </c>
      <c r="G965">
        <v>1</v>
      </c>
      <c r="H965">
        <v>2025</v>
      </c>
    </row>
    <row r="966" spans="1:8" ht="43.2" x14ac:dyDescent="0.3">
      <c r="A966" t="s">
        <v>1303</v>
      </c>
      <c r="B966"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6" t="s">
        <v>1286</v>
      </c>
      <c r="E966">
        <v>0.49299999999999999</v>
      </c>
      <c r="F966" s="62" t="s">
        <v>1726</v>
      </c>
      <c r="G966">
        <v>1</v>
      </c>
      <c r="H966">
        <v>2025</v>
      </c>
    </row>
    <row r="967" spans="1:8" ht="43.2" x14ac:dyDescent="0.3">
      <c r="A967" t="s">
        <v>1303</v>
      </c>
      <c r="B967"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7" t="s">
        <v>1287</v>
      </c>
      <c r="E967">
        <v>1.054</v>
      </c>
      <c r="F967" s="62" t="s">
        <v>1727</v>
      </c>
      <c r="G967">
        <v>1</v>
      </c>
      <c r="H967">
        <v>2025</v>
      </c>
    </row>
    <row r="968" spans="1:8" ht="43.2" x14ac:dyDescent="0.3">
      <c r="A968" t="s">
        <v>1303</v>
      </c>
      <c r="B968"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8" t="s">
        <v>1288</v>
      </c>
      <c r="E968">
        <v>1.532</v>
      </c>
      <c r="F968" s="62" t="s">
        <v>1724</v>
      </c>
      <c r="G968">
        <v>2</v>
      </c>
      <c r="H968">
        <v>2028</v>
      </c>
    </row>
    <row r="969" spans="1:8" ht="43.2" x14ac:dyDescent="0.3">
      <c r="A969" t="s">
        <v>1303</v>
      </c>
      <c r="B969"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9" t="s">
        <v>1289</v>
      </c>
      <c r="E969">
        <v>0.83499999999999996</v>
      </c>
      <c r="F969" s="62" t="s">
        <v>1725</v>
      </c>
      <c r="G969">
        <v>2</v>
      </c>
      <c r="H969">
        <v>2028</v>
      </c>
    </row>
    <row r="970" spans="1:8" ht="43.2" x14ac:dyDescent="0.3">
      <c r="A970" t="s">
        <v>1303</v>
      </c>
      <c r="B970"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70" t="s">
        <v>1290</v>
      </c>
      <c r="E970">
        <v>0.48</v>
      </c>
      <c r="F970" s="62" t="s">
        <v>1726</v>
      </c>
      <c r="G970">
        <v>2</v>
      </c>
      <c r="H970">
        <v>2028</v>
      </c>
    </row>
    <row r="971" spans="1:8" ht="43.2" x14ac:dyDescent="0.3">
      <c r="A971" t="s">
        <v>1303</v>
      </c>
      <c r="B971"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71" t="s">
        <v>1291</v>
      </c>
      <c r="E971">
        <v>1.0209999999999999</v>
      </c>
      <c r="F971" s="62" t="s">
        <v>1727</v>
      </c>
      <c r="G971">
        <v>2</v>
      </c>
      <c r="H971">
        <v>2028</v>
      </c>
    </row>
    <row r="972" spans="1:8" x14ac:dyDescent="0.3">
      <c r="A972" t="s">
        <v>1305</v>
      </c>
      <c r="B972" s="28" t="s">
        <v>1306</v>
      </c>
      <c r="C972">
        <v>0.109</v>
      </c>
      <c r="D972" t="s">
        <v>1307</v>
      </c>
      <c r="E972">
        <v>1.613</v>
      </c>
      <c r="F972" s="62" t="s">
        <v>1724</v>
      </c>
      <c r="G972">
        <v>1</v>
      </c>
      <c r="H972">
        <v>2025</v>
      </c>
    </row>
    <row r="973" spans="1:8" x14ac:dyDescent="0.3">
      <c r="A973" t="s">
        <v>1305</v>
      </c>
      <c r="B973" s="28" t="str">
        <f t="shared" ref="B973:B979" si="281">B972</f>
        <v>Palice iz hitroreznega jekla, vroče valjane, v ohlapno navitih kolobarjih</v>
      </c>
      <c r="D973" t="s">
        <v>1308</v>
      </c>
      <c r="E973">
        <v>0.78800000000000003</v>
      </c>
      <c r="F973" s="62" t="s">
        <v>1725</v>
      </c>
      <c r="G973">
        <v>1</v>
      </c>
      <c r="H973">
        <v>2025</v>
      </c>
    </row>
    <row r="974" spans="1:8" x14ac:dyDescent="0.3">
      <c r="A974" t="s">
        <v>1305</v>
      </c>
      <c r="B974" s="28" t="str">
        <f t="shared" si="281"/>
        <v>Palice iz hitroreznega jekla, vroče valjane, v ohlapno navitih kolobarjih</v>
      </c>
      <c r="D974" t="s">
        <v>1309</v>
      </c>
      <c r="E974">
        <v>0.44600000000000001</v>
      </c>
      <c r="F974" s="62" t="s">
        <v>1726</v>
      </c>
      <c r="G974">
        <v>1</v>
      </c>
      <c r="H974">
        <v>2025</v>
      </c>
    </row>
    <row r="975" spans="1:8" x14ac:dyDescent="0.3">
      <c r="A975" t="s">
        <v>1305</v>
      </c>
      <c r="B975" s="28" t="str">
        <f t="shared" si="281"/>
        <v>Palice iz hitroreznega jekla, vroče valjane, v ohlapno navitih kolobarjih</v>
      </c>
      <c r="D975" t="s">
        <v>1310</v>
      </c>
      <c r="E975">
        <v>0.98599999999999999</v>
      </c>
      <c r="F975" s="62" t="s">
        <v>1727</v>
      </c>
      <c r="G975">
        <v>1</v>
      </c>
      <c r="H975">
        <v>2025</v>
      </c>
    </row>
    <row r="976" spans="1:8" x14ac:dyDescent="0.3">
      <c r="A976" t="s">
        <v>1305</v>
      </c>
      <c r="B976" s="28" t="str">
        <f t="shared" si="281"/>
        <v>Palice iz hitroreznega jekla, vroče valjane, v ohlapno navitih kolobarjih</v>
      </c>
      <c r="D976" t="s">
        <v>1311</v>
      </c>
      <c r="E976">
        <v>1.446</v>
      </c>
      <c r="F976" s="62" t="s">
        <v>1724</v>
      </c>
      <c r="G976">
        <v>2</v>
      </c>
      <c r="H976">
        <v>2028</v>
      </c>
    </row>
    <row r="977" spans="1:8" x14ac:dyDescent="0.3">
      <c r="A977" t="s">
        <v>1305</v>
      </c>
      <c r="B977" s="28" t="str">
        <f t="shared" si="281"/>
        <v>Palice iz hitroreznega jekla, vroče valjane, v ohlapno navitih kolobarjih</v>
      </c>
      <c r="D977" t="s">
        <v>1312</v>
      </c>
      <c r="E977">
        <v>0.77500000000000002</v>
      </c>
      <c r="F977" s="62" t="s">
        <v>1725</v>
      </c>
      <c r="G977">
        <v>2</v>
      </c>
      <c r="H977">
        <v>2028</v>
      </c>
    </row>
    <row r="978" spans="1:8" x14ac:dyDescent="0.3">
      <c r="A978" t="s">
        <v>1305</v>
      </c>
      <c r="B978" s="28" t="str">
        <f t="shared" si="281"/>
        <v>Palice iz hitroreznega jekla, vroče valjane, v ohlapno navitih kolobarjih</v>
      </c>
      <c r="D978" t="s">
        <v>1313</v>
      </c>
      <c r="E978">
        <v>0.433</v>
      </c>
      <c r="F978" s="62" t="s">
        <v>1726</v>
      </c>
      <c r="G978">
        <v>2</v>
      </c>
      <c r="H978">
        <v>2028</v>
      </c>
    </row>
    <row r="979" spans="1:8" x14ac:dyDescent="0.3">
      <c r="A979" t="s">
        <v>1305</v>
      </c>
      <c r="B979" s="28" t="str">
        <f t="shared" si="281"/>
        <v>Palice iz hitroreznega jekla, vroče valjane, v ohlapno navitih kolobarjih</v>
      </c>
      <c r="D979" t="s">
        <v>1314</v>
      </c>
      <c r="E979">
        <v>0.95399999999999996</v>
      </c>
      <c r="F979" s="62" t="s">
        <v>1727</v>
      </c>
      <c r="G979">
        <v>2</v>
      </c>
      <c r="H979">
        <v>2028</v>
      </c>
    </row>
    <row r="980" spans="1:8" x14ac:dyDescent="0.3">
      <c r="A980" t="s">
        <v>1315</v>
      </c>
      <c r="B980" s="28" t="s">
        <v>1316</v>
      </c>
      <c r="C980">
        <v>0.109</v>
      </c>
      <c r="D980" t="s">
        <v>1307</v>
      </c>
      <c r="E980">
        <v>1.613</v>
      </c>
      <c r="F980" s="62" t="s">
        <v>1724</v>
      </c>
      <c r="G980">
        <v>1</v>
      </c>
      <c r="H980">
        <v>2025</v>
      </c>
    </row>
    <row r="981" spans="1:8" x14ac:dyDescent="0.3">
      <c r="A981" t="s">
        <v>1315</v>
      </c>
      <c r="B981" s="28" t="str">
        <f t="shared" ref="B981:B987" si="282">B980</f>
        <v>Palice iz silicij-manganovega jekla, vroče valjane, v ohlapno navitih kolobarjih</v>
      </c>
      <c r="D981" t="s">
        <v>1308</v>
      </c>
      <c r="E981">
        <v>0.78800000000000003</v>
      </c>
      <c r="F981" s="62" t="s">
        <v>1725</v>
      </c>
      <c r="G981">
        <v>1</v>
      </c>
      <c r="H981">
        <v>2025</v>
      </c>
    </row>
    <row r="982" spans="1:8" x14ac:dyDescent="0.3">
      <c r="A982" t="s">
        <v>1315</v>
      </c>
      <c r="B982" s="28" t="str">
        <f t="shared" si="282"/>
        <v>Palice iz silicij-manganovega jekla, vroče valjane, v ohlapno navitih kolobarjih</v>
      </c>
      <c r="D982" t="s">
        <v>1309</v>
      </c>
      <c r="E982">
        <v>0.44600000000000001</v>
      </c>
      <c r="F982" s="62" t="s">
        <v>1726</v>
      </c>
      <c r="G982">
        <v>1</v>
      </c>
      <c r="H982">
        <v>2025</v>
      </c>
    </row>
    <row r="983" spans="1:8" x14ac:dyDescent="0.3">
      <c r="A983" t="s">
        <v>1315</v>
      </c>
      <c r="B983" s="28" t="str">
        <f t="shared" si="282"/>
        <v>Palice iz silicij-manganovega jekla, vroče valjane, v ohlapno navitih kolobarjih</v>
      </c>
      <c r="D983" t="s">
        <v>1310</v>
      </c>
      <c r="E983">
        <v>0.98599999999999999</v>
      </c>
      <c r="F983" s="62" t="s">
        <v>1727</v>
      </c>
      <c r="G983">
        <v>1</v>
      </c>
      <c r="H983">
        <v>2025</v>
      </c>
    </row>
    <row r="984" spans="1:8" x14ac:dyDescent="0.3">
      <c r="A984" t="s">
        <v>1315</v>
      </c>
      <c r="B984" s="28" t="str">
        <f t="shared" si="282"/>
        <v>Palice iz silicij-manganovega jekla, vroče valjane, v ohlapno navitih kolobarjih</v>
      </c>
      <c r="D984" t="s">
        <v>1311</v>
      </c>
      <c r="E984">
        <v>1.446</v>
      </c>
      <c r="F984" s="62" t="s">
        <v>1724</v>
      </c>
      <c r="G984">
        <v>2</v>
      </c>
      <c r="H984">
        <v>2028</v>
      </c>
    </row>
    <row r="985" spans="1:8" x14ac:dyDescent="0.3">
      <c r="A985" t="s">
        <v>1315</v>
      </c>
      <c r="B985" s="28" t="str">
        <f t="shared" si="282"/>
        <v>Palice iz silicij-manganovega jekla, vroče valjane, v ohlapno navitih kolobarjih</v>
      </c>
      <c r="D985" t="s">
        <v>1312</v>
      </c>
      <c r="E985">
        <v>0.77500000000000002</v>
      </c>
      <c r="F985" s="62" t="s">
        <v>1725</v>
      </c>
      <c r="G985">
        <v>2</v>
      </c>
      <c r="H985">
        <v>2028</v>
      </c>
    </row>
    <row r="986" spans="1:8" x14ac:dyDescent="0.3">
      <c r="A986" t="s">
        <v>1315</v>
      </c>
      <c r="B986" s="28" t="str">
        <f t="shared" si="282"/>
        <v>Palice iz silicij-manganovega jekla, vroče valjane, v ohlapno navitih kolobarjih</v>
      </c>
      <c r="D986" t="s">
        <v>1313</v>
      </c>
      <c r="E986">
        <v>0.433</v>
      </c>
      <c r="F986" s="62" t="s">
        <v>1726</v>
      </c>
      <c r="G986">
        <v>2</v>
      </c>
      <c r="H986">
        <v>2028</v>
      </c>
    </row>
    <row r="987" spans="1:8" x14ac:dyDescent="0.3">
      <c r="A987" t="s">
        <v>1315</v>
      </c>
      <c r="B987" s="28" t="str">
        <f t="shared" si="282"/>
        <v>Palice iz silicij-manganovega jekla, vroče valjane, v ohlapno navitih kolobarjih</v>
      </c>
      <c r="D987" t="s">
        <v>1314</v>
      </c>
      <c r="E987">
        <v>0.95399999999999996</v>
      </c>
      <c r="F987" s="62" t="s">
        <v>1727</v>
      </c>
      <c r="G987">
        <v>2</v>
      </c>
      <c r="H987">
        <v>2028</v>
      </c>
    </row>
    <row r="988" spans="1:8" ht="28.8" x14ac:dyDescent="0.3">
      <c r="A988" t="s">
        <v>1317</v>
      </c>
      <c r="B988" s="28" t="s">
        <v>1318</v>
      </c>
      <c r="C988">
        <v>0.109</v>
      </c>
      <c r="D988" t="s">
        <v>1319</v>
      </c>
      <c r="E988">
        <v>1.4350000000000001</v>
      </c>
      <c r="F988" s="62" t="s">
        <v>1721</v>
      </c>
      <c r="G988" t="s">
        <v>1730</v>
      </c>
      <c r="H988">
        <v>2025</v>
      </c>
    </row>
    <row r="989" spans="1:8" ht="28.8" x14ac:dyDescent="0.3">
      <c r="A989" t="s">
        <v>1317</v>
      </c>
      <c r="B989" s="28" t="str">
        <f t="shared" ref="B989:B990" si="283">B988</f>
        <v>Palice, vroče valjane, iz jekla, ki vsebuje ki vsebuje 0,0008 mas. % ali več bora, z vsebnostjo katerega koli elementa, manjšo od minimuma, navedenega v opombi 1(f) k temu poglavju, v ohlapno navitih kolobarjih</v>
      </c>
      <c r="D989" t="s">
        <v>1320</v>
      </c>
      <c r="E989">
        <v>0.54600000000000004</v>
      </c>
      <c r="F989" s="62" t="s">
        <v>1722</v>
      </c>
      <c r="G989" t="s">
        <v>1730</v>
      </c>
      <c r="H989">
        <v>2025</v>
      </c>
    </row>
    <row r="990" spans="1:8" ht="28.8" x14ac:dyDescent="0.3">
      <c r="A990" t="s">
        <v>1317</v>
      </c>
      <c r="B990" s="28" t="str">
        <f t="shared" si="283"/>
        <v>Palice, vroče valjane, iz jekla, ki vsebuje ki vsebuje 0,0008 mas. % ali več bora, z vsebnostjo katerega koli elementa, manjšo od minimuma, navedenega v opombi 1(f) k temu poglavju, v ohlapno navitih kolobarjih</v>
      </c>
      <c r="D990" t="s">
        <v>1321</v>
      </c>
      <c r="E990">
        <v>0.13700000000000001</v>
      </c>
      <c r="F990" s="62" t="s">
        <v>1723</v>
      </c>
      <c r="G990" t="s">
        <v>1730</v>
      </c>
      <c r="H990">
        <v>2025</v>
      </c>
    </row>
    <row r="991" spans="1:8" ht="28.8" x14ac:dyDescent="0.3">
      <c r="A991" t="s">
        <v>1322</v>
      </c>
      <c r="B991" s="28" t="s">
        <v>1323</v>
      </c>
      <c r="C991">
        <v>0.109</v>
      </c>
      <c r="D991" t="s">
        <v>1319</v>
      </c>
      <c r="E991">
        <v>1.4350000000000001</v>
      </c>
      <c r="F991" s="62" t="s">
        <v>1721</v>
      </c>
      <c r="G991" t="s">
        <v>1730</v>
      </c>
      <c r="H991">
        <v>2025</v>
      </c>
    </row>
    <row r="992" spans="1:8" ht="28.8" x14ac:dyDescent="0.3">
      <c r="A992" t="s">
        <v>1322</v>
      </c>
      <c r="B992" s="28" t="str">
        <f t="shared" ref="B992:B993" si="284">B991</f>
        <v>Palice, vroče valjane, iz jekla, ki vsebuje od 0,9 mas. % do 1,15 mas. % ogljika, od 0,5 mas. % do 2 mas. % kroma, in, če je prisoten, največ 0,5 mas. % molibdena, v ohlapno navitih kolobarjih</v>
      </c>
      <c r="D992" t="s">
        <v>1320</v>
      </c>
      <c r="E992">
        <v>0.54600000000000004</v>
      </c>
      <c r="F992" s="62" t="s">
        <v>1722</v>
      </c>
      <c r="G992" t="s">
        <v>1730</v>
      </c>
      <c r="H992">
        <v>2025</v>
      </c>
    </row>
    <row r="993" spans="1:8" ht="28.8" x14ac:dyDescent="0.3">
      <c r="A993" t="s">
        <v>1322</v>
      </c>
      <c r="B993" s="28" t="str">
        <f t="shared" si="284"/>
        <v>Palice, vroče valjane, iz jekla, ki vsebuje od 0,9 mas. % do 1,15 mas. % ogljika, od 0,5 mas. % do 2 mas. % kroma, in, če je prisoten, največ 0,5 mas. % molibdena, v ohlapno navitih kolobarjih</v>
      </c>
      <c r="D993" t="s">
        <v>1321</v>
      </c>
      <c r="E993">
        <v>0.13700000000000001</v>
      </c>
      <c r="F993" s="62" t="s">
        <v>1723</v>
      </c>
      <c r="G993" t="s">
        <v>1730</v>
      </c>
      <c r="H993">
        <v>2025</v>
      </c>
    </row>
    <row r="994" spans="1:8" ht="28.8" x14ac:dyDescent="0.3">
      <c r="A994" t="s">
        <v>1324</v>
      </c>
      <c r="B994" s="28" t="s">
        <v>1325</v>
      </c>
      <c r="C994">
        <v>0.109</v>
      </c>
      <c r="D994" t="s">
        <v>1307</v>
      </c>
      <c r="E994">
        <v>1.613</v>
      </c>
      <c r="F994" s="62" t="s">
        <v>1724</v>
      </c>
      <c r="G994">
        <v>1</v>
      </c>
      <c r="H994">
        <v>2025</v>
      </c>
    </row>
    <row r="995" spans="1:8" ht="28.8" x14ac:dyDescent="0.3">
      <c r="A995" t="s">
        <v>1324</v>
      </c>
      <c r="B995" s="28" t="str">
        <f t="shared" ref="B995:B1001" si="285">B994</f>
        <v>Palice, vroče valjane, v ohlapno navitih kolobarjih, iz legiranega jekla, razen nerjavnega (razen iz hitroreznega jekla ali silicij-manganovega jekla ter palic iz tarifnih podštevilk 7227 90 10 in 7227 90 50 )</v>
      </c>
      <c r="D995" t="s">
        <v>1308</v>
      </c>
      <c r="E995">
        <v>0.78800000000000003</v>
      </c>
      <c r="F995" s="62" t="s">
        <v>1725</v>
      </c>
      <c r="G995">
        <v>1</v>
      </c>
      <c r="H995">
        <v>2025</v>
      </c>
    </row>
    <row r="996" spans="1:8" ht="28.8" x14ac:dyDescent="0.3">
      <c r="A996" t="s">
        <v>1324</v>
      </c>
      <c r="B996" s="28" t="str">
        <f t="shared" si="285"/>
        <v>Palice, vroče valjane, v ohlapno navitih kolobarjih, iz legiranega jekla, razen nerjavnega (razen iz hitroreznega jekla ali silicij-manganovega jekla ter palic iz tarifnih podštevilk 7227 90 10 in 7227 90 50 )</v>
      </c>
      <c r="D996" t="s">
        <v>1309</v>
      </c>
      <c r="E996">
        <v>0.44600000000000001</v>
      </c>
      <c r="F996" s="62" t="s">
        <v>1726</v>
      </c>
      <c r="G996">
        <v>1</v>
      </c>
      <c r="H996">
        <v>2025</v>
      </c>
    </row>
    <row r="997" spans="1:8" ht="28.8" x14ac:dyDescent="0.3">
      <c r="A997" t="s">
        <v>1324</v>
      </c>
      <c r="B997" s="28" t="str">
        <f t="shared" si="285"/>
        <v>Palice, vroče valjane, v ohlapno navitih kolobarjih, iz legiranega jekla, razen nerjavnega (razen iz hitroreznega jekla ali silicij-manganovega jekla ter palic iz tarifnih podštevilk 7227 90 10 in 7227 90 50 )</v>
      </c>
      <c r="D997" t="s">
        <v>1310</v>
      </c>
      <c r="E997">
        <v>0.98599999999999999</v>
      </c>
      <c r="F997" s="62" t="s">
        <v>1727</v>
      </c>
      <c r="G997">
        <v>1</v>
      </c>
      <c r="H997">
        <v>2025</v>
      </c>
    </row>
    <row r="998" spans="1:8" ht="28.8" x14ac:dyDescent="0.3">
      <c r="A998" t="s">
        <v>1324</v>
      </c>
      <c r="B998" s="28" t="str">
        <f t="shared" si="285"/>
        <v>Palice, vroče valjane, v ohlapno navitih kolobarjih, iz legiranega jekla, razen nerjavnega (razen iz hitroreznega jekla ali silicij-manganovega jekla ter palic iz tarifnih podštevilk 7227 90 10 in 7227 90 50 )</v>
      </c>
      <c r="D998" t="s">
        <v>1311</v>
      </c>
      <c r="E998">
        <v>1.446</v>
      </c>
      <c r="F998" s="62" t="s">
        <v>1724</v>
      </c>
      <c r="G998">
        <v>2</v>
      </c>
      <c r="H998">
        <v>2028</v>
      </c>
    </row>
    <row r="999" spans="1:8" ht="28.8" x14ac:dyDescent="0.3">
      <c r="A999" t="s">
        <v>1324</v>
      </c>
      <c r="B999" s="28" t="str">
        <f t="shared" si="285"/>
        <v>Palice, vroče valjane, v ohlapno navitih kolobarjih, iz legiranega jekla, razen nerjavnega (razen iz hitroreznega jekla ali silicij-manganovega jekla ter palic iz tarifnih podštevilk 7227 90 10 in 7227 90 50 )</v>
      </c>
      <c r="D999" t="s">
        <v>1312</v>
      </c>
      <c r="E999">
        <v>0.77500000000000002</v>
      </c>
      <c r="F999" s="62" t="s">
        <v>1725</v>
      </c>
      <c r="G999">
        <v>2</v>
      </c>
      <c r="H999">
        <v>2028</v>
      </c>
    </row>
    <row r="1000" spans="1:8" ht="28.8" x14ac:dyDescent="0.3">
      <c r="A1000" t="s">
        <v>1324</v>
      </c>
      <c r="B1000" s="28" t="str">
        <f t="shared" si="285"/>
        <v>Palice, vroče valjane, v ohlapno navitih kolobarjih, iz legiranega jekla, razen nerjavnega (razen iz hitroreznega jekla ali silicij-manganovega jekla ter palic iz tarifnih podštevilk 7227 90 10 in 7227 90 50 )</v>
      </c>
      <c r="D1000" t="s">
        <v>1313</v>
      </c>
      <c r="E1000">
        <v>0.433</v>
      </c>
      <c r="F1000" s="62" t="s">
        <v>1726</v>
      </c>
      <c r="G1000">
        <v>2</v>
      </c>
      <c r="H1000">
        <v>2028</v>
      </c>
    </row>
    <row r="1001" spans="1:8" ht="28.8" x14ac:dyDescent="0.3">
      <c r="A1001" t="s">
        <v>1324</v>
      </c>
      <c r="B1001" s="28" t="str">
        <f t="shared" si="285"/>
        <v>Palice, vroče valjane, v ohlapno navitih kolobarjih, iz legiranega jekla, razen nerjavnega (razen iz hitroreznega jekla ali silicij-manganovega jekla ter palic iz tarifnih podštevilk 7227 90 10 in 7227 90 50 )</v>
      </c>
      <c r="D1001" t="s">
        <v>1314</v>
      </c>
      <c r="E1001">
        <v>0.95399999999999996</v>
      </c>
      <c r="F1001" s="62" t="s">
        <v>1727</v>
      </c>
      <c r="G1001">
        <v>2</v>
      </c>
      <c r="H1001">
        <v>2028</v>
      </c>
    </row>
    <row r="1002" spans="1:8" ht="43.2" x14ac:dyDescent="0.3">
      <c r="A1002" t="s">
        <v>232</v>
      </c>
      <c r="B1002" s="28" t="s">
        <v>472</v>
      </c>
      <c r="C1002">
        <v>0.109</v>
      </c>
      <c r="D1002" t="s">
        <v>1307</v>
      </c>
      <c r="E1002">
        <v>1.613</v>
      </c>
      <c r="F1002" s="62" t="s">
        <v>1724</v>
      </c>
      <c r="G1002">
        <v>1</v>
      </c>
      <c r="H1002">
        <v>2025</v>
      </c>
    </row>
    <row r="1003" spans="1:8" ht="43.2" x14ac:dyDescent="0.3">
      <c r="A1003" t="s">
        <v>232</v>
      </c>
      <c r="B1003" s="28" t="str">
        <f t="shared" ref="B1003:B1009" si="286">B1002</f>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3" t="s">
        <v>1308</v>
      </c>
      <c r="E1003">
        <v>0.78800000000000003</v>
      </c>
      <c r="F1003" s="62" t="s">
        <v>1725</v>
      </c>
      <c r="G1003">
        <v>1</v>
      </c>
      <c r="H1003">
        <v>2025</v>
      </c>
    </row>
    <row r="1004" spans="1:8" ht="43.2" x14ac:dyDescent="0.3">
      <c r="A1004" t="s">
        <v>232</v>
      </c>
      <c r="B1004"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4" t="s">
        <v>1309</v>
      </c>
      <c r="E1004">
        <v>0.44600000000000001</v>
      </c>
      <c r="F1004" s="62" t="s">
        <v>1726</v>
      </c>
      <c r="G1004">
        <v>1</v>
      </c>
      <c r="H1004">
        <v>2025</v>
      </c>
    </row>
    <row r="1005" spans="1:8" ht="43.2" x14ac:dyDescent="0.3">
      <c r="A1005" t="s">
        <v>232</v>
      </c>
      <c r="B1005"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5" t="s">
        <v>1310</v>
      </c>
      <c r="E1005">
        <v>0.98599999999999999</v>
      </c>
      <c r="F1005" s="62" t="s">
        <v>1727</v>
      </c>
      <c r="G1005">
        <v>1</v>
      </c>
      <c r="H1005">
        <v>2025</v>
      </c>
    </row>
    <row r="1006" spans="1:8" ht="43.2" x14ac:dyDescent="0.3">
      <c r="A1006" t="s">
        <v>232</v>
      </c>
      <c r="B1006"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6" t="s">
        <v>1311</v>
      </c>
      <c r="E1006">
        <v>1.446</v>
      </c>
      <c r="F1006" s="62" t="s">
        <v>1724</v>
      </c>
      <c r="G1006">
        <v>2</v>
      </c>
      <c r="H1006">
        <v>2028</v>
      </c>
    </row>
    <row r="1007" spans="1:8" ht="43.2" x14ac:dyDescent="0.3">
      <c r="A1007" t="s">
        <v>232</v>
      </c>
      <c r="B1007"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7" t="s">
        <v>1312</v>
      </c>
      <c r="E1007">
        <v>0.77500000000000002</v>
      </c>
      <c r="F1007" s="62" t="s">
        <v>1725</v>
      </c>
      <c r="G1007">
        <v>2</v>
      </c>
      <c r="H1007">
        <v>2028</v>
      </c>
    </row>
    <row r="1008" spans="1:8" ht="43.2" x14ac:dyDescent="0.3">
      <c r="A1008" t="s">
        <v>232</v>
      </c>
      <c r="B1008"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8" t="s">
        <v>1313</v>
      </c>
      <c r="E1008">
        <v>0.433</v>
      </c>
      <c r="F1008" s="62" t="s">
        <v>1726</v>
      </c>
      <c r="G1008">
        <v>2</v>
      </c>
      <c r="H1008">
        <v>2028</v>
      </c>
    </row>
    <row r="1009" spans="1:8" ht="43.2" x14ac:dyDescent="0.3">
      <c r="A1009" t="s">
        <v>232</v>
      </c>
      <c r="B1009"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9" t="s">
        <v>1314</v>
      </c>
      <c r="E1009">
        <v>0.95399999999999996</v>
      </c>
      <c r="F1009" s="62" t="s">
        <v>1727</v>
      </c>
      <c r="G1009">
        <v>2</v>
      </c>
      <c r="H1009">
        <v>2028</v>
      </c>
    </row>
    <row r="1010" spans="1:8" ht="28.8" x14ac:dyDescent="0.3">
      <c r="A1010" t="s">
        <v>233</v>
      </c>
      <c r="B1010" s="28" t="s">
        <v>473</v>
      </c>
      <c r="C1010">
        <v>0.30299999999999999</v>
      </c>
      <c r="D1010" t="s">
        <v>1224</v>
      </c>
      <c r="E1010">
        <v>1.8069999999999999</v>
      </c>
      <c r="F1010" s="62" t="s">
        <v>1724</v>
      </c>
      <c r="G1010">
        <v>1</v>
      </c>
      <c r="H1010">
        <v>2025</v>
      </c>
    </row>
    <row r="1011" spans="1:8" ht="28.8" x14ac:dyDescent="0.3">
      <c r="A1011" t="s">
        <v>233</v>
      </c>
      <c r="B1011" s="28" t="str">
        <f t="shared" ref="B1011:B1017" si="287">B1010</f>
        <v>Palice iz hitroreznega jekla, kovane (razen polizdelkov, ploščatih valjanih izdelkov in vroče valjanih palic v ohlapno navitih kolobarjih)</v>
      </c>
      <c r="D1011" t="s">
        <v>1225</v>
      </c>
      <c r="E1011">
        <v>0.98199999999999998</v>
      </c>
      <c r="F1011" s="62" t="s">
        <v>1725</v>
      </c>
      <c r="G1011">
        <v>1</v>
      </c>
      <c r="H1011">
        <v>2025</v>
      </c>
    </row>
    <row r="1012" spans="1:8" ht="28.8" x14ac:dyDescent="0.3">
      <c r="A1012" t="s">
        <v>233</v>
      </c>
      <c r="B1012" s="28" t="str">
        <f t="shared" si="287"/>
        <v>Palice iz hitroreznega jekla, kovane (razen polizdelkov, ploščatih valjanih izdelkov in vroče valjanih palic v ohlapno navitih kolobarjih)</v>
      </c>
      <c r="D1012" t="s">
        <v>1226</v>
      </c>
      <c r="E1012">
        <v>0.64</v>
      </c>
      <c r="F1012" s="62" t="s">
        <v>1726</v>
      </c>
      <c r="G1012">
        <v>1</v>
      </c>
      <c r="H1012">
        <v>2025</v>
      </c>
    </row>
    <row r="1013" spans="1:8" ht="28.8" x14ac:dyDescent="0.3">
      <c r="A1013" t="s">
        <v>233</v>
      </c>
      <c r="B1013" s="28" t="str">
        <f t="shared" si="287"/>
        <v>Palice iz hitroreznega jekla, kovane (razen polizdelkov, ploščatih valjanih izdelkov in vroče valjanih palic v ohlapno navitih kolobarjih)</v>
      </c>
      <c r="D1013" t="s">
        <v>1227</v>
      </c>
      <c r="E1013">
        <v>1.18</v>
      </c>
      <c r="F1013" s="62" t="s">
        <v>1727</v>
      </c>
      <c r="G1013">
        <v>1</v>
      </c>
      <c r="H1013">
        <v>2025</v>
      </c>
    </row>
    <row r="1014" spans="1:8" ht="28.8" x14ac:dyDescent="0.3">
      <c r="A1014" t="s">
        <v>233</v>
      </c>
      <c r="B1014" s="28" t="str">
        <f t="shared" si="287"/>
        <v>Palice iz hitroreznega jekla, kovane (razen polizdelkov, ploščatih valjanih izdelkov in vroče valjanih palic v ohlapno navitih kolobarjih)</v>
      </c>
      <c r="D1014" t="s">
        <v>1228</v>
      </c>
      <c r="E1014">
        <v>1.64</v>
      </c>
      <c r="F1014" s="62" t="s">
        <v>1724</v>
      </c>
      <c r="G1014">
        <v>2</v>
      </c>
      <c r="H1014">
        <v>2028</v>
      </c>
    </row>
    <row r="1015" spans="1:8" ht="28.8" x14ac:dyDescent="0.3">
      <c r="A1015" t="s">
        <v>233</v>
      </c>
      <c r="B1015" s="28" t="str">
        <f t="shared" si="287"/>
        <v>Palice iz hitroreznega jekla, kovane (razen polizdelkov, ploščatih valjanih izdelkov in vroče valjanih palic v ohlapno navitih kolobarjih)</v>
      </c>
      <c r="D1015" t="s">
        <v>1229</v>
      </c>
      <c r="E1015">
        <v>0.96899999999999997</v>
      </c>
      <c r="F1015" s="62" t="s">
        <v>1725</v>
      </c>
      <c r="G1015">
        <v>2</v>
      </c>
      <c r="H1015">
        <v>2028</v>
      </c>
    </row>
    <row r="1016" spans="1:8" ht="28.8" x14ac:dyDescent="0.3">
      <c r="A1016" t="s">
        <v>233</v>
      </c>
      <c r="B1016" s="28" t="str">
        <f t="shared" si="287"/>
        <v>Palice iz hitroreznega jekla, kovane (razen polizdelkov, ploščatih valjanih izdelkov in vroče valjanih palic v ohlapno navitih kolobarjih)</v>
      </c>
      <c r="D1016" t="s">
        <v>1230</v>
      </c>
      <c r="E1016">
        <v>0.628</v>
      </c>
      <c r="F1016" s="62" t="s">
        <v>1726</v>
      </c>
      <c r="G1016">
        <v>2</v>
      </c>
      <c r="H1016">
        <v>2028</v>
      </c>
    </row>
    <row r="1017" spans="1:8" ht="28.8" x14ac:dyDescent="0.3">
      <c r="A1017" t="s">
        <v>233</v>
      </c>
      <c r="B1017" s="28" t="str">
        <f t="shared" si="287"/>
        <v>Palice iz hitroreznega jekla, kovane (razen polizdelkov, ploščatih valjanih izdelkov in vroče valjanih palic v ohlapno navitih kolobarjih)</v>
      </c>
      <c r="D1017" t="s">
        <v>1231</v>
      </c>
      <c r="E1017">
        <v>1.1479999999999999</v>
      </c>
      <c r="F1017" s="62" t="s">
        <v>1727</v>
      </c>
      <c r="G1017">
        <v>2</v>
      </c>
      <c r="H1017">
        <v>2028</v>
      </c>
    </row>
    <row r="1018" spans="1:8" ht="43.2" x14ac:dyDescent="0.3">
      <c r="A1018" t="s">
        <v>234</v>
      </c>
      <c r="B1018" s="28" t="s">
        <v>474</v>
      </c>
      <c r="C1018">
        <v>0.109</v>
      </c>
      <c r="D1018" t="s">
        <v>1307</v>
      </c>
      <c r="E1018">
        <v>1.613</v>
      </c>
      <c r="F1018" s="62" t="s">
        <v>1724</v>
      </c>
      <c r="G1018">
        <v>1</v>
      </c>
      <c r="H1018">
        <v>2025</v>
      </c>
    </row>
    <row r="1019" spans="1:8" ht="43.2" x14ac:dyDescent="0.3">
      <c r="A1019" t="s">
        <v>234</v>
      </c>
      <c r="B1019" s="28" t="str">
        <f t="shared" ref="B1019:B1025" si="288">B1018</f>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19" t="s">
        <v>1308</v>
      </c>
      <c r="E1019">
        <v>0.78800000000000003</v>
      </c>
      <c r="F1019" s="62" t="s">
        <v>1725</v>
      </c>
      <c r="G1019">
        <v>1</v>
      </c>
      <c r="H1019">
        <v>2025</v>
      </c>
    </row>
    <row r="1020" spans="1:8" ht="43.2" x14ac:dyDescent="0.3">
      <c r="A1020" t="s">
        <v>234</v>
      </c>
      <c r="B1020"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0" t="s">
        <v>1309</v>
      </c>
      <c r="E1020">
        <v>0.44600000000000001</v>
      </c>
      <c r="F1020" s="62" t="s">
        <v>1726</v>
      </c>
      <c r="G1020">
        <v>1</v>
      </c>
      <c r="H1020">
        <v>2025</v>
      </c>
    </row>
    <row r="1021" spans="1:8" ht="43.2" x14ac:dyDescent="0.3">
      <c r="A1021" t="s">
        <v>234</v>
      </c>
      <c r="B1021"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1" t="s">
        <v>1310</v>
      </c>
      <c r="E1021">
        <v>0.98599999999999999</v>
      </c>
      <c r="F1021" s="62" t="s">
        <v>1727</v>
      </c>
      <c r="G1021">
        <v>1</v>
      </c>
      <c r="H1021">
        <v>2025</v>
      </c>
    </row>
    <row r="1022" spans="1:8" ht="43.2" x14ac:dyDescent="0.3">
      <c r="A1022" t="s">
        <v>234</v>
      </c>
      <c r="B1022"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2" t="s">
        <v>1311</v>
      </c>
      <c r="E1022">
        <v>1.446</v>
      </c>
      <c r="F1022" s="62" t="s">
        <v>1724</v>
      </c>
      <c r="G1022">
        <v>2</v>
      </c>
      <c r="H1022">
        <v>2028</v>
      </c>
    </row>
    <row r="1023" spans="1:8" ht="43.2" x14ac:dyDescent="0.3">
      <c r="A1023" t="s">
        <v>234</v>
      </c>
      <c r="B1023"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3" t="s">
        <v>1312</v>
      </c>
      <c r="E1023">
        <v>0.77500000000000002</v>
      </c>
      <c r="F1023" s="62" t="s">
        <v>1725</v>
      </c>
      <c r="G1023">
        <v>2</v>
      </c>
      <c r="H1023">
        <v>2028</v>
      </c>
    </row>
    <row r="1024" spans="1:8" ht="43.2" x14ac:dyDescent="0.3">
      <c r="A1024" t="s">
        <v>234</v>
      </c>
      <c r="B1024"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4" t="s">
        <v>1313</v>
      </c>
      <c r="E1024">
        <v>0.433</v>
      </c>
      <c r="F1024" s="62" t="s">
        <v>1726</v>
      </c>
      <c r="G1024">
        <v>2</v>
      </c>
      <c r="H1024">
        <v>2028</v>
      </c>
    </row>
    <row r="1025" spans="1:8" ht="43.2" x14ac:dyDescent="0.3">
      <c r="A1025" t="s">
        <v>234</v>
      </c>
      <c r="B1025"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5" t="s">
        <v>1314</v>
      </c>
      <c r="E1025">
        <v>0.95399999999999996</v>
      </c>
      <c r="F1025" s="62" t="s">
        <v>1727</v>
      </c>
      <c r="G1025">
        <v>2</v>
      </c>
      <c r="H1025">
        <v>2028</v>
      </c>
    </row>
    <row r="1026" spans="1:8" ht="28.8" x14ac:dyDescent="0.3">
      <c r="A1026" t="s">
        <v>1326</v>
      </c>
      <c r="B1026" s="28" t="s">
        <v>1327</v>
      </c>
      <c r="C1026">
        <v>0.109</v>
      </c>
      <c r="D1026" t="s">
        <v>1307</v>
      </c>
      <c r="E1026">
        <v>1.613</v>
      </c>
      <c r="F1026" s="62" t="s">
        <v>1724</v>
      </c>
      <c r="G1026">
        <v>1</v>
      </c>
      <c r="H1026">
        <v>2025</v>
      </c>
    </row>
    <row r="1027" spans="1:8" ht="28.8" x14ac:dyDescent="0.3">
      <c r="A1027" t="s">
        <v>1326</v>
      </c>
      <c r="B1027" s="28" t="str">
        <f t="shared" ref="B1027:B1033" si="289">B1026</f>
        <v>Palice iz silicij-manganovega jekla, s pravokotnim (razen kvadratnega) prečnim prerezom, valjane s štirih strani (razen polizdelkov, ploščatih valjanih izdelkov in vroče valjanih palic v ohlapno navitih kolobarjih)</v>
      </c>
      <c r="D1027" t="s">
        <v>1308</v>
      </c>
      <c r="E1027">
        <v>0.78800000000000003</v>
      </c>
      <c r="F1027" s="62" t="s">
        <v>1725</v>
      </c>
      <c r="G1027">
        <v>1</v>
      </c>
      <c r="H1027">
        <v>2025</v>
      </c>
    </row>
    <row r="1028" spans="1:8" ht="28.8" x14ac:dyDescent="0.3">
      <c r="A1028" t="s">
        <v>1326</v>
      </c>
      <c r="B1028" s="28" t="str">
        <f t="shared" si="289"/>
        <v>Palice iz silicij-manganovega jekla, s pravokotnim (razen kvadratnega) prečnim prerezom, valjane s štirih strani (razen polizdelkov, ploščatih valjanih izdelkov in vroče valjanih palic v ohlapno navitih kolobarjih)</v>
      </c>
      <c r="D1028" t="s">
        <v>1309</v>
      </c>
      <c r="E1028">
        <v>0.44600000000000001</v>
      </c>
      <c r="F1028" s="62" t="s">
        <v>1726</v>
      </c>
      <c r="G1028">
        <v>1</v>
      </c>
      <c r="H1028">
        <v>2025</v>
      </c>
    </row>
    <row r="1029" spans="1:8" ht="28.8" x14ac:dyDescent="0.3">
      <c r="A1029" t="s">
        <v>1326</v>
      </c>
      <c r="B1029" s="28" t="str">
        <f t="shared" si="289"/>
        <v>Palice iz silicij-manganovega jekla, s pravokotnim (razen kvadratnega) prečnim prerezom, valjane s štirih strani (razen polizdelkov, ploščatih valjanih izdelkov in vroče valjanih palic v ohlapno navitih kolobarjih)</v>
      </c>
      <c r="D1029" t="s">
        <v>1310</v>
      </c>
      <c r="E1029">
        <v>0.98599999999999999</v>
      </c>
      <c r="F1029" s="62" t="s">
        <v>1727</v>
      </c>
      <c r="G1029">
        <v>1</v>
      </c>
      <c r="H1029">
        <v>2025</v>
      </c>
    </row>
    <row r="1030" spans="1:8" ht="28.8" x14ac:dyDescent="0.3">
      <c r="A1030" t="s">
        <v>1326</v>
      </c>
      <c r="B1030" s="28" t="str">
        <f t="shared" si="289"/>
        <v>Palice iz silicij-manganovega jekla, s pravokotnim (razen kvadratnega) prečnim prerezom, valjane s štirih strani (razen polizdelkov, ploščatih valjanih izdelkov in vroče valjanih palic v ohlapno navitih kolobarjih)</v>
      </c>
      <c r="D1030" t="s">
        <v>1311</v>
      </c>
      <c r="E1030">
        <v>1.446</v>
      </c>
      <c r="F1030" s="62" t="s">
        <v>1724</v>
      </c>
      <c r="G1030">
        <v>2</v>
      </c>
      <c r="H1030">
        <v>2028</v>
      </c>
    </row>
    <row r="1031" spans="1:8" ht="28.8" x14ac:dyDescent="0.3">
      <c r="A1031" t="s">
        <v>1326</v>
      </c>
      <c r="B1031" s="28" t="str">
        <f t="shared" si="289"/>
        <v>Palice iz silicij-manganovega jekla, s pravokotnim (razen kvadratnega) prečnim prerezom, valjane s štirih strani (razen polizdelkov, ploščatih valjanih izdelkov in vroče valjanih palic v ohlapno navitih kolobarjih)</v>
      </c>
      <c r="D1031" t="s">
        <v>1312</v>
      </c>
      <c r="E1031">
        <v>0.77500000000000002</v>
      </c>
      <c r="F1031" s="62" t="s">
        <v>1725</v>
      </c>
      <c r="G1031">
        <v>2</v>
      </c>
      <c r="H1031">
        <v>2028</v>
      </c>
    </row>
    <row r="1032" spans="1:8" ht="28.8" x14ac:dyDescent="0.3">
      <c r="A1032" t="s">
        <v>1326</v>
      </c>
      <c r="B1032" s="28" t="str">
        <f t="shared" si="289"/>
        <v>Palice iz silicij-manganovega jekla, s pravokotnim (razen kvadratnega) prečnim prerezom, valjane s štirih strani (razen polizdelkov, ploščatih valjanih izdelkov in vroče valjanih palic v ohlapno navitih kolobarjih)</v>
      </c>
      <c r="D1032" t="s">
        <v>1313</v>
      </c>
      <c r="E1032">
        <v>0.433</v>
      </c>
      <c r="F1032" s="62" t="s">
        <v>1726</v>
      </c>
      <c r="G1032">
        <v>2</v>
      </c>
      <c r="H1032">
        <v>2028</v>
      </c>
    </row>
    <row r="1033" spans="1:8" ht="28.8" x14ac:dyDescent="0.3">
      <c r="A1033" t="s">
        <v>1326</v>
      </c>
      <c r="B1033" s="28" t="str">
        <f t="shared" si="289"/>
        <v>Palice iz silicij-manganovega jekla, s pravokotnim (razen kvadratnega) prečnim prerezom, valjane s štirih strani (razen polizdelkov, ploščatih valjanih izdelkov in vroče valjanih palic v ohlapno navitih kolobarjih)</v>
      </c>
      <c r="D1033" t="s">
        <v>1314</v>
      </c>
      <c r="E1033">
        <v>0.95399999999999996</v>
      </c>
      <c r="F1033" s="62" t="s">
        <v>1727</v>
      </c>
      <c r="G1033">
        <v>2</v>
      </c>
      <c r="H1033">
        <v>2028</v>
      </c>
    </row>
    <row r="1034" spans="1:8" ht="57.6" x14ac:dyDescent="0.3">
      <c r="A1034" t="s">
        <v>1328</v>
      </c>
      <c r="B1034" s="28" t="s">
        <v>1329</v>
      </c>
      <c r="C1034">
        <v>0.109</v>
      </c>
      <c r="D1034" t="s">
        <v>1307</v>
      </c>
      <c r="E1034">
        <v>1.613</v>
      </c>
      <c r="F1034" s="62" t="s">
        <v>1724</v>
      </c>
      <c r="G1034">
        <v>1</v>
      </c>
      <c r="H1034">
        <v>2025</v>
      </c>
    </row>
    <row r="1035" spans="1:8" ht="57.6" x14ac:dyDescent="0.3">
      <c r="A1035" t="s">
        <v>1328</v>
      </c>
      <c r="B1035" s="28" t="str">
        <f t="shared" ref="B1035:B1041" si="290">B1034</f>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5" t="s">
        <v>1308</v>
      </c>
      <c r="E1035">
        <v>0.78800000000000003</v>
      </c>
      <c r="F1035" s="62" t="s">
        <v>1725</v>
      </c>
      <c r="G1035">
        <v>1</v>
      </c>
      <c r="H1035">
        <v>2025</v>
      </c>
    </row>
    <row r="1036" spans="1:8" ht="57.6" x14ac:dyDescent="0.3">
      <c r="A1036" t="s">
        <v>1328</v>
      </c>
      <c r="B1036"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6" t="s">
        <v>1309</v>
      </c>
      <c r="E1036">
        <v>0.44600000000000001</v>
      </c>
      <c r="F1036" s="62" t="s">
        <v>1726</v>
      </c>
      <c r="G1036">
        <v>1</v>
      </c>
      <c r="H1036">
        <v>2025</v>
      </c>
    </row>
    <row r="1037" spans="1:8" ht="57.6" x14ac:dyDescent="0.3">
      <c r="A1037" t="s">
        <v>1328</v>
      </c>
      <c r="B1037"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7" t="s">
        <v>1310</v>
      </c>
      <c r="E1037">
        <v>0.98599999999999999</v>
      </c>
      <c r="F1037" s="62" t="s">
        <v>1727</v>
      </c>
      <c r="G1037">
        <v>1</v>
      </c>
      <c r="H1037">
        <v>2025</v>
      </c>
    </row>
    <row r="1038" spans="1:8" ht="57.6" x14ac:dyDescent="0.3">
      <c r="A1038" t="s">
        <v>1328</v>
      </c>
      <c r="B1038"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8" t="s">
        <v>1311</v>
      </c>
      <c r="E1038">
        <v>1.446</v>
      </c>
      <c r="F1038" s="62" t="s">
        <v>1724</v>
      </c>
      <c r="G1038">
        <v>2</v>
      </c>
      <c r="H1038">
        <v>2028</v>
      </c>
    </row>
    <row r="1039" spans="1:8" ht="57.6" x14ac:dyDescent="0.3">
      <c r="A1039" t="s">
        <v>1328</v>
      </c>
      <c r="B1039"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9" t="s">
        <v>1312</v>
      </c>
      <c r="E1039">
        <v>0.77500000000000002</v>
      </c>
      <c r="F1039" s="62" t="s">
        <v>1725</v>
      </c>
      <c r="G1039">
        <v>2</v>
      </c>
      <c r="H1039">
        <v>2028</v>
      </c>
    </row>
    <row r="1040" spans="1:8" ht="57.6" x14ac:dyDescent="0.3">
      <c r="A1040" t="s">
        <v>1328</v>
      </c>
      <c r="B1040"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40" t="s">
        <v>1313</v>
      </c>
      <c r="E1040">
        <v>0.433</v>
      </c>
      <c r="F1040" s="62" t="s">
        <v>1726</v>
      </c>
      <c r="G1040">
        <v>2</v>
      </c>
      <c r="H1040">
        <v>2028</v>
      </c>
    </row>
    <row r="1041" spans="1:8" ht="57.6" x14ac:dyDescent="0.3">
      <c r="A1041" t="s">
        <v>1328</v>
      </c>
      <c r="B1041"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41" t="s">
        <v>1314</v>
      </c>
      <c r="E1041">
        <v>0.95399999999999996</v>
      </c>
      <c r="F1041" s="62" t="s">
        <v>1727</v>
      </c>
      <c r="G1041">
        <v>2</v>
      </c>
      <c r="H1041">
        <v>2028</v>
      </c>
    </row>
    <row r="1042" spans="1:8" ht="57.6" x14ac:dyDescent="0.3">
      <c r="A1042" t="s">
        <v>1330</v>
      </c>
      <c r="B1042" s="28" t="s">
        <v>1331</v>
      </c>
      <c r="C1042">
        <v>0.109</v>
      </c>
      <c r="D1042" t="s">
        <v>1307</v>
      </c>
      <c r="E1042">
        <v>1.613</v>
      </c>
      <c r="F1042" s="62" t="s">
        <v>1724</v>
      </c>
      <c r="G1042">
        <v>1</v>
      </c>
      <c r="H1042">
        <v>2025</v>
      </c>
    </row>
    <row r="1043" spans="1:8" ht="57.6" x14ac:dyDescent="0.3">
      <c r="A1043" t="s">
        <v>1330</v>
      </c>
      <c r="B1043" s="28" t="str">
        <f t="shared" ref="B1043:B1049" si="291">B1042</f>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3" t="s">
        <v>1308</v>
      </c>
      <c r="E1043">
        <v>0.78800000000000003</v>
      </c>
      <c r="F1043" s="62" t="s">
        <v>1725</v>
      </c>
      <c r="G1043">
        <v>1</v>
      </c>
      <c r="H1043">
        <v>2025</v>
      </c>
    </row>
    <row r="1044" spans="1:8" ht="57.6" x14ac:dyDescent="0.3">
      <c r="A1044" t="s">
        <v>1330</v>
      </c>
      <c r="B1044"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4" t="s">
        <v>1309</v>
      </c>
      <c r="E1044">
        <v>0.44600000000000001</v>
      </c>
      <c r="F1044" s="62" t="s">
        <v>1726</v>
      </c>
      <c r="G1044">
        <v>1</v>
      </c>
      <c r="H1044">
        <v>2025</v>
      </c>
    </row>
    <row r="1045" spans="1:8" ht="57.6" x14ac:dyDescent="0.3">
      <c r="A1045" t="s">
        <v>1330</v>
      </c>
      <c r="B1045"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5" t="s">
        <v>1310</v>
      </c>
      <c r="E1045">
        <v>0.98599999999999999</v>
      </c>
      <c r="F1045" s="62" t="s">
        <v>1727</v>
      </c>
      <c r="G1045">
        <v>1</v>
      </c>
      <c r="H1045">
        <v>2025</v>
      </c>
    </row>
    <row r="1046" spans="1:8" ht="57.6" x14ac:dyDescent="0.3">
      <c r="A1046" t="s">
        <v>1330</v>
      </c>
      <c r="B1046"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6" t="s">
        <v>1311</v>
      </c>
      <c r="E1046">
        <v>1.446</v>
      </c>
      <c r="F1046" s="62" t="s">
        <v>1724</v>
      </c>
      <c r="G1046">
        <v>2</v>
      </c>
      <c r="H1046">
        <v>2028</v>
      </c>
    </row>
    <row r="1047" spans="1:8" ht="57.6" x14ac:dyDescent="0.3">
      <c r="A1047" t="s">
        <v>1330</v>
      </c>
      <c r="B1047"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7" t="s">
        <v>1312</v>
      </c>
      <c r="E1047">
        <v>0.77500000000000002</v>
      </c>
      <c r="F1047" s="62" t="s">
        <v>1725</v>
      </c>
      <c r="G1047">
        <v>2</v>
      </c>
      <c r="H1047">
        <v>2028</v>
      </c>
    </row>
    <row r="1048" spans="1:8" ht="57.6" x14ac:dyDescent="0.3">
      <c r="A1048" t="s">
        <v>1330</v>
      </c>
      <c r="B1048"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8" t="s">
        <v>1313</v>
      </c>
      <c r="E1048">
        <v>0.433</v>
      </c>
      <c r="F1048" s="62" t="s">
        <v>1726</v>
      </c>
      <c r="G1048">
        <v>2</v>
      </c>
      <c r="H1048">
        <v>2028</v>
      </c>
    </row>
    <row r="1049" spans="1:8" ht="57.6" x14ac:dyDescent="0.3">
      <c r="A1049" t="s">
        <v>1330</v>
      </c>
      <c r="B1049"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9" t="s">
        <v>1314</v>
      </c>
      <c r="E1049">
        <v>0.95399999999999996</v>
      </c>
      <c r="F1049" s="62" t="s">
        <v>1727</v>
      </c>
      <c r="G1049">
        <v>2</v>
      </c>
      <c r="H1049">
        <v>2028</v>
      </c>
    </row>
    <row r="1050" spans="1:8" ht="28.8" x14ac:dyDescent="0.3">
      <c r="A1050" t="s">
        <v>1332</v>
      </c>
      <c r="B1050" s="28" t="s">
        <v>1333</v>
      </c>
      <c r="C1050">
        <v>0.109</v>
      </c>
      <c r="D1050" t="s">
        <v>1307</v>
      </c>
      <c r="E1050">
        <v>1.613</v>
      </c>
      <c r="F1050" s="62" t="s">
        <v>1724</v>
      </c>
      <c r="G1050">
        <v>1</v>
      </c>
      <c r="H1050">
        <v>2025</v>
      </c>
    </row>
    <row r="1051" spans="1:8" ht="28.8" x14ac:dyDescent="0.3">
      <c r="A1051" t="s">
        <v>1332</v>
      </c>
      <c r="B1051" s="28" t="str">
        <f t="shared" ref="B1051:B1057" si="292">B1050</f>
        <v>Palice iz orodnega jekla, samo vroče valjane, samo vroče vlečene ali samo iztiskane (razen polizdelkov, ploščatih valjanih izdelkov in vroče valjanih palic v ohlapno navitih kolobarjih)</v>
      </c>
      <c r="D1051" t="s">
        <v>1308</v>
      </c>
      <c r="E1051">
        <v>0.78800000000000003</v>
      </c>
      <c r="F1051" s="62" t="s">
        <v>1725</v>
      </c>
      <c r="G1051">
        <v>1</v>
      </c>
      <c r="H1051">
        <v>2025</v>
      </c>
    </row>
    <row r="1052" spans="1:8" ht="28.8" x14ac:dyDescent="0.3">
      <c r="A1052" t="s">
        <v>1332</v>
      </c>
      <c r="B1052" s="28" t="str">
        <f t="shared" si="292"/>
        <v>Palice iz orodnega jekla, samo vroče valjane, samo vroče vlečene ali samo iztiskane (razen polizdelkov, ploščatih valjanih izdelkov in vroče valjanih palic v ohlapno navitih kolobarjih)</v>
      </c>
      <c r="D1052" t="s">
        <v>1309</v>
      </c>
      <c r="E1052">
        <v>0.44600000000000001</v>
      </c>
      <c r="F1052" s="62" t="s">
        <v>1726</v>
      </c>
      <c r="G1052">
        <v>1</v>
      </c>
      <c r="H1052">
        <v>2025</v>
      </c>
    </row>
    <row r="1053" spans="1:8" ht="28.8" x14ac:dyDescent="0.3">
      <c r="A1053" t="s">
        <v>1332</v>
      </c>
      <c r="B1053" s="28" t="str">
        <f t="shared" si="292"/>
        <v>Palice iz orodnega jekla, samo vroče valjane, samo vroče vlečene ali samo iztiskane (razen polizdelkov, ploščatih valjanih izdelkov in vroče valjanih palic v ohlapno navitih kolobarjih)</v>
      </c>
      <c r="D1053" t="s">
        <v>1310</v>
      </c>
      <c r="E1053">
        <v>0.98599999999999999</v>
      </c>
      <c r="F1053" s="62" t="s">
        <v>1727</v>
      </c>
      <c r="G1053">
        <v>1</v>
      </c>
      <c r="H1053">
        <v>2025</v>
      </c>
    </row>
    <row r="1054" spans="1:8" ht="28.8" x14ac:dyDescent="0.3">
      <c r="A1054" t="s">
        <v>1332</v>
      </c>
      <c r="B1054" s="28" t="str">
        <f t="shared" si="292"/>
        <v>Palice iz orodnega jekla, samo vroče valjane, samo vroče vlečene ali samo iztiskane (razen polizdelkov, ploščatih valjanih izdelkov in vroče valjanih palic v ohlapno navitih kolobarjih)</v>
      </c>
      <c r="D1054" t="s">
        <v>1311</v>
      </c>
      <c r="E1054">
        <v>1.446</v>
      </c>
      <c r="F1054" s="62" t="s">
        <v>1724</v>
      </c>
      <c r="G1054">
        <v>2</v>
      </c>
      <c r="H1054">
        <v>2028</v>
      </c>
    </row>
    <row r="1055" spans="1:8" ht="28.8" x14ac:dyDescent="0.3">
      <c r="A1055" t="s">
        <v>1332</v>
      </c>
      <c r="B1055" s="28" t="str">
        <f t="shared" si="292"/>
        <v>Palice iz orodnega jekla, samo vroče valjane, samo vroče vlečene ali samo iztiskane (razen polizdelkov, ploščatih valjanih izdelkov in vroče valjanih palic v ohlapno navitih kolobarjih)</v>
      </c>
      <c r="D1055" t="s">
        <v>1312</v>
      </c>
      <c r="E1055">
        <v>0.77500000000000002</v>
      </c>
      <c r="F1055" s="62" t="s">
        <v>1725</v>
      </c>
      <c r="G1055">
        <v>2</v>
      </c>
      <c r="H1055">
        <v>2028</v>
      </c>
    </row>
    <row r="1056" spans="1:8" ht="28.8" x14ac:dyDescent="0.3">
      <c r="A1056" t="s">
        <v>1332</v>
      </c>
      <c r="B1056" s="28" t="str">
        <f t="shared" si="292"/>
        <v>Palice iz orodnega jekla, samo vroče valjane, samo vroče vlečene ali samo iztiskane (razen polizdelkov, ploščatih valjanih izdelkov in vroče valjanih palic v ohlapno navitih kolobarjih)</v>
      </c>
      <c r="D1056" t="s">
        <v>1313</v>
      </c>
      <c r="E1056">
        <v>0.433</v>
      </c>
      <c r="F1056" s="62" t="s">
        <v>1726</v>
      </c>
      <c r="G1056">
        <v>2</v>
      </c>
      <c r="H1056">
        <v>2028</v>
      </c>
    </row>
    <row r="1057" spans="1:8" ht="28.8" x14ac:dyDescent="0.3">
      <c r="A1057" t="s">
        <v>1332</v>
      </c>
      <c r="B1057" s="28" t="str">
        <f t="shared" si="292"/>
        <v>Palice iz orodnega jekla, samo vroče valjane, samo vroče vlečene ali samo iztiskane (razen polizdelkov, ploščatih valjanih izdelkov in vroče valjanih palic v ohlapno navitih kolobarjih)</v>
      </c>
      <c r="D1057" t="s">
        <v>1314</v>
      </c>
      <c r="E1057">
        <v>0.95399999999999996</v>
      </c>
      <c r="F1057" s="62" t="s">
        <v>1727</v>
      </c>
      <c r="G1057">
        <v>2</v>
      </c>
      <c r="H1057">
        <v>2028</v>
      </c>
    </row>
    <row r="1058" spans="1:8" ht="57.6" x14ac:dyDescent="0.3">
      <c r="A1058" t="s">
        <v>1334</v>
      </c>
      <c r="B1058" s="28" t="s">
        <v>1335</v>
      </c>
      <c r="C1058">
        <v>0.109</v>
      </c>
      <c r="D1058" t="s">
        <v>1319</v>
      </c>
      <c r="E1058">
        <v>1.4350000000000001</v>
      </c>
      <c r="F1058" s="62" t="s">
        <v>1721</v>
      </c>
      <c r="G1058" t="s">
        <v>1730</v>
      </c>
      <c r="H1058">
        <v>2025</v>
      </c>
    </row>
    <row r="1059" spans="1:8" ht="57.6" x14ac:dyDescent="0.3">
      <c r="A1059" t="s">
        <v>1334</v>
      </c>
      <c r="B1059" s="28" t="str">
        <f t="shared" ref="B1059:B1060" si="293">B1058</f>
        <v>Palice iz jekla, ki vsebuje od 0,9 mas. % do 1,15 mas. % ogljika in od 0,5 mas. % do 2 mas. % kroma, ter, če je prisoten, največ 0,5 mas. % molibdena, samo vroče valjane, vroče vlečene ali vroče iztiskane, s krožnim prečnim prerezom premera 80 mm ali več (razen polizdelkov, ploščatih valjanih izdelkov in vroče valjanih palic v ohlapno navitih kolobarjih)</v>
      </c>
      <c r="D1059" t="s">
        <v>1320</v>
      </c>
      <c r="E1059">
        <v>0.54600000000000004</v>
      </c>
      <c r="F1059" s="62" t="s">
        <v>1722</v>
      </c>
      <c r="G1059" t="s">
        <v>1730</v>
      </c>
      <c r="H1059">
        <v>2025</v>
      </c>
    </row>
    <row r="1060" spans="1:8" ht="57.6" x14ac:dyDescent="0.3">
      <c r="A1060" t="s">
        <v>1334</v>
      </c>
      <c r="B1060" s="28" t="str">
        <f t="shared" si="293"/>
        <v>Palice iz jekla, ki vsebuje od 0,9 mas. % do 1,15 mas. % ogljika in od 0,5 mas. % do 2 mas. % kroma, ter, če je prisoten, največ 0,5 mas. % molibdena, samo vroče valjane, vroče vlečene ali vroče iztiskane, s krožnim prečnim prerezom premera 80 mm ali več (razen polizdelkov, ploščatih valjanih izdelkov in vroče valjanih palic v ohlapno navitih kolobarjih)</v>
      </c>
      <c r="D1060" t="s">
        <v>1321</v>
      </c>
      <c r="E1060">
        <v>0.13700000000000001</v>
      </c>
      <c r="F1060" s="62" t="s">
        <v>1723</v>
      </c>
      <c r="G1060" t="s">
        <v>1730</v>
      </c>
      <c r="H1060">
        <v>2025</v>
      </c>
    </row>
    <row r="1061" spans="1:8" ht="57.6" x14ac:dyDescent="0.3">
      <c r="A1061" t="s">
        <v>1336</v>
      </c>
      <c r="B1061" s="28" t="s">
        <v>1337</v>
      </c>
      <c r="C1061">
        <v>0.109</v>
      </c>
      <c r="D1061" t="s">
        <v>1319</v>
      </c>
      <c r="E1061">
        <v>1.4350000000000001</v>
      </c>
      <c r="F1061" s="62" t="s">
        <v>1721</v>
      </c>
      <c r="G1061" t="s">
        <v>1730</v>
      </c>
      <c r="H1061">
        <v>2025</v>
      </c>
    </row>
    <row r="1062" spans="1:8" ht="57.6" x14ac:dyDescent="0.3">
      <c r="A1062" t="s">
        <v>1336</v>
      </c>
      <c r="B1062" s="28" t="str">
        <f t="shared" ref="B1062:B1063" si="294">B1061</f>
        <v>Palice iz jekla, ki vsebuje od 0,9 mas. % do 1,15 mas. % ogljika in od 0,5 mas. % do 2 mas. % kroma, ter, če je prisoten, največ 0,5 mas. % molibdena, samo vroče valjane, vroče vlečene ali vroče iztiskane (razen palic s krožnim prečnim prerezom premera 80 mm ali več ter polizdelkov, ploščatih valjanih izdelkov in vroče valjanih palic v ohlapno navitih kolobarjih)</v>
      </c>
      <c r="D1062" t="s">
        <v>1320</v>
      </c>
      <c r="E1062">
        <v>0.54600000000000004</v>
      </c>
      <c r="F1062" s="62" t="s">
        <v>1722</v>
      </c>
      <c r="G1062" t="s">
        <v>1730</v>
      </c>
      <c r="H1062">
        <v>2025</v>
      </c>
    </row>
    <row r="1063" spans="1:8" ht="57.6" x14ac:dyDescent="0.3">
      <c r="A1063" t="s">
        <v>1336</v>
      </c>
      <c r="B1063" s="28" t="str">
        <f t="shared" si="294"/>
        <v>Palice iz jekla, ki vsebuje od 0,9 mas. % do 1,15 mas. % ogljika in od 0,5 mas. % do 2 mas. % kroma, ter, če je prisoten, največ 0,5 mas. % molibdena, samo vroče valjane, vroče vlečene ali vroče iztiskane (razen palic s krožnim prečnim prerezom premera 80 mm ali več ter polizdelkov, ploščatih valjanih izdelkov in vroče valjanih palic v ohlapno navitih kolobarjih)</v>
      </c>
      <c r="D1063" t="s">
        <v>1321</v>
      </c>
      <c r="E1063">
        <v>0.13700000000000001</v>
      </c>
      <c r="F1063" s="62" t="s">
        <v>1723</v>
      </c>
      <c r="G1063" t="s">
        <v>1730</v>
      </c>
      <c r="H1063">
        <v>2025</v>
      </c>
    </row>
    <row r="1064" spans="1:8" ht="57.6" x14ac:dyDescent="0.3">
      <c r="A1064" t="s">
        <v>1338</v>
      </c>
      <c r="B1064" s="28" t="s">
        <v>1339</v>
      </c>
      <c r="C1064">
        <v>0.109</v>
      </c>
      <c r="D1064" t="s">
        <v>1307</v>
      </c>
      <c r="E1064">
        <v>1.613</v>
      </c>
      <c r="F1064" s="62" t="s">
        <v>1724</v>
      </c>
      <c r="G1064">
        <v>1</v>
      </c>
      <c r="H1064">
        <v>2025</v>
      </c>
    </row>
    <row r="1065" spans="1:8" ht="57.6" x14ac:dyDescent="0.3">
      <c r="A1065" t="s">
        <v>1338</v>
      </c>
      <c r="B1065" s="28" t="str">
        <f t="shared" ref="B1065:B1071" si="295">B1064</f>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5" t="s">
        <v>1308</v>
      </c>
      <c r="E1065">
        <v>0.78800000000000003</v>
      </c>
      <c r="F1065" s="62" t="s">
        <v>1725</v>
      </c>
      <c r="G1065">
        <v>1</v>
      </c>
      <c r="H1065">
        <v>2025</v>
      </c>
    </row>
    <row r="1066" spans="1:8" ht="57.6" x14ac:dyDescent="0.3">
      <c r="A1066" t="s">
        <v>1338</v>
      </c>
      <c r="B1066"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6" t="s">
        <v>1309</v>
      </c>
      <c r="E1066">
        <v>0.44600000000000001</v>
      </c>
      <c r="F1066" s="62" t="s">
        <v>1726</v>
      </c>
      <c r="G1066">
        <v>1</v>
      </c>
      <c r="H1066">
        <v>2025</v>
      </c>
    </row>
    <row r="1067" spans="1:8" ht="57.6" x14ac:dyDescent="0.3">
      <c r="A1067" t="s">
        <v>1338</v>
      </c>
      <c r="B1067"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7" t="s">
        <v>1310</v>
      </c>
      <c r="E1067">
        <v>0.98599999999999999</v>
      </c>
      <c r="F1067" s="62" t="s">
        <v>1727</v>
      </c>
      <c r="G1067">
        <v>1</v>
      </c>
      <c r="H1067">
        <v>2025</v>
      </c>
    </row>
    <row r="1068" spans="1:8" ht="57.6" x14ac:dyDescent="0.3">
      <c r="A1068" t="s">
        <v>1338</v>
      </c>
      <c r="B1068"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8" t="s">
        <v>1311</v>
      </c>
      <c r="E1068">
        <v>1.446</v>
      </c>
      <c r="F1068" s="62" t="s">
        <v>1724</v>
      </c>
      <c r="G1068">
        <v>2</v>
      </c>
      <c r="H1068">
        <v>2028</v>
      </c>
    </row>
    <row r="1069" spans="1:8" ht="57.6" x14ac:dyDescent="0.3">
      <c r="A1069" t="s">
        <v>1338</v>
      </c>
      <c r="B1069"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9" t="s">
        <v>1312</v>
      </c>
      <c r="E1069">
        <v>0.77500000000000002</v>
      </c>
      <c r="F1069" s="62" t="s">
        <v>1725</v>
      </c>
      <c r="G1069">
        <v>2</v>
      </c>
      <c r="H1069">
        <v>2028</v>
      </c>
    </row>
    <row r="1070" spans="1:8" ht="57.6" x14ac:dyDescent="0.3">
      <c r="A1070" t="s">
        <v>1338</v>
      </c>
      <c r="B1070"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70" t="s">
        <v>1313</v>
      </c>
      <c r="E1070">
        <v>0.433</v>
      </c>
      <c r="F1070" s="62" t="s">
        <v>1726</v>
      </c>
      <c r="G1070">
        <v>2</v>
      </c>
      <c r="H1070">
        <v>2028</v>
      </c>
    </row>
    <row r="1071" spans="1:8" ht="57.6" x14ac:dyDescent="0.3">
      <c r="A1071" t="s">
        <v>1338</v>
      </c>
      <c r="B1071"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71" t="s">
        <v>1314</v>
      </c>
      <c r="E1071">
        <v>0.95399999999999996</v>
      </c>
      <c r="F1071" s="62" t="s">
        <v>1727</v>
      </c>
      <c r="G1071">
        <v>2</v>
      </c>
      <c r="H1071">
        <v>2028</v>
      </c>
    </row>
    <row r="1072" spans="1:8" ht="57.6" x14ac:dyDescent="0.3">
      <c r="A1072" t="s">
        <v>1340</v>
      </c>
      <c r="B1072" s="28" t="s">
        <v>1341</v>
      </c>
      <c r="C1072">
        <v>0.109</v>
      </c>
      <c r="D1072" t="s">
        <v>1307</v>
      </c>
      <c r="E1072">
        <v>1.613</v>
      </c>
      <c r="F1072" s="62" t="s">
        <v>1724</v>
      </c>
      <c r="G1072">
        <v>1</v>
      </c>
      <c r="H1072">
        <v>2025</v>
      </c>
    </row>
    <row r="1073" spans="1:8" ht="57.6" x14ac:dyDescent="0.3">
      <c r="A1073" t="s">
        <v>1340</v>
      </c>
      <c r="B1073" s="28" t="str">
        <f t="shared" ref="B1073:B1079" si="296">B1072</f>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3" t="s">
        <v>1308</v>
      </c>
      <c r="E1073">
        <v>0.78800000000000003</v>
      </c>
      <c r="F1073" s="62" t="s">
        <v>1725</v>
      </c>
      <c r="G1073">
        <v>1</v>
      </c>
      <c r="H1073">
        <v>2025</v>
      </c>
    </row>
    <row r="1074" spans="1:8" ht="57.6" x14ac:dyDescent="0.3">
      <c r="A1074" t="s">
        <v>1340</v>
      </c>
      <c r="B1074"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4" t="s">
        <v>1309</v>
      </c>
      <c r="E1074">
        <v>0.44600000000000001</v>
      </c>
      <c r="F1074" s="62" t="s">
        <v>1726</v>
      </c>
      <c r="G1074">
        <v>1</v>
      </c>
      <c r="H1074">
        <v>2025</v>
      </c>
    </row>
    <row r="1075" spans="1:8" ht="57.6" x14ac:dyDescent="0.3">
      <c r="A1075" t="s">
        <v>1340</v>
      </c>
      <c r="B1075"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5" t="s">
        <v>1310</v>
      </c>
      <c r="E1075">
        <v>0.98599999999999999</v>
      </c>
      <c r="F1075" s="62" t="s">
        <v>1727</v>
      </c>
      <c r="G1075">
        <v>1</v>
      </c>
      <c r="H1075">
        <v>2025</v>
      </c>
    </row>
    <row r="1076" spans="1:8" ht="57.6" x14ac:dyDescent="0.3">
      <c r="A1076" t="s">
        <v>1340</v>
      </c>
      <c r="B1076"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6" t="s">
        <v>1311</v>
      </c>
      <c r="E1076">
        <v>1.446</v>
      </c>
      <c r="F1076" s="62" t="s">
        <v>1724</v>
      </c>
      <c r="G1076">
        <v>2</v>
      </c>
      <c r="H1076">
        <v>2028</v>
      </c>
    </row>
    <row r="1077" spans="1:8" ht="57.6" x14ac:dyDescent="0.3">
      <c r="A1077" t="s">
        <v>1340</v>
      </c>
      <c r="B1077"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7" t="s">
        <v>1312</v>
      </c>
      <c r="E1077">
        <v>0.77500000000000002</v>
      </c>
      <c r="F1077" s="62" t="s">
        <v>1725</v>
      </c>
      <c r="G1077">
        <v>2</v>
      </c>
      <c r="H1077">
        <v>2028</v>
      </c>
    </row>
    <row r="1078" spans="1:8" ht="57.6" x14ac:dyDescent="0.3">
      <c r="A1078" t="s">
        <v>1340</v>
      </c>
      <c r="B1078"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8" t="s">
        <v>1313</v>
      </c>
      <c r="E1078">
        <v>0.433</v>
      </c>
      <c r="F1078" s="62" t="s">
        <v>1726</v>
      </c>
      <c r="G1078">
        <v>2</v>
      </c>
      <c r="H1078">
        <v>2028</v>
      </c>
    </row>
    <row r="1079" spans="1:8" ht="57.6" x14ac:dyDescent="0.3">
      <c r="A1079" t="s">
        <v>1340</v>
      </c>
      <c r="B1079"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9" t="s">
        <v>1314</v>
      </c>
      <c r="E1079">
        <v>0.95399999999999996</v>
      </c>
      <c r="F1079" s="62" t="s">
        <v>1727</v>
      </c>
      <c r="G1079">
        <v>2</v>
      </c>
      <c r="H1079">
        <v>2028</v>
      </c>
    </row>
    <row r="1080" spans="1:8" ht="57.6" x14ac:dyDescent="0.3">
      <c r="A1080" t="s">
        <v>1342</v>
      </c>
      <c r="B1080" s="28" t="s">
        <v>1343</v>
      </c>
      <c r="C1080">
        <v>0.109</v>
      </c>
      <c r="D1080" t="s">
        <v>1307</v>
      </c>
      <c r="E1080">
        <v>1.613</v>
      </c>
      <c r="F1080" s="62" t="s">
        <v>1724</v>
      </c>
      <c r="G1080">
        <v>1</v>
      </c>
      <c r="H1080">
        <v>2025</v>
      </c>
    </row>
    <row r="1081" spans="1:8" ht="57.6" x14ac:dyDescent="0.3">
      <c r="A1081" t="s">
        <v>1342</v>
      </c>
      <c r="B1081" s="28" t="str">
        <f t="shared" ref="B1081:B1087" si="297">B1080</f>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1" t="s">
        <v>1308</v>
      </c>
      <c r="E1081">
        <v>0.78800000000000003</v>
      </c>
      <c r="F1081" s="62" t="s">
        <v>1725</v>
      </c>
      <c r="G1081">
        <v>1</v>
      </c>
      <c r="H1081">
        <v>2025</v>
      </c>
    </row>
    <row r="1082" spans="1:8" ht="57.6" x14ac:dyDescent="0.3">
      <c r="A1082" t="s">
        <v>1342</v>
      </c>
      <c r="B1082"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2" t="s">
        <v>1309</v>
      </c>
      <c r="E1082">
        <v>0.44600000000000001</v>
      </c>
      <c r="F1082" s="62" t="s">
        <v>1726</v>
      </c>
      <c r="G1082">
        <v>1</v>
      </c>
      <c r="H1082">
        <v>2025</v>
      </c>
    </row>
    <row r="1083" spans="1:8" ht="57.6" x14ac:dyDescent="0.3">
      <c r="A1083" t="s">
        <v>1342</v>
      </c>
      <c r="B1083"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3" t="s">
        <v>1310</v>
      </c>
      <c r="E1083">
        <v>0.98599999999999999</v>
      </c>
      <c r="F1083" s="62" t="s">
        <v>1727</v>
      </c>
      <c r="G1083">
        <v>1</v>
      </c>
      <c r="H1083">
        <v>2025</v>
      </c>
    </row>
    <row r="1084" spans="1:8" ht="57.6" x14ac:dyDescent="0.3">
      <c r="A1084" t="s">
        <v>1342</v>
      </c>
      <c r="B1084"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4" t="s">
        <v>1311</v>
      </c>
      <c r="E1084">
        <v>1.446</v>
      </c>
      <c r="F1084" s="62" t="s">
        <v>1724</v>
      </c>
      <c r="G1084">
        <v>2</v>
      </c>
      <c r="H1084">
        <v>2028</v>
      </c>
    </row>
    <row r="1085" spans="1:8" ht="57.6" x14ac:dyDescent="0.3">
      <c r="A1085" t="s">
        <v>1342</v>
      </c>
      <c r="B1085"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5" t="s">
        <v>1312</v>
      </c>
      <c r="E1085">
        <v>0.77500000000000002</v>
      </c>
      <c r="F1085" s="62" t="s">
        <v>1725</v>
      </c>
      <c r="G1085">
        <v>2</v>
      </c>
      <c r="H1085">
        <v>2028</v>
      </c>
    </row>
    <row r="1086" spans="1:8" ht="57.6" x14ac:dyDescent="0.3">
      <c r="A1086" t="s">
        <v>1342</v>
      </c>
      <c r="B1086"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6" t="s">
        <v>1313</v>
      </c>
      <c r="E1086">
        <v>0.433</v>
      </c>
      <c r="F1086" s="62" t="s">
        <v>1726</v>
      </c>
      <c r="G1086">
        <v>2</v>
      </c>
      <c r="H1086">
        <v>2028</v>
      </c>
    </row>
    <row r="1087" spans="1:8" ht="57.6" x14ac:dyDescent="0.3">
      <c r="A1087" t="s">
        <v>1342</v>
      </c>
      <c r="B1087"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7" t="s">
        <v>1314</v>
      </c>
      <c r="E1087">
        <v>0.95399999999999996</v>
      </c>
      <c r="F1087" s="62" t="s">
        <v>1727</v>
      </c>
      <c r="G1087">
        <v>2</v>
      </c>
      <c r="H1087">
        <v>2028</v>
      </c>
    </row>
    <row r="1088" spans="1:8" ht="72" x14ac:dyDescent="0.3">
      <c r="A1088" t="s">
        <v>1344</v>
      </c>
      <c r="B1088" s="28" t="s">
        <v>1345</v>
      </c>
      <c r="C1088">
        <v>0.109</v>
      </c>
      <c r="D1088" t="s">
        <v>1307</v>
      </c>
      <c r="E1088">
        <v>1.613</v>
      </c>
      <c r="F1088" s="62" t="s">
        <v>1724</v>
      </c>
      <c r="G1088">
        <v>1</v>
      </c>
      <c r="H1088">
        <v>2025</v>
      </c>
    </row>
    <row r="1089" spans="1:8" ht="72" x14ac:dyDescent="0.3">
      <c r="A1089" t="s">
        <v>1344</v>
      </c>
      <c r="B1089" s="28" t="str">
        <f t="shared" ref="B1089:B1095" si="298">B1088</f>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89" t="s">
        <v>1308</v>
      </c>
      <c r="E1089">
        <v>0.78800000000000003</v>
      </c>
      <c r="F1089" s="62" t="s">
        <v>1725</v>
      </c>
      <c r="G1089">
        <v>1</v>
      </c>
      <c r="H1089">
        <v>2025</v>
      </c>
    </row>
    <row r="1090" spans="1:8" ht="72" x14ac:dyDescent="0.3">
      <c r="A1090" t="s">
        <v>1344</v>
      </c>
      <c r="B1090"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0" t="s">
        <v>1309</v>
      </c>
      <c r="E1090">
        <v>0.44600000000000001</v>
      </c>
      <c r="F1090" s="62" t="s">
        <v>1726</v>
      </c>
      <c r="G1090">
        <v>1</v>
      </c>
      <c r="H1090">
        <v>2025</v>
      </c>
    </row>
    <row r="1091" spans="1:8" ht="72" x14ac:dyDescent="0.3">
      <c r="A1091" t="s">
        <v>1344</v>
      </c>
      <c r="B1091"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1" t="s">
        <v>1310</v>
      </c>
      <c r="E1091">
        <v>0.98599999999999999</v>
      </c>
      <c r="F1091" s="62" t="s">
        <v>1727</v>
      </c>
      <c r="G1091">
        <v>1</v>
      </c>
      <c r="H1091">
        <v>2025</v>
      </c>
    </row>
    <row r="1092" spans="1:8" ht="72" x14ac:dyDescent="0.3">
      <c r="A1092" t="s">
        <v>1344</v>
      </c>
      <c r="B1092"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2" t="s">
        <v>1311</v>
      </c>
      <c r="E1092">
        <v>1.446</v>
      </c>
      <c r="F1092" s="62" t="s">
        <v>1724</v>
      </c>
      <c r="G1092">
        <v>2</v>
      </c>
      <c r="H1092">
        <v>2028</v>
      </c>
    </row>
    <row r="1093" spans="1:8" ht="72" x14ac:dyDescent="0.3">
      <c r="A1093" t="s">
        <v>1344</v>
      </c>
      <c r="B1093"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3" t="s">
        <v>1312</v>
      </c>
      <c r="E1093">
        <v>0.77500000000000002</v>
      </c>
      <c r="F1093" s="62" t="s">
        <v>1725</v>
      </c>
      <c r="G1093">
        <v>2</v>
      </c>
      <c r="H1093">
        <v>2028</v>
      </c>
    </row>
    <row r="1094" spans="1:8" ht="72" x14ac:dyDescent="0.3">
      <c r="A1094" t="s">
        <v>1344</v>
      </c>
      <c r="B1094"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4" t="s">
        <v>1313</v>
      </c>
      <c r="E1094">
        <v>0.433</v>
      </c>
      <c r="F1094" s="62" t="s">
        <v>1726</v>
      </c>
      <c r="G1094">
        <v>2</v>
      </c>
      <c r="H1094">
        <v>2028</v>
      </c>
    </row>
    <row r="1095" spans="1:8" ht="72" x14ac:dyDescent="0.3">
      <c r="A1095" t="s">
        <v>1344</v>
      </c>
      <c r="B1095"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5" t="s">
        <v>1314</v>
      </c>
      <c r="E1095">
        <v>0.95399999999999996</v>
      </c>
      <c r="F1095" s="62" t="s">
        <v>1727</v>
      </c>
      <c r="G1095">
        <v>2</v>
      </c>
      <c r="H1095">
        <v>2028</v>
      </c>
    </row>
    <row r="1096" spans="1:8" ht="28.8" x14ac:dyDescent="0.3">
      <c r="A1096" t="s">
        <v>1346</v>
      </c>
      <c r="B1096" s="28" t="s">
        <v>1347</v>
      </c>
      <c r="C1096">
        <v>0.30299999999999999</v>
      </c>
      <c r="D1096" t="s">
        <v>1224</v>
      </c>
      <c r="E1096">
        <v>1.8069999999999999</v>
      </c>
      <c r="F1096" s="62" t="s">
        <v>1724</v>
      </c>
      <c r="G1096">
        <v>1</v>
      </c>
      <c r="H1096">
        <v>2025</v>
      </c>
    </row>
    <row r="1097" spans="1:8" ht="28.8" x14ac:dyDescent="0.3">
      <c r="A1097" t="s">
        <v>1346</v>
      </c>
      <c r="B1097" s="28" t="str">
        <f t="shared" ref="B1097:B1103" si="299">B1096</f>
        <v>Palice iz orodnega jekla, samo kovane (razen polizdelkov, ploščatih valjanih izdelkov in vroče valjanih palic v ohlapno navitih kolobarjih)</v>
      </c>
      <c r="D1097" t="s">
        <v>1225</v>
      </c>
      <c r="E1097">
        <v>0.98199999999999998</v>
      </c>
      <c r="F1097" s="62" t="s">
        <v>1725</v>
      </c>
      <c r="G1097">
        <v>1</v>
      </c>
      <c r="H1097">
        <v>2025</v>
      </c>
    </row>
    <row r="1098" spans="1:8" ht="28.8" x14ac:dyDescent="0.3">
      <c r="A1098" t="s">
        <v>1346</v>
      </c>
      <c r="B1098" s="28" t="str">
        <f t="shared" si="299"/>
        <v>Palice iz orodnega jekla, samo kovane (razen polizdelkov, ploščatih valjanih izdelkov in vroče valjanih palic v ohlapno navitih kolobarjih)</v>
      </c>
      <c r="D1098" t="s">
        <v>1226</v>
      </c>
      <c r="E1098">
        <v>0.64</v>
      </c>
      <c r="F1098" s="62" t="s">
        <v>1726</v>
      </c>
      <c r="G1098">
        <v>1</v>
      </c>
      <c r="H1098">
        <v>2025</v>
      </c>
    </row>
    <row r="1099" spans="1:8" ht="28.8" x14ac:dyDescent="0.3">
      <c r="A1099" t="s">
        <v>1346</v>
      </c>
      <c r="B1099" s="28" t="str">
        <f t="shared" si="299"/>
        <v>Palice iz orodnega jekla, samo kovane (razen polizdelkov, ploščatih valjanih izdelkov in vroče valjanih palic v ohlapno navitih kolobarjih)</v>
      </c>
      <c r="D1099" t="s">
        <v>1227</v>
      </c>
      <c r="E1099">
        <v>1.18</v>
      </c>
      <c r="F1099" s="62" t="s">
        <v>1727</v>
      </c>
      <c r="G1099">
        <v>1</v>
      </c>
      <c r="H1099">
        <v>2025</v>
      </c>
    </row>
    <row r="1100" spans="1:8" ht="28.8" x14ac:dyDescent="0.3">
      <c r="A1100" t="s">
        <v>1346</v>
      </c>
      <c r="B1100" s="28" t="str">
        <f t="shared" si="299"/>
        <v>Palice iz orodnega jekla, samo kovane (razen polizdelkov, ploščatih valjanih izdelkov in vroče valjanih palic v ohlapno navitih kolobarjih)</v>
      </c>
      <c r="D1100" t="s">
        <v>1228</v>
      </c>
      <c r="E1100">
        <v>1.64</v>
      </c>
      <c r="F1100" s="62" t="s">
        <v>1724</v>
      </c>
      <c r="G1100">
        <v>2</v>
      </c>
      <c r="H1100">
        <v>2028</v>
      </c>
    </row>
    <row r="1101" spans="1:8" ht="28.8" x14ac:dyDescent="0.3">
      <c r="A1101" t="s">
        <v>1346</v>
      </c>
      <c r="B1101" s="28" t="str">
        <f t="shared" si="299"/>
        <v>Palice iz orodnega jekla, samo kovane (razen polizdelkov, ploščatih valjanih izdelkov in vroče valjanih palic v ohlapno navitih kolobarjih)</v>
      </c>
      <c r="D1101" t="s">
        <v>1229</v>
      </c>
      <c r="E1101">
        <v>0.96899999999999997</v>
      </c>
      <c r="F1101" s="62" t="s">
        <v>1725</v>
      </c>
      <c r="G1101">
        <v>2</v>
      </c>
      <c r="H1101">
        <v>2028</v>
      </c>
    </row>
    <row r="1102" spans="1:8" ht="28.8" x14ac:dyDescent="0.3">
      <c r="A1102" t="s">
        <v>1346</v>
      </c>
      <c r="B1102" s="28" t="str">
        <f t="shared" si="299"/>
        <v>Palice iz orodnega jekla, samo kovane (razen polizdelkov, ploščatih valjanih izdelkov in vroče valjanih palic v ohlapno navitih kolobarjih)</v>
      </c>
      <c r="D1102" t="s">
        <v>1230</v>
      </c>
      <c r="E1102">
        <v>0.628</v>
      </c>
      <c r="F1102" s="62" t="s">
        <v>1726</v>
      </c>
      <c r="G1102">
        <v>2</v>
      </c>
      <c r="H1102">
        <v>2028</v>
      </c>
    </row>
    <row r="1103" spans="1:8" ht="28.8" x14ac:dyDescent="0.3">
      <c r="A1103" t="s">
        <v>1346</v>
      </c>
      <c r="B1103" s="28" t="str">
        <f t="shared" si="299"/>
        <v>Palice iz orodnega jekla, samo kovane (razen polizdelkov, ploščatih valjanih izdelkov in vroče valjanih palic v ohlapno navitih kolobarjih)</v>
      </c>
      <c r="D1103" t="s">
        <v>1231</v>
      </c>
      <c r="E1103">
        <v>1.1479999999999999</v>
      </c>
      <c r="F1103" s="62" t="s">
        <v>1727</v>
      </c>
      <c r="G1103">
        <v>2</v>
      </c>
      <c r="H1103">
        <v>2028</v>
      </c>
    </row>
    <row r="1104" spans="1:8" ht="43.2" x14ac:dyDescent="0.3">
      <c r="A1104" t="s">
        <v>1348</v>
      </c>
      <c r="B1104" s="28" t="s">
        <v>1349</v>
      </c>
      <c r="C1104">
        <v>0.30299999999999999</v>
      </c>
      <c r="D1104" t="s">
        <v>1224</v>
      </c>
      <c r="E1104">
        <v>1.8069999999999999</v>
      </c>
      <c r="F1104" s="62" t="s">
        <v>1724</v>
      </c>
      <c r="G1104">
        <v>1</v>
      </c>
      <c r="H1104">
        <v>2025</v>
      </c>
    </row>
    <row r="1105" spans="1:8" ht="43.2" x14ac:dyDescent="0.3">
      <c r="A1105" t="s">
        <v>1348</v>
      </c>
      <c r="B1105" s="28" t="str">
        <f t="shared" ref="B1105:B1111" si="300">B1104</f>
        <v>Palice iz legiranega jekla, razen nerjavnega jekla, samo kovane (razen iz hitroreznega jekla, silicij-manganovega jekla, orodnega jekla, polizdelkov, ploščatih valjanih izdelkov in vroče valjanih palic v ohlapno navitih kolobarjih)</v>
      </c>
      <c r="D1105" t="s">
        <v>1225</v>
      </c>
      <c r="E1105">
        <v>0.98199999999999998</v>
      </c>
      <c r="F1105" s="62" t="s">
        <v>1725</v>
      </c>
      <c r="G1105">
        <v>1</v>
      </c>
      <c r="H1105">
        <v>2025</v>
      </c>
    </row>
    <row r="1106" spans="1:8" ht="43.2" x14ac:dyDescent="0.3">
      <c r="A1106" t="s">
        <v>1348</v>
      </c>
      <c r="B1106" s="28" t="str">
        <f t="shared" si="300"/>
        <v>Palice iz legiranega jekla, razen nerjavnega jekla, samo kovane (razen iz hitroreznega jekla, silicij-manganovega jekla, orodnega jekla, polizdelkov, ploščatih valjanih izdelkov in vroče valjanih palic v ohlapno navitih kolobarjih)</v>
      </c>
      <c r="D1106" t="s">
        <v>1226</v>
      </c>
      <c r="E1106">
        <v>0.64</v>
      </c>
      <c r="F1106" s="62" t="s">
        <v>1726</v>
      </c>
      <c r="G1106">
        <v>1</v>
      </c>
      <c r="H1106">
        <v>2025</v>
      </c>
    </row>
    <row r="1107" spans="1:8" ht="43.2" x14ac:dyDescent="0.3">
      <c r="A1107" t="s">
        <v>1348</v>
      </c>
      <c r="B1107" s="28" t="str">
        <f t="shared" si="300"/>
        <v>Palice iz legiranega jekla, razen nerjavnega jekla, samo kovane (razen iz hitroreznega jekla, silicij-manganovega jekla, orodnega jekla, polizdelkov, ploščatih valjanih izdelkov in vroče valjanih palic v ohlapno navitih kolobarjih)</v>
      </c>
      <c r="D1107" t="s">
        <v>1227</v>
      </c>
      <c r="E1107">
        <v>1.18</v>
      </c>
      <c r="F1107" s="62" t="s">
        <v>1727</v>
      </c>
      <c r="G1107">
        <v>1</v>
      </c>
      <c r="H1107">
        <v>2025</v>
      </c>
    </row>
    <row r="1108" spans="1:8" ht="43.2" x14ac:dyDescent="0.3">
      <c r="A1108" t="s">
        <v>1348</v>
      </c>
      <c r="B1108" s="28" t="str">
        <f t="shared" si="300"/>
        <v>Palice iz legiranega jekla, razen nerjavnega jekla, samo kovane (razen iz hitroreznega jekla, silicij-manganovega jekla, orodnega jekla, polizdelkov, ploščatih valjanih izdelkov in vroče valjanih palic v ohlapno navitih kolobarjih)</v>
      </c>
      <c r="D1108" t="s">
        <v>1228</v>
      </c>
      <c r="E1108">
        <v>1.64</v>
      </c>
      <c r="F1108" s="62" t="s">
        <v>1724</v>
      </c>
      <c r="G1108">
        <v>2</v>
      </c>
      <c r="H1108">
        <v>2028</v>
      </c>
    </row>
    <row r="1109" spans="1:8" ht="43.2" x14ac:dyDescent="0.3">
      <c r="A1109" t="s">
        <v>1348</v>
      </c>
      <c r="B1109" s="28" t="str">
        <f t="shared" si="300"/>
        <v>Palice iz legiranega jekla, razen nerjavnega jekla, samo kovane (razen iz hitroreznega jekla, silicij-manganovega jekla, orodnega jekla, polizdelkov, ploščatih valjanih izdelkov in vroče valjanih palic v ohlapno navitih kolobarjih)</v>
      </c>
      <c r="D1109" t="s">
        <v>1229</v>
      </c>
      <c r="E1109">
        <v>0.96899999999999997</v>
      </c>
      <c r="F1109" s="62" t="s">
        <v>1725</v>
      </c>
      <c r="G1109">
        <v>2</v>
      </c>
      <c r="H1109">
        <v>2028</v>
      </c>
    </row>
    <row r="1110" spans="1:8" ht="43.2" x14ac:dyDescent="0.3">
      <c r="A1110" t="s">
        <v>1348</v>
      </c>
      <c r="B1110" s="28" t="str">
        <f t="shared" si="300"/>
        <v>Palice iz legiranega jekla, razen nerjavnega jekla, samo kovane (razen iz hitroreznega jekla, silicij-manganovega jekla, orodnega jekla, polizdelkov, ploščatih valjanih izdelkov in vroče valjanih palic v ohlapno navitih kolobarjih)</v>
      </c>
      <c r="D1110" t="s">
        <v>1230</v>
      </c>
      <c r="E1110">
        <v>0.628</v>
      </c>
      <c r="F1110" s="62" t="s">
        <v>1726</v>
      </c>
      <c r="G1110">
        <v>2</v>
      </c>
      <c r="H1110">
        <v>2028</v>
      </c>
    </row>
    <row r="1111" spans="1:8" ht="43.2" x14ac:dyDescent="0.3">
      <c r="A1111" t="s">
        <v>1348</v>
      </c>
      <c r="B1111" s="28" t="str">
        <f t="shared" si="300"/>
        <v>Palice iz legiranega jekla, razen nerjavnega jekla, samo kovane (razen iz hitroreznega jekla, silicij-manganovega jekla, orodnega jekla, polizdelkov, ploščatih valjanih izdelkov in vroče valjanih palic v ohlapno navitih kolobarjih)</v>
      </c>
      <c r="D1111" t="s">
        <v>1231</v>
      </c>
      <c r="E1111">
        <v>1.1479999999999999</v>
      </c>
      <c r="F1111" s="62" t="s">
        <v>1727</v>
      </c>
      <c r="G1111">
        <v>2</v>
      </c>
      <c r="H1111">
        <v>2028</v>
      </c>
    </row>
    <row r="1112" spans="1:8" ht="28.8" x14ac:dyDescent="0.3">
      <c r="A1112" t="s">
        <v>1350</v>
      </c>
      <c r="B1112" s="28" t="s">
        <v>1351</v>
      </c>
      <c r="C1112">
        <v>0.109</v>
      </c>
      <c r="D1112" t="s">
        <v>1307</v>
      </c>
      <c r="E1112">
        <v>1.613</v>
      </c>
      <c r="F1112" s="62" t="s">
        <v>1724</v>
      </c>
      <c r="G1112">
        <v>1</v>
      </c>
      <c r="H1112">
        <v>2025</v>
      </c>
    </row>
    <row r="1113" spans="1:8" ht="28.8" x14ac:dyDescent="0.3">
      <c r="A1113" t="s">
        <v>1350</v>
      </c>
      <c r="B1113" s="28" t="str">
        <f t="shared" ref="B1113:B1119" si="301">B1112</f>
        <v>Palice iz orodnega jekla, samo hladno oblikovane ali hladno dodelane (razen polizdelkov, ploščatih valjanih izdelkov in vroče valjanih palic v ohlapno navitih kolobarjih)</v>
      </c>
      <c r="D1113" t="s">
        <v>1308</v>
      </c>
      <c r="E1113">
        <v>0.78800000000000003</v>
      </c>
      <c r="F1113" s="62" t="s">
        <v>1725</v>
      </c>
      <c r="G1113">
        <v>1</v>
      </c>
      <c r="H1113">
        <v>2025</v>
      </c>
    </row>
    <row r="1114" spans="1:8" ht="28.8" x14ac:dyDescent="0.3">
      <c r="A1114" t="s">
        <v>1350</v>
      </c>
      <c r="B1114" s="28" t="str">
        <f t="shared" si="301"/>
        <v>Palice iz orodnega jekla, samo hladno oblikovane ali hladno dodelane (razen polizdelkov, ploščatih valjanih izdelkov in vroče valjanih palic v ohlapno navitih kolobarjih)</v>
      </c>
      <c r="D1114" t="s">
        <v>1309</v>
      </c>
      <c r="E1114">
        <v>0.44600000000000001</v>
      </c>
      <c r="F1114" s="62" t="s">
        <v>1726</v>
      </c>
      <c r="G1114">
        <v>1</v>
      </c>
      <c r="H1114">
        <v>2025</v>
      </c>
    </row>
    <row r="1115" spans="1:8" ht="28.8" x14ac:dyDescent="0.3">
      <c r="A1115" t="s">
        <v>1350</v>
      </c>
      <c r="B1115" s="28" t="str">
        <f t="shared" si="301"/>
        <v>Palice iz orodnega jekla, samo hladno oblikovane ali hladno dodelane (razen polizdelkov, ploščatih valjanih izdelkov in vroče valjanih palic v ohlapno navitih kolobarjih)</v>
      </c>
      <c r="D1115" t="s">
        <v>1310</v>
      </c>
      <c r="E1115">
        <v>0.98599999999999999</v>
      </c>
      <c r="F1115" s="62" t="s">
        <v>1727</v>
      </c>
      <c r="G1115">
        <v>1</v>
      </c>
      <c r="H1115">
        <v>2025</v>
      </c>
    </row>
    <row r="1116" spans="1:8" ht="28.8" x14ac:dyDescent="0.3">
      <c r="A1116" t="s">
        <v>1350</v>
      </c>
      <c r="B1116" s="28" t="str">
        <f t="shared" si="301"/>
        <v>Palice iz orodnega jekla, samo hladno oblikovane ali hladno dodelane (razen polizdelkov, ploščatih valjanih izdelkov in vroče valjanih palic v ohlapno navitih kolobarjih)</v>
      </c>
      <c r="D1116" t="s">
        <v>1311</v>
      </c>
      <c r="E1116">
        <v>1.446</v>
      </c>
      <c r="F1116" s="62" t="s">
        <v>1724</v>
      </c>
      <c r="G1116">
        <v>2</v>
      </c>
      <c r="H1116">
        <v>2028</v>
      </c>
    </row>
    <row r="1117" spans="1:8" ht="28.8" x14ac:dyDescent="0.3">
      <c r="A1117" t="s">
        <v>1350</v>
      </c>
      <c r="B1117" s="28" t="str">
        <f t="shared" si="301"/>
        <v>Palice iz orodnega jekla, samo hladno oblikovane ali hladno dodelane (razen polizdelkov, ploščatih valjanih izdelkov in vroče valjanih palic v ohlapno navitih kolobarjih)</v>
      </c>
      <c r="D1117" t="s">
        <v>1312</v>
      </c>
      <c r="E1117">
        <v>0.77500000000000002</v>
      </c>
      <c r="F1117" s="62" t="s">
        <v>1725</v>
      </c>
      <c r="G1117">
        <v>2</v>
      </c>
      <c r="H1117">
        <v>2028</v>
      </c>
    </row>
    <row r="1118" spans="1:8" ht="28.8" x14ac:dyDescent="0.3">
      <c r="A1118" t="s">
        <v>1350</v>
      </c>
      <c r="B1118" s="28" t="str">
        <f t="shared" si="301"/>
        <v>Palice iz orodnega jekla, samo hladno oblikovane ali hladno dodelane (razen polizdelkov, ploščatih valjanih izdelkov in vroče valjanih palic v ohlapno navitih kolobarjih)</v>
      </c>
      <c r="D1118" t="s">
        <v>1313</v>
      </c>
      <c r="E1118">
        <v>0.433</v>
      </c>
      <c r="F1118" s="62" t="s">
        <v>1726</v>
      </c>
      <c r="G1118">
        <v>2</v>
      </c>
      <c r="H1118">
        <v>2028</v>
      </c>
    </row>
    <row r="1119" spans="1:8" ht="28.8" x14ac:dyDescent="0.3">
      <c r="A1119" t="s">
        <v>1350</v>
      </c>
      <c r="B1119" s="28" t="str">
        <f t="shared" si="301"/>
        <v>Palice iz orodnega jekla, samo hladno oblikovane ali hladno dodelane (razen polizdelkov, ploščatih valjanih izdelkov in vroče valjanih palic v ohlapno navitih kolobarjih)</v>
      </c>
      <c r="D1119" t="s">
        <v>1314</v>
      </c>
      <c r="E1119">
        <v>0.95399999999999996</v>
      </c>
      <c r="F1119" s="62" t="s">
        <v>1727</v>
      </c>
      <c r="G1119">
        <v>2</v>
      </c>
      <c r="H1119">
        <v>2028</v>
      </c>
    </row>
    <row r="1120" spans="1:8" ht="43.2" x14ac:dyDescent="0.3">
      <c r="A1120" t="s">
        <v>1352</v>
      </c>
      <c r="B1120" s="28" t="s">
        <v>1353</v>
      </c>
      <c r="C1120">
        <v>0.109</v>
      </c>
      <c r="D1120" t="s">
        <v>1319</v>
      </c>
      <c r="E1120">
        <v>1.4350000000000001</v>
      </c>
      <c r="F1120" s="62" t="s">
        <v>1721</v>
      </c>
      <c r="G1120" t="s">
        <v>1730</v>
      </c>
      <c r="H1120">
        <v>2025</v>
      </c>
    </row>
    <row r="1121" spans="1:8" ht="43.2" x14ac:dyDescent="0.3">
      <c r="A1121" t="s">
        <v>1352</v>
      </c>
      <c r="B1121" s="28" t="str">
        <f t="shared" ref="B1121:B1122" si="302">B1120</f>
        <v>Palice iz jekla, ki vsebuje od 0,9 mas. % do 1,15 mas. % ogljika, od 0,5 mas. % do 2 mas. % kroma, in, če je prisoten, največ 0,5 mas. % molibdena, samo hladno oblikovane ali hladno dodelane (razen polizdelkov, ploščatih valjanih izdelkov in vroče valjanih palic v ohlapno navitih kolobarjih)</v>
      </c>
      <c r="D1121" t="s">
        <v>1320</v>
      </c>
      <c r="E1121">
        <v>0.54600000000000004</v>
      </c>
      <c r="F1121" s="62" t="s">
        <v>1722</v>
      </c>
      <c r="G1121" t="s">
        <v>1730</v>
      </c>
      <c r="H1121">
        <v>2025</v>
      </c>
    </row>
    <row r="1122" spans="1:8" ht="43.2" x14ac:dyDescent="0.3">
      <c r="A1122" t="s">
        <v>1352</v>
      </c>
      <c r="B1122" s="28" t="str">
        <f t="shared" si="302"/>
        <v>Palice iz jekla, ki vsebuje od 0,9 mas. % do 1,15 mas. % ogljika, od 0,5 mas. % do 2 mas. % kroma, in, če je prisoten, največ 0,5 mas. % molibdena, samo hladno oblikovane ali hladno dodelane (razen polizdelkov, ploščatih valjanih izdelkov in vroče valjanih palic v ohlapno navitih kolobarjih)</v>
      </c>
      <c r="D1122" t="s">
        <v>1321</v>
      </c>
      <c r="E1122">
        <v>0.13700000000000001</v>
      </c>
      <c r="F1122" s="62" t="s">
        <v>1723</v>
      </c>
      <c r="G1122" t="s">
        <v>1730</v>
      </c>
      <c r="H1122">
        <v>2025</v>
      </c>
    </row>
    <row r="1123" spans="1:8" ht="57.6" x14ac:dyDescent="0.3">
      <c r="A1123" t="s">
        <v>1354</v>
      </c>
      <c r="B1123" s="28" t="s">
        <v>1355</v>
      </c>
      <c r="C1123">
        <v>0.109</v>
      </c>
      <c r="D1123" t="s">
        <v>1307</v>
      </c>
      <c r="E1123">
        <v>1.613</v>
      </c>
      <c r="F1123" s="62" t="s">
        <v>1724</v>
      </c>
      <c r="G1123">
        <v>1</v>
      </c>
      <c r="H1123">
        <v>2025</v>
      </c>
    </row>
    <row r="1124" spans="1:8" ht="57.6" x14ac:dyDescent="0.3">
      <c r="A1124" t="s">
        <v>1354</v>
      </c>
      <c r="B1124" s="28" t="str">
        <f t="shared" ref="B1124:B1130" si="303">B1123</f>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4" t="s">
        <v>1308</v>
      </c>
      <c r="E1124">
        <v>0.78800000000000003</v>
      </c>
      <c r="F1124" s="62" t="s">
        <v>1725</v>
      </c>
      <c r="G1124">
        <v>1</v>
      </c>
      <c r="H1124">
        <v>2025</v>
      </c>
    </row>
    <row r="1125" spans="1:8" ht="57.6" x14ac:dyDescent="0.3">
      <c r="A1125" t="s">
        <v>1354</v>
      </c>
      <c r="B1125"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5" t="s">
        <v>1309</v>
      </c>
      <c r="E1125">
        <v>0.44600000000000001</v>
      </c>
      <c r="F1125" s="62" t="s">
        <v>1726</v>
      </c>
      <c r="G1125">
        <v>1</v>
      </c>
      <c r="H1125">
        <v>2025</v>
      </c>
    </row>
    <row r="1126" spans="1:8" ht="57.6" x14ac:dyDescent="0.3">
      <c r="A1126" t="s">
        <v>1354</v>
      </c>
      <c r="B1126"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6" t="s">
        <v>1310</v>
      </c>
      <c r="E1126">
        <v>0.98599999999999999</v>
      </c>
      <c r="F1126" s="62" t="s">
        <v>1727</v>
      </c>
      <c r="G1126">
        <v>1</v>
      </c>
      <c r="H1126">
        <v>2025</v>
      </c>
    </row>
    <row r="1127" spans="1:8" ht="57.6" x14ac:dyDescent="0.3">
      <c r="A1127" t="s">
        <v>1354</v>
      </c>
      <c r="B1127"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7" t="s">
        <v>1311</v>
      </c>
      <c r="E1127">
        <v>1.446</v>
      </c>
      <c r="F1127" s="62" t="s">
        <v>1724</v>
      </c>
      <c r="G1127">
        <v>2</v>
      </c>
      <c r="H1127">
        <v>2028</v>
      </c>
    </row>
    <row r="1128" spans="1:8" ht="57.6" x14ac:dyDescent="0.3">
      <c r="A1128" t="s">
        <v>1354</v>
      </c>
      <c r="B1128"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8" t="s">
        <v>1312</v>
      </c>
      <c r="E1128">
        <v>0.77500000000000002</v>
      </c>
      <c r="F1128" s="62" t="s">
        <v>1725</v>
      </c>
      <c r="G1128">
        <v>2</v>
      </c>
      <c r="H1128">
        <v>2028</v>
      </c>
    </row>
    <row r="1129" spans="1:8" ht="57.6" x14ac:dyDescent="0.3">
      <c r="A1129" t="s">
        <v>1354</v>
      </c>
      <c r="B1129"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9" t="s">
        <v>1313</v>
      </c>
      <c r="E1129">
        <v>0.433</v>
      </c>
      <c r="F1129" s="62" t="s">
        <v>1726</v>
      </c>
      <c r="G1129">
        <v>2</v>
      </c>
      <c r="H1129">
        <v>2028</v>
      </c>
    </row>
    <row r="1130" spans="1:8" ht="57.6" x14ac:dyDescent="0.3">
      <c r="A1130" t="s">
        <v>1354</v>
      </c>
      <c r="B1130"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30" t="s">
        <v>1314</v>
      </c>
      <c r="E1130">
        <v>0.95399999999999996</v>
      </c>
      <c r="F1130" s="62" t="s">
        <v>1727</v>
      </c>
      <c r="G1130">
        <v>2</v>
      </c>
      <c r="H1130">
        <v>2028</v>
      </c>
    </row>
    <row r="1131" spans="1:8" ht="57.6" x14ac:dyDescent="0.3">
      <c r="A1131" t="s">
        <v>1356</v>
      </c>
      <c r="B1131" s="28" t="s">
        <v>1357</v>
      </c>
      <c r="C1131">
        <v>0.109</v>
      </c>
      <c r="D1131" t="s">
        <v>1307</v>
      </c>
      <c r="E1131">
        <v>1.613</v>
      </c>
      <c r="F1131" s="62" t="s">
        <v>1724</v>
      </c>
      <c r="G1131">
        <v>1</v>
      </c>
      <c r="H1131">
        <v>2025</v>
      </c>
    </row>
    <row r="1132" spans="1:8" ht="57.6" x14ac:dyDescent="0.3">
      <c r="A1132" t="s">
        <v>1356</v>
      </c>
      <c r="B1132" s="28" t="str">
        <f t="shared" ref="B1132:B1138" si="304">B1131</f>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2" t="s">
        <v>1308</v>
      </c>
      <c r="E1132">
        <v>0.78800000000000003</v>
      </c>
      <c r="F1132" s="62" t="s">
        <v>1725</v>
      </c>
      <c r="G1132">
        <v>1</v>
      </c>
      <c r="H1132">
        <v>2025</v>
      </c>
    </row>
    <row r="1133" spans="1:8" ht="57.6" x14ac:dyDescent="0.3">
      <c r="A1133" t="s">
        <v>1356</v>
      </c>
      <c r="B1133"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3" t="s">
        <v>1309</v>
      </c>
      <c r="E1133">
        <v>0.44600000000000001</v>
      </c>
      <c r="F1133" s="62" t="s">
        <v>1726</v>
      </c>
      <c r="G1133">
        <v>1</v>
      </c>
      <c r="H1133">
        <v>2025</v>
      </c>
    </row>
    <row r="1134" spans="1:8" ht="57.6" x14ac:dyDescent="0.3">
      <c r="A1134" t="s">
        <v>1356</v>
      </c>
      <c r="B1134"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4" t="s">
        <v>1310</v>
      </c>
      <c r="E1134">
        <v>0.98599999999999999</v>
      </c>
      <c r="F1134" s="62" t="s">
        <v>1727</v>
      </c>
      <c r="G1134">
        <v>1</v>
      </c>
      <c r="H1134">
        <v>2025</v>
      </c>
    </row>
    <row r="1135" spans="1:8" ht="57.6" x14ac:dyDescent="0.3">
      <c r="A1135" t="s">
        <v>1356</v>
      </c>
      <c r="B1135"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5" t="s">
        <v>1311</v>
      </c>
      <c r="E1135">
        <v>1.446</v>
      </c>
      <c r="F1135" s="62" t="s">
        <v>1724</v>
      </c>
      <c r="G1135">
        <v>2</v>
      </c>
      <c r="H1135">
        <v>2028</v>
      </c>
    </row>
    <row r="1136" spans="1:8" ht="57.6" x14ac:dyDescent="0.3">
      <c r="A1136" t="s">
        <v>1356</v>
      </c>
      <c r="B1136"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6" t="s">
        <v>1312</v>
      </c>
      <c r="E1136">
        <v>0.77500000000000002</v>
      </c>
      <c r="F1136" s="62" t="s">
        <v>1725</v>
      </c>
      <c r="G1136">
        <v>2</v>
      </c>
      <c r="H1136">
        <v>2028</v>
      </c>
    </row>
    <row r="1137" spans="1:8" ht="57.6" x14ac:dyDescent="0.3">
      <c r="A1137" t="s">
        <v>1356</v>
      </c>
      <c r="B1137"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7" t="s">
        <v>1313</v>
      </c>
      <c r="E1137">
        <v>0.433</v>
      </c>
      <c r="F1137" s="62" t="s">
        <v>1726</v>
      </c>
      <c r="G1137">
        <v>2</v>
      </c>
      <c r="H1137">
        <v>2028</v>
      </c>
    </row>
    <row r="1138" spans="1:8" ht="57.6" x14ac:dyDescent="0.3">
      <c r="A1138" t="s">
        <v>1356</v>
      </c>
      <c r="B1138"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8" t="s">
        <v>1314</v>
      </c>
      <c r="E1138">
        <v>0.95399999999999996</v>
      </c>
      <c r="F1138" s="62" t="s">
        <v>1727</v>
      </c>
      <c r="G1138">
        <v>2</v>
      </c>
      <c r="H1138">
        <v>2028</v>
      </c>
    </row>
    <row r="1139" spans="1:8" ht="57.6" x14ac:dyDescent="0.3">
      <c r="A1139" t="s">
        <v>1358</v>
      </c>
      <c r="B1139" s="28" t="s">
        <v>1359</v>
      </c>
      <c r="C1139">
        <v>0.109</v>
      </c>
      <c r="D1139" t="s">
        <v>1307</v>
      </c>
      <c r="E1139">
        <v>1.613</v>
      </c>
      <c r="F1139" s="62" t="s">
        <v>1724</v>
      </c>
      <c r="G1139">
        <v>1</v>
      </c>
      <c r="H1139">
        <v>2025</v>
      </c>
    </row>
    <row r="1140" spans="1:8" ht="57.6" x14ac:dyDescent="0.3">
      <c r="A1140" t="s">
        <v>1358</v>
      </c>
      <c r="B1140" s="28" t="str">
        <f t="shared" ref="B1140:B1146" si="305">B1139</f>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0" t="s">
        <v>1308</v>
      </c>
      <c r="E1140">
        <v>0.78800000000000003</v>
      </c>
      <c r="F1140" s="62" t="s">
        <v>1725</v>
      </c>
      <c r="G1140">
        <v>1</v>
      </c>
      <c r="H1140">
        <v>2025</v>
      </c>
    </row>
    <row r="1141" spans="1:8" ht="57.6" x14ac:dyDescent="0.3">
      <c r="A1141" t="s">
        <v>1358</v>
      </c>
      <c r="B1141"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1" t="s">
        <v>1309</v>
      </c>
      <c r="E1141">
        <v>0.44600000000000001</v>
      </c>
      <c r="F1141" s="62" t="s">
        <v>1726</v>
      </c>
      <c r="G1141">
        <v>1</v>
      </c>
      <c r="H1141">
        <v>2025</v>
      </c>
    </row>
    <row r="1142" spans="1:8" ht="57.6" x14ac:dyDescent="0.3">
      <c r="A1142" t="s">
        <v>1358</v>
      </c>
      <c r="B1142"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2" t="s">
        <v>1310</v>
      </c>
      <c r="E1142">
        <v>0.98599999999999999</v>
      </c>
      <c r="F1142" s="62" t="s">
        <v>1727</v>
      </c>
      <c r="G1142">
        <v>1</v>
      </c>
      <c r="H1142">
        <v>2025</v>
      </c>
    </row>
    <row r="1143" spans="1:8" ht="57.6" x14ac:dyDescent="0.3">
      <c r="A1143" t="s">
        <v>1358</v>
      </c>
      <c r="B1143"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3" t="s">
        <v>1311</v>
      </c>
      <c r="E1143">
        <v>1.446</v>
      </c>
      <c r="F1143" s="62" t="s">
        <v>1724</v>
      </c>
      <c r="G1143">
        <v>2</v>
      </c>
      <c r="H1143">
        <v>2028</v>
      </c>
    </row>
    <row r="1144" spans="1:8" ht="57.6" x14ac:dyDescent="0.3">
      <c r="A1144" t="s">
        <v>1358</v>
      </c>
      <c r="B1144"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4" t="s">
        <v>1312</v>
      </c>
      <c r="E1144">
        <v>0.77500000000000002</v>
      </c>
      <c r="F1144" s="62" t="s">
        <v>1725</v>
      </c>
      <c r="G1144">
        <v>2</v>
      </c>
      <c r="H1144">
        <v>2028</v>
      </c>
    </row>
    <row r="1145" spans="1:8" ht="57.6" x14ac:dyDescent="0.3">
      <c r="A1145" t="s">
        <v>1358</v>
      </c>
      <c r="B1145"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5" t="s">
        <v>1313</v>
      </c>
      <c r="E1145">
        <v>0.433</v>
      </c>
      <c r="F1145" s="62" t="s">
        <v>1726</v>
      </c>
      <c r="G1145">
        <v>2</v>
      </c>
      <c r="H1145">
        <v>2028</v>
      </c>
    </row>
    <row r="1146" spans="1:8" ht="57.6" x14ac:dyDescent="0.3">
      <c r="A1146" t="s">
        <v>1358</v>
      </c>
      <c r="B1146"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6" t="s">
        <v>1314</v>
      </c>
      <c r="E1146">
        <v>0.95399999999999996</v>
      </c>
      <c r="F1146" s="62" t="s">
        <v>1727</v>
      </c>
      <c r="G1146">
        <v>2</v>
      </c>
      <c r="H1146">
        <v>2028</v>
      </c>
    </row>
    <row r="1147" spans="1:8" ht="43.2" x14ac:dyDescent="0.3">
      <c r="A1147" t="s">
        <v>1360</v>
      </c>
      <c r="B1147" s="28" t="s">
        <v>1361</v>
      </c>
      <c r="C1147">
        <v>0.109</v>
      </c>
      <c r="D1147" t="s">
        <v>1307</v>
      </c>
      <c r="E1147">
        <v>1.613</v>
      </c>
      <c r="F1147" s="62" t="s">
        <v>1724</v>
      </c>
      <c r="G1147">
        <v>1</v>
      </c>
      <c r="H1147">
        <v>2025</v>
      </c>
    </row>
    <row r="1148" spans="1:8" ht="43.2" x14ac:dyDescent="0.3">
      <c r="A1148" t="s">
        <v>1360</v>
      </c>
      <c r="B1148" s="28" t="str">
        <f t="shared" ref="B1148:B1154" si="306">B1147</f>
        <v>Palice iz orodnega jekla, hladno oblikovane ali hladno dodelane in nadalje obdelane ali toplo oblikovane in nadalje obdelane (razen polizdelkov, ploščatih valjanih izdelkov in vroče valjanih palic v ohlapno navitih kolobarjih)</v>
      </c>
      <c r="D1148" t="s">
        <v>1308</v>
      </c>
      <c r="E1148">
        <v>0.78800000000000003</v>
      </c>
      <c r="F1148" s="62" t="s">
        <v>1725</v>
      </c>
      <c r="G1148">
        <v>1</v>
      </c>
      <c r="H1148">
        <v>2025</v>
      </c>
    </row>
    <row r="1149" spans="1:8" ht="43.2" x14ac:dyDescent="0.3">
      <c r="A1149" t="s">
        <v>1360</v>
      </c>
      <c r="B1149" s="28" t="str">
        <f t="shared" si="306"/>
        <v>Palice iz orodnega jekla, hladno oblikovane ali hladno dodelane in nadalje obdelane ali toplo oblikovane in nadalje obdelane (razen polizdelkov, ploščatih valjanih izdelkov in vroče valjanih palic v ohlapno navitih kolobarjih)</v>
      </c>
      <c r="D1149" t="s">
        <v>1309</v>
      </c>
      <c r="E1149">
        <v>0.44600000000000001</v>
      </c>
      <c r="F1149" s="62" t="s">
        <v>1726</v>
      </c>
      <c r="G1149">
        <v>1</v>
      </c>
      <c r="H1149">
        <v>2025</v>
      </c>
    </row>
    <row r="1150" spans="1:8" ht="43.2" x14ac:dyDescent="0.3">
      <c r="A1150" t="s">
        <v>1360</v>
      </c>
      <c r="B1150" s="28" t="str">
        <f t="shared" si="306"/>
        <v>Palice iz orodnega jekla, hladno oblikovane ali hladno dodelane in nadalje obdelane ali toplo oblikovane in nadalje obdelane (razen polizdelkov, ploščatih valjanih izdelkov in vroče valjanih palic v ohlapno navitih kolobarjih)</v>
      </c>
      <c r="D1150" t="s">
        <v>1310</v>
      </c>
      <c r="E1150">
        <v>0.98599999999999999</v>
      </c>
      <c r="F1150" s="62" t="s">
        <v>1727</v>
      </c>
      <c r="G1150">
        <v>1</v>
      </c>
      <c r="H1150">
        <v>2025</v>
      </c>
    </row>
    <row r="1151" spans="1:8" ht="43.2" x14ac:dyDescent="0.3">
      <c r="A1151" t="s">
        <v>1360</v>
      </c>
      <c r="B1151" s="28" t="str">
        <f t="shared" si="306"/>
        <v>Palice iz orodnega jekla, hladno oblikovane ali hladno dodelane in nadalje obdelane ali toplo oblikovane in nadalje obdelane (razen polizdelkov, ploščatih valjanih izdelkov in vroče valjanih palic v ohlapno navitih kolobarjih)</v>
      </c>
      <c r="D1151" t="s">
        <v>1311</v>
      </c>
      <c r="E1151">
        <v>1.446</v>
      </c>
      <c r="F1151" s="62" t="s">
        <v>1724</v>
      </c>
      <c r="G1151">
        <v>2</v>
      </c>
      <c r="H1151">
        <v>2028</v>
      </c>
    </row>
    <row r="1152" spans="1:8" ht="43.2" x14ac:dyDescent="0.3">
      <c r="A1152" t="s">
        <v>1360</v>
      </c>
      <c r="B1152" s="28" t="str">
        <f t="shared" si="306"/>
        <v>Palice iz orodnega jekla, hladno oblikovane ali hladno dodelane in nadalje obdelane ali toplo oblikovane in nadalje obdelane (razen polizdelkov, ploščatih valjanih izdelkov in vroče valjanih palic v ohlapno navitih kolobarjih)</v>
      </c>
      <c r="D1152" t="s">
        <v>1312</v>
      </c>
      <c r="E1152">
        <v>0.77500000000000002</v>
      </c>
      <c r="F1152" s="62" t="s">
        <v>1725</v>
      </c>
      <c r="G1152">
        <v>2</v>
      </c>
      <c r="H1152">
        <v>2028</v>
      </c>
    </row>
    <row r="1153" spans="1:8" ht="43.2" x14ac:dyDescent="0.3">
      <c r="A1153" t="s">
        <v>1360</v>
      </c>
      <c r="B1153" s="28" t="str">
        <f t="shared" si="306"/>
        <v>Palice iz orodnega jekla, hladno oblikovane ali hladno dodelane in nadalje obdelane ali toplo oblikovane in nadalje obdelane (razen polizdelkov, ploščatih valjanih izdelkov in vroče valjanih palic v ohlapno navitih kolobarjih)</v>
      </c>
      <c r="D1153" t="s">
        <v>1313</v>
      </c>
      <c r="E1153">
        <v>0.433</v>
      </c>
      <c r="F1153" s="62" t="s">
        <v>1726</v>
      </c>
      <c r="G1153">
        <v>2</v>
      </c>
      <c r="H1153">
        <v>2028</v>
      </c>
    </row>
    <row r="1154" spans="1:8" ht="43.2" x14ac:dyDescent="0.3">
      <c r="A1154" t="s">
        <v>1360</v>
      </c>
      <c r="B1154" s="28" t="str">
        <f t="shared" si="306"/>
        <v>Palice iz orodnega jekla, hladno oblikovane ali hladno dodelane in nadalje obdelane ali toplo oblikovane in nadalje obdelane (razen polizdelkov, ploščatih valjanih izdelkov in vroče valjanih palic v ohlapno navitih kolobarjih)</v>
      </c>
      <c r="D1154" t="s">
        <v>1314</v>
      </c>
      <c r="E1154">
        <v>0.95399999999999996</v>
      </c>
      <c r="F1154" s="62" t="s">
        <v>1727</v>
      </c>
      <c r="G1154">
        <v>2</v>
      </c>
      <c r="H1154">
        <v>2028</v>
      </c>
    </row>
    <row r="1155" spans="1:8" ht="57.6" x14ac:dyDescent="0.3">
      <c r="A1155" t="s">
        <v>1362</v>
      </c>
      <c r="B1155" s="28" t="s">
        <v>1363</v>
      </c>
      <c r="C1155">
        <v>0.109</v>
      </c>
      <c r="D1155" t="s">
        <v>1307</v>
      </c>
      <c r="E1155">
        <v>1.613</v>
      </c>
      <c r="F1155" s="62" t="s">
        <v>1724</v>
      </c>
      <c r="G1155">
        <v>1</v>
      </c>
      <c r="H1155">
        <v>2025</v>
      </c>
    </row>
    <row r="1156" spans="1:8" ht="57.6" x14ac:dyDescent="0.3">
      <c r="A1156" t="s">
        <v>1362</v>
      </c>
      <c r="B1156" s="28" t="str">
        <f t="shared" ref="B1156:B1162" si="307">B1155</f>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56" t="s">
        <v>1308</v>
      </c>
      <c r="E1156">
        <v>0.78800000000000003</v>
      </c>
      <c r="F1156" s="62" t="s">
        <v>1725</v>
      </c>
      <c r="G1156">
        <v>1</v>
      </c>
      <c r="H1156">
        <v>2025</v>
      </c>
    </row>
    <row r="1157" spans="1:8" ht="57.6" x14ac:dyDescent="0.3">
      <c r="A1157" t="s">
        <v>1362</v>
      </c>
      <c r="B1157"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57" t="s">
        <v>1309</v>
      </c>
      <c r="E1157">
        <v>0.44600000000000001</v>
      </c>
      <c r="F1157" s="62" t="s">
        <v>1726</v>
      </c>
      <c r="G1157">
        <v>1</v>
      </c>
      <c r="H1157">
        <v>2025</v>
      </c>
    </row>
    <row r="1158" spans="1:8" ht="57.6" x14ac:dyDescent="0.3">
      <c r="A1158" t="s">
        <v>1362</v>
      </c>
      <c r="B1158"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58" t="s">
        <v>1310</v>
      </c>
      <c r="E1158">
        <v>0.98599999999999999</v>
      </c>
      <c r="F1158" s="62" t="s">
        <v>1727</v>
      </c>
      <c r="G1158">
        <v>1</v>
      </c>
      <c r="H1158">
        <v>2025</v>
      </c>
    </row>
    <row r="1159" spans="1:8" ht="57.6" x14ac:dyDescent="0.3">
      <c r="A1159" t="s">
        <v>1362</v>
      </c>
      <c r="B1159"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59" t="s">
        <v>1311</v>
      </c>
      <c r="E1159">
        <v>1.446</v>
      </c>
      <c r="F1159" s="62" t="s">
        <v>1724</v>
      </c>
      <c r="G1159">
        <v>2</v>
      </c>
      <c r="H1159">
        <v>2028</v>
      </c>
    </row>
    <row r="1160" spans="1:8" ht="57.6" x14ac:dyDescent="0.3">
      <c r="A1160" t="s">
        <v>1362</v>
      </c>
      <c r="B1160"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60" t="s">
        <v>1312</v>
      </c>
      <c r="E1160">
        <v>0.77500000000000002</v>
      </c>
      <c r="F1160" s="62" t="s">
        <v>1725</v>
      </c>
      <c r="G1160">
        <v>2</v>
      </c>
      <c r="H1160">
        <v>2028</v>
      </c>
    </row>
    <row r="1161" spans="1:8" ht="57.6" x14ac:dyDescent="0.3">
      <c r="A1161" t="s">
        <v>1362</v>
      </c>
      <c r="B1161"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61" t="s">
        <v>1313</v>
      </c>
      <c r="E1161">
        <v>0.433</v>
      </c>
      <c r="F1161" s="62" t="s">
        <v>1726</v>
      </c>
      <c r="G1161">
        <v>2</v>
      </c>
      <c r="H1161">
        <v>2028</v>
      </c>
    </row>
    <row r="1162" spans="1:8" ht="57.6" x14ac:dyDescent="0.3">
      <c r="A1162" t="s">
        <v>1362</v>
      </c>
      <c r="B1162"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62" t="s">
        <v>1314</v>
      </c>
      <c r="E1162">
        <v>0.95399999999999996</v>
      </c>
      <c r="F1162" s="62" t="s">
        <v>1727</v>
      </c>
      <c r="G1162">
        <v>2</v>
      </c>
      <c r="H1162">
        <v>2028</v>
      </c>
    </row>
    <row r="1163" spans="1:8" ht="28.8" x14ac:dyDescent="0.3">
      <c r="A1163" t="s">
        <v>1364</v>
      </c>
      <c r="B1163" s="28" t="s">
        <v>1365</v>
      </c>
      <c r="C1163">
        <v>0.109</v>
      </c>
      <c r="D1163" t="s">
        <v>1307</v>
      </c>
      <c r="E1163">
        <v>1.613</v>
      </c>
      <c r="F1163" s="62" t="s">
        <v>1724</v>
      </c>
      <c r="G1163">
        <v>1</v>
      </c>
      <c r="H1163">
        <v>2025</v>
      </c>
    </row>
    <row r="1164" spans="1:8" ht="28.8" x14ac:dyDescent="0.3">
      <c r="A1164" t="s">
        <v>1364</v>
      </c>
      <c r="B1164" s="28" t="str">
        <f t="shared" ref="B1164:B1170" si="308">B1163</f>
        <v>Kotni profili in drugi profili iz legiranega jekla, razen nerjavnega, vroče valjani, vroče vlečeni ali iztiskani, brez nadaljnje obdelave</v>
      </c>
      <c r="D1164" t="s">
        <v>1308</v>
      </c>
      <c r="E1164">
        <v>0.78800000000000003</v>
      </c>
      <c r="F1164" s="62" t="s">
        <v>1725</v>
      </c>
      <c r="G1164">
        <v>1</v>
      </c>
      <c r="H1164">
        <v>2025</v>
      </c>
    </row>
    <row r="1165" spans="1:8" ht="28.8" x14ac:dyDescent="0.3">
      <c r="A1165" t="s">
        <v>1364</v>
      </c>
      <c r="B1165" s="28" t="str">
        <f t="shared" si="308"/>
        <v>Kotni profili in drugi profili iz legiranega jekla, razen nerjavnega, vroče valjani, vroče vlečeni ali iztiskani, brez nadaljnje obdelave</v>
      </c>
      <c r="D1165" t="s">
        <v>1309</v>
      </c>
      <c r="E1165">
        <v>0.44600000000000001</v>
      </c>
      <c r="F1165" s="62" t="s">
        <v>1726</v>
      </c>
      <c r="G1165">
        <v>1</v>
      </c>
      <c r="H1165">
        <v>2025</v>
      </c>
    </row>
    <row r="1166" spans="1:8" ht="28.8" x14ac:dyDescent="0.3">
      <c r="A1166" t="s">
        <v>1364</v>
      </c>
      <c r="B1166" s="28" t="str">
        <f t="shared" si="308"/>
        <v>Kotni profili in drugi profili iz legiranega jekla, razen nerjavnega, vroče valjani, vroče vlečeni ali iztiskani, brez nadaljnje obdelave</v>
      </c>
      <c r="D1166" t="s">
        <v>1310</v>
      </c>
      <c r="E1166">
        <v>0.98599999999999999</v>
      </c>
      <c r="F1166" s="62" t="s">
        <v>1727</v>
      </c>
      <c r="G1166">
        <v>1</v>
      </c>
      <c r="H1166">
        <v>2025</v>
      </c>
    </row>
    <row r="1167" spans="1:8" ht="28.8" x14ac:dyDescent="0.3">
      <c r="A1167" t="s">
        <v>1364</v>
      </c>
      <c r="B1167" s="28" t="str">
        <f t="shared" si="308"/>
        <v>Kotni profili in drugi profili iz legiranega jekla, razen nerjavnega, vroče valjani, vroče vlečeni ali iztiskani, brez nadaljnje obdelave</v>
      </c>
      <c r="D1167" t="s">
        <v>1311</v>
      </c>
      <c r="E1167">
        <v>1.446</v>
      </c>
      <c r="F1167" s="62" t="s">
        <v>1724</v>
      </c>
      <c r="G1167">
        <v>2</v>
      </c>
      <c r="H1167">
        <v>2028</v>
      </c>
    </row>
    <row r="1168" spans="1:8" ht="28.8" x14ac:dyDescent="0.3">
      <c r="A1168" t="s">
        <v>1364</v>
      </c>
      <c r="B1168" s="28" t="str">
        <f t="shared" si="308"/>
        <v>Kotni profili in drugi profili iz legiranega jekla, razen nerjavnega, vroče valjani, vroče vlečeni ali iztiskani, brez nadaljnje obdelave</v>
      </c>
      <c r="D1168" t="s">
        <v>1312</v>
      </c>
      <c r="E1168">
        <v>0.77500000000000002</v>
      </c>
      <c r="F1168" s="62" t="s">
        <v>1725</v>
      </c>
      <c r="G1168">
        <v>2</v>
      </c>
      <c r="H1168">
        <v>2028</v>
      </c>
    </row>
    <row r="1169" spans="1:8" ht="28.8" x14ac:dyDescent="0.3">
      <c r="A1169" t="s">
        <v>1364</v>
      </c>
      <c r="B1169" s="28" t="str">
        <f t="shared" si="308"/>
        <v>Kotni profili in drugi profili iz legiranega jekla, razen nerjavnega, vroče valjani, vroče vlečeni ali iztiskani, brez nadaljnje obdelave</v>
      </c>
      <c r="D1169" t="s">
        <v>1313</v>
      </c>
      <c r="E1169">
        <v>0.433</v>
      </c>
      <c r="F1169" s="62" t="s">
        <v>1726</v>
      </c>
      <c r="G1169">
        <v>2</v>
      </c>
      <c r="H1169">
        <v>2028</v>
      </c>
    </row>
    <row r="1170" spans="1:8" ht="28.8" x14ac:dyDescent="0.3">
      <c r="A1170" t="s">
        <v>1364</v>
      </c>
      <c r="B1170" s="28" t="str">
        <f t="shared" si="308"/>
        <v>Kotni profili in drugi profili iz legiranega jekla, razen nerjavnega, vroče valjani, vroče vlečeni ali iztiskani, brez nadaljnje obdelave</v>
      </c>
      <c r="D1170" t="s">
        <v>1314</v>
      </c>
      <c r="E1170">
        <v>0.95399999999999996</v>
      </c>
      <c r="F1170" s="62" t="s">
        <v>1727</v>
      </c>
      <c r="G1170">
        <v>2</v>
      </c>
      <c r="H1170">
        <v>2028</v>
      </c>
    </row>
    <row r="1171" spans="1:8" ht="28.8" x14ac:dyDescent="0.3">
      <c r="A1171" t="s">
        <v>1366</v>
      </c>
      <c r="B1171" s="28" t="s">
        <v>1367</v>
      </c>
      <c r="C1171">
        <v>0.109</v>
      </c>
      <c r="D1171" t="s">
        <v>1307</v>
      </c>
      <c r="E1171">
        <v>1.613</v>
      </c>
      <c r="F1171" s="62" t="s">
        <v>1724</v>
      </c>
      <c r="G1171">
        <v>1</v>
      </c>
      <c r="H1171">
        <v>2025</v>
      </c>
    </row>
    <row r="1172" spans="1:8" ht="28.8" x14ac:dyDescent="0.3">
      <c r="A1172" t="s">
        <v>1366</v>
      </c>
      <c r="B1172" s="28" t="str">
        <f t="shared" ref="B1172:B1178" si="309">B1171</f>
        <v>Kotni profili in drugi profili iz legiranega jekla, razen nerjavnega, ki niso navedeni ali zajeti na drugem mestu (razen izdelkov, vroče valjanih, vroče vlečenih ali iztiskanih, brez nadaljnje obdelave)</v>
      </c>
      <c r="D1172" t="s">
        <v>1308</v>
      </c>
      <c r="E1172">
        <v>0.78800000000000003</v>
      </c>
      <c r="F1172" s="62" t="s">
        <v>1725</v>
      </c>
      <c r="G1172">
        <v>1</v>
      </c>
      <c r="H1172">
        <v>2025</v>
      </c>
    </row>
    <row r="1173" spans="1:8" ht="28.8" x14ac:dyDescent="0.3">
      <c r="A1173" t="s">
        <v>1366</v>
      </c>
      <c r="B1173" s="28" t="str">
        <f t="shared" si="309"/>
        <v>Kotni profili in drugi profili iz legiranega jekla, razen nerjavnega, ki niso navedeni ali zajeti na drugem mestu (razen izdelkov, vroče valjanih, vroče vlečenih ali iztiskanih, brez nadaljnje obdelave)</v>
      </c>
      <c r="D1173" t="s">
        <v>1309</v>
      </c>
      <c r="E1173">
        <v>0.44600000000000001</v>
      </c>
      <c r="F1173" s="62" t="s">
        <v>1726</v>
      </c>
      <c r="G1173">
        <v>1</v>
      </c>
      <c r="H1173">
        <v>2025</v>
      </c>
    </row>
    <row r="1174" spans="1:8" ht="28.8" x14ac:dyDescent="0.3">
      <c r="A1174" t="s">
        <v>1366</v>
      </c>
      <c r="B1174" s="28" t="str">
        <f t="shared" si="309"/>
        <v>Kotni profili in drugi profili iz legiranega jekla, razen nerjavnega, ki niso navedeni ali zajeti na drugem mestu (razen izdelkov, vroče valjanih, vroče vlečenih ali iztiskanih, brez nadaljnje obdelave)</v>
      </c>
      <c r="D1174" t="s">
        <v>1310</v>
      </c>
      <c r="E1174">
        <v>0.98599999999999999</v>
      </c>
      <c r="F1174" s="62" t="s">
        <v>1727</v>
      </c>
      <c r="G1174">
        <v>1</v>
      </c>
      <c r="H1174">
        <v>2025</v>
      </c>
    </row>
    <row r="1175" spans="1:8" ht="28.8" x14ac:dyDescent="0.3">
      <c r="A1175" t="s">
        <v>1366</v>
      </c>
      <c r="B1175" s="28" t="str">
        <f t="shared" si="309"/>
        <v>Kotni profili in drugi profili iz legiranega jekla, razen nerjavnega, ki niso navedeni ali zajeti na drugem mestu (razen izdelkov, vroče valjanih, vroče vlečenih ali iztiskanih, brez nadaljnje obdelave)</v>
      </c>
      <c r="D1175" t="s">
        <v>1311</v>
      </c>
      <c r="E1175">
        <v>1.446</v>
      </c>
      <c r="F1175" s="62" t="s">
        <v>1724</v>
      </c>
      <c r="G1175">
        <v>2</v>
      </c>
      <c r="H1175">
        <v>2028</v>
      </c>
    </row>
    <row r="1176" spans="1:8" ht="28.8" x14ac:dyDescent="0.3">
      <c r="A1176" t="s">
        <v>1366</v>
      </c>
      <c r="B1176" s="28" t="str">
        <f t="shared" si="309"/>
        <v>Kotni profili in drugi profili iz legiranega jekla, razen nerjavnega, ki niso navedeni ali zajeti na drugem mestu (razen izdelkov, vroče valjanih, vroče vlečenih ali iztiskanih, brez nadaljnje obdelave)</v>
      </c>
      <c r="D1176" t="s">
        <v>1312</v>
      </c>
      <c r="E1176">
        <v>0.77500000000000002</v>
      </c>
      <c r="F1176" s="62" t="s">
        <v>1725</v>
      </c>
      <c r="G1176">
        <v>2</v>
      </c>
      <c r="H1176">
        <v>2028</v>
      </c>
    </row>
    <row r="1177" spans="1:8" ht="28.8" x14ac:dyDescent="0.3">
      <c r="A1177" t="s">
        <v>1366</v>
      </c>
      <c r="B1177" s="28" t="str">
        <f t="shared" si="309"/>
        <v>Kotni profili in drugi profili iz legiranega jekla, razen nerjavnega, ki niso navedeni ali zajeti na drugem mestu (razen izdelkov, vroče valjanih, vroče vlečenih ali iztiskanih, brez nadaljnje obdelave)</v>
      </c>
      <c r="D1177" t="s">
        <v>1313</v>
      </c>
      <c r="E1177">
        <v>0.433</v>
      </c>
      <c r="F1177" s="62" t="s">
        <v>1726</v>
      </c>
      <c r="G1177">
        <v>2</v>
      </c>
      <c r="H1177">
        <v>2028</v>
      </c>
    </row>
    <row r="1178" spans="1:8" ht="28.8" x14ac:dyDescent="0.3">
      <c r="A1178" t="s">
        <v>1366</v>
      </c>
      <c r="B1178" s="28" t="str">
        <f t="shared" si="309"/>
        <v>Kotni profili in drugi profili iz legiranega jekla, razen nerjavnega, ki niso navedeni ali zajeti na drugem mestu (razen izdelkov, vroče valjanih, vroče vlečenih ali iztiskanih, brez nadaljnje obdelave)</v>
      </c>
      <c r="D1178" t="s">
        <v>1314</v>
      </c>
      <c r="E1178">
        <v>0.95399999999999996</v>
      </c>
      <c r="F1178" s="62" t="s">
        <v>1727</v>
      </c>
      <c r="G1178">
        <v>2</v>
      </c>
      <c r="H1178">
        <v>2028</v>
      </c>
    </row>
    <row r="1179" spans="1:8" x14ac:dyDescent="0.3">
      <c r="A1179" t="s">
        <v>241</v>
      </c>
      <c r="B1179" s="28" t="s">
        <v>481</v>
      </c>
      <c r="C1179">
        <v>0.109</v>
      </c>
      <c r="D1179" t="s">
        <v>1307</v>
      </c>
      <c r="E1179">
        <v>1.613</v>
      </c>
      <c r="F1179" s="62" t="s">
        <v>1724</v>
      </c>
      <c r="G1179">
        <v>1</v>
      </c>
      <c r="H1179">
        <v>2025</v>
      </c>
    </row>
    <row r="1180" spans="1:8" x14ac:dyDescent="0.3">
      <c r="A1180" t="s">
        <v>241</v>
      </c>
      <c r="B1180" s="28" t="str">
        <f t="shared" ref="B1180:B1186" si="310">B1179</f>
        <v>Votle palice za svedre, iz legiranega ali nelegiranega jekla</v>
      </c>
      <c r="D1180" t="s">
        <v>1308</v>
      </c>
      <c r="E1180">
        <v>0.78800000000000003</v>
      </c>
      <c r="F1180" s="62" t="s">
        <v>1725</v>
      </c>
      <c r="G1180">
        <v>1</v>
      </c>
      <c r="H1180">
        <v>2025</v>
      </c>
    </row>
    <row r="1181" spans="1:8" x14ac:dyDescent="0.3">
      <c r="A1181" t="s">
        <v>241</v>
      </c>
      <c r="B1181" s="28" t="str">
        <f t="shared" si="310"/>
        <v>Votle palice za svedre, iz legiranega ali nelegiranega jekla</v>
      </c>
      <c r="D1181" t="s">
        <v>1309</v>
      </c>
      <c r="E1181">
        <v>0.44600000000000001</v>
      </c>
      <c r="F1181" s="62" t="s">
        <v>1726</v>
      </c>
      <c r="G1181">
        <v>1</v>
      </c>
      <c r="H1181">
        <v>2025</v>
      </c>
    </row>
    <row r="1182" spans="1:8" x14ac:dyDescent="0.3">
      <c r="A1182" t="s">
        <v>241</v>
      </c>
      <c r="B1182" s="28" t="str">
        <f t="shared" si="310"/>
        <v>Votle palice za svedre, iz legiranega ali nelegiranega jekla</v>
      </c>
      <c r="D1182" t="s">
        <v>1310</v>
      </c>
      <c r="E1182">
        <v>0.98599999999999999</v>
      </c>
      <c r="F1182" s="62" t="s">
        <v>1727</v>
      </c>
      <c r="G1182">
        <v>1</v>
      </c>
      <c r="H1182">
        <v>2025</v>
      </c>
    </row>
    <row r="1183" spans="1:8" x14ac:dyDescent="0.3">
      <c r="A1183" t="s">
        <v>241</v>
      </c>
      <c r="B1183" s="28" t="str">
        <f t="shared" si="310"/>
        <v>Votle palice za svedre, iz legiranega ali nelegiranega jekla</v>
      </c>
      <c r="D1183" t="s">
        <v>1311</v>
      </c>
      <c r="E1183">
        <v>1.446</v>
      </c>
      <c r="F1183" s="62" t="s">
        <v>1724</v>
      </c>
      <c r="G1183">
        <v>2</v>
      </c>
      <c r="H1183">
        <v>2028</v>
      </c>
    </row>
    <row r="1184" spans="1:8" x14ac:dyDescent="0.3">
      <c r="A1184" t="s">
        <v>241</v>
      </c>
      <c r="B1184" s="28" t="str">
        <f t="shared" si="310"/>
        <v>Votle palice za svedre, iz legiranega ali nelegiranega jekla</v>
      </c>
      <c r="D1184" t="s">
        <v>1312</v>
      </c>
      <c r="E1184">
        <v>0.77500000000000002</v>
      </c>
      <c r="F1184" s="62" t="s">
        <v>1725</v>
      </c>
      <c r="G1184">
        <v>2</v>
      </c>
      <c r="H1184">
        <v>2028</v>
      </c>
    </row>
    <row r="1185" spans="1:8" x14ac:dyDescent="0.3">
      <c r="A1185" t="s">
        <v>241</v>
      </c>
      <c r="B1185" s="28" t="str">
        <f t="shared" si="310"/>
        <v>Votle palice za svedre, iz legiranega ali nelegiranega jekla</v>
      </c>
      <c r="D1185" t="s">
        <v>1313</v>
      </c>
      <c r="E1185">
        <v>0.433</v>
      </c>
      <c r="F1185" s="62" t="s">
        <v>1726</v>
      </c>
      <c r="G1185">
        <v>2</v>
      </c>
      <c r="H1185">
        <v>2028</v>
      </c>
    </row>
    <row r="1186" spans="1:8" x14ac:dyDescent="0.3">
      <c r="A1186" t="s">
        <v>241</v>
      </c>
      <c r="B1186" s="28" t="str">
        <f t="shared" si="310"/>
        <v>Votle palice za svedre, iz legiranega ali nelegiranega jekla</v>
      </c>
      <c r="D1186" t="s">
        <v>1314</v>
      </c>
      <c r="E1186">
        <v>0.95399999999999996</v>
      </c>
      <c r="F1186" s="62" t="s">
        <v>1727</v>
      </c>
      <c r="G1186">
        <v>2</v>
      </c>
      <c r="H1186">
        <v>2028</v>
      </c>
    </row>
    <row r="1187" spans="1:8" x14ac:dyDescent="0.3">
      <c r="A1187" t="s">
        <v>1368</v>
      </c>
      <c r="B1187" s="28" t="s">
        <v>1369</v>
      </c>
      <c r="C1187">
        <v>0.109</v>
      </c>
      <c r="D1187" t="s">
        <v>1307</v>
      </c>
      <c r="E1187">
        <v>1.613</v>
      </c>
      <c r="F1187" s="62" t="s">
        <v>1724</v>
      </c>
      <c r="G1187">
        <v>1</v>
      </c>
      <c r="H1187">
        <v>2025</v>
      </c>
    </row>
    <row r="1188" spans="1:8" x14ac:dyDescent="0.3">
      <c r="A1188" t="s">
        <v>1368</v>
      </c>
      <c r="B1188" s="28" t="str">
        <f t="shared" ref="B1188:B1194" si="311">B1187</f>
        <v>Žica iz silicij-manganovega jekla, v kolobarjih (razen palic)</v>
      </c>
      <c r="D1188" t="s">
        <v>1308</v>
      </c>
      <c r="E1188">
        <v>0.78800000000000003</v>
      </c>
      <c r="F1188" s="62" t="s">
        <v>1725</v>
      </c>
      <c r="G1188">
        <v>1</v>
      </c>
      <c r="H1188">
        <v>2025</v>
      </c>
    </row>
    <row r="1189" spans="1:8" x14ac:dyDescent="0.3">
      <c r="A1189" t="s">
        <v>1368</v>
      </c>
      <c r="B1189" s="28" t="str">
        <f t="shared" si="311"/>
        <v>Žica iz silicij-manganovega jekla, v kolobarjih (razen palic)</v>
      </c>
      <c r="D1189" t="s">
        <v>1309</v>
      </c>
      <c r="E1189">
        <v>0.44600000000000001</v>
      </c>
      <c r="F1189" s="62" t="s">
        <v>1726</v>
      </c>
      <c r="G1189">
        <v>1</v>
      </c>
      <c r="H1189">
        <v>2025</v>
      </c>
    </row>
    <row r="1190" spans="1:8" x14ac:dyDescent="0.3">
      <c r="A1190" t="s">
        <v>1368</v>
      </c>
      <c r="B1190" s="28" t="str">
        <f t="shared" si="311"/>
        <v>Žica iz silicij-manganovega jekla, v kolobarjih (razen palic)</v>
      </c>
      <c r="D1190" t="s">
        <v>1310</v>
      </c>
      <c r="E1190">
        <v>0.98599999999999999</v>
      </c>
      <c r="F1190" s="62" t="s">
        <v>1727</v>
      </c>
      <c r="G1190">
        <v>1</v>
      </c>
      <c r="H1190">
        <v>2025</v>
      </c>
    </row>
    <row r="1191" spans="1:8" x14ac:dyDescent="0.3">
      <c r="A1191" t="s">
        <v>1368</v>
      </c>
      <c r="B1191" s="28" t="str">
        <f t="shared" si="311"/>
        <v>Žica iz silicij-manganovega jekla, v kolobarjih (razen palic)</v>
      </c>
      <c r="D1191" t="s">
        <v>1311</v>
      </c>
      <c r="E1191">
        <v>1.446</v>
      </c>
      <c r="F1191" s="62" t="s">
        <v>1724</v>
      </c>
      <c r="G1191">
        <v>2</v>
      </c>
      <c r="H1191">
        <v>2028</v>
      </c>
    </row>
    <row r="1192" spans="1:8" x14ac:dyDescent="0.3">
      <c r="A1192" t="s">
        <v>1368</v>
      </c>
      <c r="B1192" s="28" t="str">
        <f t="shared" si="311"/>
        <v>Žica iz silicij-manganovega jekla, v kolobarjih (razen palic)</v>
      </c>
      <c r="D1192" t="s">
        <v>1312</v>
      </c>
      <c r="E1192">
        <v>0.77500000000000002</v>
      </c>
      <c r="F1192" s="62" t="s">
        <v>1725</v>
      </c>
      <c r="G1192">
        <v>2</v>
      </c>
      <c r="H1192">
        <v>2028</v>
      </c>
    </row>
    <row r="1193" spans="1:8" x14ac:dyDescent="0.3">
      <c r="A1193" t="s">
        <v>1368</v>
      </c>
      <c r="B1193" s="28" t="str">
        <f t="shared" si="311"/>
        <v>Žica iz silicij-manganovega jekla, v kolobarjih (razen palic)</v>
      </c>
      <c r="D1193" t="s">
        <v>1313</v>
      </c>
      <c r="E1193">
        <v>0.433</v>
      </c>
      <c r="F1193" s="62" t="s">
        <v>1726</v>
      </c>
      <c r="G1193">
        <v>2</v>
      </c>
      <c r="H1193">
        <v>2028</v>
      </c>
    </row>
    <row r="1194" spans="1:8" x14ac:dyDescent="0.3">
      <c r="A1194" t="s">
        <v>1368</v>
      </c>
      <c r="B1194" s="28" t="str">
        <f t="shared" si="311"/>
        <v>Žica iz silicij-manganovega jekla, v kolobarjih (razen palic)</v>
      </c>
      <c r="D1194" t="s">
        <v>1314</v>
      </c>
      <c r="E1194">
        <v>0.95399999999999996</v>
      </c>
      <c r="F1194" s="62" t="s">
        <v>1727</v>
      </c>
      <c r="G1194">
        <v>2</v>
      </c>
      <c r="H1194">
        <v>2028</v>
      </c>
    </row>
    <row r="1195" spans="1:8" x14ac:dyDescent="0.3">
      <c r="A1195" t="s">
        <v>1370</v>
      </c>
      <c r="B1195" s="28" t="s">
        <v>1371</v>
      </c>
      <c r="C1195">
        <v>0.109</v>
      </c>
      <c r="D1195" t="s">
        <v>1307</v>
      </c>
      <c r="E1195">
        <v>1.613</v>
      </c>
      <c r="F1195" s="62" t="s">
        <v>1724</v>
      </c>
      <c r="G1195">
        <v>1</v>
      </c>
      <c r="H1195">
        <v>2025</v>
      </c>
    </row>
    <row r="1196" spans="1:8" x14ac:dyDescent="0.3">
      <c r="A1196" t="s">
        <v>1370</v>
      </c>
      <c r="B1196" s="28" t="str">
        <f t="shared" ref="B1196:B1202" si="312">B1195</f>
        <v>Žica iz hitroreznega jekla, v kolobarjih (razen palic)</v>
      </c>
      <c r="D1196" t="s">
        <v>1308</v>
      </c>
      <c r="E1196">
        <v>0.78800000000000003</v>
      </c>
      <c r="F1196" s="62" t="s">
        <v>1725</v>
      </c>
      <c r="G1196">
        <v>1</v>
      </c>
      <c r="H1196">
        <v>2025</v>
      </c>
    </row>
    <row r="1197" spans="1:8" x14ac:dyDescent="0.3">
      <c r="A1197" t="s">
        <v>1370</v>
      </c>
      <c r="B1197" s="28" t="str">
        <f t="shared" si="312"/>
        <v>Žica iz hitroreznega jekla, v kolobarjih (razen palic)</v>
      </c>
      <c r="D1197" t="s">
        <v>1309</v>
      </c>
      <c r="E1197">
        <v>0.44600000000000001</v>
      </c>
      <c r="F1197" s="62" t="s">
        <v>1726</v>
      </c>
      <c r="G1197">
        <v>1</v>
      </c>
      <c r="H1197">
        <v>2025</v>
      </c>
    </row>
    <row r="1198" spans="1:8" x14ac:dyDescent="0.3">
      <c r="A1198" t="s">
        <v>1370</v>
      </c>
      <c r="B1198" s="28" t="str">
        <f t="shared" si="312"/>
        <v>Žica iz hitroreznega jekla, v kolobarjih (razen palic)</v>
      </c>
      <c r="D1198" t="s">
        <v>1310</v>
      </c>
      <c r="E1198">
        <v>0.98599999999999999</v>
      </c>
      <c r="F1198" s="62" t="s">
        <v>1727</v>
      </c>
      <c r="G1198">
        <v>1</v>
      </c>
      <c r="H1198">
        <v>2025</v>
      </c>
    </row>
    <row r="1199" spans="1:8" x14ac:dyDescent="0.3">
      <c r="A1199" t="s">
        <v>1370</v>
      </c>
      <c r="B1199" s="28" t="str">
        <f t="shared" si="312"/>
        <v>Žica iz hitroreznega jekla, v kolobarjih (razen palic)</v>
      </c>
      <c r="D1199" t="s">
        <v>1311</v>
      </c>
      <c r="E1199">
        <v>1.446</v>
      </c>
      <c r="F1199" s="62" t="s">
        <v>1724</v>
      </c>
      <c r="G1199">
        <v>2</v>
      </c>
      <c r="H1199">
        <v>2028</v>
      </c>
    </row>
    <row r="1200" spans="1:8" x14ac:dyDescent="0.3">
      <c r="A1200" t="s">
        <v>1370</v>
      </c>
      <c r="B1200" s="28" t="str">
        <f t="shared" si="312"/>
        <v>Žica iz hitroreznega jekla, v kolobarjih (razen palic)</v>
      </c>
      <c r="D1200" t="s">
        <v>1312</v>
      </c>
      <c r="E1200">
        <v>0.77500000000000002</v>
      </c>
      <c r="F1200" s="62" t="s">
        <v>1725</v>
      </c>
      <c r="G1200">
        <v>2</v>
      </c>
      <c r="H1200">
        <v>2028</v>
      </c>
    </row>
    <row r="1201" spans="1:8" x14ac:dyDescent="0.3">
      <c r="A1201" t="s">
        <v>1370</v>
      </c>
      <c r="B1201" s="28" t="str">
        <f t="shared" si="312"/>
        <v>Žica iz hitroreznega jekla, v kolobarjih (razen palic)</v>
      </c>
      <c r="D1201" t="s">
        <v>1313</v>
      </c>
      <c r="E1201">
        <v>0.433</v>
      </c>
      <c r="F1201" s="62" t="s">
        <v>1726</v>
      </c>
      <c r="G1201">
        <v>2</v>
      </c>
      <c r="H1201">
        <v>2028</v>
      </c>
    </row>
    <row r="1202" spans="1:8" x14ac:dyDescent="0.3">
      <c r="A1202" t="s">
        <v>1370</v>
      </c>
      <c r="B1202" s="28" t="str">
        <f t="shared" si="312"/>
        <v>Žica iz hitroreznega jekla, v kolobarjih (razen palic)</v>
      </c>
      <c r="D1202" t="s">
        <v>1314</v>
      </c>
      <c r="E1202">
        <v>0.95399999999999996</v>
      </c>
      <c r="F1202" s="62" t="s">
        <v>1727</v>
      </c>
      <c r="G1202">
        <v>2</v>
      </c>
      <c r="H1202">
        <v>2028</v>
      </c>
    </row>
    <row r="1203" spans="1:8" ht="28.8" x14ac:dyDescent="0.3">
      <c r="A1203" t="s">
        <v>1372</v>
      </c>
      <c r="B1203" s="28" t="s">
        <v>1373</v>
      </c>
      <c r="C1203">
        <v>0.109</v>
      </c>
      <c r="D1203" t="s">
        <v>1319</v>
      </c>
      <c r="E1203">
        <v>1.4350000000000001</v>
      </c>
      <c r="F1203" s="62" t="s">
        <v>1721</v>
      </c>
      <c r="G1203" t="s">
        <v>1730</v>
      </c>
      <c r="H1203">
        <v>2025</v>
      </c>
    </row>
    <row r="1204" spans="1:8" ht="28.8" x14ac:dyDescent="0.3">
      <c r="A1204" t="s">
        <v>1372</v>
      </c>
      <c r="B1204" s="28" t="str">
        <f t="shared" ref="B1204:B1205" si="313">B1203</f>
        <v>Žica iz jekla, ki vsebuje od 0,9 mas. % do 1,1 mas. % ogljika, od 0,5 mas. % do 2 mas. % kroma, in, če je prisoten, največ 0,5 mas. % molibdena, v kolobarjih (razen valjanih palic)</v>
      </c>
      <c r="D1204" t="s">
        <v>1320</v>
      </c>
      <c r="E1204">
        <v>0.54600000000000004</v>
      </c>
      <c r="F1204" s="62" t="s">
        <v>1722</v>
      </c>
      <c r="G1204" t="s">
        <v>1730</v>
      </c>
      <c r="H1204">
        <v>2025</v>
      </c>
    </row>
    <row r="1205" spans="1:8" ht="28.8" x14ac:dyDescent="0.3">
      <c r="A1205" t="s">
        <v>1372</v>
      </c>
      <c r="B1205" s="28" t="str">
        <f t="shared" si="313"/>
        <v>Žica iz jekla, ki vsebuje od 0,9 mas. % do 1,1 mas. % ogljika, od 0,5 mas. % do 2 mas. % kroma, in, če je prisoten, največ 0,5 mas. % molibdena, v kolobarjih (razen valjanih palic)</v>
      </c>
      <c r="D1205" t="s">
        <v>1321</v>
      </c>
      <c r="E1205">
        <v>0.13700000000000001</v>
      </c>
      <c r="F1205" s="62" t="s">
        <v>1723</v>
      </c>
      <c r="G1205" t="s">
        <v>1730</v>
      </c>
      <c r="H1205">
        <v>2025</v>
      </c>
    </row>
    <row r="1206" spans="1:8" ht="28.8" x14ac:dyDescent="0.3">
      <c r="A1206" t="s">
        <v>1374</v>
      </c>
      <c r="B1206" s="28" t="s">
        <v>1375</v>
      </c>
      <c r="C1206">
        <v>0.109</v>
      </c>
      <c r="D1206" t="s">
        <v>1307</v>
      </c>
      <c r="E1206">
        <v>1.613</v>
      </c>
      <c r="F1206" s="62" t="s">
        <v>1724</v>
      </c>
      <c r="G1206">
        <v>1</v>
      </c>
      <c r="H1206">
        <v>2025</v>
      </c>
    </row>
    <row r="1207" spans="1:8" ht="28.8" x14ac:dyDescent="0.3">
      <c r="A1207" t="s">
        <v>1374</v>
      </c>
      <c r="B1207" s="28" t="str">
        <f t="shared" ref="B1207:B1213" si="314">B1206</f>
        <v>Žica iz legiranega jekla, razen nerjavnega, v kolobarjih (razen valjanih palic, žice iz hitroreznega jekla ali silicij-manganovega jekla ter izdelkov iz tarifne podštevilke 7229 90 50 )</v>
      </c>
      <c r="D1207" t="s">
        <v>1308</v>
      </c>
      <c r="E1207">
        <v>0.78800000000000003</v>
      </c>
      <c r="F1207" s="62" t="s">
        <v>1725</v>
      </c>
      <c r="G1207">
        <v>1</v>
      </c>
      <c r="H1207">
        <v>2025</v>
      </c>
    </row>
    <row r="1208" spans="1:8" ht="28.8" x14ac:dyDescent="0.3">
      <c r="A1208" t="s">
        <v>1374</v>
      </c>
      <c r="B1208" s="28" t="str">
        <f t="shared" si="314"/>
        <v>Žica iz legiranega jekla, razen nerjavnega, v kolobarjih (razen valjanih palic, žice iz hitroreznega jekla ali silicij-manganovega jekla ter izdelkov iz tarifne podštevilke 7229 90 50 )</v>
      </c>
      <c r="D1208" t="s">
        <v>1309</v>
      </c>
      <c r="E1208">
        <v>0.44600000000000001</v>
      </c>
      <c r="F1208" s="62" t="s">
        <v>1726</v>
      </c>
      <c r="G1208">
        <v>1</v>
      </c>
      <c r="H1208">
        <v>2025</v>
      </c>
    </row>
    <row r="1209" spans="1:8" ht="28.8" x14ac:dyDescent="0.3">
      <c r="A1209" t="s">
        <v>1374</v>
      </c>
      <c r="B1209" s="28" t="str">
        <f t="shared" si="314"/>
        <v>Žica iz legiranega jekla, razen nerjavnega, v kolobarjih (razen valjanih palic, žice iz hitroreznega jekla ali silicij-manganovega jekla ter izdelkov iz tarifne podštevilke 7229 90 50 )</v>
      </c>
      <c r="D1209" t="s">
        <v>1310</v>
      </c>
      <c r="E1209">
        <v>0.98599999999999999</v>
      </c>
      <c r="F1209" s="62" t="s">
        <v>1727</v>
      </c>
      <c r="G1209">
        <v>1</v>
      </c>
      <c r="H1209">
        <v>2025</v>
      </c>
    </row>
    <row r="1210" spans="1:8" ht="28.8" x14ac:dyDescent="0.3">
      <c r="A1210" t="s">
        <v>1374</v>
      </c>
      <c r="B1210" s="28" t="str">
        <f t="shared" si="314"/>
        <v>Žica iz legiranega jekla, razen nerjavnega, v kolobarjih (razen valjanih palic, žice iz hitroreznega jekla ali silicij-manganovega jekla ter izdelkov iz tarifne podštevilke 7229 90 50 )</v>
      </c>
      <c r="D1210" t="s">
        <v>1311</v>
      </c>
      <c r="E1210">
        <v>1.446</v>
      </c>
      <c r="F1210" s="62" t="s">
        <v>1724</v>
      </c>
      <c r="G1210">
        <v>2</v>
      </c>
      <c r="H1210">
        <v>2028</v>
      </c>
    </row>
    <row r="1211" spans="1:8" ht="28.8" x14ac:dyDescent="0.3">
      <c r="A1211" t="s">
        <v>1374</v>
      </c>
      <c r="B1211" s="28" t="str">
        <f t="shared" si="314"/>
        <v>Žica iz legiranega jekla, razen nerjavnega, v kolobarjih (razen valjanih palic, žice iz hitroreznega jekla ali silicij-manganovega jekla ter izdelkov iz tarifne podštevilke 7229 90 50 )</v>
      </c>
      <c r="D1211" t="s">
        <v>1312</v>
      </c>
      <c r="E1211">
        <v>0.77500000000000002</v>
      </c>
      <c r="F1211" s="62" t="s">
        <v>1725</v>
      </c>
      <c r="G1211">
        <v>2</v>
      </c>
      <c r="H1211">
        <v>2028</v>
      </c>
    </row>
    <row r="1212" spans="1:8" ht="28.8" x14ac:dyDescent="0.3">
      <c r="A1212" t="s">
        <v>1374</v>
      </c>
      <c r="B1212" s="28" t="str">
        <f t="shared" si="314"/>
        <v>Žica iz legiranega jekla, razen nerjavnega, v kolobarjih (razen valjanih palic, žice iz hitroreznega jekla ali silicij-manganovega jekla ter izdelkov iz tarifne podštevilke 7229 90 50 )</v>
      </c>
      <c r="D1212" t="s">
        <v>1313</v>
      </c>
      <c r="E1212">
        <v>0.433</v>
      </c>
      <c r="F1212" s="62" t="s">
        <v>1726</v>
      </c>
      <c r="G1212">
        <v>2</v>
      </c>
      <c r="H1212">
        <v>2028</v>
      </c>
    </row>
    <row r="1213" spans="1:8" ht="28.8" x14ac:dyDescent="0.3">
      <c r="A1213" t="s">
        <v>1374</v>
      </c>
      <c r="B1213" s="28" t="str">
        <f t="shared" si="314"/>
        <v>Žica iz legiranega jekla, razen nerjavnega, v kolobarjih (razen valjanih palic, žice iz hitroreznega jekla ali silicij-manganovega jekla ter izdelkov iz tarifne podštevilke 7229 90 50 )</v>
      </c>
      <c r="D1213" t="s">
        <v>1314</v>
      </c>
      <c r="E1213">
        <v>0.95399999999999996</v>
      </c>
      <c r="F1213" s="62" t="s">
        <v>1727</v>
      </c>
      <c r="G1213">
        <v>2</v>
      </c>
      <c r="H1213">
        <v>2028</v>
      </c>
    </row>
    <row r="1214" spans="1:8" x14ac:dyDescent="0.3">
      <c r="A1214" t="s">
        <v>1376</v>
      </c>
      <c r="B1214" s="28" t="s">
        <v>1377</v>
      </c>
      <c r="C1214">
        <v>7.9000000000000001E-2</v>
      </c>
      <c r="D1214" t="s">
        <v>869</v>
      </c>
      <c r="E1214">
        <v>1.458</v>
      </c>
      <c r="F1214" s="62" t="s">
        <v>1721</v>
      </c>
      <c r="G1214" t="s">
        <v>1730</v>
      </c>
      <c r="H1214">
        <v>2025</v>
      </c>
    </row>
    <row r="1215" spans="1:8" x14ac:dyDescent="0.3">
      <c r="A1215" t="s">
        <v>1376</v>
      </c>
      <c r="B1215" s="28" t="str">
        <f t="shared" ref="B1215:B1216" si="315">B1214</f>
        <v>Piloti iz železa ali jekla, vključno vrtani, prebiti ali izdelani iz sestavljenih elementov</v>
      </c>
      <c r="D1215" t="s">
        <v>870</v>
      </c>
      <c r="E1215">
        <v>0.53300000000000003</v>
      </c>
      <c r="F1215" s="62" t="s">
        <v>1722</v>
      </c>
      <c r="G1215" t="s">
        <v>1730</v>
      </c>
      <c r="H1215">
        <v>2025</v>
      </c>
    </row>
    <row r="1216" spans="1:8" x14ac:dyDescent="0.3">
      <c r="A1216" t="s">
        <v>1376</v>
      </c>
      <c r="B1216" s="28" t="str">
        <f t="shared" si="315"/>
        <v>Piloti iz železa ali jekla, vključno vrtani, prebiti ali izdelani iz sestavljenih elementov</v>
      </c>
      <c r="D1216" t="s">
        <v>871</v>
      </c>
      <c r="E1216">
        <v>0.108</v>
      </c>
      <c r="F1216" s="62" t="s">
        <v>1723</v>
      </c>
      <c r="G1216" t="s">
        <v>1730</v>
      </c>
      <c r="H1216">
        <v>2025</v>
      </c>
    </row>
    <row r="1217" spans="1:8" x14ac:dyDescent="0.3">
      <c r="A1217" t="s">
        <v>1378</v>
      </c>
      <c r="B1217" s="28" t="s">
        <v>1379</v>
      </c>
      <c r="C1217">
        <v>7.9000000000000001E-2</v>
      </c>
      <c r="D1217" t="s">
        <v>869</v>
      </c>
      <c r="E1217">
        <v>1.458</v>
      </c>
      <c r="F1217" s="62" t="s">
        <v>1721</v>
      </c>
      <c r="G1217" t="s">
        <v>1730</v>
      </c>
      <c r="H1217">
        <v>2025</v>
      </c>
    </row>
    <row r="1218" spans="1:8" x14ac:dyDescent="0.3">
      <c r="A1218" t="s">
        <v>1378</v>
      </c>
      <c r="B1218" s="28" t="str">
        <f t="shared" ref="B1218:B1219" si="316">B1217</f>
        <v>Kotni profili in drugi profili iz železa ali jekla, varjeni</v>
      </c>
      <c r="D1218" t="s">
        <v>870</v>
      </c>
      <c r="E1218">
        <v>0.53300000000000003</v>
      </c>
      <c r="F1218" s="62" t="s">
        <v>1722</v>
      </c>
      <c r="G1218" t="s">
        <v>1730</v>
      </c>
      <c r="H1218">
        <v>2025</v>
      </c>
    </row>
    <row r="1219" spans="1:8" x14ac:dyDescent="0.3">
      <c r="A1219" t="s">
        <v>1378</v>
      </c>
      <c r="B1219" s="28" t="str">
        <f t="shared" si="316"/>
        <v>Kotni profili in drugi profili iz železa ali jekla, varjeni</v>
      </c>
      <c r="D1219" t="s">
        <v>871</v>
      </c>
      <c r="E1219">
        <v>0.108</v>
      </c>
      <c r="F1219" s="62" t="s">
        <v>1723</v>
      </c>
      <c r="G1219" t="s">
        <v>1730</v>
      </c>
      <c r="H1219">
        <v>2025</v>
      </c>
    </row>
    <row r="1220" spans="1:8" ht="28.8" x14ac:dyDescent="0.3">
      <c r="A1220" t="s">
        <v>1380</v>
      </c>
      <c r="B1220" s="28" t="s">
        <v>1381</v>
      </c>
      <c r="C1220">
        <v>5.7000000000000002E-2</v>
      </c>
      <c r="D1220" t="s">
        <v>1382</v>
      </c>
      <c r="E1220">
        <v>1.383</v>
      </c>
      <c r="F1220" s="62" t="s">
        <v>1721</v>
      </c>
      <c r="G1220" t="s">
        <v>1730</v>
      </c>
      <c r="H1220">
        <v>2025</v>
      </c>
    </row>
    <row r="1221" spans="1:8" ht="28.8" x14ac:dyDescent="0.3">
      <c r="A1221" t="s">
        <v>1380</v>
      </c>
      <c r="B1221" s="28" t="str">
        <f t="shared" ref="B1221:B1222" si="317">B1220</f>
        <v>Elektroprevodne tirnice iz železa ali jekla, z deli iz neželeznih kovin, za železniške ali tramvajske tire (razen vodil)</v>
      </c>
      <c r="D1221" t="s">
        <v>1383</v>
      </c>
      <c r="E1221">
        <v>0.49399999999999999</v>
      </c>
      <c r="F1221" s="62" t="s">
        <v>1722</v>
      </c>
      <c r="G1221" t="s">
        <v>1730</v>
      </c>
      <c r="H1221">
        <v>2025</v>
      </c>
    </row>
    <row r="1222" spans="1:8" ht="28.8" x14ac:dyDescent="0.3">
      <c r="A1222" t="s">
        <v>1380</v>
      </c>
      <c r="B1222" s="28" t="str">
        <f t="shared" si="317"/>
        <v>Elektroprevodne tirnice iz železa ali jekla, z deli iz neželeznih kovin, za železniške ali tramvajske tire (razen vodil)</v>
      </c>
      <c r="D1222" t="s">
        <v>1384</v>
      </c>
      <c r="E1222">
        <v>8.5000000000000006E-2</v>
      </c>
      <c r="F1222" s="62" t="s">
        <v>1723</v>
      </c>
      <c r="G1222" t="s">
        <v>1730</v>
      </c>
      <c r="H1222">
        <v>2025</v>
      </c>
    </row>
    <row r="1223" spans="1:8" x14ac:dyDescent="0.3">
      <c r="A1223" t="s">
        <v>1385</v>
      </c>
      <c r="B1223" s="28" t="s">
        <v>1386</v>
      </c>
      <c r="C1223">
        <v>5.7000000000000002E-2</v>
      </c>
      <c r="D1223" t="s">
        <v>1382</v>
      </c>
      <c r="E1223">
        <v>1.383</v>
      </c>
      <c r="F1223" s="62" t="s">
        <v>1721</v>
      </c>
      <c r="G1223" t="s">
        <v>1730</v>
      </c>
      <c r="H1223">
        <v>2025</v>
      </c>
    </row>
    <row r="1224" spans="1:8" x14ac:dyDescent="0.3">
      <c r="A1224" t="s">
        <v>1385</v>
      </c>
      <c r="B1224" s="28" t="str">
        <f t="shared" ref="B1224:B1225" si="318">B1223</f>
        <v>Vignole tirnice iz železa ali jekla, za železniške ali tramvajske tire, nove, z maso 36 kg ali več na meter</v>
      </c>
      <c r="D1224" t="s">
        <v>1383</v>
      </c>
      <c r="E1224">
        <v>0.49399999999999999</v>
      </c>
      <c r="F1224" s="62" t="s">
        <v>1722</v>
      </c>
      <c r="G1224" t="s">
        <v>1730</v>
      </c>
      <c r="H1224">
        <v>2025</v>
      </c>
    </row>
    <row r="1225" spans="1:8" x14ac:dyDescent="0.3">
      <c r="A1225" t="s">
        <v>1385</v>
      </c>
      <c r="B1225" s="28" t="str">
        <f t="shared" si="318"/>
        <v>Vignole tirnice iz železa ali jekla, za železniške ali tramvajske tire, nove, z maso 36 kg ali več na meter</v>
      </c>
      <c r="D1225" t="s">
        <v>1384</v>
      </c>
      <c r="E1225">
        <v>8.5000000000000006E-2</v>
      </c>
      <c r="F1225" s="62" t="s">
        <v>1723</v>
      </c>
      <c r="G1225" t="s">
        <v>1730</v>
      </c>
      <c r="H1225">
        <v>2025</v>
      </c>
    </row>
    <row r="1226" spans="1:8" x14ac:dyDescent="0.3">
      <c r="A1226" t="s">
        <v>1387</v>
      </c>
      <c r="B1226" s="28" t="s">
        <v>1388</v>
      </c>
      <c r="C1226">
        <v>5.7000000000000002E-2</v>
      </c>
      <c r="D1226" t="s">
        <v>1382</v>
      </c>
      <c r="E1226">
        <v>1.383</v>
      </c>
      <c r="F1226" s="62" t="s">
        <v>1721</v>
      </c>
      <c r="G1226" t="s">
        <v>1730</v>
      </c>
      <c r="H1226">
        <v>2025</v>
      </c>
    </row>
    <row r="1227" spans="1:8" x14ac:dyDescent="0.3">
      <c r="A1227" t="s">
        <v>1387</v>
      </c>
      <c r="B1227" s="28" t="str">
        <f t="shared" ref="B1227:B1228" si="319">B1226</f>
        <v>Vignole tirnice iz železa ali jekla, za železniške ali tramvajske tire, nove, z maso manj kot 36 kg na meter</v>
      </c>
      <c r="D1227" t="s">
        <v>1383</v>
      </c>
      <c r="E1227">
        <v>0.49399999999999999</v>
      </c>
      <c r="F1227" s="62" t="s">
        <v>1722</v>
      </c>
      <c r="G1227" t="s">
        <v>1730</v>
      </c>
      <c r="H1227">
        <v>2025</v>
      </c>
    </row>
    <row r="1228" spans="1:8" x14ac:dyDescent="0.3">
      <c r="A1228" t="s">
        <v>1387</v>
      </c>
      <c r="B1228" s="28" t="str">
        <f t="shared" si="319"/>
        <v>Vignole tirnice iz železa ali jekla, za železniške ali tramvajske tire, nove, z maso manj kot 36 kg na meter</v>
      </c>
      <c r="D1228" t="s">
        <v>1384</v>
      </c>
      <c r="E1228">
        <v>8.5000000000000006E-2</v>
      </c>
      <c r="F1228" s="62" t="s">
        <v>1723</v>
      </c>
      <c r="G1228" t="s">
        <v>1730</v>
      </c>
      <c r="H1228">
        <v>2025</v>
      </c>
    </row>
    <row r="1229" spans="1:8" x14ac:dyDescent="0.3">
      <c r="A1229" t="s">
        <v>1389</v>
      </c>
      <c r="B1229" s="28" t="s">
        <v>1390</v>
      </c>
      <c r="C1229">
        <v>5.7000000000000002E-2</v>
      </c>
      <c r="D1229" t="s">
        <v>1382</v>
      </c>
      <c r="E1229">
        <v>1.383</v>
      </c>
      <c r="F1229" s="62" t="s">
        <v>1721</v>
      </c>
      <c r="G1229" t="s">
        <v>1730</v>
      </c>
      <c r="H1229">
        <v>2025</v>
      </c>
    </row>
    <row r="1230" spans="1:8" x14ac:dyDescent="0.3">
      <c r="A1230" t="s">
        <v>1389</v>
      </c>
      <c r="B1230" s="28" t="str">
        <f t="shared" ref="B1230:B1231" si="320">B1229</f>
        <v>Žlebljene tirnice iz železa ali jekla, za železniške ali tramvajske tire, nove</v>
      </c>
      <c r="D1230" t="s">
        <v>1383</v>
      </c>
      <c r="E1230">
        <v>0.49399999999999999</v>
      </c>
      <c r="F1230" s="62" t="s">
        <v>1722</v>
      </c>
      <c r="G1230" t="s">
        <v>1730</v>
      </c>
      <c r="H1230">
        <v>2025</v>
      </c>
    </row>
    <row r="1231" spans="1:8" x14ac:dyDescent="0.3">
      <c r="A1231" t="s">
        <v>1389</v>
      </c>
      <c r="B1231" s="28" t="str">
        <f t="shared" si="320"/>
        <v>Žlebljene tirnice iz železa ali jekla, za železniške ali tramvajske tire, nove</v>
      </c>
      <c r="D1231" t="s">
        <v>1384</v>
      </c>
      <c r="E1231">
        <v>8.5000000000000006E-2</v>
      </c>
      <c r="F1231" s="62" t="s">
        <v>1723</v>
      </c>
      <c r="G1231" t="s">
        <v>1730</v>
      </c>
      <c r="H1231">
        <v>2025</v>
      </c>
    </row>
    <row r="1232" spans="1:8" ht="28.8" x14ac:dyDescent="0.3">
      <c r="A1232" t="s">
        <v>1391</v>
      </c>
      <c r="B1232" s="28" t="s">
        <v>1392</v>
      </c>
      <c r="C1232">
        <v>5.7000000000000002E-2</v>
      </c>
      <c r="D1232" t="s">
        <v>1382</v>
      </c>
      <c r="E1232">
        <v>1.383</v>
      </c>
      <c r="F1232" s="62" t="s">
        <v>1721</v>
      </c>
      <c r="G1232" t="s">
        <v>1730</v>
      </c>
      <c r="H1232">
        <v>2025</v>
      </c>
    </row>
    <row r="1233" spans="1:8" ht="28.8" x14ac:dyDescent="0.3">
      <c r="A1233" t="s">
        <v>1391</v>
      </c>
      <c r="B1233" s="28" t="str">
        <f t="shared" ref="B1233:B1234" si="321">B1232</f>
        <v>Tirnice iz železa ali jekla, za železniške ali tramvajske tire, nove (razen vignole tirnic, žlebljenih tirnic in elektroprevodnih tirnic z deli iz neželeznih kovin)</v>
      </c>
      <c r="D1233" t="s">
        <v>1383</v>
      </c>
      <c r="E1233">
        <v>0.49399999999999999</v>
      </c>
      <c r="F1233" s="62" t="s">
        <v>1722</v>
      </c>
      <c r="G1233" t="s">
        <v>1730</v>
      </c>
      <c r="H1233">
        <v>2025</v>
      </c>
    </row>
    <row r="1234" spans="1:8" ht="28.8" x14ac:dyDescent="0.3">
      <c r="A1234" t="s">
        <v>1391</v>
      </c>
      <c r="B1234" s="28" t="str">
        <f t="shared" si="321"/>
        <v>Tirnice iz železa ali jekla, za železniške ali tramvajske tire, nove (razen vignole tirnic, žlebljenih tirnic in elektroprevodnih tirnic z deli iz neželeznih kovin)</v>
      </c>
      <c r="D1234" t="s">
        <v>1384</v>
      </c>
      <c r="E1234">
        <v>8.5000000000000006E-2</v>
      </c>
      <c r="F1234" s="62" t="s">
        <v>1723</v>
      </c>
      <c r="G1234" t="s">
        <v>1730</v>
      </c>
      <c r="H1234">
        <v>2025</v>
      </c>
    </row>
    <row r="1235" spans="1:8" ht="28.8" x14ac:dyDescent="0.3">
      <c r="A1235" t="s">
        <v>1393</v>
      </c>
      <c r="B1235" s="28" t="s">
        <v>1394</v>
      </c>
      <c r="C1235">
        <v>5.7000000000000002E-2</v>
      </c>
      <c r="D1235" t="s">
        <v>1382</v>
      </c>
      <c r="E1235">
        <v>1.383</v>
      </c>
      <c r="F1235" s="62" t="s">
        <v>1721</v>
      </c>
      <c r="G1235" t="s">
        <v>1730</v>
      </c>
      <c r="H1235">
        <v>2025</v>
      </c>
    </row>
    <row r="1236" spans="1:8" ht="28.8" x14ac:dyDescent="0.3">
      <c r="A1236" t="s">
        <v>1393</v>
      </c>
      <c r="B1236" s="28" t="str">
        <f t="shared" ref="B1236:B1237" si="322">B1235</f>
        <v>Tirnice iz železa ali jekla, za železniške ali tramvajske tire, rabljene (razen elektroprevodnih tirnic z deli iz neželeznih kovin)</v>
      </c>
      <c r="D1236" t="s">
        <v>1383</v>
      </c>
      <c r="E1236">
        <v>0.49399999999999999</v>
      </c>
      <c r="F1236" s="62" t="s">
        <v>1722</v>
      </c>
      <c r="G1236" t="s">
        <v>1730</v>
      </c>
      <c r="H1236">
        <v>2025</v>
      </c>
    </row>
    <row r="1237" spans="1:8" ht="28.8" x14ac:dyDescent="0.3">
      <c r="A1237" t="s">
        <v>1393</v>
      </c>
      <c r="B1237" s="28" t="str">
        <f t="shared" si="322"/>
        <v>Tirnice iz železa ali jekla, za železniške ali tramvajske tire, rabljene (razen elektroprevodnih tirnic z deli iz neželeznih kovin)</v>
      </c>
      <c r="D1237" t="s">
        <v>1384</v>
      </c>
      <c r="E1237">
        <v>8.5000000000000006E-2</v>
      </c>
      <c r="F1237" s="62" t="s">
        <v>1723</v>
      </c>
      <c r="G1237" t="s">
        <v>1730</v>
      </c>
      <c r="H1237">
        <v>2025</v>
      </c>
    </row>
    <row r="1238" spans="1:8" ht="28.8" x14ac:dyDescent="0.3">
      <c r="A1238" t="s">
        <v>1395</v>
      </c>
      <c r="B1238" s="28" t="s">
        <v>1396</v>
      </c>
      <c r="C1238">
        <v>5.7000000000000002E-2</v>
      </c>
      <c r="D1238" t="s">
        <v>1382</v>
      </c>
      <c r="E1238">
        <v>1.383</v>
      </c>
      <c r="F1238" s="62" t="s">
        <v>1721</v>
      </c>
      <c r="G1238" t="s">
        <v>1730</v>
      </c>
      <c r="H1238">
        <v>2025</v>
      </c>
    </row>
    <row r="1239" spans="1:8" ht="28.8" x14ac:dyDescent="0.3">
      <c r="A1239" t="s">
        <v>1395</v>
      </c>
      <c r="B1239" s="28" t="str">
        <f t="shared" ref="B1239:B1240" si="323">B1238</f>
        <v>Kretniški jezički, križišča, spojne palice in drugi deli kretnic, za železniške ali tramvajske tire, iz železa ali jekla</v>
      </c>
      <c r="D1239" t="s">
        <v>1383</v>
      </c>
      <c r="E1239">
        <v>0.49399999999999999</v>
      </c>
      <c r="F1239" s="62" t="s">
        <v>1722</v>
      </c>
      <c r="G1239" t="s">
        <v>1730</v>
      </c>
      <c r="H1239">
        <v>2025</v>
      </c>
    </row>
    <row r="1240" spans="1:8" ht="28.8" x14ac:dyDescent="0.3">
      <c r="A1240" t="s">
        <v>1395</v>
      </c>
      <c r="B1240" s="28" t="str">
        <f t="shared" si="323"/>
        <v>Kretniški jezički, križišča, spojne palice in drugi deli kretnic, za železniške ali tramvajske tire, iz železa ali jekla</v>
      </c>
      <c r="D1240" t="s">
        <v>1384</v>
      </c>
      <c r="E1240">
        <v>8.5000000000000006E-2</v>
      </c>
      <c r="F1240" s="62" t="s">
        <v>1723</v>
      </c>
      <c r="G1240" t="s">
        <v>1730</v>
      </c>
      <c r="H1240">
        <v>2025</v>
      </c>
    </row>
    <row r="1241" spans="1:8" x14ac:dyDescent="0.3">
      <c r="A1241" t="s">
        <v>1397</v>
      </c>
      <c r="B1241" s="28" t="s">
        <v>1398</v>
      </c>
      <c r="C1241">
        <v>5.7000000000000002E-2</v>
      </c>
      <c r="D1241" t="s">
        <v>1382</v>
      </c>
      <c r="E1241">
        <v>1.383</v>
      </c>
      <c r="F1241" s="62" t="s">
        <v>1721</v>
      </c>
      <c r="G1241" t="s">
        <v>1730</v>
      </c>
      <c r="H1241">
        <v>2025</v>
      </c>
    </row>
    <row r="1242" spans="1:8" x14ac:dyDescent="0.3">
      <c r="A1242" t="s">
        <v>1397</v>
      </c>
      <c r="B1242" s="28" t="str">
        <f t="shared" ref="B1242:B1243" si="324">B1241</f>
        <v>Tirne vezice in podložne plošče iz železa ali jekla, za železnice ali tramvaje</v>
      </c>
      <c r="D1242" t="s">
        <v>1383</v>
      </c>
      <c r="E1242">
        <v>0.49399999999999999</v>
      </c>
      <c r="F1242" s="62" t="s">
        <v>1722</v>
      </c>
      <c r="G1242" t="s">
        <v>1730</v>
      </c>
      <c r="H1242">
        <v>2025</v>
      </c>
    </row>
    <row r="1243" spans="1:8" x14ac:dyDescent="0.3">
      <c r="A1243" t="s">
        <v>1397</v>
      </c>
      <c r="B1243" s="28" t="str">
        <f t="shared" si="324"/>
        <v>Tirne vezice in podložne plošče iz železa ali jekla, za železnice ali tramvaje</v>
      </c>
      <c r="D1243" t="s">
        <v>1384</v>
      </c>
      <c r="E1243">
        <v>8.5000000000000006E-2</v>
      </c>
      <c r="F1243" s="62" t="s">
        <v>1723</v>
      </c>
      <c r="G1243" t="s">
        <v>1730</v>
      </c>
      <c r="H1243">
        <v>2025</v>
      </c>
    </row>
    <row r="1244" spans="1:8" ht="57.6" x14ac:dyDescent="0.3">
      <c r="A1244" t="s">
        <v>1399</v>
      </c>
      <c r="B1244" s="28" t="s">
        <v>1400</v>
      </c>
      <c r="C1244">
        <v>5.7000000000000002E-2</v>
      </c>
      <c r="D1244" t="s">
        <v>1382</v>
      </c>
      <c r="E1244">
        <v>1.383</v>
      </c>
      <c r="F1244" s="62" t="s">
        <v>1721</v>
      </c>
      <c r="G1244" t="s">
        <v>1730</v>
      </c>
      <c r="H1244">
        <v>2025</v>
      </c>
    </row>
    <row r="1245" spans="1:8" ht="57.6" x14ac:dyDescent="0.3">
      <c r="A1245" t="s">
        <v>1399</v>
      </c>
      <c r="B1245" s="28" t="str">
        <f t="shared" ref="B1245:B1246" si="325">B1244</f>
        <v>Pragovi, vodila, zobate tirnice, tirna ležišča, klini za tirna ležišča, pričvrščevalne ploščice, distančne palice in drugi deli, posebej konstruirani za postavljanje, spajanje ali pritrjevanje železniških ali tramvajskih tirov, iz železa ali jekla (razen tirnic, kretniških jezičkov, križišč, spojnih palic in drugih delov kretnic ter tirnih vezic in podložnih plošč)</v>
      </c>
      <c r="D1245" t="s">
        <v>1383</v>
      </c>
      <c r="E1245">
        <v>0.49399999999999999</v>
      </c>
      <c r="F1245" s="62" t="s">
        <v>1722</v>
      </c>
      <c r="G1245" t="s">
        <v>1730</v>
      </c>
      <c r="H1245">
        <v>2025</v>
      </c>
    </row>
    <row r="1246" spans="1:8" ht="57.6" x14ac:dyDescent="0.3">
      <c r="A1246" t="s">
        <v>1399</v>
      </c>
      <c r="B1246" s="28" t="str">
        <f t="shared" si="325"/>
        <v>Pragovi, vodila, zobate tirnice, tirna ležišča, klini za tirna ležišča, pričvrščevalne ploščice, distančne palice in drugi deli, posebej konstruirani za postavljanje, spajanje ali pritrjevanje železniških ali tramvajskih tirov, iz železa ali jekla (razen tirnic, kretniških jezičkov, križišč, spojnih palic in drugih delov kretnic ter tirnih vezic in podložnih plošč)</v>
      </c>
      <c r="D1246" t="s">
        <v>1384</v>
      </c>
      <c r="E1246">
        <v>8.5000000000000006E-2</v>
      </c>
      <c r="F1246" s="62" t="s">
        <v>1723</v>
      </c>
      <c r="G1246" t="s">
        <v>1730</v>
      </c>
      <c r="H1246">
        <v>2025</v>
      </c>
    </row>
    <row r="1247" spans="1:8" x14ac:dyDescent="0.3">
      <c r="A1247" t="s">
        <v>1401</v>
      </c>
      <c r="B1247" s="28" t="s">
        <v>1402</v>
      </c>
      <c r="C1247">
        <v>0.16300000000000001</v>
      </c>
      <c r="D1247">
        <v>1.484</v>
      </c>
      <c r="E1247">
        <v>1.484</v>
      </c>
      <c r="F1247" s="62" t="s">
        <v>1730</v>
      </c>
      <c r="G1247" t="s">
        <v>1730</v>
      </c>
      <c r="H1247">
        <v>2025</v>
      </c>
    </row>
    <row r="1248" spans="1:8" x14ac:dyDescent="0.3">
      <c r="A1248" t="s">
        <v>1403</v>
      </c>
      <c r="B1248" s="28" t="s">
        <v>1404</v>
      </c>
      <c r="C1248">
        <v>0.16300000000000001</v>
      </c>
      <c r="D1248">
        <v>1.484</v>
      </c>
      <c r="E1248">
        <v>1.484</v>
      </c>
      <c r="F1248" s="62" t="s">
        <v>1730</v>
      </c>
      <c r="G1248" t="s">
        <v>1730</v>
      </c>
      <c r="H1248">
        <v>2025</v>
      </c>
    </row>
    <row r="1249" spans="1:8" x14ac:dyDescent="0.3">
      <c r="A1249" t="s">
        <v>248</v>
      </c>
      <c r="B1249" s="28" t="s">
        <v>487</v>
      </c>
      <c r="C1249">
        <v>5.7000000000000002E-2</v>
      </c>
      <c r="D1249" t="s">
        <v>1405</v>
      </c>
      <c r="E1249">
        <v>1.173</v>
      </c>
      <c r="F1249" s="62" t="s">
        <v>1730</v>
      </c>
      <c r="G1249">
        <v>1</v>
      </c>
      <c r="H1249">
        <v>2025</v>
      </c>
    </row>
    <row r="1250" spans="1:8" x14ac:dyDescent="0.3">
      <c r="A1250" t="s">
        <v>248</v>
      </c>
      <c r="B1250" s="28" t="str">
        <f t="shared" ref="B1250" si="326">B1249</f>
        <v>Cevi za naftovode ali plinovode, brezšivne, iz nerjavnega jekla</v>
      </c>
      <c r="D1250" t="s">
        <v>1406</v>
      </c>
      <c r="E1250">
        <v>1.135</v>
      </c>
      <c r="F1250" s="62" t="s">
        <v>1730</v>
      </c>
      <c r="G1250">
        <v>2</v>
      </c>
      <c r="H1250">
        <v>2028</v>
      </c>
    </row>
    <row r="1251" spans="1:8" ht="28.8" x14ac:dyDescent="0.3">
      <c r="A1251" t="s">
        <v>1407</v>
      </c>
      <c r="B1251" s="28" t="s">
        <v>1408</v>
      </c>
      <c r="C1251">
        <v>5.7000000000000002E-2</v>
      </c>
      <c r="D1251" t="s">
        <v>1382</v>
      </c>
      <c r="E1251">
        <v>1.383</v>
      </c>
      <c r="F1251" s="62" t="s">
        <v>1721</v>
      </c>
      <c r="G1251" t="s">
        <v>1730</v>
      </c>
      <c r="H1251">
        <v>2025</v>
      </c>
    </row>
    <row r="1252" spans="1:8" ht="28.8" x14ac:dyDescent="0.3">
      <c r="A1252" t="s">
        <v>1407</v>
      </c>
      <c r="B1252" s="28" t="str">
        <f t="shared" ref="B1252:B1253" si="327">B1251</f>
        <v>Cevi za naftovode ali plinovode, brezšivne, iz železa ali jekla, z zunanjim premerom do vključno 168,3 mm (razen izdelkov iz nerjavnega jekla ali litega železa)</v>
      </c>
      <c r="D1252" t="s">
        <v>1383</v>
      </c>
      <c r="E1252">
        <v>0.49399999999999999</v>
      </c>
      <c r="F1252" s="62" t="s">
        <v>1722</v>
      </c>
      <c r="G1252" t="s">
        <v>1730</v>
      </c>
      <c r="H1252">
        <v>2025</v>
      </c>
    </row>
    <row r="1253" spans="1:8" ht="28.8" x14ac:dyDescent="0.3">
      <c r="A1253" t="s">
        <v>1407</v>
      </c>
      <c r="B1253" s="28" t="str">
        <f t="shared" si="327"/>
        <v>Cevi za naftovode ali plinovode, brezšivne, iz železa ali jekla, z zunanjim premerom do vključno 168,3 mm (razen izdelkov iz nerjavnega jekla ali litega železa)</v>
      </c>
      <c r="D1253" t="s">
        <v>1384</v>
      </c>
      <c r="E1253">
        <v>8.5000000000000006E-2</v>
      </c>
      <c r="F1253" s="62" t="s">
        <v>1723</v>
      </c>
      <c r="G1253" t="s">
        <v>1730</v>
      </c>
      <c r="H1253">
        <v>2025</v>
      </c>
    </row>
    <row r="1254" spans="1:8" ht="28.8" x14ac:dyDescent="0.3">
      <c r="A1254" t="s">
        <v>1409</v>
      </c>
      <c r="B1254" s="28" t="s">
        <v>1410</v>
      </c>
      <c r="C1254">
        <v>5.7000000000000002E-2</v>
      </c>
      <c r="D1254" t="s">
        <v>1382</v>
      </c>
      <c r="E1254">
        <v>1.383</v>
      </c>
      <c r="F1254" s="62" t="s">
        <v>1721</v>
      </c>
      <c r="G1254" t="s">
        <v>1730</v>
      </c>
      <c r="H1254">
        <v>2025</v>
      </c>
    </row>
    <row r="1255" spans="1:8" ht="28.8" x14ac:dyDescent="0.3">
      <c r="A1255" t="s">
        <v>1409</v>
      </c>
      <c r="B1255" s="28" t="str">
        <f t="shared" ref="B1255:B1256" si="328">B1254</f>
        <v>Cevi za naftovode ali plinovode, brezšivne, iz železa ali jekla, z zunanjim premerom več kot 168,3 mm, vendar do vključno 406,4 mm (razen izdelkov iz nerjavnega jekla ali litega železa)</v>
      </c>
      <c r="D1255" t="s">
        <v>1383</v>
      </c>
      <c r="E1255">
        <v>0.49399999999999999</v>
      </c>
      <c r="F1255" s="62" t="s">
        <v>1722</v>
      </c>
      <c r="G1255" t="s">
        <v>1730</v>
      </c>
      <c r="H1255">
        <v>2025</v>
      </c>
    </row>
    <row r="1256" spans="1:8" ht="28.8" x14ac:dyDescent="0.3">
      <c r="A1256" t="s">
        <v>1409</v>
      </c>
      <c r="B1256" s="28" t="str">
        <f t="shared" si="328"/>
        <v>Cevi za naftovode ali plinovode, brezšivne, iz železa ali jekla, z zunanjim premerom več kot 168,3 mm, vendar do vključno 406,4 mm (razen izdelkov iz nerjavnega jekla ali litega železa)</v>
      </c>
      <c r="D1256" t="s">
        <v>1384</v>
      </c>
      <c r="E1256">
        <v>8.5000000000000006E-2</v>
      </c>
      <c r="F1256" s="62" t="s">
        <v>1723</v>
      </c>
      <c r="G1256" t="s">
        <v>1730</v>
      </c>
      <c r="H1256">
        <v>2025</v>
      </c>
    </row>
    <row r="1257" spans="1:8" ht="28.8" x14ac:dyDescent="0.3">
      <c r="A1257" t="s">
        <v>1411</v>
      </c>
      <c r="B1257" s="28" t="s">
        <v>1412</v>
      </c>
      <c r="C1257">
        <v>5.7000000000000002E-2</v>
      </c>
      <c r="D1257" t="s">
        <v>1382</v>
      </c>
      <c r="E1257">
        <v>1.383</v>
      </c>
      <c r="F1257" s="62" t="s">
        <v>1721</v>
      </c>
      <c r="G1257" t="s">
        <v>1730</v>
      </c>
      <c r="H1257">
        <v>2025</v>
      </c>
    </row>
    <row r="1258" spans="1:8" ht="28.8" x14ac:dyDescent="0.3">
      <c r="A1258" t="s">
        <v>1411</v>
      </c>
      <c r="B1258" s="28" t="str">
        <f t="shared" ref="B1258:B1259" si="329">B1257</f>
        <v>Cevi za naftovode ali plinovode, brezšivne, iz železa ali jekla, z zunanjim premerom več kot 406,4 mm (razen izdelkov iz nerjavnega jekla ali litega železa)</v>
      </c>
      <c r="D1258" t="s">
        <v>1383</v>
      </c>
      <c r="E1258">
        <v>0.49399999999999999</v>
      </c>
      <c r="F1258" s="62" t="s">
        <v>1722</v>
      </c>
      <c r="G1258" t="s">
        <v>1730</v>
      </c>
      <c r="H1258">
        <v>2025</v>
      </c>
    </row>
    <row r="1259" spans="1:8" ht="28.8" x14ac:dyDescent="0.3">
      <c r="A1259" t="s">
        <v>1411</v>
      </c>
      <c r="B1259" s="28" t="str">
        <f t="shared" si="329"/>
        <v>Cevi za naftovode ali plinovode, brezšivne, iz železa ali jekla, z zunanjim premerom več kot 406,4 mm (razen izdelkov iz nerjavnega jekla ali litega železa)</v>
      </c>
      <c r="D1259" t="s">
        <v>1384</v>
      </c>
      <c r="E1259">
        <v>8.5000000000000006E-2</v>
      </c>
      <c r="F1259" s="62" t="s">
        <v>1723</v>
      </c>
      <c r="G1259" t="s">
        <v>1730</v>
      </c>
      <c r="H1259">
        <v>2025</v>
      </c>
    </row>
    <row r="1260" spans="1:8" x14ac:dyDescent="0.3">
      <c r="A1260" t="s">
        <v>250</v>
      </c>
      <c r="B1260" s="28" t="s">
        <v>489</v>
      </c>
      <c r="C1260">
        <v>5.7000000000000002E-2</v>
      </c>
      <c r="D1260" t="s">
        <v>1405</v>
      </c>
      <c r="E1260">
        <v>1.173</v>
      </c>
      <c r="F1260" s="62" t="s">
        <v>1730</v>
      </c>
      <c r="G1260">
        <v>1</v>
      </c>
      <c r="H1260">
        <v>2025</v>
      </c>
    </row>
    <row r="1261" spans="1:8" x14ac:dyDescent="0.3">
      <c r="A1261" t="s">
        <v>250</v>
      </c>
      <c r="B1261" s="28" t="str">
        <f t="shared" ref="B1261" si="330">B1260</f>
        <v>Vrtalne cevi, brezšivne, iz nerjavnega jekla, ki se uporabljajo pri vrtanju za pridobivanje nafte ali plina</v>
      </c>
      <c r="D1261" t="s">
        <v>1406</v>
      </c>
      <c r="E1261">
        <v>1.135</v>
      </c>
      <c r="F1261" s="62" t="s">
        <v>1730</v>
      </c>
      <c r="G1261">
        <v>2</v>
      </c>
      <c r="H1261">
        <v>2028</v>
      </c>
    </row>
    <row r="1262" spans="1:8" ht="28.8" x14ac:dyDescent="0.3">
      <c r="A1262" t="s">
        <v>251</v>
      </c>
      <c r="B1262" s="28" t="s">
        <v>490</v>
      </c>
      <c r="C1262">
        <v>5.7000000000000002E-2</v>
      </c>
      <c r="D1262" t="s">
        <v>1382</v>
      </c>
      <c r="E1262">
        <v>1.383</v>
      </c>
      <c r="F1262" s="62" t="s">
        <v>1721</v>
      </c>
      <c r="G1262" t="s">
        <v>1730</v>
      </c>
      <c r="H1262">
        <v>2025</v>
      </c>
    </row>
    <row r="1263" spans="1:8" ht="28.8" x14ac:dyDescent="0.3">
      <c r="A1263" t="s">
        <v>251</v>
      </c>
      <c r="B1263" s="28" t="str">
        <f t="shared" ref="B1263:B1264" si="331">B1262</f>
        <v>Vrtalne cevi, brezšivne, ki se uporabljajo pri vrtanju za pridobivanje nafte ali plina, iz železa ali jekla (razen izdelkov iz nerjavnega jekla ali litega železa)</v>
      </c>
      <c r="D1263" t="s">
        <v>1383</v>
      </c>
      <c r="E1263">
        <v>0.49399999999999999</v>
      </c>
      <c r="F1263" s="62" t="s">
        <v>1722</v>
      </c>
      <c r="G1263" t="s">
        <v>1730</v>
      </c>
      <c r="H1263">
        <v>2025</v>
      </c>
    </row>
    <row r="1264" spans="1:8" ht="28.8" x14ac:dyDescent="0.3">
      <c r="A1264" t="s">
        <v>251</v>
      </c>
      <c r="B1264" s="28" t="str">
        <f t="shared" si="331"/>
        <v>Vrtalne cevi, brezšivne, ki se uporabljajo pri vrtanju za pridobivanje nafte ali plina, iz železa ali jekla (razen izdelkov iz nerjavnega jekla ali litega železa)</v>
      </c>
      <c r="D1264" t="s">
        <v>1384</v>
      </c>
      <c r="E1264">
        <v>8.5000000000000006E-2</v>
      </c>
      <c r="F1264" s="62" t="s">
        <v>1723</v>
      </c>
      <c r="G1264" t="s">
        <v>1730</v>
      </c>
      <c r="H1264">
        <v>2025</v>
      </c>
    </row>
    <row r="1265" spans="1:8" ht="28.8" x14ac:dyDescent="0.3">
      <c r="A1265" t="s">
        <v>252</v>
      </c>
      <c r="B1265" s="28" t="s">
        <v>491</v>
      </c>
      <c r="C1265">
        <v>5.7000000000000002E-2</v>
      </c>
      <c r="D1265" t="s">
        <v>1405</v>
      </c>
      <c r="E1265">
        <v>1.173</v>
      </c>
      <c r="F1265" s="62" t="s">
        <v>1730</v>
      </c>
      <c r="G1265">
        <v>1</v>
      </c>
      <c r="H1265">
        <v>2025</v>
      </c>
    </row>
    <row r="1266" spans="1:8" ht="28.8" x14ac:dyDescent="0.3">
      <c r="A1266" t="s">
        <v>252</v>
      </c>
      <c r="B1266" s="28" t="str">
        <f t="shared" ref="B1266" si="332">B1265</f>
        <v>Zaščitne cevi („casing“) in proizvodne cevi („tubing“), brezšivne, ki se uporabljajo pri vrtanju za pridobivanje nafte ali plina, iz nerjavnega jekla</v>
      </c>
      <c r="D1266" t="s">
        <v>1406</v>
      </c>
      <c r="E1266">
        <v>1.135</v>
      </c>
      <c r="F1266" s="62" t="s">
        <v>1730</v>
      </c>
      <c r="G1266">
        <v>2</v>
      </c>
      <c r="H1266">
        <v>2028</v>
      </c>
    </row>
    <row r="1267" spans="1:8" ht="43.2" x14ac:dyDescent="0.3">
      <c r="A1267" t="s">
        <v>1413</v>
      </c>
      <c r="B1267" s="28" t="s">
        <v>1414</v>
      </c>
      <c r="C1267">
        <v>5.7000000000000002E-2</v>
      </c>
      <c r="D1267" t="s">
        <v>1382</v>
      </c>
      <c r="E1267">
        <v>1.383</v>
      </c>
      <c r="F1267" s="62" t="s">
        <v>1721</v>
      </c>
      <c r="G1267" t="s">
        <v>1730</v>
      </c>
      <c r="H1267">
        <v>2025</v>
      </c>
    </row>
    <row r="1268" spans="1:8" ht="43.2" x14ac:dyDescent="0.3">
      <c r="A1268" t="s">
        <v>1413</v>
      </c>
      <c r="B1268" s="28" t="str">
        <f t="shared" ref="B1268:B1269" si="333">B1267</f>
        <v>Zaščitne cevi („casing“) in proizvodne cevi („tubing“), ki se uporabljajo pri vrtanju za pridobivanje nafte ali plina, brezšivne, iz železa ali jekla, z zunanjim premerom do vključno 168,3 mm (razen izdelkov iz litega železa)</v>
      </c>
      <c r="D1268" t="s">
        <v>1383</v>
      </c>
      <c r="E1268">
        <v>0.49399999999999999</v>
      </c>
      <c r="F1268" s="62" t="s">
        <v>1722</v>
      </c>
      <c r="G1268" t="s">
        <v>1730</v>
      </c>
      <c r="H1268">
        <v>2025</v>
      </c>
    </row>
    <row r="1269" spans="1:8" ht="43.2" x14ac:dyDescent="0.3">
      <c r="A1269" t="s">
        <v>1413</v>
      </c>
      <c r="B1269" s="28" t="str">
        <f t="shared" si="333"/>
        <v>Zaščitne cevi („casing“) in proizvodne cevi („tubing“), ki se uporabljajo pri vrtanju za pridobivanje nafte ali plina, brezšivne, iz železa ali jekla, z zunanjim premerom do vključno 168,3 mm (razen izdelkov iz litega železa)</v>
      </c>
      <c r="D1269" t="s">
        <v>1384</v>
      </c>
      <c r="E1269">
        <v>8.5000000000000006E-2</v>
      </c>
      <c r="F1269" s="62" t="s">
        <v>1723</v>
      </c>
      <c r="G1269" t="s">
        <v>1730</v>
      </c>
      <c r="H1269">
        <v>2025</v>
      </c>
    </row>
    <row r="1270" spans="1:8" ht="43.2" x14ac:dyDescent="0.3">
      <c r="A1270" t="s">
        <v>1415</v>
      </c>
      <c r="B1270" s="28" t="s">
        <v>1416</v>
      </c>
      <c r="C1270">
        <v>5.7000000000000002E-2</v>
      </c>
      <c r="D1270" t="s">
        <v>1382</v>
      </c>
      <c r="E1270">
        <v>1.383</v>
      </c>
      <c r="F1270" s="62" t="s">
        <v>1721</v>
      </c>
      <c r="G1270" t="s">
        <v>1730</v>
      </c>
      <c r="H1270">
        <v>2025</v>
      </c>
    </row>
    <row r="1271" spans="1:8" ht="43.2" x14ac:dyDescent="0.3">
      <c r="A1271" t="s">
        <v>1415</v>
      </c>
      <c r="B1271" s="28" t="str">
        <f t="shared" ref="B1271:B1272" si="334">B1270</f>
        <v>Zaščitne cevi („casing“) in proizvodne cevi („tubing“), ki se uporabljajo pri vrtanju za pridobivanje nafte ali plina, brezšivne, iz železa ali jekla, z zunanjim premerom več kot 168,3 mm, vendar do vključno 406,4 mm (razen izdelkov iz litega železa)</v>
      </c>
      <c r="D1271" t="s">
        <v>1383</v>
      </c>
      <c r="E1271">
        <v>0.49399999999999999</v>
      </c>
      <c r="F1271" s="62" t="s">
        <v>1722</v>
      </c>
      <c r="G1271" t="s">
        <v>1730</v>
      </c>
      <c r="H1271">
        <v>2025</v>
      </c>
    </row>
    <row r="1272" spans="1:8" ht="43.2" x14ac:dyDescent="0.3">
      <c r="A1272" t="s">
        <v>1415</v>
      </c>
      <c r="B1272" s="28" t="str">
        <f t="shared" si="334"/>
        <v>Zaščitne cevi („casing“) in proizvodne cevi („tubing“), ki se uporabljajo pri vrtanju za pridobivanje nafte ali plina, brezšivne, iz železa ali jekla, z zunanjim premerom več kot 168,3 mm, vendar do vključno 406,4 mm (razen izdelkov iz litega železa)</v>
      </c>
      <c r="D1272" t="s">
        <v>1384</v>
      </c>
      <c r="E1272">
        <v>8.5000000000000006E-2</v>
      </c>
      <c r="F1272" s="62" t="s">
        <v>1723</v>
      </c>
      <c r="G1272" t="s">
        <v>1730</v>
      </c>
      <c r="H1272">
        <v>2025</v>
      </c>
    </row>
    <row r="1273" spans="1:8" ht="28.8" x14ac:dyDescent="0.3">
      <c r="A1273" t="s">
        <v>1417</v>
      </c>
      <c r="B1273" s="28" t="s">
        <v>1418</v>
      </c>
      <c r="C1273">
        <v>5.7000000000000002E-2</v>
      </c>
      <c r="D1273" t="s">
        <v>1382</v>
      </c>
      <c r="E1273">
        <v>1.383</v>
      </c>
      <c r="F1273" s="62" t="s">
        <v>1721</v>
      </c>
      <c r="G1273" t="s">
        <v>1730</v>
      </c>
      <c r="H1273">
        <v>2025</v>
      </c>
    </row>
    <row r="1274" spans="1:8" ht="28.8" x14ac:dyDescent="0.3">
      <c r="A1274" t="s">
        <v>1417</v>
      </c>
      <c r="B1274" s="28" t="str">
        <f t="shared" ref="B1274:B1275" si="335">B1273</f>
        <v>Zaščitne cevi („casing“) in proizvodne cevi („tubing“), ki se uporabljajo pri vrtanju za pridobivanje nafte ali plina, brezšivne, iz železa ali jekla, z zunanjim premerom več kot 406,4 mm (razen izdelkov iz litega železa)</v>
      </c>
      <c r="D1274" t="s">
        <v>1383</v>
      </c>
      <c r="E1274">
        <v>0.49399999999999999</v>
      </c>
      <c r="F1274" s="62" t="s">
        <v>1722</v>
      </c>
      <c r="G1274" t="s">
        <v>1730</v>
      </c>
      <c r="H1274">
        <v>2025</v>
      </c>
    </row>
    <row r="1275" spans="1:8" ht="28.8" x14ac:dyDescent="0.3">
      <c r="A1275" t="s">
        <v>1417</v>
      </c>
      <c r="B1275" s="28" t="str">
        <f t="shared" si="335"/>
        <v>Zaščitne cevi („casing“) in proizvodne cevi („tubing“), ki se uporabljajo pri vrtanju za pridobivanje nafte ali plina, brezšivne, iz železa ali jekla, z zunanjim premerom več kot 406,4 mm (razen izdelkov iz litega železa)</v>
      </c>
      <c r="D1275" t="s">
        <v>1384</v>
      </c>
      <c r="E1275">
        <v>8.5000000000000006E-2</v>
      </c>
      <c r="F1275" s="62" t="s">
        <v>1723</v>
      </c>
      <c r="G1275" t="s">
        <v>1730</v>
      </c>
      <c r="H1275">
        <v>2025</v>
      </c>
    </row>
    <row r="1276" spans="1:8" ht="43.2" x14ac:dyDescent="0.3">
      <c r="A1276" t="s">
        <v>1419</v>
      </c>
      <c r="B1276" s="28" t="s">
        <v>1420</v>
      </c>
      <c r="C1276">
        <v>5.7000000000000002E-2</v>
      </c>
      <c r="D1276" t="s">
        <v>1382</v>
      </c>
      <c r="E1276">
        <v>1.383</v>
      </c>
      <c r="F1276" s="62" t="s">
        <v>1721</v>
      </c>
      <c r="G1276" t="s">
        <v>1730</v>
      </c>
      <c r="H1276">
        <v>2025</v>
      </c>
    </row>
    <row r="1277" spans="1:8" ht="43.2" x14ac:dyDescent="0.3">
      <c r="A1277" t="s">
        <v>1419</v>
      </c>
      <c r="B1277" s="28" t="str">
        <f t="shared" ref="B1277:B1278" si="336">B1276</f>
        <v>Precizne cevi, brezšivne, s krožnim prečnim prerezom, iz železa ali nelegiranega jekla, hladno vlečene ali hladno valjane (hladno deformirane) (razen cevi za naftovode ali plinovode ali zaščitnih cevi („casing“) in proizvodnih cevi („tubing“), ki se uporabljajo pri vrtanju za pridobivanje nafte ali plina)</v>
      </c>
      <c r="D1277" t="s">
        <v>1383</v>
      </c>
      <c r="E1277">
        <v>0.49399999999999999</v>
      </c>
      <c r="F1277" s="62" t="s">
        <v>1722</v>
      </c>
      <c r="G1277" t="s">
        <v>1730</v>
      </c>
      <c r="H1277">
        <v>2025</v>
      </c>
    </row>
    <row r="1278" spans="1:8" ht="43.2" x14ac:dyDescent="0.3">
      <c r="A1278" t="s">
        <v>1419</v>
      </c>
      <c r="B1278" s="28" t="str">
        <f t="shared" si="336"/>
        <v>Precizne cevi, brezšivne, s krožnim prečnim prerezom, iz železa ali nelegiranega jekla, hladno vlečene ali hladno valjane (hladno deformirane) (razen cevi za naftovode ali plinovode ali zaščitnih cevi („casing“) in proizvodnih cevi („tubing“), ki se uporabljajo pri vrtanju za pridobivanje nafte ali plina)</v>
      </c>
      <c r="D1278" t="s">
        <v>1384</v>
      </c>
      <c r="E1278">
        <v>8.5000000000000006E-2</v>
      </c>
      <c r="F1278" s="62" t="s">
        <v>1723</v>
      </c>
      <c r="G1278" t="s">
        <v>1730</v>
      </c>
      <c r="H1278">
        <v>2025</v>
      </c>
    </row>
    <row r="1279" spans="1:8" ht="57.6" x14ac:dyDescent="0.3">
      <c r="A1279" t="s">
        <v>1421</v>
      </c>
      <c r="B1279" s="28" t="s">
        <v>494</v>
      </c>
      <c r="C1279">
        <v>5.7000000000000002E-2</v>
      </c>
      <c r="D1279" t="s">
        <v>1382</v>
      </c>
      <c r="E1279">
        <v>1.383</v>
      </c>
      <c r="F1279" s="62" t="s">
        <v>1721</v>
      </c>
      <c r="G1279" t="s">
        <v>1730</v>
      </c>
      <c r="H1279">
        <v>2025</v>
      </c>
    </row>
    <row r="1280" spans="1:8" ht="57.6" x14ac:dyDescent="0.3">
      <c r="A1280" t="s">
        <v>1421</v>
      </c>
      <c r="B1280" s="28" t="str">
        <f t="shared" ref="B1280:B1281" si="337">B1279</f>
        <v>Cevi in votli profili, brezšivni, s krožnim prečnim prerezom, iz železa ali nelegiranega jekla, ne hladno vlečeni ali hladno valjani (hladno deformirani) (razen izdelkov iz litega železa, cevi za naftovode ali plinovode, zaščitnih cevi („casing“) in proizvodnih cevi („tubing“), ki se uporabljajo pri vrtanju za pridobivanje nafte ali plina)</v>
      </c>
      <c r="D1280" t="s">
        <v>1383</v>
      </c>
      <c r="E1280">
        <v>0.49399999999999999</v>
      </c>
      <c r="F1280" s="62" t="s">
        <v>1722</v>
      </c>
      <c r="G1280" t="s">
        <v>1730</v>
      </c>
      <c r="H1280">
        <v>2025</v>
      </c>
    </row>
    <row r="1281" spans="1:8" ht="57.6" x14ac:dyDescent="0.3">
      <c r="A1281" t="s">
        <v>1421</v>
      </c>
      <c r="B1281" s="28" t="str">
        <f t="shared" si="337"/>
        <v>Cevi in votli profili, brezšivni, s krožnim prečnim prerezom, iz železa ali nelegiranega jekla, ne hladno vlečeni ali hladno valjani (hladno deformirani) (razen izdelkov iz litega železa, cevi za naftovode ali plinovode, zaščitnih cevi („casing“) in proizvodnih cevi („tubing“), ki se uporabljajo pri vrtanju za pridobivanje nafte ali plina)</v>
      </c>
      <c r="D1281" t="s">
        <v>1384</v>
      </c>
      <c r="E1281">
        <v>8.5000000000000006E-2</v>
      </c>
      <c r="F1281" s="62" t="s">
        <v>1723</v>
      </c>
      <c r="G1281" t="s">
        <v>1730</v>
      </c>
      <c r="H1281">
        <v>2025</v>
      </c>
    </row>
    <row r="1282" spans="1:8" x14ac:dyDescent="0.3">
      <c r="A1282" t="s">
        <v>1422</v>
      </c>
      <c r="B1282" s="28" t="s">
        <v>1423</v>
      </c>
      <c r="C1282">
        <v>5.7000000000000002E-2</v>
      </c>
      <c r="D1282" t="s">
        <v>1382</v>
      </c>
      <c r="E1282">
        <v>1.383</v>
      </c>
      <c r="F1282" s="62" t="s">
        <v>1721</v>
      </c>
      <c r="G1282" t="s">
        <v>1730</v>
      </c>
      <c r="H1282">
        <v>2025</v>
      </c>
    </row>
    <row r="1283" spans="1:8" x14ac:dyDescent="0.3">
      <c r="A1283" t="s">
        <v>1422</v>
      </c>
      <c r="B1283" s="28" t="str">
        <f t="shared" ref="B1283:B1284" si="338">B1282</f>
        <v>Navojne cevi (za plinovode), brezšivne, iz železa ali nelegiranega jekla (razen iz litega železa)</v>
      </c>
      <c r="D1283" t="s">
        <v>1383</v>
      </c>
      <c r="E1283">
        <v>0.49399999999999999</v>
      </c>
      <c r="F1283" s="62" t="s">
        <v>1722</v>
      </c>
      <c r="G1283" t="s">
        <v>1730</v>
      </c>
      <c r="H1283">
        <v>2025</v>
      </c>
    </row>
    <row r="1284" spans="1:8" x14ac:dyDescent="0.3">
      <c r="A1284" t="s">
        <v>1422</v>
      </c>
      <c r="B1284" s="28" t="str">
        <f t="shared" si="338"/>
        <v>Navojne cevi (za plinovode), brezšivne, iz železa ali nelegiranega jekla (razen iz litega železa)</v>
      </c>
      <c r="D1284" t="s">
        <v>1384</v>
      </c>
      <c r="E1284">
        <v>8.5000000000000006E-2</v>
      </c>
      <c r="F1284" s="62" t="s">
        <v>1723</v>
      </c>
      <c r="G1284" t="s">
        <v>1730</v>
      </c>
      <c r="H1284">
        <v>2025</v>
      </c>
    </row>
    <row r="1285" spans="1:8" ht="57.6" x14ac:dyDescent="0.3">
      <c r="A1285" t="s">
        <v>1424</v>
      </c>
      <c r="B1285" s="28" t="s">
        <v>1425</v>
      </c>
      <c r="C1285">
        <v>5.7000000000000002E-2</v>
      </c>
      <c r="D1285" t="s">
        <v>1382</v>
      </c>
      <c r="E1285">
        <v>1.383</v>
      </c>
      <c r="F1285" s="62" t="s">
        <v>1721</v>
      </c>
      <c r="G1285" t="s">
        <v>1730</v>
      </c>
      <c r="H1285">
        <v>2025</v>
      </c>
    </row>
    <row r="1286" spans="1:8" ht="57.6" x14ac:dyDescent="0.3">
      <c r="A1286" t="s">
        <v>1424</v>
      </c>
      <c r="B1286" s="28" t="str">
        <f t="shared" ref="B1286:B1287" si="339">B1285</f>
        <v>Cevi in votli profili, brezšivni, s krožnim prečnim prerezom, iz železa ali nelegiranega jekla, z zunanjim premerom več kot 168,3 mm (razen hladno vlečeni ali hladno valjani, iz litega železa, cevi za naftovode ali plinovode, zaščitnih cevi („casing“), proizvodnih cevi („tubing“) in vrtalnih cevi, ki se uporabljajo pri vrtanju za pridobivanje nafte ali plina, ter cevi in votlih profilov iz tarifne številke 7304 39 50 )</v>
      </c>
      <c r="D1286" t="s">
        <v>1383</v>
      </c>
      <c r="E1286">
        <v>0.49399999999999999</v>
      </c>
      <c r="F1286" s="62" t="s">
        <v>1722</v>
      </c>
      <c r="G1286" t="s">
        <v>1730</v>
      </c>
      <c r="H1286">
        <v>2025</v>
      </c>
    </row>
    <row r="1287" spans="1:8" ht="57.6" x14ac:dyDescent="0.3">
      <c r="A1287" t="s">
        <v>1424</v>
      </c>
      <c r="B1287" s="28" t="str">
        <f t="shared" si="339"/>
        <v>Cevi in votli profili, brezšivni, s krožnim prečnim prerezom, iz železa ali nelegiranega jekla, z zunanjim premerom več kot 168,3 mm (razen hladno vlečeni ali hladno valjani, iz litega železa, cevi za naftovode ali plinovode, zaščitnih cevi („casing“), proizvodnih cevi („tubing“) in vrtalnih cevi, ki se uporabljajo pri vrtanju za pridobivanje nafte ali plina, ter cevi in votlih profilov iz tarifne številke 7304 39 50 )</v>
      </c>
      <c r="D1287" t="s">
        <v>1384</v>
      </c>
      <c r="E1287">
        <v>8.5000000000000006E-2</v>
      </c>
      <c r="F1287" s="62" t="s">
        <v>1723</v>
      </c>
      <c r="G1287" t="s">
        <v>1730</v>
      </c>
      <c r="H1287">
        <v>2025</v>
      </c>
    </row>
    <row r="1288" spans="1:8" ht="72" x14ac:dyDescent="0.3">
      <c r="A1288" t="s">
        <v>1426</v>
      </c>
      <c r="B1288" s="28" t="s">
        <v>1427</v>
      </c>
      <c r="C1288">
        <v>5.7000000000000002E-2</v>
      </c>
      <c r="D1288" t="s">
        <v>1382</v>
      </c>
      <c r="E1288">
        <v>1.383</v>
      </c>
      <c r="F1288" s="62" t="s">
        <v>1721</v>
      </c>
      <c r="G1288" t="s">
        <v>1730</v>
      </c>
      <c r="H1288">
        <v>2025</v>
      </c>
    </row>
    <row r="1289" spans="1:8" ht="72" x14ac:dyDescent="0.3">
      <c r="A1289" t="s">
        <v>1426</v>
      </c>
      <c r="B1289" s="28" t="str">
        <f t="shared" ref="B1289:B1290" si="340">B1288</f>
        <v>Cevi in votli profili, brezšivni, s krožnim prečnim prerezom, iz železa ali nelegiranega jekla, z zunanjim premerom več kot 168,3 mm, vendar do vključno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v>
      </c>
      <c r="D1289" t="s">
        <v>1383</v>
      </c>
      <c r="E1289">
        <v>0.49399999999999999</v>
      </c>
      <c r="F1289" s="62" t="s">
        <v>1722</v>
      </c>
      <c r="G1289" t="s">
        <v>1730</v>
      </c>
      <c r="H1289">
        <v>2025</v>
      </c>
    </row>
    <row r="1290" spans="1:8" ht="72" x14ac:dyDescent="0.3">
      <c r="A1290" t="s">
        <v>1426</v>
      </c>
      <c r="B1290" s="28" t="str">
        <f t="shared" si="340"/>
        <v>Cevi in votli profili, brezšivni, s krožnim prečnim prerezom, iz železa ali nelegiranega jekla, z zunanjim premerom več kot 168,3 mm, vendar do vključno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v>
      </c>
      <c r="D1290" t="s">
        <v>1384</v>
      </c>
      <c r="E1290">
        <v>8.5000000000000006E-2</v>
      </c>
      <c r="F1290" s="62" t="s">
        <v>1723</v>
      </c>
      <c r="G1290" t="s">
        <v>1730</v>
      </c>
      <c r="H1290">
        <v>2025</v>
      </c>
    </row>
    <row r="1291" spans="1:8" ht="57.6" x14ac:dyDescent="0.3">
      <c r="A1291" t="s">
        <v>1428</v>
      </c>
      <c r="B1291" s="28" t="s">
        <v>1429</v>
      </c>
      <c r="C1291">
        <v>5.7000000000000002E-2</v>
      </c>
      <c r="D1291" t="s">
        <v>1382</v>
      </c>
      <c r="E1291">
        <v>1.383</v>
      </c>
      <c r="F1291" s="62" t="s">
        <v>1721</v>
      </c>
      <c r="G1291" t="s">
        <v>1730</v>
      </c>
      <c r="H1291">
        <v>2025</v>
      </c>
    </row>
    <row r="1292" spans="1:8" ht="57.6" x14ac:dyDescent="0.3">
      <c r="A1292" t="s">
        <v>1428</v>
      </c>
      <c r="B1292" s="28" t="str">
        <f t="shared" ref="B1292:B1293" si="341">B1291</f>
        <v>Cevi in votli profili, brezšivni, s krožnim prečnim prerezom, iz železa ali nelegiranega jekla, z zunanjim premerom več kot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v>
      </c>
      <c r="D1292" t="s">
        <v>1383</v>
      </c>
      <c r="E1292">
        <v>0.49399999999999999</v>
      </c>
      <c r="F1292" s="62" t="s">
        <v>1722</v>
      </c>
      <c r="G1292" t="s">
        <v>1730</v>
      </c>
      <c r="H1292">
        <v>2025</v>
      </c>
    </row>
    <row r="1293" spans="1:8" ht="57.6" x14ac:dyDescent="0.3">
      <c r="A1293" t="s">
        <v>1428</v>
      </c>
      <c r="B1293" s="28" t="str">
        <f t="shared" si="341"/>
        <v>Cevi in votli profili, brezšivni, s krožnim prečnim prerezom, iz železa ali nelegiranega jekla, z zunanjim premerom več kot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v>
      </c>
      <c r="D1293" t="s">
        <v>1384</v>
      </c>
      <c r="E1293">
        <v>8.5000000000000006E-2</v>
      </c>
      <c r="F1293" s="62" t="s">
        <v>1723</v>
      </c>
      <c r="G1293" t="s">
        <v>1730</v>
      </c>
      <c r="H1293">
        <v>2025</v>
      </c>
    </row>
    <row r="1294" spans="1:8" ht="43.2" x14ac:dyDescent="0.3">
      <c r="A1294" t="s">
        <v>256</v>
      </c>
      <c r="B1294" s="28" t="s">
        <v>495</v>
      </c>
      <c r="C1294">
        <v>5.7000000000000002E-2</v>
      </c>
      <c r="D1294" t="s">
        <v>1405</v>
      </c>
      <c r="E1294">
        <v>1.173</v>
      </c>
      <c r="F1294" s="62" t="s">
        <v>1730</v>
      </c>
      <c r="G1294">
        <v>1</v>
      </c>
      <c r="H1294">
        <v>2025</v>
      </c>
    </row>
    <row r="1295" spans="1:8" ht="43.2" x14ac:dyDescent="0.3">
      <c r="A1295" t="s">
        <v>256</v>
      </c>
      <c r="B1295" s="28" t="str">
        <f t="shared" ref="B1295" si="342">B1294</f>
        <v>Cevi in votli profili, brezšivni, s krožnim prečnim prerezom, iz nerjavnega jekla, hladno vlečeni ali hladno valjani (hladno deformirani) (razen cevi za naftovode ali plinovode, zaščitnih cevi („casing“) in proizvodnih cevi („tubing“), ki se uporabljajo pri vrtanju za pridobivanje nafte ali plina)</v>
      </c>
      <c r="D1295" t="s">
        <v>1406</v>
      </c>
      <c r="E1295">
        <v>1.135</v>
      </c>
      <c r="F1295" s="62" t="s">
        <v>1730</v>
      </c>
      <c r="G1295">
        <v>2</v>
      </c>
      <c r="H1295">
        <v>2028</v>
      </c>
    </row>
    <row r="1296" spans="1:8" ht="43.2" x14ac:dyDescent="0.3">
      <c r="A1296" t="s">
        <v>1430</v>
      </c>
      <c r="B1296" s="28" t="s">
        <v>1431</v>
      </c>
      <c r="C1296">
        <v>5.7000000000000002E-2</v>
      </c>
      <c r="D1296" t="s">
        <v>1405</v>
      </c>
      <c r="E1296">
        <v>1.173</v>
      </c>
      <c r="F1296" s="62" t="s">
        <v>1730</v>
      </c>
      <c r="G1296">
        <v>1</v>
      </c>
      <c r="H1296">
        <v>2025</v>
      </c>
    </row>
    <row r="1297" spans="1:8" ht="43.2" x14ac:dyDescent="0.3">
      <c r="A1297" t="s">
        <v>1430</v>
      </c>
      <c r="B1297" s="28" t="str">
        <f t="shared" ref="B1297" si="343">B1296</f>
        <v>Cevi in votli profili, brezšivni, s krožnim prečnim prerezom, iz nerjavnega jekla, z zunanjim premerom največ 168,3 mm (razen hladno vlečeni ali hladno valjani, cevi za naftovode ali plinovode, zaščitnih cevi („casing“) in proizvodnih cevi („tubing“), ki se uporabljajo pri vrtanju za pridobivanje nafte ali plina)</v>
      </c>
      <c r="D1297" t="s">
        <v>1406</v>
      </c>
      <c r="E1297">
        <v>1.135</v>
      </c>
      <c r="F1297" s="62" t="s">
        <v>1730</v>
      </c>
      <c r="G1297">
        <v>2</v>
      </c>
      <c r="H1297">
        <v>2028</v>
      </c>
    </row>
    <row r="1298" spans="1:8" ht="57.6" x14ac:dyDescent="0.3">
      <c r="A1298" t="s">
        <v>1432</v>
      </c>
      <c r="B1298" s="28" t="s">
        <v>1433</v>
      </c>
      <c r="C1298">
        <v>5.7000000000000002E-2</v>
      </c>
      <c r="D1298" t="s">
        <v>1405</v>
      </c>
      <c r="E1298">
        <v>1.173</v>
      </c>
      <c r="F1298" s="62" t="s">
        <v>1730</v>
      </c>
      <c r="G1298">
        <v>1</v>
      </c>
      <c r="H1298">
        <v>2025</v>
      </c>
    </row>
    <row r="1299" spans="1:8" ht="57.6" x14ac:dyDescent="0.3">
      <c r="A1299" t="s">
        <v>1432</v>
      </c>
      <c r="B1299" s="28" t="str">
        <f t="shared" ref="B1299" si="344">B1298</f>
        <v>Cevi in votli profili, brezšivni, s krožnim prečnim prerezom, iz nerjavnega jekla, z zunanjim premerom več kot 168,3 mm, vendar največ 406,4 mm (razen hladno vlečeni ali hladno valjani, cevi za naftovode ali plinovode, zaščitnih cevi („casing“) in proizvodnih cevi („tubing“), ki se uporabljajo pri vrtanju za pridobivanje nafte ali plina)</v>
      </c>
      <c r="D1299" t="s">
        <v>1406</v>
      </c>
      <c r="E1299">
        <v>1.135</v>
      </c>
      <c r="F1299" s="62" t="s">
        <v>1730</v>
      </c>
      <c r="G1299">
        <v>2</v>
      </c>
      <c r="H1299">
        <v>2028</v>
      </c>
    </row>
    <row r="1300" spans="1:8" ht="43.2" x14ac:dyDescent="0.3">
      <c r="A1300" t="s">
        <v>1434</v>
      </c>
      <c r="B1300" s="28" t="s">
        <v>1435</v>
      </c>
      <c r="C1300">
        <v>5.7000000000000002E-2</v>
      </c>
      <c r="D1300" t="s">
        <v>1405</v>
      </c>
      <c r="E1300">
        <v>1.173</v>
      </c>
      <c r="F1300" s="62" t="s">
        <v>1730</v>
      </c>
      <c r="G1300">
        <v>1</v>
      </c>
      <c r="H1300">
        <v>2025</v>
      </c>
    </row>
    <row r="1301" spans="1:8" ht="43.2" x14ac:dyDescent="0.3">
      <c r="A1301" t="s">
        <v>1434</v>
      </c>
      <c r="B1301" s="28" t="str">
        <f t="shared" ref="B1301" si="345">B1300</f>
        <v>Cevi in votli profili, brezšivni, s krožnim prečnim prerezom, iz nerjavnega jekla, z zunanjim premerom več kot 406,4 mm (razen hladno vlečeni ali hladno valjani, cevi za naftovode ali plinovode, zaščitnih cevi („casing“) in proizvodnih cevi („tubing“), ki se uporabljajo pri vrtanju za pridobivanje nafte ali plina)</v>
      </c>
      <c r="D1301" t="s">
        <v>1406</v>
      </c>
      <c r="E1301">
        <v>1.135</v>
      </c>
      <c r="F1301" s="62" t="s">
        <v>1730</v>
      </c>
      <c r="G1301">
        <v>2</v>
      </c>
      <c r="H1301">
        <v>2028</v>
      </c>
    </row>
    <row r="1302" spans="1:8" ht="72" x14ac:dyDescent="0.3">
      <c r="A1302" t="s">
        <v>1436</v>
      </c>
      <c r="B1302" s="28" t="s">
        <v>1437</v>
      </c>
      <c r="C1302">
        <v>5.7000000000000002E-2</v>
      </c>
      <c r="D1302" t="s">
        <v>1438</v>
      </c>
      <c r="E1302">
        <v>1.5609999999999999</v>
      </c>
      <c r="F1302" s="62" t="s">
        <v>1724</v>
      </c>
      <c r="G1302">
        <v>1</v>
      </c>
      <c r="H1302">
        <v>2025</v>
      </c>
    </row>
    <row r="1303" spans="1:8" ht="72" x14ac:dyDescent="0.3">
      <c r="A1303" t="s">
        <v>1436</v>
      </c>
      <c r="B1303" s="28" t="str">
        <f t="shared" ref="B1303:B1309" si="346">B1302</f>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3" t="s">
        <v>1439</v>
      </c>
      <c r="E1303">
        <v>0.73599999999999999</v>
      </c>
      <c r="F1303" s="62" t="s">
        <v>1725</v>
      </c>
      <c r="G1303">
        <v>1</v>
      </c>
      <c r="H1303">
        <v>2025</v>
      </c>
    </row>
    <row r="1304" spans="1:8" ht="72" x14ac:dyDescent="0.3">
      <c r="A1304" t="s">
        <v>1436</v>
      </c>
      <c r="B1304"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4" t="s">
        <v>1440</v>
      </c>
      <c r="E1304">
        <v>0.39400000000000002</v>
      </c>
      <c r="F1304" s="62" t="s">
        <v>1726</v>
      </c>
      <c r="G1304">
        <v>1</v>
      </c>
      <c r="H1304">
        <v>2025</v>
      </c>
    </row>
    <row r="1305" spans="1:8" ht="72" x14ac:dyDescent="0.3">
      <c r="A1305" t="s">
        <v>1436</v>
      </c>
      <c r="B1305"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5" t="s">
        <v>1441</v>
      </c>
      <c r="E1305">
        <v>0.93400000000000005</v>
      </c>
      <c r="F1305" s="62" t="s">
        <v>1727</v>
      </c>
      <c r="G1305">
        <v>1</v>
      </c>
      <c r="H1305">
        <v>2025</v>
      </c>
    </row>
    <row r="1306" spans="1:8" ht="72" x14ac:dyDescent="0.3">
      <c r="A1306" t="s">
        <v>1436</v>
      </c>
      <c r="B1306"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6" t="s">
        <v>1442</v>
      </c>
      <c r="E1306">
        <v>1.3939999999999999</v>
      </c>
      <c r="F1306" s="62" t="s">
        <v>1724</v>
      </c>
      <c r="G1306">
        <v>2</v>
      </c>
      <c r="H1306">
        <v>2028</v>
      </c>
    </row>
    <row r="1307" spans="1:8" ht="72" x14ac:dyDescent="0.3">
      <c r="A1307" t="s">
        <v>1436</v>
      </c>
      <c r="B1307"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7" t="s">
        <v>1443</v>
      </c>
      <c r="E1307">
        <v>0.72299999999999998</v>
      </c>
      <c r="F1307" s="62" t="s">
        <v>1725</v>
      </c>
      <c r="G1307">
        <v>2</v>
      </c>
      <c r="H1307">
        <v>2028</v>
      </c>
    </row>
    <row r="1308" spans="1:8" ht="72" x14ac:dyDescent="0.3">
      <c r="A1308" t="s">
        <v>1436</v>
      </c>
      <c r="B1308"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8" t="s">
        <v>1444</v>
      </c>
      <c r="E1308">
        <v>0.38100000000000001</v>
      </c>
      <c r="F1308" s="62" t="s">
        <v>1726</v>
      </c>
      <c r="G1308">
        <v>2</v>
      </c>
      <c r="H1308">
        <v>2028</v>
      </c>
    </row>
    <row r="1309" spans="1:8" ht="72" x14ac:dyDescent="0.3">
      <c r="A1309" t="s">
        <v>1436</v>
      </c>
      <c r="B1309"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9" t="s">
        <v>1445</v>
      </c>
      <c r="E1309">
        <v>0.90200000000000002</v>
      </c>
      <c r="F1309" s="62" t="s">
        <v>1727</v>
      </c>
      <c r="G1309">
        <v>2</v>
      </c>
      <c r="H1309">
        <v>2028</v>
      </c>
    </row>
    <row r="1310" spans="1:8" ht="86.4" x14ac:dyDescent="0.3">
      <c r="A1310" t="s">
        <v>1446</v>
      </c>
      <c r="B1310" s="28" t="s">
        <v>1447</v>
      </c>
      <c r="C1310">
        <v>5.7000000000000002E-2</v>
      </c>
      <c r="D1310" t="s">
        <v>1438</v>
      </c>
      <c r="E1310">
        <v>1.5609999999999999</v>
      </c>
      <c r="F1310" s="62" t="s">
        <v>1724</v>
      </c>
      <c r="G1310">
        <v>1</v>
      </c>
      <c r="H1310">
        <v>2025</v>
      </c>
    </row>
    <row r="1311" spans="1:8" ht="86.4" x14ac:dyDescent="0.3">
      <c r="A1311" t="s">
        <v>1446</v>
      </c>
      <c r="B1311" s="28" t="str">
        <f t="shared" ref="B1311:B1317" si="347">B1310</f>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1" t="s">
        <v>1439</v>
      </c>
      <c r="E1311">
        <v>0.73599999999999999</v>
      </c>
      <c r="F1311" s="62" t="s">
        <v>1725</v>
      </c>
      <c r="G1311">
        <v>1</v>
      </c>
      <c r="H1311">
        <v>2025</v>
      </c>
    </row>
    <row r="1312" spans="1:8" ht="86.4" x14ac:dyDescent="0.3">
      <c r="A1312" t="s">
        <v>1446</v>
      </c>
      <c r="B1312"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2" t="s">
        <v>1440</v>
      </c>
      <c r="E1312">
        <v>0.39400000000000002</v>
      </c>
      <c r="F1312" s="62" t="s">
        <v>1726</v>
      </c>
      <c r="G1312">
        <v>1</v>
      </c>
      <c r="H1312">
        <v>2025</v>
      </c>
    </row>
    <row r="1313" spans="1:8" ht="86.4" x14ac:dyDescent="0.3">
      <c r="A1313" t="s">
        <v>1446</v>
      </c>
      <c r="B1313"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3" t="s">
        <v>1441</v>
      </c>
      <c r="E1313">
        <v>0.93400000000000005</v>
      </c>
      <c r="F1313" s="62" t="s">
        <v>1727</v>
      </c>
      <c r="G1313">
        <v>1</v>
      </c>
      <c r="H1313">
        <v>2025</v>
      </c>
    </row>
    <row r="1314" spans="1:8" ht="86.4" x14ac:dyDescent="0.3">
      <c r="A1314" t="s">
        <v>1446</v>
      </c>
      <c r="B1314"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4" t="s">
        <v>1442</v>
      </c>
      <c r="E1314">
        <v>1.3939999999999999</v>
      </c>
      <c r="F1314" s="62" t="s">
        <v>1724</v>
      </c>
      <c r="G1314">
        <v>2</v>
      </c>
      <c r="H1314">
        <v>2028</v>
      </c>
    </row>
    <row r="1315" spans="1:8" ht="86.4" x14ac:dyDescent="0.3">
      <c r="A1315" t="s">
        <v>1446</v>
      </c>
      <c r="B1315"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5" t="s">
        <v>1443</v>
      </c>
      <c r="E1315">
        <v>0.72299999999999998</v>
      </c>
      <c r="F1315" s="62" t="s">
        <v>1725</v>
      </c>
      <c r="G1315">
        <v>2</v>
      </c>
      <c r="H1315">
        <v>2028</v>
      </c>
    </row>
    <row r="1316" spans="1:8" ht="86.4" x14ac:dyDescent="0.3">
      <c r="A1316" t="s">
        <v>1446</v>
      </c>
      <c r="B1316"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6" t="s">
        <v>1444</v>
      </c>
      <c r="E1316">
        <v>0.38100000000000001</v>
      </c>
      <c r="F1316" s="62" t="s">
        <v>1726</v>
      </c>
      <c r="G1316">
        <v>2</v>
      </c>
      <c r="H1316">
        <v>2028</v>
      </c>
    </row>
    <row r="1317" spans="1:8" ht="86.4" x14ac:dyDescent="0.3">
      <c r="A1317" t="s">
        <v>1446</v>
      </c>
      <c r="B1317"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7" t="s">
        <v>1445</v>
      </c>
      <c r="E1317">
        <v>0.90200000000000002</v>
      </c>
      <c r="F1317" s="62" t="s">
        <v>1727</v>
      </c>
      <c r="G1317">
        <v>2</v>
      </c>
      <c r="H1317">
        <v>2028</v>
      </c>
    </row>
    <row r="1318" spans="1:8" ht="86.4" x14ac:dyDescent="0.3">
      <c r="A1318" t="s">
        <v>1448</v>
      </c>
      <c r="B1318" s="28" t="s">
        <v>1449</v>
      </c>
      <c r="C1318">
        <v>5.7000000000000002E-2</v>
      </c>
      <c r="D1318" t="s">
        <v>1438</v>
      </c>
      <c r="E1318">
        <v>1.5609999999999999</v>
      </c>
      <c r="F1318" s="62" t="s">
        <v>1724</v>
      </c>
      <c r="G1318">
        <v>1</v>
      </c>
      <c r="H1318">
        <v>2025</v>
      </c>
    </row>
    <row r="1319" spans="1:8" ht="86.4" x14ac:dyDescent="0.3">
      <c r="A1319" t="s">
        <v>1448</v>
      </c>
      <c r="B1319" s="28" t="str">
        <f t="shared" ref="B1319:B1325" si="348">B1318</f>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19" t="s">
        <v>1439</v>
      </c>
      <c r="E1319">
        <v>0.73599999999999999</v>
      </c>
      <c r="F1319" s="62" t="s">
        <v>1725</v>
      </c>
      <c r="G1319">
        <v>1</v>
      </c>
      <c r="H1319">
        <v>2025</v>
      </c>
    </row>
    <row r="1320" spans="1:8" ht="86.4" x14ac:dyDescent="0.3">
      <c r="A1320" t="s">
        <v>1448</v>
      </c>
      <c r="B1320"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0" t="s">
        <v>1440</v>
      </c>
      <c r="E1320">
        <v>0.39400000000000002</v>
      </c>
      <c r="F1320" s="62" t="s">
        <v>1726</v>
      </c>
      <c r="G1320">
        <v>1</v>
      </c>
      <c r="H1320">
        <v>2025</v>
      </c>
    </row>
    <row r="1321" spans="1:8" ht="86.4" x14ac:dyDescent="0.3">
      <c r="A1321" t="s">
        <v>1448</v>
      </c>
      <c r="B1321"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1" t="s">
        <v>1441</v>
      </c>
      <c r="E1321">
        <v>0.93400000000000005</v>
      </c>
      <c r="F1321" s="62" t="s">
        <v>1727</v>
      </c>
      <c r="G1321">
        <v>1</v>
      </c>
      <c r="H1321">
        <v>2025</v>
      </c>
    </row>
    <row r="1322" spans="1:8" ht="86.4" x14ac:dyDescent="0.3">
      <c r="A1322" t="s">
        <v>1448</v>
      </c>
      <c r="B1322"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2" t="s">
        <v>1442</v>
      </c>
      <c r="E1322">
        <v>1.3939999999999999</v>
      </c>
      <c r="F1322" s="62" t="s">
        <v>1724</v>
      </c>
      <c r="G1322">
        <v>2</v>
      </c>
      <c r="H1322">
        <v>2028</v>
      </c>
    </row>
    <row r="1323" spans="1:8" ht="86.4" x14ac:dyDescent="0.3">
      <c r="A1323" t="s">
        <v>1448</v>
      </c>
      <c r="B1323"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3" t="s">
        <v>1443</v>
      </c>
      <c r="E1323">
        <v>0.72299999999999998</v>
      </c>
      <c r="F1323" s="62" t="s">
        <v>1725</v>
      </c>
      <c r="G1323">
        <v>2</v>
      </c>
      <c r="H1323">
        <v>2028</v>
      </c>
    </row>
    <row r="1324" spans="1:8" ht="86.4" x14ac:dyDescent="0.3">
      <c r="A1324" t="s">
        <v>1448</v>
      </c>
      <c r="B1324"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4" t="s">
        <v>1444</v>
      </c>
      <c r="E1324">
        <v>0.38100000000000001</v>
      </c>
      <c r="F1324" s="62" t="s">
        <v>1726</v>
      </c>
      <c r="G1324">
        <v>2</v>
      </c>
      <c r="H1324">
        <v>2028</v>
      </c>
    </row>
    <row r="1325" spans="1:8" ht="86.4" x14ac:dyDescent="0.3">
      <c r="A1325" t="s">
        <v>1448</v>
      </c>
      <c r="B1325"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5" t="s">
        <v>1445</v>
      </c>
      <c r="E1325">
        <v>0.90200000000000002</v>
      </c>
      <c r="F1325" s="62" t="s">
        <v>1727</v>
      </c>
      <c r="G1325">
        <v>2</v>
      </c>
      <c r="H1325">
        <v>2028</v>
      </c>
    </row>
    <row r="1326" spans="1:8" ht="57.6" x14ac:dyDescent="0.3">
      <c r="A1326" t="s">
        <v>1450</v>
      </c>
      <c r="B1326" s="28" t="s">
        <v>1451</v>
      </c>
      <c r="C1326">
        <v>5.7000000000000002E-2</v>
      </c>
      <c r="D1326" t="s">
        <v>1382</v>
      </c>
      <c r="E1326">
        <v>1.383</v>
      </c>
      <c r="F1326" s="62" t="s">
        <v>1721</v>
      </c>
      <c r="G1326" t="s">
        <v>1730</v>
      </c>
      <c r="H1326">
        <v>2025</v>
      </c>
    </row>
    <row r="1327" spans="1:8" ht="57.6" x14ac:dyDescent="0.3">
      <c r="A1327" t="s">
        <v>1450</v>
      </c>
      <c r="B1327" s="28" t="str">
        <f t="shared" ref="B1327:B1328" si="349">B1326</f>
        <v>Cevi in votli profili iz legiranega jekla (razen nerjavnega), brezšivni, s krožnim prečnim prerezom (ne hladno vlečeni ali hladno valjani), ravni in z enakomerno debelino sten, ki vsebujejo najmanj 0,9 mas. %, vendar največ 1,15 mas. % ogljika, in najmanj 0,5 mas. %, vendar največ 2 mas. % kroma, vključno z največ 0,5 mas. % molibdena (razen cevi in votlih profilov iz tarifnih podštevilk 7304 19 do 7304 29 )</v>
      </c>
      <c r="D1327" t="s">
        <v>1383</v>
      </c>
      <c r="E1327">
        <v>0.49399999999999999</v>
      </c>
      <c r="F1327" s="62" t="s">
        <v>1722</v>
      </c>
      <c r="G1327" t="s">
        <v>1730</v>
      </c>
      <c r="H1327">
        <v>2025</v>
      </c>
    </row>
    <row r="1328" spans="1:8" ht="57.6" x14ac:dyDescent="0.3">
      <c r="A1328" t="s">
        <v>1450</v>
      </c>
      <c r="B1328" s="28" t="str">
        <f t="shared" si="349"/>
        <v>Cevi in votli profili iz legiranega jekla (razen nerjavnega), brezšivni, s krožnim prečnim prerezom (ne hladno vlečeni ali hladno valjani), ravni in z enakomerno debelino sten, ki vsebujejo najmanj 0,9 mas. %, vendar največ 1,15 mas. % ogljika, in najmanj 0,5 mas. %, vendar največ 2 mas. % kroma, vključno z največ 0,5 mas. % molibdena (razen cevi in votlih profilov iz tarifnih podštevilk 7304 19 do 7304 29 )</v>
      </c>
      <c r="D1328" t="s">
        <v>1384</v>
      </c>
      <c r="E1328">
        <v>8.5000000000000006E-2</v>
      </c>
      <c r="F1328" s="62" t="s">
        <v>1723</v>
      </c>
      <c r="G1328" t="s">
        <v>1730</v>
      </c>
      <c r="H1328">
        <v>2025</v>
      </c>
    </row>
    <row r="1329" spans="1:8" ht="57.6" x14ac:dyDescent="0.3">
      <c r="A1329" t="s">
        <v>1452</v>
      </c>
      <c r="B1329" s="28" t="s">
        <v>1453</v>
      </c>
      <c r="C1329">
        <v>5.7000000000000002E-2</v>
      </c>
      <c r="D1329" t="s">
        <v>1438</v>
      </c>
      <c r="E1329">
        <v>1.5609999999999999</v>
      </c>
      <c r="F1329" s="62" t="s">
        <v>1724</v>
      </c>
      <c r="G1329">
        <v>1</v>
      </c>
      <c r="H1329">
        <v>2025</v>
      </c>
    </row>
    <row r="1330" spans="1:8" ht="57.6" x14ac:dyDescent="0.3">
      <c r="A1330" t="s">
        <v>1452</v>
      </c>
      <c r="B1330" s="28" t="str">
        <f t="shared" ref="B1330:B1336" si="350">B1329</f>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0" t="s">
        <v>1439</v>
      </c>
      <c r="E1330">
        <v>0.73599999999999999</v>
      </c>
      <c r="F1330" s="62" t="s">
        <v>1725</v>
      </c>
      <c r="G1330">
        <v>1</v>
      </c>
      <c r="H1330">
        <v>2025</v>
      </c>
    </row>
    <row r="1331" spans="1:8" ht="57.6" x14ac:dyDescent="0.3">
      <c r="A1331" t="s">
        <v>1452</v>
      </c>
      <c r="B1331"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1" t="s">
        <v>1440</v>
      </c>
      <c r="E1331">
        <v>0.39400000000000002</v>
      </c>
      <c r="F1331" s="62" t="s">
        <v>1726</v>
      </c>
      <c r="G1331">
        <v>1</v>
      </c>
      <c r="H1331">
        <v>2025</v>
      </c>
    </row>
    <row r="1332" spans="1:8" ht="57.6" x14ac:dyDescent="0.3">
      <c r="A1332" t="s">
        <v>1452</v>
      </c>
      <c r="B1332"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2" t="s">
        <v>1441</v>
      </c>
      <c r="E1332">
        <v>0.93400000000000005</v>
      </c>
      <c r="F1332" s="62" t="s">
        <v>1727</v>
      </c>
      <c r="G1332">
        <v>1</v>
      </c>
      <c r="H1332">
        <v>2025</v>
      </c>
    </row>
    <row r="1333" spans="1:8" ht="57.6" x14ac:dyDescent="0.3">
      <c r="A1333" t="s">
        <v>1452</v>
      </c>
      <c r="B1333"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3" t="s">
        <v>1442</v>
      </c>
      <c r="E1333">
        <v>1.3939999999999999</v>
      </c>
      <c r="F1333" s="62" t="s">
        <v>1724</v>
      </c>
      <c r="G1333">
        <v>2</v>
      </c>
      <c r="H1333">
        <v>2028</v>
      </c>
    </row>
    <row r="1334" spans="1:8" ht="57.6" x14ac:dyDescent="0.3">
      <c r="A1334" t="s">
        <v>1452</v>
      </c>
      <c r="B1334"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4" t="s">
        <v>1443</v>
      </c>
      <c r="E1334">
        <v>0.72299999999999998</v>
      </c>
      <c r="F1334" s="62" t="s">
        <v>1725</v>
      </c>
      <c r="G1334">
        <v>2</v>
      </c>
      <c r="H1334">
        <v>2028</v>
      </c>
    </row>
    <row r="1335" spans="1:8" ht="57.6" x14ac:dyDescent="0.3">
      <c r="A1335" t="s">
        <v>1452</v>
      </c>
      <c r="B1335"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5" t="s">
        <v>1444</v>
      </c>
      <c r="E1335">
        <v>0.38100000000000001</v>
      </c>
      <c r="F1335" s="62" t="s">
        <v>1726</v>
      </c>
      <c r="G1335">
        <v>2</v>
      </c>
      <c r="H1335">
        <v>2028</v>
      </c>
    </row>
    <row r="1336" spans="1:8" ht="57.6" x14ac:dyDescent="0.3">
      <c r="A1336" t="s">
        <v>1452</v>
      </c>
      <c r="B1336"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6" t="s">
        <v>1445</v>
      </c>
      <c r="E1336">
        <v>0.90200000000000002</v>
      </c>
      <c r="F1336" s="62" t="s">
        <v>1727</v>
      </c>
      <c r="G1336">
        <v>2</v>
      </c>
      <c r="H1336">
        <v>2028</v>
      </c>
    </row>
    <row r="1337" spans="1:8" ht="57.6" x14ac:dyDescent="0.3">
      <c r="A1337" t="s">
        <v>1454</v>
      </c>
      <c r="B1337" s="28" t="s">
        <v>1455</v>
      </c>
      <c r="C1337">
        <v>5.7000000000000002E-2</v>
      </c>
      <c r="D1337" t="s">
        <v>1438</v>
      </c>
      <c r="E1337">
        <v>1.5609999999999999</v>
      </c>
      <c r="F1337" s="62" t="s">
        <v>1724</v>
      </c>
      <c r="G1337">
        <v>1</v>
      </c>
      <c r="H1337">
        <v>2025</v>
      </c>
    </row>
    <row r="1338" spans="1:8" ht="57.6" x14ac:dyDescent="0.3">
      <c r="A1338" t="s">
        <v>1454</v>
      </c>
      <c r="B1338" s="28" t="str">
        <f t="shared" ref="B1338:B1344" si="351">B1337</f>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38" t="s">
        <v>1439</v>
      </c>
      <c r="E1338">
        <v>0.73599999999999999</v>
      </c>
      <c r="F1338" s="62" t="s">
        <v>1725</v>
      </c>
      <c r="G1338">
        <v>1</v>
      </c>
      <c r="H1338">
        <v>2025</v>
      </c>
    </row>
    <row r="1339" spans="1:8" ht="57.6" x14ac:dyDescent="0.3">
      <c r="A1339" t="s">
        <v>1454</v>
      </c>
      <c r="B1339"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39" t="s">
        <v>1440</v>
      </c>
      <c r="E1339">
        <v>0.39400000000000002</v>
      </c>
      <c r="F1339" s="62" t="s">
        <v>1726</v>
      </c>
      <c r="G1339">
        <v>1</v>
      </c>
      <c r="H1339">
        <v>2025</v>
      </c>
    </row>
    <row r="1340" spans="1:8" ht="57.6" x14ac:dyDescent="0.3">
      <c r="A1340" t="s">
        <v>1454</v>
      </c>
      <c r="B1340"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0" t="s">
        <v>1441</v>
      </c>
      <c r="E1340">
        <v>0.93400000000000005</v>
      </c>
      <c r="F1340" s="62" t="s">
        <v>1727</v>
      </c>
      <c r="G1340">
        <v>1</v>
      </c>
      <c r="H1340">
        <v>2025</v>
      </c>
    </row>
    <row r="1341" spans="1:8" ht="57.6" x14ac:dyDescent="0.3">
      <c r="A1341" t="s">
        <v>1454</v>
      </c>
      <c r="B1341"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1" t="s">
        <v>1442</v>
      </c>
      <c r="E1341">
        <v>1.3939999999999999</v>
      </c>
      <c r="F1341" s="62" t="s">
        <v>1724</v>
      </c>
      <c r="G1341">
        <v>2</v>
      </c>
      <c r="H1341">
        <v>2028</v>
      </c>
    </row>
    <row r="1342" spans="1:8" ht="57.6" x14ac:dyDescent="0.3">
      <c r="A1342" t="s">
        <v>1454</v>
      </c>
      <c r="B1342"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2" t="s">
        <v>1443</v>
      </c>
      <c r="E1342">
        <v>0.72299999999999998</v>
      </c>
      <c r="F1342" s="62" t="s">
        <v>1725</v>
      </c>
      <c r="G1342">
        <v>2</v>
      </c>
      <c r="H1342">
        <v>2028</v>
      </c>
    </row>
    <row r="1343" spans="1:8" ht="57.6" x14ac:dyDescent="0.3">
      <c r="A1343" t="s">
        <v>1454</v>
      </c>
      <c r="B1343"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3" t="s">
        <v>1444</v>
      </c>
      <c r="E1343">
        <v>0.38100000000000001</v>
      </c>
      <c r="F1343" s="62" t="s">
        <v>1726</v>
      </c>
      <c r="G1343">
        <v>2</v>
      </c>
      <c r="H1343">
        <v>2028</v>
      </c>
    </row>
    <row r="1344" spans="1:8" ht="57.6" x14ac:dyDescent="0.3">
      <c r="A1344" t="s">
        <v>1454</v>
      </c>
      <c r="B1344"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4" t="s">
        <v>1445</v>
      </c>
      <c r="E1344">
        <v>0.90200000000000002</v>
      </c>
      <c r="F1344" s="62" t="s">
        <v>1727</v>
      </c>
      <c r="G1344">
        <v>2</v>
      </c>
      <c r="H1344">
        <v>2028</v>
      </c>
    </row>
    <row r="1345" spans="1:8" ht="57.6" x14ac:dyDescent="0.3">
      <c r="A1345" t="s">
        <v>1456</v>
      </c>
      <c r="B1345" s="28" t="s">
        <v>1457</v>
      </c>
      <c r="C1345">
        <v>5.7000000000000002E-2</v>
      </c>
      <c r="D1345" t="s">
        <v>1438</v>
      </c>
      <c r="E1345">
        <v>1.5609999999999999</v>
      </c>
      <c r="F1345" s="62" t="s">
        <v>1724</v>
      </c>
      <c r="G1345">
        <v>1</v>
      </c>
      <c r="H1345">
        <v>2025</v>
      </c>
    </row>
    <row r="1346" spans="1:8" ht="57.6" x14ac:dyDescent="0.3">
      <c r="A1346" t="s">
        <v>1456</v>
      </c>
      <c r="B1346" s="28" t="str">
        <f t="shared" ref="B1346:B1352" si="352">B1345</f>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46" t="s">
        <v>1439</v>
      </c>
      <c r="E1346">
        <v>0.73599999999999999</v>
      </c>
      <c r="F1346" s="62" t="s">
        <v>1725</v>
      </c>
      <c r="G1346">
        <v>1</v>
      </c>
      <c r="H1346">
        <v>2025</v>
      </c>
    </row>
    <row r="1347" spans="1:8" ht="57.6" x14ac:dyDescent="0.3">
      <c r="A1347" t="s">
        <v>1456</v>
      </c>
      <c r="B1347"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47" t="s">
        <v>1440</v>
      </c>
      <c r="E1347">
        <v>0.39400000000000002</v>
      </c>
      <c r="F1347" s="62" t="s">
        <v>1726</v>
      </c>
      <c r="G1347">
        <v>1</v>
      </c>
      <c r="H1347">
        <v>2025</v>
      </c>
    </row>
    <row r="1348" spans="1:8" ht="57.6" x14ac:dyDescent="0.3">
      <c r="A1348" t="s">
        <v>1456</v>
      </c>
      <c r="B1348"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48" t="s">
        <v>1441</v>
      </c>
      <c r="E1348">
        <v>0.93400000000000005</v>
      </c>
      <c r="F1348" s="62" t="s">
        <v>1727</v>
      </c>
      <c r="G1348">
        <v>1</v>
      </c>
      <c r="H1348">
        <v>2025</v>
      </c>
    </row>
    <row r="1349" spans="1:8" ht="57.6" x14ac:dyDescent="0.3">
      <c r="A1349" t="s">
        <v>1456</v>
      </c>
      <c r="B1349"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49" t="s">
        <v>1442</v>
      </c>
      <c r="E1349">
        <v>1.3939999999999999</v>
      </c>
      <c r="F1349" s="62" t="s">
        <v>1724</v>
      </c>
      <c r="G1349">
        <v>2</v>
      </c>
      <c r="H1349">
        <v>2028</v>
      </c>
    </row>
    <row r="1350" spans="1:8" ht="57.6" x14ac:dyDescent="0.3">
      <c r="A1350" t="s">
        <v>1456</v>
      </c>
      <c r="B1350"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50" t="s">
        <v>1443</v>
      </c>
      <c r="E1350">
        <v>0.72299999999999998</v>
      </c>
      <c r="F1350" s="62" t="s">
        <v>1725</v>
      </c>
      <c r="G1350">
        <v>2</v>
      </c>
      <c r="H1350">
        <v>2028</v>
      </c>
    </row>
    <row r="1351" spans="1:8" ht="57.6" x14ac:dyDescent="0.3">
      <c r="A1351" t="s">
        <v>1456</v>
      </c>
      <c r="B1351"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51" t="s">
        <v>1444</v>
      </c>
      <c r="E1351">
        <v>0.38100000000000001</v>
      </c>
      <c r="F1351" s="62" t="s">
        <v>1726</v>
      </c>
      <c r="G1351">
        <v>2</v>
      </c>
      <c r="H1351">
        <v>2028</v>
      </c>
    </row>
    <row r="1352" spans="1:8" ht="57.6" x14ac:dyDescent="0.3">
      <c r="A1352" t="s">
        <v>1456</v>
      </c>
      <c r="B1352"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52" t="s">
        <v>1445</v>
      </c>
      <c r="E1352">
        <v>0.90200000000000002</v>
      </c>
      <c r="F1352" s="62" t="s">
        <v>1727</v>
      </c>
      <c r="G1352">
        <v>2</v>
      </c>
      <c r="H1352">
        <v>2028</v>
      </c>
    </row>
    <row r="1353" spans="1:8" ht="28.8" x14ac:dyDescent="0.3">
      <c r="A1353" t="s">
        <v>260</v>
      </c>
      <c r="B1353" s="28" t="s">
        <v>499</v>
      </c>
      <c r="C1353">
        <v>5.7000000000000002E-2</v>
      </c>
      <c r="D1353" t="s">
        <v>1382</v>
      </c>
      <c r="E1353">
        <v>1.383</v>
      </c>
      <c r="F1353" s="62" t="s">
        <v>1721</v>
      </c>
      <c r="G1353" t="s">
        <v>1730</v>
      </c>
      <c r="H1353">
        <v>2025</v>
      </c>
    </row>
    <row r="1354" spans="1:8" ht="28.8" x14ac:dyDescent="0.3">
      <c r="A1354" t="s">
        <v>260</v>
      </c>
      <c r="B1354" s="28" t="str">
        <f t="shared" ref="B1354:B1355" si="353">B1353</f>
        <v>Cevi in votli profili, brezšivni, z nekrožnim prečnim prerezom, iz železa ali jekla (razen izdelkov iz litega železa)</v>
      </c>
      <c r="D1354" t="s">
        <v>1383</v>
      </c>
      <c r="E1354">
        <v>0.49399999999999999</v>
      </c>
      <c r="F1354" s="62" t="s">
        <v>1722</v>
      </c>
      <c r="G1354" t="s">
        <v>1730</v>
      </c>
      <c r="H1354">
        <v>2025</v>
      </c>
    </row>
    <row r="1355" spans="1:8" ht="28.8" x14ac:dyDescent="0.3">
      <c r="A1355" t="s">
        <v>260</v>
      </c>
      <c r="B1355" s="28" t="str">
        <f t="shared" si="353"/>
        <v>Cevi in votli profili, brezšivni, z nekrožnim prečnim prerezom, iz železa ali jekla (razen izdelkov iz litega železa)</v>
      </c>
      <c r="D1355" t="s">
        <v>1384</v>
      </c>
      <c r="E1355">
        <v>8.5000000000000006E-2</v>
      </c>
      <c r="F1355" s="62" t="s">
        <v>1723</v>
      </c>
      <c r="G1355" t="s">
        <v>1730</v>
      </c>
      <c r="H1355">
        <v>2025</v>
      </c>
    </row>
    <row r="1356" spans="1:8" ht="28.8" x14ac:dyDescent="0.3">
      <c r="A1356" t="s">
        <v>1458</v>
      </c>
      <c r="B1356" s="28" t="s">
        <v>1459</v>
      </c>
      <c r="C1356">
        <v>7.9000000000000001E-2</v>
      </c>
      <c r="D1356" t="s">
        <v>869</v>
      </c>
      <c r="E1356">
        <v>1.458</v>
      </c>
      <c r="F1356" s="62" t="s">
        <v>1721</v>
      </c>
      <c r="G1356" t="s">
        <v>1730</v>
      </c>
      <c r="H1356">
        <v>2025</v>
      </c>
    </row>
    <row r="1357" spans="1:8" ht="28.8" x14ac:dyDescent="0.3">
      <c r="A1357" t="s">
        <v>1458</v>
      </c>
      <c r="B1357" s="28" t="str">
        <f t="shared" ref="B1357:B1358" si="354">B1356</f>
        <v>Cevi za naftovode ali plinovode, s krožnim prečnim prerezom in zunanjim premerom več kot 406,4 mm, iz železa ali jekla, vzdolžno varjene, električno obločno</v>
      </c>
      <c r="D1357" t="s">
        <v>870</v>
      </c>
      <c r="E1357">
        <v>0.53300000000000003</v>
      </c>
      <c r="F1357" s="62" t="s">
        <v>1722</v>
      </c>
      <c r="G1357" t="s">
        <v>1730</v>
      </c>
      <c r="H1357">
        <v>2025</v>
      </c>
    </row>
    <row r="1358" spans="1:8" ht="28.8" x14ac:dyDescent="0.3">
      <c r="A1358" t="s">
        <v>1458</v>
      </c>
      <c r="B1358" s="28" t="str">
        <f t="shared" si="354"/>
        <v>Cevi za naftovode ali plinovode, s krožnim prečnim prerezom in zunanjim premerom več kot 406,4 mm, iz železa ali jekla, vzdolžno varjene, električno obločno</v>
      </c>
      <c r="D1358" t="s">
        <v>871</v>
      </c>
      <c r="E1358">
        <v>0.108</v>
      </c>
      <c r="F1358" s="62" t="s">
        <v>1723</v>
      </c>
      <c r="G1358" t="s">
        <v>1730</v>
      </c>
      <c r="H1358">
        <v>2025</v>
      </c>
    </row>
    <row r="1359" spans="1:8" ht="28.8" x14ac:dyDescent="0.3">
      <c r="A1359" t="s">
        <v>1460</v>
      </c>
      <c r="B1359" s="28" t="s">
        <v>1461</v>
      </c>
      <c r="C1359">
        <v>7.9000000000000001E-2</v>
      </c>
      <c r="D1359" t="s">
        <v>869</v>
      </c>
      <c r="E1359">
        <v>1.458</v>
      </c>
      <c r="F1359" s="62" t="s">
        <v>1721</v>
      </c>
      <c r="G1359" t="s">
        <v>1730</v>
      </c>
      <c r="H1359">
        <v>2025</v>
      </c>
    </row>
    <row r="1360" spans="1:8" ht="28.8" x14ac:dyDescent="0.3">
      <c r="A1360" t="s">
        <v>1460</v>
      </c>
      <c r="B1360" s="28" t="str">
        <f t="shared" ref="B1360:B1361" si="355">B1359</f>
        <v>Cevi za naftovode ali plinovode, s krožnim prečnim prerezom in zunanjim premerom več kot 406,4 mm, iz železa ali jekla, vzdolžno obločno varjene (razen izdelkov, vzdolžno varjenih, električno obločno)</v>
      </c>
      <c r="D1360" t="s">
        <v>870</v>
      </c>
      <c r="E1360">
        <v>0.53300000000000003</v>
      </c>
      <c r="F1360" s="62" t="s">
        <v>1722</v>
      </c>
      <c r="G1360" t="s">
        <v>1730</v>
      </c>
      <c r="H1360">
        <v>2025</v>
      </c>
    </row>
    <row r="1361" spans="1:8" ht="28.8" x14ac:dyDescent="0.3">
      <c r="A1361" t="s">
        <v>1460</v>
      </c>
      <c r="B1361" s="28" t="str">
        <f t="shared" si="355"/>
        <v>Cevi za naftovode ali plinovode, s krožnim prečnim prerezom in zunanjim premerom več kot 406,4 mm, iz železa ali jekla, vzdolžno obločno varjene (razen izdelkov, vzdolžno varjenih, električno obločno)</v>
      </c>
      <c r="D1361" t="s">
        <v>871</v>
      </c>
      <c r="E1361">
        <v>0.108</v>
      </c>
      <c r="F1361" s="62" t="s">
        <v>1723</v>
      </c>
      <c r="G1361" t="s">
        <v>1730</v>
      </c>
      <c r="H1361">
        <v>2025</v>
      </c>
    </row>
    <row r="1362" spans="1:8" ht="28.8" x14ac:dyDescent="0.3">
      <c r="A1362" t="s">
        <v>1462</v>
      </c>
      <c r="B1362" s="28" t="s">
        <v>1463</v>
      </c>
      <c r="C1362">
        <v>7.9000000000000001E-2</v>
      </c>
      <c r="D1362" t="s">
        <v>869</v>
      </c>
      <c r="E1362">
        <v>1.458</v>
      </c>
      <c r="F1362" s="62" t="s">
        <v>1721</v>
      </c>
      <c r="G1362" t="s">
        <v>1730</v>
      </c>
      <c r="H1362">
        <v>2025</v>
      </c>
    </row>
    <row r="1363" spans="1:8" ht="28.8" x14ac:dyDescent="0.3">
      <c r="A1363" t="s">
        <v>1462</v>
      </c>
      <c r="B1363" s="28" t="str">
        <f t="shared" ref="B1363:B1364" si="356">B1362</f>
        <v>Cevi za naftovode ali plinovode, s krožnim prečnim prerezom in zunanjim premerom več kot 406,4 mm, iz ploščatih valjanih izdelkov iz železa ali jekla (razen izdelkov, vzdolžno obločno varjenih)</v>
      </c>
      <c r="D1363" t="s">
        <v>870</v>
      </c>
      <c r="E1363">
        <v>0.53300000000000003</v>
      </c>
      <c r="F1363" s="62" t="s">
        <v>1722</v>
      </c>
      <c r="G1363" t="s">
        <v>1730</v>
      </c>
      <c r="H1363">
        <v>2025</v>
      </c>
    </row>
    <row r="1364" spans="1:8" ht="28.8" x14ac:dyDescent="0.3">
      <c r="A1364" t="s">
        <v>1462</v>
      </c>
      <c r="B1364" s="28" t="str">
        <f t="shared" si="356"/>
        <v>Cevi za naftovode ali plinovode, s krožnim prečnim prerezom in zunanjim premerom več kot 406,4 mm, iz ploščatih valjanih izdelkov iz železa ali jekla (razen izdelkov, vzdolžno obločno varjenih)</v>
      </c>
      <c r="D1364" t="s">
        <v>871</v>
      </c>
      <c r="E1364">
        <v>0.108</v>
      </c>
      <c r="F1364" s="62" t="s">
        <v>1723</v>
      </c>
      <c r="G1364" t="s">
        <v>1730</v>
      </c>
      <c r="H1364">
        <v>2025</v>
      </c>
    </row>
    <row r="1365" spans="1:8" ht="28.8" x14ac:dyDescent="0.3">
      <c r="A1365" t="s">
        <v>1464</v>
      </c>
      <c r="B1365" s="28" t="s">
        <v>1465</v>
      </c>
      <c r="C1365">
        <v>7.9000000000000001E-2</v>
      </c>
      <c r="D1365" t="s">
        <v>869</v>
      </c>
      <c r="E1365">
        <v>1.458</v>
      </c>
      <c r="F1365" s="62" t="s">
        <v>1721</v>
      </c>
      <c r="G1365" t="s">
        <v>1730</v>
      </c>
      <c r="H1365">
        <v>2025</v>
      </c>
    </row>
    <row r="1366" spans="1:8" ht="28.8" x14ac:dyDescent="0.3">
      <c r="A1366" t="s">
        <v>1464</v>
      </c>
      <c r="B1366" s="28" t="str">
        <f t="shared" ref="B1366:B1367" si="357">B1365</f>
        <v>Zaščitne cevi („casing“), ki se uporabljajo pri vrtanju za pridobivanje nafte ali plina, s krožnim prečnim prerezom in zunanjim premerom več kot 406,4 mm, iz ploščatih valjanih izdelkov iz železa ali jekla</v>
      </c>
      <c r="D1366" t="s">
        <v>870</v>
      </c>
      <c r="E1366">
        <v>0.53300000000000003</v>
      </c>
      <c r="F1366" s="62" t="s">
        <v>1722</v>
      </c>
      <c r="G1366" t="s">
        <v>1730</v>
      </c>
      <c r="H1366">
        <v>2025</v>
      </c>
    </row>
    <row r="1367" spans="1:8" ht="28.8" x14ac:dyDescent="0.3">
      <c r="A1367" t="s">
        <v>1464</v>
      </c>
      <c r="B1367" s="28" t="str">
        <f t="shared" si="357"/>
        <v>Zaščitne cevi („casing“), ki se uporabljajo pri vrtanju za pridobivanje nafte ali plina, s krožnim prečnim prerezom in zunanjim premerom več kot 406,4 mm, iz ploščatih valjanih izdelkov iz železa ali jekla</v>
      </c>
      <c r="D1367" t="s">
        <v>871</v>
      </c>
      <c r="E1367">
        <v>0.108</v>
      </c>
      <c r="F1367" s="62" t="s">
        <v>1723</v>
      </c>
      <c r="G1367" t="s">
        <v>1730</v>
      </c>
      <c r="H1367">
        <v>2025</v>
      </c>
    </row>
    <row r="1368" spans="1:8" ht="43.2" x14ac:dyDescent="0.3">
      <c r="A1368" t="s">
        <v>1466</v>
      </c>
      <c r="B1368" s="28" t="s">
        <v>1467</v>
      </c>
      <c r="C1368">
        <v>7.9000000000000001E-2</v>
      </c>
      <c r="D1368" t="s">
        <v>869</v>
      </c>
      <c r="E1368">
        <v>1.458</v>
      </c>
      <c r="F1368" s="62" t="s">
        <v>1721</v>
      </c>
      <c r="G1368" t="s">
        <v>1730</v>
      </c>
      <c r="H1368">
        <v>2025</v>
      </c>
    </row>
    <row r="1369" spans="1:8" ht="43.2" x14ac:dyDescent="0.3">
      <c r="A1369" t="s">
        <v>1466</v>
      </c>
      <c r="B1369" s="28" t="str">
        <f t="shared" ref="B1369:B1370" si="358">B1368</f>
        <v>Cevi s krožnim prečnim prerezom in zunanjim premerom več kot 406,4 mm, iz železa ali jekla, vzdolžno varjene (razen izdelkov za naftovode ali plinovode ali izdelkov, ki se uporabljajo pri vrtanju za pridobivanje nafte ali plina)</v>
      </c>
      <c r="D1369" t="s">
        <v>870</v>
      </c>
      <c r="E1369">
        <v>0.53300000000000003</v>
      </c>
      <c r="F1369" s="62" t="s">
        <v>1722</v>
      </c>
      <c r="G1369" t="s">
        <v>1730</v>
      </c>
      <c r="H1369">
        <v>2025</v>
      </c>
    </row>
    <row r="1370" spans="1:8" ht="43.2" x14ac:dyDescent="0.3">
      <c r="A1370" t="s">
        <v>1466</v>
      </c>
      <c r="B1370" s="28" t="str">
        <f t="shared" si="358"/>
        <v>Cevi s krožnim prečnim prerezom in zunanjim premerom več kot 406,4 mm, iz železa ali jekla, vzdolžno varjene (razen izdelkov za naftovode ali plinovode ali izdelkov, ki se uporabljajo pri vrtanju za pridobivanje nafte ali plina)</v>
      </c>
      <c r="D1370" t="s">
        <v>871</v>
      </c>
      <c r="E1370">
        <v>0.108</v>
      </c>
      <c r="F1370" s="62" t="s">
        <v>1723</v>
      </c>
      <c r="G1370" t="s">
        <v>1730</v>
      </c>
      <c r="H1370">
        <v>2025</v>
      </c>
    </row>
    <row r="1371" spans="1:8" ht="43.2" x14ac:dyDescent="0.3">
      <c r="A1371" t="s">
        <v>1468</v>
      </c>
      <c r="B1371" s="28" t="s">
        <v>1469</v>
      </c>
      <c r="C1371">
        <v>7.9000000000000001E-2</v>
      </c>
      <c r="D1371" t="s">
        <v>869</v>
      </c>
      <c r="E1371">
        <v>1.458</v>
      </c>
      <c r="F1371" s="62" t="s">
        <v>1721</v>
      </c>
      <c r="G1371" t="s">
        <v>1730</v>
      </c>
      <c r="H1371">
        <v>2025</v>
      </c>
    </row>
    <row r="1372" spans="1:8" ht="43.2" x14ac:dyDescent="0.3">
      <c r="A1372" t="s">
        <v>1468</v>
      </c>
      <c r="B1372" s="28" t="str">
        <f t="shared" ref="B1372:B1373" si="359">B1371</f>
        <v>Cevi s krožnim prečnim prerezom in zunanjim premerom več kot 406,4 mm, iz železa ali jekla, varjene (razen izdelkov, vzdolžno varjenih, ali izdelkov za naftovode ali plinovode ali izdelkov, ki se uporabljajo pri vrtanju za pridobivanje nafte ali plina)</v>
      </c>
      <c r="D1372" t="s">
        <v>870</v>
      </c>
      <c r="E1372">
        <v>0.53300000000000003</v>
      </c>
      <c r="F1372" s="62" t="s">
        <v>1722</v>
      </c>
      <c r="G1372" t="s">
        <v>1730</v>
      </c>
      <c r="H1372">
        <v>2025</v>
      </c>
    </row>
    <row r="1373" spans="1:8" ht="43.2" x14ac:dyDescent="0.3">
      <c r="A1373" t="s">
        <v>1468</v>
      </c>
      <c r="B1373" s="28" t="str">
        <f t="shared" si="359"/>
        <v>Cevi s krožnim prečnim prerezom in zunanjim premerom več kot 406,4 mm, iz železa ali jekla, varjene (razen izdelkov, vzdolžno varjenih, ali izdelkov za naftovode ali plinovode ali izdelkov, ki se uporabljajo pri vrtanju za pridobivanje nafte ali plina)</v>
      </c>
      <c r="D1373" t="s">
        <v>871</v>
      </c>
      <c r="E1373">
        <v>0.108</v>
      </c>
      <c r="F1373" s="62" t="s">
        <v>1723</v>
      </c>
      <c r="G1373" t="s">
        <v>1730</v>
      </c>
      <c r="H1373">
        <v>2025</v>
      </c>
    </row>
    <row r="1374" spans="1:8" ht="43.2" x14ac:dyDescent="0.3">
      <c r="A1374" t="s">
        <v>1470</v>
      </c>
      <c r="B1374" s="28" t="s">
        <v>1471</v>
      </c>
      <c r="C1374">
        <v>7.9000000000000001E-2</v>
      </c>
      <c r="D1374" t="s">
        <v>869</v>
      </c>
      <c r="E1374">
        <v>1.458</v>
      </c>
      <c r="F1374" s="62" t="s">
        <v>1721</v>
      </c>
      <c r="G1374" t="s">
        <v>1730</v>
      </c>
      <c r="H1374">
        <v>2025</v>
      </c>
    </row>
    <row r="1375" spans="1:8" ht="43.2" x14ac:dyDescent="0.3">
      <c r="A1375" t="s">
        <v>1470</v>
      </c>
      <c r="B1375" s="28" t="str">
        <f t="shared" ref="B1375:B1376" si="360">B1374</f>
        <v>Cevi s krožnim prečnim prerezom in zunanjim premerom več kot 406,4 mm, iz ploščatih valjanih izdelkov iz železa ali jekla, varjene (razen varjenih izdelkov, izdelkov za naftovode ali plinovode ali izdelkov, ki se uporabljajo pri vrtanju za pridobivanje nafte ali plina)</v>
      </c>
      <c r="D1375" t="s">
        <v>870</v>
      </c>
      <c r="E1375">
        <v>0.53300000000000003</v>
      </c>
      <c r="F1375" s="62" t="s">
        <v>1722</v>
      </c>
      <c r="G1375" t="s">
        <v>1730</v>
      </c>
      <c r="H1375">
        <v>2025</v>
      </c>
    </row>
    <row r="1376" spans="1:8" ht="43.2" x14ac:dyDescent="0.3">
      <c r="A1376" t="s">
        <v>1470</v>
      </c>
      <c r="B1376" s="28" t="str">
        <f t="shared" si="360"/>
        <v>Cevi s krožnim prečnim prerezom in zunanjim premerom več kot 406,4 mm, iz ploščatih valjanih izdelkov iz železa ali jekla, varjene (razen varjenih izdelkov, izdelkov za naftovode ali plinovode ali izdelkov, ki se uporabljajo pri vrtanju za pridobivanje nafte ali plina)</v>
      </c>
      <c r="D1376" t="s">
        <v>871</v>
      </c>
      <c r="E1376">
        <v>0.108</v>
      </c>
      <c r="F1376" s="62" t="s">
        <v>1723</v>
      </c>
      <c r="G1376" t="s">
        <v>1730</v>
      </c>
      <c r="H1376">
        <v>2025</v>
      </c>
    </row>
    <row r="1377" spans="1:8" ht="28.8" x14ac:dyDescent="0.3">
      <c r="A1377" t="s">
        <v>263</v>
      </c>
      <c r="B1377" s="28" t="s">
        <v>502</v>
      </c>
      <c r="C1377">
        <v>0.109</v>
      </c>
      <c r="D1377" t="s">
        <v>1127</v>
      </c>
      <c r="E1377">
        <v>1.27</v>
      </c>
      <c r="F1377" s="62" t="s">
        <v>1730</v>
      </c>
      <c r="G1377">
        <v>1</v>
      </c>
      <c r="H1377">
        <v>2025</v>
      </c>
    </row>
    <row r="1378" spans="1:8" ht="28.8" x14ac:dyDescent="0.3">
      <c r="A1378" t="s">
        <v>263</v>
      </c>
      <c r="B1378" s="28" t="str">
        <f t="shared" ref="B1378" si="361">B1377</f>
        <v>Cevi za naftovode ali plinovode, varjene, iz ploščatih valjanih izdelkov iz nerjavnega jekla, z zunanjim premerom do vključno 406,4 mm</v>
      </c>
      <c r="D1378" t="s">
        <v>1128</v>
      </c>
      <c r="E1378">
        <v>1.23</v>
      </c>
      <c r="F1378" s="62" t="s">
        <v>1730</v>
      </c>
      <c r="G1378">
        <v>2</v>
      </c>
      <c r="H1378">
        <v>2028</v>
      </c>
    </row>
    <row r="1379" spans="1:8" ht="28.8" x14ac:dyDescent="0.3">
      <c r="A1379" t="s">
        <v>264</v>
      </c>
      <c r="B1379" s="28" t="s">
        <v>503</v>
      </c>
      <c r="C1379">
        <v>7.9000000000000001E-2</v>
      </c>
      <c r="D1379" t="s">
        <v>869</v>
      </c>
      <c r="E1379">
        <v>1.458</v>
      </c>
      <c r="F1379" s="62" t="s">
        <v>1721</v>
      </c>
      <c r="G1379" t="s">
        <v>1730</v>
      </c>
      <c r="H1379">
        <v>2025</v>
      </c>
    </row>
    <row r="1380" spans="1:8" ht="28.8" x14ac:dyDescent="0.3">
      <c r="A1380" t="s">
        <v>264</v>
      </c>
      <c r="B1380" s="28" t="str">
        <f t="shared" ref="B1380:B1381" si="362">B1379</f>
        <v>Cevi za naftovode ali plinovode, varjene, iz ploščatih valjanih izdelkov iz železa ali jekla, z zunanjim premerom do vključno 406,4 mm (razen izdelkov iz nerjavnega jekla ali litega železa)</v>
      </c>
      <c r="D1380" t="s">
        <v>870</v>
      </c>
      <c r="E1380">
        <v>0.53300000000000003</v>
      </c>
      <c r="F1380" s="62" t="s">
        <v>1722</v>
      </c>
      <c r="G1380" t="s">
        <v>1730</v>
      </c>
      <c r="H1380">
        <v>2025</v>
      </c>
    </row>
    <row r="1381" spans="1:8" ht="28.8" x14ac:dyDescent="0.3">
      <c r="A1381" t="s">
        <v>264</v>
      </c>
      <c r="B1381" s="28" t="str">
        <f t="shared" si="362"/>
        <v>Cevi za naftovode ali plinovode, varjene, iz ploščatih valjanih izdelkov iz železa ali jekla, z zunanjim premerom do vključno 406,4 mm (razen izdelkov iz nerjavnega jekla ali litega železa)</v>
      </c>
      <c r="D1381" t="s">
        <v>871</v>
      </c>
      <c r="E1381">
        <v>0.108</v>
      </c>
      <c r="F1381" s="62" t="s">
        <v>1723</v>
      </c>
      <c r="G1381" t="s">
        <v>1730</v>
      </c>
      <c r="H1381">
        <v>2025</v>
      </c>
    </row>
    <row r="1382" spans="1:8" ht="43.2" x14ac:dyDescent="0.3">
      <c r="A1382" t="s">
        <v>265</v>
      </c>
      <c r="B1382" s="28" t="s">
        <v>504</v>
      </c>
      <c r="C1382">
        <v>0.109</v>
      </c>
      <c r="D1382" t="s">
        <v>1127</v>
      </c>
      <c r="E1382">
        <v>1.27</v>
      </c>
      <c r="F1382" s="62" t="s">
        <v>1730</v>
      </c>
      <c r="G1382">
        <v>1</v>
      </c>
      <c r="H1382">
        <v>2025</v>
      </c>
    </row>
    <row r="1383" spans="1:8" ht="43.2" x14ac:dyDescent="0.3">
      <c r="A1383" t="s">
        <v>265</v>
      </c>
      <c r="B1383" s="28" t="str">
        <f t="shared" ref="B1383" si="363">B1382</f>
        <v>Zaščitne cevi („casing“) in proizvodne cevi („tubing“), ki se uporabljajo pri vrtanju za pridobivanje nafte ali plina, varjene, iz ploščatih valjanih izdelkov iz nerjavnega jekla, z zunanjim premerom do vključno 406,4 mm</v>
      </c>
      <c r="D1383" t="s">
        <v>1128</v>
      </c>
      <c r="E1383">
        <v>1.23</v>
      </c>
      <c r="F1383" s="62" t="s">
        <v>1730</v>
      </c>
      <c r="G1383">
        <v>2</v>
      </c>
      <c r="H1383">
        <v>2028</v>
      </c>
    </row>
    <row r="1384" spans="1:8" ht="43.2" x14ac:dyDescent="0.3">
      <c r="A1384" t="s">
        <v>266</v>
      </c>
      <c r="B1384" s="28" t="s">
        <v>505</v>
      </c>
      <c r="C1384">
        <v>7.9000000000000001E-2</v>
      </c>
      <c r="D1384" t="s">
        <v>869</v>
      </c>
      <c r="E1384">
        <v>1.458</v>
      </c>
      <c r="F1384" s="62" t="s">
        <v>1721</v>
      </c>
      <c r="G1384" t="s">
        <v>1730</v>
      </c>
      <c r="H1384">
        <v>2025</v>
      </c>
    </row>
    <row r="1385" spans="1:8" ht="43.2" x14ac:dyDescent="0.3">
      <c r="A1385" t="s">
        <v>266</v>
      </c>
      <c r="B1385" s="28" t="str">
        <f t="shared" ref="B1385:B1386" si="364">B1384</f>
        <v>Zaščitne cevi („casing“) in proizvodne cevi („tubing“), ki se uporabljajo pri vrtanju za pridobivanje nafte ali plina, varjene, iz ploščatih valjanih izdelkov iz železa ali jekla, z zunanjim premerom do vključno 406,4 mm (razen izdelkov iz nerjavnega jekla ali litega železa)</v>
      </c>
      <c r="D1385" t="s">
        <v>870</v>
      </c>
      <c r="E1385">
        <v>0.53300000000000003</v>
      </c>
      <c r="F1385" s="62" t="s">
        <v>1722</v>
      </c>
      <c r="G1385" t="s">
        <v>1730</v>
      </c>
      <c r="H1385">
        <v>2025</v>
      </c>
    </row>
    <row r="1386" spans="1:8" ht="43.2" x14ac:dyDescent="0.3">
      <c r="A1386" t="s">
        <v>266</v>
      </c>
      <c r="B1386" s="28" t="str">
        <f t="shared" si="364"/>
        <v>Zaščitne cevi („casing“) in proizvodne cevi („tubing“), ki se uporabljajo pri vrtanju za pridobivanje nafte ali plina, varjene, iz ploščatih valjanih izdelkov iz železa ali jekla, z zunanjim premerom do vključno 406,4 mm (razen izdelkov iz nerjavnega jekla ali litega železa)</v>
      </c>
      <c r="D1386" t="s">
        <v>871</v>
      </c>
      <c r="E1386">
        <v>0.108</v>
      </c>
      <c r="F1386" s="62" t="s">
        <v>1723</v>
      </c>
      <c r="G1386" t="s">
        <v>1730</v>
      </c>
      <c r="H1386">
        <v>2025</v>
      </c>
    </row>
    <row r="1387" spans="1:8" ht="28.8" x14ac:dyDescent="0.3">
      <c r="A1387" t="s">
        <v>267</v>
      </c>
      <c r="B1387" s="28" t="s">
        <v>1472</v>
      </c>
      <c r="C1387">
        <v>7.9000000000000001E-2</v>
      </c>
      <c r="D1387" t="s">
        <v>869</v>
      </c>
      <c r="E1387">
        <v>1.458</v>
      </c>
      <c r="F1387" s="62" t="s">
        <v>1721</v>
      </c>
      <c r="G1387" t="s">
        <v>1730</v>
      </c>
      <c r="H1387">
        <v>2025</v>
      </c>
    </row>
    <row r="1388" spans="1:8" ht="28.8" x14ac:dyDescent="0.3">
      <c r="A1388" t="s">
        <v>267</v>
      </c>
      <c r="B1388" s="28" t="str">
        <f t="shared" ref="B1388:B1389" si="365">B1387</f>
        <v>Precizne cevi, varjene, s krožnim prečnim prerezom, iz železa ali nelegiranega jekla, hladno vlečene ali hladno valjane</v>
      </c>
      <c r="D1388" t="s">
        <v>870</v>
      </c>
      <c r="E1388">
        <v>0.53300000000000003</v>
      </c>
      <c r="F1388" s="62" t="s">
        <v>1722</v>
      </c>
      <c r="G1388" t="s">
        <v>1730</v>
      </c>
      <c r="H1388">
        <v>2025</v>
      </c>
    </row>
    <row r="1389" spans="1:8" ht="28.8" x14ac:dyDescent="0.3">
      <c r="A1389" t="s">
        <v>267</v>
      </c>
      <c r="B1389" s="28" t="str">
        <f t="shared" si="365"/>
        <v>Precizne cevi, varjene, s krožnim prečnim prerezom, iz železa ali nelegiranega jekla, hladno vlečene ali hladno valjane</v>
      </c>
      <c r="D1389" t="s">
        <v>871</v>
      </c>
      <c r="E1389">
        <v>0.108</v>
      </c>
      <c r="F1389" s="62" t="s">
        <v>1723</v>
      </c>
      <c r="G1389" t="s">
        <v>1730</v>
      </c>
      <c r="H1389">
        <v>2025</v>
      </c>
    </row>
    <row r="1390" spans="1:8" ht="28.8" x14ac:dyDescent="0.3">
      <c r="A1390" t="s">
        <v>268</v>
      </c>
      <c r="B1390" s="28" t="s">
        <v>1473</v>
      </c>
      <c r="C1390">
        <v>4.3999999999999997E-2</v>
      </c>
      <c r="D1390" t="s">
        <v>826</v>
      </c>
      <c r="E1390">
        <v>1.37</v>
      </c>
      <c r="F1390" s="62" t="s">
        <v>1721</v>
      </c>
      <c r="G1390" t="s">
        <v>1730</v>
      </c>
      <c r="H1390">
        <v>2025</v>
      </c>
    </row>
    <row r="1391" spans="1:8" ht="28.8" x14ac:dyDescent="0.3">
      <c r="A1391" t="s">
        <v>268</v>
      </c>
      <c r="B1391" s="28" t="str">
        <f t="shared" ref="B1391:B1392" si="366">B1390</f>
        <v>Precizne cevi, varjene, s krožnim prečnim prerezom, iz železa ali nelegiranega jekla (razen hladno vlečene ali hladno valjane)</v>
      </c>
      <c r="D1391" t="s">
        <v>827</v>
      </c>
      <c r="E1391">
        <v>0.48099999999999998</v>
      </c>
      <c r="F1391" s="62" t="s">
        <v>1722</v>
      </c>
      <c r="G1391" t="s">
        <v>1730</v>
      </c>
      <c r="H1391">
        <v>2025</v>
      </c>
    </row>
    <row r="1392" spans="1:8" ht="28.8" x14ac:dyDescent="0.3">
      <c r="A1392" t="s">
        <v>268</v>
      </c>
      <c r="B1392" s="28" t="str">
        <f t="shared" si="366"/>
        <v>Precizne cevi, varjene, s krožnim prečnim prerezom, iz železa ali nelegiranega jekla (razen hladno vlečene ali hladno valjane)</v>
      </c>
      <c r="D1392" t="s">
        <v>828</v>
      </c>
      <c r="E1392">
        <v>7.1999999999999995E-2</v>
      </c>
      <c r="F1392" s="62" t="s">
        <v>1723</v>
      </c>
      <c r="G1392" t="s">
        <v>1730</v>
      </c>
      <c r="H1392">
        <v>2025</v>
      </c>
    </row>
    <row r="1393" spans="1:8" ht="28.8" x14ac:dyDescent="0.3">
      <c r="A1393" t="s">
        <v>269</v>
      </c>
      <c r="B1393" s="28" t="s">
        <v>508</v>
      </c>
      <c r="C1393">
        <v>0.112</v>
      </c>
      <c r="D1393" t="s">
        <v>905</v>
      </c>
      <c r="E1393">
        <v>1.4910000000000001</v>
      </c>
      <c r="F1393" s="62" t="s">
        <v>1721</v>
      </c>
      <c r="G1393" t="s">
        <v>1730</v>
      </c>
      <c r="H1393">
        <v>2025</v>
      </c>
    </row>
    <row r="1394" spans="1:8" ht="28.8" x14ac:dyDescent="0.3">
      <c r="A1394" t="s">
        <v>269</v>
      </c>
      <c r="B1394" s="28" t="str">
        <f t="shared" ref="B1394:B1395" si="367">B1393</f>
        <v>Navojne cevi (za plinovode), varjene, s krožnim prečnim prerezom, iz železa ali nelegiranega jekla, platirane ali prevlečene s cinkom</v>
      </c>
      <c r="D1394" t="s">
        <v>906</v>
      </c>
      <c r="E1394">
        <v>0.56699999999999995</v>
      </c>
      <c r="F1394" s="62" t="s">
        <v>1722</v>
      </c>
      <c r="G1394" t="s">
        <v>1730</v>
      </c>
      <c r="H1394">
        <v>2025</v>
      </c>
    </row>
    <row r="1395" spans="1:8" ht="28.8" x14ac:dyDescent="0.3">
      <c r="A1395" t="s">
        <v>269</v>
      </c>
      <c r="B1395" s="28" t="str">
        <f t="shared" si="367"/>
        <v>Navojne cevi (za plinovode), varjene, s krožnim prečnim prerezom, iz železa ali nelegiranega jekla, platirane ali prevlečene s cinkom</v>
      </c>
      <c r="D1395" t="s">
        <v>907</v>
      </c>
      <c r="E1395">
        <v>0.14099999999999999</v>
      </c>
      <c r="F1395" s="62" t="s">
        <v>1723</v>
      </c>
      <c r="G1395" t="s">
        <v>1730</v>
      </c>
      <c r="H1395">
        <v>2025</v>
      </c>
    </row>
    <row r="1396" spans="1:8" ht="28.8" x14ac:dyDescent="0.3">
      <c r="A1396" t="s">
        <v>270</v>
      </c>
      <c r="B1396" s="28" t="s">
        <v>509</v>
      </c>
      <c r="C1396">
        <v>0.112</v>
      </c>
      <c r="D1396" t="s">
        <v>905</v>
      </c>
      <c r="E1396">
        <v>1.4910000000000001</v>
      </c>
      <c r="F1396" s="62" t="s">
        <v>1721</v>
      </c>
      <c r="G1396" t="s">
        <v>1730</v>
      </c>
      <c r="H1396">
        <v>2025</v>
      </c>
    </row>
    <row r="1397" spans="1:8" ht="28.8" x14ac:dyDescent="0.3">
      <c r="A1397" t="s">
        <v>270</v>
      </c>
      <c r="B1397" s="28" t="str">
        <f t="shared" ref="B1397:B1398" si="368">B1396</f>
        <v>Navojne cevi (za plinovode), varjene, s krožnim prečnim prerezom, iz železa ali nelegiranega jekla (razen izdelkov, platiranih ali prevlečenih s cinkom)</v>
      </c>
      <c r="D1397" t="s">
        <v>906</v>
      </c>
      <c r="E1397">
        <v>0.56699999999999995</v>
      </c>
      <c r="F1397" s="62" t="s">
        <v>1722</v>
      </c>
      <c r="G1397" t="s">
        <v>1730</v>
      </c>
      <c r="H1397">
        <v>2025</v>
      </c>
    </row>
    <row r="1398" spans="1:8" ht="28.8" x14ac:dyDescent="0.3">
      <c r="A1398" t="s">
        <v>270</v>
      </c>
      <c r="B1398" s="28" t="str">
        <f t="shared" si="368"/>
        <v>Navojne cevi (za plinovode), varjene, s krožnim prečnim prerezom, iz železa ali nelegiranega jekla (razen izdelkov, platiranih ali prevlečenih s cinkom)</v>
      </c>
      <c r="D1398" t="s">
        <v>907</v>
      </c>
      <c r="E1398">
        <v>0.14099999999999999</v>
      </c>
      <c r="F1398" s="62" t="s">
        <v>1723</v>
      </c>
      <c r="G1398" t="s">
        <v>1730</v>
      </c>
      <c r="H1398">
        <v>2025</v>
      </c>
    </row>
    <row r="1399" spans="1:8" ht="57.6" x14ac:dyDescent="0.3">
      <c r="A1399" t="s">
        <v>271</v>
      </c>
      <c r="B1399" s="28" t="s">
        <v>510</v>
      </c>
      <c r="C1399">
        <v>0.112</v>
      </c>
      <c r="D1399" t="s">
        <v>905</v>
      </c>
      <c r="E1399">
        <v>1.4910000000000001</v>
      </c>
      <c r="F1399" s="62" t="s">
        <v>1721</v>
      </c>
      <c r="G1399" t="s">
        <v>1730</v>
      </c>
      <c r="H1399">
        <v>2025</v>
      </c>
    </row>
    <row r="1400" spans="1:8" ht="57.6" x14ac:dyDescent="0.3">
      <c r="A1400" t="s">
        <v>271</v>
      </c>
      <c r="B1400" s="28" t="str">
        <f t="shared" ref="B1400:B1401" si="369">B1399</f>
        <v>Druge cevi in votli profili, varjeni, s krožnim prečnim prerezom, iz železa ali nelegiranega jekla, z zunanjim premerom do vključno 168,3 mm, platirani ali prevlečeni s cinkom (razen cevi za naftovode ali plinovode ali zaščitnih cevi („casing“) in proizvodnih cevi („tubing“), ki se uporabljajo pri vrtanju za pridobivanje nafte ali plina)</v>
      </c>
      <c r="D1400" t="s">
        <v>906</v>
      </c>
      <c r="E1400">
        <v>0.56699999999999995</v>
      </c>
      <c r="F1400" s="62" t="s">
        <v>1722</v>
      </c>
      <c r="G1400" t="s">
        <v>1730</v>
      </c>
      <c r="H1400">
        <v>2025</v>
      </c>
    </row>
    <row r="1401" spans="1:8" ht="57.6" x14ac:dyDescent="0.3">
      <c r="A1401" t="s">
        <v>271</v>
      </c>
      <c r="B1401" s="28" t="str">
        <f t="shared" si="369"/>
        <v>Druge cevi in votli profili, varjeni, s krožnim prečnim prerezom, iz železa ali nelegiranega jekla, z zunanjim premerom do vključno 168,3 mm, platirani ali prevlečeni s cinkom (razen cevi za naftovode ali plinovode ali zaščitnih cevi („casing“) in proizvodnih cevi („tubing“), ki se uporabljajo pri vrtanju za pridobivanje nafte ali plina)</v>
      </c>
      <c r="D1401" t="s">
        <v>907</v>
      </c>
      <c r="E1401">
        <v>0.14099999999999999</v>
      </c>
      <c r="F1401" s="62" t="s">
        <v>1723</v>
      </c>
      <c r="G1401" t="s">
        <v>1730</v>
      </c>
      <c r="H1401">
        <v>2025</v>
      </c>
    </row>
    <row r="1402" spans="1:8" ht="57.6" x14ac:dyDescent="0.3">
      <c r="A1402" t="s">
        <v>272</v>
      </c>
      <c r="B1402" s="28" t="s">
        <v>511</v>
      </c>
      <c r="C1402">
        <v>0.112</v>
      </c>
      <c r="D1402" t="s">
        <v>905</v>
      </c>
      <c r="E1402">
        <v>1.4910000000000001</v>
      </c>
      <c r="F1402" s="62" t="s">
        <v>1721</v>
      </c>
      <c r="G1402" t="s">
        <v>1730</v>
      </c>
      <c r="H1402">
        <v>2025</v>
      </c>
    </row>
    <row r="1403" spans="1:8" ht="57.6" x14ac:dyDescent="0.3">
      <c r="A1403" t="s">
        <v>272</v>
      </c>
      <c r="B1403" s="28" t="str">
        <f t="shared" ref="B1403:B1404" si="370">B1402</f>
        <v>Druge cevi in votli profili, varjeni, s krožnim prečnim prerezom, iz železa ali nelegiranega jekla, z zunanjim premerom do vključno 168,3 mm (razen platiranih ali prevlečenih s cinkom in cevi za naftovode ali plinovode, zaščitnih cevi („casing“) in proizvodnih cevi („tubing“), ki se uporabljajo pri vrtanju za pridobivanje nafte ali plina, preciznih cevi in navojnih cevi (za plinovode))</v>
      </c>
      <c r="D1403" t="s">
        <v>906</v>
      </c>
      <c r="E1403">
        <v>0.56699999999999995</v>
      </c>
      <c r="F1403" s="62" t="s">
        <v>1722</v>
      </c>
      <c r="G1403" t="s">
        <v>1730</v>
      </c>
      <c r="H1403">
        <v>2025</v>
      </c>
    </row>
    <row r="1404" spans="1:8" ht="57.6" x14ac:dyDescent="0.3">
      <c r="A1404" t="s">
        <v>272</v>
      </c>
      <c r="B1404" s="28" t="str">
        <f t="shared" si="370"/>
        <v>Druge cevi in votli profili, varjeni, s krožnim prečnim prerezom, iz železa ali nelegiranega jekla, z zunanjim premerom do vključno 168,3 mm (razen platiranih ali prevlečenih s cinkom in cevi za naftovode ali plinovode, zaščitnih cevi („casing“) in proizvodnih cevi („tubing“), ki se uporabljajo pri vrtanju za pridobivanje nafte ali plina, preciznih cevi in navojnih cevi (za plinovode))</v>
      </c>
      <c r="D1404" t="s">
        <v>907</v>
      </c>
      <c r="E1404">
        <v>0.14099999999999999</v>
      </c>
      <c r="F1404" s="62" t="s">
        <v>1723</v>
      </c>
      <c r="G1404" t="s">
        <v>1730</v>
      </c>
      <c r="H1404">
        <v>2025</v>
      </c>
    </row>
    <row r="1405" spans="1:8" ht="57.6" x14ac:dyDescent="0.3">
      <c r="A1405" t="s">
        <v>273</v>
      </c>
      <c r="B1405" s="28" t="s">
        <v>512</v>
      </c>
      <c r="C1405">
        <v>0.112</v>
      </c>
      <c r="D1405" t="s">
        <v>905</v>
      </c>
      <c r="E1405">
        <v>1.4910000000000001</v>
      </c>
      <c r="F1405" s="62" t="s">
        <v>1721</v>
      </c>
      <c r="G1405" t="s">
        <v>1730</v>
      </c>
      <c r="H1405">
        <v>2025</v>
      </c>
    </row>
    <row r="1406" spans="1:8" ht="57.6" x14ac:dyDescent="0.3">
      <c r="A1406" t="s">
        <v>273</v>
      </c>
      <c r="B1406" s="28" t="str">
        <f t="shared" ref="B1406:B1407" si="371">B1405</f>
        <v>Cevi in votli profili, varjeni, s krožnim prečnim prerezom, iz železa ali jekla, z zunanjim premerom več kot 168,3 mm, vendar do vključno 406,4 mm (razen cevi za naftovode ali plinovode ali zaščitnih cevi („casing“) in proizvodnih cevi („tubing“), ki se uporabljajo pri vrtanju za pridobivanje nafte ali plina, preciznih jeklenih cevi, cevi za električne vodnike in navojnih cevi (za plinovode))</v>
      </c>
      <c r="D1406" t="s">
        <v>906</v>
      </c>
      <c r="E1406">
        <v>0.56699999999999995</v>
      </c>
      <c r="F1406" s="62" t="s">
        <v>1722</v>
      </c>
      <c r="G1406" t="s">
        <v>1730</v>
      </c>
      <c r="H1406">
        <v>2025</v>
      </c>
    </row>
    <row r="1407" spans="1:8" ht="57.6" x14ac:dyDescent="0.3">
      <c r="A1407" t="s">
        <v>273</v>
      </c>
      <c r="B1407" s="28" t="str">
        <f t="shared" si="371"/>
        <v>Cevi in votli profili, varjeni, s krožnim prečnim prerezom, iz železa ali jekla, z zunanjim premerom več kot 168,3 mm, vendar do vključno 406,4 mm (razen cevi za naftovode ali plinovode ali zaščitnih cevi („casing“) in proizvodnih cevi („tubing“), ki se uporabljajo pri vrtanju za pridobivanje nafte ali plina, preciznih jeklenih cevi, cevi za električne vodnike in navojnih cevi (za plinovode))</v>
      </c>
      <c r="D1407" t="s">
        <v>907</v>
      </c>
      <c r="E1407">
        <v>0.14099999999999999</v>
      </c>
      <c r="F1407" s="62" t="s">
        <v>1723</v>
      </c>
      <c r="G1407" t="s">
        <v>1730</v>
      </c>
      <c r="H1407">
        <v>2025</v>
      </c>
    </row>
    <row r="1408" spans="1:8" ht="57.6" x14ac:dyDescent="0.3">
      <c r="A1408" t="s">
        <v>274</v>
      </c>
      <c r="B1408" s="28" t="s">
        <v>1474</v>
      </c>
      <c r="C1408">
        <v>0.109</v>
      </c>
      <c r="D1408" t="s">
        <v>1127</v>
      </c>
      <c r="E1408">
        <v>1.27</v>
      </c>
      <c r="F1408" s="62" t="s">
        <v>1730</v>
      </c>
      <c r="G1408">
        <v>1</v>
      </c>
      <c r="H1408">
        <v>2025</v>
      </c>
    </row>
    <row r="1409" spans="1:8" ht="57.6" x14ac:dyDescent="0.3">
      <c r="A1409" t="s">
        <v>274</v>
      </c>
      <c r="B1409" s="28" t="str">
        <f t="shared" ref="B1409" si="372">B1408</f>
        <v>Cevi in votli profili, varjeni, s krožnim prečnim prerezom, iz nerjavnega jekla, hladno vlečeni ali hladno valjani (hladno deformirani) (razen izdelkov z notranjim in zunanjih krožnim prečnim prerezom ter zunanjim premerom več kot 406,4 mm, cevi za naftovode ali plinovode ali zaščitnih cevi („casing“) in proizvodnih cevi („tubing“), ki se uporabljajo pri vrtanju za pridobivanje nafte ali plina)</v>
      </c>
      <c r="D1409" t="s">
        <v>1128</v>
      </c>
      <c r="E1409">
        <v>1.23</v>
      </c>
      <c r="F1409" s="62" t="s">
        <v>1730</v>
      </c>
      <c r="G1409">
        <v>2</v>
      </c>
      <c r="H1409">
        <v>2028</v>
      </c>
    </row>
    <row r="1410" spans="1:8" ht="57.6" x14ac:dyDescent="0.3">
      <c r="A1410" t="s">
        <v>275</v>
      </c>
      <c r="B1410" s="28" t="s">
        <v>1475</v>
      </c>
      <c r="C1410">
        <v>7.2999999999999995E-2</v>
      </c>
      <c r="D1410" t="s">
        <v>1103</v>
      </c>
      <c r="E1410">
        <v>1.1890000000000001</v>
      </c>
      <c r="F1410" s="62" t="s">
        <v>1730</v>
      </c>
      <c r="G1410">
        <v>1</v>
      </c>
      <c r="H1410">
        <v>2025</v>
      </c>
    </row>
    <row r="1411" spans="1:8" ht="57.6" x14ac:dyDescent="0.3">
      <c r="A1411" t="s">
        <v>275</v>
      </c>
      <c r="B1411" s="28" t="str">
        <f t="shared" ref="B1411" si="373">B1410</f>
        <v>Cevi in votli profili, varjeni, s krožnim prečnim prerezom, iz nerjavnega jekla (razen izdelkov, hladno vlečenih ali hladno valjani (hladno deformiranih), cevi z notranjim in zunanjih krožnim prečnim prerezom ter zunanjim premerom več kot 406,4 mm, cevi za naftovode ali plinovode ali zaščitnih cevi („casing“) in proizvodnih cevi („tubing“), ki se uporabljajo pri vrtanju za pridobivanje nafte ali plina)</v>
      </c>
      <c r="D1411" t="s">
        <v>1104</v>
      </c>
      <c r="E1411">
        <v>1.151</v>
      </c>
      <c r="F1411" s="62" t="s">
        <v>1730</v>
      </c>
      <c r="G1411">
        <v>2</v>
      </c>
      <c r="H1411">
        <v>2028</v>
      </c>
    </row>
    <row r="1412" spans="1:8" ht="28.8" x14ac:dyDescent="0.3">
      <c r="A1412" t="s">
        <v>276</v>
      </c>
      <c r="B1412" s="28" t="s">
        <v>515</v>
      </c>
      <c r="C1412">
        <v>0.109</v>
      </c>
      <c r="D1412" t="s">
        <v>1274</v>
      </c>
      <c r="E1412">
        <v>1.673</v>
      </c>
      <c r="F1412" s="62" t="s">
        <v>1724</v>
      </c>
      <c r="G1412">
        <v>1</v>
      </c>
      <c r="H1412">
        <v>2025</v>
      </c>
    </row>
    <row r="1413" spans="1:8" ht="28.8" x14ac:dyDescent="0.3">
      <c r="A1413" t="s">
        <v>276</v>
      </c>
      <c r="B1413" s="28" t="str">
        <f t="shared" ref="B1413:B1419" si="374">B1412</f>
        <v>Precizne jeklene cevi, varjene, s krožnim prečnim prerezom, iz legiranega jekla, razen iz nerjavnega jekla, hladno vlečene ali hladno valjane (hladno deformirane)</v>
      </c>
      <c r="D1413" t="s">
        <v>1275</v>
      </c>
      <c r="E1413">
        <v>0.81499999999999995</v>
      </c>
      <c r="F1413" s="62" t="s">
        <v>1725</v>
      </c>
      <c r="G1413">
        <v>1</v>
      </c>
      <c r="H1413">
        <v>2025</v>
      </c>
    </row>
    <row r="1414" spans="1:8" ht="28.8" x14ac:dyDescent="0.3">
      <c r="A1414" t="s">
        <v>276</v>
      </c>
      <c r="B1414" s="28" t="str">
        <f t="shared" si="374"/>
        <v>Precizne jeklene cevi, varjene, s krožnim prečnim prerezom, iz legiranega jekla, razen iz nerjavnega jekla, hladno vlečene ali hladno valjane (hladno deformirane)</v>
      </c>
      <c r="D1414" t="s">
        <v>1276</v>
      </c>
      <c r="E1414">
        <v>0.46</v>
      </c>
      <c r="F1414" s="62" t="s">
        <v>1726</v>
      </c>
      <c r="G1414">
        <v>1</v>
      </c>
      <c r="H1414">
        <v>2025</v>
      </c>
    </row>
    <row r="1415" spans="1:8" ht="28.8" x14ac:dyDescent="0.3">
      <c r="A1415" t="s">
        <v>276</v>
      </c>
      <c r="B1415" s="28" t="str">
        <f t="shared" si="374"/>
        <v>Precizne jeklene cevi, varjene, s krožnim prečnim prerezom, iz legiranega jekla, razen iz nerjavnega jekla, hladno vlečene ali hladno valjane (hladno deformirane)</v>
      </c>
      <c r="D1415" t="s">
        <v>1277</v>
      </c>
      <c r="E1415">
        <v>1.0209999999999999</v>
      </c>
      <c r="F1415" s="62" t="s">
        <v>1727</v>
      </c>
      <c r="G1415">
        <v>1</v>
      </c>
      <c r="H1415">
        <v>2025</v>
      </c>
    </row>
    <row r="1416" spans="1:8" ht="28.8" x14ac:dyDescent="0.3">
      <c r="A1416" t="s">
        <v>276</v>
      </c>
      <c r="B1416" s="28" t="str">
        <f t="shared" si="374"/>
        <v>Precizne jeklene cevi, varjene, s krožnim prečnim prerezom, iz legiranega jekla, razen iz nerjavnega jekla, hladno vlečene ali hladno valjane (hladno deformirane)</v>
      </c>
      <c r="D1416" t="s">
        <v>1278</v>
      </c>
      <c r="E1416">
        <v>1.4990000000000001</v>
      </c>
      <c r="F1416" s="62" t="s">
        <v>1724</v>
      </c>
      <c r="G1416">
        <v>2</v>
      </c>
      <c r="H1416">
        <v>2028</v>
      </c>
    </row>
    <row r="1417" spans="1:8" ht="28.8" x14ac:dyDescent="0.3">
      <c r="A1417" t="s">
        <v>276</v>
      </c>
      <c r="B1417" s="28" t="str">
        <f t="shared" si="374"/>
        <v>Precizne jeklene cevi, varjene, s krožnim prečnim prerezom, iz legiranega jekla, razen iz nerjavnega jekla, hladno vlečene ali hladno valjane (hladno deformirane)</v>
      </c>
      <c r="D1417" t="s">
        <v>1279</v>
      </c>
      <c r="E1417">
        <v>0.80100000000000005</v>
      </c>
      <c r="F1417" s="62" t="s">
        <v>1725</v>
      </c>
      <c r="G1417">
        <v>2</v>
      </c>
      <c r="H1417">
        <v>2028</v>
      </c>
    </row>
    <row r="1418" spans="1:8" ht="28.8" x14ac:dyDescent="0.3">
      <c r="A1418" t="s">
        <v>276</v>
      </c>
      <c r="B1418" s="28" t="str">
        <f t="shared" si="374"/>
        <v>Precizne jeklene cevi, varjene, s krožnim prečnim prerezom, iz legiranega jekla, razen iz nerjavnega jekla, hladno vlečene ali hladno valjane (hladno deformirane)</v>
      </c>
      <c r="D1418" t="s">
        <v>1280</v>
      </c>
      <c r="E1418">
        <v>0.44600000000000001</v>
      </c>
      <c r="F1418" s="62" t="s">
        <v>1726</v>
      </c>
      <c r="G1418">
        <v>2</v>
      </c>
      <c r="H1418">
        <v>2028</v>
      </c>
    </row>
    <row r="1419" spans="1:8" ht="28.8" x14ac:dyDescent="0.3">
      <c r="A1419" t="s">
        <v>276</v>
      </c>
      <c r="B1419" s="28" t="str">
        <f t="shared" si="374"/>
        <v>Precizne jeklene cevi, varjene, s krožnim prečnim prerezom, iz legiranega jekla, razen iz nerjavnega jekla, hladno vlečene ali hladno valjane (hladno deformirane)</v>
      </c>
      <c r="D1419" t="s">
        <v>1281</v>
      </c>
      <c r="E1419">
        <v>0.98699999999999999</v>
      </c>
      <c r="F1419" s="62" t="s">
        <v>1727</v>
      </c>
      <c r="G1419">
        <v>2</v>
      </c>
      <c r="H1419">
        <v>2028</v>
      </c>
    </row>
    <row r="1420" spans="1:8" ht="28.8" x14ac:dyDescent="0.3">
      <c r="A1420" t="s">
        <v>277</v>
      </c>
      <c r="B1420" s="28" t="s">
        <v>516</v>
      </c>
      <c r="C1420">
        <v>7.2999999999999995E-2</v>
      </c>
      <c r="D1420" t="s">
        <v>1238</v>
      </c>
      <c r="E1420">
        <v>1.577</v>
      </c>
      <c r="F1420" s="62" t="s">
        <v>1724</v>
      </c>
      <c r="G1420">
        <v>1</v>
      </c>
      <c r="H1420">
        <v>2025</v>
      </c>
    </row>
    <row r="1421" spans="1:8" ht="28.8" x14ac:dyDescent="0.3">
      <c r="A1421" t="s">
        <v>277</v>
      </c>
      <c r="B1421" s="28" t="str">
        <f t="shared" ref="B1421:B1427" si="375">B1420</f>
        <v>Precizne jeklene cevi, varjene, s krožnim prečnim prerezom, iz legiranega jekla, razen iz nerjavnega jekla, (razen hladno vlečene ali hladno valjane)</v>
      </c>
      <c r="D1421" t="s">
        <v>1239</v>
      </c>
      <c r="E1421">
        <v>0.752</v>
      </c>
      <c r="F1421" s="62" t="s">
        <v>1725</v>
      </c>
      <c r="G1421">
        <v>1</v>
      </c>
      <c r="H1421">
        <v>2025</v>
      </c>
    </row>
    <row r="1422" spans="1:8" ht="28.8" x14ac:dyDescent="0.3">
      <c r="A1422" t="s">
        <v>277</v>
      </c>
      <c r="B1422" s="28" t="str">
        <f t="shared" si="375"/>
        <v>Precizne jeklene cevi, varjene, s krožnim prečnim prerezom, iz legiranega jekla, razen iz nerjavnega jekla, (razen hladno vlečene ali hladno valjane)</v>
      </c>
      <c r="D1422" t="s">
        <v>1240</v>
      </c>
      <c r="E1422">
        <v>0.41</v>
      </c>
      <c r="F1422" s="62" t="s">
        <v>1726</v>
      </c>
      <c r="G1422">
        <v>1</v>
      </c>
      <c r="H1422">
        <v>2025</v>
      </c>
    </row>
    <row r="1423" spans="1:8" ht="28.8" x14ac:dyDescent="0.3">
      <c r="A1423" t="s">
        <v>277</v>
      </c>
      <c r="B1423" s="28" t="str">
        <f t="shared" si="375"/>
        <v>Precizne jeklene cevi, varjene, s krožnim prečnim prerezom, iz legiranega jekla, razen iz nerjavnega jekla, (razen hladno vlečene ali hladno valjane)</v>
      </c>
      <c r="D1423" t="s">
        <v>1241</v>
      </c>
      <c r="E1423">
        <v>0.95</v>
      </c>
      <c r="F1423" s="62" t="s">
        <v>1727</v>
      </c>
      <c r="G1423">
        <v>1</v>
      </c>
      <c r="H1423">
        <v>2025</v>
      </c>
    </row>
    <row r="1424" spans="1:8" ht="28.8" x14ac:dyDescent="0.3">
      <c r="A1424" t="s">
        <v>277</v>
      </c>
      <c r="B1424" s="28" t="str">
        <f t="shared" si="375"/>
        <v>Precizne jeklene cevi, varjene, s krožnim prečnim prerezom, iz legiranega jekla, razen iz nerjavnega jekla, (razen hladno vlečene ali hladno valjane)</v>
      </c>
      <c r="D1424" t="s">
        <v>1242</v>
      </c>
      <c r="E1424">
        <v>1.409</v>
      </c>
      <c r="F1424" s="62" t="s">
        <v>1724</v>
      </c>
      <c r="G1424">
        <v>2</v>
      </c>
      <c r="H1424">
        <v>2028</v>
      </c>
    </row>
    <row r="1425" spans="1:8" ht="28.8" x14ac:dyDescent="0.3">
      <c r="A1425" t="s">
        <v>277</v>
      </c>
      <c r="B1425" s="28" t="str">
        <f t="shared" si="375"/>
        <v>Precizne jeklene cevi, varjene, s krožnim prečnim prerezom, iz legiranega jekla, razen iz nerjavnega jekla, (razen hladno vlečene ali hladno valjane)</v>
      </c>
      <c r="D1425" t="s">
        <v>1243</v>
      </c>
      <c r="E1425">
        <v>0.73899999999999999</v>
      </c>
      <c r="F1425" s="62" t="s">
        <v>1725</v>
      </c>
      <c r="G1425">
        <v>2</v>
      </c>
      <c r="H1425">
        <v>2028</v>
      </c>
    </row>
    <row r="1426" spans="1:8" ht="28.8" x14ac:dyDescent="0.3">
      <c r="A1426" t="s">
        <v>277</v>
      </c>
      <c r="B1426" s="28" t="str">
        <f t="shared" si="375"/>
        <v>Precizne jeklene cevi, varjene, s krožnim prečnim prerezom, iz legiranega jekla, razen iz nerjavnega jekla, (razen hladno vlečene ali hladno valjane)</v>
      </c>
      <c r="D1426" t="s">
        <v>1244</v>
      </c>
      <c r="E1426">
        <v>0.39700000000000002</v>
      </c>
      <c r="F1426" s="62" t="s">
        <v>1726</v>
      </c>
      <c r="G1426">
        <v>2</v>
      </c>
      <c r="H1426">
        <v>2028</v>
      </c>
    </row>
    <row r="1427" spans="1:8" ht="28.8" x14ac:dyDescent="0.3">
      <c r="A1427" t="s">
        <v>277</v>
      </c>
      <c r="B1427" s="28" t="str">
        <f t="shared" si="375"/>
        <v>Precizne jeklene cevi, varjene, s krožnim prečnim prerezom, iz legiranega jekla, razen iz nerjavnega jekla, (razen hladno vlečene ali hladno valjane)</v>
      </c>
      <c r="D1427" t="s">
        <v>1245</v>
      </c>
      <c r="E1427">
        <v>0.91800000000000004</v>
      </c>
      <c r="F1427" s="62" t="s">
        <v>1727</v>
      </c>
      <c r="G1427">
        <v>2</v>
      </c>
      <c r="H1427">
        <v>2028</v>
      </c>
    </row>
    <row r="1428" spans="1:8" ht="57.6" x14ac:dyDescent="0.3">
      <c r="A1428" t="s">
        <v>278</v>
      </c>
      <c r="B1428" s="28" t="s">
        <v>517</v>
      </c>
      <c r="C1428">
        <v>0.109</v>
      </c>
      <c r="D1428" t="s">
        <v>1274</v>
      </c>
      <c r="E1428">
        <v>1.673</v>
      </c>
      <c r="F1428" s="62" t="s">
        <v>1724</v>
      </c>
      <c r="G1428">
        <v>1</v>
      </c>
      <c r="H1428">
        <v>2025</v>
      </c>
    </row>
    <row r="1429" spans="1:8" ht="57.6" x14ac:dyDescent="0.3">
      <c r="A1429" t="s">
        <v>278</v>
      </c>
      <c r="B1429" s="28" t="str">
        <f t="shared" ref="B1429:B1435" si="376">B1428</f>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29" t="s">
        <v>1275</v>
      </c>
      <c r="E1429">
        <v>0.81499999999999995</v>
      </c>
      <c r="F1429" s="62" t="s">
        <v>1725</v>
      </c>
      <c r="G1429">
        <v>1</v>
      </c>
      <c r="H1429">
        <v>2025</v>
      </c>
    </row>
    <row r="1430" spans="1:8" ht="57.6" x14ac:dyDescent="0.3">
      <c r="A1430" t="s">
        <v>278</v>
      </c>
      <c r="B1430"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0" t="s">
        <v>1276</v>
      </c>
      <c r="E1430">
        <v>0.46</v>
      </c>
      <c r="F1430" s="62" t="s">
        <v>1726</v>
      </c>
      <c r="G1430">
        <v>1</v>
      </c>
      <c r="H1430">
        <v>2025</v>
      </c>
    </row>
    <row r="1431" spans="1:8" ht="57.6" x14ac:dyDescent="0.3">
      <c r="A1431" t="s">
        <v>278</v>
      </c>
      <c r="B1431"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1" t="s">
        <v>1277</v>
      </c>
      <c r="E1431">
        <v>1.0209999999999999</v>
      </c>
      <c r="F1431" s="62" t="s">
        <v>1727</v>
      </c>
      <c r="G1431">
        <v>1</v>
      </c>
      <c r="H1431">
        <v>2025</v>
      </c>
    </row>
    <row r="1432" spans="1:8" ht="57.6" x14ac:dyDescent="0.3">
      <c r="A1432" t="s">
        <v>278</v>
      </c>
      <c r="B1432"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2" t="s">
        <v>1278</v>
      </c>
      <c r="E1432">
        <v>1.4990000000000001</v>
      </c>
      <c r="F1432" s="62" t="s">
        <v>1724</v>
      </c>
      <c r="G1432">
        <v>2</v>
      </c>
      <c r="H1432">
        <v>2028</v>
      </c>
    </row>
    <row r="1433" spans="1:8" ht="57.6" x14ac:dyDescent="0.3">
      <c r="A1433" t="s">
        <v>278</v>
      </c>
      <c r="B1433"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3" t="s">
        <v>1279</v>
      </c>
      <c r="E1433">
        <v>0.80100000000000005</v>
      </c>
      <c r="F1433" s="62" t="s">
        <v>1725</v>
      </c>
      <c r="G1433">
        <v>2</v>
      </c>
      <c r="H1433">
        <v>2028</v>
      </c>
    </row>
    <row r="1434" spans="1:8" ht="57.6" x14ac:dyDescent="0.3">
      <c r="A1434" t="s">
        <v>278</v>
      </c>
      <c r="B1434"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4" t="s">
        <v>1280</v>
      </c>
      <c r="E1434">
        <v>0.44600000000000001</v>
      </c>
      <c r="F1434" s="62" t="s">
        <v>1726</v>
      </c>
      <c r="G1434">
        <v>2</v>
      </c>
      <c r="H1434">
        <v>2028</v>
      </c>
    </row>
    <row r="1435" spans="1:8" ht="57.6" x14ac:dyDescent="0.3">
      <c r="A1435" t="s">
        <v>278</v>
      </c>
      <c r="B1435"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5" t="s">
        <v>1281</v>
      </c>
      <c r="E1435">
        <v>0.98699999999999999</v>
      </c>
      <c r="F1435" s="62" t="s">
        <v>1727</v>
      </c>
      <c r="G1435">
        <v>2</v>
      </c>
      <c r="H1435">
        <v>2028</v>
      </c>
    </row>
    <row r="1436" spans="1:8" x14ac:dyDescent="0.3">
      <c r="A1436" t="s">
        <v>279</v>
      </c>
      <c r="B1436" s="28" t="s">
        <v>518</v>
      </c>
      <c r="C1436">
        <v>0.109</v>
      </c>
      <c r="D1436" t="s">
        <v>1127</v>
      </c>
      <c r="E1436">
        <v>1.27</v>
      </c>
      <c r="F1436" s="62" t="s">
        <v>1730</v>
      </c>
      <c r="G1436">
        <v>1</v>
      </c>
      <c r="H1436">
        <v>2025</v>
      </c>
    </row>
    <row r="1437" spans="1:8" x14ac:dyDescent="0.3">
      <c r="A1437" t="s">
        <v>279</v>
      </c>
      <c r="B1437" s="28" t="str">
        <f t="shared" ref="B1437" si="377">B1436</f>
        <v>Cevi in votli profili, varjeni, s kvadratnim ali pravokotnim prečnim prerezom, iz nerjavnega jekla</v>
      </c>
      <c r="D1437" t="s">
        <v>1128</v>
      </c>
      <c r="E1437">
        <v>1.23</v>
      </c>
      <c r="F1437" s="62" t="s">
        <v>1730</v>
      </c>
      <c r="G1437">
        <v>2</v>
      </c>
      <c r="H1437">
        <v>2028</v>
      </c>
    </row>
    <row r="1438" spans="1:8" ht="28.8" x14ac:dyDescent="0.3">
      <c r="A1438" t="s">
        <v>280</v>
      </c>
      <c r="B1438" s="28" t="s">
        <v>519</v>
      </c>
      <c r="C1438">
        <v>0.112</v>
      </c>
      <c r="D1438" t="s">
        <v>905</v>
      </c>
      <c r="E1438">
        <v>1.4910000000000001</v>
      </c>
      <c r="F1438" s="62" t="s">
        <v>1721</v>
      </c>
      <c r="G1438" t="s">
        <v>1730</v>
      </c>
      <c r="H1438">
        <v>2025</v>
      </c>
    </row>
    <row r="1439" spans="1:8" ht="28.8" x14ac:dyDescent="0.3">
      <c r="A1439" t="s">
        <v>280</v>
      </c>
      <c r="B1439" s="28" t="str">
        <f t="shared" ref="B1439:B1440" si="378">B1438</f>
        <v>Cevi in votli profili, varjeni, s kvadratnim ali pravokotnim prečnim prerezom, iz železa ali jekla, razen nerjavnega, z debelino sten do vključno 2 mm</v>
      </c>
      <c r="D1439" t="s">
        <v>906</v>
      </c>
      <c r="E1439">
        <v>0.56699999999999995</v>
      </c>
      <c r="F1439" s="62" t="s">
        <v>1722</v>
      </c>
      <c r="G1439" t="s">
        <v>1730</v>
      </c>
      <c r="H1439">
        <v>2025</v>
      </c>
    </row>
    <row r="1440" spans="1:8" ht="28.8" x14ac:dyDescent="0.3">
      <c r="A1440" t="s">
        <v>280</v>
      </c>
      <c r="B1440" s="28" t="str">
        <f t="shared" si="378"/>
        <v>Cevi in votli profili, varjeni, s kvadratnim ali pravokotnim prečnim prerezom, iz železa ali jekla, razen nerjavnega, z debelino sten do vključno 2 mm</v>
      </c>
      <c r="D1440" t="s">
        <v>907</v>
      </c>
      <c r="E1440">
        <v>0.14099999999999999</v>
      </c>
      <c r="F1440" s="62" t="s">
        <v>1723</v>
      </c>
      <c r="G1440" t="s">
        <v>1730</v>
      </c>
      <c r="H1440">
        <v>2025</v>
      </c>
    </row>
    <row r="1441" spans="1:8" ht="28.8" x14ac:dyDescent="0.3">
      <c r="A1441" t="s">
        <v>281</v>
      </c>
      <c r="B1441" s="28" t="s">
        <v>520</v>
      </c>
      <c r="C1441">
        <v>0.112</v>
      </c>
      <c r="D1441" t="s">
        <v>905</v>
      </c>
      <c r="E1441">
        <v>1.4910000000000001</v>
      </c>
      <c r="F1441" s="62" t="s">
        <v>1721</v>
      </c>
      <c r="G1441" t="s">
        <v>1730</v>
      </c>
      <c r="H1441">
        <v>2025</v>
      </c>
    </row>
    <row r="1442" spans="1:8" ht="28.8" x14ac:dyDescent="0.3">
      <c r="A1442" t="s">
        <v>281</v>
      </c>
      <c r="B1442" s="28" t="str">
        <f t="shared" ref="B1442:B1443" si="379">B1441</f>
        <v>Cevi in votli profili, varjeni, s kvadratnim ali pravokotnim prečnim prerezom, iz železa ali jekla, razen nerjavnega, z debelino sten več kot 2 mm</v>
      </c>
      <c r="D1442" t="s">
        <v>906</v>
      </c>
      <c r="E1442">
        <v>0.56699999999999995</v>
      </c>
      <c r="F1442" s="62" t="s">
        <v>1722</v>
      </c>
      <c r="G1442" t="s">
        <v>1730</v>
      </c>
      <c r="H1442">
        <v>2025</v>
      </c>
    </row>
    <row r="1443" spans="1:8" ht="28.8" x14ac:dyDescent="0.3">
      <c r="A1443" t="s">
        <v>281</v>
      </c>
      <c r="B1443" s="28" t="str">
        <f t="shared" si="379"/>
        <v>Cevi in votli profili, varjeni, s kvadratnim ali pravokotnim prečnim prerezom, iz železa ali jekla, razen nerjavnega, z debelino sten več kot 2 mm</v>
      </c>
      <c r="D1443" t="s">
        <v>907</v>
      </c>
      <c r="E1443">
        <v>0.14099999999999999</v>
      </c>
      <c r="F1443" s="62" t="s">
        <v>1723</v>
      </c>
      <c r="G1443" t="s">
        <v>1730</v>
      </c>
      <c r="H1443">
        <v>2025</v>
      </c>
    </row>
    <row r="1444" spans="1:8" ht="57.6" x14ac:dyDescent="0.3">
      <c r="A1444" t="s">
        <v>282</v>
      </c>
      <c r="B1444" s="28" t="s">
        <v>521</v>
      </c>
      <c r="C1444">
        <v>0.109</v>
      </c>
      <c r="D1444" t="s">
        <v>1127</v>
      </c>
      <c r="E1444">
        <v>1.27</v>
      </c>
      <c r="F1444" s="62" t="s">
        <v>1730</v>
      </c>
      <c r="G1444">
        <v>1</v>
      </c>
      <c r="H1444">
        <v>2025</v>
      </c>
    </row>
    <row r="1445" spans="1:8" ht="57.6" x14ac:dyDescent="0.3">
      <c r="A1445" t="s">
        <v>282</v>
      </c>
      <c r="B1445" s="28" t="str">
        <f t="shared" ref="B1445" si="380">B1444</f>
        <v>Cevi in votli profili, varjeni, z nekrožnim prečnim prerezom, iz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v>
      </c>
      <c r="D1445" t="s">
        <v>1128</v>
      </c>
      <c r="E1445">
        <v>1.23</v>
      </c>
      <c r="F1445" s="62" t="s">
        <v>1730</v>
      </c>
      <c r="G1445">
        <v>2</v>
      </c>
      <c r="H1445">
        <v>2028</v>
      </c>
    </row>
    <row r="1446" spans="1:8" ht="72" x14ac:dyDescent="0.3">
      <c r="A1446" t="s">
        <v>283</v>
      </c>
      <c r="B1446" s="28" t="s">
        <v>522</v>
      </c>
      <c r="C1446">
        <v>0.112</v>
      </c>
      <c r="D1446" t="s">
        <v>905</v>
      </c>
      <c r="E1446">
        <v>1.4910000000000001</v>
      </c>
      <c r="F1446" s="62" t="s">
        <v>1721</v>
      </c>
      <c r="G1446" t="s">
        <v>1730</v>
      </c>
      <c r="H1446">
        <v>2025</v>
      </c>
    </row>
    <row r="1447" spans="1:8" ht="72" x14ac:dyDescent="0.3">
      <c r="A1447" t="s">
        <v>283</v>
      </c>
      <c r="B1447" s="28" t="str">
        <f t="shared" ref="B1447:B1448" si="381">B1446</f>
        <v>Cevi in votli profili, varjeni, z nekrožnim prečnim prerezom, iz železa ali jekla, razen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v>
      </c>
      <c r="D1447" t="s">
        <v>906</v>
      </c>
      <c r="E1447">
        <v>0.56699999999999995</v>
      </c>
      <c r="F1447" s="62" t="s">
        <v>1722</v>
      </c>
      <c r="G1447" t="s">
        <v>1730</v>
      </c>
      <c r="H1447">
        <v>2025</v>
      </c>
    </row>
    <row r="1448" spans="1:8" ht="72" x14ac:dyDescent="0.3">
      <c r="A1448" t="s">
        <v>283</v>
      </c>
      <c r="B1448" s="28" t="str">
        <f t="shared" si="381"/>
        <v>Cevi in votli profili, varjeni, z nekrožnim prečnim prerezom, iz železa ali jekla, razen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v>
      </c>
      <c r="D1448" t="s">
        <v>907</v>
      </c>
      <c r="E1448">
        <v>0.14099999999999999</v>
      </c>
      <c r="F1448" s="62" t="s">
        <v>1723</v>
      </c>
      <c r="G1448" t="s">
        <v>1730</v>
      </c>
      <c r="H1448">
        <v>2025</v>
      </c>
    </row>
    <row r="1449" spans="1:8" ht="43.2" x14ac:dyDescent="0.3">
      <c r="A1449" t="s">
        <v>284</v>
      </c>
      <c r="B1449" s="28" t="s">
        <v>523</v>
      </c>
      <c r="C1449">
        <v>0.112</v>
      </c>
      <c r="D1449" t="s">
        <v>905</v>
      </c>
      <c r="E1449">
        <v>1.4910000000000001</v>
      </c>
      <c r="F1449" s="62" t="s">
        <v>1721</v>
      </c>
      <c r="G1449" t="s">
        <v>1730</v>
      </c>
      <c r="H1449">
        <v>2025</v>
      </c>
    </row>
    <row r="1450" spans="1:8" ht="43.2" x14ac:dyDescent="0.3">
      <c r="A1450" t="s">
        <v>284</v>
      </c>
      <c r="B1450" s="28" t="str">
        <f t="shared" ref="B1450:B1451" si="382">B1449</f>
        <v>Cevi in votli profili (npr. z odprtimi spoji, kovičeni ali zaprti na podoben način), iz železa ali jekla (razen iz litega železa, brezšivnih ali varjenih cevi, cevi z notranjim in zunanjim krožnim prečnim prerezom ter zunanjim premerom več kot 406,4 mm)</v>
      </c>
      <c r="D1450" t="s">
        <v>906</v>
      </c>
      <c r="E1450">
        <v>0.56699999999999995</v>
      </c>
      <c r="F1450" s="62" t="s">
        <v>1722</v>
      </c>
      <c r="G1450" t="s">
        <v>1730</v>
      </c>
      <c r="H1450">
        <v>2025</v>
      </c>
    </row>
    <row r="1451" spans="1:8" ht="43.2" x14ac:dyDescent="0.3">
      <c r="A1451" t="s">
        <v>284</v>
      </c>
      <c r="B1451" s="28" t="str">
        <f t="shared" si="382"/>
        <v>Cevi in votli profili (npr. z odprtimi spoji, kovičeni ali zaprti na podoben način), iz železa ali jekla (razen iz litega železa, brezšivnih ali varjenih cevi, cevi z notranjim in zunanjim krožnim prečnim prerezom ter zunanjim premerom več kot 406,4 mm)</v>
      </c>
      <c r="D1451" t="s">
        <v>907</v>
      </c>
      <c r="E1451">
        <v>0.14099999999999999</v>
      </c>
      <c r="F1451" s="62" t="s">
        <v>1723</v>
      </c>
      <c r="G1451" t="s">
        <v>1730</v>
      </c>
      <c r="H1451">
        <v>2025</v>
      </c>
    </row>
    <row r="1452" spans="1:8" x14ac:dyDescent="0.3">
      <c r="A1452" t="s">
        <v>1476</v>
      </c>
      <c r="B1452" s="28" t="s">
        <v>1477</v>
      </c>
      <c r="C1452">
        <v>0.16300000000000001</v>
      </c>
      <c r="D1452">
        <v>1.409</v>
      </c>
      <c r="E1452">
        <v>1.409</v>
      </c>
      <c r="F1452" s="62" t="s">
        <v>1730</v>
      </c>
      <c r="G1452" t="s">
        <v>1730</v>
      </c>
      <c r="H1452">
        <v>2025</v>
      </c>
    </row>
    <row r="1453" spans="1:8" x14ac:dyDescent="0.3">
      <c r="A1453" t="s">
        <v>1478</v>
      </c>
      <c r="B1453" s="28" t="s">
        <v>1479</v>
      </c>
      <c r="C1453">
        <v>0.16300000000000001</v>
      </c>
      <c r="D1453">
        <v>1.409</v>
      </c>
      <c r="E1453">
        <v>1.409</v>
      </c>
      <c r="F1453" s="62" t="s">
        <v>1730</v>
      </c>
      <c r="G1453" t="s">
        <v>1730</v>
      </c>
      <c r="H1453">
        <v>2025</v>
      </c>
    </row>
    <row r="1454" spans="1:8" x14ac:dyDescent="0.3">
      <c r="A1454" t="s">
        <v>287</v>
      </c>
      <c r="B1454" s="28" t="s">
        <v>526</v>
      </c>
      <c r="C1454">
        <v>0.16300000000000001</v>
      </c>
      <c r="D1454">
        <v>1.409</v>
      </c>
      <c r="E1454">
        <v>1.409</v>
      </c>
      <c r="F1454" s="62" t="s">
        <v>1730</v>
      </c>
      <c r="G1454" t="s">
        <v>1730</v>
      </c>
      <c r="H1454">
        <v>2025</v>
      </c>
    </row>
    <row r="1455" spans="1:8" x14ac:dyDescent="0.3">
      <c r="A1455" t="s">
        <v>288</v>
      </c>
      <c r="B1455" s="28" t="s">
        <v>527</v>
      </c>
      <c r="C1455">
        <v>0.30299999999999999</v>
      </c>
      <c r="D1455" t="s">
        <v>820</v>
      </c>
      <c r="E1455">
        <v>1.629</v>
      </c>
      <c r="F1455" s="62" t="s">
        <v>1721</v>
      </c>
      <c r="G1455" t="s">
        <v>1730</v>
      </c>
      <c r="H1455">
        <v>2025</v>
      </c>
    </row>
    <row r="1456" spans="1:8" x14ac:dyDescent="0.3">
      <c r="A1456" t="s">
        <v>288</v>
      </c>
      <c r="B1456" s="28" t="str">
        <f t="shared" ref="B1456:B1457" si="383">B1455</f>
        <v>Liti pribor (fitingi) za cevi, iz jekla</v>
      </c>
      <c r="D1456" t="s">
        <v>821</v>
      </c>
      <c r="E1456">
        <v>0.74</v>
      </c>
      <c r="F1456" s="62" t="s">
        <v>1722</v>
      </c>
      <c r="G1456" t="s">
        <v>1730</v>
      </c>
      <c r="H1456">
        <v>2025</v>
      </c>
    </row>
    <row r="1457" spans="1:8" x14ac:dyDescent="0.3">
      <c r="A1457" t="s">
        <v>288</v>
      </c>
      <c r="B1457" s="28" t="str">
        <f t="shared" si="383"/>
        <v>Liti pribor (fitingi) za cevi, iz jekla</v>
      </c>
      <c r="D1457" t="s">
        <v>822</v>
      </c>
      <c r="E1457">
        <v>0.33100000000000002</v>
      </c>
      <c r="F1457" s="62" t="s">
        <v>1723</v>
      </c>
      <c r="G1457" t="s">
        <v>1730</v>
      </c>
      <c r="H1457">
        <v>2025</v>
      </c>
    </row>
    <row r="1458" spans="1:8" x14ac:dyDescent="0.3">
      <c r="A1458" t="s">
        <v>289</v>
      </c>
      <c r="B1458" s="28" t="s">
        <v>528</v>
      </c>
      <c r="C1458">
        <v>5.7000000000000002E-2</v>
      </c>
      <c r="D1458" t="s">
        <v>1405</v>
      </c>
      <c r="E1458">
        <v>1.173</v>
      </c>
      <c r="F1458" s="62" t="s">
        <v>1730</v>
      </c>
      <c r="G1458">
        <v>1</v>
      </c>
      <c r="H1458">
        <v>2025</v>
      </c>
    </row>
    <row r="1459" spans="1:8" x14ac:dyDescent="0.3">
      <c r="A1459" t="s">
        <v>289</v>
      </c>
      <c r="B1459" s="28" t="str">
        <f t="shared" ref="B1459" si="384">B1458</f>
        <v>Prirobnice iz nerjavnega jekla (razen litih izdelkov)</v>
      </c>
      <c r="D1459" t="s">
        <v>1406</v>
      </c>
      <c r="E1459">
        <v>1.135</v>
      </c>
      <c r="F1459" s="62" t="s">
        <v>1730</v>
      </c>
      <c r="G1459">
        <v>2</v>
      </c>
      <c r="H1459">
        <v>2028</v>
      </c>
    </row>
    <row r="1460" spans="1:8" x14ac:dyDescent="0.3">
      <c r="A1460" t="s">
        <v>1480</v>
      </c>
      <c r="B1460" s="28" t="s">
        <v>1481</v>
      </c>
      <c r="C1460">
        <v>5.7000000000000002E-2</v>
      </c>
      <c r="D1460" t="s">
        <v>1405</v>
      </c>
      <c r="E1460">
        <v>1.173</v>
      </c>
      <c r="F1460" s="62" t="s">
        <v>1730</v>
      </c>
      <c r="G1460">
        <v>1</v>
      </c>
      <c r="H1460">
        <v>2025</v>
      </c>
    </row>
    <row r="1461" spans="1:8" x14ac:dyDescent="0.3">
      <c r="A1461" t="s">
        <v>1480</v>
      </c>
      <c r="B1461" s="28" t="str">
        <f t="shared" ref="B1461" si="385">B1460</f>
        <v>Oglavki iz nerjavnega jekla, z navojem (razen litih izdelkov)</v>
      </c>
      <c r="D1461" t="s">
        <v>1406</v>
      </c>
      <c r="E1461">
        <v>1.135</v>
      </c>
      <c r="F1461" s="62" t="s">
        <v>1730</v>
      </c>
      <c r="G1461">
        <v>2</v>
      </c>
      <c r="H1461">
        <v>2028</v>
      </c>
    </row>
    <row r="1462" spans="1:8" x14ac:dyDescent="0.3">
      <c r="A1462" t="s">
        <v>1482</v>
      </c>
      <c r="B1462" s="28" t="s">
        <v>1483</v>
      </c>
      <c r="C1462">
        <v>5.7000000000000002E-2</v>
      </c>
      <c r="D1462" t="s">
        <v>1405</v>
      </c>
      <c r="E1462">
        <v>1.173</v>
      </c>
      <c r="F1462" s="62" t="s">
        <v>1730</v>
      </c>
      <c r="G1462">
        <v>1</v>
      </c>
      <c r="H1462">
        <v>2025</v>
      </c>
    </row>
    <row r="1463" spans="1:8" x14ac:dyDescent="0.3">
      <c r="A1463" t="s">
        <v>1482</v>
      </c>
      <c r="B1463" s="28" t="str">
        <f t="shared" ref="B1463" si="386">B1462</f>
        <v>Kolena in loki, iz nerjavnega jekla, z navojem (razen litih izdelkov)</v>
      </c>
      <c r="D1463" t="s">
        <v>1406</v>
      </c>
      <c r="E1463">
        <v>1.135</v>
      </c>
      <c r="F1463" s="62" t="s">
        <v>1730</v>
      </c>
      <c r="G1463">
        <v>2</v>
      </c>
      <c r="H1463">
        <v>2028</v>
      </c>
    </row>
    <row r="1464" spans="1:8" x14ac:dyDescent="0.3">
      <c r="A1464" t="s">
        <v>1484</v>
      </c>
      <c r="B1464" s="28" t="s">
        <v>1485</v>
      </c>
      <c r="C1464">
        <v>5.7000000000000002E-2</v>
      </c>
      <c r="D1464" t="s">
        <v>1405</v>
      </c>
      <c r="E1464">
        <v>1.173</v>
      </c>
      <c r="F1464" s="62" t="s">
        <v>1730</v>
      </c>
      <c r="G1464">
        <v>1</v>
      </c>
      <c r="H1464">
        <v>2025</v>
      </c>
    </row>
    <row r="1465" spans="1:8" x14ac:dyDescent="0.3">
      <c r="A1465" t="s">
        <v>1484</v>
      </c>
      <c r="B1465" s="28" t="str">
        <f t="shared" ref="B1465" si="387">B1464</f>
        <v>Kolena in loki za soležno varjenje iz nerjavnega jekla (razen litih izdelkov)</v>
      </c>
      <c r="D1465" t="s">
        <v>1406</v>
      </c>
      <c r="E1465">
        <v>1.135</v>
      </c>
      <c r="F1465" s="62" t="s">
        <v>1730</v>
      </c>
      <c r="G1465">
        <v>2</v>
      </c>
      <c r="H1465">
        <v>2028</v>
      </c>
    </row>
    <row r="1466" spans="1:8" x14ac:dyDescent="0.3">
      <c r="A1466" t="s">
        <v>1486</v>
      </c>
      <c r="B1466" s="28" t="s">
        <v>1487</v>
      </c>
      <c r="C1466">
        <v>5.7000000000000002E-2</v>
      </c>
      <c r="D1466" t="s">
        <v>1405</v>
      </c>
      <c r="E1466">
        <v>1.173</v>
      </c>
      <c r="F1466" s="62" t="s">
        <v>1730</v>
      </c>
      <c r="G1466">
        <v>1</v>
      </c>
      <c r="H1466">
        <v>2025</v>
      </c>
    </row>
    <row r="1467" spans="1:8" x14ac:dyDescent="0.3">
      <c r="A1467" t="s">
        <v>1486</v>
      </c>
      <c r="B1467" s="28" t="str">
        <f t="shared" ref="B1467" si="388">B1466</f>
        <v>Pribor za cevi za soležno varjenje iz nerjavnega jekla (razen litih izdelkov ter kolen in lokov)</v>
      </c>
      <c r="D1467" t="s">
        <v>1406</v>
      </c>
      <c r="E1467">
        <v>1.135</v>
      </c>
      <c r="F1467" s="62" t="s">
        <v>1730</v>
      </c>
      <c r="G1467">
        <v>2</v>
      </c>
      <c r="H1467">
        <v>2028</v>
      </c>
    </row>
    <row r="1468" spans="1:8" x14ac:dyDescent="0.3">
      <c r="A1468" t="s">
        <v>1488</v>
      </c>
      <c r="B1468" s="28" t="s">
        <v>1489</v>
      </c>
      <c r="C1468">
        <v>5.7000000000000002E-2</v>
      </c>
      <c r="D1468" t="s">
        <v>1405</v>
      </c>
      <c r="E1468">
        <v>1.173</v>
      </c>
      <c r="F1468" s="62" t="s">
        <v>1730</v>
      </c>
      <c r="G1468">
        <v>1</v>
      </c>
      <c r="H1468">
        <v>2025</v>
      </c>
    </row>
    <row r="1469" spans="1:8" x14ac:dyDescent="0.3">
      <c r="A1469" t="s">
        <v>1488</v>
      </c>
      <c r="B1469" s="28" t="str">
        <f t="shared" ref="B1469" si="389">B1468</f>
        <v>Pribor za cevi z navojem, iz nerjavnega jekla (razen litih izdelkov, prirobnic, kolen, lokov in oglavkov)</v>
      </c>
      <c r="D1469" t="s">
        <v>1406</v>
      </c>
      <c r="E1469">
        <v>1.135</v>
      </c>
      <c r="F1469" s="62" t="s">
        <v>1730</v>
      </c>
      <c r="G1469">
        <v>2</v>
      </c>
      <c r="H1469">
        <v>2028</v>
      </c>
    </row>
    <row r="1470" spans="1:8" ht="28.8" x14ac:dyDescent="0.3">
      <c r="A1470" t="s">
        <v>1490</v>
      </c>
      <c r="B1470" s="28" t="s">
        <v>1491</v>
      </c>
      <c r="C1470">
        <v>5.7000000000000002E-2</v>
      </c>
      <c r="D1470" t="s">
        <v>1405</v>
      </c>
      <c r="E1470">
        <v>1.173</v>
      </c>
      <c r="F1470" s="62" t="s">
        <v>1730</v>
      </c>
      <c r="G1470">
        <v>1</v>
      </c>
      <c r="H1470">
        <v>2025</v>
      </c>
    </row>
    <row r="1471" spans="1:8" ht="28.8" x14ac:dyDescent="0.3">
      <c r="A1471" t="s">
        <v>1490</v>
      </c>
      <c r="B1471" s="28" t="str">
        <f t="shared" ref="B1471" si="390">B1470</f>
        <v>Pribor za cevi iz nerjavnega jekla (razen pribora iz litega železa, z navojem, za soležno varjenje in prirobnic)</v>
      </c>
      <c r="D1471" t="s">
        <v>1406</v>
      </c>
      <c r="E1471">
        <v>1.135</v>
      </c>
      <c r="F1471" s="62" t="s">
        <v>1730</v>
      </c>
      <c r="G1471">
        <v>2</v>
      </c>
      <c r="H1471">
        <v>2028</v>
      </c>
    </row>
    <row r="1472" spans="1:8" x14ac:dyDescent="0.3">
      <c r="A1472" t="s">
        <v>293</v>
      </c>
      <c r="B1472" s="28" t="s">
        <v>532</v>
      </c>
      <c r="C1472">
        <v>5.7000000000000002E-2</v>
      </c>
      <c r="D1472" t="s">
        <v>1382</v>
      </c>
      <c r="E1472">
        <v>1.383</v>
      </c>
      <c r="F1472" s="62" t="s">
        <v>1721</v>
      </c>
      <c r="G1472" t="s">
        <v>1730</v>
      </c>
      <c r="H1472">
        <v>2025</v>
      </c>
    </row>
    <row r="1473" spans="1:8" x14ac:dyDescent="0.3">
      <c r="A1473" t="s">
        <v>293</v>
      </c>
      <c r="B1473" s="28" t="str">
        <f t="shared" ref="B1473:B1474" si="391">B1472</f>
        <v>Prirobnice iz železa ali jekla (razen litih ali nerjavnih izdelkov)</v>
      </c>
      <c r="D1473" t="s">
        <v>1383</v>
      </c>
      <c r="E1473">
        <v>0.49399999999999999</v>
      </c>
      <c r="F1473" s="62" t="s">
        <v>1722</v>
      </c>
      <c r="G1473" t="s">
        <v>1730</v>
      </c>
      <c r="H1473">
        <v>2025</v>
      </c>
    </row>
    <row r="1474" spans="1:8" x14ac:dyDescent="0.3">
      <c r="A1474" t="s">
        <v>293</v>
      </c>
      <c r="B1474" s="28" t="str">
        <f t="shared" si="391"/>
        <v>Prirobnice iz železa ali jekla (razen litih ali nerjavnih izdelkov)</v>
      </c>
      <c r="D1474" t="s">
        <v>1384</v>
      </c>
      <c r="E1474">
        <v>8.5000000000000006E-2</v>
      </c>
      <c r="F1474" s="62" t="s">
        <v>1723</v>
      </c>
      <c r="G1474" t="s">
        <v>1730</v>
      </c>
      <c r="H1474">
        <v>2025</v>
      </c>
    </row>
    <row r="1475" spans="1:8" x14ac:dyDescent="0.3">
      <c r="A1475" t="s">
        <v>1492</v>
      </c>
      <c r="B1475" s="28" t="s">
        <v>1493</v>
      </c>
      <c r="C1475">
        <v>5.7000000000000002E-2</v>
      </c>
      <c r="D1475" t="s">
        <v>1382</v>
      </c>
      <c r="E1475">
        <v>1.383</v>
      </c>
      <c r="F1475" s="62" t="s">
        <v>1721</v>
      </c>
      <c r="G1475" t="s">
        <v>1730</v>
      </c>
      <c r="H1475">
        <v>2025</v>
      </c>
    </row>
    <row r="1476" spans="1:8" x14ac:dyDescent="0.3">
      <c r="A1476" t="s">
        <v>1492</v>
      </c>
      <c r="B1476" s="28" t="str">
        <f t="shared" ref="B1476:B1477" si="392">B1475</f>
        <v>Oglavki iz železa ali jekla, z navojem (razen litih ali iz nerjavnega jekla)</v>
      </c>
      <c r="D1476" t="s">
        <v>1383</v>
      </c>
      <c r="E1476">
        <v>0.49399999999999999</v>
      </c>
      <c r="F1476" s="62" t="s">
        <v>1722</v>
      </c>
      <c r="G1476" t="s">
        <v>1730</v>
      </c>
      <c r="H1476">
        <v>2025</v>
      </c>
    </row>
    <row r="1477" spans="1:8" x14ac:dyDescent="0.3">
      <c r="A1477" t="s">
        <v>1492</v>
      </c>
      <c r="B1477" s="28" t="str">
        <f t="shared" si="392"/>
        <v>Oglavki iz železa ali jekla, z navojem (razen litih ali iz nerjavnega jekla)</v>
      </c>
      <c r="D1477" t="s">
        <v>1384</v>
      </c>
      <c r="E1477">
        <v>8.5000000000000006E-2</v>
      </c>
      <c r="F1477" s="62" t="s">
        <v>1723</v>
      </c>
      <c r="G1477" t="s">
        <v>1730</v>
      </c>
      <c r="H1477">
        <v>2025</v>
      </c>
    </row>
    <row r="1478" spans="1:8" x14ac:dyDescent="0.3">
      <c r="A1478" t="s">
        <v>1494</v>
      </c>
      <c r="B1478" s="28" t="s">
        <v>1495</v>
      </c>
      <c r="C1478">
        <v>5.7000000000000002E-2</v>
      </c>
      <c r="D1478" t="s">
        <v>1382</v>
      </c>
      <c r="E1478">
        <v>1.383</v>
      </c>
      <c r="F1478" s="62" t="s">
        <v>1721</v>
      </c>
      <c r="G1478" t="s">
        <v>1730</v>
      </c>
      <c r="H1478">
        <v>2025</v>
      </c>
    </row>
    <row r="1479" spans="1:8" x14ac:dyDescent="0.3">
      <c r="A1479" t="s">
        <v>1494</v>
      </c>
      <c r="B1479" s="28" t="str">
        <f t="shared" ref="B1479:B1480" si="393">B1478</f>
        <v>Kolena in loki, iz železa ali jekla, z navojem (razen litih ali iz nerjavnega jekla)</v>
      </c>
      <c r="D1479" t="s">
        <v>1383</v>
      </c>
      <c r="E1479">
        <v>0.49399999999999999</v>
      </c>
      <c r="F1479" s="62" t="s">
        <v>1722</v>
      </c>
      <c r="G1479" t="s">
        <v>1730</v>
      </c>
      <c r="H1479">
        <v>2025</v>
      </c>
    </row>
    <row r="1480" spans="1:8" x14ac:dyDescent="0.3">
      <c r="A1480" t="s">
        <v>1494</v>
      </c>
      <c r="B1480" s="28" t="str">
        <f t="shared" si="393"/>
        <v>Kolena in loki, iz železa ali jekla, z navojem (razen litih ali iz nerjavnega jekla)</v>
      </c>
      <c r="D1480" t="s">
        <v>1384</v>
      </c>
      <c r="E1480">
        <v>8.5000000000000006E-2</v>
      </c>
      <c r="F1480" s="62" t="s">
        <v>1723</v>
      </c>
      <c r="G1480" t="s">
        <v>1730</v>
      </c>
      <c r="H1480">
        <v>2025</v>
      </c>
    </row>
    <row r="1481" spans="1:8" ht="28.8" x14ac:dyDescent="0.3">
      <c r="A1481" t="s">
        <v>1496</v>
      </c>
      <c r="B1481" s="28" t="s">
        <v>1497</v>
      </c>
      <c r="C1481">
        <v>5.7000000000000002E-2</v>
      </c>
      <c r="D1481" t="s">
        <v>1382</v>
      </c>
      <c r="E1481">
        <v>1.383</v>
      </c>
      <c r="F1481" s="62" t="s">
        <v>1721</v>
      </c>
      <c r="G1481" t="s">
        <v>1730</v>
      </c>
      <c r="H1481">
        <v>2025</v>
      </c>
    </row>
    <row r="1482" spans="1:8" ht="28.8" x14ac:dyDescent="0.3">
      <c r="A1482" t="s">
        <v>1496</v>
      </c>
      <c r="B1482" s="28" t="str">
        <f t="shared" ref="B1482:B1483" si="394">B1481</f>
        <v>Kolena in loki za soležno varjenje, iz železa ali jekla, z največjim zunanjim premerom do vključno 609,6 mm (razen izdelkov iz litega železa ali nerjavnega jekla)</v>
      </c>
      <c r="D1482" t="s">
        <v>1383</v>
      </c>
      <c r="E1482">
        <v>0.49399999999999999</v>
      </c>
      <c r="F1482" s="62" t="s">
        <v>1722</v>
      </c>
      <c r="G1482" t="s">
        <v>1730</v>
      </c>
      <c r="H1482">
        <v>2025</v>
      </c>
    </row>
    <row r="1483" spans="1:8" ht="28.8" x14ac:dyDescent="0.3">
      <c r="A1483" t="s">
        <v>1496</v>
      </c>
      <c r="B1483" s="28" t="str">
        <f t="shared" si="394"/>
        <v>Kolena in loki za soležno varjenje, iz železa ali jekla, z največjim zunanjim premerom do vključno 609,6 mm (razen izdelkov iz litega železa ali nerjavnega jekla)</v>
      </c>
      <c r="D1483" t="s">
        <v>1384</v>
      </c>
      <c r="E1483">
        <v>8.5000000000000006E-2</v>
      </c>
      <c r="F1483" s="62" t="s">
        <v>1723</v>
      </c>
      <c r="G1483" t="s">
        <v>1730</v>
      </c>
      <c r="H1483">
        <v>2025</v>
      </c>
    </row>
    <row r="1484" spans="1:8" ht="28.8" x14ac:dyDescent="0.3">
      <c r="A1484" t="s">
        <v>1498</v>
      </c>
      <c r="B1484" s="28" t="s">
        <v>1499</v>
      </c>
      <c r="C1484">
        <v>5.7000000000000002E-2</v>
      </c>
      <c r="D1484" t="s">
        <v>1382</v>
      </c>
      <c r="E1484">
        <v>1.383</v>
      </c>
      <c r="F1484" s="62" t="s">
        <v>1721</v>
      </c>
      <c r="G1484" t="s">
        <v>1730</v>
      </c>
      <c r="H1484">
        <v>2025</v>
      </c>
    </row>
    <row r="1485" spans="1:8" ht="28.8" x14ac:dyDescent="0.3">
      <c r="A1485" t="s">
        <v>1498</v>
      </c>
      <c r="B1485" s="28" t="str">
        <f t="shared" ref="B1485:B1486" si="395">B1484</f>
        <v>Pribor (fitingi) za soležno varjenje iz železa ali jekla, z največjim zunanjim premerom do vključno 609,6 mm (razen izdelkov iz litega železa ali nerjavnega jekla, kolen, lokov in prirobnic)</v>
      </c>
      <c r="D1485" t="s">
        <v>1383</v>
      </c>
      <c r="E1485">
        <v>0.49399999999999999</v>
      </c>
      <c r="F1485" s="62" t="s">
        <v>1722</v>
      </c>
      <c r="G1485" t="s">
        <v>1730</v>
      </c>
      <c r="H1485">
        <v>2025</v>
      </c>
    </row>
    <row r="1486" spans="1:8" ht="28.8" x14ac:dyDescent="0.3">
      <c r="A1486" t="s">
        <v>1498</v>
      </c>
      <c r="B1486" s="28" t="str">
        <f t="shared" si="395"/>
        <v>Pribor (fitingi) za soležno varjenje iz železa ali jekla, z največjim zunanjim premerom do vključno 609,6 mm (razen izdelkov iz litega železa ali nerjavnega jekla, kolen, lokov in prirobnic)</v>
      </c>
      <c r="D1486" t="s">
        <v>1384</v>
      </c>
      <c r="E1486">
        <v>8.5000000000000006E-2</v>
      </c>
      <c r="F1486" s="62" t="s">
        <v>1723</v>
      </c>
      <c r="G1486" t="s">
        <v>1730</v>
      </c>
      <c r="H1486">
        <v>2025</v>
      </c>
    </row>
    <row r="1487" spans="1:8" ht="28.8" x14ac:dyDescent="0.3">
      <c r="A1487" t="s">
        <v>1500</v>
      </c>
      <c r="B1487" s="28" t="s">
        <v>1501</v>
      </c>
      <c r="C1487">
        <v>5.7000000000000002E-2</v>
      </c>
      <c r="D1487" t="s">
        <v>1382</v>
      </c>
      <c r="E1487">
        <v>1.383</v>
      </c>
      <c r="F1487" s="62" t="s">
        <v>1721</v>
      </c>
      <c r="G1487" t="s">
        <v>1730</v>
      </c>
      <c r="H1487">
        <v>2025</v>
      </c>
    </row>
    <row r="1488" spans="1:8" ht="28.8" x14ac:dyDescent="0.3">
      <c r="A1488" t="s">
        <v>1500</v>
      </c>
      <c r="B1488" s="28" t="str">
        <f t="shared" ref="B1488:B1489" si="396">B1487</f>
        <v>Pribor za soležno varjenje iz železa ali jekla, z največjim zunanjim premerom do vključno 609,6 mm (razen izdelkov iz litega železa ali nerjavnega jekla, kolen, lokov in prirobnic)</v>
      </c>
      <c r="D1488" t="s">
        <v>1383</v>
      </c>
      <c r="E1488">
        <v>0.49399999999999999</v>
      </c>
      <c r="F1488" s="62" t="s">
        <v>1722</v>
      </c>
      <c r="G1488" t="s">
        <v>1730</v>
      </c>
      <c r="H1488">
        <v>2025</v>
      </c>
    </row>
    <row r="1489" spans="1:8" ht="28.8" x14ac:dyDescent="0.3">
      <c r="A1489" t="s">
        <v>1500</v>
      </c>
      <c r="B1489" s="28" t="str">
        <f t="shared" si="396"/>
        <v>Pribor za soležno varjenje iz železa ali jekla, z največjim zunanjim premerom do vključno 609,6 mm (razen izdelkov iz litega železa ali nerjavnega jekla, kolen, lokov in prirobnic)</v>
      </c>
      <c r="D1489" t="s">
        <v>1384</v>
      </c>
      <c r="E1489">
        <v>8.5000000000000006E-2</v>
      </c>
      <c r="F1489" s="62" t="s">
        <v>1723</v>
      </c>
      <c r="G1489" t="s">
        <v>1730</v>
      </c>
      <c r="H1489">
        <v>2025</v>
      </c>
    </row>
    <row r="1490" spans="1:8" ht="28.8" x14ac:dyDescent="0.3">
      <c r="A1490" t="s">
        <v>1502</v>
      </c>
      <c r="B1490" s="28" t="s">
        <v>1503</v>
      </c>
      <c r="C1490">
        <v>5.7000000000000002E-2</v>
      </c>
      <c r="D1490" t="s">
        <v>1382</v>
      </c>
      <c r="E1490">
        <v>1.383</v>
      </c>
      <c r="F1490" s="62" t="s">
        <v>1721</v>
      </c>
      <c r="G1490" t="s">
        <v>1730</v>
      </c>
      <c r="H1490">
        <v>2025</v>
      </c>
    </row>
    <row r="1491" spans="1:8" ht="28.8" x14ac:dyDescent="0.3">
      <c r="A1491" t="s">
        <v>1502</v>
      </c>
      <c r="B1491" s="28" t="str">
        <f t="shared" ref="B1491:B1492" si="397">B1490</f>
        <v>Pribor (fitingi) za soležno varjenje, iz železa ali jekla, z največjim zunanjim premerom več kot 609,6 mm (razen izdelkov iz litega železa ali nerjavnega jekla)</v>
      </c>
      <c r="D1491" t="s">
        <v>1383</v>
      </c>
      <c r="E1491">
        <v>0.49399999999999999</v>
      </c>
      <c r="F1491" s="62" t="s">
        <v>1722</v>
      </c>
      <c r="G1491" t="s">
        <v>1730</v>
      </c>
      <c r="H1491">
        <v>2025</v>
      </c>
    </row>
    <row r="1492" spans="1:8" ht="28.8" x14ac:dyDescent="0.3">
      <c r="A1492" t="s">
        <v>1502</v>
      </c>
      <c r="B1492" s="28" t="str">
        <f t="shared" si="397"/>
        <v>Pribor (fitingi) za soležno varjenje, iz železa ali jekla, z največjim zunanjim premerom več kot 609,6 mm (razen izdelkov iz litega železa ali nerjavnega jekla)</v>
      </c>
      <c r="D1492" t="s">
        <v>1384</v>
      </c>
      <c r="E1492">
        <v>8.5000000000000006E-2</v>
      </c>
      <c r="F1492" s="62" t="s">
        <v>1723</v>
      </c>
      <c r="G1492" t="s">
        <v>1730</v>
      </c>
      <c r="H1492">
        <v>2025</v>
      </c>
    </row>
    <row r="1493" spans="1:8" ht="28.8" x14ac:dyDescent="0.3">
      <c r="A1493" t="s">
        <v>1504</v>
      </c>
      <c r="B1493" s="28" t="s">
        <v>1505</v>
      </c>
      <c r="C1493">
        <v>5.7000000000000002E-2</v>
      </c>
      <c r="D1493" t="s">
        <v>1382</v>
      </c>
      <c r="E1493">
        <v>1.383</v>
      </c>
      <c r="F1493" s="62" t="s">
        <v>1721</v>
      </c>
      <c r="G1493" t="s">
        <v>1730</v>
      </c>
      <c r="H1493">
        <v>2025</v>
      </c>
    </row>
    <row r="1494" spans="1:8" ht="28.8" x14ac:dyDescent="0.3">
      <c r="A1494" t="s">
        <v>1504</v>
      </c>
      <c r="B1494" s="28" t="str">
        <f t="shared" ref="B1494:B1495" si="398">B1493</f>
        <v>Pribor (fitingi) za cevi z navojem, iz železa ali jekla (razen izdelkov iz litega železa ali nerjavnega jekla, prirobnic, kolen, lokov in oglavkov)</v>
      </c>
      <c r="D1494" t="s">
        <v>1383</v>
      </c>
      <c r="E1494">
        <v>0.49399999999999999</v>
      </c>
      <c r="F1494" s="62" t="s">
        <v>1722</v>
      </c>
      <c r="G1494" t="s">
        <v>1730</v>
      </c>
      <c r="H1494">
        <v>2025</v>
      </c>
    </row>
    <row r="1495" spans="1:8" ht="28.8" x14ac:dyDescent="0.3">
      <c r="A1495" t="s">
        <v>1504</v>
      </c>
      <c r="B1495" s="28" t="str">
        <f t="shared" si="398"/>
        <v>Pribor (fitingi) za cevi z navojem, iz železa ali jekla (razen izdelkov iz litega železa ali nerjavnega jekla, prirobnic, kolen, lokov in oglavkov)</v>
      </c>
      <c r="D1495" t="s">
        <v>1384</v>
      </c>
      <c r="E1495">
        <v>8.5000000000000006E-2</v>
      </c>
      <c r="F1495" s="62" t="s">
        <v>1723</v>
      </c>
      <c r="G1495" t="s">
        <v>1730</v>
      </c>
      <c r="H1495">
        <v>2025</v>
      </c>
    </row>
    <row r="1496" spans="1:8" ht="28.8" x14ac:dyDescent="0.3">
      <c r="A1496" t="s">
        <v>1506</v>
      </c>
      <c r="B1496" s="28" t="s">
        <v>1507</v>
      </c>
      <c r="C1496">
        <v>5.7000000000000002E-2</v>
      </c>
      <c r="D1496" t="s">
        <v>1382</v>
      </c>
      <c r="E1496">
        <v>1.383</v>
      </c>
      <c r="F1496" s="62" t="s">
        <v>1721</v>
      </c>
      <c r="G1496" t="s">
        <v>1730</v>
      </c>
      <c r="H1496">
        <v>2025</v>
      </c>
    </row>
    <row r="1497" spans="1:8" ht="28.8" x14ac:dyDescent="0.3">
      <c r="A1497" t="s">
        <v>1506</v>
      </c>
      <c r="B1497" s="28" t="str">
        <f t="shared" ref="B1497:B1498" si="399">B1496</f>
        <v>Pribor za cevi, iz železa ali jekla (razen pribora iz litega železa ali nerjavnega jekla, z navojem, za soležno varjenje in prirobnic)</v>
      </c>
      <c r="D1497" t="s">
        <v>1383</v>
      </c>
      <c r="E1497">
        <v>0.49399999999999999</v>
      </c>
      <c r="F1497" s="62" t="s">
        <v>1722</v>
      </c>
      <c r="G1497" t="s">
        <v>1730</v>
      </c>
      <c r="H1497">
        <v>2025</v>
      </c>
    </row>
    <row r="1498" spans="1:8" ht="28.8" x14ac:dyDescent="0.3">
      <c r="A1498" t="s">
        <v>1506</v>
      </c>
      <c r="B1498" s="28" t="str">
        <f t="shared" si="399"/>
        <v>Pribor za cevi, iz železa ali jekla (razen pribora iz litega železa ali nerjavnega jekla, z navojem, za soležno varjenje in prirobnic)</v>
      </c>
      <c r="D1498" t="s">
        <v>1384</v>
      </c>
      <c r="E1498">
        <v>8.5000000000000006E-2</v>
      </c>
      <c r="F1498" s="62" t="s">
        <v>1723</v>
      </c>
      <c r="G1498" t="s">
        <v>1730</v>
      </c>
      <c r="H1498">
        <v>2025</v>
      </c>
    </row>
    <row r="1499" spans="1:8" x14ac:dyDescent="0.3">
      <c r="A1499" t="s">
        <v>1508</v>
      </c>
      <c r="B1499" s="28" t="s">
        <v>1509</v>
      </c>
      <c r="C1499">
        <v>0.112</v>
      </c>
      <c r="D1499" t="s">
        <v>905</v>
      </c>
      <c r="E1499">
        <v>1.4910000000000001</v>
      </c>
      <c r="F1499" s="62" t="s">
        <v>1721</v>
      </c>
      <c r="G1499" t="s">
        <v>1730</v>
      </c>
      <c r="H1499">
        <v>2025</v>
      </c>
    </row>
    <row r="1500" spans="1:8" x14ac:dyDescent="0.3">
      <c r="A1500" t="s">
        <v>1508</v>
      </c>
      <c r="B1500" s="28" t="str">
        <f t="shared" ref="B1500:B1501" si="400">B1499</f>
        <v>Mostovi in deli mostov iz železa ali jekla</v>
      </c>
      <c r="D1500" t="s">
        <v>906</v>
      </c>
      <c r="E1500">
        <v>0.56699999999999995</v>
      </c>
      <c r="F1500" s="62" t="s">
        <v>1722</v>
      </c>
      <c r="G1500" t="s">
        <v>1730</v>
      </c>
      <c r="H1500">
        <v>2025</v>
      </c>
    </row>
    <row r="1501" spans="1:8" x14ac:dyDescent="0.3">
      <c r="A1501" t="s">
        <v>1508</v>
      </c>
      <c r="B1501" s="28" t="str">
        <f t="shared" si="400"/>
        <v>Mostovi in deli mostov iz železa ali jekla</v>
      </c>
      <c r="D1501" t="s">
        <v>907</v>
      </c>
      <c r="E1501">
        <v>0.14099999999999999</v>
      </c>
      <c r="F1501" s="62" t="s">
        <v>1723</v>
      </c>
      <c r="G1501" t="s">
        <v>1730</v>
      </c>
      <c r="H1501">
        <v>2025</v>
      </c>
    </row>
    <row r="1502" spans="1:8" x14ac:dyDescent="0.3">
      <c r="A1502" t="s">
        <v>1510</v>
      </c>
      <c r="B1502" s="28" t="s">
        <v>1511</v>
      </c>
      <c r="C1502">
        <v>0.112</v>
      </c>
      <c r="D1502" t="s">
        <v>905</v>
      </c>
      <c r="E1502">
        <v>1.4910000000000001</v>
      </c>
      <c r="F1502" s="62" t="s">
        <v>1721</v>
      </c>
      <c r="G1502" t="s">
        <v>1730</v>
      </c>
      <c r="H1502">
        <v>2025</v>
      </c>
    </row>
    <row r="1503" spans="1:8" x14ac:dyDescent="0.3">
      <c r="A1503" t="s">
        <v>1510</v>
      </c>
      <c r="B1503" s="28" t="str">
        <f t="shared" ref="B1503:B1504" si="401">B1502</f>
        <v>Stolpi in predalčni stebri iz železa ali jekla</v>
      </c>
      <c r="D1503" t="s">
        <v>906</v>
      </c>
      <c r="E1503">
        <v>0.56699999999999995</v>
      </c>
      <c r="F1503" s="62" t="s">
        <v>1722</v>
      </c>
      <c r="G1503" t="s">
        <v>1730</v>
      </c>
      <c r="H1503">
        <v>2025</v>
      </c>
    </row>
    <row r="1504" spans="1:8" x14ac:dyDescent="0.3">
      <c r="A1504" t="s">
        <v>1510</v>
      </c>
      <c r="B1504" s="28" t="str">
        <f t="shared" si="401"/>
        <v>Stolpi in predalčni stebri iz železa ali jekla</v>
      </c>
      <c r="D1504" t="s">
        <v>907</v>
      </c>
      <c r="E1504">
        <v>0.14099999999999999</v>
      </c>
      <c r="F1504" s="62" t="s">
        <v>1723</v>
      </c>
      <c r="G1504" t="s">
        <v>1730</v>
      </c>
      <c r="H1504">
        <v>2025</v>
      </c>
    </row>
    <row r="1505" spans="1:8" x14ac:dyDescent="0.3">
      <c r="A1505" t="s">
        <v>1512</v>
      </c>
      <c r="B1505" s="28" t="s">
        <v>1513</v>
      </c>
      <c r="C1505">
        <v>0.112</v>
      </c>
      <c r="D1505" t="s">
        <v>905</v>
      </c>
      <c r="E1505">
        <v>1.4910000000000001</v>
      </c>
      <c r="F1505" s="62" t="s">
        <v>1721</v>
      </c>
      <c r="G1505" t="s">
        <v>1730</v>
      </c>
      <c r="H1505">
        <v>2025</v>
      </c>
    </row>
    <row r="1506" spans="1:8" x14ac:dyDescent="0.3">
      <c r="A1506" t="s">
        <v>1512</v>
      </c>
      <c r="B1506" s="28" t="str">
        <f t="shared" ref="B1506:B1507" si="402">B1505</f>
        <v>Vrata, okna in okviri zanje ter pragovi za vrata iz železa ali jekla</v>
      </c>
      <c r="D1506" t="s">
        <v>906</v>
      </c>
      <c r="E1506">
        <v>0.56699999999999995</v>
      </c>
      <c r="F1506" s="62" t="s">
        <v>1722</v>
      </c>
      <c r="G1506" t="s">
        <v>1730</v>
      </c>
      <c r="H1506">
        <v>2025</v>
      </c>
    </row>
    <row r="1507" spans="1:8" x14ac:dyDescent="0.3">
      <c r="A1507" t="s">
        <v>1512</v>
      </c>
      <c r="B1507" s="28" t="str">
        <f t="shared" si="402"/>
        <v>Vrata, okna in okviri zanje ter pragovi za vrata iz železa ali jekla</v>
      </c>
      <c r="D1507" t="s">
        <v>907</v>
      </c>
      <c r="E1507">
        <v>0.14099999999999999</v>
      </c>
      <c r="F1507" s="62" t="s">
        <v>1723</v>
      </c>
      <c r="G1507" t="s">
        <v>1730</v>
      </c>
      <c r="H1507">
        <v>2025</v>
      </c>
    </row>
    <row r="1508" spans="1:8" ht="28.8" x14ac:dyDescent="0.3">
      <c r="A1508" t="s">
        <v>1514</v>
      </c>
      <c r="B1508" s="28" t="s">
        <v>1515</v>
      </c>
      <c r="C1508">
        <v>0.112</v>
      </c>
      <c r="D1508" t="s">
        <v>905</v>
      </c>
      <c r="E1508">
        <v>1.4910000000000001</v>
      </c>
      <c r="F1508" s="62" t="s">
        <v>1721</v>
      </c>
      <c r="G1508" t="s">
        <v>1730</v>
      </c>
      <c r="H1508">
        <v>2025</v>
      </c>
    </row>
    <row r="1509" spans="1:8" ht="28.8" x14ac:dyDescent="0.3">
      <c r="A1509" t="s">
        <v>1514</v>
      </c>
      <c r="B1509" s="28" t="str">
        <f t="shared" ref="B1509:B1510" si="403">B1508</f>
        <v>Podporniki in drugi elementi za gradbene odre in opaže ter podporniki za rudniške jaške (razen sestavljenih izdelkov iz pilotov in opažnih plošč za beton, vlit na mestu, ki imajo značilnosti kalupov)</v>
      </c>
      <c r="D1509" t="s">
        <v>906</v>
      </c>
      <c r="E1509">
        <v>0.56699999999999995</v>
      </c>
      <c r="F1509" s="62" t="s">
        <v>1722</v>
      </c>
      <c r="G1509" t="s">
        <v>1730</v>
      </c>
      <c r="H1509">
        <v>2025</v>
      </c>
    </row>
    <row r="1510" spans="1:8" ht="28.8" x14ac:dyDescent="0.3">
      <c r="A1510" t="s">
        <v>1514</v>
      </c>
      <c r="B1510" s="28" t="str">
        <f t="shared" si="403"/>
        <v>Podporniki in drugi elementi za gradbene odre in opaže ter podporniki za rudniške jaške (razen sestavljenih izdelkov iz pilotov in opažnih plošč za beton, vlit na mestu, ki imajo značilnosti kalupov)</v>
      </c>
      <c r="D1510" t="s">
        <v>907</v>
      </c>
      <c r="E1510">
        <v>0.14099999999999999</v>
      </c>
      <c r="F1510" s="62" t="s">
        <v>1723</v>
      </c>
      <c r="G1510" t="s">
        <v>1730</v>
      </c>
      <c r="H1510">
        <v>2025</v>
      </c>
    </row>
    <row r="1511" spans="1:8" x14ac:dyDescent="0.3">
      <c r="A1511" t="s">
        <v>1516</v>
      </c>
      <c r="B1511" s="28" t="s">
        <v>1517</v>
      </c>
      <c r="C1511">
        <v>0.112</v>
      </c>
      <c r="D1511" t="s">
        <v>905</v>
      </c>
      <c r="E1511">
        <v>1.4910000000000001</v>
      </c>
      <c r="F1511" s="62" t="s">
        <v>1721</v>
      </c>
      <c r="G1511" t="s">
        <v>1730</v>
      </c>
      <c r="H1511">
        <v>2025</v>
      </c>
    </row>
    <row r="1512" spans="1:8" x14ac:dyDescent="0.3">
      <c r="A1512" t="s">
        <v>1516</v>
      </c>
      <c r="B1512" s="28" t="str">
        <f t="shared" ref="B1512:B1513" si="404">B1511</f>
        <v>Plošče iz dveh slojev profilirane (rebraste) pločevine, iz železa ali jekla, z izolacijskim jedrom</v>
      </c>
      <c r="D1512" t="s">
        <v>906</v>
      </c>
      <c r="E1512">
        <v>0.56699999999999995</v>
      </c>
      <c r="F1512" s="62" t="s">
        <v>1722</v>
      </c>
      <c r="G1512" t="s">
        <v>1730</v>
      </c>
      <c r="H1512">
        <v>2025</v>
      </c>
    </row>
    <row r="1513" spans="1:8" x14ac:dyDescent="0.3">
      <c r="A1513" t="s">
        <v>1516</v>
      </c>
      <c r="B1513" s="28" t="str">
        <f t="shared" si="404"/>
        <v>Plošče iz dveh slojev profilirane (rebraste) pločevine, iz železa ali jekla, z izolacijskim jedrom</v>
      </c>
      <c r="D1513" t="s">
        <v>907</v>
      </c>
      <c r="E1513">
        <v>0.14099999999999999</v>
      </c>
      <c r="F1513" s="62" t="s">
        <v>1723</v>
      </c>
      <c r="G1513" t="s">
        <v>1730</v>
      </c>
      <c r="H1513">
        <v>2025</v>
      </c>
    </row>
    <row r="1514" spans="1:8" ht="43.2" x14ac:dyDescent="0.3">
      <c r="A1514" t="s">
        <v>1518</v>
      </c>
      <c r="B1514" s="28" t="s">
        <v>1519</v>
      </c>
      <c r="C1514">
        <v>0.112</v>
      </c>
      <c r="D1514" t="s">
        <v>905</v>
      </c>
      <c r="E1514">
        <v>1.4910000000000001</v>
      </c>
      <c r="F1514" s="62" t="s">
        <v>1721</v>
      </c>
      <c r="G1514" t="s">
        <v>1730</v>
      </c>
      <c r="H1514">
        <v>2025</v>
      </c>
    </row>
    <row r="1515" spans="1:8" ht="43.2" x14ac:dyDescent="0.3">
      <c r="A1515" t="s">
        <v>1518</v>
      </c>
      <c r="B1515" s="28" t="str">
        <f t="shared" ref="B1515:B1516" si="405">B1514</f>
        <v>Konstrukcije in deli konstrukcij, iz železa ali jekla, zgolj ali predvsem iz pločevine, ki niso navedeni ali zajeti na drugem mestu (razen vrat, oken in okvirov zanje, ter plošč iz dveh slojev profilirane (rebraste) pločevine, iz železa ali jekla, z izolacijskim jedrom)</v>
      </c>
      <c r="D1515" t="s">
        <v>906</v>
      </c>
      <c r="E1515">
        <v>0.56699999999999995</v>
      </c>
      <c r="F1515" s="62" t="s">
        <v>1722</v>
      </c>
      <c r="G1515" t="s">
        <v>1730</v>
      </c>
      <c r="H1515">
        <v>2025</v>
      </c>
    </row>
    <row r="1516" spans="1:8" ht="43.2" x14ac:dyDescent="0.3">
      <c r="A1516" t="s">
        <v>1518</v>
      </c>
      <c r="B1516" s="28" t="str">
        <f t="shared" si="405"/>
        <v>Konstrukcije in deli konstrukcij, iz železa ali jekla, zgolj ali predvsem iz pločevine, ki niso navedeni ali zajeti na drugem mestu (razen vrat, oken in okvirov zanje, ter plošč iz dveh slojev profilirane (rebraste) pločevine, iz železa ali jekla, z izolacijskim jedrom)</v>
      </c>
      <c r="D1516" t="s">
        <v>907</v>
      </c>
      <c r="E1516">
        <v>0.14099999999999999</v>
      </c>
      <c r="F1516" s="62" t="s">
        <v>1723</v>
      </c>
      <c r="G1516" t="s">
        <v>1730</v>
      </c>
      <c r="H1516">
        <v>2025</v>
      </c>
    </row>
    <row r="1517" spans="1:8" ht="43.2" x14ac:dyDescent="0.3">
      <c r="A1517" t="s">
        <v>1520</v>
      </c>
      <c r="B1517" s="28" t="s">
        <v>1521</v>
      </c>
      <c r="C1517">
        <v>0.112</v>
      </c>
      <c r="D1517" t="s">
        <v>905</v>
      </c>
      <c r="E1517">
        <v>1.4910000000000001</v>
      </c>
      <c r="F1517" s="62" t="s">
        <v>1721</v>
      </c>
      <c r="G1517" t="s">
        <v>1730</v>
      </c>
      <c r="H1517">
        <v>2025</v>
      </c>
    </row>
    <row r="1518" spans="1:8" ht="43.2" x14ac:dyDescent="0.3">
      <c r="A1518" t="s">
        <v>1520</v>
      </c>
      <c r="B1518" s="28" t="str">
        <f t="shared" ref="B1518:B1519" si="406">B1517</f>
        <v>Konstrukcije in deli konstrukcij iz železa ali jekla, ki niso navedeni ali zajeti na drugem mestu (razen mostov in delov mostov; stolpov; predalčnih stebrov; vrat, oken in okvirov zanje ter pragov; podpornikov in drugih elementov za gradbene odre in opaže in podpornikov za rudniške jaške)</v>
      </c>
      <c r="D1518" t="s">
        <v>906</v>
      </c>
      <c r="E1518">
        <v>0.56699999999999995</v>
      </c>
      <c r="F1518" s="62" t="s">
        <v>1722</v>
      </c>
      <c r="G1518" t="s">
        <v>1730</v>
      </c>
      <c r="H1518">
        <v>2025</v>
      </c>
    </row>
    <row r="1519" spans="1:8" ht="43.2" x14ac:dyDescent="0.3">
      <c r="A1519" t="s">
        <v>1520</v>
      </c>
      <c r="B1519" s="28" t="str">
        <f t="shared" si="406"/>
        <v>Konstrukcije in deli konstrukcij iz železa ali jekla, ki niso navedeni ali zajeti na drugem mestu (razen mostov in delov mostov; stolpov; predalčnih stebrov; vrat, oken in okvirov zanje ter pragov; podpornikov in drugih elementov za gradbene odre in opaže in podpornikov za rudniške jaške)</v>
      </c>
      <c r="D1519" t="s">
        <v>907</v>
      </c>
      <c r="E1519">
        <v>0.14099999999999999</v>
      </c>
      <c r="F1519" s="62" t="s">
        <v>1723</v>
      </c>
      <c r="G1519" t="s">
        <v>1730</v>
      </c>
      <c r="H1519">
        <v>2025</v>
      </c>
    </row>
    <row r="1520" spans="1:8" ht="43.2" x14ac:dyDescent="0.3">
      <c r="A1520" t="s">
        <v>1522</v>
      </c>
      <c r="B1520" s="28" t="s">
        <v>1523</v>
      </c>
      <c r="C1520">
        <v>0.112</v>
      </c>
      <c r="D1520" t="s">
        <v>905</v>
      </c>
      <c r="E1520">
        <v>1.4910000000000001</v>
      </c>
      <c r="F1520" s="62" t="s">
        <v>1721</v>
      </c>
      <c r="G1520" t="s">
        <v>1730</v>
      </c>
      <c r="H1520">
        <v>2025</v>
      </c>
    </row>
    <row r="1521" spans="1:8" ht="43.2" x14ac:dyDescent="0.3">
      <c r="A1521" t="s">
        <v>1522</v>
      </c>
      <c r="B1521" s="28" t="str">
        <f t="shared" ref="B1521:B1522" si="407">B1520</f>
        <v>Rezervoarji, cisterne, sodi in podobni kontejnerji, iz železa ali jekla, za pline, razen komprimirane ali utekočinjene pline, s prostornino več kot 300 l (razen kontejnerjev z mehaničnimi ali termičnimi napravami in kontejnerjev, posebej izdelanih ali opremljenih za eno ali več vrst transporta)</v>
      </c>
      <c r="D1521" t="s">
        <v>906</v>
      </c>
      <c r="E1521">
        <v>0.56699999999999995</v>
      </c>
      <c r="F1521" s="62" t="s">
        <v>1722</v>
      </c>
      <c r="G1521" t="s">
        <v>1730</v>
      </c>
      <c r="H1521">
        <v>2025</v>
      </c>
    </row>
    <row r="1522" spans="1:8" ht="43.2" x14ac:dyDescent="0.3">
      <c r="A1522" t="s">
        <v>1522</v>
      </c>
      <c r="B1522" s="28" t="str">
        <f t="shared" si="407"/>
        <v>Rezervoarji, cisterne, sodi in podobni kontejnerji, iz železa ali jekla, za pline, razen komprimirane ali utekočinjene pline, s prostornino več kot 300 l (razen kontejnerjev z mehaničnimi ali termičnimi napravami in kontejnerjev, posebej izdelanih ali opremljenih za eno ali več vrst transporta)</v>
      </c>
      <c r="D1522" t="s">
        <v>907</v>
      </c>
      <c r="E1522">
        <v>0.14099999999999999</v>
      </c>
      <c r="F1522" s="62" t="s">
        <v>1723</v>
      </c>
      <c r="G1522" t="s">
        <v>1730</v>
      </c>
      <c r="H1522">
        <v>2025</v>
      </c>
    </row>
    <row r="1523" spans="1:8" ht="43.2" x14ac:dyDescent="0.3">
      <c r="A1523" t="s">
        <v>1524</v>
      </c>
      <c r="B1523" s="28" t="s">
        <v>1525</v>
      </c>
      <c r="C1523">
        <v>0.112</v>
      </c>
      <c r="D1523" t="s">
        <v>905</v>
      </c>
      <c r="E1523">
        <v>1.4910000000000001</v>
      </c>
      <c r="F1523" s="62" t="s">
        <v>1721</v>
      </c>
      <c r="G1523" t="s">
        <v>1730</v>
      </c>
      <c r="H1523">
        <v>2025</v>
      </c>
    </row>
    <row r="1524" spans="1:8" ht="43.2" x14ac:dyDescent="0.3">
      <c r="A1524" t="s">
        <v>1524</v>
      </c>
      <c r="B1524" s="28" t="str">
        <f t="shared" ref="B1524:B1525" si="408">B1523</f>
        <v>Rezervoarji, cisterne, sodi in podobni kontejnerji, iz železa ali jekla, za tekočine, obloženi ali toplotno izolirani in s prostornino več kot 300 l (razen kontejnerjev z mehaničnimi ali termičnimi napravami in kontejnerjev, posebej izdelanih ali opremljenih za eno ali več vrst transporta)</v>
      </c>
      <c r="D1524" t="s">
        <v>906</v>
      </c>
      <c r="E1524">
        <v>0.56699999999999995</v>
      </c>
      <c r="F1524" s="62" t="s">
        <v>1722</v>
      </c>
      <c r="G1524" t="s">
        <v>1730</v>
      </c>
      <c r="H1524">
        <v>2025</v>
      </c>
    </row>
    <row r="1525" spans="1:8" ht="43.2" x14ac:dyDescent="0.3">
      <c r="A1525" t="s">
        <v>1524</v>
      </c>
      <c r="B1525" s="28" t="str">
        <f t="shared" si="408"/>
        <v>Rezervoarji, cisterne, sodi in podobni kontejnerji, iz železa ali jekla, za tekočine, obloženi ali toplotno izolirani in s prostornino več kot 300 l (razen kontejnerjev z mehaničnimi ali termičnimi napravami in kontejnerjev, posebej izdelanih ali opremljenih za eno ali več vrst transporta)</v>
      </c>
      <c r="D1525" t="s">
        <v>907</v>
      </c>
      <c r="E1525">
        <v>0.14099999999999999</v>
      </c>
      <c r="F1525" s="62" t="s">
        <v>1723</v>
      </c>
      <c r="G1525" t="s">
        <v>1730</v>
      </c>
      <c r="H1525">
        <v>2025</v>
      </c>
    </row>
    <row r="1526" spans="1:8" ht="43.2" x14ac:dyDescent="0.3">
      <c r="A1526" t="s">
        <v>1526</v>
      </c>
      <c r="B1526" s="28" t="s">
        <v>1527</v>
      </c>
      <c r="C1526">
        <v>0.112</v>
      </c>
      <c r="D1526" t="s">
        <v>905</v>
      </c>
      <c r="E1526">
        <v>1.4910000000000001</v>
      </c>
      <c r="F1526" s="62" t="s">
        <v>1721</v>
      </c>
      <c r="G1526" t="s">
        <v>1730</v>
      </c>
      <c r="H1526">
        <v>2025</v>
      </c>
    </row>
    <row r="1527" spans="1:8" ht="43.2" x14ac:dyDescent="0.3">
      <c r="A1527" t="s">
        <v>1526</v>
      </c>
      <c r="B1527" s="28" t="str">
        <f t="shared" ref="B1527:B1528" si="409">B1526</f>
        <v>Rezervoarji, cisterne, sodi in podobni kontejnerji, iz železa ali jekla, za tekočine, s prostornino več kot 100 000  l (razen kontejnerjev, obloženih ali toplotno izoliranih, kontejnerjev z mehaničnimi ali termičnimi napravami in kontejnerjev, posebej izdelanih ali opremljenih za eno ali več vrst transporta)</v>
      </c>
      <c r="D1527" t="s">
        <v>906</v>
      </c>
      <c r="E1527">
        <v>0.56699999999999995</v>
      </c>
      <c r="F1527" s="62" t="s">
        <v>1722</v>
      </c>
      <c r="G1527" t="s">
        <v>1730</v>
      </c>
      <c r="H1527">
        <v>2025</v>
      </c>
    </row>
    <row r="1528" spans="1:8" ht="43.2" x14ac:dyDescent="0.3">
      <c r="A1528" t="s">
        <v>1526</v>
      </c>
      <c r="B1528" s="28" t="str">
        <f t="shared" si="409"/>
        <v>Rezervoarji, cisterne, sodi in podobni kontejnerji, iz železa ali jekla, za tekočine, s prostornino več kot 100 000  l (razen kontejnerjev, obloženih ali toplotno izoliranih, kontejnerjev z mehaničnimi ali termičnimi napravami in kontejnerjev, posebej izdelanih ali opremljenih za eno ali več vrst transporta)</v>
      </c>
      <c r="D1528" t="s">
        <v>907</v>
      </c>
      <c r="E1528">
        <v>0.14099999999999999</v>
      </c>
      <c r="F1528" s="62" t="s">
        <v>1723</v>
      </c>
      <c r="G1528" t="s">
        <v>1730</v>
      </c>
      <c r="H1528">
        <v>2025</v>
      </c>
    </row>
    <row r="1529" spans="1:8" ht="57.6" x14ac:dyDescent="0.3">
      <c r="A1529" t="s">
        <v>1528</v>
      </c>
      <c r="B1529" s="28" t="s">
        <v>1529</v>
      </c>
      <c r="C1529">
        <v>0.112</v>
      </c>
      <c r="D1529" t="s">
        <v>905</v>
      </c>
      <c r="E1529">
        <v>1.4910000000000001</v>
      </c>
      <c r="F1529" s="62" t="s">
        <v>1721</v>
      </c>
      <c r="G1529" t="s">
        <v>1730</v>
      </c>
      <c r="H1529">
        <v>2025</v>
      </c>
    </row>
    <row r="1530" spans="1:8" ht="57.6" x14ac:dyDescent="0.3">
      <c r="A1530" t="s">
        <v>1528</v>
      </c>
      <c r="B1530" s="28" t="str">
        <f t="shared" ref="B1530:B1531" si="410">B1529</f>
        <v>Rezervoarji, cisterne, sodi in podobni kontejnerji, iz železa ali jekla, za tekočine, s prostornino do vključno 100 000  l, vendar več kot 300 l (razen kontejnerjev, obloženih ali toplotno izoliranih, kontejnerjev z mehaničnimi ali termičnimi napravami in kontejnerjev, posebej izdelanih ali opremljenih za eno ali več vrst transporta)</v>
      </c>
      <c r="D1530" t="s">
        <v>906</v>
      </c>
      <c r="E1530">
        <v>0.56699999999999995</v>
      </c>
      <c r="F1530" s="62" t="s">
        <v>1722</v>
      </c>
      <c r="G1530" t="s">
        <v>1730</v>
      </c>
      <c r="H1530">
        <v>2025</v>
      </c>
    </row>
    <row r="1531" spans="1:8" ht="57.6" x14ac:dyDescent="0.3">
      <c r="A1531" t="s">
        <v>1528</v>
      </c>
      <c r="B1531" s="28" t="str">
        <f t="shared" si="410"/>
        <v>Rezervoarji, cisterne, sodi in podobni kontejnerji, iz železa ali jekla, za tekočine, s prostornino do vključno 100 000  l, vendar več kot 300 l (razen kontejnerjev, obloženih ali toplotno izoliranih, kontejnerjev z mehaničnimi ali termičnimi napravami in kontejnerjev, posebej izdelanih ali opremljenih za eno ali več vrst transporta)</v>
      </c>
      <c r="D1531" t="s">
        <v>907</v>
      </c>
      <c r="E1531">
        <v>0.14099999999999999</v>
      </c>
      <c r="F1531" s="62" t="s">
        <v>1723</v>
      </c>
      <c r="G1531" t="s">
        <v>1730</v>
      </c>
      <c r="H1531">
        <v>2025</v>
      </c>
    </row>
    <row r="1532" spans="1:8" ht="43.2" x14ac:dyDescent="0.3">
      <c r="A1532" t="s">
        <v>1530</v>
      </c>
      <c r="B1532" s="28" t="s">
        <v>1531</v>
      </c>
      <c r="C1532">
        <v>0.112</v>
      </c>
      <c r="D1532" t="s">
        <v>905</v>
      </c>
      <c r="E1532">
        <v>1.4910000000000001</v>
      </c>
      <c r="F1532" s="62" t="s">
        <v>1721</v>
      </c>
      <c r="G1532" t="s">
        <v>1730</v>
      </c>
      <c r="H1532">
        <v>2025</v>
      </c>
    </row>
    <row r="1533" spans="1:8" ht="43.2" x14ac:dyDescent="0.3">
      <c r="A1533" t="s">
        <v>1530</v>
      </c>
      <c r="B1533" s="28" t="str">
        <f t="shared" ref="B1533:B1534" si="411">B1532</f>
        <v>Rezervoarji, cisterne, sodi in podobni kontejnerji, iz železa ali jekla, za trdne snovi, s prostornino več kot 300 l (razen kontejnerjev, obloženih ali toplotno izoliranih, kontejnerjev z mehaničnimi ali termičnimi napravami in kontejnerjev, posebej izdelanih ali opremljenih za eno ali več vrst transporta)</v>
      </c>
      <c r="D1533" t="s">
        <v>906</v>
      </c>
      <c r="E1533">
        <v>0.56699999999999995</v>
      </c>
      <c r="F1533" s="62" t="s">
        <v>1722</v>
      </c>
      <c r="G1533" t="s">
        <v>1730</v>
      </c>
      <c r="H1533">
        <v>2025</v>
      </c>
    </row>
    <row r="1534" spans="1:8" ht="43.2" x14ac:dyDescent="0.3">
      <c r="A1534" t="s">
        <v>1530</v>
      </c>
      <c r="B1534" s="28" t="str">
        <f t="shared" si="411"/>
        <v>Rezervoarji, cisterne, sodi in podobni kontejnerji, iz železa ali jekla, za trdne snovi, s prostornino več kot 300 l (razen kontejnerjev, obloženih ali toplotno izoliranih, kontejnerjev z mehaničnimi ali termičnimi napravami in kontejnerjev, posebej izdelanih ali opremljenih za eno ali več vrst transporta)</v>
      </c>
      <c r="D1534" t="s">
        <v>907</v>
      </c>
      <c r="E1534">
        <v>0.14099999999999999</v>
      </c>
      <c r="F1534" s="62" t="s">
        <v>1723</v>
      </c>
      <c r="G1534" t="s">
        <v>1730</v>
      </c>
      <c r="H1534">
        <v>2025</v>
      </c>
    </row>
    <row r="1535" spans="1:8" ht="43.2" x14ac:dyDescent="0.3">
      <c r="A1535" t="s">
        <v>1532</v>
      </c>
      <c r="B1535" s="28" t="s">
        <v>1533</v>
      </c>
      <c r="C1535">
        <v>0.112</v>
      </c>
      <c r="D1535" t="s">
        <v>905</v>
      </c>
      <c r="E1535">
        <v>1.4910000000000001</v>
      </c>
      <c r="F1535" s="62" t="s">
        <v>1721</v>
      </c>
      <c r="G1535" t="s">
        <v>1730</v>
      </c>
      <c r="H1535">
        <v>2025</v>
      </c>
    </row>
    <row r="1536" spans="1:8" ht="43.2" x14ac:dyDescent="0.3">
      <c r="A1536" t="s">
        <v>1532</v>
      </c>
      <c r="B1536" s="28" t="str">
        <f t="shared" ref="B1536:B1537" si="412">B1535</f>
        <v>Cisterne, sodi, pločevinaste škatle in podobni vsebniki, iz železa ali jekla, za kakršen koli material, s prostornino 50 l ali več, vendar ne več kot 300 l, ki niso navedeni ali zajeti na drugem mestu (razen vsebnikov za komprimirane ali utekočinjene pline ali vsebnikov z mehaničnimi ali termičnimi napravami)</v>
      </c>
      <c r="D1536" t="s">
        <v>906</v>
      </c>
      <c r="E1536">
        <v>0.56699999999999995</v>
      </c>
      <c r="F1536" s="62" t="s">
        <v>1722</v>
      </c>
      <c r="G1536" t="s">
        <v>1730</v>
      </c>
      <c r="H1536">
        <v>2025</v>
      </c>
    </row>
    <row r="1537" spans="1:8" ht="43.2" x14ac:dyDescent="0.3">
      <c r="A1537" t="s">
        <v>1532</v>
      </c>
      <c r="B1537" s="28" t="str">
        <f t="shared" si="412"/>
        <v>Cisterne, sodi, pločevinaste škatle in podobni vsebniki, iz železa ali jekla, za kakršen koli material, s prostornino 50 l ali več, vendar ne več kot 300 l, ki niso navedeni ali zajeti na drugem mestu (razen vsebnikov za komprimirane ali utekočinjene pline ali vsebnikov z mehaničnimi ali termičnimi napravami)</v>
      </c>
      <c r="D1537" t="s">
        <v>907</v>
      </c>
      <c r="E1537">
        <v>0.14099999999999999</v>
      </c>
      <c r="F1537" s="62" t="s">
        <v>1723</v>
      </c>
      <c r="G1537" t="s">
        <v>1730</v>
      </c>
      <c r="H1537">
        <v>2025</v>
      </c>
    </row>
    <row r="1538" spans="1:8" ht="28.8" x14ac:dyDescent="0.3">
      <c r="A1538" t="s">
        <v>1534</v>
      </c>
      <c r="B1538" s="28" t="s">
        <v>1535</v>
      </c>
      <c r="C1538">
        <v>0.112</v>
      </c>
      <c r="D1538" t="s">
        <v>905</v>
      </c>
      <c r="E1538">
        <v>1.4910000000000001</v>
      </c>
      <c r="F1538" s="62" t="s">
        <v>1721</v>
      </c>
      <c r="G1538" t="s">
        <v>1730</v>
      </c>
      <c r="H1538">
        <v>2025</v>
      </c>
    </row>
    <row r="1539" spans="1:8" ht="28.8" x14ac:dyDescent="0.3">
      <c r="A1539" t="s">
        <v>1534</v>
      </c>
      <c r="B1539" s="28" t="str">
        <f t="shared" ref="B1539:B1540" si="413">B1538</f>
        <v>Pločevinke iz železa ali jekla, s prostornino manj kot 50 l, ki se zaprejo s spajkanjem ali robljenjem, za shranjevanje hrane</v>
      </c>
      <c r="D1539" t="s">
        <v>906</v>
      </c>
      <c r="E1539">
        <v>0.56699999999999995</v>
      </c>
      <c r="F1539" s="62" t="s">
        <v>1722</v>
      </c>
      <c r="G1539" t="s">
        <v>1730</v>
      </c>
      <c r="H1539">
        <v>2025</v>
      </c>
    </row>
    <row r="1540" spans="1:8" ht="28.8" x14ac:dyDescent="0.3">
      <c r="A1540" t="s">
        <v>1534</v>
      </c>
      <c r="B1540" s="28" t="str">
        <f t="shared" si="413"/>
        <v>Pločevinke iz železa ali jekla, s prostornino manj kot 50 l, ki se zaprejo s spajkanjem ali robljenjem, za shranjevanje hrane</v>
      </c>
      <c r="D1540" t="s">
        <v>907</v>
      </c>
      <c r="E1540">
        <v>0.14099999999999999</v>
      </c>
      <c r="F1540" s="62" t="s">
        <v>1723</v>
      </c>
      <c r="G1540" t="s">
        <v>1730</v>
      </c>
      <c r="H1540">
        <v>2025</v>
      </c>
    </row>
    <row r="1541" spans="1:8" ht="28.8" x14ac:dyDescent="0.3">
      <c r="A1541" t="s">
        <v>1536</v>
      </c>
      <c r="B1541" s="28" t="s">
        <v>1537</v>
      </c>
      <c r="C1541">
        <v>0.112</v>
      </c>
      <c r="D1541" t="s">
        <v>905</v>
      </c>
      <c r="E1541">
        <v>1.4910000000000001</v>
      </c>
      <c r="F1541" s="62" t="s">
        <v>1721</v>
      </c>
      <c r="G1541" t="s">
        <v>1730</v>
      </c>
      <c r="H1541">
        <v>2025</v>
      </c>
    </row>
    <row r="1542" spans="1:8" ht="28.8" x14ac:dyDescent="0.3">
      <c r="A1542" t="s">
        <v>1536</v>
      </c>
      <c r="B1542" s="28" t="str">
        <f t="shared" ref="B1542:B1543" si="414">B1541</f>
        <v>Pločevinke iz železa ali jekla, s prostornino manj kot 50 l, ki se zaprejo s spajkanjem ali robljenjem, za shranjevanje pijače</v>
      </c>
      <c r="D1542" t="s">
        <v>906</v>
      </c>
      <c r="E1542">
        <v>0.56699999999999995</v>
      </c>
      <c r="F1542" s="62" t="s">
        <v>1722</v>
      </c>
      <c r="G1542" t="s">
        <v>1730</v>
      </c>
      <c r="H1542">
        <v>2025</v>
      </c>
    </row>
    <row r="1543" spans="1:8" ht="28.8" x14ac:dyDescent="0.3">
      <c r="A1543" t="s">
        <v>1536</v>
      </c>
      <c r="B1543" s="28" t="str">
        <f t="shared" si="414"/>
        <v>Pločevinke iz železa ali jekla, s prostornino manj kot 50 l, ki se zaprejo s spajkanjem ali robljenjem, za shranjevanje pijače</v>
      </c>
      <c r="D1543" t="s">
        <v>907</v>
      </c>
      <c r="E1543">
        <v>0.14099999999999999</v>
      </c>
      <c r="F1543" s="62" t="s">
        <v>1723</v>
      </c>
      <c r="G1543" t="s">
        <v>1730</v>
      </c>
      <c r="H1543">
        <v>2025</v>
      </c>
    </row>
    <row r="1544" spans="1:8" ht="43.2" x14ac:dyDescent="0.3">
      <c r="A1544" t="s">
        <v>1538</v>
      </c>
      <c r="B1544" s="28" t="s">
        <v>1539</v>
      </c>
      <c r="C1544">
        <v>0.112</v>
      </c>
      <c r="D1544" t="s">
        <v>905</v>
      </c>
      <c r="E1544">
        <v>1.4910000000000001</v>
      </c>
      <c r="F1544" s="62" t="s">
        <v>1721</v>
      </c>
      <c r="G1544" t="s">
        <v>1730</v>
      </c>
      <c r="H1544">
        <v>2025</v>
      </c>
    </row>
    <row r="1545" spans="1:8" ht="43.2" x14ac:dyDescent="0.3">
      <c r="A1545" t="s">
        <v>1538</v>
      </c>
      <c r="B1545" s="28" t="str">
        <f t="shared" ref="B1545:B1546" si="415">B1544</f>
        <v>Pločevinke iz železa ali jekla, s prostornino manj kot 50 l, ki se zaprejo s spajkanjem ali robljenjem, z debelino stene manj kot 0,5 mm (razen pločevink za komprimirane ali utekočinjene pline ter pločevink za shranjevanje hrane in pijače)</v>
      </c>
      <c r="D1545" t="s">
        <v>906</v>
      </c>
      <c r="E1545">
        <v>0.56699999999999995</v>
      </c>
      <c r="F1545" s="62" t="s">
        <v>1722</v>
      </c>
      <c r="G1545" t="s">
        <v>1730</v>
      </c>
      <c r="H1545">
        <v>2025</v>
      </c>
    </row>
    <row r="1546" spans="1:8" ht="43.2" x14ac:dyDescent="0.3">
      <c r="A1546" t="s">
        <v>1538</v>
      </c>
      <c r="B1546" s="28" t="str">
        <f t="shared" si="415"/>
        <v>Pločevinke iz železa ali jekla, s prostornino manj kot 50 l, ki se zaprejo s spajkanjem ali robljenjem, z debelino stene manj kot 0,5 mm (razen pločevink za komprimirane ali utekočinjene pline ter pločevink za shranjevanje hrane in pijače)</v>
      </c>
      <c r="D1546" t="s">
        <v>907</v>
      </c>
      <c r="E1546">
        <v>0.14099999999999999</v>
      </c>
      <c r="F1546" s="62" t="s">
        <v>1723</v>
      </c>
      <c r="G1546" t="s">
        <v>1730</v>
      </c>
      <c r="H1546">
        <v>2025</v>
      </c>
    </row>
    <row r="1547" spans="1:8" ht="43.2" x14ac:dyDescent="0.3">
      <c r="A1547" t="s">
        <v>1540</v>
      </c>
      <c r="B1547" s="28" t="s">
        <v>1541</v>
      </c>
      <c r="C1547">
        <v>0.112</v>
      </c>
      <c r="D1547" t="s">
        <v>905</v>
      </c>
      <c r="E1547">
        <v>1.4910000000000001</v>
      </c>
      <c r="F1547" s="62" t="s">
        <v>1721</v>
      </c>
      <c r="G1547" t="s">
        <v>1730</v>
      </c>
      <c r="H1547">
        <v>2025</v>
      </c>
    </row>
    <row r="1548" spans="1:8" ht="43.2" x14ac:dyDescent="0.3">
      <c r="A1548" t="s">
        <v>1540</v>
      </c>
      <c r="B1548" s="28" t="str">
        <f t="shared" ref="B1548:B1549" si="416">B1547</f>
        <v>Pločevinke iz železa ali jekla, s prostornino manj kot 50 l, ki se zaprejo s spajkanjem ali robljenjem, z debelino stene najmanj 0,5 mm (razen pločevink za komprimirane ali utekočinjene pline ter pločevink za shranjevanje hrane in pijače)</v>
      </c>
      <c r="D1548" t="s">
        <v>906</v>
      </c>
      <c r="E1548">
        <v>0.56699999999999995</v>
      </c>
      <c r="F1548" s="62" t="s">
        <v>1722</v>
      </c>
      <c r="G1548" t="s">
        <v>1730</v>
      </c>
      <c r="H1548">
        <v>2025</v>
      </c>
    </row>
    <row r="1549" spans="1:8" ht="43.2" x14ac:dyDescent="0.3">
      <c r="A1549" t="s">
        <v>1540</v>
      </c>
      <c r="B1549" s="28" t="str">
        <f t="shared" si="416"/>
        <v>Pločevinke iz železa ali jekla, s prostornino manj kot 50 l, ki se zaprejo s spajkanjem ali robljenjem, z debelino stene najmanj 0,5 mm (razen pločevink za komprimirane ali utekočinjene pline ter pločevink za shranjevanje hrane in pijače)</v>
      </c>
      <c r="D1549" t="s">
        <v>907</v>
      </c>
      <c r="E1549">
        <v>0.14099999999999999</v>
      </c>
      <c r="F1549" s="62" t="s">
        <v>1723</v>
      </c>
      <c r="G1549" t="s">
        <v>1730</v>
      </c>
      <c r="H1549">
        <v>2025</v>
      </c>
    </row>
    <row r="1550" spans="1:8" ht="57.6" x14ac:dyDescent="0.3">
      <c r="A1550" t="s">
        <v>1542</v>
      </c>
      <c r="B1550" s="28" t="s">
        <v>1543</v>
      </c>
      <c r="C1550">
        <v>0.112</v>
      </c>
      <c r="D1550" t="s">
        <v>905</v>
      </c>
      <c r="E1550">
        <v>1.4910000000000001</v>
      </c>
      <c r="F1550" s="62" t="s">
        <v>1721</v>
      </c>
      <c r="G1550" t="s">
        <v>1730</v>
      </c>
      <c r="H1550">
        <v>2025</v>
      </c>
    </row>
    <row r="1551" spans="1:8" ht="57.6" x14ac:dyDescent="0.3">
      <c r="A1551" t="s">
        <v>1542</v>
      </c>
      <c r="B1551" s="28" t="str">
        <f t="shared" ref="B1551:B1552" si="417">B1550</f>
        <v>Cisterne, sodi, pločevinaste škatle in podobni kontejnerji, iz železa ali jekla, za kakršen koli material, s prostornino manj kot 50 l in z debelino stene manj kot 0,5 mm, ki niso navedeni ali zajeti na drugem mestu (razen kontejnerjev za komprimirane ali utekočinjene pline ali kontejnerjev z mehaničnimi ali termičnimi napravami in pločevink, ki se zaprejo s spajkanjem ali robljenjem)</v>
      </c>
      <c r="D1551" t="s">
        <v>906</v>
      </c>
      <c r="E1551">
        <v>0.56699999999999995</v>
      </c>
      <c r="F1551" s="62" t="s">
        <v>1722</v>
      </c>
      <c r="G1551" t="s">
        <v>1730</v>
      </c>
      <c r="H1551">
        <v>2025</v>
      </c>
    </row>
    <row r="1552" spans="1:8" ht="57.6" x14ac:dyDescent="0.3">
      <c r="A1552" t="s">
        <v>1542</v>
      </c>
      <c r="B1552" s="28" t="str">
        <f t="shared" si="417"/>
        <v>Cisterne, sodi, pločevinaste škatle in podobni kontejnerji, iz železa ali jekla, za kakršen koli material, s prostornino manj kot 50 l in z debelino stene manj kot 0,5 mm, ki niso navedeni ali zajeti na drugem mestu (razen kontejnerjev za komprimirane ali utekočinjene pline ali kontejnerjev z mehaničnimi ali termičnimi napravami in pločevink, ki se zaprejo s spajkanjem ali robljenjem)</v>
      </c>
      <c r="D1552" t="s">
        <v>907</v>
      </c>
      <c r="E1552">
        <v>0.14099999999999999</v>
      </c>
      <c r="F1552" s="62" t="s">
        <v>1723</v>
      </c>
      <c r="G1552" t="s">
        <v>1730</v>
      </c>
      <c r="H1552">
        <v>2025</v>
      </c>
    </row>
    <row r="1553" spans="1:8" ht="57.6" x14ac:dyDescent="0.3">
      <c r="A1553" t="s">
        <v>1544</v>
      </c>
      <c r="B1553" s="28" t="s">
        <v>1545</v>
      </c>
      <c r="C1553">
        <v>0.112</v>
      </c>
      <c r="D1553" t="s">
        <v>905</v>
      </c>
      <c r="E1553">
        <v>1.4910000000000001</v>
      </c>
      <c r="F1553" s="62" t="s">
        <v>1721</v>
      </c>
      <c r="G1553" t="s">
        <v>1730</v>
      </c>
      <c r="H1553">
        <v>2025</v>
      </c>
    </row>
    <row r="1554" spans="1:8" ht="57.6" x14ac:dyDescent="0.3">
      <c r="A1554" t="s">
        <v>1544</v>
      </c>
      <c r="B1554" s="28" t="str">
        <f t="shared" ref="B1554:B1555" si="418">B1553</f>
        <v>Cisterne, sodi, pločevinaste škatle in podobni kontejnerji, iz železa ali jekla, za kakršen koli material, s prostornino manj kot 50 l in z debelino stene najmanj 0,5 mm, ki niso navedeni ali zajeti na drugem mestu (razen kontejnerjev za komprimirane ali utekočinjene pline ali kontejnerjev z mehaničnimi ali termičnimi napravami in pločevink, ki se zaprejo s spajkanjem ali robljenjem)</v>
      </c>
      <c r="D1554" t="s">
        <v>906</v>
      </c>
      <c r="E1554">
        <v>0.56699999999999995</v>
      </c>
      <c r="F1554" s="62" t="s">
        <v>1722</v>
      </c>
      <c r="G1554" t="s">
        <v>1730</v>
      </c>
      <c r="H1554">
        <v>2025</v>
      </c>
    </row>
    <row r="1555" spans="1:8" ht="57.6" x14ac:dyDescent="0.3">
      <c r="A1555" t="s">
        <v>1544</v>
      </c>
      <c r="B1555" s="28" t="str">
        <f t="shared" si="418"/>
        <v>Cisterne, sodi, pločevinaste škatle in podobni kontejnerji, iz železa ali jekla, za kakršen koli material, s prostornino manj kot 50 l in z debelino stene najmanj 0,5 mm, ki niso navedeni ali zajeti na drugem mestu (razen kontejnerjev za komprimirane ali utekočinjene pline ali kontejnerjev z mehaničnimi ali termičnimi napravami in pločevink, ki se zaprejo s spajkanjem ali robljenjem)</v>
      </c>
      <c r="D1555" t="s">
        <v>907</v>
      </c>
      <c r="E1555">
        <v>0.14099999999999999</v>
      </c>
      <c r="F1555" s="62" t="s">
        <v>1723</v>
      </c>
      <c r="G1555" t="s">
        <v>1730</v>
      </c>
      <c r="H1555">
        <v>2025</v>
      </c>
    </row>
    <row r="1556" spans="1:8" ht="43.2" x14ac:dyDescent="0.3">
      <c r="A1556" t="s">
        <v>1546</v>
      </c>
      <c r="B1556" s="28" t="s">
        <v>1547</v>
      </c>
      <c r="C1556">
        <v>3.7999999999999999E-2</v>
      </c>
      <c r="D1556" t="s">
        <v>814</v>
      </c>
      <c r="E1556">
        <v>1.3640000000000001</v>
      </c>
      <c r="F1556" s="62" t="s">
        <v>1721</v>
      </c>
      <c r="G1556" t="s">
        <v>1730</v>
      </c>
      <c r="H1556">
        <v>2025</v>
      </c>
    </row>
    <row r="1557" spans="1:8" ht="43.2" x14ac:dyDescent="0.3">
      <c r="A1557" t="s">
        <v>1546</v>
      </c>
      <c r="B1557" s="28" t="str">
        <f t="shared" ref="B1557:B1558" si="419">B1556</f>
        <v>Kontejnerji iz železa ali jekla, brezšivni, za komprimirane ali utekočinjene pline, s tlakom 165 barov ali več, s prostornino največ 20 l (razen kontejnerjev, posebej izdelanih ali opremljenih za eno ali več vrst transporta)</v>
      </c>
      <c r="D1557" t="s">
        <v>815</v>
      </c>
      <c r="E1557">
        <v>0.47499999999999998</v>
      </c>
      <c r="F1557" s="62" t="s">
        <v>1722</v>
      </c>
      <c r="G1557" t="s">
        <v>1730</v>
      </c>
      <c r="H1557">
        <v>2025</v>
      </c>
    </row>
    <row r="1558" spans="1:8" ht="43.2" x14ac:dyDescent="0.3">
      <c r="A1558" t="s">
        <v>1546</v>
      </c>
      <c r="B1558" s="28" t="str">
        <f t="shared" si="419"/>
        <v>Kontejnerji iz železa ali jekla, brezšivni, za komprimirane ali utekočinjene pline, s tlakom 165 barov ali več, s prostornino največ 20 l (razen kontejnerjev, posebej izdelanih ali opremljenih za eno ali več vrst transporta)</v>
      </c>
      <c r="D1558" t="s">
        <v>816</v>
      </c>
      <c r="E1558">
        <v>6.6000000000000003E-2</v>
      </c>
      <c r="F1558" s="62" t="s">
        <v>1723</v>
      </c>
      <c r="G1558" t="s">
        <v>1730</v>
      </c>
      <c r="H1558">
        <v>2025</v>
      </c>
    </row>
    <row r="1559" spans="1:8" ht="43.2" x14ac:dyDescent="0.3">
      <c r="A1559" t="s">
        <v>1548</v>
      </c>
      <c r="B1559" s="28" t="s">
        <v>1549</v>
      </c>
      <c r="C1559">
        <v>3.7999999999999999E-2</v>
      </c>
      <c r="D1559" t="s">
        <v>814</v>
      </c>
      <c r="E1559">
        <v>1.3640000000000001</v>
      </c>
      <c r="F1559" s="62" t="s">
        <v>1721</v>
      </c>
      <c r="G1559" t="s">
        <v>1730</v>
      </c>
      <c r="H1559">
        <v>2025</v>
      </c>
    </row>
    <row r="1560" spans="1:8" ht="43.2" x14ac:dyDescent="0.3">
      <c r="A1560" t="s">
        <v>1548</v>
      </c>
      <c r="B1560" s="28" t="str">
        <f t="shared" ref="B1560:B1561" si="420">B1559</f>
        <v>Kontejnerji iz železa ali jekla, brezšivni, za komprimirane ali utekočinjene pline, s tlakom 165 barov ali več, s prostornino od 20 l ali več do največ 50 l (razen kontejnerjev, posebej izdelanih ali opremljenih za eno ali več vrst transporta)</v>
      </c>
      <c r="D1560" t="s">
        <v>815</v>
      </c>
      <c r="E1560">
        <v>0.47499999999999998</v>
      </c>
      <c r="F1560" s="62" t="s">
        <v>1722</v>
      </c>
      <c r="G1560" t="s">
        <v>1730</v>
      </c>
      <c r="H1560">
        <v>2025</v>
      </c>
    </row>
    <row r="1561" spans="1:8" ht="43.2" x14ac:dyDescent="0.3">
      <c r="A1561" t="s">
        <v>1548</v>
      </c>
      <c r="B1561" s="28" t="str">
        <f t="shared" si="420"/>
        <v>Kontejnerji iz železa ali jekla, brezšivni, za komprimirane ali utekočinjene pline, s tlakom 165 barov ali več, s prostornino od 20 l ali več do največ 50 l (razen kontejnerjev, posebej izdelanih ali opremljenih za eno ali več vrst transporta)</v>
      </c>
      <c r="D1561" t="s">
        <v>816</v>
      </c>
      <c r="E1561">
        <v>6.6000000000000003E-2</v>
      </c>
      <c r="F1561" s="62" t="s">
        <v>1723</v>
      </c>
      <c r="G1561" t="s">
        <v>1730</v>
      </c>
      <c r="H1561">
        <v>2025</v>
      </c>
    </row>
    <row r="1562" spans="1:8" ht="43.2" x14ac:dyDescent="0.3">
      <c r="A1562" t="s">
        <v>1550</v>
      </c>
      <c r="B1562" s="28" t="s">
        <v>1551</v>
      </c>
      <c r="C1562">
        <v>3.7999999999999999E-2</v>
      </c>
      <c r="D1562" t="s">
        <v>814</v>
      </c>
      <c r="E1562">
        <v>1.3640000000000001</v>
      </c>
      <c r="F1562" s="62" t="s">
        <v>1721</v>
      </c>
      <c r="G1562" t="s">
        <v>1730</v>
      </c>
      <c r="H1562">
        <v>2025</v>
      </c>
    </row>
    <row r="1563" spans="1:8" ht="43.2" x14ac:dyDescent="0.3">
      <c r="A1563" t="s">
        <v>1550</v>
      </c>
      <c r="B1563" s="28" t="str">
        <f t="shared" ref="B1563:B1564" si="421">B1562</f>
        <v>Kontejnerji iz železa ali jekla, brezšivni, za komprimirane ali utekočinjene pline, s tlakom 165 barov ali več, s prostornino več kot 50 l (razen kontejnerjev, posebej izdelanih ali opremljenih za eno ali več vrst transporta)</v>
      </c>
      <c r="D1563" t="s">
        <v>815</v>
      </c>
      <c r="E1563">
        <v>0.47499999999999998</v>
      </c>
      <c r="F1563" s="62" t="s">
        <v>1722</v>
      </c>
      <c r="G1563" t="s">
        <v>1730</v>
      </c>
      <c r="H1563">
        <v>2025</v>
      </c>
    </row>
    <row r="1564" spans="1:8" ht="43.2" x14ac:dyDescent="0.3">
      <c r="A1564" t="s">
        <v>1550</v>
      </c>
      <c r="B1564" s="28" t="str">
        <f t="shared" si="421"/>
        <v>Kontejnerji iz železa ali jekla, brezšivni, za komprimirane ali utekočinjene pline, s tlakom 165 barov ali več, s prostornino več kot 50 l (razen kontejnerjev, posebej izdelanih ali opremljenih za eno ali več vrst transporta)</v>
      </c>
      <c r="D1564" t="s">
        <v>816</v>
      </c>
      <c r="E1564">
        <v>6.6000000000000003E-2</v>
      </c>
      <c r="F1564" s="62" t="s">
        <v>1723</v>
      </c>
      <c r="G1564" t="s">
        <v>1730</v>
      </c>
      <c r="H1564">
        <v>2025</v>
      </c>
    </row>
    <row r="1565" spans="1:8" ht="28.8" x14ac:dyDescent="0.3">
      <c r="A1565" t="s">
        <v>1552</v>
      </c>
      <c r="B1565" s="28" t="s">
        <v>1553</v>
      </c>
      <c r="C1565">
        <v>3.7999999999999999E-2</v>
      </c>
      <c r="D1565" t="s">
        <v>814</v>
      </c>
      <c r="E1565">
        <v>1.3640000000000001</v>
      </c>
      <c r="F1565" s="62" t="s">
        <v>1721</v>
      </c>
      <c r="G1565" t="s">
        <v>1730</v>
      </c>
      <c r="H1565">
        <v>2025</v>
      </c>
    </row>
    <row r="1566" spans="1:8" ht="28.8" x14ac:dyDescent="0.3">
      <c r="A1566" t="s">
        <v>1552</v>
      </c>
      <c r="B1566" s="28" t="str">
        <f t="shared" ref="B1566:B1567" si="422">B1565</f>
        <v>Kontejnerji iz železa ali jekla, brezšivni, za komprimirane ali utekočinjene pline, s tlakom največ 165 barov (razen kontejnerjev, posebej izdelanih ali opremljenih za eno ali več vrst transporta)</v>
      </c>
      <c r="D1566" t="s">
        <v>815</v>
      </c>
      <c r="E1566">
        <v>0.47499999999999998</v>
      </c>
      <c r="F1566" s="62" t="s">
        <v>1722</v>
      </c>
      <c r="G1566" t="s">
        <v>1730</v>
      </c>
      <c r="H1566">
        <v>2025</v>
      </c>
    </row>
    <row r="1567" spans="1:8" ht="28.8" x14ac:dyDescent="0.3">
      <c r="A1567" t="s">
        <v>1552</v>
      </c>
      <c r="B1567" s="28" t="str">
        <f t="shared" si="422"/>
        <v>Kontejnerji iz železa ali jekla, brezšivni, za komprimirane ali utekočinjene pline, s tlakom največ 165 barov (razen kontejnerjev, posebej izdelanih ali opremljenih za eno ali več vrst transporta)</v>
      </c>
      <c r="D1567" t="s">
        <v>816</v>
      </c>
      <c r="E1567">
        <v>6.6000000000000003E-2</v>
      </c>
      <c r="F1567" s="62" t="s">
        <v>1723</v>
      </c>
      <c r="G1567" t="s">
        <v>1730</v>
      </c>
      <c r="H1567">
        <v>2025</v>
      </c>
    </row>
    <row r="1568" spans="1:8" ht="43.2" x14ac:dyDescent="0.3">
      <c r="A1568" t="s">
        <v>1554</v>
      </c>
      <c r="B1568" s="28" t="s">
        <v>1555</v>
      </c>
      <c r="C1568">
        <v>3.7999999999999999E-2</v>
      </c>
      <c r="D1568" t="s">
        <v>814</v>
      </c>
      <c r="E1568">
        <v>1.3640000000000001</v>
      </c>
      <c r="F1568" s="62" t="s">
        <v>1721</v>
      </c>
      <c r="G1568" t="s">
        <v>1730</v>
      </c>
      <c r="H1568">
        <v>2025</v>
      </c>
    </row>
    <row r="1569" spans="1:8" ht="43.2" x14ac:dyDescent="0.3">
      <c r="A1569" t="s">
        <v>1554</v>
      </c>
      <c r="B1569" s="28" t="str">
        <f t="shared" ref="B1569:B1570" si="423">B1568</f>
        <v>Kontejnerji iz železa ali jekla, brezšivni, za komprimirane ali utekočinjene pline, s prostornino največ 1 000  l (razen brezšivnih kontejnerjev in kontejnerjev, posebej izdelanih ali opremljenih za eno ali več vrst transporta)</v>
      </c>
      <c r="D1569" t="s">
        <v>815</v>
      </c>
      <c r="E1569">
        <v>0.47499999999999998</v>
      </c>
      <c r="F1569" s="62" t="s">
        <v>1722</v>
      </c>
      <c r="G1569" t="s">
        <v>1730</v>
      </c>
      <c r="H1569">
        <v>2025</v>
      </c>
    </row>
    <row r="1570" spans="1:8" ht="43.2" x14ac:dyDescent="0.3">
      <c r="A1570" t="s">
        <v>1554</v>
      </c>
      <c r="B1570" s="28" t="str">
        <f t="shared" si="423"/>
        <v>Kontejnerji iz železa ali jekla, brezšivni, za komprimirane ali utekočinjene pline, s prostornino največ 1 000  l (razen brezšivnih kontejnerjev in kontejnerjev, posebej izdelanih ali opremljenih za eno ali več vrst transporta)</v>
      </c>
      <c r="D1570" t="s">
        <v>816</v>
      </c>
      <c r="E1570">
        <v>6.6000000000000003E-2</v>
      </c>
      <c r="F1570" s="62" t="s">
        <v>1723</v>
      </c>
      <c r="G1570" t="s">
        <v>1730</v>
      </c>
      <c r="H1570">
        <v>2025</v>
      </c>
    </row>
    <row r="1571" spans="1:8" ht="43.2" x14ac:dyDescent="0.3">
      <c r="A1571" t="s">
        <v>1556</v>
      </c>
      <c r="B1571" s="28" t="s">
        <v>1557</v>
      </c>
      <c r="C1571">
        <v>3.7999999999999999E-2</v>
      </c>
      <c r="D1571" t="s">
        <v>814</v>
      </c>
      <c r="E1571">
        <v>1.3640000000000001</v>
      </c>
      <c r="F1571" s="62" t="s">
        <v>1721</v>
      </c>
      <c r="G1571" t="s">
        <v>1730</v>
      </c>
      <c r="H1571">
        <v>2025</v>
      </c>
    </row>
    <row r="1572" spans="1:8" ht="43.2" x14ac:dyDescent="0.3">
      <c r="A1572" t="s">
        <v>1556</v>
      </c>
      <c r="B1572" s="28" t="str">
        <f t="shared" ref="B1572:B1573" si="424">B1571</f>
        <v>Kontejnerji iz železa ali jekla, brezšivni, za komprimirane ali utekočinjene pline, s prostornino 1 000  l ali več (razen brezšivnih kontejnerjev in kontejnerjev, posebej izdelanih ali opremljenih za eno ali več vrst transporta)</v>
      </c>
      <c r="D1572" t="s">
        <v>815</v>
      </c>
      <c r="E1572">
        <v>0.47499999999999998</v>
      </c>
      <c r="F1572" s="62" t="s">
        <v>1722</v>
      </c>
      <c r="G1572" t="s">
        <v>1730</v>
      </c>
      <c r="H1572">
        <v>2025</v>
      </c>
    </row>
    <row r="1573" spans="1:8" ht="43.2" x14ac:dyDescent="0.3">
      <c r="A1573" t="s">
        <v>1556</v>
      </c>
      <c r="B1573" s="28" t="str">
        <f t="shared" si="424"/>
        <v>Kontejnerji iz železa ali jekla, brezšivni, za komprimirane ali utekočinjene pline, s prostornino 1 000  l ali več (razen brezšivnih kontejnerjev in kontejnerjev, posebej izdelanih ali opremljenih za eno ali več vrst transporta)</v>
      </c>
      <c r="D1573" t="s">
        <v>816</v>
      </c>
      <c r="E1573">
        <v>6.6000000000000003E-2</v>
      </c>
      <c r="F1573" s="62" t="s">
        <v>1723</v>
      </c>
      <c r="G1573" t="s">
        <v>1730</v>
      </c>
      <c r="H1573">
        <v>2025</v>
      </c>
    </row>
    <row r="1574" spans="1:8" x14ac:dyDescent="0.3">
      <c r="A1574" t="s">
        <v>303</v>
      </c>
      <c r="B1574" s="28" t="s">
        <v>541</v>
      </c>
      <c r="C1574">
        <v>3.7999999999999999E-2</v>
      </c>
      <c r="D1574" t="s">
        <v>814</v>
      </c>
      <c r="E1574">
        <v>1.3640000000000001</v>
      </c>
      <c r="F1574" s="62" t="s">
        <v>1721</v>
      </c>
      <c r="G1574" t="s">
        <v>1730</v>
      </c>
      <c r="H1574">
        <v>2025</v>
      </c>
    </row>
    <row r="1575" spans="1:8" x14ac:dyDescent="0.3">
      <c r="A1575" t="s">
        <v>303</v>
      </c>
      <c r="B1575" s="28" t="str">
        <f t="shared" ref="B1575:B1576" si="425">B1574</f>
        <v>Tirni vijaki (tirfoni) iz železa ali jekla</v>
      </c>
      <c r="D1575" t="s">
        <v>815</v>
      </c>
      <c r="E1575">
        <v>0.47499999999999998</v>
      </c>
      <c r="F1575" s="62" t="s">
        <v>1722</v>
      </c>
      <c r="G1575" t="s">
        <v>1730</v>
      </c>
      <c r="H1575">
        <v>2025</v>
      </c>
    </row>
    <row r="1576" spans="1:8" x14ac:dyDescent="0.3">
      <c r="A1576" t="s">
        <v>303</v>
      </c>
      <c r="B1576" s="28" t="str">
        <f t="shared" si="425"/>
        <v>Tirni vijaki (tirfoni) iz železa ali jekla</v>
      </c>
      <c r="D1576" t="s">
        <v>816</v>
      </c>
      <c r="E1576">
        <v>6.6000000000000003E-2</v>
      </c>
      <c r="F1576" s="62" t="s">
        <v>1723</v>
      </c>
      <c r="G1576" t="s">
        <v>1730</v>
      </c>
      <c r="H1576">
        <v>2025</v>
      </c>
    </row>
    <row r="1577" spans="1:8" x14ac:dyDescent="0.3">
      <c r="A1577" t="s">
        <v>304</v>
      </c>
      <c r="B1577" s="28" t="s">
        <v>542</v>
      </c>
      <c r="C1577">
        <v>3.7999999999999999E-2</v>
      </c>
      <c r="D1577" t="s">
        <v>1558</v>
      </c>
      <c r="E1577">
        <v>1.1539999999999999</v>
      </c>
      <c r="F1577" s="62" t="s">
        <v>1730</v>
      </c>
      <c r="G1577">
        <v>1</v>
      </c>
      <c r="H1577">
        <v>2025</v>
      </c>
    </row>
    <row r="1578" spans="1:8" x14ac:dyDescent="0.3">
      <c r="A1578" t="s">
        <v>304</v>
      </c>
      <c r="B1578" s="28" t="str">
        <f t="shared" ref="B1578" si="426">B1577</f>
        <v>Lesni vijaki iz nerjavnega jekla (razen tirnih vijakov (tirfonov))</v>
      </c>
      <c r="D1578" t="s">
        <v>1559</v>
      </c>
      <c r="E1578">
        <v>1.1160000000000001</v>
      </c>
      <c r="F1578" s="62" t="s">
        <v>1730</v>
      </c>
      <c r="G1578">
        <v>2</v>
      </c>
      <c r="H1578">
        <v>2028</v>
      </c>
    </row>
    <row r="1579" spans="1:8" x14ac:dyDescent="0.3">
      <c r="A1579" t="s">
        <v>305</v>
      </c>
      <c r="B1579" s="28" t="s">
        <v>543</v>
      </c>
      <c r="C1579">
        <v>3.7999999999999999E-2</v>
      </c>
      <c r="D1579" t="s">
        <v>814</v>
      </c>
      <c r="E1579">
        <v>1.3640000000000001</v>
      </c>
      <c r="F1579" s="62" t="s">
        <v>1721</v>
      </c>
      <c r="G1579" t="s">
        <v>1730</v>
      </c>
      <c r="H1579">
        <v>2025</v>
      </c>
    </row>
    <row r="1580" spans="1:8" x14ac:dyDescent="0.3">
      <c r="A1580" t="s">
        <v>305</v>
      </c>
      <c r="B1580" s="28" t="str">
        <f t="shared" ref="B1580:B1581" si="427">B1579</f>
        <v>Lesni vijaki iz železa ali jekla, razen nerjavnega (razen tirnih vijakov (tirfonov))</v>
      </c>
      <c r="D1580" t="s">
        <v>815</v>
      </c>
      <c r="E1580">
        <v>0.47499999999999998</v>
      </c>
      <c r="F1580" s="62" t="s">
        <v>1722</v>
      </c>
      <c r="G1580" t="s">
        <v>1730</v>
      </c>
      <c r="H1580">
        <v>2025</v>
      </c>
    </row>
    <row r="1581" spans="1:8" x14ac:dyDescent="0.3">
      <c r="A1581" t="s">
        <v>305</v>
      </c>
      <c r="B1581" s="28" t="str">
        <f t="shared" si="427"/>
        <v>Lesni vijaki iz železa ali jekla, razen nerjavnega (razen tirnih vijakov (tirfonov))</v>
      </c>
      <c r="D1581" t="s">
        <v>816</v>
      </c>
      <c r="E1581">
        <v>6.6000000000000003E-2</v>
      </c>
      <c r="F1581" s="62" t="s">
        <v>1723</v>
      </c>
      <c r="G1581" t="s">
        <v>1730</v>
      </c>
      <c r="H1581">
        <v>2025</v>
      </c>
    </row>
    <row r="1582" spans="1:8" x14ac:dyDescent="0.3">
      <c r="A1582" t="s">
        <v>306</v>
      </c>
      <c r="B1582" s="28" t="s">
        <v>1560</v>
      </c>
      <c r="C1582">
        <v>3.7999999999999999E-2</v>
      </c>
      <c r="D1582" t="s">
        <v>814</v>
      </c>
      <c r="E1582">
        <v>1.3640000000000001</v>
      </c>
      <c r="F1582" s="62" t="s">
        <v>1721</v>
      </c>
      <c r="G1582" t="s">
        <v>1730</v>
      </c>
      <c r="H1582">
        <v>2025</v>
      </c>
    </row>
    <row r="1583" spans="1:8" x14ac:dyDescent="0.3">
      <c r="A1583" t="s">
        <v>306</v>
      </c>
      <c r="B1583" s="28" t="str">
        <f t="shared" ref="B1583:B1584" si="428">B1582</f>
        <v>Vijaki s kavljem in vijaki z obročem iz železa ali jekla</v>
      </c>
      <c r="D1583" t="s">
        <v>815</v>
      </c>
      <c r="E1583">
        <v>0.47499999999999998</v>
      </c>
      <c r="F1583" s="62" t="s">
        <v>1722</v>
      </c>
      <c r="G1583" t="s">
        <v>1730</v>
      </c>
      <c r="H1583">
        <v>2025</v>
      </c>
    </row>
    <row r="1584" spans="1:8" x14ac:dyDescent="0.3">
      <c r="A1584" t="s">
        <v>306</v>
      </c>
      <c r="B1584" s="28" t="str">
        <f t="shared" si="428"/>
        <v>Vijaki s kavljem in vijaki z obročem iz železa ali jekla</v>
      </c>
      <c r="D1584" t="s">
        <v>816</v>
      </c>
      <c r="E1584">
        <v>6.6000000000000003E-2</v>
      </c>
      <c r="F1584" s="62" t="s">
        <v>1723</v>
      </c>
      <c r="G1584" t="s">
        <v>1730</v>
      </c>
      <c r="H1584">
        <v>2025</v>
      </c>
    </row>
    <row r="1585" spans="1:8" x14ac:dyDescent="0.3">
      <c r="A1585" t="s">
        <v>307</v>
      </c>
      <c r="B1585" s="28" t="s">
        <v>545</v>
      </c>
      <c r="C1585">
        <v>3.7999999999999999E-2</v>
      </c>
      <c r="D1585" t="s">
        <v>1558</v>
      </c>
      <c r="E1585">
        <v>1.1539999999999999</v>
      </c>
      <c r="F1585" s="62" t="s">
        <v>1730</v>
      </c>
      <c r="G1585">
        <v>1</v>
      </c>
      <c r="H1585">
        <v>2025</v>
      </c>
    </row>
    <row r="1586" spans="1:8" x14ac:dyDescent="0.3">
      <c r="A1586" t="s">
        <v>307</v>
      </c>
      <c r="B1586" s="28" t="str">
        <f t="shared" ref="B1586" si="429">B1585</f>
        <v>Samovrezni vijaki, iz nerjavnega jekla (razen lesnih vijakov)</v>
      </c>
      <c r="D1586" t="s">
        <v>1559</v>
      </c>
      <c r="E1586">
        <v>1.1160000000000001</v>
      </c>
      <c r="F1586" s="62" t="s">
        <v>1730</v>
      </c>
      <c r="G1586">
        <v>2</v>
      </c>
      <c r="H1586">
        <v>2028</v>
      </c>
    </row>
    <row r="1587" spans="1:8" x14ac:dyDescent="0.3">
      <c r="A1587" t="s">
        <v>308</v>
      </c>
      <c r="B1587" s="28" t="s">
        <v>546</v>
      </c>
      <c r="C1587">
        <v>3.7999999999999999E-2</v>
      </c>
      <c r="D1587" t="s">
        <v>814</v>
      </c>
      <c r="E1587">
        <v>1.3640000000000001</v>
      </c>
      <c r="F1587" s="62" t="s">
        <v>1721</v>
      </c>
      <c r="G1587" t="s">
        <v>1730</v>
      </c>
      <c r="H1587">
        <v>2025</v>
      </c>
    </row>
    <row r="1588" spans="1:8" x14ac:dyDescent="0.3">
      <c r="A1588" t="s">
        <v>308</v>
      </c>
      <c r="B1588" s="28" t="str">
        <f t="shared" ref="B1588:B1589" si="430">B1587</f>
        <v>Vijaki za pločevino, z navoji in koničnim deblom po celi dolžini, iz železa ali jekla, razen nerjavnega</v>
      </c>
      <c r="D1588" t="s">
        <v>815</v>
      </c>
      <c r="E1588">
        <v>0.47499999999999998</v>
      </c>
      <c r="F1588" s="62" t="s">
        <v>1722</v>
      </c>
      <c r="G1588" t="s">
        <v>1730</v>
      </c>
      <c r="H1588">
        <v>2025</v>
      </c>
    </row>
    <row r="1589" spans="1:8" x14ac:dyDescent="0.3">
      <c r="A1589" t="s">
        <v>308</v>
      </c>
      <c r="B1589" s="28" t="str">
        <f t="shared" si="430"/>
        <v>Vijaki za pločevino, z navoji in koničnim deblom po celi dolžini, iz železa ali jekla, razen nerjavnega</v>
      </c>
      <c r="D1589" t="s">
        <v>816</v>
      </c>
      <c r="E1589">
        <v>6.6000000000000003E-2</v>
      </c>
      <c r="F1589" s="62" t="s">
        <v>1723</v>
      </c>
      <c r="G1589" t="s">
        <v>1730</v>
      </c>
      <c r="H1589">
        <v>2025</v>
      </c>
    </row>
    <row r="1590" spans="1:8" ht="28.8" x14ac:dyDescent="0.3">
      <c r="A1590" t="s">
        <v>309</v>
      </c>
      <c r="B1590" s="28" t="s">
        <v>547</v>
      </c>
      <c r="C1590">
        <v>3.7999999999999999E-2</v>
      </c>
      <c r="D1590" t="s">
        <v>814</v>
      </c>
      <c r="E1590">
        <v>1.3640000000000001</v>
      </c>
      <c r="F1590" s="62" t="s">
        <v>1721</v>
      </c>
      <c r="G1590" t="s">
        <v>1730</v>
      </c>
      <c r="H1590">
        <v>2025</v>
      </c>
    </row>
    <row r="1591" spans="1:8" ht="28.8" x14ac:dyDescent="0.3">
      <c r="A1591" t="s">
        <v>309</v>
      </c>
      <c r="B1591" s="28" t="str">
        <f t="shared" ref="B1591:B1592" si="431">B1590</f>
        <v>Samovrezni vijaki, iz železa ali jekla, razen nerjavnega (razen vijakov za pločevino, z navoji in koničnim deblom po celi dolžini, ter lesnih vijakov)</v>
      </c>
      <c r="D1591" t="s">
        <v>815</v>
      </c>
      <c r="E1591">
        <v>0.47499999999999998</v>
      </c>
      <c r="F1591" s="62" t="s">
        <v>1722</v>
      </c>
      <c r="G1591" t="s">
        <v>1730</v>
      </c>
      <c r="H1591">
        <v>2025</v>
      </c>
    </row>
    <row r="1592" spans="1:8" ht="28.8" x14ac:dyDescent="0.3">
      <c r="A1592" t="s">
        <v>309</v>
      </c>
      <c r="B1592" s="28" t="str">
        <f t="shared" si="431"/>
        <v>Samovrezni vijaki, iz železa ali jekla, razen nerjavnega (razen vijakov za pločevino, z navoji in koničnim deblom po celi dolžini, ter lesnih vijakov)</v>
      </c>
      <c r="D1592" t="s">
        <v>816</v>
      </c>
      <c r="E1592">
        <v>6.6000000000000003E-2</v>
      </c>
      <c r="F1592" s="62" t="s">
        <v>1723</v>
      </c>
      <c r="G1592" t="s">
        <v>1730</v>
      </c>
      <c r="H1592">
        <v>2025</v>
      </c>
    </row>
    <row r="1593" spans="1:8" ht="28.8" x14ac:dyDescent="0.3">
      <c r="A1593" t="s">
        <v>1561</v>
      </c>
      <c r="B1593" s="28" t="s">
        <v>1562</v>
      </c>
      <c r="C1593">
        <v>3.7999999999999999E-2</v>
      </c>
      <c r="D1593" t="s">
        <v>814</v>
      </c>
      <c r="E1593">
        <v>1.3640000000000001</v>
      </c>
      <c r="F1593" s="62" t="s">
        <v>1721</v>
      </c>
      <c r="G1593" t="s">
        <v>1730</v>
      </c>
      <c r="H1593">
        <v>2025</v>
      </c>
    </row>
    <row r="1594" spans="1:8" ht="28.8" x14ac:dyDescent="0.3">
      <c r="A1594" t="s">
        <v>1561</v>
      </c>
      <c r="B1594" s="28" t="str">
        <f t="shared" ref="B1594:B1595" si="432">B1593</f>
        <v>Vijaki in sorniki, iz železa ali jekla, s svojimi maticami ali podložkami ali brez njih, za pritrjevanje sestavnega materiala na železniške tire (razen tirnih vijakov (tirfonov))</v>
      </c>
      <c r="D1594" t="s">
        <v>815</v>
      </c>
      <c r="E1594">
        <v>0.47499999999999998</v>
      </c>
      <c r="F1594" s="62" t="s">
        <v>1722</v>
      </c>
      <c r="G1594" t="s">
        <v>1730</v>
      </c>
      <c r="H1594">
        <v>2025</v>
      </c>
    </row>
    <row r="1595" spans="1:8" ht="28.8" x14ac:dyDescent="0.3">
      <c r="A1595" t="s">
        <v>1561</v>
      </c>
      <c r="B1595" s="28" t="str">
        <f t="shared" si="432"/>
        <v>Vijaki in sorniki, iz železa ali jekla, s svojimi maticami ali podložkami ali brez njih, za pritrjevanje sestavnega materiala na železniške tire (razen tirnih vijakov (tirfonov))</v>
      </c>
      <c r="D1595" t="s">
        <v>816</v>
      </c>
      <c r="E1595">
        <v>6.6000000000000003E-2</v>
      </c>
      <c r="F1595" s="62" t="s">
        <v>1723</v>
      </c>
      <c r="G1595" t="s">
        <v>1730</v>
      </c>
      <c r="H1595">
        <v>2025</v>
      </c>
    </row>
    <row r="1596" spans="1:8" ht="28.8" x14ac:dyDescent="0.3">
      <c r="A1596" t="s">
        <v>1563</v>
      </c>
      <c r="B1596" s="28" t="s">
        <v>1564</v>
      </c>
      <c r="C1596">
        <v>3.7999999999999999E-2</v>
      </c>
      <c r="D1596" t="s">
        <v>1558</v>
      </c>
      <c r="E1596">
        <v>1.1539999999999999</v>
      </c>
      <c r="F1596" s="62" t="s">
        <v>1730</v>
      </c>
      <c r="G1596">
        <v>1</v>
      </c>
      <c r="H1596">
        <v>2025</v>
      </c>
    </row>
    <row r="1597" spans="1:8" ht="28.8" x14ac:dyDescent="0.3">
      <c r="A1597" t="s">
        <v>1563</v>
      </c>
      <c r="B1597" s="28" t="str">
        <f t="shared" ref="B1597" si="433">B1596</f>
        <v>Vijaki in sorniki iz nerjavnega jekla, s svojimi maticami ali podložkami ali brez njih, brez glave (razen vijakov in sornikov za pritrjevanje sestavnega materiala na železniške tire)</v>
      </c>
      <c r="D1597" t="s">
        <v>1559</v>
      </c>
      <c r="E1597">
        <v>1.1160000000000001</v>
      </c>
      <c r="F1597" s="62" t="s">
        <v>1730</v>
      </c>
      <c r="G1597">
        <v>2</v>
      </c>
      <c r="H1597">
        <v>2028</v>
      </c>
    </row>
    <row r="1598" spans="1:8" ht="43.2" x14ac:dyDescent="0.3">
      <c r="A1598" t="s">
        <v>1565</v>
      </c>
      <c r="B1598" s="28" t="s">
        <v>1566</v>
      </c>
      <c r="C1598">
        <v>3.7999999999999999E-2</v>
      </c>
      <c r="D1598" t="s">
        <v>814</v>
      </c>
      <c r="E1598">
        <v>1.3640000000000001</v>
      </c>
      <c r="F1598" s="62" t="s">
        <v>1721</v>
      </c>
      <c r="G1598" t="s">
        <v>1730</v>
      </c>
      <c r="H1598">
        <v>2025</v>
      </c>
    </row>
    <row r="1599" spans="1:8" ht="43.2" x14ac:dyDescent="0.3">
      <c r="A1599" t="s">
        <v>1565</v>
      </c>
      <c r="B1599" s="28" t="str">
        <f t="shared" ref="B1599:B1600" si="434">B1598</f>
        <v>Vijaki in sorniki, iz železa ali jekla, razen nerjavnega, s svojimi maticami ali podložkami ali brez njih, z natezno trdnostjo manj kot 800 MPa, brez glave (razen vijakov in sornikov za pritrjevanje sestavnega materiala na železniške tire)</v>
      </c>
      <c r="D1599" t="s">
        <v>815</v>
      </c>
      <c r="E1599">
        <v>0.47499999999999998</v>
      </c>
      <c r="F1599" s="62" t="s">
        <v>1722</v>
      </c>
      <c r="G1599" t="s">
        <v>1730</v>
      </c>
      <c r="H1599">
        <v>2025</v>
      </c>
    </row>
    <row r="1600" spans="1:8" ht="43.2" x14ac:dyDescent="0.3">
      <c r="A1600" t="s">
        <v>1565</v>
      </c>
      <c r="B1600" s="28" t="str">
        <f t="shared" si="434"/>
        <v>Vijaki in sorniki, iz železa ali jekla, razen nerjavnega, s svojimi maticami ali podložkami ali brez njih, z natezno trdnostjo manj kot 800 MPa, brez glave (razen vijakov in sornikov za pritrjevanje sestavnega materiala na železniške tire)</v>
      </c>
      <c r="D1600" t="s">
        <v>816</v>
      </c>
      <c r="E1600">
        <v>6.6000000000000003E-2</v>
      </c>
      <c r="F1600" s="62" t="s">
        <v>1723</v>
      </c>
      <c r="G1600" t="s">
        <v>1730</v>
      </c>
      <c r="H1600">
        <v>2025</v>
      </c>
    </row>
    <row r="1601" spans="1:8" ht="43.2" x14ac:dyDescent="0.3">
      <c r="A1601" t="s">
        <v>1567</v>
      </c>
      <c r="B1601" s="28" t="s">
        <v>1568</v>
      </c>
      <c r="C1601">
        <v>3.7999999999999999E-2</v>
      </c>
      <c r="D1601" t="s">
        <v>814</v>
      </c>
      <c r="E1601">
        <v>1.3640000000000001</v>
      </c>
      <c r="F1601" s="62" t="s">
        <v>1721</v>
      </c>
      <c r="G1601" t="s">
        <v>1730</v>
      </c>
      <c r="H1601">
        <v>2025</v>
      </c>
    </row>
    <row r="1602" spans="1:8" ht="43.2" x14ac:dyDescent="0.3">
      <c r="A1602" t="s">
        <v>1567</v>
      </c>
      <c r="B1602" s="28" t="str">
        <f t="shared" ref="B1602:B1603" si="435">B1601</f>
        <v>Vijaki in sorniki, iz železa ali jekla, razen nerjavnega, s svojimi maticami ali podložkami ali brez njih, z natezno trdnostjo 800 MPa ali več, brez glave (razen vijakov in sornikov za pritrjevanje sestavnega materiala na železniške tire)</v>
      </c>
      <c r="D1602" t="s">
        <v>815</v>
      </c>
      <c r="E1602">
        <v>0.47499999999999998</v>
      </c>
      <c r="F1602" s="62" t="s">
        <v>1722</v>
      </c>
      <c r="G1602" t="s">
        <v>1730</v>
      </c>
      <c r="H1602">
        <v>2025</v>
      </c>
    </row>
    <row r="1603" spans="1:8" ht="43.2" x14ac:dyDescent="0.3">
      <c r="A1603" t="s">
        <v>1567</v>
      </c>
      <c r="B1603" s="28" t="str">
        <f t="shared" si="435"/>
        <v>Vijaki in sorniki, iz železa ali jekla, razen nerjavnega, s svojimi maticami ali podložkami ali brez njih, z natezno trdnostjo 800 MPa ali več, brez glave (razen vijakov in sornikov za pritrjevanje sestavnega materiala na železniške tire)</v>
      </c>
      <c r="D1603" t="s">
        <v>816</v>
      </c>
      <c r="E1603">
        <v>6.6000000000000003E-2</v>
      </c>
      <c r="F1603" s="62" t="s">
        <v>1723</v>
      </c>
      <c r="G1603" t="s">
        <v>1730</v>
      </c>
      <c r="H1603">
        <v>2025</v>
      </c>
    </row>
    <row r="1604" spans="1:8" ht="28.8" x14ac:dyDescent="0.3">
      <c r="A1604" t="s">
        <v>1569</v>
      </c>
      <c r="B1604" s="28" t="s">
        <v>1570</v>
      </c>
      <c r="C1604">
        <v>3.7999999999999999E-2</v>
      </c>
      <c r="D1604" t="s">
        <v>1558</v>
      </c>
      <c r="E1604">
        <v>1.1539999999999999</v>
      </c>
      <c r="F1604" s="62" t="s">
        <v>1730</v>
      </c>
      <c r="G1604">
        <v>1</v>
      </c>
      <c r="H1604">
        <v>2025</v>
      </c>
    </row>
    <row r="1605" spans="1:8" ht="28.8" x14ac:dyDescent="0.3">
      <c r="A1605" t="s">
        <v>1569</v>
      </c>
      <c r="B1605" s="28" t="str">
        <f t="shared" ref="B1605" si="436">B1604</f>
        <v>Vijaki in sorniki iz nerjavnega jekla, s svojimi maticami ali podložkami ali brez njih, z glavo z ravno ali križno zarezo (razen lesnih vijakov in samovreznih vijakov)</v>
      </c>
      <c r="D1605" t="s">
        <v>1559</v>
      </c>
      <c r="E1605">
        <v>1.1160000000000001</v>
      </c>
      <c r="F1605" s="62" t="s">
        <v>1730</v>
      </c>
      <c r="G1605">
        <v>2</v>
      </c>
      <c r="H1605">
        <v>2028</v>
      </c>
    </row>
    <row r="1606" spans="1:8" ht="28.8" x14ac:dyDescent="0.3">
      <c r="A1606" t="s">
        <v>1571</v>
      </c>
      <c r="B1606" s="28" t="s">
        <v>1572</v>
      </c>
      <c r="C1606">
        <v>3.7999999999999999E-2</v>
      </c>
      <c r="D1606" t="s">
        <v>814</v>
      </c>
      <c r="E1606">
        <v>1.3640000000000001</v>
      </c>
      <c r="F1606" s="62" t="s">
        <v>1721</v>
      </c>
      <c r="G1606" t="s">
        <v>1730</v>
      </c>
      <c r="H1606">
        <v>2025</v>
      </c>
    </row>
    <row r="1607" spans="1:8" ht="28.8" x14ac:dyDescent="0.3">
      <c r="A1607" t="s">
        <v>1571</v>
      </c>
      <c r="B1607" s="28" t="str">
        <f t="shared" ref="B1607:B1608" si="437">B1606</f>
        <v>Vijaki in sorniki, iz železa ali jekla, razen nerjavnega, s svojimi maticami ali podložkami ali brez njih, z glavo z ravno ali križno zarezo (razen lesnih vijakov in samovreznih vijakov)</v>
      </c>
      <c r="D1607" t="s">
        <v>815</v>
      </c>
      <c r="E1607">
        <v>0.47499999999999998</v>
      </c>
      <c r="F1607" s="62" t="s">
        <v>1722</v>
      </c>
      <c r="G1607" t="s">
        <v>1730</v>
      </c>
      <c r="H1607">
        <v>2025</v>
      </c>
    </row>
    <row r="1608" spans="1:8" ht="28.8" x14ac:dyDescent="0.3">
      <c r="A1608" t="s">
        <v>1571</v>
      </c>
      <c r="B1608" s="28" t="str">
        <f t="shared" si="437"/>
        <v>Vijaki in sorniki, iz železa ali jekla, razen nerjavnega, s svojimi maticami ali podložkami ali brez njih, z glavo z ravno ali križno zarezo (razen lesnih vijakov in samovreznih vijakov)</v>
      </c>
      <c r="D1608" t="s">
        <v>816</v>
      </c>
      <c r="E1608">
        <v>6.6000000000000003E-2</v>
      </c>
      <c r="F1608" s="62" t="s">
        <v>1723</v>
      </c>
      <c r="G1608" t="s">
        <v>1730</v>
      </c>
      <c r="H1608">
        <v>2025</v>
      </c>
    </row>
    <row r="1609" spans="1:8" ht="43.2" x14ac:dyDescent="0.3">
      <c r="A1609" t="s">
        <v>1573</v>
      </c>
      <c r="B1609" s="28" t="s">
        <v>1574</v>
      </c>
      <c r="C1609">
        <v>3.7999999999999999E-2</v>
      </c>
      <c r="D1609" t="s">
        <v>1558</v>
      </c>
      <c r="E1609">
        <v>1.1539999999999999</v>
      </c>
      <c r="F1609" s="62" t="s">
        <v>1730</v>
      </c>
      <c r="G1609">
        <v>1</v>
      </c>
      <c r="H1609">
        <v>2025</v>
      </c>
    </row>
    <row r="1610" spans="1:8" ht="43.2" x14ac:dyDescent="0.3">
      <c r="A1610" t="s">
        <v>1573</v>
      </c>
      <c r="B1610" s="28" t="str">
        <f t="shared" ref="B1610" si="438">B1609</f>
        <v>Vijaki in sorniki s šesterokotno glavo brez zareze, iz nerjavnega jekla, s svojimi maticami ali podložkami ali brez njih (razen lesnih vijakov, samovreznih vijakov ter vijakov in sornikov za pritrjevanje sestavnega materiala na železniške tire)</v>
      </c>
      <c r="D1610" t="s">
        <v>1559</v>
      </c>
      <c r="E1610">
        <v>1.1160000000000001</v>
      </c>
      <c r="F1610" s="62" t="s">
        <v>1730</v>
      </c>
      <c r="G1610">
        <v>2</v>
      </c>
      <c r="H1610">
        <v>2028</v>
      </c>
    </row>
    <row r="1611" spans="1:8" ht="43.2" x14ac:dyDescent="0.3">
      <c r="A1611" t="s">
        <v>1575</v>
      </c>
      <c r="B1611" s="28" t="s">
        <v>1576</v>
      </c>
      <c r="C1611">
        <v>3.7999999999999999E-2</v>
      </c>
      <c r="D1611" t="s">
        <v>814</v>
      </c>
      <c r="E1611">
        <v>1.3640000000000001</v>
      </c>
      <c r="F1611" s="62" t="s">
        <v>1721</v>
      </c>
      <c r="G1611" t="s">
        <v>1730</v>
      </c>
      <c r="H1611">
        <v>2025</v>
      </c>
    </row>
    <row r="1612" spans="1:8" ht="43.2" x14ac:dyDescent="0.3">
      <c r="A1612" t="s">
        <v>1575</v>
      </c>
      <c r="B1612" s="28" t="str">
        <f t="shared" ref="B1612:B1613" si="439">B1611</f>
        <v>Vijaki in sorniki s šesterokotno glavo brez zareze, iz železa ali jekla, razen nerjavnega, s svojimi maticami ali podložkami ali brez njih (razen lesnih vijakov, samovreznih vijakov ter vijakov in sornikov za pritrjevanje sestavnega materiala na železniške tire)</v>
      </c>
      <c r="D1612" t="s">
        <v>815</v>
      </c>
      <c r="E1612">
        <v>0.47499999999999998</v>
      </c>
      <c r="F1612" s="62" t="s">
        <v>1722</v>
      </c>
      <c r="G1612" t="s">
        <v>1730</v>
      </c>
      <c r="H1612">
        <v>2025</v>
      </c>
    </row>
    <row r="1613" spans="1:8" ht="43.2" x14ac:dyDescent="0.3">
      <c r="A1613" t="s">
        <v>1575</v>
      </c>
      <c r="B1613" s="28" t="str">
        <f t="shared" si="439"/>
        <v>Vijaki in sorniki s šesterokotno glavo brez zareze, iz železa ali jekla, razen nerjavnega, s svojimi maticami ali podložkami ali brez njih (razen lesnih vijakov, samovreznih vijakov ter vijakov in sornikov za pritrjevanje sestavnega materiala na železniške tire)</v>
      </c>
      <c r="D1613" t="s">
        <v>816</v>
      </c>
      <c r="E1613">
        <v>6.6000000000000003E-2</v>
      </c>
      <c r="F1613" s="62" t="s">
        <v>1723</v>
      </c>
      <c r="G1613" t="s">
        <v>1730</v>
      </c>
      <c r="H1613">
        <v>2025</v>
      </c>
    </row>
    <row r="1614" spans="1:8" ht="43.2" x14ac:dyDescent="0.3">
      <c r="A1614" t="s">
        <v>1577</v>
      </c>
      <c r="B1614" s="28" t="s">
        <v>1578</v>
      </c>
      <c r="C1614">
        <v>3.7999999999999999E-2</v>
      </c>
      <c r="D1614" t="s">
        <v>1558</v>
      </c>
      <c r="E1614">
        <v>1.1539999999999999</v>
      </c>
      <c r="F1614" s="62" t="s">
        <v>1730</v>
      </c>
      <c r="G1614">
        <v>1</v>
      </c>
      <c r="H1614">
        <v>2025</v>
      </c>
    </row>
    <row r="1615" spans="1:8" ht="43.2" x14ac:dyDescent="0.3">
      <c r="A1615" t="s">
        <v>1577</v>
      </c>
      <c r="B1615" s="28" t="str">
        <f t="shared" ref="B1615" si="440">B1614</f>
        <v>Šeterokotni vijaki in sorniki, iz nerjavnega jekla, s svojimi maticami ali podložkami ali brez njih (razen tistih s šesterokotno glavo, lesnih vijakov, samovreznih vijakov ter vijakov in sornikov za pritrjevanje sestavnega materiala na železniške tire)</v>
      </c>
      <c r="D1615" t="s">
        <v>1559</v>
      </c>
      <c r="E1615">
        <v>1.1160000000000001</v>
      </c>
      <c r="F1615" s="62" t="s">
        <v>1730</v>
      </c>
      <c r="G1615">
        <v>2</v>
      </c>
      <c r="H1615">
        <v>2028</v>
      </c>
    </row>
    <row r="1616" spans="1:8" ht="43.2" x14ac:dyDescent="0.3">
      <c r="A1616" t="s">
        <v>1579</v>
      </c>
      <c r="B1616" s="28" t="s">
        <v>1580</v>
      </c>
      <c r="C1616">
        <v>3.7999999999999999E-2</v>
      </c>
      <c r="D1616" t="s">
        <v>814</v>
      </c>
      <c r="E1616">
        <v>1.3640000000000001</v>
      </c>
      <c r="F1616" s="62" t="s">
        <v>1721</v>
      </c>
      <c r="G1616" t="s">
        <v>1730</v>
      </c>
      <c r="H1616">
        <v>2025</v>
      </c>
    </row>
    <row r="1617" spans="1:8" ht="43.2" x14ac:dyDescent="0.3">
      <c r="A1617" t="s">
        <v>1579</v>
      </c>
      <c r="B1617" s="28" t="str">
        <f t="shared" ref="B1617:B1618" si="441">B1616</f>
        <v>Šesterokotni vijaki in sorniki, iz železa ali jekla, razen nerjavnega, s svojimi maticami ali podložkami ali brez njih, z natezno trdnostjo manj kot 800 MPa (razen tistih z glavo brez zareze, lesnih vijakov, samovreznih vijakov ter vijakov in sornikov za pritrjevanje sestavnega materiala na železniške tire)</v>
      </c>
      <c r="D1617" t="s">
        <v>815</v>
      </c>
      <c r="E1617">
        <v>0.47499999999999998</v>
      </c>
      <c r="F1617" s="62" t="s">
        <v>1722</v>
      </c>
      <c r="G1617" t="s">
        <v>1730</v>
      </c>
      <c r="H1617">
        <v>2025</v>
      </c>
    </row>
    <row r="1618" spans="1:8" ht="43.2" x14ac:dyDescent="0.3">
      <c r="A1618" t="s">
        <v>1579</v>
      </c>
      <c r="B1618" s="28" t="str">
        <f t="shared" si="441"/>
        <v>Šesterokotni vijaki in sorniki, iz železa ali jekla, razen nerjavnega, s svojimi maticami ali podložkami ali brez njih, z natezno trdnostjo manj kot 800 MPa (razen tistih z glavo brez zareze, lesnih vijakov, samovreznih vijakov ter vijakov in sornikov za pritrjevanje sestavnega materiala na železniške tire)</v>
      </c>
      <c r="D1618" t="s">
        <v>816</v>
      </c>
      <c r="E1618">
        <v>6.6000000000000003E-2</v>
      </c>
      <c r="F1618" s="62" t="s">
        <v>1723</v>
      </c>
      <c r="G1618" t="s">
        <v>1730</v>
      </c>
      <c r="H1618">
        <v>2025</v>
      </c>
    </row>
    <row r="1619" spans="1:8" ht="43.2" x14ac:dyDescent="0.3">
      <c r="A1619" t="s">
        <v>1581</v>
      </c>
      <c r="B1619" s="28" t="s">
        <v>1582</v>
      </c>
      <c r="C1619">
        <v>3.7999999999999999E-2</v>
      </c>
      <c r="D1619" t="s">
        <v>814</v>
      </c>
      <c r="E1619">
        <v>1.3640000000000001</v>
      </c>
      <c r="F1619" s="62" t="s">
        <v>1721</v>
      </c>
      <c r="G1619" t="s">
        <v>1730</v>
      </c>
      <c r="H1619">
        <v>2025</v>
      </c>
    </row>
    <row r="1620" spans="1:8" ht="43.2" x14ac:dyDescent="0.3">
      <c r="A1620" t="s">
        <v>1581</v>
      </c>
      <c r="B1620" s="28" t="str">
        <f t="shared" ref="B1620:B1621" si="442">B1619</f>
        <v>Šesterokotni vijaki in sorniki, iz železa ali jekla, razen nerjavnega, s svojimi maticami ali podložkami ali brez njih, z natezno trdnostjo 800 MPa ali več, (razen tistih z glavo brez zareze, lesnih vijakov, samovreznih vijakov ter vijakov in sornikov za pritrjevanje sestavnega materiala na železniške tire)</v>
      </c>
      <c r="D1620" t="s">
        <v>815</v>
      </c>
      <c r="E1620">
        <v>0.47499999999999998</v>
      </c>
      <c r="F1620" s="62" t="s">
        <v>1722</v>
      </c>
      <c r="G1620" t="s">
        <v>1730</v>
      </c>
      <c r="H1620">
        <v>2025</v>
      </c>
    </row>
    <row r="1621" spans="1:8" ht="43.2" x14ac:dyDescent="0.3">
      <c r="A1621" t="s">
        <v>1581</v>
      </c>
      <c r="B1621" s="28" t="str">
        <f t="shared" si="442"/>
        <v>Šesterokotni vijaki in sorniki, iz železa ali jekla, razen nerjavnega, s svojimi maticami ali podložkami ali brez njih, z natezno trdnostjo 800 MPa ali več, (razen tistih z glavo brez zareze, lesnih vijakov, samovreznih vijakov ter vijakov in sornikov za pritrjevanje sestavnega materiala na železniške tire)</v>
      </c>
      <c r="D1621" t="s">
        <v>816</v>
      </c>
      <c r="E1621">
        <v>6.6000000000000003E-2</v>
      </c>
      <c r="F1621" s="62" t="s">
        <v>1723</v>
      </c>
      <c r="G1621" t="s">
        <v>1730</v>
      </c>
      <c r="H1621">
        <v>2025</v>
      </c>
    </row>
    <row r="1622" spans="1:8" ht="57.6" x14ac:dyDescent="0.3">
      <c r="A1622" t="s">
        <v>1583</v>
      </c>
      <c r="B1622" s="28" t="s">
        <v>1584</v>
      </c>
      <c r="C1622">
        <v>3.7999999999999999E-2</v>
      </c>
      <c r="D1622" t="s">
        <v>814</v>
      </c>
      <c r="E1622">
        <v>1.3640000000000001</v>
      </c>
      <c r="F1622" s="62" t="s">
        <v>1721</v>
      </c>
      <c r="G1622" t="s">
        <v>1730</v>
      </c>
      <c r="H1622">
        <v>2025</v>
      </c>
    </row>
    <row r="1623" spans="1:8" ht="57.6" x14ac:dyDescent="0.3">
      <c r="A1623" t="s">
        <v>1583</v>
      </c>
      <c r="B1623" s="28" t="str">
        <f t="shared" ref="B1623:B1624" si="443">B1622</f>
        <v>Vijaki in sorniki, iz železa ali jekla, s svojimi maticami ali podložkami ali brez njih, z glavo (razen tistih z ravno ali križno zarezo ali tistih s šesterokotno glavo brez zareze; lesnih vijakov, samovreznih vijakov, vijakov in sornikov za pritrjevanje sestavnega materiala na železniške tire, vijakov s kavljem, vijakov s kavljem in vijakov z obročem)</v>
      </c>
      <c r="D1623" t="s">
        <v>815</v>
      </c>
      <c r="E1623">
        <v>0.47499999999999998</v>
      </c>
      <c r="F1623" s="62" t="s">
        <v>1722</v>
      </c>
      <c r="G1623" t="s">
        <v>1730</v>
      </c>
      <c r="H1623">
        <v>2025</v>
      </c>
    </row>
    <row r="1624" spans="1:8" ht="57.6" x14ac:dyDescent="0.3">
      <c r="A1624" t="s">
        <v>1583</v>
      </c>
      <c r="B1624" s="28" t="str">
        <f t="shared" si="443"/>
        <v>Vijaki in sorniki, iz železa ali jekla, s svojimi maticami ali podložkami ali brez njih, z glavo (razen tistih z ravno ali križno zarezo ali tistih s šesterokotno glavo brez zareze; lesnih vijakov, samovreznih vijakov, vijakov in sornikov za pritrjevanje sestavnega materiala na železniške tire, vijakov s kavljem, vijakov s kavljem in vijakov z obročem)</v>
      </c>
      <c r="D1624" t="s">
        <v>816</v>
      </c>
      <c r="E1624">
        <v>6.6000000000000003E-2</v>
      </c>
      <c r="F1624" s="62" t="s">
        <v>1723</v>
      </c>
      <c r="G1624" t="s">
        <v>1730</v>
      </c>
      <c r="H1624">
        <v>2025</v>
      </c>
    </row>
    <row r="1625" spans="1:8" x14ac:dyDescent="0.3">
      <c r="A1625" t="s">
        <v>1585</v>
      </c>
      <c r="B1625" s="28" t="s">
        <v>1586</v>
      </c>
      <c r="C1625">
        <v>3.7999999999999999E-2</v>
      </c>
      <c r="D1625" t="s">
        <v>1558</v>
      </c>
      <c r="E1625">
        <v>1.1539999999999999</v>
      </c>
      <c r="F1625" s="62" t="s">
        <v>1730</v>
      </c>
      <c r="G1625">
        <v>1</v>
      </c>
      <c r="H1625">
        <v>2025</v>
      </c>
    </row>
    <row r="1626" spans="1:8" x14ac:dyDescent="0.3">
      <c r="A1626" t="s">
        <v>1585</v>
      </c>
      <c r="B1626" s="28" t="str">
        <f t="shared" ref="B1626" si="444">B1625</f>
        <v>Slepe matice iz nerjavnega jekla</v>
      </c>
      <c r="D1626" t="s">
        <v>1559</v>
      </c>
      <c r="E1626">
        <v>1.1160000000000001</v>
      </c>
      <c r="F1626" s="62" t="s">
        <v>1730</v>
      </c>
      <c r="G1626">
        <v>2</v>
      </c>
      <c r="H1626">
        <v>2028</v>
      </c>
    </row>
    <row r="1627" spans="1:8" x14ac:dyDescent="0.3">
      <c r="A1627" t="s">
        <v>1587</v>
      </c>
      <c r="B1627" s="28" t="s">
        <v>1588</v>
      </c>
      <c r="C1627">
        <v>3.7999999999999999E-2</v>
      </c>
      <c r="D1627" t="s">
        <v>1558</v>
      </c>
      <c r="E1627">
        <v>1.1539999999999999</v>
      </c>
      <c r="F1627" s="62" t="s">
        <v>1730</v>
      </c>
      <c r="G1627">
        <v>1</v>
      </c>
      <c r="H1627">
        <v>2025</v>
      </c>
    </row>
    <row r="1628" spans="1:8" x14ac:dyDescent="0.3">
      <c r="A1628" t="s">
        <v>1587</v>
      </c>
      <c r="B1628" s="28" t="str">
        <f t="shared" ref="B1628" si="445">B1627</f>
        <v>Matice iz nerjavnega jekla (razen slepih matic)</v>
      </c>
      <c r="D1628" t="s">
        <v>1559</v>
      </c>
      <c r="E1628">
        <v>1.1160000000000001</v>
      </c>
      <c r="F1628" s="62" t="s">
        <v>1730</v>
      </c>
      <c r="G1628">
        <v>2</v>
      </c>
      <c r="H1628">
        <v>2028</v>
      </c>
    </row>
    <row r="1629" spans="1:8" x14ac:dyDescent="0.3">
      <c r="A1629" t="s">
        <v>1589</v>
      </c>
      <c r="B1629" s="28" t="s">
        <v>1590</v>
      </c>
      <c r="C1629">
        <v>3.7999999999999999E-2</v>
      </c>
      <c r="D1629" t="s">
        <v>814</v>
      </c>
      <c r="E1629">
        <v>1.3640000000000001</v>
      </c>
      <c r="F1629" s="62" t="s">
        <v>1721</v>
      </c>
      <c r="G1629" t="s">
        <v>1730</v>
      </c>
      <c r="H1629">
        <v>2025</v>
      </c>
    </row>
    <row r="1630" spans="1:8" x14ac:dyDescent="0.3">
      <c r="A1630" t="s">
        <v>1589</v>
      </c>
      <c r="B1630" s="28" t="str">
        <f t="shared" ref="B1630:B1631" si="446">B1629</f>
        <v>Slepe matice, iz železa ali jekla, razen nerjavnega</v>
      </c>
      <c r="D1630" t="s">
        <v>815</v>
      </c>
      <c r="E1630">
        <v>0.47499999999999998</v>
      </c>
      <c r="F1630" s="62" t="s">
        <v>1722</v>
      </c>
      <c r="G1630" t="s">
        <v>1730</v>
      </c>
      <c r="H1630">
        <v>2025</v>
      </c>
    </row>
    <row r="1631" spans="1:8" x14ac:dyDescent="0.3">
      <c r="A1631" t="s">
        <v>1589</v>
      </c>
      <c r="B1631" s="28" t="str">
        <f t="shared" si="446"/>
        <v>Slepe matice, iz železa ali jekla, razen nerjavnega</v>
      </c>
      <c r="D1631" t="s">
        <v>816</v>
      </c>
      <c r="E1631">
        <v>6.6000000000000003E-2</v>
      </c>
      <c r="F1631" s="62" t="s">
        <v>1723</v>
      </c>
      <c r="G1631" t="s">
        <v>1730</v>
      </c>
      <c r="H1631">
        <v>2025</v>
      </c>
    </row>
    <row r="1632" spans="1:8" x14ac:dyDescent="0.3">
      <c r="A1632" t="s">
        <v>1591</v>
      </c>
      <c r="B1632" s="28" t="s">
        <v>1592</v>
      </c>
      <c r="C1632">
        <v>3.7999999999999999E-2</v>
      </c>
      <c r="D1632" t="s">
        <v>814</v>
      </c>
      <c r="E1632">
        <v>1.3640000000000001</v>
      </c>
      <c r="F1632" s="62" t="s">
        <v>1721</v>
      </c>
      <c r="G1632" t="s">
        <v>1730</v>
      </c>
      <c r="H1632">
        <v>2025</v>
      </c>
    </row>
    <row r="1633" spans="1:8" x14ac:dyDescent="0.3">
      <c r="A1633" t="s">
        <v>1591</v>
      </c>
      <c r="B1633" s="28" t="str">
        <f t="shared" ref="B1633:B1634" si="447">B1632</f>
        <v>Samozaporne matice iz železa ali jekla, razen nerjavnega</v>
      </c>
      <c r="D1633" t="s">
        <v>815</v>
      </c>
      <c r="E1633">
        <v>0.47499999999999998</v>
      </c>
      <c r="F1633" s="62" t="s">
        <v>1722</v>
      </c>
      <c r="G1633" t="s">
        <v>1730</v>
      </c>
      <c r="H1633">
        <v>2025</v>
      </c>
    </row>
    <row r="1634" spans="1:8" x14ac:dyDescent="0.3">
      <c r="A1634" t="s">
        <v>1591</v>
      </c>
      <c r="B1634" s="28" t="str">
        <f t="shared" si="447"/>
        <v>Samozaporne matice iz železa ali jekla, razen nerjavnega</v>
      </c>
      <c r="D1634" t="s">
        <v>816</v>
      </c>
      <c r="E1634">
        <v>6.6000000000000003E-2</v>
      </c>
      <c r="F1634" s="62" t="s">
        <v>1723</v>
      </c>
      <c r="G1634" t="s">
        <v>1730</v>
      </c>
      <c r="H1634">
        <v>2025</v>
      </c>
    </row>
    <row r="1635" spans="1:8" ht="28.8" x14ac:dyDescent="0.3">
      <c r="A1635" t="s">
        <v>1593</v>
      </c>
      <c r="B1635" s="28" t="s">
        <v>1594</v>
      </c>
      <c r="C1635">
        <v>3.7999999999999999E-2</v>
      </c>
      <c r="D1635" t="s">
        <v>814</v>
      </c>
      <c r="E1635">
        <v>1.3640000000000001</v>
      </c>
      <c r="F1635" s="62" t="s">
        <v>1721</v>
      </c>
      <c r="G1635" t="s">
        <v>1730</v>
      </c>
      <c r="H1635">
        <v>2025</v>
      </c>
    </row>
    <row r="1636" spans="1:8" ht="28.8" x14ac:dyDescent="0.3">
      <c r="A1636" t="s">
        <v>1593</v>
      </c>
      <c r="B1636" s="28" t="str">
        <f t="shared" ref="B1636:B1637" si="448">B1635</f>
        <v>Matice iz železa ali jekla, razen nerjavnega, z notranjim premerom največ 12 mm (razen slepih matic in samozapornih matic)</v>
      </c>
      <c r="D1636" t="s">
        <v>815</v>
      </c>
      <c r="E1636">
        <v>0.47499999999999998</v>
      </c>
      <c r="F1636" s="62" t="s">
        <v>1722</v>
      </c>
      <c r="G1636" t="s">
        <v>1730</v>
      </c>
      <c r="H1636">
        <v>2025</v>
      </c>
    </row>
    <row r="1637" spans="1:8" ht="28.8" x14ac:dyDescent="0.3">
      <c r="A1637" t="s">
        <v>1593</v>
      </c>
      <c r="B1637" s="28" t="str">
        <f t="shared" si="448"/>
        <v>Matice iz železa ali jekla, razen nerjavnega, z notranjim premerom največ 12 mm (razen slepih matic in samozapornih matic)</v>
      </c>
      <c r="D1637" t="s">
        <v>816</v>
      </c>
      <c r="E1637">
        <v>6.6000000000000003E-2</v>
      </c>
      <c r="F1637" s="62" t="s">
        <v>1723</v>
      </c>
      <c r="G1637" t="s">
        <v>1730</v>
      </c>
      <c r="H1637">
        <v>2025</v>
      </c>
    </row>
    <row r="1638" spans="1:8" ht="28.8" x14ac:dyDescent="0.3">
      <c r="A1638" t="s">
        <v>1595</v>
      </c>
      <c r="B1638" s="28" t="s">
        <v>1596</v>
      </c>
      <c r="C1638">
        <v>3.7999999999999999E-2</v>
      </c>
      <c r="D1638" t="s">
        <v>814</v>
      </c>
      <c r="E1638">
        <v>1.3640000000000001</v>
      </c>
      <c r="F1638" s="62" t="s">
        <v>1721</v>
      </c>
      <c r="G1638" t="s">
        <v>1730</v>
      </c>
      <c r="H1638">
        <v>2025</v>
      </c>
    </row>
    <row r="1639" spans="1:8" ht="28.8" x14ac:dyDescent="0.3">
      <c r="A1639" t="s">
        <v>1595</v>
      </c>
      <c r="B1639" s="28" t="str">
        <f t="shared" ref="B1639:B1640" si="449">B1638</f>
        <v>Matice iz železa ali jekla, razen nerjavnega, z notranjim premerom več kot 12 mm (razen slepih matic in samozapornih matic)</v>
      </c>
      <c r="D1639" t="s">
        <v>815</v>
      </c>
      <c r="E1639">
        <v>0.47499999999999998</v>
      </c>
      <c r="F1639" s="62" t="s">
        <v>1722</v>
      </c>
      <c r="G1639" t="s">
        <v>1730</v>
      </c>
      <c r="H1639">
        <v>2025</v>
      </c>
    </row>
    <row r="1640" spans="1:8" ht="28.8" x14ac:dyDescent="0.3">
      <c r="A1640" t="s">
        <v>1595</v>
      </c>
      <c r="B1640" s="28" t="str">
        <f t="shared" si="449"/>
        <v>Matice iz železa ali jekla, razen nerjavnega, z notranjim premerom več kot 12 mm (razen slepih matic in samozapornih matic)</v>
      </c>
      <c r="D1640" t="s">
        <v>816</v>
      </c>
      <c r="E1640">
        <v>6.6000000000000003E-2</v>
      </c>
      <c r="F1640" s="62" t="s">
        <v>1723</v>
      </c>
      <c r="G1640" t="s">
        <v>1730</v>
      </c>
      <c r="H1640">
        <v>2025</v>
      </c>
    </row>
    <row r="1641" spans="1:8" x14ac:dyDescent="0.3">
      <c r="A1641" t="s">
        <v>312</v>
      </c>
      <c r="B1641" s="28" t="s">
        <v>550</v>
      </c>
      <c r="C1641">
        <v>3.7999999999999999E-2</v>
      </c>
      <c r="D1641" t="s">
        <v>814</v>
      </c>
      <c r="E1641">
        <v>1.3640000000000001</v>
      </c>
      <c r="F1641" s="62" t="s">
        <v>1721</v>
      </c>
      <c r="G1641" t="s">
        <v>1730</v>
      </c>
      <c r="H1641">
        <v>2025</v>
      </c>
    </row>
    <row r="1642" spans="1:8" x14ac:dyDescent="0.3">
      <c r="A1642" t="s">
        <v>312</v>
      </c>
      <c r="B1642" s="28" t="str">
        <f t="shared" ref="B1642:B1643" si="450">B1641</f>
        <v>Izdelki z navojem, iz železa ali jekla, ki niso navedeni ali zajeti na drugem mestu</v>
      </c>
      <c r="D1642" t="s">
        <v>815</v>
      </c>
      <c r="E1642">
        <v>0.47499999999999998</v>
      </c>
      <c r="F1642" s="62" t="s">
        <v>1722</v>
      </c>
      <c r="G1642" t="s">
        <v>1730</v>
      </c>
      <c r="H1642">
        <v>2025</v>
      </c>
    </row>
    <row r="1643" spans="1:8" x14ac:dyDescent="0.3">
      <c r="A1643" t="s">
        <v>312</v>
      </c>
      <c r="B1643" s="28" t="str">
        <f t="shared" si="450"/>
        <v>Izdelki z navojem, iz železa ali jekla, ki niso navedeni ali zajeti na drugem mestu</v>
      </c>
      <c r="D1643" t="s">
        <v>816</v>
      </c>
      <c r="E1643">
        <v>6.6000000000000003E-2</v>
      </c>
      <c r="F1643" s="62" t="s">
        <v>1723</v>
      </c>
      <c r="G1643" t="s">
        <v>1730</v>
      </c>
      <c r="H1643">
        <v>2025</v>
      </c>
    </row>
    <row r="1644" spans="1:8" x14ac:dyDescent="0.3">
      <c r="A1644" t="s">
        <v>313</v>
      </c>
      <c r="B1644" s="28" t="s">
        <v>551</v>
      </c>
      <c r="C1644">
        <v>3.7999999999999999E-2</v>
      </c>
      <c r="D1644" t="s">
        <v>814</v>
      </c>
      <c r="E1644">
        <v>1.3640000000000001</v>
      </c>
      <c r="F1644" s="62" t="s">
        <v>1721</v>
      </c>
      <c r="G1644" t="s">
        <v>1730</v>
      </c>
      <c r="H1644">
        <v>2025</v>
      </c>
    </row>
    <row r="1645" spans="1:8" x14ac:dyDescent="0.3">
      <c r="A1645" t="s">
        <v>313</v>
      </c>
      <c r="B1645" s="28" t="str">
        <f t="shared" ref="B1645:B1646" si="451">B1644</f>
        <v>Vzmetne podložke in druge varnostne podložke iz železa ali jekla</v>
      </c>
      <c r="D1645" t="s">
        <v>815</v>
      </c>
      <c r="E1645">
        <v>0.47499999999999998</v>
      </c>
      <c r="F1645" s="62" t="s">
        <v>1722</v>
      </c>
      <c r="G1645" t="s">
        <v>1730</v>
      </c>
      <c r="H1645">
        <v>2025</v>
      </c>
    </row>
    <row r="1646" spans="1:8" x14ac:dyDescent="0.3">
      <c r="A1646" t="s">
        <v>313</v>
      </c>
      <c r="B1646" s="28" t="str">
        <f t="shared" si="451"/>
        <v>Vzmetne podložke in druge varnostne podložke iz železa ali jekla</v>
      </c>
      <c r="D1646" t="s">
        <v>816</v>
      </c>
      <c r="E1646">
        <v>6.6000000000000003E-2</v>
      </c>
      <c r="F1646" s="62" t="s">
        <v>1723</v>
      </c>
      <c r="G1646" t="s">
        <v>1730</v>
      </c>
      <c r="H1646">
        <v>2025</v>
      </c>
    </row>
    <row r="1647" spans="1:8" x14ac:dyDescent="0.3">
      <c r="A1647" t="s">
        <v>314</v>
      </c>
      <c r="B1647" s="28" t="s">
        <v>552</v>
      </c>
      <c r="C1647">
        <v>3.7999999999999999E-2</v>
      </c>
      <c r="D1647" t="s">
        <v>814</v>
      </c>
      <c r="E1647">
        <v>1.3640000000000001</v>
      </c>
      <c r="F1647" s="62" t="s">
        <v>1721</v>
      </c>
      <c r="G1647" t="s">
        <v>1730</v>
      </c>
      <c r="H1647">
        <v>2025</v>
      </c>
    </row>
    <row r="1648" spans="1:8" x14ac:dyDescent="0.3">
      <c r="A1648" t="s">
        <v>314</v>
      </c>
      <c r="B1648" s="28" t="str">
        <f t="shared" ref="B1648:B1649" si="452">B1647</f>
        <v>Podložke iz železa ali jekla (razen vzmetnih podložk in drugih varnostnih podložk)</v>
      </c>
      <c r="D1648" t="s">
        <v>815</v>
      </c>
      <c r="E1648">
        <v>0.47499999999999998</v>
      </c>
      <c r="F1648" s="62" t="s">
        <v>1722</v>
      </c>
      <c r="G1648" t="s">
        <v>1730</v>
      </c>
      <c r="H1648">
        <v>2025</v>
      </c>
    </row>
    <row r="1649" spans="1:8" x14ac:dyDescent="0.3">
      <c r="A1649" t="s">
        <v>314</v>
      </c>
      <c r="B1649" s="28" t="str">
        <f t="shared" si="452"/>
        <v>Podložke iz železa ali jekla (razen vzmetnih podložk in drugih varnostnih podložk)</v>
      </c>
      <c r="D1649" t="s">
        <v>816</v>
      </c>
      <c r="E1649">
        <v>6.6000000000000003E-2</v>
      </c>
      <c r="F1649" s="62" t="s">
        <v>1723</v>
      </c>
      <c r="G1649" t="s">
        <v>1730</v>
      </c>
      <c r="H1649">
        <v>2025</v>
      </c>
    </row>
    <row r="1650" spans="1:8" x14ac:dyDescent="0.3">
      <c r="A1650" t="s">
        <v>315</v>
      </c>
      <c r="B1650" s="28" t="s">
        <v>553</v>
      </c>
      <c r="C1650">
        <v>3.7999999999999999E-2</v>
      </c>
      <c r="D1650" t="s">
        <v>814</v>
      </c>
      <c r="E1650">
        <v>1.3640000000000001</v>
      </c>
      <c r="F1650" s="62" t="s">
        <v>1721</v>
      </c>
      <c r="G1650" t="s">
        <v>1730</v>
      </c>
      <c r="H1650">
        <v>2025</v>
      </c>
    </row>
    <row r="1651" spans="1:8" x14ac:dyDescent="0.3">
      <c r="A1651" t="s">
        <v>315</v>
      </c>
      <c r="B1651" s="28" t="str">
        <f t="shared" ref="B1651:B1652" si="453">B1650</f>
        <v>Kovice iz železa ali jekla (razen cevastih in razcepnih kovic za posebno uporabo)</v>
      </c>
      <c r="D1651" t="s">
        <v>815</v>
      </c>
      <c r="E1651">
        <v>0.47499999999999998</v>
      </c>
      <c r="F1651" s="62" t="s">
        <v>1722</v>
      </c>
      <c r="G1651" t="s">
        <v>1730</v>
      </c>
      <c r="H1651">
        <v>2025</v>
      </c>
    </row>
    <row r="1652" spans="1:8" x14ac:dyDescent="0.3">
      <c r="A1652" t="s">
        <v>315</v>
      </c>
      <c r="B1652" s="28" t="str">
        <f t="shared" si="453"/>
        <v>Kovice iz železa ali jekla (razen cevastih in razcepnih kovic za posebno uporabo)</v>
      </c>
      <c r="D1652" t="s">
        <v>816</v>
      </c>
      <c r="E1652">
        <v>6.6000000000000003E-2</v>
      </c>
      <c r="F1652" s="62" t="s">
        <v>1723</v>
      </c>
      <c r="G1652" t="s">
        <v>1730</v>
      </c>
      <c r="H1652">
        <v>2025</v>
      </c>
    </row>
    <row r="1653" spans="1:8" x14ac:dyDescent="0.3">
      <c r="A1653" t="s">
        <v>316</v>
      </c>
      <c r="B1653" s="28" t="s">
        <v>1597</v>
      </c>
      <c r="C1653">
        <v>3.7999999999999999E-2</v>
      </c>
      <c r="D1653" t="s">
        <v>814</v>
      </c>
      <c r="E1653">
        <v>1.3640000000000001</v>
      </c>
      <c r="F1653" s="62" t="s">
        <v>1721</v>
      </c>
      <c r="G1653" t="s">
        <v>1730</v>
      </c>
      <c r="H1653">
        <v>2025</v>
      </c>
    </row>
    <row r="1654" spans="1:8" x14ac:dyDescent="0.3">
      <c r="A1654" t="s">
        <v>316</v>
      </c>
      <c r="B1654" s="28" t="str">
        <f t="shared" ref="B1654:B1655" si="454">B1653</f>
        <v>Zatiči in razcepke, iz železa ali jekla</v>
      </c>
      <c r="D1654" t="s">
        <v>815</v>
      </c>
      <c r="E1654">
        <v>0.47499999999999998</v>
      </c>
      <c r="F1654" s="62" t="s">
        <v>1722</v>
      </c>
      <c r="G1654" t="s">
        <v>1730</v>
      </c>
      <c r="H1654">
        <v>2025</v>
      </c>
    </row>
    <row r="1655" spans="1:8" x14ac:dyDescent="0.3">
      <c r="A1655" t="s">
        <v>316</v>
      </c>
      <c r="B1655" s="28" t="str">
        <f t="shared" si="454"/>
        <v>Zatiči in razcepke, iz železa ali jekla</v>
      </c>
      <c r="D1655" t="s">
        <v>816</v>
      </c>
      <c r="E1655">
        <v>6.6000000000000003E-2</v>
      </c>
      <c r="F1655" s="62" t="s">
        <v>1723</v>
      </c>
      <c r="G1655" t="s">
        <v>1730</v>
      </c>
      <c r="H1655">
        <v>2025</v>
      </c>
    </row>
    <row r="1656" spans="1:8" x14ac:dyDescent="0.3">
      <c r="A1656" t="s">
        <v>317</v>
      </c>
      <c r="B1656" s="28" t="s">
        <v>555</v>
      </c>
      <c r="C1656">
        <v>3.7999999999999999E-2</v>
      </c>
      <c r="D1656" t="s">
        <v>814</v>
      </c>
      <c r="E1656">
        <v>1.3640000000000001</v>
      </c>
      <c r="F1656" s="62" t="s">
        <v>1721</v>
      </c>
      <c r="G1656" t="s">
        <v>1730</v>
      </c>
      <c r="H1656">
        <v>2025</v>
      </c>
    </row>
    <row r="1657" spans="1:8" x14ac:dyDescent="0.3">
      <c r="A1657" t="s">
        <v>317</v>
      </c>
      <c r="B1657" s="28" t="str">
        <f t="shared" ref="B1657:B1658" si="455">B1656</f>
        <v>Izdelki brez navoja, iz železa ali jekla</v>
      </c>
      <c r="D1657" t="s">
        <v>815</v>
      </c>
      <c r="E1657">
        <v>0.47499999999999998</v>
      </c>
      <c r="F1657" s="62" t="s">
        <v>1722</v>
      </c>
      <c r="G1657" t="s">
        <v>1730</v>
      </c>
      <c r="H1657">
        <v>2025</v>
      </c>
    </row>
    <row r="1658" spans="1:8" x14ac:dyDescent="0.3">
      <c r="A1658" t="s">
        <v>317</v>
      </c>
      <c r="B1658" s="28" t="str">
        <f t="shared" si="455"/>
        <v>Izdelki brez navoja, iz železa ali jekla</v>
      </c>
      <c r="D1658" t="s">
        <v>816</v>
      </c>
      <c r="E1658">
        <v>6.6000000000000003E-2</v>
      </c>
      <c r="F1658" s="62" t="s">
        <v>1723</v>
      </c>
      <c r="G1658" t="s">
        <v>1730</v>
      </c>
      <c r="H1658">
        <v>2025</v>
      </c>
    </row>
    <row r="1659" spans="1:8" x14ac:dyDescent="0.3">
      <c r="A1659" t="s">
        <v>319</v>
      </c>
      <c r="B1659" s="28" t="s">
        <v>1598</v>
      </c>
      <c r="C1659">
        <v>0.30299999999999999</v>
      </c>
      <c r="D1659" t="s">
        <v>820</v>
      </c>
      <c r="E1659">
        <v>1.629</v>
      </c>
      <c r="F1659" s="62" t="s">
        <v>1721</v>
      </c>
      <c r="G1659" t="s">
        <v>1730</v>
      </c>
      <c r="H1659">
        <v>2025</v>
      </c>
    </row>
    <row r="1660" spans="1:8" x14ac:dyDescent="0.3">
      <c r="A1660" t="s">
        <v>319</v>
      </c>
      <c r="B1660" s="28" t="str">
        <f t="shared" ref="B1660:B1661" si="456">B1659</f>
        <v>Krogle in podobni izdelki za mletje, iz železa ali jekla, odkovki ali stiskanci, vendar brez nadaljnje obdelave</v>
      </c>
      <c r="D1660" t="s">
        <v>821</v>
      </c>
      <c r="E1660">
        <v>0.74</v>
      </c>
      <c r="F1660" s="62" t="s">
        <v>1722</v>
      </c>
      <c r="G1660" t="s">
        <v>1730</v>
      </c>
      <c r="H1660">
        <v>2025</v>
      </c>
    </row>
    <row r="1661" spans="1:8" x14ac:dyDescent="0.3">
      <c r="A1661" t="s">
        <v>319</v>
      </c>
      <c r="B1661" s="28" t="str">
        <f t="shared" si="456"/>
        <v>Krogle in podobni izdelki za mletje, iz železa ali jekla, odkovki ali stiskanci, vendar brez nadaljnje obdelave</v>
      </c>
      <c r="D1661" t="s">
        <v>822</v>
      </c>
      <c r="E1661">
        <v>0.33100000000000002</v>
      </c>
      <c r="F1661" s="62" t="s">
        <v>1723</v>
      </c>
      <c r="G1661" t="s">
        <v>1730</v>
      </c>
      <c r="H1661">
        <v>2025</v>
      </c>
    </row>
    <row r="1662" spans="1:8" ht="28.8" x14ac:dyDescent="0.3">
      <c r="A1662" t="s">
        <v>1599</v>
      </c>
      <c r="B1662" s="28" t="s">
        <v>1600</v>
      </c>
      <c r="C1662">
        <v>0.30299999999999999</v>
      </c>
      <c r="D1662" t="s">
        <v>820</v>
      </c>
      <c r="E1662">
        <v>1.629</v>
      </c>
      <c r="F1662" s="62" t="s">
        <v>1721</v>
      </c>
      <c r="G1662" t="s">
        <v>1730</v>
      </c>
      <c r="H1662">
        <v>2025</v>
      </c>
    </row>
    <row r="1663" spans="1:8" ht="28.8" x14ac:dyDescent="0.3">
      <c r="A1663" t="s">
        <v>1599</v>
      </c>
      <c r="B1663" s="28" t="str">
        <f t="shared" ref="B1663:B1664" si="457">B1662</f>
        <v>Izdelki iz železa ali jekla, kovani v odprti matrici, brez nadaljnje obdelave, ki niso navedeni ali zajeti na drugem mestu (razen krogel in podobnih izdelkov za mletje)</v>
      </c>
      <c r="D1663" t="s">
        <v>821</v>
      </c>
      <c r="E1663">
        <v>0.74</v>
      </c>
      <c r="F1663" s="62" t="s">
        <v>1722</v>
      </c>
      <c r="G1663" t="s">
        <v>1730</v>
      </c>
      <c r="H1663">
        <v>2025</v>
      </c>
    </row>
    <row r="1664" spans="1:8" ht="28.8" x14ac:dyDescent="0.3">
      <c r="A1664" t="s">
        <v>1599</v>
      </c>
      <c r="B1664" s="28" t="str">
        <f t="shared" si="457"/>
        <v>Izdelki iz železa ali jekla, kovani v odprti matrici, brez nadaljnje obdelave, ki niso navedeni ali zajeti na drugem mestu (razen krogel in podobnih izdelkov za mletje)</v>
      </c>
      <c r="D1664" t="s">
        <v>822</v>
      </c>
      <c r="E1664">
        <v>0.33100000000000002</v>
      </c>
      <c r="F1664" s="62" t="s">
        <v>1723</v>
      </c>
      <c r="G1664" t="s">
        <v>1730</v>
      </c>
      <c r="H1664">
        <v>2025</v>
      </c>
    </row>
    <row r="1665" spans="1:8" ht="28.8" x14ac:dyDescent="0.3">
      <c r="A1665" t="s">
        <v>1601</v>
      </c>
      <c r="B1665" s="28" t="s">
        <v>1602</v>
      </c>
      <c r="C1665">
        <v>0.30299999999999999</v>
      </c>
      <c r="D1665" t="s">
        <v>820</v>
      </c>
      <c r="E1665">
        <v>1.629</v>
      </c>
      <c r="F1665" s="62" t="s">
        <v>1721</v>
      </c>
      <c r="G1665" t="s">
        <v>1730</v>
      </c>
      <c r="H1665">
        <v>2025</v>
      </c>
    </row>
    <row r="1666" spans="1:8" ht="28.8" x14ac:dyDescent="0.3">
      <c r="A1666" t="s">
        <v>1601</v>
      </c>
      <c r="B1666" s="28" t="str">
        <f t="shared" ref="B1666:B1667" si="458">B1665</f>
        <v>Izdelki iz železa ali jekla, utopno kovani ali stiskanci, brez nadaljnje obdelave, ki niso navedeni ali zajeti na drugem mestu (razen krogel in podobnih izdelkov za mletje)</v>
      </c>
      <c r="D1666" t="s">
        <v>821</v>
      </c>
      <c r="E1666">
        <v>0.74</v>
      </c>
      <c r="F1666" s="62" t="s">
        <v>1722</v>
      </c>
      <c r="G1666" t="s">
        <v>1730</v>
      </c>
      <c r="H1666">
        <v>2025</v>
      </c>
    </row>
    <row r="1667" spans="1:8" ht="28.8" x14ac:dyDescent="0.3">
      <c r="A1667" t="s">
        <v>1601</v>
      </c>
      <c r="B1667" s="28" t="str">
        <f t="shared" si="458"/>
        <v>Izdelki iz železa ali jekla, utopno kovani ali stiskanci, brez nadaljnje obdelave, ki niso navedeni ali zajeti na drugem mestu (razen krogel in podobnih izdelkov za mletje)</v>
      </c>
      <c r="D1667" t="s">
        <v>822</v>
      </c>
      <c r="E1667">
        <v>0.33100000000000002</v>
      </c>
      <c r="F1667" s="62" t="s">
        <v>1723</v>
      </c>
      <c r="G1667" t="s">
        <v>1730</v>
      </c>
      <c r="H1667">
        <v>2025</v>
      </c>
    </row>
    <row r="1668" spans="1:8" x14ac:dyDescent="0.3">
      <c r="A1668" t="s">
        <v>321</v>
      </c>
      <c r="B1668" s="28" t="s">
        <v>559</v>
      </c>
      <c r="C1668">
        <v>7.0999999999999994E-2</v>
      </c>
      <c r="D1668" t="s">
        <v>1077</v>
      </c>
      <c r="E1668">
        <v>1.397</v>
      </c>
      <c r="F1668" s="62" t="s">
        <v>1721</v>
      </c>
      <c r="G1668" t="s">
        <v>1730</v>
      </c>
      <c r="H1668">
        <v>2025</v>
      </c>
    </row>
    <row r="1669" spans="1:8" x14ac:dyDescent="0.3">
      <c r="A1669" t="s">
        <v>321</v>
      </c>
      <c r="B1669" s="28" t="str">
        <f t="shared" ref="B1669:B1670" si="459">B1668</f>
        <v>Izdelki iz žice iz železa ali jekla, ki niso navedeni ali zajeti na drugem mestu</v>
      </c>
      <c r="D1669" t="s">
        <v>1078</v>
      </c>
      <c r="E1669">
        <v>0.50800000000000001</v>
      </c>
      <c r="F1669" s="62" t="s">
        <v>1722</v>
      </c>
      <c r="G1669" t="s">
        <v>1730</v>
      </c>
      <c r="H1669">
        <v>2025</v>
      </c>
    </row>
    <row r="1670" spans="1:8" x14ac:dyDescent="0.3">
      <c r="A1670" t="s">
        <v>321</v>
      </c>
      <c r="B1670" s="28" t="str">
        <f t="shared" si="459"/>
        <v>Izdelki iz žice iz železa ali jekla, ki niso navedeni ali zajeti na drugem mestu</v>
      </c>
      <c r="D1670" t="s">
        <v>1079</v>
      </c>
      <c r="E1670">
        <v>9.9000000000000005E-2</v>
      </c>
      <c r="F1670" s="62" t="s">
        <v>1723</v>
      </c>
      <c r="G1670" t="s">
        <v>1730</v>
      </c>
      <c r="H1670">
        <v>2025</v>
      </c>
    </row>
    <row r="1671" spans="1:8" x14ac:dyDescent="0.3">
      <c r="A1671" t="s">
        <v>322</v>
      </c>
      <c r="B1671" s="28" t="s">
        <v>560</v>
      </c>
      <c r="C1671">
        <v>3.7999999999999999E-2</v>
      </c>
      <c r="D1671" t="s">
        <v>814</v>
      </c>
      <c r="E1671">
        <v>1.3640000000000001</v>
      </c>
      <c r="F1671" s="62" t="s">
        <v>1721</v>
      </c>
      <c r="G1671" t="s">
        <v>1730</v>
      </c>
      <c r="H1671">
        <v>2025</v>
      </c>
    </row>
    <row r="1672" spans="1:8" x14ac:dyDescent="0.3">
      <c r="A1672" t="s">
        <v>322</v>
      </c>
      <c r="B1672" s="28" t="str">
        <f t="shared" ref="B1672:B1673" si="460">B1671</f>
        <v>Lestve in stopnice, iz železa ali jekla</v>
      </c>
      <c r="D1672" t="s">
        <v>815</v>
      </c>
      <c r="E1672">
        <v>0.47499999999999998</v>
      </c>
      <c r="F1672" s="62" t="s">
        <v>1722</v>
      </c>
      <c r="G1672" t="s">
        <v>1730</v>
      </c>
      <c r="H1672">
        <v>2025</v>
      </c>
    </row>
    <row r="1673" spans="1:8" x14ac:dyDescent="0.3">
      <c r="A1673" t="s">
        <v>322</v>
      </c>
      <c r="B1673" s="28" t="str">
        <f t="shared" si="460"/>
        <v>Lestve in stopnice, iz železa ali jekla</v>
      </c>
      <c r="D1673" t="s">
        <v>816</v>
      </c>
      <c r="E1673">
        <v>6.6000000000000003E-2</v>
      </c>
      <c r="F1673" s="62" t="s">
        <v>1723</v>
      </c>
      <c r="G1673" t="s">
        <v>1730</v>
      </c>
      <c r="H1673">
        <v>2025</v>
      </c>
    </row>
    <row r="1674" spans="1:8" x14ac:dyDescent="0.3">
      <c r="A1674" t="s">
        <v>323</v>
      </c>
      <c r="B1674" s="28" t="s">
        <v>561</v>
      </c>
      <c r="C1674">
        <v>3.7999999999999999E-2</v>
      </c>
      <c r="D1674" t="s">
        <v>814</v>
      </c>
      <c r="E1674">
        <v>1.3640000000000001</v>
      </c>
      <c r="F1674" s="62" t="s">
        <v>1721</v>
      </c>
      <c r="G1674" t="s">
        <v>1730</v>
      </c>
      <c r="H1674">
        <v>2025</v>
      </c>
    </row>
    <row r="1675" spans="1:8" x14ac:dyDescent="0.3">
      <c r="A1675" t="s">
        <v>323</v>
      </c>
      <c r="B1675" s="28" t="str">
        <f t="shared" ref="B1675:B1676" si="461">B1674</f>
        <v>Palete in podobni podesti za prekladanje blaga, iz železa ali jekla</v>
      </c>
      <c r="D1675" t="s">
        <v>815</v>
      </c>
      <c r="E1675">
        <v>0.47499999999999998</v>
      </c>
      <c r="F1675" s="62" t="s">
        <v>1722</v>
      </c>
      <c r="G1675" t="s">
        <v>1730</v>
      </c>
      <c r="H1675">
        <v>2025</v>
      </c>
    </row>
    <row r="1676" spans="1:8" x14ac:dyDescent="0.3">
      <c r="A1676" t="s">
        <v>323</v>
      </c>
      <c r="B1676" s="28" t="str">
        <f t="shared" si="461"/>
        <v>Palete in podobni podesti za prekladanje blaga, iz železa ali jekla</v>
      </c>
      <c r="D1676" t="s">
        <v>816</v>
      </c>
      <c r="E1676">
        <v>6.6000000000000003E-2</v>
      </c>
      <c r="F1676" s="62" t="s">
        <v>1723</v>
      </c>
      <c r="G1676" t="s">
        <v>1730</v>
      </c>
      <c r="H1676">
        <v>2025</v>
      </c>
    </row>
    <row r="1677" spans="1:8" x14ac:dyDescent="0.3">
      <c r="A1677" t="s">
        <v>324</v>
      </c>
      <c r="B1677" s="28" t="s">
        <v>562</v>
      </c>
      <c r="C1677">
        <v>3.7999999999999999E-2</v>
      </c>
      <c r="D1677" t="s">
        <v>814</v>
      </c>
      <c r="E1677">
        <v>1.3640000000000001</v>
      </c>
      <c r="F1677" s="62" t="s">
        <v>1721</v>
      </c>
      <c r="G1677" t="s">
        <v>1730</v>
      </c>
      <c r="H1677">
        <v>2025</v>
      </c>
    </row>
    <row r="1678" spans="1:8" x14ac:dyDescent="0.3">
      <c r="A1678" t="s">
        <v>324</v>
      </c>
      <c r="B1678" s="28" t="str">
        <f t="shared" ref="B1678:B1679" si="462">B1677</f>
        <v>Koluti za kable, cevi in podobno, iz železa ali jekla</v>
      </c>
      <c r="D1678" t="s">
        <v>815</v>
      </c>
      <c r="E1678">
        <v>0.47499999999999998</v>
      </c>
      <c r="F1678" s="62" t="s">
        <v>1722</v>
      </c>
      <c r="G1678" t="s">
        <v>1730</v>
      </c>
      <c r="H1678">
        <v>2025</v>
      </c>
    </row>
    <row r="1679" spans="1:8" x14ac:dyDescent="0.3">
      <c r="A1679" t="s">
        <v>324</v>
      </c>
      <c r="B1679" s="28" t="str">
        <f t="shared" si="462"/>
        <v>Koluti za kable, cevi in podobno, iz železa ali jekla</v>
      </c>
      <c r="D1679" t="s">
        <v>816</v>
      </c>
      <c r="E1679">
        <v>6.6000000000000003E-2</v>
      </c>
      <c r="F1679" s="62" t="s">
        <v>1723</v>
      </c>
      <c r="G1679" t="s">
        <v>1730</v>
      </c>
      <c r="H1679">
        <v>2025</v>
      </c>
    </row>
    <row r="1680" spans="1:8" ht="28.8" x14ac:dyDescent="0.3">
      <c r="A1680" t="s">
        <v>325</v>
      </c>
      <c r="B1680" s="28" t="s">
        <v>563</v>
      </c>
      <c r="C1680">
        <v>3.7999999999999999E-2</v>
      </c>
      <c r="D1680" t="s">
        <v>814</v>
      </c>
      <c r="E1680">
        <v>1.3640000000000001</v>
      </c>
      <c r="F1680" s="62" t="s">
        <v>1721</v>
      </c>
      <c r="G1680" t="s">
        <v>1730</v>
      </c>
      <c r="H1680">
        <v>2025</v>
      </c>
    </row>
    <row r="1681" spans="1:8" ht="28.8" x14ac:dyDescent="0.3">
      <c r="A1681" t="s">
        <v>325</v>
      </c>
      <c r="B1681" s="28" t="str">
        <f t="shared" ref="B1681:B1682" si="463">B1680</f>
        <v>Ventilatorji, nemehanični, žlebovi, kljuke in podobni izdelki, ki se uporabljajo v gradbeništvu, ki niso navedeni ali zajeti na drugem mestu, iz železa ali jekla</v>
      </c>
      <c r="D1681" t="s">
        <v>815</v>
      </c>
      <c r="E1681">
        <v>0.47499999999999998</v>
      </c>
      <c r="F1681" s="62" t="s">
        <v>1722</v>
      </c>
      <c r="G1681" t="s">
        <v>1730</v>
      </c>
      <c r="H1681">
        <v>2025</v>
      </c>
    </row>
    <row r="1682" spans="1:8" ht="28.8" x14ac:dyDescent="0.3">
      <c r="A1682" t="s">
        <v>325</v>
      </c>
      <c r="B1682" s="28" t="str">
        <f t="shared" si="463"/>
        <v>Ventilatorji, nemehanični, žlebovi, kljuke in podobni izdelki, ki se uporabljajo v gradbeništvu, ki niso navedeni ali zajeti na drugem mestu, iz železa ali jekla</v>
      </c>
      <c r="D1682" t="s">
        <v>816</v>
      </c>
      <c r="E1682">
        <v>6.6000000000000003E-2</v>
      </c>
      <c r="F1682" s="62" t="s">
        <v>1723</v>
      </c>
      <c r="G1682" t="s">
        <v>1730</v>
      </c>
      <c r="H1682">
        <v>2025</v>
      </c>
    </row>
    <row r="1683" spans="1:8" x14ac:dyDescent="0.3">
      <c r="A1683" t="s">
        <v>326</v>
      </c>
      <c r="B1683" s="28" t="s">
        <v>564</v>
      </c>
      <c r="C1683">
        <v>0.30299999999999999</v>
      </c>
      <c r="D1683" t="s">
        <v>820</v>
      </c>
      <c r="E1683">
        <v>1.629</v>
      </c>
      <c r="F1683" s="62" t="s">
        <v>1721</v>
      </c>
      <c r="G1683" t="s">
        <v>1730</v>
      </c>
      <c r="H1683">
        <v>2025</v>
      </c>
    </row>
    <row r="1684" spans="1:8" x14ac:dyDescent="0.3">
      <c r="A1684" t="s">
        <v>326</v>
      </c>
      <c r="B1684" s="28" t="str">
        <f t="shared" ref="B1684:B1685" si="464">B1683</f>
        <v>Izdelki iz železa ali jekla, kovani v odprti matrici, ki niso navedeni ali zajeti na drugem mestu</v>
      </c>
      <c r="D1684" t="s">
        <v>821</v>
      </c>
      <c r="E1684">
        <v>0.74</v>
      </c>
      <c r="F1684" s="62" t="s">
        <v>1722</v>
      </c>
      <c r="G1684" t="s">
        <v>1730</v>
      </c>
      <c r="H1684">
        <v>2025</v>
      </c>
    </row>
    <row r="1685" spans="1:8" x14ac:dyDescent="0.3">
      <c r="A1685" t="s">
        <v>326</v>
      </c>
      <c r="B1685" s="28" t="str">
        <f t="shared" si="464"/>
        <v>Izdelki iz železa ali jekla, kovani v odprti matrici, ki niso navedeni ali zajeti na drugem mestu</v>
      </c>
      <c r="D1685" t="s">
        <v>822</v>
      </c>
      <c r="E1685">
        <v>0.33100000000000002</v>
      </c>
      <c r="F1685" s="62" t="s">
        <v>1723</v>
      </c>
      <c r="G1685" t="s">
        <v>1730</v>
      </c>
      <c r="H1685">
        <v>2025</v>
      </c>
    </row>
    <row r="1686" spans="1:8" x14ac:dyDescent="0.3">
      <c r="A1686" t="s">
        <v>327</v>
      </c>
      <c r="B1686" s="28" t="s">
        <v>565</v>
      </c>
      <c r="C1686">
        <v>0.30299999999999999</v>
      </c>
      <c r="D1686" t="s">
        <v>820</v>
      </c>
      <c r="E1686">
        <v>1.629</v>
      </c>
      <c r="F1686" s="62" t="s">
        <v>1721</v>
      </c>
      <c r="G1686" t="s">
        <v>1730</v>
      </c>
      <c r="H1686">
        <v>2025</v>
      </c>
    </row>
    <row r="1687" spans="1:8" x14ac:dyDescent="0.3">
      <c r="A1687" t="s">
        <v>327</v>
      </c>
      <c r="B1687" s="28" t="str">
        <f t="shared" ref="B1687:B1688" si="465">B1686</f>
        <v>Izdelki iz železa ali jekla, utopno kovani, ki niso navedeni ali zajeti na drugem mestu</v>
      </c>
      <c r="D1687" t="s">
        <v>821</v>
      </c>
      <c r="E1687">
        <v>0.74</v>
      </c>
      <c r="F1687" s="62" t="s">
        <v>1722</v>
      </c>
      <c r="G1687" t="s">
        <v>1730</v>
      </c>
      <c r="H1687">
        <v>2025</v>
      </c>
    </row>
    <row r="1688" spans="1:8" x14ac:dyDescent="0.3">
      <c r="A1688" t="s">
        <v>327</v>
      </c>
      <c r="B1688" s="28" t="str">
        <f t="shared" si="465"/>
        <v>Izdelki iz železa ali jekla, utopno kovani, ki niso navedeni ali zajeti na drugem mestu</v>
      </c>
      <c r="D1688" t="s">
        <v>822</v>
      </c>
      <c r="E1688">
        <v>0.33100000000000002</v>
      </c>
      <c r="F1688" s="62" t="s">
        <v>1723</v>
      </c>
      <c r="G1688" t="s">
        <v>1730</v>
      </c>
      <c r="H1688">
        <v>2025</v>
      </c>
    </row>
    <row r="1689" spans="1:8" x14ac:dyDescent="0.3">
      <c r="A1689" t="s">
        <v>328</v>
      </c>
      <c r="B1689" s="28" t="s">
        <v>566</v>
      </c>
      <c r="C1689">
        <v>0.30299999999999999</v>
      </c>
      <c r="D1689" t="s">
        <v>820</v>
      </c>
      <c r="E1689">
        <v>1.629</v>
      </c>
      <c r="F1689" s="62" t="s">
        <v>1721</v>
      </c>
      <c r="G1689" t="s">
        <v>1730</v>
      </c>
      <c r="H1689">
        <v>2025</v>
      </c>
    </row>
    <row r="1690" spans="1:8" x14ac:dyDescent="0.3">
      <c r="A1690" t="s">
        <v>328</v>
      </c>
      <c r="B1690" s="28" t="str">
        <f t="shared" ref="B1690:B1691" si="466">B1689</f>
        <v>Sintrani izdelki iz železa ali jekla, ki niso navedeni ali zajeti na drugem mestu</v>
      </c>
      <c r="D1690" t="s">
        <v>821</v>
      </c>
      <c r="E1690">
        <v>0.74</v>
      </c>
      <c r="F1690" s="62" t="s">
        <v>1722</v>
      </c>
      <c r="G1690" t="s">
        <v>1730</v>
      </c>
      <c r="H1690">
        <v>2025</v>
      </c>
    </row>
    <row r="1691" spans="1:8" x14ac:dyDescent="0.3">
      <c r="A1691" t="s">
        <v>328</v>
      </c>
      <c r="B1691" s="28" t="str">
        <f t="shared" si="466"/>
        <v>Sintrani izdelki iz železa ali jekla, ki niso navedeni ali zajeti na drugem mestu</v>
      </c>
      <c r="D1691" t="s">
        <v>822</v>
      </c>
      <c r="E1691">
        <v>0.33100000000000002</v>
      </c>
      <c r="F1691" s="62" t="s">
        <v>1723</v>
      </c>
      <c r="G1691" t="s">
        <v>1730</v>
      </c>
      <c r="H1691">
        <v>2025</v>
      </c>
    </row>
    <row r="1692" spans="1:8" x14ac:dyDescent="0.3">
      <c r="A1692" t="s">
        <v>329</v>
      </c>
      <c r="B1692" s="28" t="s">
        <v>567</v>
      </c>
      <c r="C1692">
        <v>0.112</v>
      </c>
      <c r="D1692" t="s">
        <v>905</v>
      </c>
      <c r="E1692">
        <v>1.4910000000000001</v>
      </c>
      <c r="F1692" s="62" t="s">
        <v>1721</v>
      </c>
      <c r="G1692" t="s">
        <v>1730</v>
      </c>
      <c r="H1692">
        <v>2025</v>
      </c>
    </row>
    <row r="1693" spans="1:8" x14ac:dyDescent="0.3">
      <c r="A1693" t="s">
        <v>329</v>
      </c>
      <c r="B1693" s="28" t="str">
        <f t="shared" ref="B1693:B1695" si="467">B1692</f>
        <v>Izdelki iz železa ali jekla, ki niso navedeni ali zajeti na drugem mestu</v>
      </c>
      <c r="D1693" t="s">
        <v>906</v>
      </c>
      <c r="E1693">
        <v>0.56699999999999995</v>
      </c>
      <c r="F1693" s="62" t="s">
        <v>1722</v>
      </c>
      <c r="G1693" t="s">
        <v>1730</v>
      </c>
      <c r="H1693">
        <v>2025</v>
      </c>
    </row>
    <row r="1694" spans="1:8" x14ac:dyDescent="0.3">
      <c r="A1694" t="s">
        <v>329</v>
      </c>
      <c r="B1694" s="28" t="str">
        <f t="shared" si="467"/>
        <v>Izdelki iz železa ali jekla, ki niso navedeni ali zajeti na drugem mestu</v>
      </c>
      <c r="D1694" t="s">
        <v>907</v>
      </c>
      <c r="E1694">
        <v>0.14099999999999999</v>
      </c>
      <c r="F1694" s="62" t="s">
        <v>1723</v>
      </c>
      <c r="G1694" t="s">
        <v>1730</v>
      </c>
      <c r="H1694">
        <v>2025</v>
      </c>
    </row>
    <row r="1695" spans="1:8" x14ac:dyDescent="0.3">
      <c r="A1695" t="s">
        <v>714</v>
      </c>
      <c r="B1695" s="28" t="str">
        <f t="shared" si="467"/>
        <v>Izdelki iz železa ali jekla, ki niso navedeni ali zajeti na drugem mestu</v>
      </c>
      <c r="E1695">
        <v>0</v>
      </c>
      <c r="F1695" s="62" t="s">
        <v>1730</v>
      </c>
      <c r="G1695" t="s">
        <v>1730</v>
      </c>
      <c r="H1695">
        <v>2025</v>
      </c>
    </row>
    <row r="1696" spans="1:8" x14ac:dyDescent="0.3">
      <c r="A1696" t="s">
        <v>1603</v>
      </c>
      <c r="B1696" s="28" t="s">
        <v>1604</v>
      </c>
      <c r="C1696" t="s">
        <v>1605</v>
      </c>
      <c r="D1696" t="s">
        <v>1605</v>
      </c>
      <c r="E1696">
        <v>1.423</v>
      </c>
      <c r="F1696" s="62" t="s">
        <v>1728</v>
      </c>
      <c r="G1696" t="s">
        <v>1730</v>
      </c>
      <c r="H1696">
        <v>2025</v>
      </c>
    </row>
    <row r="1697" spans="1:8" x14ac:dyDescent="0.3">
      <c r="A1697" t="s">
        <v>1603</v>
      </c>
      <c r="B1697" s="28" t="str">
        <f t="shared" ref="B1697" si="468">B1696</f>
        <v>Aluminij, v obliki blokov, nelegirani, surovi</v>
      </c>
      <c r="C1697" t="s">
        <v>1606</v>
      </c>
      <c r="D1697" t="s">
        <v>1606</v>
      </c>
      <c r="E1697">
        <v>9.0999999999999998E-2</v>
      </c>
      <c r="F1697" s="62" t="s">
        <v>1729</v>
      </c>
      <c r="G1697" t="s">
        <v>1730</v>
      </c>
      <c r="H1697">
        <v>2025</v>
      </c>
    </row>
    <row r="1698" spans="1:8" x14ac:dyDescent="0.3">
      <c r="A1698" t="s">
        <v>1607</v>
      </c>
      <c r="B1698" s="28" t="s">
        <v>1608</v>
      </c>
      <c r="C1698" t="s">
        <v>1605</v>
      </c>
      <c r="D1698" t="s">
        <v>1605</v>
      </c>
      <c r="E1698">
        <v>1.423</v>
      </c>
      <c r="F1698" s="62" t="s">
        <v>1728</v>
      </c>
      <c r="G1698" t="s">
        <v>1730</v>
      </c>
      <c r="H1698">
        <v>2025</v>
      </c>
    </row>
    <row r="1699" spans="1:8" x14ac:dyDescent="0.3">
      <c r="A1699" t="s">
        <v>1607</v>
      </c>
      <c r="B1699" s="28" t="str">
        <f t="shared" ref="B1699" si="469">B1698</f>
        <v>Aluminij, nelegiran, surov (razen bloki)</v>
      </c>
      <c r="C1699" t="s">
        <v>1606</v>
      </c>
      <c r="D1699" t="s">
        <v>1606</v>
      </c>
      <c r="E1699">
        <v>9.0999999999999998E-2</v>
      </c>
      <c r="F1699" s="62" t="s">
        <v>1729</v>
      </c>
      <c r="G1699" t="s">
        <v>1730</v>
      </c>
      <c r="H1699">
        <v>2025</v>
      </c>
    </row>
    <row r="1700" spans="1:8" x14ac:dyDescent="0.3">
      <c r="A1700" t="s">
        <v>1609</v>
      </c>
      <c r="B1700" s="28" t="s">
        <v>1610</v>
      </c>
      <c r="C1700" t="s">
        <v>1605</v>
      </c>
      <c r="D1700" t="s">
        <v>1605</v>
      </c>
      <c r="E1700">
        <v>1.423</v>
      </c>
      <c r="F1700" s="62" t="s">
        <v>1728</v>
      </c>
      <c r="G1700" t="s">
        <v>1730</v>
      </c>
      <c r="H1700">
        <v>2025</v>
      </c>
    </row>
    <row r="1701" spans="1:8" x14ac:dyDescent="0.3">
      <c r="A1701" t="s">
        <v>1609</v>
      </c>
      <c r="B1701" s="28" t="str">
        <f t="shared" ref="B1701" si="470">B1700</f>
        <v>Surove aluminijeve zlitine v obliki blokov</v>
      </c>
      <c r="C1701" t="s">
        <v>1606</v>
      </c>
      <c r="D1701" t="s">
        <v>1606</v>
      </c>
      <c r="E1701">
        <v>9.0999999999999998E-2</v>
      </c>
      <c r="F1701" s="62" t="s">
        <v>1729</v>
      </c>
      <c r="G1701" t="s">
        <v>1730</v>
      </c>
      <c r="H1701">
        <v>2025</v>
      </c>
    </row>
    <row r="1702" spans="1:8" x14ac:dyDescent="0.3">
      <c r="A1702" t="s">
        <v>1611</v>
      </c>
      <c r="B1702" s="28" t="s">
        <v>1612</v>
      </c>
      <c r="C1702" t="s">
        <v>1605</v>
      </c>
      <c r="D1702" t="s">
        <v>1605</v>
      </c>
      <c r="E1702">
        <v>1.423</v>
      </c>
      <c r="F1702" s="62" t="s">
        <v>1728</v>
      </c>
      <c r="G1702" t="s">
        <v>1730</v>
      </c>
      <c r="H1702">
        <v>2025</v>
      </c>
    </row>
    <row r="1703" spans="1:8" x14ac:dyDescent="0.3">
      <c r="A1703" t="s">
        <v>1611</v>
      </c>
      <c r="B1703" s="28" t="str">
        <f t="shared" ref="B1703" si="471">B1702</f>
        <v>Surove aluminijeve zlitine v obliki drogov</v>
      </c>
      <c r="C1703" t="s">
        <v>1606</v>
      </c>
      <c r="D1703" t="s">
        <v>1606</v>
      </c>
      <c r="E1703">
        <v>9.0999999999999998E-2</v>
      </c>
      <c r="F1703" s="62" t="s">
        <v>1729</v>
      </c>
      <c r="G1703" t="s">
        <v>1730</v>
      </c>
      <c r="H1703">
        <v>2025</v>
      </c>
    </row>
    <row r="1704" spans="1:8" x14ac:dyDescent="0.3">
      <c r="A1704" t="s">
        <v>1613</v>
      </c>
      <c r="B1704" s="28" t="s">
        <v>1614</v>
      </c>
      <c r="C1704" t="s">
        <v>1605</v>
      </c>
      <c r="D1704" t="s">
        <v>1605</v>
      </c>
      <c r="E1704">
        <v>1.423</v>
      </c>
      <c r="F1704" s="62" t="s">
        <v>1728</v>
      </c>
      <c r="G1704" t="s">
        <v>1730</v>
      </c>
      <c r="H1704">
        <v>2025</v>
      </c>
    </row>
    <row r="1705" spans="1:8" x14ac:dyDescent="0.3">
      <c r="A1705" t="s">
        <v>1613</v>
      </c>
      <c r="B1705" s="28" t="str">
        <f t="shared" ref="B1705" si="472">B1704</f>
        <v>Surove aluminijeve zlitine (razen blokov ali drogov)</v>
      </c>
      <c r="C1705" t="s">
        <v>1606</v>
      </c>
      <c r="D1705" t="s">
        <v>1606</v>
      </c>
      <c r="E1705">
        <v>9.0999999999999998E-2</v>
      </c>
      <c r="F1705" s="62" t="s">
        <v>1729</v>
      </c>
      <c r="G1705" t="s">
        <v>1730</v>
      </c>
      <c r="H1705">
        <v>2025</v>
      </c>
    </row>
    <row r="1706" spans="1:8" x14ac:dyDescent="0.3">
      <c r="A1706" t="s">
        <v>1615</v>
      </c>
      <c r="B1706" s="28" t="s">
        <v>1616</v>
      </c>
      <c r="C1706">
        <v>4.5999999999999999E-2</v>
      </c>
      <c r="D1706" t="s">
        <v>1617</v>
      </c>
      <c r="E1706">
        <v>1.506</v>
      </c>
      <c r="F1706" s="62" t="s">
        <v>1728</v>
      </c>
      <c r="G1706" t="s">
        <v>1730</v>
      </c>
      <c r="H1706">
        <v>2025</v>
      </c>
    </row>
    <row r="1707" spans="1:8" x14ac:dyDescent="0.3">
      <c r="A1707" t="s">
        <v>1615</v>
      </c>
      <c r="B1707" s="28" t="str">
        <f t="shared" ref="B1707" si="473">B1706</f>
        <v>Prah iz aluminija nelamelarne strukture (razen peletov iz aluminija)</v>
      </c>
      <c r="D1707" t="s">
        <v>1618</v>
      </c>
      <c r="E1707">
        <v>0.14000000000000001</v>
      </c>
      <c r="F1707" s="62" t="s">
        <v>1729</v>
      </c>
      <c r="G1707" t="s">
        <v>1730</v>
      </c>
      <c r="H1707">
        <v>2025</v>
      </c>
    </row>
    <row r="1708" spans="1:8" x14ac:dyDescent="0.3">
      <c r="A1708" t="s">
        <v>1619</v>
      </c>
      <c r="B1708" s="28" t="s">
        <v>1620</v>
      </c>
      <c r="C1708">
        <v>4.5999999999999999E-2</v>
      </c>
      <c r="D1708" t="s">
        <v>1617</v>
      </c>
      <c r="E1708">
        <v>1.506</v>
      </c>
      <c r="F1708" s="62" t="s">
        <v>1728</v>
      </c>
      <c r="G1708" t="s">
        <v>1730</v>
      </c>
      <c r="H1708">
        <v>2025</v>
      </c>
    </row>
    <row r="1709" spans="1:8" x14ac:dyDescent="0.3">
      <c r="A1709" t="s">
        <v>1619</v>
      </c>
      <c r="B1709" s="28" t="str">
        <f t="shared" ref="B1709" si="474">B1708</f>
        <v>Prah iz aluminija lamelarne strukture in kosmiči iz aluminija (razen peletov iz aluminija in bleščic)</v>
      </c>
      <c r="D1709" t="s">
        <v>1618</v>
      </c>
      <c r="E1709">
        <v>0.14000000000000001</v>
      </c>
      <c r="F1709" s="62" t="s">
        <v>1729</v>
      </c>
      <c r="G1709" t="s">
        <v>1730</v>
      </c>
      <c r="H1709">
        <v>2025</v>
      </c>
    </row>
    <row r="1710" spans="1:8" x14ac:dyDescent="0.3">
      <c r="A1710" t="s">
        <v>87</v>
      </c>
      <c r="B1710" s="28" t="s">
        <v>1621</v>
      </c>
      <c r="C1710">
        <v>5.6000000000000001E-2</v>
      </c>
      <c r="D1710" t="s">
        <v>1622</v>
      </c>
      <c r="E1710">
        <v>1.4850000000000001</v>
      </c>
      <c r="F1710" s="62" t="s">
        <v>1728</v>
      </c>
      <c r="G1710" t="s">
        <v>1730</v>
      </c>
      <c r="H1710">
        <v>2025</v>
      </c>
    </row>
    <row r="1711" spans="1:8" x14ac:dyDescent="0.3">
      <c r="A1711" t="s">
        <v>87</v>
      </c>
      <c r="B1711" s="28" t="str">
        <f t="shared" ref="B1711" si="475">B1710</f>
        <v>Palice in profili, iz nelegiranega aluminija</v>
      </c>
      <c r="D1711" t="s">
        <v>1623</v>
      </c>
      <c r="E1711">
        <v>0.14799999999999999</v>
      </c>
      <c r="F1711" s="62" t="s">
        <v>1729</v>
      </c>
      <c r="G1711" t="s">
        <v>1730</v>
      </c>
      <c r="H1711">
        <v>2025</v>
      </c>
    </row>
    <row r="1712" spans="1:8" x14ac:dyDescent="0.3">
      <c r="A1712" t="s">
        <v>88</v>
      </c>
      <c r="B1712" s="28" t="s">
        <v>1624</v>
      </c>
      <c r="C1712">
        <v>0.06</v>
      </c>
      <c r="D1712" t="s">
        <v>1625</v>
      </c>
      <c r="E1712">
        <v>1.4930000000000001</v>
      </c>
      <c r="F1712" s="62" t="s">
        <v>1728</v>
      </c>
      <c r="G1712" t="s">
        <v>1730</v>
      </c>
      <c r="H1712">
        <v>2025</v>
      </c>
    </row>
    <row r="1713" spans="1:8" x14ac:dyDescent="0.3">
      <c r="A1713" t="s">
        <v>88</v>
      </c>
      <c r="B1713" s="28" t="str">
        <f t="shared" ref="B1713" si="476">B1712</f>
        <v>Profili iz nelegiranega aluminija, ki niso navedeni ali zajeti na drugem mestu</v>
      </c>
      <c r="D1713" t="s">
        <v>1626</v>
      </c>
      <c r="E1713">
        <v>0.152</v>
      </c>
      <c r="F1713" s="62" t="s">
        <v>1729</v>
      </c>
      <c r="G1713" t="s">
        <v>1730</v>
      </c>
      <c r="H1713">
        <v>2025</v>
      </c>
    </row>
    <row r="1714" spans="1:8" x14ac:dyDescent="0.3">
      <c r="A1714" t="s">
        <v>89</v>
      </c>
      <c r="B1714" s="28" t="s">
        <v>1627</v>
      </c>
      <c r="C1714">
        <v>0.06</v>
      </c>
      <c r="D1714" t="s">
        <v>1625</v>
      </c>
      <c r="E1714">
        <v>1.4930000000000001</v>
      </c>
      <c r="F1714" s="62" t="s">
        <v>1728</v>
      </c>
      <c r="G1714" t="s">
        <v>1730</v>
      </c>
      <c r="H1714">
        <v>2025</v>
      </c>
    </row>
    <row r="1715" spans="1:8" x14ac:dyDescent="0.3">
      <c r="A1715" t="s">
        <v>89</v>
      </c>
      <c r="B1715" s="28" t="str">
        <f t="shared" ref="B1715" si="477">B1714</f>
        <v>Votli profili iz aluminijevih zlitin, ki niso navedeni ali zajeti na drugem mestu</v>
      </c>
      <c r="D1715" t="s">
        <v>1626</v>
      </c>
      <c r="E1715">
        <v>0.152</v>
      </c>
      <c r="F1715" s="62" t="s">
        <v>1729</v>
      </c>
      <c r="G1715" t="s">
        <v>1730</v>
      </c>
      <c r="H1715">
        <v>2025</v>
      </c>
    </row>
    <row r="1716" spans="1:8" x14ac:dyDescent="0.3">
      <c r="A1716" t="s">
        <v>90</v>
      </c>
      <c r="B1716" s="28" t="s">
        <v>1628</v>
      </c>
      <c r="C1716">
        <v>5.6000000000000001E-2</v>
      </c>
      <c r="D1716" t="s">
        <v>1622</v>
      </c>
      <c r="E1716">
        <v>1.4850000000000001</v>
      </c>
      <c r="F1716" s="62" t="s">
        <v>1728</v>
      </c>
      <c r="G1716" t="s">
        <v>1730</v>
      </c>
      <c r="H1716">
        <v>2025</v>
      </c>
    </row>
    <row r="1717" spans="1:8" x14ac:dyDescent="0.3">
      <c r="A1717" t="s">
        <v>90</v>
      </c>
      <c r="B1717" s="28" t="str">
        <f t="shared" ref="B1717" si="478">B1716</f>
        <v>Palice iz aluminijevih zlitin</v>
      </c>
      <c r="D1717" t="s">
        <v>1623</v>
      </c>
      <c r="E1717">
        <v>0.14799999999999999</v>
      </c>
      <c r="F1717" s="62" t="s">
        <v>1729</v>
      </c>
      <c r="G1717" t="s">
        <v>1730</v>
      </c>
      <c r="H1717">
        <v>2025</v>
      </c>
    </row>
    <row r="1718" spans="1:8" x14ac:dyDescent="0.3">
      <c r="A1718" t="s">
        <v>91</v>
      </c>
      <c r="B1718" s="28" t="s">
        <v>1629</v>
      </c>
      <c r="C1718">
        <v>0.06</v>
      </c>
      <c r="D1718" t="s">
        <v>1625</v>
      </c>
      <c r="E1718">
        <v>1.4930000000000001</v>
      </c>
      <c r="F1718" s="62" t="s">
        <v>1728</v>
      </c>
      <c r="G1718" t="s">
        <v>1730</v>
      </c>
      <c r="H1718">
        <v>2025</v>
      </c>
    </row>
    <row r="1719" spans="1:8" x14ac:dyDescent="0.3">
      <c r="A1719" t="s">
        <v>91</v>
      </c>
      <c r="B1719" s="28" t="str">
        <f t="shared" ref="B1719" si="479">B1718</f>
        <v>Polni profili, iz aluminijevih zlitin, ki niso navedeni ali zajeti na drugem mestu</v>
      </c>
      <c r="D1719" t="s">
        <v>1626</v>
      </c>
      <c r="E1719">
        <v>0.152</v>
      </c>
      <c r="F1719" s="62" t="s">
        <v>1729</v>
      </c>
      <c r="G1719" t="s">
        <v>1730</v>
      </c>
      <c r="H1719">
        <v>2025</v>
      </c>
    </row>
    <row r="1720" spans="1:8" ht="28.8" x14ac:dyDescent="0.3">
      <c r="A1720" t="s">
        <v>1630</v>
      </c>
      <c r="B1720" s="28" t="s">
        <v>1631</v>
      </c>
      <c r="C1720">
        <v>5.6000000000000001E-2</v>
      </c>
      <c r="D1720" t="s">
        <v>1622</v>
      </c>
      <c r="E1720">
        <v>1.4850000000000001</v>
      </c>
      <c r="F1720" s="62" t="s">
        <v>1728</v>
      </c>
      <c r="G1720" t="s">
        <v>1730</v>
      </c>
      <c r="H1720">
        <v>2025</v>
      </c>
    </row>
    <row r="1721" spans="1:8" ht="28.8" x14ac:dyDescent="0.3">
      <c r="A1721" t="s">
        <v>1630</v>
      </c>
      <c r="B1721" s="28" t="str">
        <f t="shared" ref="B1721" si="480">B1720</f>
        <v>Žica iz nelegiranega aluminija, z največjo dimenzijo prečnega prereza več kot 7 mm (razen vpredene žice, vrvi, pletenih trakov ipd. ter drugih izdelkov iz tarifne številke 7614 in električno izoliranih žic)</v>
      </c>
      <c r="D1721" t="s">
        <v>1623</v>
      </c>
      <c r="E1721">
        <v>0.14799999999999999</v>
      </c>
      <c r="F1721" s="62" t="s">
        <v>1729</v>
      </c>
      <c r="G1721" t="s">
        <v>1730</v>
      </c>
      <c r="H1721">
        <v>2025</v>
      </c>
    </row>
    <row r="1722" spans="1:8" ht="28.8" x14ac:dyDescent="0.3">
      <c r="A1722" t="s">
        <v>1632</v>
      </c>
      <c r="B1722" s="28" t="s">
        <v>1633</v>
      </c>
      <c r="C1722">
        <v>5.6000000000000001E-2</v>
      </c>
      <c r="D1722" t="s">
        <v>1622</v>
      </c>
      <c r="E1722">
        <v>1.4850000000000001</v>
      </c>
      <c r="F1722" s="62" t="s">
        <v>1728</v>
      </c>
      <c r="G1722" t="s">
        <v>1730</v>
      </c>
      <c r="H1722">
        <v>2025</v>
      </c>
    </row>
    <row r="1723" spans="1:8" ht="28.8" x14ac:dyDescent="0.3">
      <c r="A1723" t="s">
        <v>1632</v>
      </c>
      <c r="B1723" s="28" t="str">
        <f t="shared" ref="B1723" si="481">B1722</f>
        <v>Žica iz nelegiranega aluminija, z največjo dimenzijo prečnega prereza 7 mm ali manj (razen vpredenih žic, kablov, vrvi in drugih izdelkov iz tarifne številke 7614, električno izoliranih žic in strun za glasbila)</v>
      </c>
      <c r="D1723" t="s">
        <v>1623</v>
      </c>
      <c r="E1723">
        <v>0.14799999999999999</v>
      </c>
      <c r="F1723" s="62" t="s">
        <v>1729</v>
      </c>
      <c r="G1723" t="s">
        <v>1730</v>
      </c>
      <c r="H1723">
        <v>2025</v>
      </c>
    </row>
    <row r="1724" spans="1:8" ht="28.8" x14ac:dyDescent="0.3">
      <c r="A1724" t="s">
        <v>1634</v>
      </c>
      <c r="B1724" s="28" t="s">
        <v>1635</v>
      </c>
      <c r="C1724">
        <v>5.6000000000000001E-2</v>
      </c>
      <c r="D1724" t="s">
        <v>1622</v>
      </c>
      <c r="E1724">
        <v>1.4850000000000001</v>
      </c>
      <c r="F1724" s="62" t="s">
        <v>1728</v>
      </c>
      <c r="G1724" t="s">
        <v>1730</v>
      </c>
      <c r="H1724">
        <v>2025</v>
      </c>
    </row>
    <row r="1725" spans="1:8" ht="28.8" x14ac:dyDescent="0.3">
      <c r="A1725" t="s">
        <v>1634</v>
      </c>
      <c r="B1725" s="28" t="str">
        <f t="shared" ref="B1725" si="482">B1724</f>
        <v>Žica iz aluminijevih zlitin, z največjo dimenzijo prečnega prereza več kot 7 mm (razen vpredene žice, vrvi, pletenih trakov ipd. ter drugih izdelkov iz tarifne številke 7614 in električno izoliranih žic)</v>
      </c>
      <c r="D1725" t="s">
        <v>1623</v>
      </c>
      <c r="E1725">
        <v>0.14799999999999999</v>
      </c>
      <c r="F1725" s="62" t="s">
        <v>1729</v>
      </c>
      <c r="G1725" t="s">
        <v>1730</v>
      </c>
      <c r="H1725">
        <v>2025</v>
      </c>
    </row>
    <row r="1726" spans="1:8" ht="28.8" x14ac:dyDescent="0.3">
      <c r="A1726" t="s">
        <v>1636</v>
      </c>
      <c r="B1726" s="28" t="s">
        <v>1637</v>
      </c>
      <c r="C1726">
        <v>5.6000000000000001E-2</v>
      </c>
      <c r="D1726" t="s">
        <v>1622</v>
      </c>
      <c r="E1726">
        <v>1.4850000000000001</v>
      </c>
      <c r="F1726" s="62" t="s">
        <v>1728</v>
      </c>
      <c r="G1726" t="s">
        <v>1730</v>
      </c>
      <c r="H1726">
        <v>2025</v>
      </c>
    </row>
    <row r="1727" spans="1:8" ht="28.8" x14ac:dyDescent="0.3">
      <c r="A1727" t="s">
        <v>1636</v>
      </c>
      <c r="B1727" s="28" t="str">
        <f t="shared" ref="B1727" si="483">B1726</f>
        <v>Žica iz aluminijevih zlitin, z največjo dimenzijo prečnega prereza 7 mm ali manj (razen vpredenih žic, kablov, vrvi in drugih izdelkov iz tarifne številke 7614, električno izoliranih žic in strun za glasbila)</v>
      </c>
      <c r="D1727" t="s">
        <v>1623</v>
      </c>
      <c r="E1727">
        <v>0.14799999999999999</v>
      </c>
      <c r="F1727" s="62" t="s">
        <v>1729</v>
      </c>
      <c r="G1727" t="s">
        <v>1730</v>
      </c>
      <c r="H1727">
        <v>2025</v>
      </c>
    </row>
    <row r="1728" spans="1:8" x14ac:dyDescent="0.3">
      <c r="A1728" t="s">
        <v>1638</v>
      </c>
      <c r="B1728" s="28" t="s">
        <v>1639</v>
      </c>
      <c r="C1728">
        <v>5.6000000000000001E-2</v>
      </c>
      <c r="D1728" t="s">
        <v>1622</v>
      </c>
      <c r="E1728">
        <v>1.4850000000000001</v>
      </c>
      <c r="F1728" s="62" t="s">
        <v>1728</v>
      </c>
      <c r="G1728" t="s">
        <v>1730</v>
      </c>
      <c r="H1728">
        <v>2025</v>
      </c>
    </row>
    <row r="1729" spans="1:8" x14ac:dyDescent="0.3">
      <c r="A1729" t="s">
        <v>1638</v>
      </c>
      <c r="B1729" s="28" t="str">
        <f t="shared" ref="B1729" si="484">B1728</f>
        <v>Aluminijsta kompozitna plošča, iz nelegiranega aluminija, debeline več kot 0,2 mm</v>
      </c>
      <c r="D1729" t="s">
        <v>1623</v>
      </c>
      <c r="E1729">
        <v>0.14799999999999999</v>
      </c>
      <c r="F1729" s="62" t="s">
        <v>1729</v>
      </c>
      <c r="G1729" t="s">
        <v>1730</v>
      </c>
      <c r="H1729">
        <v>2025</v>
      </c>
    </row>
    <row r="1730" spans="1:8" ht="28.8" x14ac:dyDescent="0.3">
      <c r="A1730" t="s">
        <v>1640</v>
      </c>
      <c r="B1730" s="28" t="s">
        <v>1641</v>
      </c>
      <c r="C1730">
        <v>5.6000000000000001E-2</v>
      </c>
      <c r="D1730" t="s">
        <v>1622</v>
      </c>
      <c r="E1730">
        <v>1.4850000000000001</v>
      </c>
      <c r="F1730" s="62" t="s">
        <v>1728</v>
      </c>
      <c r="G1730" t="s">
        <v>1730</v>
      </c>
      <c r="H1730">
        <v>2025</v>
      </c>
    </row>
    <row r="1731" spans="1:8" ht="28.8" x14ac:dyDescent="0.3">
      <c r="A1731" t="s">
        <v>1640</v>
      </c>
      <c r="B1731" s="28" t="str">
        <f t="shared" ref="B1731" si="485">B1730</f>
        <v>Plošče, pločevine in trakovi, iz nelegiranega aluminija, debeline več kot 0,2 mm, pravokotni ali kvadratni, pobarvani, lakirani ali prevlečeni s plastično maso (razen aluminijaste kompozitne plošč)</v>
      </c>
      <c r="D1731" t="s">
        <v>1623</v>
      </c>
      <c r="E1731">
        <v>0.14799999999999999</v>
      </c>
      <c r="F1731" s="62" t="s">
        <v>1729</v>
      </c>
      <c r="G1731" t="s">
        <v>1730</v>
      </c>
      <c r="H1731">
        <v>2025</v>
      </c>
    </row>
    <row r="1732" spans="1:8" ht="43.2" x14ac:dyDescent="0.3">
      <c r="A1732" t="s">
        <v>1642</v>
      </c>
      <c r="B1732" s="28" t="s">
        <v>1643</v>
      </c>
      <c r="C1732">
        <v>5.6000000000000001E-2</v>
      </c>
      <c r="D1732" t="s">
        <v>1622</v>
      </c>
      <c r="E1732">
        <v>1.4850000000000001</v>
      </c>
      <c r="F1732" s="62" t="s">
        <v>1728</v>
      </c>
      <c r="G1732" t="s">
        <v>1730</v>
      </c>
      <c r="H1732">
        <v>2025</v>
      </c>
    </row>
    <row r="1733" spans="1:8" ht="43.2" x14ac:dyDescent="0.3">
      <c r="A1733" t="s">
        <v>1642</v>
      </c>
      <c r="B1733" s="28" t="str">
        <f t="shared" ref="B1733" si="486">B1732</f>
        <v>Plošče, pločevine in trakovi, iz nelegiranega aluminija, debeline več kot 0,2 mm, vendar manj kot 3 mm, pravokotni ali kvadratni (razen takih izdelkov, ki so pobarvani, lakirani ali prevlečeni s plastično maso, ter ekspandiranih plošč, pločevin in trakov)</v>
      </c>
      <c r="D1733" t="s">
        <v>1623</v>
      </c>
      <c r="E1733">
        <v>0.14799999999999999</v>
      </c>
      <c r="F1733" s="62" t="s">
        <v>1729</v>
      </c>
      <c r="G1733" t="s">
        <v>1730</v>
      </c>
      <c r="H1733">
        <v>2025</v>
      </c>
    </row>
    <row r="1734" spans="1:8" ht="28.8" x14ac:dyDescent="0.3">
      <c r="A1734" t="s">
        <v>1644</v>
      </c>
      <c r="B1734" s="28" t="s">
        <v>1645</v>
      </c>
      <c r="C1734">
        <v>5.6000000000000001E-2</v>
      </c>
      <c r="D1734" t="s">
        <v>1622</v>
      </c>
      <c r="E1734">
        <v>1.4850000000000001</v>
      </c>
      <c r="F1734" s="62" t="s">
        <v>1728</v>
      </c>
      <c r="G1734" t="s">
        <v>1730</v>
      </c>
      <c r="H1734">
        <v>2025</v>
      </c>
    </row>
    <row r="1735" spans="1:8" ht="28.8" x14ac:dyDescent="0.3">
      <c r="A1735" t="s">
        <v>1644</v>
      </c>
      <c r="B1735" s="28" t="str">
        <f t="shared" ref="B1735" si="487">B1734</f>
        <v>Plošče, pločevine in trakovi, iz nelegiranega aluminija, debeline 3 mm ali več, vendar manj kot 6 mm, pravokotni ali kvadratni (razen takih izdelkov, ki so pobarvani, lakirani ali prevlečeni s plastično maso)</v>
      </c>
      <c r="D1735" t="s">
        <v>1623</v>
      </c>
      <c r="E1735">
        <v>0.14799999999999999</v>
      </c>
      <c r="F1735" s="62" t="s">
        <v>1729</v>
      </c>
      <c r="G1735" t="s">
        <v>1730</v>
      </c>
      <c r="H1735">
        <v>2025</v>
      </c>
    </row>
    <row r="1736" spans="1:8" ht="28.8" x14ac:dyDescent="0.3">
      <c r="A1736" t="s">
        <v>1646</v>
      </c>
      <c r="B1736" s="28" t="s">
        <v>1647</v>
      </c>
      <c r="C1736">
        <v>5.6000000000000001E-2</v>
      </c>
      <c r="D1736" t="s">
        <v>1622</v>
      </c>
      <c r="E1736">
        <v>1.4850000000000001</v>
      </c>
      <c r="F1736" s="62" t="s">
        <v>1728</v>
      </c>
      <c r="G1736" t="s">
        <v>1730</v>
      </c>
      <c r="H1736">
        <v>2025</v>
      </c>
    </row>
    <row r="1737" spans="1:8" ht="28.8" x14ac:dyDescent="0.3">
      <c r="A1737" t="s">
        <v>1646</v>
      </c>
      <c r="B1737" s="28" t="str">
        <f t="shared" ref="B1737" si="488">B1736</f>
        <v>Plošče, pločevine in trakovi, iz nelegiranega aluminija, debeline 6 mm ali več, pravokotni ali kvadratni (razen takih izdelkov, ki so pobarvani, lakirani ali prevlečeni s plastično maso)</v>
      </c>
      <c r="D1737" t="s">
        <v>1623</v>
      </c>
      <c r="E1737">
        <v>0.14799999999999999</v>
      </c>
      <c r="F1737" s="62" t="s">
        <v>1729</v>
      </c>
      <c r="G1737" t="s">
        <v>1730</v>
      </c>
      <c r="H1737">
        <v>2025</v>
      </c>
    </row>
    <row r="1738" spans="1:8" x14ac:dyDescent="0.3">
      <c r="A1738" t="s">
        <v>1648</v>
      </c>
      <c r="B1738" s="28" t="s">
        <v>1649</v>
      </c>
      <c r="C1738">
        <v>5.6000000000000001E-2</v>
      </c>
      <c r="D1738" t="s">
        <v>1622</v>
      </c>
      <c r="E1738">
        <v>1.4850000000000001</v>
      </c>
      <c r="F1738" s="62" t="s">
        <v>1728</v>
      </c>
      <c r="G1738" t="s">
        <v>1730</v>
      </c>
      <c r="H1738">
        <v>2025</v>
      </c>
    </row>
    <row r="1739" spans="1:8" x14ac:dyDescent="0.3">
      <c r="A1739" t="s">
        <v>1648</v>
      </c>
      <c r="B1739" s="28" t="str">
        <f t="shared" ref="B1739" si="489">B1738</f>
        <v>Telo pločevink za pijačo, iz aluminijevih zlitin, debeline več kot 0,2 mm</v>
      </c>
      <c r="D1739" t="s">
        <v>1623</v>
      </c>
      <c r="E1739">
        <v>0.14799999999999999</v>
      </c>
      <c r="F1739" s="62" t="s">
        <v>1729</v>
      </c>
      <c r="G1739" t="s">
        <v>1730</v>
      </c>
      <c r="H1739">
        <v>2025</v>
      </c>
    </row>
    <row r="1740" spans="1:8" x14ac:dyDescent="0.3">
      <c r="A1740" t="s">
        <v>1650</v>
      </c>
      <c r="B1740" s="28" t="s">
        <v>1651</v>
      </c>
      <c r="C1740">
        <v>5.6000000000000001E-2</v>
      </c>
      <c r="D1740" t="s">
        <v>1622</v>
      </c>
      <c r="E1740">
        <v>1.4850000000000001</v>
      </c>
      <c r="F1740" s="62" t="s">
        <v>1728</v>
      </c>
      <c r="G1740" t="s">
        <v>1730</v>
      </c>
      <c r="H1740">
        <v>2025</v>
      </c>
    </row>
    <row r="1741" spans="1:8" x14ac:dyDescent="0.3">
      <c r="A1741" t="s">
        <v>1650</v>
      </c>
      <c r="B1741" s="28" t="str">
        <f t="shared" ref="B1741" si="490">B1740</f>
        <v>Dno, pokrovi in odpiralo za pločevinke za pijačo, iz aluminijevih zlitin, debeline več kot 0,2 mm</v>
      </c>
      <c r="D1741" t="s">
        <v>1623</v>
      </c>
      <c r="E1741">
        <v>0.14799999999999999</v>
      </c>
      <c r="F1741" s="62" t="s">
        <v>1729</v>
      </c>
      <c r="G1741" t="s">
        <v>1730</v>
      </c>
      <c r="H1741">
        <v>2025</v>
      </c>
    </row>
    <row r="1742" spans="1:8" x14ac:dyDescent="0.3">
      <c r="A1742" t="s">
        <v>1652</v>
      </c>
      <c r="B1742" s="28" t="s">
        <v>1653</v>
      </c>
      <c r="C1742">
        <v>5.6000000000000001E-2</v>
      </c>
      <c r="D1742" t="s">
        <v>1622</v>
      </c>
      <c r="E1742">
        <v>1.4850000000000001</v>
      </c>
      <c r="F1742" s="62" t="s">
        <v>1728</v>
      </c>
      <c r="G1742" t="s">
        <v>1730</v>
      </c>
      <c r="H1742">
        <v>2025</v>
      </c>
    </row>
    <row r="1743" spans="1:8" x14ac:dyDescent="0.3">
      <c r="A1743" t="s">
        <v>1652</v>
      </c>
      <c r="B1743" s="28" t="str">
        <f t="shared" ref="B1743" si="491">B1742</f>
        <v>Aluminijsta kompozitna plošča, iz aluminijevih zlitin, debeline več kot 0,2 mm</v>
      </c>
      <c r="D1743" t="s">
        <v>1623</v>
      </c>
      <c r="E1743">
        <v>0.14799999999999999</v>
      </c>
      <c r="F1743" s="62" t="s">
        <v>1729</v>
      </c>
      <c r="G1743" t="s">
        <v>1730</v>
      </c>
      <c r="H1743">
        <v>2025</v>
      </c>
    </row>
    <row r="1744" spans="1:8" ht="43.2" x14ac:dyDescent="0.3">
      <c r="A1744" t="s">
        <v>1654</v>
      </c>
      <c r="B1744" s="28" t="s">
        <v>1655</v>
      </c>
      <c r="C1744">
        <v>5.6000000000000001E-2</v>
      </c>
      <c r="D1744" t="s">
        <v>1622</v>
      </c>
      <c r="E1744">
        <v>1.4850000000000001</v>
      </c>
      <c r="F1744" s="62" t="s">
        <v>1728</v>
      </c>
      <c r="G1744" t="s">
        <v>1730</v>
      </c>
      <c r="H1744">
        <v>2025</v>
      </c>
    </row>
    <row r="1745" spans="1:8" ht="43.2" x14ac:dyDescent="0.3">
      <c r="A1745" t="s">
        <v>1654</v>
      </c>
      <c r="B1745" s="28" t="str">
        <f t="shared" ref="B1745" si="492">B1744</f>
        <v>Plošče, pločevine in trakovi, iz aluminijevih zlitin, debeline več kot 0,2 mm, pravokotni ali kvadratni, pobarvani, lakirani ali prevlečeni s plastično maso (razen teles pločevink za pijačo, dna, pokrovov in odpiral za pločevinke za pijačo ter aluminijastih kompozitnih plošč)</v>
      </c>
      <c r="D1745" t="s">
        <v>1623</v>
      </c>
      <c r="E1745">
        <v>0.14799999999999999</v>
      </c>
      <c r="F1745" s="62" t="s">
        <v>1729</v>
      </c>
      <c r="G1745" t="s">
        <v>1730</v>
      </c>
      <c r="H1745">
        <v>2025</v>
      </c>
    </row>
    <row r="1746" spans="1:8" ht="57.6" x14ac:dyDescent="0.3">
      <c r="A1746" t="s">
        <v>1656</v>
      </c>
      <c r="B1746" s="28" t="s">
        <v>1657</v>
      </c>
      <c r="C1746">
        <v>5.6000000000000001E-2</v>
      </c>
      <c r="D1746" t="s">
        <v>1622</v>
      </c>
      <c r="E1746">
        <v>1.4850000000000001</v>
      </c>
      <c r="F1746" s="62" t="s">
        <v>1728</v>
      </c>
      <c r="G1746" t="s">
        <v>1730</v>
      </c>
      <c r="H1746">
        <v>2025</v>
      </c>
    </row>
    <row r="1747" spans="1:8" ht="57.6" x14ac:dyDescent="0.3">
      <c r="A1747" t="s">
        <v>1656</v>
      </c>
      <c r="B1747" s="28" t="str">
        <f t="shared" ref="B1747" si="493">B1746</f>
        <v>Pplošče, pločevine in trakovi, iz aluminijevih zlitin, debeline več kot 0,2 mm, vendar manj kot 3 mm, pravokotni ali kvadratni (razen takih izdelkov, ki so pobarvani, lakirani ali prevlečeni s plastično maso, ekspandiranih plošč, pločevin in trakov ter teles pločevink za pijačo, dna, pokrovov in odpiral za pločevinke za pijačo)</v>
      </c>
      <c r="D1747" t="s">
        <v>1623</v>
      </c>
      <c r="E1747">
        <v>0.14799999999999999</v>
      </c>
      <c r="F1747" s="62" t="s">
        <v>1729</v>
      </c>
      <c r="G1747" t="s">
        <v>1730</v>
      </c>
      <c r="H1747">
        <v>2025</v>
      </c>
    </row>
    <row r="1748" spans="1:8" ht="28.8" x14ac:dyDescent="0.3">
      <c r="A1748" t="s">
        <v>1658</v>
      </c>
      <c r="B1748" s="28" t="s">
        <v>1659</v>
      </c>
      <c r="C1748">
        <v>5.6000000000000001E-2</v>
      </c>
      <c r="D1748" t="s">
        <v>1622</v>
      </c>
      <c r="E1748">
        <v>1.4850000000000001</v>
      </c>
      <c r="F1748" s="62" t="s">
        <v>1728</v>
      </c>
      <c r="G1748" t="s">
        <v>1730</v>
      </c>
      <c r="H1748">
        <v>2025</v>
      </c>
    </row>
    <row r="1749" spans="1:8" ht="28.8" x14ac:dyDescent="0.3">
      <c r="A1749" t="s">
        <v>1658</v>
      </c>
      <c r="B1749" s="28" t="str">
        <f t="shared" ref="B1749" si="494">B1748</f>
        <v>Plošče, pločevine in trakovi, iz aluminijevih zlitin, debeline 3 mm ali več, vendar manj kot 6 mm, pravokotni ali kvadratni (razen takih izdelkov, ki so pobarvani, lakirani ali prevlečeni s plastično maso)</v>
      </c>
      <c r="D1749" t="s">
        <v>1623</v>
      </c>
      <c r="E1749">
        <v>0.14799999999999999</v>
      </c>
      <c r="F1749" s="62" t="s">
        <v>1729</v>
      </c>
      <c r="G1749" t="s">
        <v>1730</v>
      </c>
      <c r="H1749">
        <v>2025</v>
      </c>
    </row>
    <row r="1750" spans="1:8" ht="28.8" x14ac:dyDescent="0.3">
      <c r="A1750" t="s">
        <v>1660</v>
      </c>
      <c r="B1750" s="28" t="s">
        <v>1661</v>
      </c>
      <c r="C1750">
        <v>5.6000000000000001E-2</v>
      </c>
      <c r="D1750" t="s">
        <v>1622</v>
      </c>
      <c r="E1750">
        <v>1.4850000000000001</v>
      </c>
      <c r="F1750" s="62" t="s">
        <v>1728</v>
      </c>
      <c r="G1750" t="s">
        <v>1730</v>
      </c>
      <c r="H1750">
        <v>2025</v>
      </c>
    </row>
    <row r="1751" spans="1:8" ht="28.8" x14ac:dyDescent="0.3">
      <c r="A1751" t="s">
        <v>1660</v>
      </c>
      <c r="B1751" s="28" t="str">
        <f t="shared" ref="B1751" si="495">B1750</f>
        <v>Plošče, pločevine in trakovi, iz aluminijevih zlitin, debeline 6 mm ali več, pravokotni ali kvadratni (razen takih izdelkov, ki so pobarvani, lakirani ali prevlečeni s plastično maso)</v>
      </c>
      <c r="D1751" t="s">
        <v>1623</v>
      </c>
      <c r="E1751">
        <v>0.14799999999999999</v>
      </c>
      <c r="F1751" s="62" t="s">
        <v>1729</v>
      </c>
      <c r="G1751" t="s">
        <v>1730</v>
      </c>
      <c r="H1751">
        <v>2025</v>
      </c>
    </row>
    <row r="1752" spans="1:8" ht="28.8" x14ac:dyDescent="0.3">
      <c r="A1752" t="s">
        <v>1662</v>
      </c>
      <c r="B1752" s="28" t="s">
        <v>1663</v>
      </c>
      <c r="C1752">
        <v>5.6000000000000001E-2</v>
      </c>
      <c r="D1752" t="s">
        <v>1622</v>
      </c>
      <c r="E1752">
        <v>1.4850000000000001</v>
      </c>
      <c r="F1752" s="62" t="s">
        <v>1728</v>
      </c>
      <c r="G1752" t="s">
        <v>1730</v>
      </c>
      <c r="H1752">
        <v>2025</v>
      </c>
    </row>
    <row r="1753" spans="1:8" ht="28.8" x14ac:dyDescent="0.3">
      <c r="A1753" t="s">
        <v>1662</v>
      </c>
      <c r="B1753" s="28" t="str">
        <f t="shared" ref="B1753" si="496">B1752</f>
        <v>Plošče, pločevine in trakovi, iz nelegiranega aluminija, debeline več kot 0,2 mm (razen pravokotnih ali kvadratnih)</v>
      </c>
      <c r="D1753" t="s">
        <v>1623</v>
      </c>
      <c r="E1753">
        <v>0.14799999999999999</v>
      </c>
      <c r="F1753" s="62" t="s">
        <v>1729</v>
      </c>
      <c r="G1753" t="s">
        <v>1730</v>
      </c>
      <c r="H1753">
        <v>2025</v>
      </c>
    </row>
    <row r="1754" spans="1:8" ht="28.8" x14ac:dyDescent="0.3">
      <c r="A1754" t="s">
        <v>1664</v>
      </c>
      <c r="B1754" s="28" t="s">
        <v>1665</v>
      </c>
      <c r="C1754">
        <v>5.6000000000000001E-2</v>
      </c>
      <c r="D1754" t="s">
        <v>1622</v>
      </c>
      <c r="E1754">
        <v>1.4850000000000001</v>
      </c>
      <c r="F1754" s="62" t="s">
        <v>1728</v>
      </c>
      <c r="G1754" t="s">
        <v>1730</v>
      </c>
      <c r="H1754">
        <v>2025</v>
      </c>
    </row>
    <row r="1755" spans="1:8" ht="28.8" x14ac:dyDescent="0.3">
      <c r="A1755" t="s">
        <v>1664</v>
      </c>
      <c r="B1755" s="28" t="str">
        <f t="shared" ref="B1755" si="497">B1754</f>
        <v>Plošče, pločevine in trakovi, iz aluminijevih zlitin, debeline več kot 0,2 mm (razen pravokotnih ali kvadratnih)</v>
      </c>
      <c r="D1755" t="s">
        <v>1623</v>
      </c>
      <c r="E1755">
        <v>0.14799999999999999</v>
      </c>
      <c r="F1755" s="62" t="s">
        <v>1729</v>
      </c>
      <c r="G1755" t="s">
        <v>1730</v>
      </c>
      <c r="H1755">
        <v>2025</v>
      </c>
    </row>
    <row r="1756" spans="1:8" ht="43.2" x14ac:dyDescent="0.3">
      <c r="A1756" t="s">
        <v>1666</v>
      </c>
      <c r="B1756" s="28" t="s">
        <v>1667</v>
      </c>
      <c r="C1756">
        <v>0.16600000000000001</v>
      </c>
      <c r="D1756" t="s">
        <v>1668</v>
      </c>
      <c r="E1756">
        <v>1.599</v>
      </c>
      <c r="F1756" s="62" t="s">
        <v>1728</v>
      </c>
      <c r="G1756" t="s">
        <v>1730</v>
      </c>
      <c r="H1756">
        <v>2025</v>
      </c>
    </row>
    <row r="1757" spans="1:8" ht="43.2" x14ac:dyDescent="0.3">
      <c r="A1757" t="s">
        <v>1666</v>
      </c>
      <c r="B1757" s="28" t="str">
        <f t="shared" ref="B1757" si="498">B1756</f>
        <v>Aluminijaste folije brez podlage, valjane, vendar brez nadaljnje obdelave, debeline manj kot 0,021 mm v zvitkih z maso 10 kg ali manj (razen tiskarskih folij iz tarifne številke 3212 in folij, predelanih v okrasni material za božično drevo)</v>
      </c>
      <c r="D1757" t="s">
        <v>1669</v>
      </c>
      <c r="E1757">
        <v>0.25800000000000001</v>
      </c>
      <c r="F1757" s="62" t="s">
        <v>1729</v>
      </c>
      <c r="G1757" t="s">
        <v>1730</v>
      </c>
      <c r="H1757">
        <v>2025</v>
      </c>
    </row>
    <row r="1758" spans="1:8" ht="43.2" x14ac:dyDescent="0.3">
      <c r="A1758" t="s">
        <v>1670</v>
      </c>
      <c r="B1758" s="28" t="s">
        <v>1671</v>
      </c>
      <c r="C1758">
        <v>0.16600000000000001</v>
      </c>
      <c r="D1758" t="s">
        <v>1668</v>
      </c>
      <c r="E1758">
        <v>1.599</v>
      </c>
      <c r="F1758" s="62" t="s">
        <v>1728</v>
      </c>
      <c r="G1758" t="s">
        <v>1730</v>
      </c>
      <c r="H1758">
        <v>2025</v>
      </c>
    </row>
    <row r="1759" spans="1:8" ht="43.2" x14ac:dyDescent="0.3">
      <c r="A1759" t="s">
        <v>1670</v>
      </c>
      <c r="B1759" s="28" t="str">
        <f t="shared" ref="B1759" si="499">B1758</f>
        <v>Aluminijaste folije, brez podlage, valjane, brez nadaljnje obdelave, debeline manj kot 0,021 mm (razen tiskarskih folij iz tarifne številke 3212 in folij, predelanih v okrasni material za božično drevesce, v zvitkih z maso 10 kg ali manj)</v>
      </c>
      <c r="D1759" t="s">
        <v>1669</v>
      </c>
      <c r="E1759">
        <v>0.25800000000000001</v>
      </c>
      <c r="F1759" s="62" t="s">
        <v>1729</v>
      </c>
      <c r="G1759" t="s">
        <v>1730</v>
      </c>
      <c r="H1759">
        <v>2025</v>
      </c>
    </row>
    <row r="1760" spans="1:8" ht="43.2" x14ac:dyDescent="0.3">
      <c r="A1760" t="s">
        <v>1672</v>
      </c>
      <c r="B1760" s="28" t="s">
        <v>1673</v>
      </c>
      <c r="C1760">
        <v>0.16600000000000001</v>
      </c>
      <c r="D1760" t="s">
        <v>1668</v>
      </c>
      <c r="E1760">
        <v>1.599</v>
      </c>
      <c r="F1760" s="62" t="s">
        <v>1728</v>
      </c>
      <c r="G1760" t="s">
        <v>1730</v>
      </c>
      <c r="H1760">
        <v>2025</v>
      </c>
    </row>
    <row r="1761" spans="1:8" ht="43.2" x14ac:dyDescent="0.3">
      <c r="A1761" t="s">
        <v>1672</v>
      </c>
      <c r="B1761" s="28" t="str">
        <f t="shared" ref="B1761" si="500">B1760</f>
        <v>Aluminijaste folije, brez podlage, valjane, brez nadaljnje obdelave, debeline najmanj 0,021 mm, vendar največ 2 mm (razen tiskarskih folij iz tarifne številke 3212 in folij, predelanih v okrasni material za božično drevesce)</v>
      </c>
      <c r="D1761" t="s">
        <v>1669</v>
      </c>
      <c r="E1761">
        <v>0.25800000000000001</v>
      </c>
      <c r="F1761" s="62" t="s">
        <v>1729</v>
      </c>
      <c r="G1761" t="s">
        <v>1730</v>
      </c>
      <c r="H1761">
        <v>2025</v>
      </c>
    </row>
    <row r="1762" spans="1:8" ht="28.8" x14ac:dyDescent="0.3">
      <c r="A1762" t="s">
        <v>1674</v>
      </c>
      <c r="B1762" s="28" t="s">
        <v>1675</v>
      </c>
      <c r="C1762">
        <v>0.16600000000000001</v>
      </c>
      <c r="D1762" t="s">
        <v>1668</v>
      </c>
      <c r="E1762">
        <v>1.599</v>
      </c>
      <c r="F1762" s="62" t="s">
        <v>1728</v>
      </c>
      <c r="G1762" t="s">
        <v>1730</v>
      </c>
      <c r="H1762">
        <v>2025</v>
      </c>
    </row>
    <row r="1763" spans="1:8" ht="28.8" x14ac:dyDescent="0.3">
      <c r="A1763" t="s">
        <v>1674</v>
      </c>
      <c r="B1763" s="28" t="str">
        <f t="shared" ref="B1763" si="501">B1762</f>
        <v>Aluminijaste folije, brez podlage, valjane in nadalje obdelane, debeline manj kot 0,021 mm (razen tiskarskih folij iz tarifne številke 3212 in folij, predelanih v okrasni material za božično drevesce)</v>
      </c>
      <c r="D1763" t="s">
        <v>1669</v>
      </c>
      <c r="E1763">
        <v>0.25800000000000001</v>
      </c>
      <c r="F1763" s="62" t="s">
        <v>1729</v>
      </c>
      <c r="G1763" t="s">
        <v>1730</v>
      </c>
      <c r="H1763">
        <v>2025</v>
      </c>
    </row>
    <row r="1764" spans="1:8" ht="43.2" x14ac:dyDescent="0.3">
      <c r="A1764" t="s">
        <v>1676</v>
      </c>
      <c r="B1764" s="28" t="s">
        <v>1677</v>
      </c>
      <c r="C1764">
        <v>0.16600000000000001</v>
      </c>
      <c r="D1764" t="s">
        <v>1668</v>
      </c>
      <c r="E1764">
        <v>1.599</v>
      </c>
      <c r="F1764" s="62" t="s">
        <v>1728</v>
      </c>
      <c r="G1764" t="s">
        <v>1730</v>
      </c>
      <c r="H1764">
        <v>2025</v>
      </c>
    </row>
    <row r="1765" spans="1:8" ht="43.2" x14ac:dyDescent="0.3">
      <c r="A1765" t="s">
        <v>1676</v>
      </c>
      <c r="B1765" s="28" t="str">
        <f t="shared" ref="B1765" si="502">B1764</f>
        <v>Aluminijaste folije, brez podlage, valjane in nadalje obdelane, debeline od 0,021 mm do 0,2 mm (brez podlage) (razen tiskarskih folij iz tarifne številke 3212 in folij, predelanih v okrasni material za božično drevesce)</v>
      </c>
      <c r="D1765" t="s">
        <v>1669</v>
      </c>
      <c r="E1765">
        <v>0.25800000000000001</v>
      </c>
      <c r="F1765" s="62" t="s">
        <v>1729</v>
      </c>
      <c r="G1765" t="s">
        <v>1730</v>
      </c>
      <c r="H1765">
        <v>2025</v>
      </c>
    </row>
    <row r="1766" spans="1:8" ht="28.8" x14ac:dyDescent="0.3">
      <c r="A1766" t="s">
        <v>1678</v>
      </c>
      <c r="B1766" s="28" t="s">
        <v>1679</v>
      </c>
      <c r="C1766">
        <v>0.16600000000000001</v>
      </c>
      <c r="D1766" t="s">
        <v>1668</v>
      </c>
      <c r="E1766">
        <v>1.599</v>
      </c>
      <c r="F1766" s="62" t="s">
        <v>1728</v>
      </c>
      <c r="G1766" t="s">
        <v>1730</v>
      </c>
      <c r="H1766">
        <v>2025</v>
      </c>
    </row>
    <row r="1767" spans="1:8" ht="28.8" x14ac:dyDescent="0.3">
      <c r="A1767" t="s">
        <v>1678</v>
      </c>
      <c r="B1767" s="28" t="str">
        <f t="shared" ref="B1767" si="503">B1766</f>
        <v>Aluminijaste folije, s podlago, debeline manj kot 0,021 mm (brez podlage) (razen tiskarskih folij iz tarifne številke 3212 in folij, predelanih v okrasni material za božično drevesce)</v>
      </c>
      <c r="D1767" t="s">
        <v>1669</v>
      </c>
      <c r="E1767">
        <v>0.25800000000000001</v>
      </c>
      <c r="F1767" s="62" t="s">
        <v>1729</v>
      </c>
      <c r="G1767" t="s">
        <v>1730</v>
      </c>
      <c r="H1767">
        <v>2025</v>
      </c>
    </row>
    <row r="1768" spans="1:8" x14ac:dyDescent="0.3">
      <c r="A1768" t="s">
        <v>1680</v>
      </c>
      <c r="B1768" s="28" t="s">
        <v>1681</v>
      </c>
      <c r="C1768">
        <v>0.16600000000000001</v>
      </c>
      <c r="D1768" t="s">
        <v>1668</v>
      </c>
      <c r="E1768">
        <v>1.599</v>
      </c>
      <c r="F1768" s="62" t="s">
        <v>1728</v>
      </c>
      <c r="G1768" t="s">
        <v>1730</v>
      </c>
      <c r="H1768">
        <v>2025</v>
      </c>
    </row>
    <row r="1769" spans="1:8" x14ac:dyDescent="0.3">
      <c r="A1769" t="s">
        <v>1680</v>
      </c>
      <c r="B1769" s="28" t="str">
        <f t="shared" ref="B1769" si="504">B1768</f>
        <v>Aluminijsta kompozitna plošča, debeline do vključno 0,2 mm</v>
      </c>
      <c r="D1769" t="s">
        <v>1669</v>
      </c>
      <c r="E1769">
        <v>0.25800000000000001</v>
      </c>
      <c r="F1769" s="62" t="s">
        <v>1729</v>
      </c>
      <c r="G1769" t="s">
        <v>1730</v>
      </c>
      <c r="H1769">
        <v>2025</v>
      </c>
    </row>
    <row r="1770" spans="1:8" ht="43.2" x14ac:dyDescent="0.3">
      <c r="A1770" t="s">
        <v>1682</v>
      </c>
      <c r="B1770" s="28" t="s">
        <v>1683</v>
      </c>
      <c r="C1770">
        <v>0.16600000000000001</v>
      </c>
      <c r="D1770" t="s">
        <v>1668</v>
      </c>
      <c r="E1770">
        <v>1.599</v>
      </c>
      <c r="F1770" s="62" t="s">
        <v>1728</v>
      </c>
      <c r="G1770" t="s">
        <v>1730</v>
      </c>
      <c r="H1770">
        <v>2025</v>
      </c>
    </row>
    <row r="1771" spans="1:8" ht="43.2" x14ac:dyDescent="0.3">
      <c r="A1771" t="s">
        <v>1682</v>
      </c>
      <c r="B1771" s="28" t="str">
        <f t="shared" ref="B1771" si="505">B1770</f>
        <v>Aluminijaste folije, s podlago, debeline do vključno 0,021 mm, vendar manj kot 0,2 mm (brez podlage) (razen tiskarske folije iz tarifne številke 3212 in folij, predelane v okrasni material za božično drevesce, ter aluminjasih kompozitnih plošč)</v>
      </c>
      <c r="D1771" t="s">
        <v>1669</v>
      </c>
      <c r="E1771">
        <v>0.25800000000000001</v>
      </c>
      <c r="F1771" s="62" t="s">
        <v>1729</v>
      </c>
      <c r="G1771" t="s">
        <v>1730</v>
      </c>
      <c r="H1771">
        <v>2025</v>
      </c>
    </row>
    <row r="1772" spans="1:8" x14ac:dyDescent="0.3">
      <c r="A1772" t="s">
        <v>1684</v>
      </c>
      <c r="B1772" s="28" t="s">
        <v>1685</v>
      </c>
      <c r="C1772">
        <v>0.06</v>
      </c>
      <c r="D1772" t="s">
        <v>1625</v>
      </c>
      <c r="E1772">
        <v>1.4930000000000001</v>
      </c>
      <c r="F1772" s="62" t="s">
        <v>1728</v>
      </c>
      <c r="G1772" t="s">
        <v>1730</v>
      </c>
      <c r="H1772">
        <v>2025</v>
      </c>
    </row>
    <row r="1773" spans="1:8" x14ac:dyDescent="0.3">
      <c r="A1773" t="s">
        <v>1684</v>
      </c>
      <c r="B1773" s="28" t="str">
        <f t="shared" ref="B1773" si="506">B1772</f>
        <v>Cevi iz nelegiranega aluminija (razen votlih profilov)</v>
      </c>
      <c r="D1773" t="s">
        <v>1626</v>
      </c>
      <c r="E1773">
        <v>0.152</v>
      </c>
      <c r="F1773" s="62" t="s">
        <v>1729</v>
      </c>
      <c r="G1773" t="s">
        <v>1730</v>
      </c>
      <c r="H1773">
        <v>2025</v>
      </c>
    </row>
    <row r="1774" spans="1:8" x14ac:dyDescent="0.3">
      <c r="A1774" t="s">
        <v>1686</v>
      </c>
      <c r="B1774" s="28" t="s">
        <v>1687</v>
      </c>
      <c r="C1774">
        <v>0.06</v>
      </c>
      <c r="D1774" t="s">
        <v>1625</v>
      </c>
      <c r="E1774">
        <v>1.4930000000000001</v>
      </c>
      <c r="F1774" s="62" t="s">
        <v>1728</v>
      </c>
      <c r="G1774" t="s">
        <v>1730</v>
      </c>
      <c r="H1774">
        <v>2025</v>
      </c>
    </row>
    <row r="1775" spans="1:8" x14ac:dyDescent="0.3">
      <c r="A1775" t="s">
        <v>1686</v>
      </c>
      <c r="B1775" s="28" t="str">
        <f t="shared" ref="B1775" si="507">B1774</f>
        <v>Cevi iz aluminijevih zlitin, varjene (razen votlih profilov)</v>
      </c>
      <c r="D1775" t="s">
        <v>1626</v>
      </c>
      <c r="E1775">
        <v>0.152</v>
      </c>
      <c r="F1775" s="62" t="s">
        <v>1729</v>
      </c>
      <c r="G1775" t="s">
        <v>1730</v>
      </c>
      <c r="H1775">
        <v>2025</v>
      </c>
    </row>
    <row r="1776" spans="1:8" x14ac:dyDescent="0.3">
      <c r="A1776" t="s">
        <v>1688</v>
      </c>
      <c r="B1776" s="28" t="s">
        <v>1689</v>
      </c>
      <c r="C1776">
        <v>0.06</v>
      </c>
      <c r="D1776" t="s">
        <v>1625</v>
      </c>
      <c r="E1776">
        <v>1.4930000000000001</v>
      </c>
      <c r="F1776" s="62" t="s">
        <v>1728</v>
      </c>
      <c r="G1776" t="s">
        <v>1730</v>
      </c>
      <c r="H1776">
        <v>2025</v>
      </c>
    </row>
    <row r="1777" spans="1:8" x14ac:dyDescent="0.3">
      <c r="A1777" t="s">
        <v>1688</v>
      </c>
      <c r="B1777" s="28" t="str">
        <f t="shared" ref="B1777" si="508">B1776</f>
        <v>Cevi iz aluminijevih zlitin, iztiskane, brez nadaljnje obdelave (razen votlih profilov)</v>
      </c>
      <c r="D1777" t="s">
        <v>1626</v>
      </c>
      <c r="E1777">
        <v>0.152</v>
      </c>
      <c r="F1777" s="62" t="s">
        <v>1729</v>
      </c>
      <c r="G1777" t="s">
        <v>1730</v>
      </c>
      <c r="H1777">
        <v>2025</v>
      </c>
    </row>
    <row r="1778" spans="1:8" ht="28.8" x14ac:dyDescent="0.3">
      <c r="A1778" t="s">
        <v>1690</v>
      </c>
      <c r="B1778" s="28" t="s">
        <v>1691</v>
      </c>
      <c r="C1778">
        <v>0.06</v>
      </c>
      <c r="D1778" t="s">
        <v>1625</v>
      </c>
      <c r="E1778">
        <v>1.4930000000000001</v>
      </c>
      <c r="F1778" s="62" t="s">
        <v>1728</v>
      </c>
      <c r="G1778" t="s">
        <v>1730</v>
      </c>
      <c r="H1778">
        <v>2025</v>
      </c>
    </row>
    <row r="1779" spans="1:8" ht="28.8" x14ac:dyDescent="0.3">
      <c r="A1779" t="s">
        <v>1690</v>
      </c>
      <c r="B1779" s="28" t="str">
        <f t="shared" ref="B1779" si="509">B1778</f>
        <v>Cevi iz aluminijevih zlitin (razen takih izdelkov, ki so varjeni ali iztiskani, brez nadaljnje obdelave, in votlih profilov)</v>
      </c>
      <c r="D1779" t="s">
        <v>1626</v>
      </c>
      <c r="E1779">
        <v>0.152</v>
      </c>
      <c r="F1779" s="62" t="s">
        <v>1729</v>
      </c>
      <c r="G1779" t="s">
        <v>1730</v>
      </c>
      <c r="H1779">
        <v>2025</v>
      </c>
    </row>
    <row r="1780" spans="1:8" x14ac:dyDescent="0.3">
      <c r="A1780" t="s">
        <v>96</v>
      </c>
      <c r="B1780" s="28" t="s">
        <v>1692</v>
      </c>
      <c r="C1780">
        <v>0.06</v>
      </c>
      <c r="D1780" t="s">
        <v>1625</v>
      </c>
      <c r="E1780">
        <v>1.4930000000000001</v>
      </c>
      <c r="F1780" s="62" t="s">
        <v>1728</v>
      </c>
      <c r="G1780" t="s">
        <v>1730</v>
      </c>
      <c r="H1780">
        <v>2025</v>
      </c>
    </row>
    <row r="1781" spans="1:8" x14ac:dyDescent="0.3">
      <c r="A1781" t="s">
        <v>96</v>
      </c>
      <c r="B1781" s="28" t="str">
        <f t="shared" ref="B1781" si="510">B1780</f>
        <v>Aluminijasti pribor (fittingi) za cevi iz aluminija (npr. spojnice, kolena, oglavki)</v>
      </c>
      <c r="D1781" t="s">
        <v>1626</v>
      </c>
      <c r="E1781">
        <v>0.152</v>
      </c>
      <c r="F1781" s="62" t="s">
        <v>1729</v>
      </c>
      <c r="G1781" t="s">
        <v>1730</v>
      </c>
      <c r="H1781">
        <v>2025</v>
      </c>
    </row>
    <row r="1782" spans="1:8" x14ac:dyDescent="0.3">
      <c r="A1782" t="s">
        <v>97</v>
      </c>
      <c r="B1782" s="28" t="s">
        <v>1693</v>
      </c>
      <c r="C1782">
        <v>0.06</v>
      </c>
      <c r="D1782" t="s">
        <v>1625</v>
      </c>
      <c r="E1782">
        <v>1.4930000000000001</v>
      </c>
      <c r="F1782" s="62" t="s">
        <v>1728</v>
      </c>
      <c r="G1782" t="s">
        <v>1730</v>
      </c>
      <c r="H1782">
        <v>2025</v>
      </c>
    </row>
    <row r="1783" spans="1:8" x14ac:dyDescent="0.3">
      <c r="A1783" t="s">
        <v>97</v>
      </c>
      <c r="B1783" s="28" t="str">
        <f t="shared" ref="B1783" si="511">B1782</f>
        <v>Vrata, okna in okvirji zanje ter pragovi za vrata iz aluminija (razen opreme za vrata)</v>
      </c>
      <c r="D1783" t="s">
        <v>1626</v>
      </c>
      <c r="E1783">
        <v>0.152</v>
      </c>
      <c r="F1783" s="62" t="s">
        <v>1729</v>
      </c>
      <c r="G1783" t="s">
        <v>1730</v>
      </c>
      <c r="H1783">
        <v>2025</v>
      </c>
    </row>
    <row r="1784" spans="1:8" x14ac:dyDescent="0.3">
      <c r="A1784" t="s">
        <v>99</v>
      </c>
      <c r="B1784" s="28" t="s">
        <v>1694</v>
      </c>
      <c r="C1784">
        <v>0.06</v>
      </c>
      <c r="D1784" t="s">
        <v>1625</v>
      </c>
      <c r="E1784">
        <v>1.4930000000000001</v>
      </c>
      <c r="F1784" s="62" t="s">
        <v>1728</v>
      </c>
      <c r="G1784" t="s">
        <v>1730</v>
      </c>
      <c r="H1784">
        <v>2025</v>
      </c>
    </row>
    <row r="1785" spans="1:8" x14ac:dyDescent="0.3">
      <c r="A1785" t="s">
        <v>99</v>
      </c>
      <c r="B1785" s="28" t="str">
        <f t="shared" ref="B1785" si="512">B1784</f>
        <v>Mostovi in deli mostov, stolpi in predalčni stebri, iz aluminija</v>
      </c>
      <c r="D1785" t="s">
        <v>1626</v>
      </c>
      <c r="E1785">
        <v>0.152</v>
      </c>
      <c r="F1785" s="62" t="s">
        <v>1729</v>
      </c>
      <c r="G1785" t="s">
        <v>1730</v>
      </c>
      <c r="H1785">
        <v>2025</v>
      </c>
    </row>
    <row r="1786" spans="1:8" ht="57.6" x14ac:dyDescent="0.3">
      <c r="A1786" t="s">
        <v>100</v>
      </c>
      <c r="B1786" s="28" t="s">
        <v>1695</v>
      </c>
      <c r="C1786">
        <v>0.06</v>
      </c>
      <c r="D1786" t="s">
        <v>1625</v>
      </c>
      <c r="E1786">
        <v>1.4930000000000001</v>
      </c>
      <c r="F1786" s="62" t="s">
        <v>1728</v>
      </c>
      <c r="G1786" t="s">
        <v>1730</v>
      </c>
      <c r="H1786">
        <v>2025</v>
      </c>
    </row>
    <row r="1787" spans="1:8" ht="57.6" x14ac:dyDescent="0.3">
      <c r="A1787" t="s">
        <v>100</v>
      </c>
      <c r="B1787" s="28" t="str">
        <f t="shared" ref="B1787" si="513">B1786</f>
        <v>Konstrukcije in deli konstrukcij, iz aluminija, ki niso navedeni ali zajeti na drugem mestu, ter pločevine, palice, profili, cevi in podobno, pripravljeni za uporabo v konstrukcijah, iz aluminija, ki niso navedeni ali zajeti na drugem mestu (razen montažnih zgradb iz tarifne številke 9406, vrat, oken in okvirjev zanje ter pragov za vrata, mostov in delov mostorv, stolpov in predalčnih stebrov)</v>
      </c>
      <c r="D1787" t="s">
        <v>1626</v>
      </c>
      <c r="E1787">
        <v>0.152</v>
      </c>
      <c r="F1787" s="62" t="s">
        <v>1729</v>
      </c>
      <c r="G1787" t="s">
        <v>1730</v>
      </c>
      <c r="H1787">
        <v>2025</v>
      </c>
    </row>
    <row r="1788" spans="1:8" ht="57.6" x14ac:dyDescent="0.3">
      <c r="A1788" t="s">
        <v>101</v>
      </c>
      <c r="B1788" s="28" t="s">
        <v>1696</v>
      </c>
      <c r="C1788">
        <v>0.16600000000000001</v>
      </c>
      <c r="D1788" t="s">
        <v>1697</v>
      </c>
      <c r="E1788">
        <v>1.5940000000000001</v>
      </c>
      <c r="F1788" s="62" t="s">
        <v>1728</v>
      </c>
      <c r="G1788" t="s">
        <v>1730</v>
      </c>
      <c r="H1788">
        <v>2025</v>
      </c>
    </row>
    <row r="1789" spans="1:8" ht="57.6" x14ac:dyDescent="0.3">
      <c r="A1789" t="s">
        <v>101</v>
      </c>
      <c r="B1789" s="28" t="str">
        <f t="shared" ref="B1789" si="514">B1788</f>
        <v>Rezervoarji, cisterne, sodi in podobna posoda, iz aluminija, za kakršen koli material (razen komprimiranih ali utekočinjenih plinov), s prostornino nad 300 l, brez mehaničnih ali termičnih naprav, z oblogo ali brez nje, s toplotno izolacijo ali brez nje (razen posod, posebej izdelanih ali opremljenih za eno ali več vrst transporta)</v>
      </c>
      <c r="D1789" t="s">
        <v>1669</v>
      </c>
      <c r="E1789">
        <v>0.25800000000000001</v>
      </c>
      <c r="F1789" s="62" t="s">
        <v>1729</v>
      </c>
      <c r="G1789" t="s">
        <v>1730</v>
      </c>
      <c r="H1789">
        <v>2025</v>
      </c>
    </row>
    <row r="1790" spans="1:8" x14ac:dyDescent="0.3">
      <c r="A1790" t="s">
        <v>1698</v>
      </c>
      <c r="B1790" s="28" t="s">
        <v>1699</v>
      </c>
      <c r="C1790">
        <v>0.16600000000000001</v>
      </c>
      <c r="D1790" t="s">
        <v>1697</v>
      </c>
      <c r="E1790">
        <v>1.5940000000000001</v>
      </c>
      <c r="F1790" s="62" t="s">
        <v>1728</v>
      </c>
      <c r="G1790" t="s">
        <v>1730</v>
      </c>
      <c r="H1790">
        <v>2025</v>
      </c>
    </row>
    <row r="1791" spans="1:8" x14ac:dyDescent="0.3">
      <c r="A1791" t="s">
        <v>1698</v>
      </c>
      <c r="B1791" s="28" t="str">
        <f t="shared" ref="B1791" si="515">B1790</f>
        <v>Upogljivi cevasti vsebniki (tube), iz aluminija</v>
      </c>
      <c r="D1791" t="s">
        <v>1669</v>
      </c>
      <c r="E1791">
        <v>0.25800000000000001</v>
      </c>
      <c r="F1791" s="62" t="s">
        <v>1729</v>
      </c>
      <c r="G1791" t="s">
        <v>1730</v>
      </c>
      <c r="H1791">
        <v>2025</v>
      </c>
    </row>
    <row r="1792" spans="1:8" x14ac:dyDescent="0.3">
      <c r="A1792" t="s">
        <v>1700</v>
      </c>
      <c r="B1792" s="28" t="s">
        <v>1701</v>
      </c>
      <c r="C1792">
        <v>0.16600000000000001</v>
      </c>
      <c r="D1792" t="s">
        <v>1697</v>
      </c>
      <c r="E1792">
        <v>1.5940000000000001</v>
      </c>
      <c r="F1792" s="62" t="s">
        <v>1728</v>
      </c>
      <c r="G1792" t="s">
        <v>1730</v>
      </c>
      <c r="H1792">
        <v>2025</v>
      </c>
    </row>
    <row r="1793" spans="1:8" x14ac:dyDescent="0.3">
      <c r="A1793" t="s">
        <v>1700</v>
      </c>
      <c r="B1793" s="28" t="str">
        <f t="shared" ref="B1793" si="516">B1792</f>
        <v>Pločevinke, ki se uporabljajo za pršila (aerosole), iz aluminija</v>
      </c>
      <c r="D1793" t="s">
        <v>1669</v>
      </c>
      <c r="E1793">
        <v>0.25800000000000001</v>
      </c>
      <c r="F1793" s="62" t="s">
        <v>1729</v>
      </c>
      <c r="G1793" t="s">
        <v>1730</v>
      </c>
      <c r="H1793">
        <v>2025</v>
      </c>
    </row>
    <row r="1794" spans="1:8" ht="28.8" x14ac:dyDescent="0.3">
      <c r="A1794" t="s">
        <v>1702</v>
      </c>
      <c r="B1794" s="28" t="s">
        <v>1703</v>
      </c>
      <c r="C1794">
        <v>0.16600000000000001</v>
      </c>
      <c r="D1794" t="s">
        <v>1697</v>
      </c>
      <c r="E1794">
        <v>1.5940000000000001</v>
      </c>
      <c r="F1794" s="62" t="s">
        <v>1728</v>
      </c>
      <c r="G1794" t="s">
        <v>1730</v>
      </c>
      <c r="H1794">
        <v>2025</v>
      </c>
    </row>
    <row r="1795" spans="1:8" ht="28.8" x14ac:dyDescent="0.3">
      <c r="A1795" t="s">
        <v>1702</v>
      </c>
      <c r="B1795" s="28" t="str">
        <f t="shared" ref="B1795" si="517">B1794</f>
        <v>Sodi, bobni, pločevinaste škatle in podobni vsebniki, iz aluminija, izdelani iz folije debeline do vključno 0,2 mm</v>
      </c>
      <c r="D1795" t="s">
        <v>1669</v>
      </c>
      <c r="E1795">
        <v>0.25800000000000001</v>
      </c>
      <c r="F1795" s="62" t="s">
        <v>1729</v>
      </c>
      <c r="G1795" t="s">
        <v>1730</v>
      </c>
      <c r="H1795">
        <v>2025</v>
      </c>
    </row>
    <row r="1796" spans="1:8" ht="57.6" x14ac:dyDescent="0.3">
      <c r="A1796" t="s">
        <v>1704</v>
      </c>
      <c r="B1796" s="28" t="s">
        <v>1705</v>
      </c>
      <c r="C1796">
        <v>0.16600000000000001</v>
      </c>
      <c r="D1796" t="s">
        <v>1697</v>
      </c>
      <c r="E1796">
        <v>1.5940000000000001</v>
      </c>
      <c r="F1796" s="62" t="s">
        <v>1728</v>
      </c>
      <c r="G1796" t="s">
        <v>1730</v>
      </c>
      <c r="H1796">
        <v>2025</v>
      </c>
    </row>
    <row r="1797" spans="1:8" ht="57.6" x14ac:dyDescent="0.3">
      <c r="A1797" t="s">
        <v>1704</v>
      </c>
      <c r="B1797" s="28" t="str">
        <f t="shared" ref="B1797" si="518">B1796</f>
        <v>Cisterne, sodi, pločevinke, škatle in podobne posode, s prostornino do največ 300 l, iz aluminija, za kateri koli material (razen za komprimiran ali utekočinjen plin), ki niso navedeni ali zajeti na drugem mestu, (razen upogljivih cevastih posod (tub) in pločevink za aerosole in vsebnikov, izdelanih iz folije debeline do največ 0,2 mm)</v>
      </c>
      <c r="D1797" t="s">
        <v>1669</v>
      </c>
      <c r="E1797">
        <v>0.25800000000000001</v>
      </c>
      <c r="F1797" s="62" t="s">
        <v>1729</v>
      </c>
      <c r="G1797" t="s">
        <v>1730</v>
      </c>
      <c r="H1797">
        <v>2025</v>
      </c>
    </row>
    <row r="1798" spans="1:8" x14ac:dyDescent="0.3">
      <c r="A1798" t="s">
        <v>103</v>
      </c>
      <c r="B1798" s="28" t="s">
        <v>345</v>
      </c>
      <c r="C1798">
        <v>0.16600000000000001</v>
      </c>
      <c r="D1798" t="s">
        <v>1697</v>
      </c>
      <c r="E1798">
        <v>1.5940000000000001</v>
      </c>
      <c r="F1798" s="62" t="s">
        <v>1728</v>
      </c>
      <c r="G1798" t="s">
        <v>1730</v>
      </c>
      <c r="H1798">
        <v>2025</v>
      </c>
    </row>
    <row r="1799" spans="1:8" x14ac:dyDescent="0.3">
      <c r="A1799" t="s">
        <v>103</v>
      </c>
      <c r="B1799" s="28" t="str">
        <f t="shared" ref="B1799" si="519">B1798</f>
        <v>Aluminijasti vsebniki za komprimirane ali utekočinjene pline</v>
      </c>
      <c r="D1799" t="s">
        <v>1669</v>
      </c>
      <c r="E1799">
        <v>0.25800000000000001</v>
      </c>
      <c r="F1799" s="62" t="s">
        <v>1729</v>
      </c>
      <c r="G1799" t="s">
        <v>1730</v>
      </c>
      <c r="H1799">
        <v>2025</v>
      </c>
    </row>
    <row r="1800" spans="1:8" ht="28.8" x14ac:dyDescent="0.3">
      <c r="A1800" t="s">
        <v>1706</v>
      </c>
      <c r="B1800" s="28" t="s">
        <v>1707</v>
      </c>
      <c r="C1800">
        <v>5.6000000000000001E-2</v>
      </c>
      <c r="D1800" t="s">
        <v>1622</v>
      </c>
      <c r="E1800">
        <v>1.4850000000000001</v>
      </c>
      <c r="F1800" s="62" t="s">
        <v>1728</v>
      </c>
      <c r="G1800" t="s">
        <v>1730</v>
      </c>
      <c r="H1800">
        <v>2025</v>
      </c>
    </row>
    <row r="1801" spans="1:8" ht="28.8" x14ac:dyDescent="0.3">
      <c r="A1801" t="s">
        <v>1706</v>
      </c>
      <c r="B1801" s="28" t="str">
        <f t="shared" ref="B1801" si="520">B1800</f>
        <v>Vpredena žica, vrvi, pleteni trakovi ipd., iz aluminija, z jeklenim jedrom (razen takih izdelkov, ki so električno izolirani)</v>
      </c>
      <c r="D1801" t="s">
        <v>1623</v>
      </c>
      <c r="E1801">
        <v>0.14799999999999999</v>
      </c>
      <c r="F1801" s="62" t="s">
        <v>1729</v>
      </c>
      <c r="G1801" t="s">
        <v>1730</v>
      </c>
      <c r="H1801">
        <v>2025</v>
      </c>
    </row>
    <row r="1802" spans="1:8" ht="28.8" x14ac:dyDescent="0.3">
      <c r="A1802" t="s">
        <v>1708</v>
      </c>
      <c r="B1802" s="28" t="s">
        <v>1709</v>
      </c>
      <c r="C1802">
        <v>5.6000000000000001E-2</v>
      </c>
      <c r="D1802" t="s">
        <v>1622</v>
      </c>
      <c r="E1802">
        <v>1.4850000000000001</v>
      </c>
      <c r="F1802" s="62" t="s">
        <v>1728</v>
      </c>
      <c r="G1802" t="s">
        <v>1730</v>
      </c>
      <c r="H1802">
        <v>2025</v>
      </c>
    </row>
    <row r="1803" spans="1:8" ht="28.8" x14ac:dyDescent="0.3">
      <c r="A1803" t="s">
        <v>1708</v>
      </c>
      <c r="B1803" s="28" t="str">
        <f t="shared" ref="B1803" si="521">B1802</f>
        <v>Vpredene žice, vrvi, pleteni trakovi in podobno iz aluminija (razen izdelkov z jeklenim jedrom in električno izoliranih izdelkov)</v>
      </c>
      <c r="D1803" t="s">
        <v>1623</v>
      </c>
      <c r="E1803">
        <v>0.14799999999999999</v>
      </c>
      <c r="F1803" s="62" t="s">
        <v>1729</v>
      </c>
      <c r="G1803" t="s">
        <v>1730</v>
      </c>
      <c r="H1803">
        <v>2025</v>
      </c>
    </row>
    <row r="1804" spans="1:8" ht="28.8" x14ac:dyDescent="0.3">
      <c r="A1804" t="s">
        <v>105</v>
      </c>
      <c r="B1804" s="28" t="s">
        <v>1710</v>
      </c>
      <c r="C1804">
        <v>5.6000000000000001E-2</v>
      </c>
      <c r="D1804" t="s">
        <v>1622</v>
      </c>
      <c r="E1804">
        <v>1.4850000000000001</v>
      </c>
      <c r="F1804" s="62" t="s">
        <v>1728</v>
      </c>
      <c r="G1804" t="s">
        <v>1730</v>
      </c>
      <c r="H1804">
        <v>2025</v>
      </c>
    </row>
    <row r="1805" spans="1:8" ht="28.8" x14ac:dyDescent="0.3">
      <c r="A1805" t="s">
        <v>105</v>
      </c>
      <c r="B1805" s="28" t="str">
        <f t="shared" ref="B1805" si="522">B1804</f>
        <v>Žičniki, žeblji, žične sponke, vijaki, sorniki, zatiči, matice, vijaki s kavljem, kovice, klini, razcepke, podložke in podobni izdelki, iz aluminija (razen sponk v „trakovih“, vložkov za vijak, čepov in podobno, z navojem)</v>
      </c>
      <c r="D1805" t="s">
        <v>1623</v>
      </c>
      <c r="E1805">
        <v>0.14799999999999999</v>
      </c>
      <c r="F1805" s="62" t="s">
        <v>1729</v>
      </c>
      <c r="G1805" t="s">
        <v>1730</v>
      </c>
      <c r="H1805">
        <v>2025</v>
      </c>
    </row>
    <row r="1806" spans="1:8" ht="28.8" x14ac:dyDescent="0.3">
      <c r="A1806" t="s">
        <v>106</v>
      </c>
      <c r="B1806" s="28" t="s">
        <v>1711</v>
      </c>
      <c r="C1806">
        <v>5.6000000000000001E-2</v>
      </c>
      <c r="D1806" t="s">
        <v>1622</v>
      </c>
      <c r="E1806">
        <v>1.4850000000000001</v>
      </c>
      <c r="F1806" s="62" t="s">
        <v>1728</v>
      </c>
      <c r="G1806" t="s">
        <v>1730</v>
      </c>
      <c r="H1806">
        <v>2025</v>
      </c>
    </row>
    <row r="1807" spans="1:8" ht="28.8" x14ac:dyDescent="0.3">
      <c r="A1807" t="s">
        <v>106</v>
      </c>
      <c r="B1807" s="28" t="str">
        <f t="shared" ref="B1807" si="523">B1806</f>
        <v>Tkanine, rešetke, mreže in ograje, iz aluminijaste žice (razen tkanin iz kovinskih vlaken, ki se uporabljajo za prekrivanje, oblaganje in podobno, ter tkanin, rešetk in mrež, predelanih v ročna sita ali dele strojev)</v>
      </c>
      <c r="D1807" t="s">
        <v>1623</v>
      </c>
      <c r="E1807">
        <v>0.14799999999999999</v>
      </c>
      <c r="F1807" s="62" t="s">
        <v>1729</v>
      </c>
      <c r="G1807" t="s">
        <v>1730</v>
      </c>
      <c r="H1807">
        <v>2025</v>
      </c>
    </row>
    <row r="1808" spans="1:8" x14ac:dyDescent="0.3">
      <c r="A1808" t="s">
        <v>107</v>
      </c>
      <c r="B1808" s="28" t="s">
        <v>1712</v>
      </c>
      <c r="C1808">
        <v>4.5999999999999999E-2</v>
      </c>
      <c r="D1808" t="s">
        <v>1617</v>
      </c>
      <c r="E1808">
        <v>1.506</v>
      </c>
      <c r="F1808" s="62" t="s">
        <v>1728</v>
      </c>
      <c r="G1808" t="s">
        <v>1730</v>
      </c>
      <c r="H1808">
        <v>2025</v>
      </c>
    </row>
    <row r="1809" spans="1:8" x14ac:dyDescent="0.3">
      <c r="A1809" t="s">
        <v>107</v>
      </c>
      <c r="B1809" s="28" t="str">
        <f t="shared" ref="B1809" si="524">B1808</f>
        <v>Izdelki iz aluminija, vliti, ki niso navedeni ali zajeti na drugem mestu</v>
      </c>
      <c r="D1809" t="s">
        <v>1618</v>
      </c>
      <c r="E1809">
        <v>0.14000000000000001</v>
      </c>
      <c r="F1809" s="62" t="s">
        <v>1729</v>
      </c>
      <c r="G1809" t="s">
        <v>1730</v>
      </c>
      <c r="H1809">
        <v>2025</v>
      </c>
    </row>
    <row r="1810" spans="1:8" x14ac:dyDescent="0.3">
      <c r="A1810" t="s">
        <v>108</v>
      </c>
      <c r="B1810" s="28" t="s">
        <v>1713</v>
      </c>
      <c r="C1810">
        <v>5.6000000000000001E-2</v>
      </c>
      <c r="D1810" t="s">
        <v>1622</v>
      </c>
      <c r="E1810">
        <v>1.4850000000000001</v>
      </c>
      <c r="F1810" s="62" t="s">
        <v>1728</v>
      </c>
      <c r="G1810" t="s">
        <v>1730</v>
      </c>
      <c r="H1810">
        <v>2025</v>
      </c>
    </row>
    <row r="1811" spans="1:8" x14ac:dyDescent="0.3">
      <c r="A1811" t="s">
        <v>108</v>
      </c>
      <c r="B1811" s="28" t="str">
        <f t="shared" ref="B1811" si="525">B1810</f>
        <v>Izdelki iz aluminija, nevliti, ki niso navedeni ali zajeti na drugem mestu</v>
      </c>
      <c r="D1811" t="s">
        <v>1623</v>
      </c>
      <c r="E1811">
        <v>0.14799999999999999</v>
      </c>
      <c r="F1811" s="62" t="s">
        <v>1729</v>
      </c>
      <c r="G1811" t="s">
        <v>1730</v>
      </c>
      <c r="H1811">
        <v>2025</v>
      </c>
    </row>
  </sheetData>
  <sheetProtection algorithmName="SHA-512" hashValue="QwhUOeU8GcpFgE5d1MEC8M7PtaHcZY04t9ZPjR9oJNQR2WBd+K5oVu0aHKyOfVOONNgWBZJXIfGn6d1yuc8LZQ==" saltValue="J5zcXVjlHe7w5AST9lrCLA==" spinCount="100000" sheet="1" objects="1" scenarios="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59"/>
  <dimension ref="A1:I68"/>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1.29</v>
      </c>
      <c r="D3" s="1">
        <v>0.04</v>
      </c>
      <c r="E3" s="1">
        <v>1.33</v>
      </c>
      <c r="F3" s="1">
        <v>1.4630000000000001</v>
      </c>
      <c r="G3" s="1">
        <v>1.5960000000000001</v>
      </c>
      <c r="H3" s="1">
        <v>1.7290000000000001</v>
      </c>
      <c r="I3" t="s">
        <v>84</v>
      </c>
    </row>
    <row r="4" spans="1:9" x14ac:dyDescent="0.3">
      <c r="A4" t="s">
        <v>10</v>
      </c>
      <c r="B4" s="81" t="s">
        <v>47</v>
      </c>
    </row>
    <row r="5" spans="1:9" x14ac:dyDescent="0.3">
      <c r="A5" t="s">
        <v>11</v>
      </c>
      <c r="B5" s="81" t="s">
        <v>48</v>
      </c>
      <c r="C5" s="1">
        <v>1.27</v>
      </c>
      <c r="D5" s="1">
        <v>0.14000000000000001</v>
      </c>
      <c r="E5" s="1">
        <v>1.41</v>
      </c>
      <c r="F5" s="1">
        <v>1.5509999999999999</v>
      </c>
      <c r="G5" s="1">
        <v>1.6919999999999999</v>
      </c>
      <c r="H5" s="1">
        <v>1.833</v>
      </c>
    </row>
    <row r="6" spans="1:9" x14ac:dyDescent="0.3">
      <c r="A6" t="s">
        <v>12</v>
      </c>
      <c r="B6" s="81" t="s">
        <v>49</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2.4900000000000002</v>
      </c>
      <c r="D10" s="1">
        <v>0.04</v>
      </c>
      <c r="E10" s="1">
        <v>2.52</v>
      </c>
      <c r="F10" s="1">
        <v>2.5449999999999999</v>
      </c>
      <c r="G10" s="1">
        <v>2.5449999999999999</v>
      </c>
      <c r="H10" s="1">
        <v>2.5449999999999999</v>
      </c>
    </row>
    <row r="11" spans="1:9" x14ac:dyDescent="0.3">
      <c r="A11" t="s">
        <v>16</v>
      </c>
      <c r="B11" s="81" t="s">
        <v>54</v>
      </c>
    </row>
    <row r="12" spans="1:9" x14ac:dyDescent="0.3">
      <c r="A12" t="s">
        <v>17</v>
      </c>
      <c r="B12" s="81" t="s">
        <v>55</v>
      </c>
      <c r="C12" s="1">
        <v>0.61</v>
      </c>
      <c r="D12" s="1">
        <v>0.03</v>
      </c>
      <c r="E12" s="1">
        <v>0.65</v>
      </c>
      <c r="F12" s="1">
        <v>0.65700000000000003</v>
      </c>
      <c r="G12" s="1">
        <v>0.65700000000000003</v>
      </c>
      <c r="H12" s="1">
        <v>0.65700000000000003</v>
      </c>
    </row>
    <row r="13" spans="1:9" x14ac:dyDescent="0.3">
      <c r="A13" t="s">
        <v>18</v>
      </c>
      <c r="B13" s="81" t="s">
        <v>56</v>
      </c>
      <c r="C13" s="1">
        <v>2.02</v>
      </c>
      <c r="D13" s="1">
        <v>0.05</v>
      </c>
      <c r="E13" s="1">
        <v>2.0699999999999998</v>
      </c>
      <c r="F13" s="1">
        <v>2.0910000000000002</v>
      </c>
      <c r="G13" s="1">
        <v>2.0910000000000002</v>
      </c>
      <c r="H13" s="1">
        <v>2.0910000000000002</v>
      </c>
    </row>
    <row r="14" spans="1:9" x14ac:dyDescent="0.3">
      <c r="A14" t="s">
        <v>19</v>
      </c>
      <c r="B14" s="81" t="s">
        <v>57</v>
      </c>
    </row>
    <row r="15" spans="1:9" ht="57.6" x14ac:dyDescent="0.3">
      <c r="A15" t="s">
        <v>20</v>
      </c>
      <c r="B15" s="81" t="s">
        <v>58</v>
      </c>
      <c r="C15" s="1">
        <v>0.46</v>
      </c>
      <c r="D15" s="1">
        <v>0.03</v>
      </c>
      <c r="E15" s="1">
        <v>0.49</v>
      </c>
      <c r="F15" s="1">
        <v>0.495</v>
      </c>
      <c r="G15" s="1">
        <v>0.495</v>
      </c>
      <c r="H15" s="1">
        <v>0.495</v>
      </c>
    </row>
    <row r="16" spans="1:9" ht="57.6" x14ac:dyDescent="0.3">
      <c r="A16" t="s">
        <v>21</v>
      </c>
      <c r="B16" s="81" t="s">
        <v>59</v>
      </c>
      <c r="C16" s="1">
        <v>0.76</v>
      </c>
      <c r="D16" s="1">
        <v>0.03</v>
      </c>
      <c r="E16" s="1">
        <v>0.78</v>
      </c>
      <c r="F16" s="1">
        <v>0.78800000000000003</v>
      </c>
      <c r="G16" s="1">
        <v>0.78800000000000003</v>
      </c>
      <c r="H16" s="1">
        <v>0.78800000000000003</v>
      </c>
    </row>
    <row r="17" spans="1:8" ht="72" x14ac:dyDescent="0.3">
      <c r="A17" t="s">
        <v>22</v>
      </c>
      <c r="B17" s="81" t="s">
        <v>60</v>
      </c>
      <c r="C17" s="1">
        <v>1.37</v>
      </c>
      <c r="D17" s="1">
        <v>0.09</v>
      </c>
      <c r="E17" s="1">
        <v>1.46</v>
      </c>
      <c r="F17" s="1">
        <v>1.4750000000000001</v>
      </c>
      <c r="G17" s="1">
        <v>1.4750000000000001</v>
      </c>
      <c r="H17" s="1">
        <v>1.4750000000000001</v>
      </c>
    </row>
    <row r="18" spans="1:8" ht="57.6" x14ac:dyDescent="0.3">
      <c r="A18" t="s">
        <v>23</v>
      </c>
      <c r="B18" s="81" t="s">
        <v>61</v>
      </c>
      <c r="C18" s="1">
        <v>1.34</v>
      </c>
      <c r="D18" s="1">
        <v>0.08</v>
      </c>
      <c r="E18" s="1">
        <v>1.43</v>
      </c>
      <c r="F18" s="1">
        <v>1.444</v>
      </c>
      <c r="G18" s="1">
        <v>1.444</v>
      </c>
      <c r="H18" s="1">
        <v>1.444</v>
      </c>
    </row>
    <row r="19" spans="1:8" ht="28.8" x14ac:dyDescent="0.3">
      <c r="A19" t="s">
        <v>24</v>
      </c>
      <c r="B19" s="81" t="s">
        <v>62</v>
      </c>
      <c r="C19" s="1">
        <v>0.6</v>
      </c>
      <c r="D19" s="1">
        <v>0.06</v>
      </c>
      <c r="E19" s="1">
        <v>0.66</v>
      </c>
      <c r="F19" s="1">
        <v>0.66700000000000004</v>
      </c>
      <c r="G19" s="1">
        <v>0.66700000000000004</v>
      </c>
      <c r="H19" s="1">
        <v>0.66700000000000004</v>
      </c>
    </row>
    <row r="20" spans="1:8" ht="28.8" x14ac:dyDescent="0.3">
      <c r="A20" t="s">
        <v>25</v>
      </c>
      <c r="B20" s="81" t="s">
        <v>63</v>
      </c>
      <c r="C20" s="1">
        <v>1.31</v>
      </c>
      <c r="D20" s="1">
        <v>7.0000000000000007E-2</v>
      </c>
      <c r="E20" s="1">
        <v>1.38</v>
      </c>
      <c r="F20" s="1">
        <v>1.3939999999999999</v>
      </c>
      <c r="G20" s="1">
        <v>1.3939999999999999</v>
      </c>
      <c r="H20" s="1">
        <v>1.3939999999999999</v>
      </c>
    </row>
    <row r="21" spans="1:8" ht="28.8" x14ac:dyDescent="0.3">
      <c r="A21" t="s">
        <v>26</v>
      </c>
      <c r="B21" s="81" t="s">
        <v>64</v>
      </c>
      <c r="C21" s="1">
        <v>1.53</v>
      </c>
      <c r="D21" s="1">
        <v>0.06</v>
      </c>
      <c r="E21" s="1">
        <v>1.58</v>
      </c>
      <c r="F21" s="1">
        <v>1.5960000000000001</v>
      </c>
      <c r="G21" s="1">
        <v>1.5960000000000001</v>
      </c>
      <c r="H21" s="1">
        <v>1.5960000000000001</v>
      </c>
    </row>
    <row r="22" spans="1:8" ht="43.2" x14ac:dyDescent="0.3">
      <c r="A22" t="s">
        <v>27</v>
      </c>
      <c r="B22" s="81" t="s">
        <v>65</v>
      </c>
      <c r="C22" s="1">
        <v>2.35</v>
      </c>
      <c r="D22" s="1">
        <v>0.08</v>
      </c>
      <c r="E22" s="1">
        <v>2.44</v>
      </c>
      <c r="F22" s="1">
        <v>2.464</v>
      </c>
      <c r="G22" s="1">
        <v>2.464</v>
      </c>
      <c r="H22" s="1">
        <v>2.464</v>
      </c>
    </row>
    <row r="23" spans="1:8" ht="72" x14ac:dyDescent="0.3">
      <c r="A23" t="s">
        <v>28</v>
      </c>
      <c r="B23" s="81" t="s">
        <v>66</v>
      </c>
      <c r="C23" s="1">
        <v>2.02</v>
      </c>
      <c r="D23" s="1">
        <v>0.08</v>
      </c>
      <c r="E23" s="1">
        <v>2.09</v>
      </c>
      <c r="F23" s="1">
        <v>2.1110000000000002</v>
      </c>
      <c r="G23" s="1">
        <v>2.1110000000000002</v>
      </c>
      <c r="H23" s="1">
        <v>2.1110000000000002</v>
      </c>
    </row>
    <row r="24" spans="1:8" ht="72" x14ac:dyDescent="0.3">
      <c r="A24" t="s">
        <v>29</v>
      </c>
      <c r="B24" s="81" t="s">
        <v>67</v>
      </c>
      <c r="C24" s="1">
        <v>2.02</v>
      </c>
      <c r="D24" s="1">
        <v>0.08</v>
      </c>
      <c r="E24" s="1">
        <v>2.09</v>
      </c>
      <c r="F24" s="1">
        <v>2.1110000000000002</v>
      </c>
      <c r="G24" s="1">
        <v>2.1110000000000002</v>
      </c>
      <c r="H24" s="1">
        <v>2.1110000000000002</v>
      </c>
    </row>
    <row r="25" spans="1:8" ht="28.8" x14ac:dyDescent="0.3">
      <c r="A25" t="s">
        <v>30</v>
      </c>
      <c r="B25" s="81" t="s">
        <v>68</v>
      </c>
      <c r="C25" s="1">
        <v>3.88</v>
      </c>
      <c r="D25" s="1">
        <v>0.06</v>
      </c>
      <c r="E25" s="1">
        <v>3.94</v>
      </c>
      <c r="F25" s="1">
        <v>3.9790000000000001</v>
      </c>
      <c r="G25" s="1">
        <v>3.9790000000000001</v>
      </c>
      <c r="H25" s="1">
        <v>3.9790000000000001</v>
      </c>
    </row>
    <row r="26" spans="1:8" ht="43.2" x14ac:dyDescent="0.3">
      <c r="A26" t="s">
        <v>31</v>
      </c>
      <c r="B26" s="81" t="s">
        <v>69</v>
      </c>
      <c r="C26" s="1">
        <v>1.97</v>
      </c>
      <c r="D26" s="1">
        <v>7.0000000000000007E-2</v>
      </c>
      <c r="E26" s="1">
        <v>2.0499999999999998</v>
      </c>
      <c r="F26" s="1">
        <v>2.0710000000000002</v>
      </c>
      <c r="G26" s="1">
        <v>2.0710000000000002</v>
      </c>
      <c r="H26" s="1">
        <v>2.0710000000000002</v>
      </c>
    </row>
    <row r="27" spans="1:8" ht="43.2" x14ac:dyDescent="0.3">
      <c r="A27" t="s">
        <v>32</v>
      </c>
      <c r="B27" s="81" t="s">
        <v>70</v>
      </c>
      <c r="C27" s="1">
        <v>1.49</v>
      </c>
      <c r="D27" s="1">
        <v>7.0000000000000007E-2</v>
      </c>
      <c r="E27" s="1">
        <v>1.55</v>
      </c>
      <c r="F27" s="1">
        <v>1.5660000000000001</v>
      </c>
      <c r="G27" s="1">
        <v>1.5660000000000001</v>
      </c>
      <c r="H27" s="1">
        <v>1.5660000000000001</v>
      </c>
    </row>
    <row r="28" spans="1:8" ht="100.8" x14ac:dyDescent="0.3">
      <c r="A28" t="s">
        <v>33</v>
      </c>
      <c r="B28" s="81" t="s">
        <v>71</v>
      </c>
      <c r="C28" s="1">
        <v>1.53</v>
      </c>
      <c r="D28" s="1">
        <v>0.08</v>
      </c>
      <c r="E28" s="1">
        <v>1.61</v>
      </c>
      <c r="F28" s="1">
        <v>1.6259999999999999</v>
      </c>
      <c r="G28" s="1">
        <v>1.6259999999999999</v>
      </c>
      <c r="H28" s="1">
        <v>1.6259999999999999</v>
      </c>
    </row>
    <row r="29" spans="1:8" ht="28.8" x14ac:dyDescent="0.3">
      <c r="A29" t="s">
        <v>34</v>
      </c>
      <c r="B29" s="81" t="s">
        <v>72</v>
      </c>
    </row>
    <row r="30" spans="1:8" ht="43.2" x14ac:dyDescent="0.3">
      <c r="A30" t="s">
        <v>35</v>
      </c>
      <c r="B30" s="81" t="s">
        <v>73</v>
      </c>
      <c r="C30" s="1">
        <v>0.76</v>
      </c>
      <c r="D30" s="1">
        <v>7.0000000000000007E-2</v>
      </c>
      <c r="E30" s="1">
        <v>0.82</v>
      </c>
      <c r="F30" s="1">
        <v>0.82799999999999996</v>
      </c>
      <c r="G30" s="1">
        <v>0.82799999999999996</v>
      </c>
      <c r="H30" s="1">
        <v>0.82799999999999996</v>
      </c>
    </row>
    <row r="31" spans="1:8" ht="57.6" x14ac:dyDescent="0.3">
      <c r="A31" t="s">
        <v>36</v>
      </c>
      <c r="B31" s="81" t="s">
        <v>74</v>
      </c>
      <c r="C31" s="1">
        <v>0.99</v>
      </c>
      <c r="D31" s="1">
        <v>0.08</v>
      </c>
      <c r="E31" s="1">
        <v>1.07</v>
      </c>
      <c r="F31" s="1">
        <v>1.081</v>
      </c>
      <c r="G31" s="1">
        <v>1.081</v>
      </c>
      <c r="H31" s="1">
        <v>1.081</v>
      </c>
    </row>
    <row r="32" spans="1:8" ht="57.6" x14ac:dyDescent="0.3">
      <c r="A32" t="s">
        <v>37</v>
      </c>
      <c r="B32" s="81" t="s">
        <v>75</v>
      </c>
      <c r="C32" s="1">
        <v>0.67</v>
      </c>
      <c r="D32" s="1">
        <v>0.06</v>
      </c>
      <c r="E32" s="1">
        <v>0.73</v>
      </c>
      <c r="F32" s="1">
        <v>0.73699999999999999</v>
      </c>
      <c r="G32" s="1">
        <v>0.73699999999999999</v>
      </c>
      <c r="H32" s="1">
        <v>0.73699999999999999</v>
      </c>
    </row>
    <row r="33" spans="1:9" ht="43.2" x14ac:dyDescent="0.3">
      <c r="A33" t="s">
        <v>38</v>
      </c>
      <c r="B33" s="81" t="s">
        <v>76</v>
      </c>
      <c r="C33" s="1">
        <v>0.48</v>
      </c>
      <c r="D33" s="1">
        <v>0.05</v>
      </c>
      <c r="E33" s="1">
        <v>0.53</v>
      </c>
      <c r="F33" s="1">
        <v>0.53500000000000003</v>
      </c>
      <c r="G33" s="1">
        <v>0.53500000000000003</v>
      </c>
      <c r="H33" s="1">
        <v>0.53500000000000003</v>
      </c>
    </row>
    <row r="34" spans="1:9" ht="57.6" x14ac:dyDescent="0.3">
      <c r="A34" t="s">
        <v>39</v>
      </c>
      <c r="B34" s="81" t="s">
        <v>77</v>
      </c>
      <c r="C34" s="1">
        <v>0.31</v>
      </c>
      <c r="D34" s="1">
        <v>0.04</v>
      </c>
      <c r="E34" s="1">
        <v>0.34</v>
      </c>
      <c r="F34" s="1">
        <v>0.34300000000000003</v>
      </c>
      <c r="G34" s="1">
        <v>0.34300000000000003</v>
      </c>
      <c r="H34" s="1">
        <v>0.34300000000000003</v>
      </c>
    </row>
    <row r="35" spans="1:9" ht="28.8" x14ac:dyDescent="0.3">
      <c r="A35" t="s">
        <v>40</v>
      </c>
      <c r="B35" s="81" t="s">
        <v>78</v>
      </c>
      <c r="C35" s="1">
        <v>1.36</v>
      </c>
      <c r="D35" s="1">
        <v>0.1</v>
      </c>
      <c r="E35" s="1">
        <v>1.46</v>
      </c>
      <c r="F35" s="1">
        <v>1.4750000000000001</v>
      </c>
      <c r="G35" s="1">
        <v>1.4750000000000001</v>
      </c>
      <c r="H35" s="1">
        <v>1.4750000000000001</v>
      </c>
    </row>
    <row r="36" spans="1:9" ht="28.8" x14ac:dyDescent="0.3">
      <c r="A36" t="s">
        <v>41</v>
      </c>
      <c r="B36" s="81" t="s">
        <v>79</v>
      </c>
      <c r="C36" s="1">
        <v>0.55000000000000004</v>
      </c>
      <c r="D36" s="1">
        <v>0.09</v>
      </c>
      <c r="E36" s="1">
        <v>0.64</v>
      </c>
      <c r="F36" s="1">
        <v>0.64600000000000002</v>
      </c>
      <c r="G36" s="1">
        <v>0.64600000000000002</v>
      </c>
      <c r="H36" s="1">
        <v>0.64600000000000002</v>
      </c>
    </row>
    <row r="37" spans="1:9" ht="86.4" x14ac:dyDescent="0.3">
      <c r="A37" t="s">
        <v>42</v>
      </c>
      <c r="B37" s="81" t="s">
        <v>80</v>
      </c>
      <c r="C37" s="1">
        <v>1.33</v>
      </c>
      <c r="D37" s="1">
        <v>0.06</v>
      </c>
      <c r="E37" s="1">
        <v>1.39</v>
      </c>
      <c r="F37" s="1">
        <v>1.4039999999999999</v>
      </c>
      <c r="G37" s="1">
        <v>1.4039999999999999</v>
      </c>
      <c r="H37" s="1">
        <v>1.4039999999999999</v>
      </c>
    </row>
    <row r="38" spans="1:9" ht="86.4" x14ac:dyDescent="0.3">
      <c r="A38" t="s">
        <v>43</v>
      </c>
      <c r="B38" s="81" t="s">
        <v>81</v>
      </c>
      <c r="C38" s="1">
        <v>0.68</v>
      </c>
      <c r="D38" s="1">
        <v>0.04</v>
      </c>
      <c r="E38" s="1">
        <v>0.72</v>
      </c>
      <c r="F38" s="1">
        <v>0.72699999999999998</v>
      </c>
      <c r="G38" s="1">
        <v>0.72699999999999998</v>
      </c>
      <c r="H38" s="1">
        <v>0.72699999999999998</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0.47</v>
      </c>
      <c r="E40" s="1">
        <v>0.47</v>
      </c>
      <c r="F40" s="1">
        <v>0.51700000000000002</v>
      </c>
      <c r="G40" s="1">
        <v>0.56399999999999995</v>
      </c>
      <c r="H40" s="1">
        <v>0.61099999999999999</v>
      </c>
      <c r="I40" t="s">
        <v>568</v>
      </c>
    </row>
    <row r="41" spans="1:9" x14ac:dyDescent="0.3">
      <c r="A41" t="s">
        <v>87</v>
      </c>
      <c r="B41" s="81" t="s">
        <v>332</v>
      </c>
      <c r="C41" s="1">
        <v>0.7</v>
      </c>
      <c r="E41" s="1">
        <v>0.7</v>
      </c>
      <c r="F41" s="1">
        <v>0.77</v>
      </c>
      <c r="G41" s="1">
        <v>0.84</v>
      </c>
      <c r="H41" s="1">
        <v>0.91</v>
      </c>
      <c r="I41" t="s">
        <v>568</v>
      </c>
    </row>
    <row r="42" spans="1:9" x14ac:dyDescent="0.3">
      <c r="A42" t="s">
        <v>88</v>
      </c>
      <c r="B42" s="81" t="s">
        <v>333</v>
      </c>
      <c r="C42" s="1">
        <v>0.71</v>
      </c>
      <c r="E42" s="1">
        <v>0.71</v>
      </c>
      <c r="F42" s="1">
        <v>0.78100000000000003</v>
      </c>
      <c r="G42" s="1">
        <v>0.85199999999999998</v>
      </c>
      <c r="H42" s="1">
        <v>0.92300000000000004</v>
      </c>
      <c r="I42" t="s">
        <v>568</v>
      </c>
    </row>
    <row r="43" spans="1:9" x14ac:dyDescent="0.3">
      <c r="A43" t="s">
        <v>89</v>
      </c>
      <c r="B43" s="81" t="s">
        <v>334</v>
      </c>
      <c r="C43" s="1">
        <v>0.71</v>
      </c>
      <c r="E43" s="1">
        <v>0.71</v>
      </c>
      <c r="F43" s="1">
        <v>0.78100000000000003</v>
      </c>
      <c r="G43" s="1">
        <v>0.85199999999999998</v>
      </c>
      <c r="H43" s="1">
        <v>0.92300000000000004</v>
      </c>
      <c r="I43" t="s">
        <v>568</v>
      </c>
    </row>
    <row r="44" spans="1:9" x14ac:dyDescent="0.3">
      <c r="A44" t="s">
        <v>90</v>
      </c>
      <c r="B44" s="81" t="s">
        <v>332</v>
      </c>
      <c r="C44" s="1">
        <v>0.7</v>
      </c>
      <c r="E44" s="1">
        <v>0.7</v>
      </c>
      <c r="F44" s="1">
        <v>0.77</v>
      </c>
      <c r="G44" s="1">
        <v>0.84</v>
      </c>
      <c r="H44" s="1">
        <v>0.91</v>
      </c>
      <c r="I44" t="s">
        <v>568</v>
      </c>
    </row>
    <row r="45" spans="1:9" x14ac:dyDescent="0.3">
      <c r="A45" t="s">
        <v>91</v>
      </c>
      <c r="B45" s="81" t="s">
        <v>333</v>
      </c>
      <c r="C45" s="1">
        <v>0.71</v>
      </c>
      <c r="E45" s="1">
        <v>0.71</v>
      </c>
      <c r="F45" s="1">
        <v>0.78100000000000003</v>
      </c>
      <c r="G45" s="1">
        <v>0.85199999999999998</v>
      </c>
      <c r="H45" s="1">
        <v>0.92300000000000004</v>
      </c>
      <c r="I45" t="s">
        <v>568</v>
      </c>
    </row>
    <row r="46" spans="1:9" x14ac:dyDescent="0.3">
      <c r="A46" t="s">
        <v>92</v>
      </c>
      <c r="B46" s="81" t="s">
        <v>335</v>
      </c>
      <c r="C46" s="1">
        <v>0.7</v>
      </c>
      <c r="E46" s="1">
        <v>0.7</v>
      </c>
      <c r="F46" s="1">
        <v>0.77</v>
      </c>
      <c r="G46" s="1">
        <v>0.84</v>
      </c>
      <c r="H46" s="1">
        <v>0.91</v>
      </c>
      <c r="I46" t="s">
        <v>568</v>
      </c>
    </row>
    <row r="47" spans="1:9" ht="28.8" x14ac:dyDescent="0.3">
      <c r="A47" t="s">
        <v>93</v>
      </c>
      <c r="B47" s="81" t="s">
        <v>336</v>
      </c>
      <c r="C47" s="1">
        <v>1.1499999999999999</v>
      </c>
      <c r="E47" s="1">
        <v>1.1499999999999999</v>
      </c>
      <c r="F47" s="1">
        <v>1.2649999999999999</v>
      </c>
      <c r="G47" s="1">
        <v>1.38</v>
      </c>
      <c r="H47" s="1">
        <v>1.4950000000000001</v>
      </c>
      <c r="I47" t="s">
        <v>568</v>
      </c>
    </row>
    <row r="48" spans="1:9" ht="43.2" x14ac:dyDescent="0.3">
      <c r="A48" t="s">
        <v>94</v>
      </c>
      <c r="B48" s="81" t="s">
        <v>337</v>
      </c>
      <c r="C48" s="1">
        <v>1.1499999999999999</v>
      </c>
      <c r="E48" s="1">
        <v>1.1499999999999999</v>
      </c>
      <c r="F48" s="1">
        <v>1.2649999999999999</v>
      </c>
      <c r="G48" s="1">
        <v>1.38</v>
      </c>
      <c r="H48" s="1">
        <v>1.4950000000000001</v>
      </c>
      <c r="I48" t="s">
        <v>568</v>
      </c>
    </row>
    <row r="49" spans="1:9" x14ac:dyDescent="0.3">
      <c r="A49" t="s">
        <v>95</v>
      </c>
      <c r="B49" s="81" t="s">
        <v>338</v>
      </c>
      <c r="C49" s="1">
        <v>0.71</v>
      </c>
      <c r="E49" s="1">
        <v>0.71</v>
      </c>
      <c r="F49" s="1">
        <v>0.78100000000000003</v>
      </c>
      <c r="G49" s="1">
        <v>0.85199999999999998</v>
      </c>
      <c r="H49" s="1">
        <v>0.92300000000000004</v>
      </c>
      <c r="I49" t="s">
        <v>568</v>
      </c>
    </row>
    <row r="50" spans="1:9" x14ac:dyDescent="0.3">
      <c r="A50" t="s">
        <v>96</v>
      </c>
      <c r="B50" s="81" t="s">
        <v>339</v>
      </c>
      <c r="C50" s="1">
        <v>0.71</v>
      </c>
      <c r="E50" s="1">
        <v>0.71</v>
      </c>
      <c r="F50" s="1">
        <v>0.78100000000000003</v>
      </c>
      <c r="G50" s="1">
        <v>0.85199999999999998</v>
      </c>
      <c r="H50" s="1">
        <v>0.92300000000000004</v>
      </c>
      <c r="I50" t="s">
        <v>568</v>
      </c>
    </row>
    <row r="51" spans="1:9" x14ac:dyDescent="0.3">
      <c r="A51" t="s">
        <v>97</v>
      </c>
      <c r="B51" s="81" t="s">
        <v>340</v>
      </c>
      <c r="C51" s="1">
        <v>0.71</v>
      </c>
      <c r="E51" s="1">
        <v>0.71</v>
      </c>
      <c r="F51" s="1">
        <v>0.78100000000000003</v>
      </c>
      <c r="G51" s="1">
        <v>0.85199999999999998</v>
      </c>
      <c r="H51" s="1">
        <v>0.92300000000000004</v>
      </c>
      <c r="I51" t="s">
        <v>568</v>
      </c>
    </row>
    <row r="52" spans="1:9" x14ac:dyDescent="0.3">
      <c r="A52" t="s">
        <v>98</v>
      </c>
      <c r="B52" s="81" t="s">
        <v>341</v>
      </c>
      <c r="C52" s="1">
        <v>0.71</v>
      </c>
      <c r="E52" s="1">
        <v>0.71</v>
      </c>
      <c r="F52" s="1">
        <v>0.78100000000000003</v>
      </c>
      <c r="G52" s="1">
        <v>0.85199999999999998</v>
      </c>
      <c r="H52" s="1">
        <v>0.92300000000000004</v>
      </c>
      <c r="I52" t="s">
        <v>568</v>
      </c>
    </row>
    <row r="53" spans="1:9" x14ac:dyDescent="0.3">
      <c r="A53" t="s">
        <v>99</v>
      </c>
      <c r="B53" s="81" t="s">
        <v>342</v>
      </c>
      <c r="C53" s="1">
        <v>0.71</v>
      </c>
      <c r="E53" s="1">
        <v>0.71</v>
      </c>
      <c r="F53" s="1">
        <v>0.78100000000000003</v>
      </c>
      <c r="G53" s="1">
        <v>0.85199999999999998</v>
      </c>
      <c r="H53" s="1">
        <v>0.92300000000000004</v>
      </c>
      <c r="I53" t="s">
        <v>568</v>
      </c>
    </row>
    <row r="54" spans="1:9" x14ac:dyDescent="0.3">
      <c r="A54" t="s">
        <v>100</v>
      </c>
      <c r="B54" s="81" t="s">
        <v>341</v>
      </c>
      <c r="C54" s="1">
        <v>0.71</v>
      </c>
      <c r="E54" s="1">
        <v>0.71</v>
      </c>
      <c r="F54" s="1">
        <v>0.78100000000000003</v>
      </c>
      <c r="G54" s="1">
        <v>0.85199999999999998</v>
      </c>
      <c r="H54" s="1">
        <v>0.92300000000000004</v>
      </c>
      <c r="I54" t="s">
        <v>568</v>
      </c>
    </row>
    <row r="55" spans="1:9" ht="57.6" x14ac:dyDescent="0.3">
      <c r="A55" t="s">
        <v>101</v>
      </c>
      <c r="B55" s="81" t="s">
        <v>343</v>
      </c>
      <c r="C55" s="1">
        <v>1.1499999999999999</v>
      </c>
      <c r="E55" s="1">
        <v>1.1499999999999999</v>
      </c>
      <c r="F55" s="1">
        <v>1.2649999999999999</v>
      </c>
      <c r="G55" s="1">
        <v>1.38</v>
      </c>
      <c r="H55" s="1">
        <v>1.4950000000000001</v>
      </c>
      <c r="I55" t="s">
        <v>568</v>
      </c>
    </row>
    <row r="56" spans="1:9" ht="72" x14ac:dyDescent="0.3">
      <c r="A56" t="s">
        <v>102</v>
      </c>
      <c r="B56" s="81" t="s">
        <v>344</v>
      </c>
      <c r="C56" s="1">
        <v>1.1499999999999999</v>
      </c>
      <c r="E56" s="1">
        <v>1.1499999999999999</v>
      </c>
      <c r="F56" s="1">
        <v>1.2649999999999999</v>
      </c>
      <c r="G56" s="1">
        <v>1.38</v>
      </c>
      <c r="H56" s="1">
        <v>1.4950000000000001</v>
      </c>
      <c r="I56" t="s">
        <v>568</v>
      </c>
    </row>
    <row r="57" spans="1:9" x14ac:dyDescent="0.3">
      <c r="A57" t="s">
        <v>103</v>
      </c>
      <c r="B57" s="81" t="s">
        <v>345</v>
      </c>
      <c r="C57" s="1">
        <v>1.1499999999999999</v>
      </c>
      <c r="E57" s="1">
        <v>1.1499999999999999</v>
      </c>
      <c r="F57" s="1">
        <v>1.2649999999999999</v>
      </c>
      <c r="G57" s="1">
        <v>1.38</v>
      </c>
      <c r="H57" s="1">
        <v>1.4950000000000001</v>
      </c>
      <c r="I57" t="s">
        <v>568</v>
      </c>
    </row>
    <row r="58" spans="1:9" ht="28.8" x14ac:dyDescent="0.3">
      <c r="A58" t="s">
        <v>104</v>
      </c>
      <c r="B58" s="81" t="s">
        <v>346</v>
      </c>
      <c r="C58" s="1">
        <v>0.7</v>
      </c>
      <c r="E58" s="1">
        <v>0.7</v>
      </c>
      <c r="F58" s="1">
        <v>0.77</v>
      </c>
      <c r="G58" s="1">
        <v>0.84</v>
      </c>
      <c r="H58" s="1">
        <v>0.91</v>
      </c>
      <c r="I58" t="s">
        <v>568</v>
      </c>
    </row>
    <row r="59" spans="1:9" ht="43.2" x14ac:dyDescent="0.3">
      <c r="A59" t="s">
        <v>105</v>
      </c>
      <c r="B59" s="81" t="s">
        <v>347</v>
      </c>
      <c r="C59" s="1">
        <v>1.1499999999999999</v>
      </c>
      <c r="E59" s="1">
        <v>1.1499999999999999</v>
      </c>
      <c r="F59" s="1">
        <v>1.2649999999999999</v>
      </c>
      <c r="G59" s="1">
        <v>1.38</v>
      </c>
      <c r="H59" s="1">
        <v>1.4950000000000001</v>
      </c>
      <c r="I59" t="s">
        <v>568</v>
      </c>
    </row>
    <row r="60" spans="1:9" ht="28.8" x14ac:dyDescent="0.3">
      <c r="A60" t="s">
        <v>106</v>
      </c>
      <c r="B60" s="81" t="s">
        <v>348</v>
      </c>
      <c r="C60" s="1">
        <v>1.1499999999999999</v>
      </c>
      <c r="E60" s="1">
        <v>1.1499999999999999</v>
      </c>
      <c r="F60" s="1">
        <v>1.2649999999999999</v>
      </c>
      <c r="G60" s="1">
        <v>1.38</v>
      </c>
      <c r="H60" s="1">
        <v>1.4950000000000001</v>
      </c>
      <c r="I60" t="s">
        <v>568</v>
      </c>
    </row>
    <row r="61" spans="1:9" x14ac:dyDescent="0.3">
      <c r="A61" t="s">
        <v>107</v>
      </c>
      <c r="B61" s="81" t="s">
        <v>349</v>
      </c>
      <c r="C61" s="1">
        <v>0.47</v>
      </c>
      <c r="E61" s="1">
        <v>0.47</v>
      </c>
      <c r="F61" s="1">
        <v>0.51700000000000002</v>
      </c>
      <c r="G61" s="1">
        <v>0.56399999999999995</v>
      </c>
      <c r="H61" s="1">
        <v>0.61099999999999999</v>
      </c>
      <c r="I61" t="s">
        <v>568</v>
      </c>
    </row>
    <row r="62" spans="1:9" x14ac:dyDescent="0.3">
      <c r="A62" t="s">
        <v>108</v>
      </c>
      <c r="B62" s="81" t="s">
        <v>341</v>
      </c>
      <c r="C62" s="1">
        <v>1.1499999999999999</v>
      </c>
      <c r="E62" s="1">
        <v>1.1499999999999999</v>
      </c>
      <c r="F62" s="1">
        <v>1.2649999999999999</v>
      </c>
      <c r="G62" s="1">
        <v>1.38</v>
      </c>
      <c r="H62" s="1">
        <v>1.4950000000000001</v>
      </c>
      <c r="I62" t="s">
        <v>568</v>
      </c>
    </row>
    <row r="63" spans="1:9" x14ac:dyDescent="0.3">
      <c r="A63" t="s">
        <v>44</v>
      </c>
      <c r="B63" s="81" t="s">
        <v>82</v>
      </c>
      <c r="C63" s="1">
        <v>14.03</v>
      </c>
      <c r="E63" s="1">
        <v>14.03</v>
      </c>
      <c r="F63" s="1">
        <v>15.433</v>
      </c>
      <c r="G63" s="1">
        <v>16.835999999999999</v>
      </c>
      <c r="H63" s="1">
        <v>18.239000000000001</v>
      </c>
    </row>
    <row r="64" spans="1:9" x14ac:dyDescent="0.3">
      <c r="A64" t="s">
        <v>111</v>
      </c>
      <c r="B64" s="81" t="s">
        <v>352</v>
      </c>
      <c r="C64" s="1">
        <v>1.69</v>
      </c>
      <c r="E64" s="1">
        <v>1.69</v>
      </c>
      <c r="F64" s="1">
        <v>1.859</v>
      </c>
      <c r="G64" s="1">
        <v>2.028</v>
      </c>
      <c r="H64" s="1">
        <v>2.1970000000000001</v>
      </c>
    </row>
    <row r="65" spans="1:8" x14ac:dyDescent="0.3">
      <c r="A65" t="s">
        <v>112</v>
      </c>
      <c r="B65" s="81" t="s">
        <v>353</v>
      </c>
    </row>
    <row r="66" spans="1:8" x14ac:dyDescent="0.3">
      <c r="A66" t="s">
        <v>113</v>
      </c>
      <c r="B66" s="81" t="s">
        <v>354</v>
      </c>
      <c r="C66" s="1">
        <v>2.35</v>
      </c>
      <c r="E66" s="1">
        <v>2.35</v>
      </c>
      <c r="F66" s="1">
        <v>2.585</v>
      </c>
      <c r="G66" s="1">
        <v>2.82</v>
      </c>
      <c r="H66" s="1">
        <v>3.0550000000000002</v>
      </c>
    </row>
    <row r="67" spans="1:8" x14ac:dyDescent="0.3">
      <c r="A67" t="s">
        <v>114</v>
      </c>
      <c r="B67" s="81" t="s">
        <v>355</v>
      </c>
    </row>
    <row r="68" spans="1:8" x14ac:dyDescent="0.3">
      <c r="A68" t="s">
        <v>115</v>
      </c>
      <c r="B68" s="81" t="s">
        <v>356</v>
      </c>
      <c r="C68" s="1">
        <v>3.48</v>
      </c>
      <c r="E68" s="1">
        <v>3.48</v>
      </c>
      <c r="F68" s="1">
        <v>3.8279999999999998</v>
      </c>
      <c r="G68" s="1">
        <v>4.1760000000000002</v>
      </c>
      <c r="H68" s="1">
        <v>4.524</v>
      </c>
    </row>
  </sheetData>
  <sheetProtection algorithmName="SHA-512" hashValue="2owkAqR1aIHCESXCLVN/WEfCXgdOERZFouiZOtxBQaeXWmYFBEvLDIo5more31BlY+3yhTvYsSApQRQe8t7erA==" saltValue="r0Yzad7WhxTOXFaXBLM3+A==" spinCount="100000" sheet="1" objects="1" scenarios="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60"/>
  <dimension ref="A1:I284"/>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1.35</v>
      </c>
      <c r="D4" s="1">
        <v>0.04</v>
      </c>
      <c r="E4" s="1">
        <v>1.39</v>
      </c>
      <c r="F4" s="1">
        <v>1.5289999999999999</v>
      </c>
      <c r="G4" s="1">
        <v>1.6679999999999999</v>
      </c>
      <c r="H4" s="1">
        <v>1.8069999999999999</v>
      </c>
      <c r="I4" t="s">
        <v>83</v>
      </c>
    </row>
    <row r="5" spans="1:9" x14ac:dyDescent="0.3">
      <c r="A5" t="s">
        <v>11</v>
      </c>
      <c r="B5" s="81" t="s">
        <v>48</v>
      </c>
    </row>
    <row r="6" spans="1:9" x14ac:dyDescent="0.3">
      <c r="A6" t="s">
        <v>12</v>
      </c>
      <c r="B6" s="81" t="s">
        <v>49</v>
      </c>
      <c r="C6" s="1">
        <v>1.35</v>
      </c>
      <c r="D6" s="1">
        <v>7.0000000000000007E-2</v>
      </c>
      <c r="E6" s="1">
        <v>1.42</v>
      </c>
      <c r="F6" s="1">
        <v>1.5620000000000001</v>
      </c>
      <c r="G6" s="1">
        <v>1.704</v>
      </c>
      <c r="H6" s="1">
        <v>1.8460000000000001</v>
      </c>
    </row>
    <row r="7" spans="1:9" x14ac:dyDescent="0.3">
      <c r="A7" t="s">
        <v>13</v>
      </c>
      <c r="B7" s="81" t="s">
        <v>50</v>
      </c>
    </row>
    <row r="8" spans="1:9" x14ac:dyDescent="0.3">
      <c r="A8" t="s">
        <v>13</v>
      </c>
      <c r="B8" s="81" t="s">
        <v>51</v>
      </c>
      <c r="C8" s="1">
        <v>1.28</v>
      </c>
      <c r="D8" s="1">
        <v>7.0000000000000007E-2</v>
      </c>
      <c r="E8" s="1">
        <v>1.35</v>
      </c>
      <c r="F8" s="1">
        <v>1.4850000000000001</v>
      </c>
      <c r="G8" s="1">
        <v>1.62</v>
      </c>
      <c r="H8" s="1">
        <v>1.7549999999999999</v>
      </c>
      <c r="I8" t="s">
        <v>83</v>
      </c>
    </row>
    <row r="9" spans="1:9" x14ac:dyDescent="0.3">
      <c r="A9" t="s">
        <v>14</v>
      </c>
      <c r="B9" s="81" t="s">
        <v>52</v>
      </c>
    </row>
    <row r="10" spans="1:9" x14ac:dyDescent="0.3">
      <c r="A10" t="s">
        <v>15</v>
      </c>
      <c r="B10" s="81" t="s">
        <v>53</v>
      </c>
      <c r="C10" s="1">
        <v>2.73</v>
      </c>
      <c r="D10" s="1">
        <v>0.04</v>
      </c>
      <c r="E10" s="1">
        <v>2.77</v>
      </c>
      <c r="F10" s="1">
        <v>2.798</v>
      </c>
      <c r="G10" s="1">
        <v>2.798</v>
      </c>
      <c r="H10" s="1">
        <v>2.798</v>
      </c>
    </row>
    <row r="11" spans="1:9" x14ac:dyDescent="0.3">
      <c r="A11" t="s">
        <v>16</v>
      </c>
      <c r="B11" s="81" t="s">
        <v>54</v>
      </c>
      <c r="C11" s="1">
        <v>2.16</v>
      </c>
      <c r="D11" s="1">
        <v>0.14000000000000001</v>
      </c>
      <c r="E11" s="1">
        <v>2.2999999999999998</v>
      </c>
      <c r="F11" s="1">
        <v>2.323</v>
      </c>
      <c r="G11" s="1">
        <v>2.323</v>
      </c>
      <c r="H11" s="1">
        <v>2.323</v>
      </c>
    </row>
    <row r="12" spans="1:9" x14ac:dyDescent="0.3">
      <c r="A12" t="s">
        <v>17</v>
      </c>
      <c r="B12" s="81" t="s">
        <v>55</v>
      </c>
      <c r="C12" s="1">
        <v>0.65</v>
      </c>
      <c r="D12" s="1">
        <v>0.04</v>
      </c>
      <c r="E12" s="1">
        <v>0.69</v>
      </c>
      <c r="F12" s="1">
        <v>0.69699999999999995</v>
      </c>
      <c r="G12" s="1">
        <v>0.69699999999999995</v>
      </c>
      <c r="H12" s="1">
        <v>0.69699999999999995</v>
      </c>
    </row>
    <row r="13" spans="1:9" x14ac:dyDescent="0.3">
      <c r="A13" t="s">
        <v>18</v>
      </c>
      <c r="B13" s="81" t="s">
        <v>56</v>
      </c>
      <c r="C13" s="1">
        <v>2.2000000000000002</v>
      </c>
      <c r="D13" s="1">
        <v>7.0000000000000007E-2</v>
      </c>
      <c r="E13" s="1">
        <v>2.27</v>
      </c>
      <c r="F13" s="1">
        <v>2.2930000000000001</v>
      </c>
      <c r="G13" s="1">
        <v>2.2930000000000001</v>
      </c>
      <c r="H13" s="1">
        <v>2.2930000000000001</v>
      </c>
    </row>
    <row r="14" spans="1:9" x14ac:dyDescent="0.3">
      <c r="A14" t="s">
        <v>19</v>
      </c>
      <c r="B14" s="81" t="s">
        <v>57</v>
      </c>
    </row>
    <row r="15" spans="1:9" ht="57.6" x14ac:dyDescent="0.3">
      <c r="A15" t="s">
        <v>20</v>
      </c>
      <c r="B15" s="81" t="s">
        <v>58</v>
      </c>
      <c r="C15" s="1">
        <v>0.49</v>
      </c>
      <c r="D15" s="1">
        <v>0.04</v>
      </c>
      <c r="E15" s="1">
        <v>0.52</v>
      </c>
      <c r="F15" s="1">
        <v>0.52500000000000002</v>
      </c>
      <c r="G15" s="1">
        <v>0.52500000000000002</v>
      </c>
      <c r="H15" s="1">
        <v>0.52500000000000002</v>
      </c>
    </row>
    <row r="16" spans="1:9" ht="57.6" x14ac:dyDescent="0.3">
      <c r="A16" t="s">
        <v>21</v>
      </c>
      <c r="B16" s="81" t="s">
        <v>59</v>
      </c>
      <c r="C16" s="1">
        <v>0.81</v>
      </c>
      <c r="D16" s="1">
        <v>0.04</v>
      </c>
      <c r="E16" s="1">
        <v>0.84</v>
      </c>
      <c r="F16" s="1">
        <v>0.84799999999999998</v>
      </c>
      <c r="G16" s="1">
        <v>0.84799999999999998</v>
      </c>
      <c r="H16" s="1">
        <v>0.84799999999999998</v>
      </c>
    </row>
    <row r="17" spans="1:8" ht="72" x14ac:dyDescent="0.3">
      <c r="A17" t="s">
        <v>22</v>
      </c>
      <c r="B17" s="81" t="s">
        <v>60</v>
      </c>
      <c r="C17" s="1">
        <v>1.47</v>
      </c>
      <c r="D17" s="1">
        <v>0.11</v>
      </c>
      <c r="E17" s="1">
        <v>1.58</v>
      </c>
      <c r="F17" s="1">
        <v>1.5960000000000001</v>
      </c>
      <c r="G17" s="1">
        <v>1.5960000000000001</v>
      </c>
      <c r="H17" s="1">
        <v>1.5960000000000001</v>
      </c>
    </row>
    <row r="18" spans="1:8" ht="57.6" x14ac:dyDescent="0.3">
      <c r="A18" t="s">
        <v>23</v>
      </c>
      <c r="B18" s="81" t="s">
        <v>61</v>
      </c>
      <c r="C18" s="1">
        <v>1.44</v>
      </c>
      <c r="D18" s="1">
        <v>0.11</v>
      </c>
      <c r="E18" s="1">
        <v>1.54</v>
      </c>
      <c r="F18" s="1">
        <v>1.5549999999999999</v>
      </c>
      <c r="G18" s="1">
        <v>1.5549999999999999</v>
      </c>
      <c r="H18" s="1">
        <v>1.5549999999999999</v>
      </c>
    </row>
    <row r="19" spans="1:8" ht="28.8" x14ac:dyDescent="0.3">
      <c r="A19" t="s">
        <v>24</v>
      </c>
      <c r="B19" s="81" t="s">
        <v>62</v>
      </c>
      <c r="C19" s="1">
        <v>0.64</v>
      </c>
      <c r="D19" s="1">
        <v>0.08</v>
      </c>
      <c r="E19" s="1">
        <v>0.72</v>
      </c>
      <c r="F19" s="1">
        <v>0.72699999999999998</v>
      </c>
      <c r="G19" s="1">
        <v>0.72699999999999998</v>
      </c>
      <c r="H19" s="1">
        <v>0.72699999999999998</v>
      </c>
    </row>
    <row r="20" spans="1:8" ht="28.8" x14ac:dyDescent="0.3">
      <c r="A20" t="s">
        <v>25</v>
      </c>
      <c r="B20" s="81" t="s">
        <v>63</v>
      </c>
      <c r="C20" s="1">
        <v>1.42</v>
      </c>
      <c r="D20" s="1">
        <v>0.09</v>
      </c>
      <c r="E20" s="1">
        <v>1.51</v>
      </c>
      <c r="F20" s="1">
        <v>1.5249999999999999</v>
      </c>
      <c r="G20" s="1">
        <v>1.5249999999999999</v>
      </c>
      <c r="H20" s="1">
        <v>1.5249999999999999</v>
      </c>
    </row>
    <row r="21" spans="1:8" ht="28.8" x14ac:dyDescent="0.3">
      <c r="A21" t="s">
        <v>26</v>
      </c>
      <c r="B21" s="81" t="s">
        <v>64</v>
      </c>
      <c r="C21" s="1">
        <v>1.67</v>
      </c>
      <c r="D21" s="1">
        <v>7.0000000000000007E-2</v>
      </c>
      <c r="E21" s="1">
        <v>1.74</v>
      </c>
      <c r="F21" s="1">
        <v>1.7569999999999999</v>
      </c>
      <c r="G21" s="1">
        <v>1.7569999999999999</v>
      </c>
      <c r="H21" s="1">
        <v>1.7569999999999999</v>
      </c>
    </row>
    <row r="22" spans="1:8" ht="43.2" x14ac:dyDescent="0.3">
      <c r="A22" t="s">
        <v>27</v>
      </c>
      <c r="B22" s="81" t="s">
        <v>65</v>
      </c>
      <c r="C22" s="1">
        <v>2.57</v>
      </c>
      <c r="D22" s="1">
        <v>0.11</v>
      </c>
      <c r="E22" s="1">
        <v>2.67</v>
      </c>
      <c r="F22" s="1">
        <v>2.6970000000000001</v>
      </c>
      <c r="G22" s="1">
        <v>2.6970000000000001</v>
      </c>
      <c r="H22" s="1">
        <v>2.6970000000000001</v>
      </c>
    </row>
    <row r="23" spans="1:8" ht="72" x14ac:dyDescent="0.3">
      <c r="A23" t="s">
        <v>28</v>
      </c>
      <c r="B23" s="81" t="s">
        <v>66</v>
      </c>
      <c r="C23" s="1">
        <v>2.2000000000000002</v>
      </c>
      <c r="D23" s="1">
        <v>0.1</v>
      </c>
      <c r="E23" s="1">
        <v>2.2999999999999998</v>
      </c>
      <c r="F23" s="1">
        <v>2.323</v>
      </c>
      <c r="G23" s="1">
        <v>2.323</v>
      </c>
      <c r="H23" s="1">
        <v>2.323</v>
      </c>
    </row>
    <row r="24" spans="1:8" ht="72" x14ac:dyDescent="0.3">
      <c r="A24" t="s">
        <v>29</v>
      </c>
      <c r="B24" s="81" t="s">
        <v>67</v>
      </c>
      <c r="C24" s="1">
        <v>2.2000000000000002</v>
      </c>
      <c r="D24" s="1">
        <v>0.1</v>
      </c>
      <c r="E24" s="1">
        <v>2.2999999999999998</v>
      </c>
      <c r="F24" s="1">
        <v>2.323</v>
      </c>
      <c r="G24" s="1">
        <v>2.323</v>
      </c>
      <c r="H24" s="1">
        <v>2.323</v>
      </c>
    </row>
    <row r="25" spans="1:8" ht="28.8" x14ac:dyDescent="0.3">
      <c r="A25" t="s">
        <v>30</v>
      </c>
      <c r="B25" s="81" t="s">
        <v>68</v>
      </c>
      <c r="C25" s="1">
        <v>4.26</v>
      </c>
      <c r="D25" s="1">
        <v>7.0000000000000007E-2</v>
      </c>
      <c r="E25" s="1">
        <v>4.33</v>
      </c>
      <c r="F25" s="1">
        <v>4.3730000000000002</v>
      </c>
      <c r="G25" s="1">
        <v>4.3730000000000002</v>
      </c>
      <c r="H25" s="1">
        <v>4.3730000000000002</v>
      </c>
    </row>
    <row r="26" spans="1:8" ht="43.2" x14ac:dyDescent="0.3">
      <c r="A26" t="s">
        <v>31</v>
      </c>
      <c r="B26" s="81" t="s">
        <v>69</v>
      </c>
      <c r="C26" s="1">
        <v>2.15</v>
      </c>
      <c r="D26" s="1">
        <v>0.09</v>
      </c>
      <c r="E26" s="1">
        <v>2.25</v>
      </c>
      <c r="F26" s="1">
        <v>2.2730000000000001</v>
      </c>
      <c r="G26" s="1">
        <v>2.2730000000000001</v>
      </c>
      <c r="H26" s="1">
        <v>2.2730000000000001</v>
      </c>
    </row>
    <row r="27" spans="1:8" ht="43.2" x14ac:dyDescent="0.3">
      <c r="A27" t="s">
        <v>32</v>
      </c>
      <c r="B27" s="81" t="s">
        <v>70</v>
      </c>
      <c r="C27" s="1">
        <v>1.61</v>
      </c>
      <c r="D27" s="1">
        <v>0.08</v>
      </c>
      <c r="E27" s="1">
        <v>1.7</v>
      </c>
      <c r="F27" s="1">
        <v>1.7170000000000001</v>
      </c>
      <c r="G27" s="1">
        <v>1.7170000000000001</v>
      </c>
      <c r="H27" s="1">
        <v>1.7170000000000001</v>
      </c>
    </row>
    <row r="28" spans="1:8" ht="100.8" x14ac:dyDescent="0.3">
      <c r="A28" t="s">
        <v>33</v>
      </c>
      <c r="B28" s="81" t="s">
        <v>71</v>
      </c>
      <c r="C28" s="1">
        <v>1.65</v>
      </c>
      <c r="D28" s="1">
        <v>0.1</v>
      </c>
      <c r="E28" s="1">
        <v>1.75</v>
      </c>
      <c r="F28" s="1">
        <v>1.768</v>
      </c>
      <c r="G28" s="1">
        <v>1.768</v>
      </c>
      <c r="H28" s="1">
        <v>1.768</v>
      </c>
    </row>
    <row r="29" spans="1:8" ht="28.8" x14ac:dyDescent="0.3">
      <c r="A29" t="s">
        <v>34</v>
      </c>
      <c r="B29" s="81" t="s">
        <v>72</v>
      </c>
    </row>
    <row r="30" spans="1:8" ht="43.2" x14ac:dyDescent="0.3">
      <c r="A30" t="s">
        <v>35</v>
      </c>
      <c r="B30" s="81" t="s">
        <v>73</v>
      </c>
      <c r="C30" s="1">
        <v>0.82</v>
      </c>
      <c r="D30" s="1">
        <v>0.08</v>
      </c>
      <c r="E30" s="1">
        <v>0.9</v>
      </c>
      <c r="F30" s="1">
        <v>0.90900000000000003</v>
      </c>
      <c r="G30" s="1">
        <v>0.90900000000000003</v>
      </c>
      <c r="H30" s="1">
        <v>0.90900000000000003</v>
      </c>
    </row>
    <row r="31" spans="1:8" ht="57.6" x14ac:dyDescent="0.3">
      <c r="A31" t="s">
        <v>36</v>
      </c>
      <c r="B31" s="81" t="s">
        <v>74</v>
      </c>
      <c r="C31" s="1">
        <v>1.08</v>
      </c>
      <c r="D31" s="1">
        <v>0.1</v>
      </c>
      <c r="E31" s="1">
        <v>1.18</v>
      </c>
      <c r="F31" s="1">
        <v>1.1919999999999999</v>
      </c>
      <c r="G31" s="1">
        <v>1.1919999999999999</v>
      </c>
      <c r="H31" s="1">
        <v>1.1919999999999999</v>
      </c>
    </row>
    <row r="32" spans="1:8" ht="57.6" x14ac:dyDescent="0.3">
      <c r="A32" t="s">
        <v>37</v>
      </c>
      <c r="B32" s="81" t="s">
        <v>75</v>
      </c>
      <c r="C32" s="1">
        <v>0.73</v>
      </c>
      <c r="D32" s="1">
        <v>0.08</v>
      </c>
      <c r="E32" s="1">
        <v>0.8</v>
      </c>
      <c r="F32" s="1">
        <v>0.80800000000000005</v>
      </c>
      <c r="G32" s="1">
        <v>0.80800000000000005</v>
      </c>
      <c r="H32" s="1">
        <v>0.80800000000000005</v>
      </c>
    </row>
    <row r="33" spans="1:9" ht="43.2" x14ac:dyDescent="0.3">
      <c r="A33" t="s">
        <v>38</v>
      </c>
      <c r="B33" s="81" t="s">
        <v>76</v>
      </c>
      <c r="C33" s="1">
        <v>0.51</v>
      </c>
      <c r="D33" s="1">
        <v>0.06</v>
      </c>
      <c r="E33" s="1">
        <v>0.56999999999999995</v>
      </c>
      <c r="F33" s="1">
        <v>0.57599999999999996</v>
      </c>
      <c r="G33" s="1">
        <v>0.57599999999999996</v>
      </c>
      <c r="H33" s="1">
        <v>0.57599999999999996</v>
      </c>
    </row>
    <row r="34" spans="1:9" ht="57.6" x14ac:dyDescent="0.3">
      <c r="A34" t="s">
        <v>39</v>
      </c>
      <c r="B34" s="81" t="s">
        <v>77</v>
      </c>
      <c r="C34" s="1">
        <v>0.32</v>
      </c>
      <c r="D34" s="1">
        <v>0.05</v>
      </c>
      <c r="E34" s="1">
        <v>0.37</v>
      </c>
      <c r="F34" s="1">
        <v>0.374</v>
      </c>
      <c r="G34" s="1">
        <v>0.374</v>
      </c>
      <c r="H34" s="1">
        <v>0.374</v>
      </c>
    </row>
    <row r="35" spans="1:9" ht="28.8" x14ac:dyDescent="0.3">
      <c r="A35" t="s">
        <v>40</v>
      </c>
      <c r="B35" s="81" t="s">
        <v>78</v>
      </c>
      <c r="C35" s="1">
        <v>1.48</v>
      </c>
      <c r="D35" s="1">
        <v>0.12</v>
      </c>
      <c r="E35" s="1">
        <v>1.6</v>
      </c>
      <c r="F35" s="1">
        <v>1.6160000000000001</v>
      </c>
      <c r="G35" s="1">
        <v>1.6160000000000001</v>
      </c>
      <c r="H35" s="1">
        <v>1.6160000000000001</v>
      </c>
    </row>
    <row r="36" spans="1:9" ht="28.8" x14ac:dyDescent="0.3">
      <c r="A36" t="s">
        <v>41</v>
      </c>
      <c r="B36" s="81" t="s">
        <v>79</v>
      </c>
      <c r="C36" s="1">
        <v>0.59</v>
      </c>
      <c r="D36" s="1">
        <v>0.1</v>
      </c>
      <c r="E36" s="1">
        <v>0.69</v>
      </c>
      <c r="F36" s="1">
        <v>0.69699999999999995</v>
      </c>
      <c r="G36" s="1">
        <v>0.69699999999999995</v>
      </c>
      <c r="H36" s="1">
        <v>0.69699999999999995</v>
      </c>
    </row>
    <row r="37" spans="1:9" ht="86.4" x14ac:dyDescent="0.3">
      <c r="A37" t="s">
        <v>42</v>
      </c>
      <c r="B37" s="81" t="s">
        <v>80</v>
      </c>
      <c r="C37" s="1">
        <v>1.45</v>
      </c>
      <c r="D37" s="1">
        <v>7.0000000000000007E-2</v>
      </c>
      <c r="E37" s="1">
        <v>1.52</v>
      </c>
      <c r="F37" s="1">
        <v>1.5349999999999999</v>
      </c>
      <c r="G37" s="1">
        <v>1.5349999999999999</v>
      </c>
      <c r="H37" s="1">
        <v>1.5349999999999999</v>
      </c>
    </row>
    <row r="38" spans="1:9" ht="86.4" x14ac:dyDescent="0.3">
      <c r="A38" t="s">
        <v>43</v>
      </c>
      <c r="B38" s="81" t="s">
        <v>81</v>
      </c>
      <c r="C38" s="1">
        <v>0.74</v>
      </c>
      <c r="D38" s="1">
        <v>0.05</v>
      </c>
      <c r="E38" s="1">
        <v>0.79</v>
      </c>
      <c r="F38" s="1">
        <v>0.79800000000000004</v>
      </c>
      <c r="G38" s="1">
        <v>0.79800000000000004</v>
      </c>
      <c r="H38" s="1">
        <v>0.79800000000000004</v>
      </c>
    </row>
    <row r="39" spans="1:9" x14ac:dyDescent="0.3">
      <c r="A39" t="s">
        <v>85</v>
      </c>
      <c r="B39" s="81" t="s">
        <v>330</v>
      </c>
      <c r="C39" s="1">
        <v>1.87</v>
      </c>
      <c r="E39" s="1">
        <v>1.87</v>
      </c>
      <c r="F39" s="1">
        <v>2.0569999999999999</v>
      </c>
      <c r="G39" s="1">
        <v>2.2440000000000002</v>
      </c>
      <c r="H39" s="1">
        <v>2.431</v>
      </c>
      <c r="I39" t="s">
        <v>572</v>
      </c>
    </row>
    <row r="40" spans="1:9" x14ac:dyDescent="0.3">
      <c r="A40" t="s">
        <v>86</v>
      </c>
      <c r="B40" s="81" t="s">
        <v>331</v>
      </c>
      <c r="C40" s="1">
        <v>1.99</v>
      </c>
      <c r="E40" s="1">
        <v>1.99</v>
      </c>
      <c r="F40" s="1">
        <v>2.1890000000000001</v>
      </c>
      <c r="G40" s="1">
        <v>2.3879999999999999</v>
      </c>
      <c r="H40" s="1">
        <v>2.5870000000000002</v>
      </c>
      <c r="I40" t="s">
        <v>572</v>
      </c>
    </row>
    <row r="41" spans="1:9" x14ac:dyDescent="0.3">
      <c r="A41" t="s">
        <v>87</v>
      </c>
      <c r="B41" s="81" t="s">
        <v>332</v>
      </c>
      <c r="C41" s="1">
        <v>2.21</v>
      </c>
      <c r="E41" s="1">
        <v>2.21</v>
      </c>
      <c r="F41" s="1">
        <v>2.431</v>
      </c>
      <c r="G41" s="1">
        <v>2.6520000000000001</v>
      </c>
      <c r="H41" s="1">
        <v>2.8730000000000002</v>
      </c>
      <c r="I41" t="s">
        <v>572</v>
      </c>
    </row>
    <row r="42" spans="1:9" x14ac:dyDescent="0.3">
      <c r="A42" t="s">
        <v>88</v>
      </c>
      <c r="B42" s="81" t="s">
        <v>333</v>
      </c>
      <c r="C42" s="1">
        <v>2.23</v>
      </c>
      <c r="E42" s="1">
        <v>2.23</v>
      </c>
      <c r="F42" s="1">
        <v>2.4529999999999998</v>
      </c>
      <c r="G42" s="1">
        <v>2.6760000000000002</v>
      </c>
      <c r="H42" s="1">
        <v>2.899</v>
      </c>
      <c r="I42" t="s">
        <v>572</v>
      </c>
    </row>
    <row r="43" spans="1:9" x14ac:dyDescent="0.3">
      <c r="A43" t="s">
        <v>89</v>
      </c>
      <c r="B43" s="81" t="s">
        <v>334</v>
      </c>
      <c r="C43" s="1">
        <v>2.23</v>
      </c>
      <c r="E43" s="1">
        <v>2.23</v>
      </c>
      <c r="F43" s="1">
        <v>2.4529999999999998</v>
      </c>
      <c r="G43" s="1">
        <v>2.6760000000000002</v>
      </c>
      <c r="H43" s="1">
        <v>2.899</v>
      </c>
      <c r="I43" t="s">
        <v>572</v>
      </c>
    </row>
    <row r="44" spans="1:9" x14ac:dyDescent="0.3">
      <c r="A44" t="s">
        <v>90</v>
      </c>
      <c r="B44" s="81" t="s">
        <v>332</v>
      </c>
      <c r="C44" s="1">
        <v>2.21</v>
      </c>
      <c r="E44" s="1">
        <v>2.21</v>
      </c>
      <c r="F44" s="1">
        <v>2.431</v>
      </c>
      <c r="G44" s="1">
        <v>2.6520000000000001</v>
      </c>
      <c r="H44" s="1">
        <v>2.8730000000000002</v>
      </c>
      <c r="I44" t="s">
        <v>572</v>
      </c>
    </row>
    <row r="45" spans="1:9" x14ac:dyDescent="0.3">
      <c r="A45" t="s">
        <v>91</v>
      </c>
      <c r="B45" s="81" t="s">
        <v>333</v>
      </c>
      <c r="C45" s="1">
        <v>2.23</v>
      </c>
      <c r="E45" s="1">
        <v>2.23</v>
      </c>
      <c r="F45" s="1">
        <v>2.4529999999999998</v>
      </c>
      <c r="G45" s="1">
        <v>2.6760000000000002</v>
      </c>
      <c r="H45" s="1">
        <v>2.899</v>
      </c>
      <c r="I45" t="s">
        <v>572</v>
      </c>
    </row>
    <row r="46" spans="1:9" x14ac:dyDescent="0.3">
      <c r="A46" t="s">
        <v>92</v>
      </c>
      <c r="B46" s="81" t="s">
        <v>335</v>
      </c>
      <c r="C46" s="1">
        <v>2.21</v>
      </c>
      <c r="E46" s="1">
        <v>2.21</v>
      </c>
      <c r="F46" s="1">
        <v>2.431</v>
      </c>
      <c r="G46" s="1">
        <v>2.6520000000000001</v>
      </c>
      <c r="H46" s="1">
        <v>2.8730000000000002</v>
      </c>
      <c r="I46" t="s">
        <v>572</v>
      </c>
    </row>
    <row r="47" spans="1:9" ht="28.8" x14ac:dyDescent="0.3">
      <c r="A47" t="s">
        <v>93</v>
      </c>
      <c r="B47" s="81" t="s">
        <v>336</v>
      </c>
      <c r="C47" s="1">
        <v>2.67</v>
      </c>
      <c r="E47" s="1">
        <v>2.67</v>
      </c>
      <c r="F47" s="1">
        <v>2.9369999999999998</v>
      </c>
      <c r="G47" s="1">
        <v>3.2040000000000002</v>
      </c>
      <c r="H47" s="1">
        <v>3.4710000000000001</v>
      </c>
      <c r="I47" t="s">
        <v>572</v>
      </c>
    </row>
    <row r="48" spans="1:9" ht="43.2" x14ac:dyDescent="0.3">
      <c r="A48" t="s">
        <v>94</v>
      </c>
      <c r="B48" s="81" t="s">
        <v>337</v>
      </c>
      <c r="C48" s="1">
        <v>2.67</v>
      </c>
      <c r="E48" s="1">
        <v>2.67</v>
      </c>
      <c r="F48" s="1">
        <v>2.9369999999999998</v>
      </c>
      <c r="G48" s="1">
        <v>3.2040000000000002</v>
      </c>
      <c r="H48" s="1">
        <v>3.4710000000000001</v>
      </c>
      <c r="I48" t="s">
        <v>572</v>
      </c>
    </row>
    <row r="49" spans="1:9" x14ac:dyDescent="0.3">
      <c r="A49" t="s">
        <v>95</v>
      </c>
      <c r="B49" s="81" t="s">
        <v>338</v>
      </c>
      <c r="C49" s="1">
        <v>2.23</v>
      </c>
      <c r="E49" s="1">
        <v>2.23</v>
      </c>
      <c r="F49" s="1">
        <v>2.4529999999999998</v>
      </c>
      <c r="G49" s="1">
        <v>2.6760000000000002</v>
      </c>
      <c r="H49" s="1">
        <v>2.899</v>
      </c>
      <c r="I49" t="s">
        <v>572</v>
      </c>
    </row>
    <row r="50" spans="1:9" ht="28.8" x14ac:dyDescent="0.3">
      <c r="A50" t="s">
        <v>96</v>
      </c>
      <c r="B50" s="81" t="s">
        <v>339</v>
      </c>
      <c r="C50" s="1">
        <v>2.23</v>
      </c>
      <c r="E50" s="1">
        <v>2.23</v>
      </c>
      <c r="F50" s="1">
        <v>2.4529999999999998</v>
      </c>
      <c r="G50" s="1">
        <v>2.6760000000000002</v>
      </c>
      <c r="H50" s="1">
        <v>2.899</v>
      </c>
      <c r="I50" t="s">
        <v>572</v>
      </c>
    </row>
    <row r="51" spans="1:9" x14ac:dyDescent="0.3">
      <c r="A51" t="s">
        <v>97</v>
      </c>
      <c r="B51" s="81" t="s">
        <v>340</v>
      </c>
      <c r="C51" s="1">
        <v>2.23</v>
      </c>
      <c r="E51" s="1">
        <v>2.23</v>
      </c>
      <c r="F51" s="1">
        <v>2.4529999999999998</v>
      </c>
      <c r="G51" s="1">
        <v>2.6760000000000002</v>
      </c>
      <c r="H51" s="1">
        <v>2.899</v>
      </c>
      <c r="I51" t="s">
        <v>572</v>
      </c>
    </row>
    <row r="52" spans="1:9" x14ac:dyDescent="0.3">
      <c r="A52" t="s">
        <v>98</v>
      </c>
      <c r="B52" s="81" t="s">
        <v>341</v>
      </c>
      <c r="C52" s="1">
        <v>2.23</v>
      </c>
      <c r="E52" s="1">
        <v>2.23</v>
      </c>
      <c r="F52" s="1">
        <v>2.4529999999999998</v>
      </c>
      <c r="G52" s="1">
        <v>2.6760000000000002</v>
      </c>
      <c r="H52" s="1">
        <v>2.899</v>
      </c>
      <c r="I52" t="s">
        <v>572</v>
      </c>
    </row>
    <row r="53" spans="1:9" x14ac:dyDescent="0.3">
      <c r="A53" t="s">
        <v>99</v>
      </c>
      <c r="B53" s="81" t="s">
        <v>342</v>
      </c>
      <c r="C53" s="1">
        <v>2.23</v>
      </c>
      <c r="E53" s="1">
        <v>2.23</v>
      </c>
      <c r="F53" s="1">
        <v>2.4529999999999998</v>
      </c>
      <c r="G53" s="1">
        <v>2.6760000000000002</v>
      </c>
      <c r="H53" s="1">
        <v>2.899</v>
      </c>
      <c r="I53" t="s">
        <v>572</v>
      </c>
    </row>
    <row r="54" spans="1:9" x14ac:dyDescent="0.3">
      <c r="A54" t="s">
        <v>100</v>
      </c>
      <c r="B54" s="81" t="s">
        <v>341</v>
      </c>
      <c r="C54" s="1">
        <v>2.23</v>
      </c>
      <c r="E54" s="1">
        <v>2.23</v>
      </c>
      <c r="F54" s="1">
        <v>2.4529999999999998</v>
      </c>
      <c r="G54" s="1">
        <v>2.6760000000000002</v>
      </c>
      <c r="H54" s="1">
        <v>2.899</v>
      </c>
      <c r="I54" t="s">
        <v>572</v>
      </c>
    </row>
    <row r="55" spans="1:9" ht="72" x14ac:dyDescent="0.3">
      <c r="A55" t="s">
        <v>101</v>
      </c>
      <c r="B55" s="81" t="s">
        <v>343</v>
      </c>
      <c r="C55" s="1">
        <v>2.67</v>
      </c>
      <c r="E55" s="1">
        <v>2.67</v>
      </c>
      <c r="F55" s="1">
        <v>2.9369999999999998</v>
      </c>
      <c r="G55" s="1">
        <v>3.2040000000000002</v>
      </c>
      <c r="H55" s="1">
        <v>3.4710000000000001</v>
      </c>
      <c r="I55" t="s">
        <v>572</v>
      </c>
    </row>
    <row r="56" spans="1:9" ht="72" x14ac:dyDescent="0.3">
      <c r="A56" t="s">
        <v>102</v>
      </c>
      <c r="B56" s="81" t="s">
        <v>344</v>
      </c>
      <c r="C56" s="1">
        <v>2.67</v>
      </c>
      <c r="E56" s="1">
        <v>2.67</v>
      </c>
      <c r="F56" s="1">
        <v>2.9369999999999998</v>
      </c>
      <c r="G56" s="1">
        <v>3.2040000000000002</v>
      </c>
      <c r="H56" s="1">
        <v>3.4710000000000001</v>
      </c>
      <c r="I56" t="s">
        <v>572</v>
      </c>
    </row>
    <row r="57" spans="1:9" x14ac:dyDescent="0.3">
      <c r="A57" t="s">
        <v>103</v>
      </c>
      <c r="B57" s="81" t="s">
        <v>345</v>
      </c>
      <c r="C57" s="1">
        <v>2.67</v>
      </c>
      <c r="E57" s="1">
        <v>2.67</v>
      </c>
      <c r="F57" s="1">
        <v>2.9369999999999998</v>
      </c>
      <c r="G57" s="1">
        <v>3.2040000000000002</v>
      </c>
      <c r="H57" s="1">
        <v>3.4710000000000001</v>
      </c>
      <c r="I57" t="s">
        <v>572</v>
      </c>
    </row>
    <row r="58" spans="1:9" ht="28.8" x14ac:dyDescent="0.3">
      <c r="A58" t="s">
        <v>104</v>
      </c>
      <c r="B58" s="81" t="s">
        <v>346</v>
      </c>
      <c r="C58" s="1">
        <v>2.21</v>
      </c>
      <c r="E58" s="1">
        <v>2.21</v>
      </c>
      <c r="F58" s="1">
        <v>2.431</v>
      </c>
      <c r="G58" s="1">
        <v>2.6520000000000001</v>
      </c>
      <c r="H58" s="1">
        <v>2.8730000000000002</v>
      </c>
      <c r="I58" t="s">
        <v>572</v>
      </c>
    </row>
    <row r="59" spans="1:9" ht="43.2" x14ac:dyDescent="0.3">
      <c r="A59" t="s">
        <v>105</v>
      </c>
      <c r="B59" s="81" t="s">
        <v>347</v>
      </c>
      <c r="C59" s="1">
        <v>2.67</v>
      </c>
      <c r="E59" s="1">
        <v>2.67</v>
      </c>
      <c r="F59" s="1">
        <v>2.9369999999999998</v>
      </c>
      <c r="G59" s="1">
        <v>3.2040000000000002</v>
      </c>
      <c r="H59" s="1">
        <v>3.4710000000000001</v>
      </c>
      <c r="I59" t="s">
        <v>572</v>
      </c>
    </row>
    <row r="60" spans="1:9" ht="28.8" x14ac:dyDescent="0.3">
      <c r="A60" t="s">
        <v>106</v>
      </c>
      <c r="B60" s="81" t="s">
        <v>348</v>
      </c>
      <c r="C60" s="1">
        <v>2.67</v>
      </c>
      <c r="E60" s="1">
        <v>2.67</v>
      </c>
      <c r="F60" s="1">
        <v>2.9369999999999998</v>
      </c>
      <c r="G60" s="1">
        <v>3.2040000000000002</v>
      </c>
      <c r="H60" s="1">
        <v>3.4710000000000001</v>
      </c>
      <c r="I60" t="s">
        <v>572</v>
      </c>
    </row>
    <row r="61" spans="1:9" x14ac:dyDescent="0.3">
      <c r="A61" t="s">
        <v>107</v>
      </c>
      <c r="B61" s="81" t="s">
        <v>349</v>
      </c>
      <c r="C61" s="1">
        <v>1.99</v>
      </c>
      <c r="E61" s="1">
        <v>1.99</v>
      </c>
      <c r="F61" s="1">
        <v>2.1890000000000001</v>
      </c>
      <c r="G61" s="1">
        <v>2.3879999999999999</v>
      </c>
      <c r="H61" s="1">
        <v>2.5870000000000002</v>
      </c>
      <c r="I61" t="s">
        <v>572</v>
      </c>
    </row>
    <row r="62" spans="1:9" x14ac:dyDescent="0.3">
      <c r="A62" t="s">
        <v>108</v>
      </c>
      <c r="B62" s="81" t="s">
        <v>341</v>
      </c>
      <c r="C62" s="1">
        <v>2.67</v>
      </c>
      <c r="E62" s="1">
        <v>2.67</v>
      </c>
      <c r="F62" s="1">
        <v>2.9369999999999998</v>
      </c>
      <c r="G62" s="1">
        <v>3.2040000000000002</v>
      </c>
      <c r="H62" s="1">
        <v>3.4710000000000001</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0.17</v>
      </c>
      <c r="D64" s="1">
        <v>0.17</v>
      </c>
      <c r="E64" s="1">
        <v>0.34</v>
      </c>
      <c r="F64" s="1">
        <v>0.374</v>
      </c>
      <c r="G64" s="1">
        <v>0.40799999999999997</v>
      </c>
      <c r="H64" s="1">
        <v>0.442</v>
      </c>
    </row>
    <row r="65" spans="1:9" ht="28.8" x14ac:dyDescent="0.3">
      <c r="A65" t="s">
        <v>110</v>
      </c>
      <c r="B65" s="81" t="s">
        <v>351</v>
      </c>
      <c r="C65" s="1">
        <v>4.96</v>
      </c>
      <c r="E65" s="1">
        <v>4.96</v>
      </c>
      <c r="F65" s="1">
        <v>5.4560000000000004</v>
      </c>
      <c r="G65" s="1">
        <v>5.952</v>
      </c>
      <c r="H65" s="1">
        <v>6.4480000000000004</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c r="C69" s="1">
        <v>2.87</v>
      </c>
      <c r="E69" s="1">
        <v>2.87</v>
      </c>
      <c r="F69" s="1">
        <v>3.157</v>
      </c>
      <c r="G69" s="1">
        <v>3.444</v>
      </c>
      <c r="H69" s="1">
        <v>3.7309999999999999</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row>
    <row r="72" spans="1:9" ht="72" x14ac:dyDescent="0.3">
      <c r="A72" t="s">
        <v>117</v>
      </c>
      <c r="B72" s="81" t="s">
        <v>358</v>
      </c>
      <c r="C72" s="1">
        <v>4.99</v>
      </c>
      <c r="E72" s="1">
        <v>4.99</v>
      </c>
      <c r="F72" s="1">
        <v>5.4889999999999999</v>
      </c>
      <c r="G72" s="1">
        <v>5.9880000000000004</v>
      </c>
      <c r="H72" s="1">
        <v>6.4870000000000001</v>
      </c>
      <c r="I72" t="s">
        <v>569</v>
      </c>
    </row>
    <row r="73" spans="1:9" ht="43.2" x14ac:dyDescent="0.3">
      <c r="A73" t="s">
        <v>118</v>
      </c>
      <c r="B73" s="81" t="s">
        <v>359</v>
      </c>
    </row>
    <row r="74" spans="1:9" ht="43.2" x14ac:dyDescent="0.3">
      <c r="A74" t="s">
        <v>119</v>
      </c>
      <c r="B74" s="81" t="s">
        <v>360</v>
      </c>
      <c r="C74" s="1">
        <v>5.18</v>
      </c>
      <c r="E74" s="1">
        <v>5.18</v>
      </c>
      <c r="F74" s="1">
        <v>5.6980000000000004</v>
      </c>
      <c r="G74" s="1">
        <v>6.2160000000000002</v>
      </c>
      <c r="H74" s="1">
        <v>6.734</v>
      </c>
      <c r="I74" t="s">
        <v>569</v>
      </c>
    </row>
    <row r="75" spans="1:9" ht="43.2" x14ac:dyDescent="0.3">
      <c r="A75" t="s">
        <v>120</v>
      </c>
      <c r="B75" s="81" t="s">
        <v>361</v>
      </c>
      <c r="C75" s="1">
        <v>5.18</v>
      </c>
      <c r="E75" s="1">
        <v>5.18</v>
      </c>
      <c r="F75" s="1">
        <v>5.6980000000000004</v>
      </c>
      <c r="G75" s="1">
        <v>6.2160000000000002</v>
      </c>
      <c r="H75" s="1">
        <v>6.734</v>
      </c>
      <c r="I75" t="s">
        <v>569</v>
      </c>
    </row>
    <row r="76" spans="1:9" x14ac:dyDescent="0.3">
      <c r="A76" t="s">
        <v>121</v>
      </c>
      <c r="B76" s="81" t="s">
        <v>362</v>
      </c>
    </row>
    <row r="77" spans="1:9" ht="57.6" x14ac:dyDescent="0.3">
      <c r="A77" t="s">
        <v>122</v>
      </c>
      <c r="B77" s="81" t="s">
        <v>363</v>
      </c>
      <c r="C77" s="1">
        <v>5.18</v>
      </c>
      <c r="E77" s="1">
        <v>5.18</v>
      </c>
      <c r="F77" s="1">
        <v>5.6980000000000004</v>
      </c>
      <c r="G77" s="1">
        <v>6.2160000000000002</v>
      </c>
      <c r="H77" s="1">
        <v>6.734</v>
      </c>
      <c r="I77" t="s">
        <v>569</v>
      </c>
    </row>
    <row r="78" spans="1:9" ht="72" x14ac:dyDescent="0.3">
      <c r="A78" t="s">
        <v>123</v>
      </c>
      <c r="B78" s="81" t="s">
        <v>364</v>
      </c>
      <c r="C78" s="1">
        <v>5.18</v>
      </c>
      <c r="E78" s="1">
        <v>5.18</v>
      </c>
      <c r="F78" s="1">
        <v>5.6980000000000004</v>
      </c>
      <c r="G78" s="1">
        <v>6.2160000000000002</v>
      </c>
      <c r="H78" s="1">
        <v>6.734</v>
      </c>
      <c r="I78" t="s">
        <v>569</v>
      </c>
    </row>
    <row r="79" spans="1:9" ht="57.6" x14ac:dyDescent="0.3">
      <c r="A79" t="s">
        <v>124</v>
      </c>
      <c r="B79" s="81" t="s">
        <v>365</v>
      </c>
      <c r="C79" s="1">
        <v>5.18</v>
      </c>
      <c r="E79" s="1">
        <v>5.18</v>
      </c>
      <c r="F79" s="1">
        <v>5.6980000000000004</v>
      </c>
      <c r="G79" s="1">
        <v>6.2160000000000002</v>
      </c>
      <c r="H79" s="1">
        <v>6.734</v>
      </c>
      <c r="I79" t="s">
        <v>569</v>
      </c>
    </row>
    <row r="80" spans="1:9" ht="43.2" x14ac:dyDescent="0.3">
      <c r="A80" t="s">
        <v>125</v>
      </c>
      <c r="B80" s="81" t="s">
        <v>366</v>
      </c>
      <c r="C80" s="1">
        <v>5.18</v>
      </c>
      <c r="E80" s="1">
        <v>5.18</v>
      </c>
      <c r="F80" s="1">
        <v>5.6980000000000004</v>
      </c>
      <c r="G80" s="1">
        <v>6.2160000000000002</v>
      </c>
      <c r="H80" s="1">
        <v>6.734</v>
      </c>
      <c r="I80" t="s">
        <v>569</v>
      </c>
    </row>
    <row r="81" spans="1:9" ht="57.6" x14ac:dyDescent="0.3">
      <c r="A81" t="s">
        <v>126</v>
      </c>
      <c r="B81" s="81" t="s">
        <v>367</v>
      </c>
      <c r="C81" s="1">
        <v>5.18</v>
      </c>
      <c r="E81" s="1">
        <v>5.18</v>
      </c>
      <c r="F81" s="1">
        <v>5.6980000000000004</v>
      </c>
      <c r="G81" s="1">
        <v>6.2160000000000002</v>
      </c>
      <c r="H81" s="1">
        <v>6.734</v>
      </c>
      <c r="I81" t="s">
        <v>569</v>
      </c>
    </row>
    <row r="82" spans="1:9" ht="57.6" x14ac:dyDescent="0.3">
      <c r="A82" t="s">
        <v>127</v>
      </c>
      <c r="B82" s="81" t="s">
        <v>368</v>
      </c>
      <c r="C82" s="1">
        <v>5.18</v>
      </c>
      <c r="E82" s="1">
        <v>5.18</v>
      </c>
      <c r="F82" s="1">
        <v>5.6980000000000004</v>
      </c>
      <c r="G82" s="1">
        <v>6.2160000000000002</v>
      </c>
      <c r="H82" s="1">
        <v>6.734</v>
      </c>
      <c r="I82" t="s">
        <v>569</v>
      </c>
    </row>
    <row r="83" spans="1:9" ht="43.2" x14ac:dyDescent="0.3">
      <c r="A83" t="s">
        <v>128</v>
      </c>
      <c r="B83" s="81" t="s">
        <v>369</v>
      </c>
      <c r="C83" s="1">
        <v>5.18</v>
      </c>
      <c r="E83" s="1">
        <v>5.18</v>
      </c>
      <c r="F83" s="1">
        <v>5.6980000000000004</v>
      </c>
      <c r="G83" s="1">
        <v>6.2160000000000002</v>
      </c>
      <c r="H83" s="1">
        <v>6.734</v>
      </c>
      <c r="I83" t="s">
        <v>569</v>
      </c>
    </row>
    <row r="84" spans="1:9" ht="43.2" x14ac:dyDescent="0.3">
      <c r="A84" t="s">
        <v>129</v>
      </c>
      <c r="B84" s="81" t="s">
        <v>370</v>
      </c>
      <c r="C84" s="1">
        <v>5.18</v>
      </c>
      <c r="E84" s="1">
        <v>5.18</v>
      </c>
      <c r="F84" s="1">
        <v>5.6980000000000004</v>
      </c>
      <c r="G84" s="1">
        <v>6.2160000000000002</v>
      </c>
      <c r="H84" s="1">
        <v>6.734</v>
      </c>
      <c r="I84" t="s">
        <v>569</v>
      </c>
    </row>
    <row r="85" spans="1:9" ht="43.2" x14ac:dyDescent="0.3">
      <c r="A85" t="s">
        <v>130</v>
      </c>
      <c r="B85" s="81" t="s">
        <v>371</v>
      </c>
      <c r="C85" s="1">
        <v>5.18</v>
      </c>
      <c r="E85" s="1">
        <v>5.18</v>
      </c>
      <c r="F85" s="1">
        <v>5.6980000000000004</v>
      </c>
      <c r="G85" s="1">
        <v>6.2160000000000002</v>
      </c>
      <c r="H85" s="1">
        <v>6.734</v>
      </c>
      <c r="I85" t="s">
        <v>569</v>
      </c>
    </row>
    <row r="86" spans="1:9" ht="57.6" x14ac:dyDescent="0.3">
      <c r="A86" t="s">
        <v>131</v>
      </c>
      <c r="B86" s="81" t="s">
        <v>372</v>
      </c>
      <c r="C86" s="1">
        <v>5.18</v>
      </c>
      <c r="E86" s="1">
        <v>5.18</v>
      </c>
      <c r="F86" s="1">
        <v>5.6980000000000004</v>
      </c>
      <c r="G86" s="1">
        <v>6.2160000000000002</v>
      </c>
      <c r="H86" s="1">
        <v>6.734</v>
      </c>
      <c r="I86" t="s">
        <v>569</v>
      </c>
    </row>
    <row r="87" spans="1:9" ht="72" x14ac:dyDescent="0.3">
      <c r="A87" t="s">
        <v>132</v>
      </c>
      <c r="B87" s="81" t="s">
        <v>373</v>
      </c>
      <c r="C87" s="1">
        <v>5.18</v>
      </c>
      <c r="E87" s="1">
        <v>5.18</v>
      </c>
      <c r="F87" s="1">
        <v>5.6980000000000004</v>
      </c>
      <c r="G87" s="1">
        <v>6.2160000000000002</v>
      </c>
      <c r="H87" s="1">
        <v>6.734</v>
      </c>
      <c r="I87" t="s">
        <v>569</v>
      </c>
    </row>
    <row r="88" spans="1:9" ht="57.6" x14ac:dyDescent="0.3">
      <c r="A88" t="s">
        <v>133</v>
      </c>
      <c r="B88" s="81" t="s">
        <v>374</v>
      </c>
      <c r="C88" s="1">
        <v>5.18</v>
      </c>
      <c r="E88" s="1">
        <v>5.18</v>
      </c>
      <c r="F88" s="1">
        <v>5.6980000000000004</v>
      </c>
      <c r="G88" s="1">
        <v>6.2160000000000002</v>
      </c>
      <c r="H88" s="1">
        <v>6.734</v>
      </c>
      <c r="I88" t="s">
        <v>569</v>
      </c>
    </row>
    <row r="89" spans="1:9" ht="57.6" x14ac:dyDescent="0.3">
      <c r="A89" t="s">
        <v>134</v>
      </c>
      <c r="B89" s="81" t="s">
        <v>375</v>
      </c>
      <c r="C89" s="1">
        <v>5.18</v>
      </c>
      <c r="E89" s="1">
        <v>5.18</v>
      </c>
      <c r="F89" s="1">
        <v>5.6980000000000004</v>
      </c>
      <c r="G89" s="1">
        <v>6.2160000000000002</v>
      </c>
      <c r="H89" s="1">
        <v>6.734</v>
      </c>
      <c r="I89" t="s">
        <v>569</v>
      </c>
    </row>
    <row r="90" spans="1:9" ht="57.6" x14ac:dyDescent="0.3">
      <c r="A90" t="s">
        <v>135</v>
      </c>
      <c r="B90" s="81" t="s">
        <v>376</v>
      </c>
      <c r="C90" s="1">
        <v>5.18</v>
      </c>
      <c r="E90" s="1">
        <v>5.18</v>
      </c>
      <c r="F90" s="1">
        <v>5.6980000000000004</v>
      </c>
      <c r="G90" s="1">
        <v>6.2160000000000002</v>
      </c>
      <c r="H90" s="1">
        <v>6.734</v>
      </c>
      <c r="I90" t="s">
        <v>569</v>
      </c>
    </row>
    <row r="91" spans="1:9" ht="57.6" x14ac:dyDescent="0.3">
      <c r="A91" t="s">
        <v>136</v>
      </c>
      <c r="B91" s="81" t="s">
        <v>377</v>
      </c>
      <c r="C91" s="1">
        <v>5.18</v>
      </c>
      <c r="E91" s="1">
        <v>5.18</v>
      </c>
      <c r="F91" s="1">
        <v>5.6980000000000004</v>
      </c>
      <c r="G91" s="1">
        <v>6.2160000000000002</v>
      </c>
      <c r="H91" s="1">
        <v>6.734</v>
      </c>
      <c r="I91" t="s">
        <v>569</v>
      </c>
    </row>
    <row r="92" spans="1:9" ht="43.2" x14ac:dyDescent="0.3">
      <c r="A92" t="s">
        <v>137</v>
      </c>
      <c r="B92" s="81" t="s">
        <v>378</v>
      </c>
      <c r="C92" s="1">
        <v>5.18</v>
      </c>
      <c r="E92" s="1">
        <v>5.18</v>
      </c>
      <c r="F92" s="1">
        <v>5.6980000000000004</v>
      </c>
      <c r="G92" s="1">
        <v>6.2160000000000002</v>
      </c>
      <c r="H92" s="1">
        <v>6.734</v>
      </c>
      <c r="I92" t="s">
        <v>569</v>
      </c>
    </row>
    <row r="93" spans="1:9" ht="43.2" x14ac:dyDescent="0.3">
      <c r="A93" t="s">
        <v>138</v>
      </c>
      <c r="B93" s="81" t="s">
        <v>379</v>
      </c>
      <c r="C93" s="1">
        <v>5.18</v>
      </c>
      <c r="E93" s="1">
        <v>5.18</v>
      </c>
      <c r="F93" s="1">
        <v>5.6980000000000004</v>
      </c>
      <c r="G93" s="1">
        <v>6.2160000000000002</v>
      </c>
      <c r="H93" s="1">
        <v>6.734</v>
      </c>
      <c r="I93" t="s">
        <v>569</v>
      </c>
    </row>
    <row r="94" spans="1:9" ht="43.2" x14ac:dyDescent="0.3">
      <c r="A94" t="s">
        <v>139</v>
      </c>
      <c r="B94" s="81" t="s">
        <v>380</v>
      </c>
      <c r="C94" s="1">
        <v>5.18</v>
      </c>
      <c r="E94" s="1">
        <v>5.18</v>
      </c>
      <c r="F94" s="1">
        <v>5.6980000000000004</v>
      </c>
      <c r="G94" s="1">
        <v>6.2160000000000002</v>
      </c>
      <c r="H94" s="1">
        <v>6.734</v>
      </c>
      <c r="I94" t="s">
        <v>569</v>
      </c>
    </row>
    <row r="95" spans="1:9" ht="28.8" x14ac:dyDescent="0.3">
      <c r="A95" t="s">
        <v>140</v>
      </c>
      <c r="B95" s="81" t="s">
        <v>381</v>
      </c>
      <c r="C95" s="1">
        <v>5.29</v>
      </c>
      <c r="E95" s="1">
        <v>5.29</v>
      </c>
      <c r="F95" s="1">
        <v>5.819</v>
      </c>
      <c r="G95" s="1">
        <v>6.3479999999999999</v>
      </c>
      <c r="H95" s="1">
        <v>6.8769999999999998</v>
      </c>
      <c r="I95" t="s">
        <v>569</v>
      </c>
    </row>
    <row r="96" spans="1:9" ht="43.2" x14ac:dyDescent="0.3">
      <c r="A96" t="s">
        <v>141</v>
      </c>
      <c r="B96" s="81" t="s">
        <v>382</v>
      </c>
      <c r="C96" s="1">
        <v>5.36</v>
      </c>
      <c r="E96" s="1">
        <v>5.36</v>
      </c>
      <c r="F96" s="1">
        <v>5.8959999999999999</v>
      </c>
      <c r="G96" s="1">
        <v>6.4320000000000004</v>
      </c>
      <c r="H96" s="1">
        <v>6.968</v>
      </c>
      <c r="I96" t="s">
        <v>569</v>
      </c>
    </row>
    <row r="97" spans="1:9" ht="43.2" x14ac:dyDescent="0.3">
      <c r="A97" t="s">
        <v>142</v>
      </c>
      <c r="B97" s="81" t="s">
        <v>383</v>
      </c>
      <c r="C97" s="1">
        <v>5.36</v>
      </c>
      <c r="E97" s="1">
        <v>5.36</v>
      </c>
      <c r="F97" s="1">
        <v>5.8959999999999999</v>
      </c>
      <c r="G97" s="1">
        <v>6.4320000000000004</v>
      </c>
      <c r="H97" s="1">
        <v>6.968</v>
      </c>
      <c r="I97" t="s">
        <v>569</v>
      </c>
    </row>
    <row r="98" spans="1:9" ht="43.2" x14ac:dyDescent="0.3">
      <c r="A98" t="s">
        <v>143</v>
      </c>
      <c r="B98" s="81" t="s">
        <v>384</v>
      </c>
    </row>
    <row r="99" spans="1:9" ht="72" x14ac:dyDescent="0.3">
      <c r="A99" t="s">
        <v>144</v>
      </c>
      <c r="B99" s="81" t="s">
        <v>385</v>
      </c>
      <c r="C99" s="1">
        <v>5.29</v>
      </c>
      <c r="E99" s="1">
        <v>5.29</v>
      </c>
      <c r="F99" s="1">
        <v>5.819</v>
      </c>
      <c r="G99" s="1">
        <v>6.3479999999999999</v>
      </c>
      <c r="H99" s="1">
        <v>6.8769999999999998</v>
      </c>
      <c r="I99" t="s">
        <v>569</v>
      </c>
    </row>
    <row r="100" spans="1:9" ht="57.6" x14ac:dyDescent="0.3">
      <c r="A100" t="s">
        <v>145</v>
      </c>
      <c r="B100" s="81" t="s">
        <v>386</v>
      </c>
      <c r="C100" s="1">
        <v>5.29</v>
      </c>
      <c r="E100" s="1">
        <v>5.29</v>
      </c>
      <c r="F100" s="1">
        <v>5.819</v>
      </c>
      <c r="G100" s="1">
        <v>6.3479999999999999</v>
      </c>
      <c r="H100" s="1">
        <v>6.8769999999999998</v>
      </c>
      <c r="I100" t="s">
        <v>569</v>
      </c>
    </row>
    <row r="101" spans="1:9" ht="43.2" x14ac:dyDescent="0.3">
      <c r="A101" t="s">
        <v>146</v>
      </c>
      <c r="B101" s="81" t="s">
        <v>387</v>
      </c>
      <c r="C101" s="1">
        <v>5.29</v>
      </c>
      <c r="E101" s="1">
        <v>5.29</v>
      </c>
      <c r="F101" s="1">
        <v>5.819</v>
      </c>
      <c r="G101" s="1">
        <v>6.3479999999999999</v>
      </c>
      <c r="H101" s="1">
        <v>6.8769999999999998</v>
      </c>
      <c r="I101" t="s">
        <v>569</v>
      </c>
    </row>
    <row r="102" spans="1:9" ht="57.6" x14ac:dyDescent="0.3">
      <c r="A102" t="s">
        <v>147</v>
      </c>
      <c r="B102" s="81" t="s">
        <v>388</v>
      </c>
      <c r="C102" s="1">
        <v>5.36</v>
      </c>
      <c r="E102" s="1">
        <v>5.36</v>
      </c>
      <c r="F102" s="1">
        <v>5.8959999999999999</v>
      </c>
      <c r="G102" s="1">
        <v>6.4320000000000004</v>
      </c>
      <c r="H102" s="1">
        <v>6.968</v>
      </c>
      <c r="I102" t="s">
        <v>569</v>
      </c>
    </row>
    <row r="103" spans="1:9" ht="57.6" x14ac:dyDescent="0.3">
      <c r="A103" t="s">
        <v>148</v>
      </c>
      <c r="B103" s="81" t="s">
        <v>389</v>
      </c>
      <c r="C103" s="1">
        <v>5.36</v>
      </c>
      <c r="E103" s="1">
        <v>5.36</v>
      </c>
      <c r="F103" s="1">
        <v>5.8959999999999999</v>
      </c>
      <c r="G103" s="1">
        <v>6.4320000000000004</v>
      </c>
      <c r="H103" s="1">
        <v>6.968</v>
      </c>
      <c r="I103" t="s">
        <v>569</v>
      </c>
    </row>
    <row r="104" spans="1:9" ht="57.6" x14ac:dyDescent="0.3">
      <c r="A104" t="s">
        <v>149</v>
      </c>
      <c r="B104" s="81" t="s">
        <v>390</v>
      </c>
      <c r="C104" s="1">
        <v>5.36</v>
      </c>
      <c r="E104" s="1">
        <v>5.36</v>
      </c>
      <c r="F104" s="1">
        <v>5.8959999999999999</v>
      </c>
      <c r="G104" s="1">
        <v>6.4320000000000004</v>
      </c>
      <c r="H104" s="1">
        <v>6.968</v>
      </c>
      <c r="I104" t="s">
        <v>569</v>
      </c>
    </row>
    <row r="105" spans="1:9" ht="43.2" x14ac:dyDescent="0.3">
      <c r="A105" t="s">
        <v>150</v>
      </c>
      <c r="B105" s="81" t="s">
        <v>391</v>
      </c>
      <c r="C105" s="1">
        <v>5.36</v>
      </c>
      <c r="E105" s="1">
        <v>5.36</v>
      </c>
      <c r="F105" s="1">
        <v>5.8959999999999999</v>
      </c>
      <c r="G105" s="1">
        <v>6.4320000000000004</v>
      </c>
      <c r="H105" s="1">
        <v>6.968</v>
      </c>
      <c r="I105" t="s">
        <v>569</v>
      </c>
    </row>
    <row r="106" spans="1:9" ht="28.8" x14ac:dyDescent="0.3">
      <c r="A106" t="s">
        <v>151</v>
      </c>
      <c r="B106" s="81" t="s">
        <v>392</v>
      </c>
      <c r="C106" s="1">
        <v>5.18</v>
      </c>
      <c r="E106" s="1">
        <v>5.18</v>
      </c>
      <c r="F106" s="1">
        <v>5.6980000000000004</v>
      </c>
      <c r="G106" s="1">
        <v>6.2160000000000002</v>
      </c>
      <c r="H106" s="1">
        <v>6.734</v>
      </c>
      <c r="I106" t="s">
        <v>569</v>
      </c>
    </row>
    <row r="107" spans="1:9" ht="57.6" x14ac:dyDescent="0.3">
      <c r="A107" t="s">
        <v>152</v>
      </c>
      <c r="B107" s="81" t="s">
        <v>393</v>
      </c>
    </row>
    <row r="108" spans="1:9" ht="28.8" x14ac:dyDescent="0.3">
      <c r="A108" t="s">
        <v>153</v>
      </c>
      <c r="B108" s="81" t="s">
        <v>394</v>
      </c>
      <c r="C108" s="1">
        <v>5.18</v>
      </c>
      <c r="E108" s="1">
        <v>5.18</v>
      </c>
      <c r="F108" s="1">
        <v>5.6980000000000004</v>
      </c>
      <c r="G108" s="1">
        <v>6.2160000000000002</v>
      </c>
      <c r="H108" s="1">
        <v>6.734</v>
      </c>
      <c r="I108" t="s">
        <v>569</v>
      </c>
    </row>
    <row r="109" spans="1:9" ht="28.8" x14ac:dyDescent="0.3">
      <c r="A109" t="s">
        <v>154</v>
      </c>
      <c r="B109" s="81" t="s">
        <v>395</v>
      </c>
      <c r="C109" s="1">
        <v>5.18</v>
      </c>
      <c r="E109" s="1">
        <v>5.18</v>
      </c>
      <c r="F109" s="1">
        <v>5.6980000000000004</v>
      </c>
      <c r="G109" s="1">
        <v>6.2160000000000002</v>
      </c>
      <c r="H109" s="1">
        <v>6.734</v>
      </c>
      <c r="I109" t="s">
        <v>569</v>
      </c>
    </row>
    <row r="110" spans="1:9" ht="57.6" x14ac:dyDescent="0.3">
      <c r="A110" t="s">
        <v>155</v>
      </c>
      <c r="B110" s="81" t="s">
        <v>396</v>
      </c>
      <c r="C110" s="1">
        <v>5.18</v>
      </c>
      <c r="E110" s="1">
        <v>5.18</v>
      </c>
      <c r="F110" s="1">
        <v>5.6980000000000004</v>
      </c>
      <c r="G110" s="1">
        <v>6.2160000000000002</v>
      </c>
      <c r="H110" s="1">
        <v>6.734</v>
      </c>
      <c r="I110" t="s">
        <v>569</v>
      </c>
    </row>
    <row r="111" spans="1:9" ht="86.4" x14ac:dyDescent="0.3">
      <c r="A111" t="s">
        <v>156</v>
      </c>
      <c r="B111" s="81" t="s">
        <v>397</v>
      </c>
      <c r="C111" s="1">
        <v>5.18</v>
      </c>
      <c r="E111" s="1">
        <v>5.18</v>
      </c>
      <c r="F111" s="1">
        <v>5.6980000000000004</v>
      </c>
      <c r="G111" s="1">
        <v>6.2160000000000002</v>
      </c>
      <c r="H111" s="1">
        <v>6.734</v>
      </c>
      <c r="I111" t="s">
        <v>569</v>
      </c>
    </row>
    <row r="112" spans="1:9" ht="72" x14ac:dyDescent="0.3">
      <c r="A112" t="s">
        <v>157</v>
      </c>
      <c r="B112" s="81" t="s">
        <v>398</v>
      </c>
      <c r="C112" s="1">
        <v>5.18</v>
      </c>
      <c r="E112" s="1">
        <v>5.18</v>
      </c>
      <c r="F112" s="1">
        <v>5.6980000000000004</v>
      </c>
      <c r="G112" s="1">
        <v>6.2160000000000002</v>
      </c>
      <c r="H112" s="1">
        <v>6.734</v>
      </c>
      <c r="I112" t="s">
        <v>569</v>
      </c>
    </row>
    <row r="113" spans="1:9" ht="57.6" x14ac:dyDescent="0.3">
      <c r="A113" t="s">
        <v>158</v>
      </c>
      <c r="B113" s="81" t="s">
        <v>399</v>
      </c>
      <c r="C113" s="1">
        <v>5.18</v>
      </c>
      <c r="E113" s="1">
        <v>5.18</v>
      </c>
      <c r="F113" s="1">
        <v>5.6980000000000004</v>
      </c>
      <c r="G113" s="1">
        <v>6.2160000000000002</v>
      </c>
      <c r="H113" s="1">
        <v>6.734</v>
      </c>
      <c r="I113" t="s">
        <v>569</v>
      </c>
    </row>
    <row r="114" spans="1:9" ht="28.8" x14ac:dyDescent="0.3">
      <c r="A114" t="s">
        <v>159</v>
      </c>
      <c r="B114" s="81" t="s">
        <v>400</v>
      </c>
      <c r="C114" s="1">
        <v>5.18</v>
      </c>
      <c r="E114" s="1">
        <v>5.18</v>
      </c>
      <c r="F114" s="1">
        <v>5.6980000000000004</v>
      </c>
      <c r="G114" s="1">
        <v>6.2160000000000002</v>
      </c>
      <c r="H114" s="1">
        <v>6.734</v>
      </c>
      <c r="I114" t="s">
        <v>569</v>
      </c>
    </row>
    <row r="115" spans="1:9" x14ac:dyDescent="0.3">
      <c r="A115" t="s">
        <v>160</v>
      </c>
      <c r="B115" s="81" t="s">
        <v>401</v>
      </c>
    </row>
    <row r="116" spans="1:9" ht="28.8" x14ac:dyDescent="0.3">
      <c r="A116" t="s">
        <v>161</v>
      </c>
      <c r="B116" s="81" t="s">
        <v>402</v>
      </c>
      <c r="C116" s="1">
        <v>5.18</v>
      </c>
      <c r="E116" s="1">
        <v>5.18</v>
      </c>
      <c r="F116" s="1">
        <v>5.6980000000000004</v>
      </c>
      <c r="G116" s="1">
        <v>6.2160000000000002</v>
      </c>
      <c r="H116" s="1">
        <v>6.734</v>
      </c>
      <c r="I116" t="s">
        <v>569</v>
      </c>
    </row>
    <row r="117" spans="1:9" ht="28.8" x14ac:dyDescent="0.3">
      <c r="A117" t="s">
        <v>162</v>
      </c>
      <c r="B117" s="81" t="s">
        <v>403</v>
      </c>
      <c r="C117" s="1">
        <v>5.18</v>
      </c>
      <c r="E117" s="1">
        <v>5.18</v>
      </c>
      <c r="F117" s="1">
        <v>5.6980000000000004</v>
      </c>
      <c r="G117" s="1">
        <v>6.2160000000000002</v>
      </c>
      <c r="H117" s="1">
        <v>6.734</v>
      </c>
      <c r="I117" t="s">
        <v>569</v>
      </c>
    </row>
    <row r="118" spans="1:9" ht="43.2" x14ac:dyDescent="0.3">
      <c r="A118" t="s">
        <v>163</v>
      </c>
      <c r="B118" s="81" t="s">
        <v>404</v>
      </c>
      <c r="C118" s="1">
        <v>5.18</v>
      </c>
      <c r="E118" s="1">
        <v>5.18</v>
      </c>
      <c r="F118" s="1">
        <v>5.6980000000000004</v>
      </c>
      <c r="G118" s="1">
        <v>6.2160000000000002</v>
      </c>
      <c r="H118" s="1">
        <v>6.734</v>
      </c>
      <c r="I118" t="s">
        <v>569</v>
      </c>
    </row>
    <row r="119" spans="1:9" ht="43.2" x14ac:dyDescent="0.3">
      <c r="A119" t="s">
        <v>164</v>
      </c>
      <c r="B119" s="81" t="s">
        <v>405</v>
      </c>
      <c r="C119" s="1">
        <v>5.18</v>
      </c>
      <c r="E119" s="1">
        <v>5.18</v>
      </c>
      <c r="F119" s="1">
        <v>5.6980000000000004</v>
      </c>
      <c r="G119" s="1">
        <v>6.2160000000000002</v>
      </c>
      <c r="H119" s="1">
        <v>6.734</v>
      </c>
      <c r="I119" t="s">
        <v>569</v>
      </c>
    </row>
    <row r="120" spans="1:9" ht="43.2" x14ac:dyDescent="0.3">
      <c r="A120" t="s">
        <v>165</v>
      </c>
      <c r="B120" s="81" t="s">
        <v>406</v>
      </c>
    </row>
    <row r="121" spans="1:9" ht="28.8" x14ac:dyDescent="0.3">
      <c r="A121" t="s">
        <v>166</v>
      </c>
      <c r="B121" s="81" t="s">
        <v>407</v>
      </c>
      <c r="C121" s="1">
        <v>4.5999999999999996</v>
      </c>
      <c r="E121" s="1">
        <v>4.5999999999999996</v>
      </c>
      <c r="F121" s="1">
        <v>5.0599999999999996</v>
      </c>
      <c r="G121" s="1">
        <v>5.52</v>
      </c>
      <c r="H121" s="1">
        <v>5.98</v>
      </c>
    </row>
    <row r="122" spans="1:9" ht="28.8" x14ac:dyDescent="0.3">
      <c r="A122" t="s">
        <v>167</v>
      </c>
      <c r="B122" s="81" t="s">
        <v>408</v>
      </c>
      <c r="C122" s="1">
        <v>4.78</v>
      </c>
      <c r="E122" s="1">
        <v>4.78</v>
      </c>
      <c r="F122" s="1">
        <v>5.258</v>
      </c>
      <c r="G122" s="1">
        <v>5.7359999999999998</v>
      </c>
      <c r="H122" s="1">
        <v>6.2140000000000004</v>
      </c>
    </row>
    <row r="123" spans="1:9" ht="28.8" x14ac:dyDescent="0.3">
      <c r="A123" t="s">
        <v>168</v>
      </c>
      <c r="B123" s="81" t="s">
        <v>409</v>
      </c>
      <c r="C123" s="1">
        <v>4.78</v>
      </c>
      <c r="E123" s="1">
        <v>4.78</v>
      </c>
      <c r="F123" s="1">
        <v>5.258</v>
      </c>
      <c r="G123" s="1">
        <v>5.7359999999999998</v>
      </c>
      <c r="H123" s="1">
        <v>6.2140000000000004</v>
      </c>
    </row>
    <row r="124" spans="1:9" ht="28.8" x14ac:dyDescent="0.3">
      <c r="A124" t="s">
        <v>169</v>
      </c>
      <c r="B124" s="81" t="s">
        <v>410</v>
      </c>
      <c r="C124" s="1">
        <v>4.5999999999999996</v>
      </c>
      <c r="E124" s="1">
        <v>4.5999999999999996</v>
      </c>
      <c r="F124" s="1">
        <v>5.0599999999999996</v>
      </c>
      <c r="G124" s="1">
        <v>5.52</v>
      </c>
      <c r="H124" s="1">
        <v>5.98</v>
      </c>
    </row>
    <row r="125" spans="1:9" ht="43.2" x14ac:dyDescent="0.3">
      <c r="A125" t="s">
        <v>170</v>
      </c>
      <c r="B125" s="81" t="s">
        <v>411</v>
      </c>
      <c r="C125" s="1">
        <v>4.78</v>
      </c>
      <c r="E125" s="1">
        <v>4.78</v>
      </c>
      <c r="F125" s="1">
        <v>5.258</v>
      </c>
      <c r="G125" s="1">
        <v>5.7359999999999998</v>
      </c>
      <c r="H125" s="1">
        <v>6.2140000000000004</v>
      </c>
    </row>
    <row r="126" spans="1:9" ht="28.8" x14ac:dyDescent="0.3">
      <c r="A126" t="s">
        <v>171</v>
      </c>
      <c r="B126" s="81" t="s">
        <v>412</v>
      </c>
      <c r="C126" s="1">
        <v>4.5999999999999996</v>
      </c>
      <c r="E126" s="1">
        <v>4.5999999999999996</v>
      </c>
      <c r="F126" s="1">
        <v>5.0599999999999996</v>
      </c>
      <c r="G126" s="1">
        <v>5.52</v>
      </c>
      <c r="H126" s="1">
        <v>5.98</v>
      </c>
    </row>
    <row r="127" spans="1:9" ht="28.8" x14ac:dyDescent="0.3">
      <c r="A127" t="s">
        <v>172</v>
      </c>
      <c r="B127" s="81" t="s">
        <v>413</v>
      </c>
    </row>
    <row r="128" spans="1:9" ht="43.2" x14ac:dyDescent="0.3">
      <c r="A128" t="s">
        <v>173</v>
      </c>
      <c r="B128" s="81" t="s">
        <v>414</v>
      </c>
      <c r="C128" s="1">
        <v>4.78</v>
      </c>
      <c r="E128" s="1">
        <v>4.78</v>
      </c>
      <c r="F128" s="1">
        <v>5.258</v>
      </c>
      <c r="G128" s="1">
        <v>5.7359999999999998</v>
      </c>
      <c r="H128" s="1">
        <v>6.2140000000000004</v>
      </c>
    </row>
    <row r="129" spans="1:8" ht="43.2" x14ac:dyDescent="0.3">
      <c r="A129" t="s">
        <v>174</v>
      </c>
      <c r="B129" s="81" t="s">
        <v>415</v>
      </c>
      <c r="C129" s="1">
        <v>4.78</v>
      </c>
      <c r="E129" s="1">
        <v>4.78</v>
      </c>
      <c r="F129" s="1">
        <v>5.258</v>
      </c>
      <c r="G129" s="1">
        <v>5.7359999999999998</v>
      </c>
      <c r="H129" s="1">
        <v>6.2140000000000004</v>
      </c>
    </row>
    <row r="130" spans="1:8" ht="43.2" x14ac:dyDescent="0.3">
      <c r="A130" t="s">
        <v>175</v>
      </c>
      <c r="B130" s="81" t="s">
        <v>416</v>
      </c>
      <c r="C130" s="1">
        <v>4.78</v>
      </c>
      <c r="E130" s="1">
        <v>4.78</v>
      </c>
      <c r="F130" s="1">
        <v>5.258</v>
      </c>
      <c r="G130" s="1">
        <v>5.7359999999999998</v>
      </c>
      <c r="H130" s="1">
        <v>6.2140000000000004</v>
      </c>
    </row>
    <row r="131" spans="1:8" ht="43.2" x14ac:dyDescent="0.3">
      <c r="A131" t="s">
        <v>176</v>
      </c>
      <c r="B131" s="81" t="s">
        <v>417</v>
      </c>
      <c r="C131" s="1">
        <v>4.78</v>
      </c>
      <c r="E131" s="1">
        <v>4.78</v>
      </c>
      <c r="F131" s="1">
        <v>5.258</v>
      </c>
      <c r="G131" s="1">
        <v>5.7359999999999998</v>
      </c>
      <c r="H131" s="1">
        <v>6.2140000000000004</v>
      </c>
    </row>
    <row r="132" spans="1:8" ht="43.2" x14ac:dyDescent="0.3">
      <c r="A132" t="s">
        <v>177</v>
      </c>
      <c r="B132" s="81" t="s">
        <v>418</v>
      </c>
      <c r="C132" s="1">
        <v>4.78</v>
      </c>
      <c r="E132" s="1">
        <v>4.78</v>
      </c>
      <c r="F132" s="1">
        <v>5.258</v>
      </c>
      <c r="G132" s="1">
        <v>5.7359999999999998</v>
      </c>
      <c r="H132" s="1">
        <v>6.2140000000000004</v>
      </c>
    </row>
    <row r="133" spans="1:8" ht="43.2" x14ac:dyDescent="0.3">
      <c r="A133" t="s">
        <v>178</v>
      </c>
      <c r="B133" s="81" t="s">
        <v>419</v>
      </c>
      <c r="C133" s="1">
        <v>4.78</v>
      </c>
      <c r="E133" s="1">
        <v>4.78</v>
      </c>
      <c r="F133" s="1">
        <v>5.258</v>
      </c>
      <c r="G133" s="1">
        <v>5.7359999999999998</v>
      </c>
      <c r="H133" s="1">
        <v>6.2140000000000004</v>
      </c>
    </row>
    <row r="134" spans="1:8" ht="43.2" x14ac:dyDescent="0.3">
      <c r="A134" t="s">
        <v>179</v>
      </c>
      <c r="B134" s="81" t="s">
        <v>420</v>
      </c>
      <c r="C134" s="1">
        <v>4.78</v>
      </c>
      <c r="E134" s="1">
        <v>4.78</v>
      </c>
      <c r="F134" s="1">
        <v>5.258</v>
      </c>
      <c r="G134" s="1">
        <v>5.7359999999999998</v>
      </c>
      <c r="H134" s="1">
        <v>6.2140000000000004</v>
      </c>
    </row>
    <row r="135" spans="1:8" ht="43.2" x14ac:dyDescent="0.3">
      <c r="A135" t="s">
        <v>180</v>
      </c>
      <c r="B135" s="81" t="s">
        <v>421</v>
      </c>
      <c r="C135" s="1">
        <v>4.78</v>
      </c>
      <c r="E135" s="1">
        <v>4.78</v>
      </c>
      <c r="F135" s="1">
        <v>5.258</v>
      </c>
      <c r="G135" s="1">
        <v>5.7359999999999998</v>
      </c>
      <c r="H135" s="1">
        <v>6.2140000000000004</v>
      </c>
    </row>
    <row r="136" spans="1:8" ht="43.2" x14ac:dyDescent="0.3">
      <c r="A136" t="s">
        <v>181</v>
      </c>
      <c r="B136" s="81" t="s">
        <v>422</v>
      </c>
      <c r="C136" s="1">
        <v>4.8600000000000003</v>
      </c>
      <c r="E136" s="1">
        <v>4.8600000000000003</v>
      </c>
      <c r="F136" s="1">
        <v>5.3460000000000001</v>
      </c>
      <c r="G136" s="1">
        <v>5.8319999999999999</v>
      </c>
      <c r="H136" s="1">
        <v>6.3179999999999996</v>
      </c>
    </row>
    <row r="137" spans="1:8" ht="43.2" x14ac:dyDescent="0.3">
      <c r="A137" t="s">
        <v>182</v>
      </c>
      <c r="B137" s="81" t="s">
        <v>423</v>
      </c>
      <c r="C137" s="1">
        <v>4.8600000000000003</v>
      </c>
      <c r="E137" s="1">
        <v>4.8600000000000003</v>
      </c>
      <c r="F137" s="1">
        <v>5.3460000000000001</v>
      </c>
      <c r="G137" s="1">
        <v>5.8319999999999999</v>
      </c>
      <c r="H137" s="1">
        <v>6.3179999999999996</v>
      </c>
    </row>
    <row r="138" spans="1:8" ht="43.2" x14ac:dyDescent="0.3">
      <c r="A138" t="s">
        <v>183</v>
      </c>
      <c r="B138" s="81" t="s">
        <v>424</v>
      </c>
      <c r="C138" s="1">
        <v>4.8600000000000003</v>
      </c>
      <c r="E138" s="1">
        <v>4.8600000000000003</v>
      </c>
      <c r="F138" s="1">
        <v>5.3460000000000001</v>
      </c>
      <c r="G138" s="1">
        <v>5.8319999999999999</v>
      </c>
      <c r="H138" s="1">
        <v>6.3179999999999996</v>
      </c>
    </row>
    <row r="139" spans="1:8" ht="43.2" x14ac:dyDescent="0.3">
      <c r="A139" t="s">
        <v>184</v>
      </c>
      <c r="B139" s="81" t="s">
        <v>425</v>
      </c>
      <c r="C139" s="1">
        <v>4.8600000000000003</v>
      </c>
      <c r="E139" s="1">
        <v>4.8600000000000003</v>
      </c>
      <c r="F139" s="1">
        <v>5.3460000000000001</v>
      </c>
      <c r="G139" s="1">
        <v>5.8319999999999999</v>
      </c>
      <c r="H139" s="1">
        <v>6.3179999999999996</v>
      </c>
    </row>
    <row r="140" spans="1:8" ht="43.2" x14ac:dyDescent="0.3">
      <c r="A140" t="s">
        <v>185</v>
      </c>
      <c r="B140" s="81" t="s">
        <v>426</v>
      </c>
      <c r="C140" s="1">
        <v>4.8600000000000003</v>
      </c>
      <c r="E140" s="1">
        <v>4.8600000000000003</v>
      </c>
      <c r="F140" s="1">
        <v>5.3460000000000001</v>
      </c>
      <c r="G140" s="1">
        <v>5.8319999999999999</v>
      </c>
      <c r="H140" s="1">
        <v>6.3179999999999996</v>
      </c>
    </row>
    <row r="141" spans="1:8" ht="43.2" x14ac:dyDescent="0.3">
      <c r="A141" t="s">
        <v>186</v>
      </c>
      <c r="B141" s="81" t="s">
        <v>427</v>
      </c>
      <c r="C141" s="1">
        <v>4.8600000000000003</v>
      </c>
      <c r="E141" s="1">
        <v>4.8600000000000003</v>
      </c>
      <c r="F141" s="1">
        <v>5.3460000000000001</v>
      </c>
      <c r="G141" s="1">
        <v>5.8319999999999999</v>
      </c>
      <c r="H141" s="1">
        <v>6.3179999999999996</v>
      </c>
    </row>
    <row r="142" spans="1:8" ht="28.8" x14ac:dyDescent="0.3">
      <c r="A142" t="s">
        <v>187</v>
      </c>
      <c r="B142" s="81" t="s">
        <v>428</v>
      </c>
    </row>
    <row r="143" spans="1:8" ht="43.2" x14ac:dyDescent="0.3">
      <c r="A143" t="s">
        <v>188</v>
      </c>
      <c r="B143" s="81" t="s">
        <v>429</v>
      </c>
      <c r="C143" s="1">
        <v>4.78</v>
      </c>
      <c r="E143" s="1">
        <v>4.78</v>
      </c>
      <c r="F143" s="1">
        <v>5.258</v>
      </c>
      <c r="G143" s="1">
        <v>5.7359999999999998</v>
      </c>
      <c r="H143" s="1">
        <v>6.2140000000000004</v>
      </c>
    </row>
    <row r="144" spans="1:8" ht="43.2" x14ac:dyDescent="0.3">
      <c r="A144" t="s">
        <v>189</v>
      </c>
      <c r="B144" s="81" t="s">
        <v>430</v>
      </c>
      <c r="C144" s="1">
        <v>4.78</v>
      </c>
      <c r="E144" s="1">
        <v>4.78</v>
      </c>
      <c r="F144" s="1">
        <v>5.258</v>
      </c>
      <c r="G144" s="1">
        <v>5.7359999999999998</v>
      </c>
      <c r="H144" s="1">
        <v>6.2140000000000004</v>
      </c>
    </row>
    <row r="145" spans="1:9" ht="43.2" x14ac:dyDescent="0.3">
      <c r="A145" t="s">
        <v>190</v>
      </c>
      <c r="B145" s="81" t="s">
        <v>431</v>
      </c>
      <c r="C145" s="1">
        <v>4.8600000000000003</v>
      </c>
      <c r="E145" s="1">
        <v>4.8600000000000003</v>
      </c>
      <c r="F145" s="1">
        <v>5.3460000000000001</v>
      </c>
      <c r="G145" s="1">
        <v>5.8319999999999999</v>
      </c>
      <c r="H145" s="1">
        <v>6.3179999999999996</v>
      </c>
    </row>
    <row r="146" spans="1:9" ht="43.2" x14ac:dyDescent="0.3">
      <c r="A146" t="s">
        <v>191</v>
      </c>
      <c r="B146" s="81" t="s">
        <v>432</v>
      </c>
      <c r="C146" s="1">
        <v>4.8600000000000003</v>
      </c>
      <c r="E146" s="1">
        <v>4.8600000000000003</v>
      </c>
      <c r="F146" s="1">
        <v>5.3460000000000001</v>
      </c>
      <c r="G146" s="1">
        <v>5.8319999999999999</v>
      </c>
      <c r="H146" s="1">
        <v>6.3179999999999996</v>
      </c>
    </row>
    <row r="147" spans="1:9" ht="28.8" x14ac:dyDescent="0.3">
      <c r="A147" t="s">
        <v>192</v>
      </c>
      <c r="B147" s="81" t="s">
        <v>433</v>
      </c>
      <c r="C147" s="1">
        <v>4.6100000000000003</v>
      </c>
      <c r="E147" s="1">
        <v>4.6100000000000003</v>
      </c>
      <c r="F147" s="1">
        <v>5.0709999999999997</v>
      </c>
      <c r="G147" s="1">
        <v>5.532</v>
      </c>
      <c r="H147" s="1">
        <v>5.9930000000000003</v>
      </c>
    </row>
    <row r="148" spans="1:9" ht="28.8" x14ac:dyDescent="0.3">
      <c r="A148" t="s">
        <v>193</v>
      </c>
      <c r="B148" s="81" t="s">
        <v>434</v>
      </c>
    </row>
    <row r="149" spans="1:9" ht="28.8" x14ac:dyDescent="0.3">
      <c r="A149" t="s">
        <v>194</v>
      </c>
      <c r="B149" s="81" t="s">
        <v>435</v>
      </c>
      <c r="C149" s="1">
        <v>4.6100000000000003</v>
      </c>
      <c r="E149" s="1">
        <v>4.6100000000000003</v>
      </c>
      <c r="F149" s="1">
        <v>5.0709999999999997</v>
      </c>
      <c r="G149" s="1">
        <v>5.532</v>
      </c>
      <c r="H149" s="1">
        <v>5.9930000000000003</v>
      </c>
    </row>
    <row r="150" spans="1:9" ht="28.8" x14ac:dyDescent="0.3">
      <c r="A150" t="s">
        <v>195</v>
      </c>
      <c r="B150" s="81" t="s">
        <v>436</v>
      </c>
      <c r="C150" s="1">
        <v>4.6100000000000003</v>
      </c>
      <c r="E150" s="1">
        <v>4.6100000000000003</v>
      </c>
      <c r="F150" s="1">
        <v>5.0709999999999997</v>
      </c>
      <c r="G150" s="1">
        <v>5.532</v>
      </c>
      <c r="H150" s="1">
        <v>5.9930000000000003</v>
      </c>
    </row>
    <row r="151" spans="1:9" ht="28.8" x14ac:dyDescent="0.3">
      <c r="A151" t="s">
        <v>196</v>
      </c>
      <c r="B151" s="81" t="s">
        <v>437</v>
      </c>
      <c r="C151" s="1">
        <v>4.6100000000000003</v>
      </c>
      <c r="E151" s="1">
        <v>4.6100000000000003</v>
      </c>
      <c r="F151" s="1">
        <v>5.0709999999999997</v>
      </c>
      <c r="G151" s="1">
        <v>5.532</v>
      </c>
      <c r="H151" s="1">
        <v>5.9930000000000003</v>
      </c>
    </row>
    <row r="152" spans="1:9" ht="57.6" x14ac:dyDescent="0.3">
      <c r="A152" t="s">
        <v>197</v>
      </c>
      <c r="B152" s="81" t="s">
        <v>438</v>
      </c>
      <c r="C152" s="1">
        <v>4.5999999999999996</v>
      </c>
      <c r="E152" s="1">
        <v>4.5999999999999996</v>
      </c>
      <c r="F152" s="1">
        <v>5.0599999999999996</v>
      </c>
      <c r="G152" s="1">
        <v>5.52</v>
      </c>
      <c r="H152" s="1">
        <v>5.98</v>
      </c>
    </row>
    <row r="153" spans="1:9" ht="28.8" x14ac:dyDescent="0.3">
      <c r="A153" t="s">
        <v>198</v>
      </c>
      <c r="B153" s="81" t="s">
        <v>439</v>
      </c>
      <c r="C153" s="1">
        <v>4.6100000000000003</v>
      </c>
      <c r="E153" s="1">
        <v>4.6100000000000003</v>
      </c>
      <c r="F153" s="1">
        <v>5.0709999999999997</v>
      </c>
      <c r="G153" s="1">
        <v>5.532</v>
      </c>
      <c r="H153" s="1">
        <v>5.9930000000000003</v>
      </c>
    </row>
    <row r="154" spans="1:9" x14ac:dyDescent="0.3">
      <c r="A154" t="s">
        <v>199</v>
      </c>
      <c r="B154" s="81" t="s">
        <v>440</v>
      </c>
    </row>
    <row r="155" spans="1:9" x14ac:dyDescent="0.3">
      <c r="A155" t="s">
        <v>200</v>
      </c>
      <c r="B155" s="81" t="s">
        <v>440</v>
      </c>
      <c r="C155" s="1">
        <v>4.6100000000000003</v>
      </c>
      <c r="E155" s="1">
        <v>4.6100000000000003</v>
      </c>
      <c r="F155" s="1">
        <v>5.0709999999999997</v>
      </c>
      <c r="G155" s="1">
        <v>5.532</v>
      </c>
      <c r="H155" s="1">
        <v>5.9930000000000003</v>
      </c>
    </row>
    <row r="156" spans="1:9" ht="43.2" x14ac:dyDescent="0.3">
      <c r="A156" t="s">
        <v>201</v>
      </c>
      <c r="B156" s="81" t="s">
        <v>441</v>
      </c>
    </row>
    <row r="157" spans="1:9" ht="43.2" x14ac:dyDescent="0.3">
      <c r="A157" t="s">
        <v>202</v>
      </c>
      <c r="B157" s="81" t="s">
        <v>442</v>
      </c>
      <c r="C157" s="1">
        <v>5.17</v>
      </c>
      <c r="E157" s="1">
        <v>5.17</v>
      </c>
      <c r="F157" s="1">
        <v>5.6870000000000003</v>
      </c>
      <c r="G157" s="1">
        <v>6.2039999999999997</v>
      </c>
      <c r="H157" s="1">
        <v>6.7210000000000001</v>
      </c>
      <c r="I157" t="s">
        <v>570</v>
      </c>
    </row>
    <row r="158" spans="1:9" x14ac:dyDescent="0.3">
      <c r="A158" t="s">
        <v>203</v>
      </c>
      <c r="B158" s="81" t="s">
        <v>443</v>
      </c>
      <c r="C158" s="1">
        <v>5.34</v>
      </c>
      <c r="E158" s="1">
        <v>5.34</v>
      </c>
      <c r="F158" s="1">
        <v>5.8739999999999997</v>
      </c>
      <c r="G158" s="1">
        <v>6.4080000000000004</v>
      </c>
      <c r="H158" s="1">
        <v>6.9420000000000002</v>
      </c>
      <c r="I158" t="s">
        <v>570</v>
      </c>
    </row>
    <row r="159" spans="1:9" ht="43.2" x14ac:dyDescent="0.3">
      <c r="A159" t="s">
        <v>204</v>
      </c>
      <c r="B159" s="81" t="s">
        <v>444</v>
      </c>
      <c r="C159" s="1">
        <v>5.34</v>
      </c>
      <c r="E159" s="1">
        <v>5.34</v>
      </c>
      <c r="F159" s="1">
        <v>5.8739999999999997</v>
      </c>
      <c r="G159" s="1">
        <v>6.4080000000000004</v>
      </c>
      <c r="H159" s="1">
        <v>6.9420000000000002</v>
      </c>
      <c r="I159" t="s">
        <v>570</v>
      </c>
    </row>
    <row r="160" spans="1:9" ht="100.8" x14ac:dyDescent="0.3">
      <c r="A160" t="s">
        <v>205</v>
      </c>
      <c r="B160" s="81" t="s">
        <v>445</v>
      </c>
      <c r="C160" s="1">
        <v>5.34</v>
      </c>
      <c r="E160" s="1">
        <v>5.34</v>
      </c>
      <c r="F160" s="1">
        <v>5.8739999999999997</v>
      </c>
      <c r="G160" s="1">
        <v>6.4080000000000004</v>
      </c>
      <c r="H160" s="1">
        <v>6.9420000000000002</v>
      </c>
      <c r="I160" t="s">
        <v>570</v>
      </c>
    </row>
    <row r="161" spans="1:9" ht="72" x14ac:dyDescent="0.3">
      <c r="A161" t="s">
        <v>206</v>
      </c>
      <c r="B161" s="81" t="s">
        <v>446</v>
      </c>
      <c r="C161" s="1">
        <v>5.34</v>
      </c>
      <c r="E161" s="1">
        <v>5.34</v>
      </c>
      <c r="F161" s="1">
        <v>5.8739999999999997</v>
      </c>
      <c r="G161" s="1">
        <v>6.4080000000000004</v>
      </c>
      <c r="H161" s="1">
        <v>6.9420000000000002</v>
      </c>
      <c r="I161" t="s">
        <v>570</v>
      </c>
    </row>
    <row r="162" spans="1:9" ht="57.6" x14ac:dyDescent="0.3">
      <c r="A162" t="s">
        <v>207</v>
      </c>
      <c r="B162" s="81" t="s">
        <v>447</v>
      </c>
      <c r="C162" s="1">
        <v>5.34</v>
      </c>
      <c r="E162" s="1">
        <v>5.34</v>
      </c>
      <c r="F162" s="1">
        <v>5.8739999999999997</v>
      </c>
      <c r="G162" s="1">
        <v>6.4080000000000004</v>
      </c>
      <c r="H162" s="1">
        <v>6.9420000000000002</v>
      </c>
      <c r="I162" t="s">
        <v>570</v>
      </c>
    </row>
    <row r="163" spans="1:9" ht="43.2" x14ac:dyDescent="0.3">
      <c r="A163" t="s">
        <v>208</v>
      </c>
      <c r="B163" s="81" t="s">
        <v>448</v>
      </c>
      <c r="C163" s="1">
        <v>5.17</v>
      </c>
      <c r="E163" s="1">
        <v>5.17</v>
      </c>
      <c r="F163" s="1">
        <v>5.6870000000000003</v>
      </c>
      <c r="G163" s="1">
        <v>6.2039999999999997</v>
      </c>
      <c r="H163" s="1">
        <v>6.7210000000000001</v>
      </c>
      <c r="I163" t="s">
        <v>570</v>
      </c>
    </row>
    <row r="164" spans="1:9" ht="57.6" x14ac:dyDescent="0.3">
      <c r="A164" t="s">
        <v>209</v>
      </c>
      <c r="B164" s="81" t="s">
        <v>449</v>
      </c>
      <c r="C164" s="1">
        <v>5.34</v>
      </c>
      <c r="E164" s="1">
        <v>5.34</v>
      </c>
      <c r="F164" s="1">
        <v>5.8739999999999997</v>
      </c>
      <c r="G164" s="1">
        <v>6.4080000000000004</v>
      </c>
      <c r="H164" s="1">
        <v>6.9420000000000002</v>
      </c>
      <c r="I164" t="s">
        <v>570</v>
      </c>
    </row>
    <row r="165" spans="1:9" ht="86.4" x14ac:dyDescent="0.3">
      <c r="A165" t="s">
        <v>210</v>
      </c>
      <c r="B165" s="81" t="s">
        <v>450</v>
      </c>
      <c r="C165" s="1">
        <v>5.34</v>
      </c>
      <c r="E165" s="1">
        <v>5.34</v>
      </c>
      <c r="F165" s="1">
        <v>5.8739999999999997</v>
      </c>
      <c r="G165" s="1">
        <v>6.4080000000000004</v>
      </c>
      <c r="H165" s="1">
        <v>6.9420000000000002</v>
      </c>
      <c r="I165" t="s">
        <v>570</v>
      </c>
    </row>
    <row r="166" spans="1:9" ht="43.2" x14ac:dyDescent="0.3">
      <c r="A166" t="s">
        <v>211</v>
      </c>
      <c r="B166" s="81" t="s">
        <v>451</v>
      </c>
      <c r="C166" s="1">
        <v>5.17</v>
      </c>
      <c r="E166" s="1">
        <v>5.17</v>
      </c>
      <c r="F166" s="1">
        <v>5.6870000000000003</v>
      </c>
      <c r="G166" s="1">
        <v>6.2039999999999997</v>
      </c>
      <c r="H166" s="1">
        <v>6.7210000000000001</v>
      </c>
      <c r="I166" t="s">
        <v>570</v>
      </c>
    </row>
    <row r="167" spans="1:9" ht="43.2" x14ac:dyDescent="0.3">
      <c r="A167" t="s">
        <v>212</v>
      </c>
      <c r="B167" s="81" t="s">
        <v>452</v>
      </c>
    </row>
    <row r="168" spans="1:9" ht="28.8" x14ac:dyDescent="0.3">
      <c r="A168" t="s">
        <v>213</v>
      </c>
      <c r="B168" s="81" t="s">
        <v>453</v>
      </c>
      <c r="C168" s="1">
        <v>6.78</v>
      </c>
      <c r="E168" s="1">
        <v>6.78</v>
      </c>
      <c r="F168" s="1">
        <v>7.4580000000000002</v>
      </c>
      <c r="G168" s="1">
        <v>8.1359999999999992</v>
      </c>
      <c r="H168" s="1">
        <v>8.8140000000000001</v>
      </c>
      <c r="I168" t="s">
        <v>569</v>
      </c>
    </row>
    <row r="169" spans="1:9" ht="28.8" x14ac:dyDescent="0.3">
      <c r="A169" t="s">
        <v>214</v>
      </c>
      <c r="B169" s="81" t="s">
        <v>454</v>
      </c>
      <c r="C169" s="1">
        <v>5.34</v>
      </c>
      <c r="E169" s="1">
        <v>5.34</v>
      </c>
      <c r="F169" s="1">
        <v>5.8739999999999997</v>
      </c>
      <c r="G169" s="1">
        <v>6.4080000000000004</v>
      </c>
      <c r="H169" s="1">
        <v>6.9420000000000002</v>
      </c>
      <c r="I169" t="s">
        <v>569</v>
      </c>
    </row>
    <row r="170" spans="1:9" ht="43.2" x14ac:dyDescent="0.3">
      <c r="A170" t="s">
        <v>215</v>
      </c>
      <c r="B170" s="81" t="s">
        <v>455</v>
      </c>
      <c r="C170" s="1">
        <v>5.42</v>
      </c>
      <c r="E170" s="1">
        <v>5.42</v>
      </c>
      <c r="F170" s="1">
        <v>5.9619999999999997</v>
      </c>
      <c r="G170" s="1">
        <v>6.5039999999999996</v>
      </c>
      <c r="H170" s="1">
        <v>7.0460000000000003</v>
      </c>
      <c r="I170" t="s">
        <v>570</v>
      </c>
    </row>
    <row r="171" spans="1:9" ht="57.6" x14ac:dyDescent="0.3">
      <c r="A171" t="s">
        <v>216</v>
      </c>
      <c r="B171" s="81" t="s">
        <v>456</v>
      </c>
      <c r="C171" s="1">
        <v>5.34</v>
      </c>
      <c r="E171" s="1">
        <v>5.34</v>
      </c>
      <c r="F171" s="1">
        <v>5.8739999999999997</v>
      </c>
      <c r="G171" s="1">
        <v>6.4080000000000004</v>
      </c>
      <c r="H171" s="1">
        <v>6.9420000000000002</v>
      </c>
      <c r="I171" t="s">
        <v>570</v>
      </c>
    </row>
    <row r="172" spans="1:9" ht="57.6" x14ac:dyDescent="0.3">
      <c r="A172" t="s">
        <v>217</v>
      </c>
      <c r="B172" s="81" t="s">
        <v>457</v>
      </c>
      <c r="C172" s="1">
        <v>5.34</v>
      </c>
      <c r="E172" s="1">
        <v>5.34</v>
      </c>
      <c r="F172" s="1">
        <v>5.8739999999999997</v>
      </c>
      <c r="G172" s="1">
        <v>6.4080000000000004</v>
      </c>
      <c r="H172" s="1">
        <v>6.9420000000000002</v>
      </c>
      <c r="I172" t="s">
        <v>570</v>
      </c>
    </row>
    <row r="173" spans="1:9" ht="57.6" x14ac:dyDescent="0.3">
      <c r="A173" t="s">
        <v>218</v>
      </c>
      <c r="B173" s="81" t="s">
        <v>458</v>
      </c>
      <c r="C173" s="1">
        <v>5.42</v>
      </c>
      <c r="E173" s="1">
        <v>5.42</v>
      </c>
      <c r="F173" s="1">
        <v>5.9619999999999997</v>
      </c>
      <c r="G173" s="1">
        <v>6.5039999999999996</v>
      </c>
      <c r="H173" s="1">
        <v>7.0460000000000003</v>
      </c>
      <c r="I173" t="s">
        <v>570</v>
      </c>
    </row>
    <row r="174" spans="1:9" ht="57.6" x14ac:dyDescent="0.3">
      <c r="A174" t="s">
        <v>219</v>
      </c>
      <c r="B174" s="81" t="s">
        <v>459</v>
      </c>
      <c r="C174" s="1">
        <v>5.42</v>
      </c>
      <c r="E174" s="1">
        <v>5.42</v>
      </c>
      <c r="F174" s="1">
        <v>5.9619999999999997</v>
      </c>
      <c r="G174" s="1">
        <v>6.5039999999999996</v>
      </c>
      <c r="H174" s="1">
        <v>7.0460000000000003</v>
      </c>
      <c r="I174" t="s">
        <v>570</v>
      </c>
    </row>
    <row r="175" spans="1:9" ht="72" x14ac:dyDescent="0.3">
      <c r="A175" t="s">
        <v>220</v>
      </c>
      <c r="B175" s="81" t="s">
        <v>460</v>
      </c>
      <c r="C175" s="1">
        <v>5.42</v>
      </c>
      <c r="E175" s="1">
        <v>5.42</v>
      </c>
      <c r="F175" s="1">
        <v>5.9619999999999997</v>
      </c>
      <c r="G175" s="1">
        <v>6.5039999999999996</v>
      </c>
      <c r="H175" s="1">
        <v>7.0460000000000003</v>
      </c>
      <c r="I175" t="s">
        <v>570</v>
      </c>
    </row>
    <row r="176" spans="1:9" ht="72" x14ac:dyDescent="0.3">
      <c r="A176" t="s">
        <v>221</v>
      </c>
      <c r="B176" s="81" t="s">
        <v>461</v>
      </c>
      <c r="C176" s="1">
        <v>5.42</v>
      </c>
      <c r="E176" s="1">
        <v>5.42</v>
      </c>
      <c r="F176" s="1">
        <v>5.9619999999999997</v>
      </c>
      <c r="G176" s="1">
        <v>6.5039999999999996</v>
      </c>
      <c r="H176" s="1">
        <v>7.0460000000000003</v>
      </c>
      <c r="I176" t="s">
        <v>570</v>
      </c>
    </row>
    <row r="177" spans="1:9" ht="43.2" x14ac:dyDescent="0.3">
      <c r="A177" t="s">
        <v>222</v>
      </c>
      <c r="B177" s="81" t="s">
        <v>462</v>
      </c>
    </row>
    <row r="178" spans="1:9" ht="43.2" x14ac:dyDescent="0.3">
      <c r="A178" t="s">
        <v>223</v>
      </c>
      <c r="B178" s="81" t="s">
        <v>463</v>
      </c>
      <c r="C178" s="1">
        <v>6.78</v>
      </c>
      <c r="E178" s="1">
        <v>6.78</v>
      </c>
      <c r="F178" s="1">
        <v>7.4580000000000002</v>
      </c>
      <c r="G178" s="1">
        <v>8.1359999999999992</v>
      </c>
      <c r="H178" s="1">
        <v>8.8140000000000001</v>
      </c>
      <c r="I178" t="s">
        <v>569</v>
      </c>
    </row>
    <row r="179" spans="1:9" ht="28.8" x14ac:dyDescent="0.3">
      <c r="A179" t="s">
        <v>224</v>
      </c>
      <c r="B179" s="81" t="s">
        <v>464</v>
      </c>
      <c r="C179" s="1">
        <v>5.34</v>
      </c>
      <c r="E179" s="1">
        <v>5.34</v>
      </c>
      <c r="F179" s="1">
        <v>5.8739999999999997</v>
      </c>
      <c r="G179" s="1">
        <v>6.4080000000000004</v>
      </c>
      <c r="H179" s="1">
        <v>6.9420000000000002</v>
      </c>
      <c r="I179" t="s">
        <v>569</v>
      </c>
    </row>
    <row r="180" spans="1:9" ht="57.6" x14ac:dyDescent="0.3">
      <c r="A180" t="s">
        <v>225</v>
      </c>
      <c r="B180" s="81" t="s">
        <v>465</v>
      </c>
      <c r="C180" s="1">
        <v>5.42</v>
      </c>
      <c r="E180" s="1">
        <v>5.42</v>
      </c>
      <c r="F180" s="1">
        <v>5.9619999999999997</v>
      </c>
      <c r="G180" s="1">
        <v>6.5039999999999996</v>
      </c>
      <c r="H180" s="1">
        <v>7.0460000000000003</v>
      </c>
      <c r="I180" t="s">
        <v>570</v>
      </c>
    </row>
    <row r="181" spans="1:9" ht="43.2" x14ac:dyDescent="0.3">
      <c r="A181" t="s">
        <v>226</v>
      </c>
      <c r="B181" s="81" t="s">
        <v>466</v>
      </c>
      <c r="C181" s="1">
        <v>5.34</v>
      </c>
      <c r="E181" s="1">
        <v>5.34</v>
      </c>
      <c r="F181" s="1">
        <v>5.8739999999999997</v>
      </c>
      <c r="G181" s="1">
        <v>6.4080000000000004</v>
      </c>
      <c r="H181" s="1">
        <v>6.9420000000000002</v>
      </c>
      <c r="I181" t="s">
        <v>570</v>
      </c>
    </row>
    <row r="182" spans="1:9" ht="57.6" x14ac:dyDescent="0.3">
      <c r="A182" t="s">
        <v>227</v>
      </c>
      <c r="B182" s="81" t="s">
        <v>467</v>
      </c>
      <c r="C182" s="1">
        <v>5.34</v>
      </c>
      <c r="E182" s="1">
        <v>5.34</v>
      </c>
      <c r="F182" s="1">
        <v>5.8739999999999997</v>
      </c>
      <c r="G182" s="1">
        <v>6.4080000000000004</v>
      </c>
      <c r="H182" s="1">
        <v>6.9420000000000002</v>
      </c>
      <c r="I182" t="s">
        <v>570</v>
      </c>
    </row>
    <row r="183" spans="1:9" ht="57.6" x14ac:dyDescent="0.3">
      <c r="A183" t="s">
        <v>228</v>
      </c>
      <c r="B183" s="81" t="s">
        <v>468</v>
      </c>
      <c r="C183" s="1">
        <v>5.42</v>
      </c>
      <c r="E183" s="1">
        <v>5.42</v>
      </c>
      <c r="F183" s="1">
        <v>5.9619999999999997</v>
      </c>
      <c r="G183" s="1">
        <v>6.5039999999999996</v>
      </c>
      <c r="H183" s="1">
        <v>7.0460000000000003</v>
      </c>
      <c r="I183" t="s">
        <v>570</v>
      </c>
    </row>
    <row r="184" spans="1:9" ht="57.6" x14ac:dyDescent="0.3">
      <c r="A184" t="s">
        <v>229</v>
      </c>
      <c r="B184" s="81" t="s">
        <v>469</v>
      </c>
      <c r="C184" s="1">
        <v>5.42</v>
      </c>
      <c r="E184" s="1">
        <v>5.42</v>
      </c>
      <c r="F184" s="1">
        <v>5.9619999999999997</v>
      </c>
      <c r="G184" s="1">
        <v>6.5039999999999996</v>
      </c>
      <c r="H184" s="1">
        <v>7.0460000000000003</v>
      </c>
      <c r="I184" t="s">
        <v>570</v>
      </c>
    </row>
    <row r="185" spans="1:9" ht="28.8" x14ac:dyDescent="0.3">
      <c r="A185" t="s">
        <v>230</v>
      </c>
      <c r="B185" s="81" t="s">
        <v>470</v>
      </c>
      <c r="C185" s="1">
        <v>5.17</v>
      </c>
      <c r="E185" s="1">
        <v>5.17</v>
      </c>
      <c r="F185" s="1">
        <v>5.6870000000000003</v>
      </c>
      <c r="G185" s="1">
        <v>6.2039999999999997</v>
      </c>
      <c r="H185" s="1">
        <v>6.7210000000000001</v>
      </c>
      <c r="I185" t="s">
        <v>571</v>
      </c>
    </row>
    <row r="186" spans="1:9" ht="57.6" x14ac:dyDescent="0.3">
      <c r="A186" t="s">
        <v>231</v>
      </c>
      <c r="B186" s="81" t="s">
        <v>471</v>
      </c>
    </row>
    <row r="187" spans="1:9" ht="72" x14ac:dyDescent="0.3">
      <c r="A187" t="s">
        <v>232</v>
      </c>
      <c r="B187" s="81" t="s">
        <v>472</v>
      </c>
      <c r="C187" s="1">
        <v>5.17</v>
      </c>
      <c r="E187" s="1">
        <v>5.17</v>
      </c>
      <c r="F187" s="1">
        <v>5.6870000000000003</v>
      </c>
      <c r="G187" s="1">
        <v>6.2039999999999997</v>
      </c>
      <c r="H187" s="1">
        <v>6.7210000000000001</v>
      </c>
      <c r="I187" t="s">
        <v>570</v>
      </c>
    </row>
    <row r="188" spans="1:9" ht="43.2" x14ac:dyDescent="0.3">
      <c r="A188" t="s">
        <v>233</v>
      </c>
      <c r="B188" s="81" t="s">
        <v>473</v>
      </c>
      <c r="C188" s="1">
        <v>5.17</v>
      </c>
      <c r="E188" s="1">
        <v>5.17</v>
      </c>
      <c r="F188" s="1">
        <v>5.6870000000000003</v>
      </c>
      <c r="G188" s="1">
        <v>6.2039999999999997</v>
      </c>
      <c r="H188" s="1">
        <v>6.7210000000000001</v>
      </c>
      <c r="I188" t="s">
        <v>570</v>
      </c>
    </row>
    <row r="189" spans="1:9" ht="72" x14ac:dyDescent="0.3">
      <c r="A189" t="s">
        <v>234</v>
      </c>
      <c r="B189" s="81" t="s">
        <v>474</v>
      </c>
      <c r="C189" s="1">
        <v>5.17</v>
      </c>
      <c r="E189" s="1">
        <v>5.17</v>
      </c>
      <c r="F189" s="1">
        <v>5.6870000000000003</v>
      </c>
      <c r="G189" s="1">
        <v>6.2039999999999997</v>
      </c>
      <c r="H189" s="1">
        <v>6.7210000000000001</v>
      </c>
      <c r="I189" t="s">
        <v>570</v>
      </c>
    </row>
    <row r="190" spans="1:9" ht="43.2" x14ac:dyDescent="0.3">
      <c r="A190" t="s">
        <v>235</v>
      </c>
      <c r="B190" s="81" t="s">
        <v>475</v>
      </c>
      <c r="C190" s="1">
        <v>5.17</v>
      </c>
      <c r="E190" s="1">
        <v>5.17</v>
      </c>
      <c r="F190" s="1">
        <v>5.6870000000000003</v>
      </c>
      <c r="G190" s="1">
        <v>6.2039999999999997</v>
      </c>
      <c r="H190" s="1">
        <v>6.7210000000000001</v>
      </c>
      <c r="I190" t="s">
        <v>570</v>
      </c>
    </row>
    <row r="191" spans="1:9" ht="72" x14ac:dyDescent="0.3">
      <c r="A191" t="s">
        <v>236</v>
      </c>
      <c r="B191" s="81" t="s">
        <v>476</v>
      </c>
      <c r="C191" s="1">
        <v>5.17</v>
      </c>
      <c r="E191" s="1">
        <v>5.17</v>
      </c>
      <c r="F191" s="1">
        <v>5.6870000000000003</v>
      </c>
      <c r="G191" s="1">
        <v>6.2039999999999997</v>
      </c>
      <c r="H191" s="1">
        <v>6.7210000000000001</v>
      </c>
      <c r="I191" t="s">
        <v>571</v>
      </c>
    </row>
    <row r="192" spans="1:9" ht="57.6" x14ac:dyDescent="0.3">
      <c r="A192" t="s">
        <v>237</v>
      </c>
      <c r="B192" s="81" t="s">
        <v>477</v>
      </c>
      <c r="C192" s="1">
        <v>5.17</v>
      </c>
      <c r="E192" s="1">
        <v>5.17</v>
      </c>
      <c r="F192" s="1">
        <v>5.6870000000000003</v>
      </c>
      <c r="G192" s="1">
        <v>6.2039999999999997</v>
      </c>
      <c r="H192" s="1">
        <v>6.7210000000000001</v>
      </c>
      <c r="I192" t="s">
        <v>570</v>
      </c>
    </row>
    <row r="193" spans="1:9" ht="72" x14ac:dyDescent="0.3">
      <c r="A193" t="s">
        <v>238</v>
      </c>
      <c r="B193" s="81" t="s">
        <v>478</v>
      </c>
      <c r="C193" s="1">
        <v>5.17</v>
      </c>
      <c r="E193" s="1">
        <v>5.17</v>
      </c>
      <c r="F193" s="1">
        <v>5.6870000000000003</v>
      </c>
      <c r="G193" s="1">
        <v>6.2039999999999997</v>
      </c>
      <c r="H193" s="1">
        <v>6.7210000000000001</v>
      </c>
      <c r="I193" t="s">
        <v>571</v>
      </c>
    </row>
    <row r="194" spans="1:9" ht="86.4" x14ac:dyDescent="0.3">
      <c r="A194" t="s">
        <v>239</v>
      </c>
      <c r="B194" s="81" t="s">
        <v>479</v>
      </c>
      <c r="C194" s="1">
        <v>5.17</v>
      </c>
      <c r="E194" s="1">
        <v>5.17</v>
      </c>
      <c r="F194" s="1">
        <v>5.6870000000000003</v>
      </c>
      <c r="G194" s="1">
        <v>6.2039999999999997</v>
      </c>
      <c r="H194" s="1">
        <v>6.7210000000000001</v>
      </c>
      <c r="I194" t="s">
        <v>570</v>
      </c>
    </row>
    <row r="195" spans="1:9" ht="28.8" x14ac:dyDescent="0.3">
      <c r="A195" t="s">
        <v>240</v>
      </c>
      <c r="B195" s="81" t="s">
        <v>480</v>
      </c>
      <c r="C195" s="1">
        <v>5.17</v>
      </c>
      <c r="E195" s="1">
        <v>5.17</v>
      </c>
      <c r="F195" s="1">
        <v>5.6870000000000003</v>
      </c>
      <c r="G195" s="1">
        <v>6.2039999999999997</v>
      </c>
      <c r="H195" s="1">
        <v>6.7210000000000001</v>
      </c>
      <c r="I195" t="s">
        <v>570</v>
      </c>
    </row>
    <row r="196" spans="1:9" x14ac:dyDescent="0.3">
      <c r="A196" t="s">
        <v>241</v>
      </c>
      <c r="B196" s="81" t="s">
        <v>481</v>
      </c>
      <c r="C196" s="1">
        <v>5.17</v>
      </c>
      <c r="E196" s="1">
        <v>5.17</v>
      </c>
      <c r="F196" s="1">
        <v>5.6870000000000003</v>
      </c>
      <c r="G196" s="1">
        <v>6.2039999999999997</v>
      </c>
      <c r="H196" s="1">
        <v>6.7210000000000001</v>
      </c>
      <c r="I196" t="s">
        <v>570</v>
      </c>
    </row>
    <row r="197" spans="1:9" ht="28.8" x14ac:dyDescent="0.3">
      <c r="A197" t="s">
        <v>242</v>
      </c>
      <c r="B197" s="81" t="s">
        <v>482</v>
      </c>
      <c r="C197" s="1">
        <v>5.17</v>
      </c>
      <c r="E197" s="1">
        <v>5.17</v>
      </c>
      <c r="F197" s="1">
        <v>5.6870000000000003</v>
      </c>
      <c r="G197" s="1">
        <v>6.2039999999999997</v>
      </c>
      <c r="H197" s="1">
        <v>6.7210000000000001</v>
      </c>
      <c r="I197" t="s">
        <v>571</v>
      </c>
    </row>
    <row r="198" spans="1:9" ht="43.2" x14ac:dyDescent="0.3">
      <c r="A198" t="s">
        <v>243</v>
      </c>
      <c r="B198" s="81" t="s">
        <v>483</v>
      </c>
      <c r="C198" s="1">
        <v>5.36</v>
      </c>
      <c r="E198" s="1">
        <v>5.36</v>
      </c>
      <c r="F198" s="1">
        <v>5.8959999999999999</v>
      </c>
      <c r="G198" s="1">
        <v>6.4320000000000004</v>
      </c>
      <c r="H198" s="1">
        <v>6.968</v>
      </c>
      <c r="I198" t="s">
        <v>569</v>
      </c>
    </row>
    <row r="199" spans="1:9" ht="86.4" x14ac:dyDescent="0.3">
      <c r="A199" t="s">
        <v>244</v>
      </c>
      <c r="B199" s="81" t="s">
        <v>484</v>
      </c>
      <c r="C199" s="1">
        <v>5.18</v>
      </c>
      <c r="E199" s="1">
        <v>5.18</v>
      </c>
      <c r="F199" s="1">
        <v>5.6980000000000004</v>
      </c>
      <c r="G199" s="1">
        <v>6.2160000000000002</v>
      </c>
      <c r="H199" s="1">
        <v>6.734</v>
      </c>
      <c r="I199" t="s">
        <v>569</v>
      </c>
    </row>
    <row r="200" spans="1:9" x14ac:dyDescent="0.3">
      <c r="A200" t="s">
        <v>245</v>
      </c>
      <c r="B200" s="81" t="s">
        <v>485</v>
      </c>
    </row>
    <row r="201" spans="1:9" x14ac:dyDescent="0.3">
      <c r="A201" t="s">
        <v>246</v>
      </c>
      <c r="B201" s="81" t="s">
        <v>485</v>
      </c>
      <c r="C201" s="1">
        <v>4.96</v>
      </c>
      <c r="E201" s="1">
        <v>4.96</v>
      </c>
      <c r="F201" s="1">
        <v>5.4560000000000004</v>
      </c>
      <c r="G201" s="1">
        <v>5.952</v>
      </c>
      <c r="H201" s="1">
        <v>6.4480000000000004</v>
      </c>
    </row>
    <row r="202" spans="1:9" ht="28.8" x14ac:dyDescent="0.3">
      <c r="A202" t="s">
        <v>247</v>
      </c>
      <c r="B202" s="81" t="s">
        <v>486</v>
      </c>
    </row>
    <row r="203" spans="1:9" x14ac:dyDescent="0.3">
      <c r="A203" t="s">
        <v>248</v>
      </c>
      <c r="B203" s="81" t="s">
        <v>487</v>
      </c>
      <c r="C203" s="1">
        <v>4.6100000000000003</v>
      </c>
      <c r="E203" s="1">
        <v>4.6100000000000003</v>
      </c>
      <c r="F203" s="1">
        <v>5.0709999999999997</v>
      </c>
      <c r="G203" s="1">
        <v>5.532</v>
      </c>
      <c r="H203" s="1">
        <v>5.9930000000000003</v>
      </c>
    </row>
    <row r="204" spans="1:9" ht="28.8" x14ac:dyDescent="0.3">
      <c r="A204" t="s">
        <v>249</v>
      </c>
      <c r="B204" s="81" t="s">
        <v>488</v>
      </c>
      <c r="C204" s="1">
        <v>5.18</v>
      </c>
      <c r="E204" s="1">
        <v>5.18</v>
      </c>
      <c r="F204" s="1">
        <v>5.6980000000000004</v>
      </c>
      <c r="G204" s="1">
        <v>6.2160000000000002</v>
      </c>
      <c r="H204" s="1">
        <v>6.734</v>
      </c>
      <c r="I204" t="s">
        <v>569</v>
      </c>
    </row>
    <row r="205" spans="1:9" ht="28.8" x14ac:dyDescent="0.3">
      <c r="A205" t="s">
        <v>250</v>
      </c>
      <c r="B205" s="81" t="s">
        <v>489</v>
      </c>
      <c r="C205" s="1">
        <v>4.6100000000000003</v>
      </c>
      <c r="E205" s="1">
        <v>4.6100000000000003</v>
      </c>
      <c r="F205" s="1">
        <v>5.0709999999999997</v>
      </c>
      <c r="G205" s="1">
        <v>5.532</v>
      </c>
      <c r="H205" s="1">
        <v>5.9930000000000003</v>
      </c>
    </row>
    <row r="206" spans="1:9" ht="43.2" x14ac:dyDescent="0.3">
      <c r="A206" t="s">
        <v>251</v>
      </c>
      <c r="B206" s="81" t="s">
        <v>490</v>
      </c>
      <c r="C206" s="1">
        <v>5.18</v>
      </c>
      <c r="E206" s="1">
        <v>5.18</v>
      </c>
      <c r="F206" s="1">
        <v>5.6980000000000004</v>
      </c>
      <c r="G206" s="1">
        <v>6.2160000000000002</v>
      </c>
      <c r="H206" s="1">
        <v>6.734</v>
      </c>
      <c r="I206" t="s">
        <v>569</v>
      </c>
    </row>
    <row r="207" spans="1:9" ht="43.2" x14ac:dyDescent="0.3">
      <c r="A207" t="s">
        <v>252</v>
      </c>
      <c r="B207" s="81" t="s">
        <v>491</v>
      </c>
      <c r="C207" s="1">
        <v>4.6100000000000003</v>
      </c>
      <c r="E207" s="1">
        <v>4.6100000000000003</v>
      </c>
      <c r="F207" s="1">
        <v>5.0709999999999997</v>
      </c>
      <c r="G207" s="1">
        <v>5.532</v>
      </c>
      <c r="H207" s="1">
        <v>5.9930000000000003</v>
      </c>
    </row>
    <row r="208" spans="1:9" ht="43.2" x14ac:dyDescent="0.3">
      <c r="A208" t="s">
        <v>253</v>
      </c>
      <c r="B208" s="81" t="s">
        <v>492</v>
      </c>
      <c r="C208" s="1">
        <v>5.18</v>
      </c>
      <c r="E208" s="1">
        <v>5.18</v>
      </c>
      <c r="F208" s="1">
        <v>5.6980000000000004</v>
      </c>
      <c r="G208" s="1">
        <v>6.2160000000000002</v>
      </c>
      <c r="H208" s="1">
        <v>6.734</v>
      </c>
      <c r="I208" t="s">
        <v>569</v>
      </c>
    </row>
    <row r="209" spans="1:9" ht="86.4" x14ac:dyDescent="0.3">
      <c r="A209" t="s">
        <v>254</v>
      </c>
      <c r="B209" s="81" t="s">
        <v>493</v>
      </c>
      <c r="C209" s="1">
        <v>5.18</v>
      </c>
      <c r="E209" s="1">
        <v>5.18</v>
      </c>
      <c r="F209" s="1">
        <v>5.6980000000000004</v>
      </c>
      <c r="G209" s="1">
        <v>6.2160000000000002</v>
      </c>
      <c r="H209" s="1">
        <v>6.734</v>
      </c>
      <c r="I209" t="s">
        <v>569</v>
      </c>
    </row>
    <row r="210" spans="1:9" ht="86.4" x14ac:dyDescent="0.3">
      <c r="A210" t="s">
        <v>255</v>
      </c>
      <c r="B210" s="81" t="s">
        <v>494</v>
      </c>
      <c r="C210" s="1">
        <v>5.18</v>
      </c>
      <c r="E210" s="1">
        <v>5.18</v>
      </c>
      <c r="F210" s="1">
        <v>5.6980000000000004</v>
      </c>
      <c r="G210" s="1">
        <v>6.2160000000000002</v>
      </c>
      <c r="H210" s="1">
        <v>6.734</v>
      </c>
      <c r="I210" t="s">
        <v>569</v>
      </c>
    </row>
    <row r="211" spans="1:9" ht="72" x14ac:dyDescent="0.3">
      <c r="A211" t="s">
        <v>256</v>
      </c>
      <c r="B211" s="81" t="s">
        <v>495</v>
      </c>
      <c r="C211" s="1">
        <v>4.6100000000000003</v>
      </c>
      <c r="E211" s="1">
        <v>4.6100000000000003</v>
      </c>
      <c r="F211" s="1">
        <v>5.0709999999999997</v>
      </c>
      <c r="G211" s="1">
        <v>5.532</v>
      </c>
      <c r="H211" s="1">
        <v>5.9930000000000003</v>
      </c>
    </row>
    <row r="212" spans="1:9" ht="57.6" x14ac:dyDescent="0.3">
      <c r="A212" t="s">
        <v>257</v>
      </c>
      <c r="B212" s="81" t="s">
        <v>496</v>
      </c>
      <c r="C212" s="1">
        <v>4.6100000000000003</v>
      </c>
      <c r="E212" s="1">
        <v>4.6100000000000003</v>
      </c>
      <c r="F212" s="1">
        <v>5.0709999999999997</v>
      </c>
      <c r="G212" s="1">
        <v>5.532</v>
      </c>
      <c r="H212" s="1">
        <v>5.9930000000000003</v>
      </c>
    </row>
    <row r="213" spans="1:9" ht="72" x14ac:dyDescent="0.3">
      <c r="A213" t="s">
        <v>258</v>
      </c>
      <c r="B213" s="81" t="s">
        <v>497</v>
      </c>
      <c r="C213" s="1">
        <v>5.12</v>
      </c>
      <c r="E213" s="1">
        <v>5.12</v>
      </c>
      <c r="F213" s="1">
        <v>5.6319999999999997</v>
      </c>
      <c r="G213" s="1">
        <v>6.1440000000000001</v>
      </c>
      <c r="H213" s="1">
        <v>6.6559999999999997</v>
      </c>
      <c r="I213" t="s">
        <v>570</v>
      </c>
    </row>
    <row r="214" spans="1:9" ht="72" x14ac:dyDescent="0.3">
      <c r="A214" t="s">
        <v>259</v>
      </c>
      <c r="B214" s="81" t="s">
        <v>498</v>
      </c>
      <c r="C214" s="1">
        <v>5.12</v>
      </c>
      <c r="E214" s="1">
        <v>5.12</v>
      </c>
      <c r="F214" s="1">
        <v>5.6319999999999997</v>
      </c>
      <c r="G214" s="1">
        <v>6.1440000000000001</v>
      </c>
      <c r="H214" s="1">
        <v>6.6559999999999997</v>
      </c>
      <c r="I214" t="s">
        <v>571</v>
      </c>
    </row>
    <row r="215" spans="1:9" ht="28.8" x14ac:dyDescent="0.3">
      <c r="A215" t="s">
        <v>260</v>
      </c>
      <c r="B215" s="81" t="s">
        <v>499</v>
      </c>
      <c r="C215" s="1">
        <v>5.18</v>
      </c>
      <c r="E215" s="1">
        <v>5.18</v>
      </c>
      <c r="F215" s="1">
        <v>5.6980000000000004</v>
      </c>
      <c r="G215" s="1">
        <v>6.2160000000000002</v>
      </c>
      <c r="H215" s="1">
        <v>6.734</v>
      </c>
      <c r="I215" t="s">
        <v>569</v>
      </c>
    </row>
    <row r="216" spans="1:9" ht="43.2" x14ac:dyDescent="0.3">
      <c r="A216" t="s">
        <v>261</v>
      </c>
      <c r="B216" s="81" t="s">
        <v>500</v>
      </c>
      <c r="C216" s="1">
        <v>5.36</v>
      </c>
      <c r="E216" s="1">
        <v>5.36</v>
      </c>
      <c r="F216" s="1">
        <v>5.8959999999999999</v>
      </c>
      <c r="G216" s="1">
        <v>6.4320000000000004</v>
      </c>
      <c r="H216" s="1">
        <v>6.968</v>
      </c>
      <c r="I216" t="s">
        <v>569</v>
      </c>
    </row>
    <row r="217" spans="1:9" ht="72" x14ac:dyDescent="0.3">
      <c r="A217" t="s">
        <v>262</v>
      </c>
      <c r="B217" s="81" t="s">
        <v>501</v>
      </c>
    </row>
    <row r="218" spans="1:9" ht="43.2" x14ac:dyDescent="0.3">
      <c r="A218" t="s">
        <v>263</v>
      </c>
      <c r="B218" s="81" t="s">
        <v>502</v>
      </c>
      <c r="C218" s="1">
        <v>4.8600000000000003</v>
      </c>
      <c r="E218" s="1">
        <v>4.8600000000000003</v>
      </c>
      <c r="F218" s="1">
        <v>5.3460000000000001</v>
      </c>
      <c r="G218" s="1">
        <v>5.8319999999999999</v>
      </c>
      <c r="H218" s="1">
        <v>6.3179999999999996</v>
      </c>
    </row>
    <row r="219" spans="1:9" ht="57.6" x14ac:dyDescent="0.3">
      <c r="A219" t="s">
        <v>264</v>
      </c>
      <c r="B219" s="81" t="s">
        <v>503</v>
      </c>
      <c r="C219" s="1">
        <v>5.36</v>
      </c>
      <c r="E219" s="1">
        <v>5.36</v>
      </c>
      <c r="F219" s="1">
        <v>5.8959999999999999</v>
      </c>
      <c r="G219" s="1">
        <v>6.4320000000000004</v>
      </c>
      <c r="H219" s="1">
        <v>6.968</v>
      </c>
      <c r="I219" t="s">
        <v>569</v>
      </c>
    </row>
    <row r="220" spans="1:9" ht="57.6" x14ac:dyDescent="0.3">
      <c r="A220" t="s">
        <v>265</v>
      </c>
      <c r="B220" s="81" t="s">
        <v>504</v>
      </c>
      <c r="C220" s="1">
        <v>4.8600000000000003</v>
      </c>
      <c r="E220" s="1">
        <v>4.8600000000000003</v>
      </c>
      <c r="F220" s="1">
        <v>5.3460000000000001</v>
      </c>
      <c r="G220" s="1">
        <v>5.8319999999999999</v>
      </c>
      <c r="H220" s="1">
        <v>6.3179999999999996</v>
      </c>
    </row>
    <row r="221" spans="1:9" ht="72" x14ac:dyDescent="0.3">
      <c r="A221" t="s">
        <v>266</v>
      </c>
      <c r="B221" s="81" t="s">
        <v>505</v>
      </c>
      <c r="C221" s="1">
        <v>5.36</v>
      </c>
      <c r="E221" s="1">
        <v>5.36</v>
      </c>
      <c r="F221" s="1">
        <v>5.8959999999999999</v>
      </c>
      <c r="G221" s="1">
        <v>6.4320000000000004</v>
      </c>
      <c r="H221" s="1">
        <v>6.968</v>
      </c>
      <c r="I221" t="s">
        <v>569</v>
      </c>
    </row>
    <row r="222" spans="1:9" ht="43.2" x14ac:dyDescent="0.3">
      <c r="A222" t="s">
        <v>267</v>
      </c>
      <c r="B222" s="81" t="s">
        <v>506</v>
      </c>
      <c r="C222" s="1">
        <v>5.36</v>
      </c>
      <c r="E222" s="1">
        <v>5.36</v>
      </c>
      <c r="F222" s="1">
        <v>5.8959999999999999</v>
      </c>
      <c r="G222" s="1">
        <v>6.4320000000000004</v>
      </c>
      <c r="H222" s="1">
        <v>6.968</v>
      </c>
      <c r="I222" t="s">
        <v>569</v>
      </c>
    </row>
    <row r="223" spans="1:9" ht="28.8" x14ac:dyDescent="0.3">
      <c r="A223" t="s">
        <v>268</v>
      </c>
      <c r="B223" s="81" t="s">
        <v>507</v>
      </c>
      <c r="C223" s="1">
        <v>5.29</v>
      </c>
      <c r="E223" s="1">
        <v>5.29</v>
      </c>
      <c r="F223" s="1">
        <v>5.819</v>
      </c>
      <c r="G223" s="1">
        <v>6.3479999999999999</v>
      </c>
      <c r="H223" s="1">
        <v>6.8769999999999998</v>
      </c>
    </row>
    <row r="224" spans="1:9" ht="43.2" x14ac:dyDescent="0.3">
      <c r="A224" t="s">
        <v>269</v>
      </c>
      <c r="B224" s="81" t="s">
        <v>508</v>
      </c>
      <c r="C224" s="1">
        <v>5.36</v>
      </c>
      <c r="E224" s="1">
        <v>5.36</v>
      </c>
      <c r="F224" s="1">
        <v>5.8959999999999999</v>
      </c>
      <c r="G224" s="1">
        <v>6.4320000000000004</v>
      </c>
      <c r="H224" s="1">
        <v>6.968</v>
      </c>
      <c r="I224" t="s">
        <v>569</v>
      </c>
    </row>
    <row r="225" spans="1:9" ht="43.2" x14ac:dyDescent="0.3">
      <c r="A225" t="s">
        <v>270</v>
      </c>
      <c r="B225" s="81" t="s">
        <v>509</v>
      </c>
      <c r="C225" s="1">
        <v>5.36</v>
      </c>
      <c r="E225" s="1">
        <v>5.36</v>
      </c>
      <c r="F225" s="1">
        <v>5.8959999999999999</v>
      </c>
      <c r="G225" s="1">
        <v>6.4320000000000004</v>
      </c>
      <c r="H225" s="1">
        <v>6.968</v>
      </c>
      <c r="I225" t="s">
        <v>569</v>
      </c>
    </row>
    <row r="226" spans="1:9" ht="86.4" x14ac:dyDescent="0.3">
      <c r="A226" t="s">
        <v>271</v>
      </c>
      <c r="B226" s="81" t="s">
        <v>510</v>
      </c>
      <c r="C226" s="1">
        <v>5.36</v>
      </c>
      <c r="E226" s="1">
        <v>5.36</v>
      </c>
      <c r="F226" s="1">
        <v>5.8959999999999999</v>
      </c>
      <c r="G226" s="1">
        <v>6.4320000000000004</v>
      </c>
      <c r="H226" s="1">
        <v>6.968</v>
      </c>
      <c r="I226" t="s">
        <v>569</v>
      </c>
    </row>
    <row r="227" spans="1:9" ht="100.8" x14ac:dyDescent="0.3">
      <c r="A227" t="s">
        <v>272</v>
      </c>
      <c r="B227" s="81" t="s">
        <v>511</v>
      </c>
      <c r="C227" s="1">
        <v>5.36</v>
      </c>
      <c r="E227" s="1">
        <v>5.36</v>
      </c>
      <c r="F227" s="1">
        <v>5.8959999999999999</v>
      </c>
      <c r="G227" s="1">
        <v>6.4320000000000004</v>
      </c>
      <c r="H227" s="1">
        <v>6.968</v>
      </c>
      <c r="I227" t="s">
        <v>569</v>
      </c>
    </row>
    <row r="228" spans="1:9" ht="100.8" x14ac:dyDescent="0.3">
      <c r="A228" t="s">
        <v>273</v>
      </c>
      <c r="B228" s="81" t="s">
        <v>512</v>
      </c>
      <c r="C228" s="1">
        <v>5.36</v>
      </c>
      <c r="E228" s="1">
        <v>5.36</v>
      </c>
      <c r="F228" s="1">
        <v>5.8959999999999999</v>
      </c>
      <c r="G228" s="1">
        <v>6.4320000000000004</v>
      </c>
      <c r="H228" s="1">
        <v>6.968</v>
      </c>
      <c r="I228" t="s">
        <v>569</v>
      </c>
    </row>
    <row r="229" spans="1:9" ht="100.8" x14ac:dyDescent="0.3">
      <c r="A229" t="s">
        <v>274</v>
      </c>
      <c r="B229" s="81" t="s">
        <v>513</v>
      </c>
      <c r="C229" s="1">
        <v>4.8600000000000003</v>
      </c>
      <c r="E229" s="1">
        <v>4.8600000000000003</v>
      </c>
      <c r="F229" s="1">
        <v>5.3460000000000001</v>
      </c>
      <c r="G229" s="1">
        <v>5.8319999999999999</v>
      </c>
      <c r="H229" s="1">
        <v>6.3179999999999996</v>
      </c>
    </row>
    <row r="230" spans="1:9" ht="100.8" x14ac:dyDescent="0.3">
      <c r="A230" t="s">
        <v>275</v>
      </c>
      <c r="B230" s="81" t="s">
        <v>514</v>
      </c>
      <c r="C230" s="1">
        <v>4.78</v>
      </c>
      <c r="E230" s="1">
        <v>4.78</v>
      </c>
      <c r="F230" s="1">
        <v>5.258</v>
      </c>
      <c r="G230" s="1">
        <v>5.7359999999999998</v>
      </c>
      <c r="H230" s="1">
        <v>6.2140000000000004</v>
      </c>
    </row>
    <row r="231" spans="1:9" ht="43.2" x14ac:dyDescent="0.3">
      <c r="A231" t="s">
        <v>276</v>
      </c>
      <c r="B231" s="81" t="s">
        <v>515</v>
      </c>
      <c r="C231" s="1">
        <v>5.42</v>
      </c>
      <c r="E231" s="1">
        <v>5.42</v>
      </c>
      <c r="F231" s="1">
        <v>5.9619999999999997</v>
      </c>
      <c r="G231" s="1">
        <v>6.5039999999999996</v>
      </c>
      <c r="H231" s="1">
        <v>7.0460000000000003</v>
      </c>
      <c r="I231" t="s">
        <v>570</v>
      </c>
    </row>
    <row r="232" spans="1:9" ht="43.2" x14ac:dyDescent="0.3">
      <c r="A232" t="s">
        <v>277</v>
      </c>
      <c r="B232" s="81" t="s">
        <v>516</v>
      </c>
      <c r="C232" s="1">
        <v>5.34</v>
      </c>
      <c r="E232" s="1">
        <v>5.34</v>
      </c>
      <c r="F232" s="1">
        <v>5.8739999999999997</v>
      </c>
      <c r="G232" s="1">
        <v>6.4080000000000004</v>
      </c>
      <c r="H232" s="1">
        <v>6.9420000000000002</v>
      </c>
      <c r="I232" t="s">
        <v>570</v>
      </c>
    </row>
    <row r="233" spans="1:9" ht="100.8" x14ac:dyDescent="0.3">
      <c r="A233" t="s">
        <v>278</v>
      </c>
      <c r="B233" s="81" t="s">
        <v>517</v>
      </c>
      <c r="C233" s="1">
        <v>5.42</v>
      </c>
      <c r="E233" s="1">
        <v>5.42</v>
      </c>
      <c r="F233" s="1">
        <v>5.9619999999999997</v>
      </c>
      <c r="G233" s="1">
        <v>6.5039999999999996</v>
      </c>
      <c r="H233" s="1">
        <v>7.0460000000000003</v>
      </c>
      <c r="I233" t="s">
        <v>570</v>
      </c>
    </row>
    <row r="234" spans="1:9" ht="28.8" x14ac:dyDescent="0.3">
      <c r="A234" t="s">
        <v>279</v>
      </c>
      <c r="B234" s="81" t="s">
        <v>518</v>
      </c>
      <c r="C234" s="1">
        <v>4.8600000000000003</v>
      </c>
      <c r="E234" s="1">
        <v>4.8600000000000003</v>
      </c>
      <c r="F234" s="1">
        <v>5.3460000000000001</v>
      </c>
      <c r="G234" s="1">
        <v>5.8319999999999999</v>
      </c>
      <c r="H234" s="1">
        <v>6.3179999999999996</v>
      </c>
    </row>
    <row r="235" spans="1:9" ht="43.2" x14ac:dyDescent="0.3">
      <c r="A235" t="s">
        <v>280</v>
      </c>
      <c r="B235" s="81" t="s">
        <v>519</v>
      </c>
      <c r="C235" s="1">
        <v>5.36</v>
      </c>
      <c r="E235" s="1">
        <v>5.36</v>
      </c>
      <c r="F235" s="1">
        <v>5.8959999999999999</v>
      </c>
      <c r="G235" s="1">
        <v>6.4320000000000004</v>
      </c>
      <c r="H235" s="1">
        <v>6.968</v>
      </c>
      <c r="I235" t="s">
        <v>569</v>
      </c>
    </row>
    <row r="236" spans="1:9" ht="43.2" x14ac:dyDescent="0.3">
      <c r="A236" t="s">
        <v>281</v>
      </c>
      <c r="B236" s="81" t="s">
        <v>520</v>
      </c>
      <c r="C236" s="1">
        <v>5.36</v>
      </c>
      <c r="E236" s="1">
        <v>5.36</v>
      </c>
      <c r="F236" s="1">
        <v>5.8959999999999999</v>
      </c>
      <c r="G236" s="1">
        <v>6.4320000000000004</v>
      </c>
      <c r="H236" s="1">
        <v>6.968</v>
      </c>
      <c r="I236" t="s">
        <v>569</v>
      </c>
    </row>
    <row r="237" spans="1:9" ht="100.8" x14ac:dyDescent="0.3">
      <c r="A237" t="s">
        <v>282</v>
      </c>
      <c r="B237" s="81" t="s">
        <v>521</v>
      </c>
      <c r="C237" s="1">
        <v>4.8600000000000003</v>
      </c>
      <c r="E237" s="1">
        <v>4.8600000000000003</v>
      </c>
      <c r="F237" s="1">
        <v>5.3460000000000001</v>
      </c>
      <c r="G237" s="1">
        <v>5.8319999999999999</v>
      </c>
      <c r="H237" s="1">
        <v>6.3179999999999996</v>
      </c>
    </row>
    <row r="238" spans="1:9" ht="100.8" x14ac:dyDescent="0.3">
      <c r="A238" t="s">
        <v>283</v>
      </c>
      <c r="B238" s="81" t="s">
        <v>522</v>
      </c>
      <c r="C238" s="1">
        <v>5.36</v>
      </c>
      <c r="E238" s="1">
        <v>5.36</v>
      </c>
      <c r="F238" s="1">
        <v>5.8959999999999999</v>
      </c>
      <c r="G238" s="1">
        <v>6.4320000000000004</v>
      </c>
      <c r="H238" s="1">
        <v>6.968</v>
      </c>
      <c r="I238" t="s">
        <v>569</v>
      </c>
    </row>
    <row r="239" spans="1:9" ht="57.6" x14ac:dyDescent="0.3">
      <c r="A239" t="s">
        <v>284</v>
      </c>
      <c r="B239" s="81" t="s">
        <v>523</v>
      </c>
      <c r="C239" s="1">
        <v>5.36</v>
      </c>
      <c r="E239" s="1">
        <v>5.36</v>
      </c>
      <c r="F239" s="1">
        <v>5.8959999999999999</v>
      </c>
      <c r="G239" s="1">
        <v>6.4320000000000004</v>
      </c>
      <c r="H239" s="1">
        <v>6.968</v>
      </c>
      <c r="I239" t="s">
        <v>569</v>
      </c>
    </row>
    <row r="240" spans="1:9" ht="28.8" x14ac:dyDescent="0.3">
      <c r="A240" t="s">
        <v>285</v>
      </c>
      <c r="B240" s="81" t="s">
        <v>524</v>
      </c>
    </row>
    <row r="241" spans="1:9" x14ac:dyDescent="0.3">
      <c r="A241" t="s">
        <v>286</v>
      </c>
      <c r="B241" s="81" t="s">
        <v>525</v>
      </c>
      <c r="C241" s="1">
        <v>4.96</v>
      </c>
      <c r="E241" s="1">
        <v>4.96</v>
      </c>
      <c r="F241" s="1">
        <v>5.4560000000000004</v>
      </c>
      <c r="G241" s="1">
        <v>5.952</v>
      </c>
      <c r="H241" s="1">
        <v>6.4480000000000004</v>
      </c>
    </row>
    <row r="242" spans="1:9" ht="28.8" x14ac:dyDescent="0.3">
      <c r="A242" t="s">
        <v>287</v>
      </c>
      <c r="B242" s="81" t="s">
        <v>526</v>
      </c>
      <c r="C242" s="1">
        <v>4.96</v>
      </c>
      <c r="E242" s="1">
        <v>4.96</v>
      </c>
      <c r="F242" s="1">
        <v>5.4560000000000004</v>
      </c>
      <c r="G242" s="1">
        <v>5.952</v>
      </c>
      <c r="H242" s="1">
        <v>6.4480000000000004</v>
      </c>
    </row>
    <row r="243" spans="1:9" x14ac:dyDescent="0.3">
      <c r="A243" t="s">
        <v>288</v>
      </c>
      <c r="B243" s="81" t="s">
        <v>527</v>
      </c>
      <c r="C243" s="1">
        <v>5.18</v>
      </c>
      <c r="E243" s="1">
        <v>5.18</v>
      </c>
      <c r="F243" s="1">
        <v>5.6980000000000004</v>
      </c>
      <c r="G243" s="1">
        <v>6.2160000000000002</v>
      </c>
      <c r="H243" s="1">
        <v>6.734</v>
      </c>
      <c r="I243" t="s">
        <v>569</v>
      </c>
    </row>
    <row r="244" spans="1:9" x14ac:dyDescent="0.3">
      <c r="A244" t="s">
        <v>289</v>
      </c>
      <c r="B244" s="81" t="s">
        <v>528</v>
      </c>
      <c r="C244" s="1">
        <v>5.15</v>
      </c>
      <c r="E244" s="1">
        <v>5.15</v>
      </c>
      <c r="F244" s="1">
        <v>5.665</v>
      </c>
      <c r="G244" s="1">
        <v>6.18</v>
      </c>
      <c r="H244" s="1">
        <v>6.6950000000000003</v>
      </c>
    </row>
    <row r="245" spans="1:9" ht="28.8" x14ac:dyDescent="0.3">
      <c r="A245" t="s">
        <v>290</v>
      </c>
      <c r="B245" s="81" t="s">
        <v>529</v>
      </c>
      <c r="C245" s="1">
        <v>5.15</v>
      </c>
      <c r="E245" s="1">
        <v>5.15</v>
      </c>
      <c r="F245" s="1">
        <v>5.665</v>
      </c>
      <c r="G245" s="1">
        <v>6.18</v>
      </c>
      <c r="H245" s="1">
        <v>6.6950000000000003</v>
      </c>
    </row>
    <row r="246" spans="1:9" ht="28.8" x14ac:dyDescent="0.3">
      <c r="A246" t="s">
        <v>291</v>
      </c>
      <c r="B246" s="81" t="s">
        <v>530</v>
      </c>
      <c r="C246" s="1">
        <v>5.15</v>
      </c>
      <c r="E246" s="1">
        <v>5.15</v>
      </c>
      <c r="F246" s="1">
        <v>5.665</v>
      </c>
      <c r="G246" s="1">
        <v>6.18</v>
      </c>
      <c r="H246" s="1">
        <v>6.6950000000000003</v>
      </c>
    </row>
    <row r="247" spans="1:9" ht="43.2" x14ac:dyDescent="0.3">
      <c r="A247" t="s">
        <v>292</v>
      </c>
      <c r="B247" s="81" t="s">
        <v>531</v>
      </c>
      <c r="C247" s="1">
        <v>5.15</v>
      </c>
      <c r="E247" s="1">
        <v>5.15</v>
      </c>
      <c r="F247" s="1">
        <v>5.665</v>
      </c>
      <c r="G247" s="1">
        <v>6.18</v>
      </c>
      <c r="H247" s="1">
        <v>6.6950000000000003</v>
      </c>
    </row>
    <row r="248" spans="1:9" x14ac:dyDescent="0.3">
      <c r="A248" t="s">
        <v>293</v>
      </c>
      <c r="B248" s="81" t="s">
        <v>532</v>
      </c>
      <c r="C248" s="1">
        <v>5.18</v>
      </c>
      <c r="E248" s="1">
        <v>5.18</v>
      </c>
      <c r="F248" s="1">
        <v>5.6980000000000004</v>
      </c>
      <c r="G248" s="1">
        <v>6.2160000000000002</v>
      </c>
      <c r="H248" s="1">
        <v>6.734</v>
      </c>
      <c r="I248" t="s">
        <v>569</v>
      </c>
    </row>
    <row r="249" spans="1:9" ht="28.8" x14ac:dyDescent="0.3">
      <c r="A249" t="s">
        <v>294</v>
      </c>
      <c r="B249" s="81" t="s">
        <v>533</v>
      </c>
      <c r="C249" s="1">
        <v>5.18</v>
      </c>
      <c r="E249" s="1">
        <v>5.18</v>
      </c>
      <c r="F249" s="1">
        <v>5.6980000000000004</v>
      </c>
      <c r="G249" s="1">
        <v>6.2160000000000002</v>
      </c>
      <c r="H249" s="1">
        <v>6.734</v>
      </c>
      <c r="I249" t="s">
        <v>569</v>
      </c>
    </row>
    <row r="250" spans="1:9" ht="28.8" x14ac:dyDescent="0.3">
      <c r="A250" t="s">
        <v>295</v>
      </c>
      <c r="B250" s="81" t="s">
        <v>534</v>
      </c>
      <c r="C250" s="1">
        <v>5.18</v>
      </c>
      <c r="E250" s="1">
        <v>5.18</v>
      </c>
      <c r="F250" s="1">
        <v>5.6980000000000004</v>
      </c>
      <c r="G250" s="1">
        <v>6.2160000000000002</v>
      </c>
      <c r="H250" s="1">
        <v>6.734</v>
      </c>
      <c r="I250" t="s">
        <v>569</v>
      </c>
    </row>
    <row r="251" spans="1:9" ht="43.2" x14ac:dyDescent="0.3">
      <c r="A251" t="s">
        <v>296</v>
      </c>
      <c r="B251" s="81" t="s">
        <v>535</v>
      </c>
      <c r="C251" s="1">
        <v>5.18</v>
      </c>
      <c r="E251" s="1">
        <v>5.18</v>
      </c>
      <c r="F251" s="1">
        <v>5.6980000000000004</v>
      </c>
      <c r="G251" s="1">
        <v>6.2160000000000002</v>
      </c>
      <c r="H251" s="1">
        <v>6.734</v>
      </c>
      <c r="I251" t="s">
        <v>569</v>
      </c>
    </row>
    <row r="252" spans="1:9" ht="100.8" x14ac:dyDescent="0.3">
      <c r="A252" t="s">
        <v>297</v>
      </c>
      <c r="B252" s="81" t="s">
        <v>536</v>
      </c>
      <c r="C252" s="1">
        <v>5.36</v>
      </c>
      <c r="E252" s="1">
        <v>5.36</v>
      </c>
      <c r="F252" s="1">
        <v>5.8959999999999999</v>
      </c>
      <c r="G252" s="1">
        <v>6.4320000000000004</v>
      </c>
      <c r="H252" s="1">
        <v>6.968</v>
      </c>
      <c r="I252" t="s">
        <v>569</v>
      </c>
    </row>
    <row r="253" spans="1:9" ht="86.4" x14ac:dyDescent="0.3">
      <c r="A253" t="s">
        <v>298</v>
      </c>
      <c r="B253" s="81" t="s">
        <v>537</v>
      </c>
      <c r="C253" s="1">
        <v>5.36</v>
      </c>
      <c r="E253" s="1">
        <v>5.36</v>
      </c>
      <c r="F253" s="1">
        <v>5.8959999999999999</v>
      </c>
      <c r="G253" s="1">
        <v>6.4320000000000004</v>
      </c>
      <c r="H253" s="1">
        <v>6.968</v>
      </c>
      <c r="I253" t="s">
        <v>569</v>
      </c>
    </row>
    <row r="254" spans="1:9" ht="86.4" x14ac:dyDescent="0.3">
      <c r="A254" t="s">
        <v>299</v>
      </c>
      <c r="B254" s="81" t="s">
        <v>538</v>
      </c>
      <c r="C254" s="1">
        <v>5.36</v>
      </c>
      <c r="E254" s="1">
        <v>5.36</v>
      </c>
      <c r="F254" s="1">
        <v>5.8959999999999999</v>
      </c>
      <c r="G254" s="1">
        <v>6.4320000000000004</v>
      </c>
      <c r="H254" s="1">
        <v>6.968</v>
      </c>
      <c r="I254" t="s">
        <v>569</v>
      </c>
    </row>
    <row r="255" spans="1:9" ht="43.2" x14ac:dyDescent="0.3">
      <c r="A255" t="s">
        <v>300</v>
      </c>
      <c r="B255" s="81" t="s">
        <v>539</v>
      </c>
    </row>
    <row r="256" spans="1:9" ht="43.2" x14ac:dyDescent="0.3">
      <c r="A256" t="s">
        <v>301</v>
      </c>
      <c r="B256" s="81" t="s">
        <v>539</v>
      </c>
      <c r="C256" s="1">
        <v>5.18</v>
      </c>
      <c r="E256" s="1">
        <v>5.18</v>
      </c>
      <c r="F256" s="1">
        <v>5.6980000000000004</v>
      </c>
      <c r="G256" s="1">
        <v>6.2160000000000002</v>
      </c>
      <c r="H256" s="1">
        <v>6.734</v>
      </c>
      <c r="I256" t="s">
        <v>569</v>
      </c>
    </row>
    <row r="257" spans="1:9" ht="72" x14ac:dyDescent="0.3">
      <c r="A257" t="s">
        <v>302</v>
      </c>
      <c r="B257" s="81" t="s">
        <v>540</v>
      </c>
    </row>
    <row r="258" spans="1:9" x14ac:dyDescent="0.3">
      <c r="A258" t="s">
        <v>303</v>
      </c>
      <c r="B258" s="81" t="s">
        <v>541</v>
      </c>
      <c r="C258" s="1">
        <v>5.18</v>
      </c>
      <c r="E258" s="1">
        <v>5.18</v>
      </c>
      <c r="F258" s="1">
        <v>5.6980000000000004</v>
      </c>
      <c r="G258" s="1">
        <v>6.2160000000000002</v>
      </c>
      <c r="H258" s="1">
        <v>6.734</v>
      </c>
      <c r="I258" t="s">
        <v>569</v>
      </c>
    </row>
    <row r="259" spans="1:9" x14ac:dyDescent="0.3">
      <c r="A259" t="s">
        <v>304</v>
      </c>
      <c r="B259" s="81" t="s">
        <v>542</v>
      </c>
      <c r="C259" s="1">
        <v>4.6100000000000003</v>
      </c>
      <c r="E259" s="1">
        <v>4.6100000000000003</v>
      </c>
      <c r="F259" s="1">
        <v>5.0709999999999997</v>
      </c>
      <c r="G259" s="1">
        <v>5.532</v>
      </c>
      <c r="H259" s="1">
        <v>5.9930000000000003</v>
      </c>
      <c r="I259" t="s">
        <v>569</v>
      </c>
    </row>
    <row r="260" spans="1:9" ht="28.8" x14ac:dyDescent="0.3">
      <c r="A260" t="s">
        <v>305</v>
      </c>
      <c r="B260" s="81" t="s">
        <v>543</v>
      </c>
      <c r="C260" s="1">
        <v>5.18</v>
      </c>
      <c r="E260" s="1">
        <v>5.18</v>
      </c>
      <c r="F260" s="1">
        <v>5.6980000000000004</v>
      </c>
      <c r="G260" s="1">
        <v>6.2160000000000002</v>
      </c>
      <c r="H260" s="1">
        <v>6.734</v>
      </c>
      <c r="I260" t="s">
        <v>569</v>
      </c>
    </row>
    <row r="261" spans="1:9" x14ac:dyDescent="0.3">
      <c r="A261" t="s">
        <v>306</v>
      </c>
      <c r="B261" s="81" t="s">
        <v>544</v>
      </c>
      <c r="C261" s="1">
        <v>5.18</v>
      </c>
      <c r="E261" s="1">
        <v>5.18</v>
      </c>
      <c r="F261" s="1">
        <v>5.6980000000000004</v>
      </c>
      <c r="G261" s="1">
        <v>6.2160000000000002</v>
      </c>
      <c r="H261" s="1">
        <v>6.734</v>
      </c>
      <c r="I261" t="s">
        <v>569</v>
      </c>
    </row>
    <row r="262" spans="1:9" x14ac:dyDescent="0.3">
      <c r="A262" t="s">
        <v>307</v>
      </c>
      <c r="B262" s="81" t="s">
        <v>545</v>
      </c>
      <c r="C262" s="1">
        <v>4.6100000000000003</v>
      </c>
      <c r="E262" s="1">
        <v>4.6100000000000003</v>
      </c>
      <c r="F262" s="1">
        <v>5.0709999999999997</v>
      </c>
      <c r="G262" s="1">
        <v>5.532</v>
      </c>
      <c r="H262" s="1">
        <v>5.9930000000000003</v>
      </c>
      <c r="I262" t="s">
        <v>569</v>
      </c>
    </row>
    <row r="263" spans="1:9" ht="28.8" x14ac:dyDescent="0.3">
      <c r="A263" t="s">
        <v>308</v>
      </c>
      <c r="B263" s="81" t="s">
        <v>546</v>
      </c>
      <c r="C263" s="1">
        <v>5.18</v>
      </c>
      <c r="E263" s="1">
        <v>5.18</v>
      </c>
      <c r="F263" s="1">
        <v>5.6980000000000004</v>
      </c>
      <c r="G263" s="1">
        <v>6.2160000000000002</v>
      </c>
      <c r="H263" s="1">
        <v>6.734</v>
      </c>
      <c r="I263" t="s">
        <v>569</v>
      </c>
    </row>
    <row r="264" spans="1:9" ht="43.2" x14ac:dyDescent="0.3">
      <c r="A264" t="s">
        <v>309</v>
      </c>
      <c r="B264" s="81" t="s">
        <v>547</v>
      </c>
      <c r="C264" s="1">
        <v>5.18</v>
      </c>
      <c r="E264" s="1">
        <v>5.18</v>
      </c>
      <c r="F264" s="1">
        <v>5.6980000000000004</v>
      </c>
      <c r="G264" s="1">
        <v>6.2160000000000002</v>
      </c>
      <c r="H264" s="1">
        <v>6.734</v>
      </c>
      <c r="I264" t="s">
        <v>569</v>
      </c>
    </row>
    <row r="265" spans="1:9" ht="72" x14ac:dyDescent="0.3">
      <c r="A265" t="s">
        <v>310</v>
      </c>
      <c r="B265" s="81" t="s">
        <v>548</v>
      </c>
      <c r="C265" s="1">
        <v>5.18</v>
      </c>
      <c r="E265" s="1">
        <v>5.18</v>
      </c>
      <c r="F265" s="1">
        <v>5.6980000000000004</v>
      </c>
      <c r="G265" s="1">
        <v>6.2160000000000002</v>
      </c>
      <c r="H265" s="1">
        <v>6.734</v>
      </c>
      <c r="I265" t="s">
        <v>569</v>
      </c>
    </row>
    <row r="266" spans="1:9" x14ac:dyDescent="0.3">
      <c r="A266" t="s">
        <v>311</v>
      </c>
      <c r="B266" s="81" t="s">
        <v>549</v>
      </c>
      <c r="C266" s="1">
        <v>5.18</v>
      </c>
      <c r="E266" s="1">
        <v>5.18</v>
      </c>
      <c r="F266" s="1">
        <v>5.6980000000000004</v>
      </c>
      <c r="G266" s="1">
        <v>6.2160000000000002</v>
      </c>
      <c r="H266" s="1">
        <v>6.734</v>
      </c>
      <c r="I266" t="s">
        <v>569</v>
      </c>
    </row>
    <row r="267" spans="1:9" ht="28.8" x14ac:dyDescent="0.3">
      <c r="A267" t="s">
        <v>312</v>
      </c>
      <c r="B267" s="81" t="s">
        <v>550</v>
      </c>
      <c r="C267" s="1">
        <v>5.18</v>
      </c>
      <c r="E267" s="1">
        <v>5.18</v>
      </c>
      <c r="F267" s="1">
        <v>5.6980000000000004</v>
      </c>
      <c r="G267" s="1">
        <v>6.2160000000000002</v>
      </c>
      <c r="H267" s="1">
        <v>6.734</v>
      </c>
      <c r="I267" t="s">
        <v>569</v>
      </c>
    </row>
    <row r="268" spans="1:9" ht="28.8" x14ac:dyDescent="0.3">
      <c r="A268" t="s">
        <v>313</v>
      </c>
      <c r="B268" s="81" t="s">
        <v>551</v>
      </c>
      <c r="C268" s="1">
        <v>5.18</v>
      </c>
      <c r="E268" s="1">
        <v>5.18</v>
      </c>
      <c r="F268" s="1">
        <v>5.6980000000000004</v>
      </c>
      <c r="G268" s="1">
        <v>6.2160000000000002</v>
      </c>
      <c r="H268" s="1">
        <v>6.734</v>
      </c>
      <c r="I268" t="s">
        <v>569</v>
      </c>
    </row>
    <row r="269" spans="1:9" ht="28.8" x14ac:dyDescent="0.3">
      <c r="A269" t="s">
        <v>314</v>
      </c>
      <c r="B269" s="81" t="s">
        <v>552</v>
      </c>
      <c r="C269" s="1">
        <v>5.18</v>
      </c>
      <c r="E269" s="1">
        <v>5.18</v>
      </c>
      <c r="F269" s="1">
        <v>5.6980000000000004</v>
      </c>
      <c r="G269" s="1">
        <v>6.2160000000000002</v>
      </c>
      <c r="H269" s="1">
        <v>6.734</v>
      </c>
      <c r="I269" t="s">
        <v>569</v>
      </c>
    </row>
    <row r="270" spans="1:9" ht="28.8" x14ac:dyDescent="0.3">
      <c r="A270" t="s">
        <v>315</v>
      </c>
      <c r="B270" s="81" t="s">
        <v>553</v>
      </c>
      <c r="C270" s="1">
        <v>5.18</v>
      </c>
      <c r="E270" s="1">
        <v>5.18</v>
      </c>
      <c r="F270" s="1">
        <v>5.6980000000000004</v>
      </c>
      <c r="G270" s="1">
        <v>6.2160000000000002</v>
      </c>
      <c r="H270" s="1">
        <v>6.734</v>
      </c>
      <c r="I270" t="s">
        <v>569</v>
      </c>
    </row>
    <row r="271" spans="1:9" x14ac:dyDescent="0.3">
      <c r="A271" t="s">
        <v>316</v>
      </c>
      <c r="B271" s="81" t="s">
        <v>554</v>
      </c>
      <c r="C271" s="1">
        <v>5.18</v>
      </c>
      <c r="E271" s="1">
        <v>5.18</v>
      </c>
      <c r="F271" s="1">
        <v>5.6980000000000004</v>
      </c>
      <c r="G271" s="1">
        <v>6.2160000000000002</v>
      </c>
      <c r="H271" s="1">
        <v>6.734</v>
      </c>
      <c r="I271" t="s">
        <v>569</v>
      </c>
    </row>
    <row r="272" spans="1:9" x14ac:dyDescent="0.3">
      <c r="A272" t="s">
        <v>317</v>
      </c>
      <c r="B272" s="81" t="s">
        <v>555</v>
      </c>
      <c r="C272" s="1">
        <v>5.18</v>
      </c>
      <c r="E272" s="1">
        <v>5.18</v>
      </c>
      <c r="F272" s="1">
        <v>5.6980000000000004</v>
      </c>
      <c r="G272" s="1">
        <v>6.2160000000000002</v>
      </c>
      <c r="H272" s="1">
        <v>6.734</v>
      </c>
      <c r="I272" t="s">
        <v>569</v>
      </c>
    </row>
    <row r="273" spans="1:9" ht="28.8" x14ac:dyDescent="0.3">
      <c r="A273" t="s">
        <v>318</v>
      </c>
      <c r="B273" s="81" t="s">
        <v>556</v>
      </c>
    </row>
    <row r="274" spans="1:9" ht="28.8" x14ac:dyDescent="0.3">
      <c r="A274" t="s">
        <v>319</v>
      </c>
      <c r="B274" s="81" t="s">
        <v>557</v>
      </c>
      <c r="C274" s="1">
        <v>5.18</v>
      </c>
      <c r="E274" s="1">
        <v>5.18</v>
      </c>
      <c r="F274" s="1">
        <v>5.6980000000000004</v>
      </c>
      <c r="G274" s="1">
        <v>6.2160000000000002</v>
      </c>
      <c r="H274" s="1">
        <v>6.734</v>
      </c>
      <c r="I274" t="s">
        <v>569</v>
      </c>
    </row>
    <row r="275" spans="1:9" ht="43.2" x14ac:dyDescent="0.3">
      <c r="A275" t="s">
        <v>320</v>
      </c>
      <c r="B275" s="81" t="s">
        <v>558</v>
      </c>
      <c r="C275" s="1">
        <v>5.18</v>
      </c>
      <c r="E275" s="1">
        <v>5.18</v>
      </c>
      <c r="F275" s="1">
        <v>5.6980000000000004</v>
      </c>
      <c r="G275" s="1">
        <v>6.2160000000000002</v>
      </c>
      <c r="H275" s="1">
        <v>6.734</v>
      </c>
      <c r="I275" t="s">
        <v>569</v>
      </c>
    </row>
    <row r="276" spans="1:9" ht="28.8" x14ac:dyDescent="0.3">
      <c r="A276" t="s">
        <v>321</v>
      </c>
      <c r="B276" s="81" t="s">
        <v>559</v>
      </c>
      <c r="C276" s="1">
        <v>5.18</v>
      </c>
      <c r="E276" s="1">
        <v>5.18</v>
      </c>
      <c r="F276" s="1">
        <v>5.6980000000000004</v>
      </c>
      <c r="G276" s="1">
        <v>6.2160000000000002</v>
      </c>
      <c r="H276" s="1">
        <v>6.734</v>
      </c>
      <c r="I276" t="s">
        <v>569</v>
      </c>
    </row>
    <row r="277" spans="1:9" x14ac:dyDescent="0.3">
      <c r="A277" t="s">
        <v>322</v>
      </c>
      <c r="B277" s="81" t="s">
        <v>560</v>
      </c>
      <c r="C277" s="1">
        <v>5.18</v>
      </c>
      <c r="E277" s="1">
        <v>5.18</v>
      </c>
      <c r="F277" s="1">
        <v>5.6980000000000004</v>
      </c>
      <c r="G277" s="1">
        <v>6.2160000000000002</v>
      </c>
      <c r="H277" s="1">
        <v>6.734</v>
      </c>
      <c r="I277" t="s">
        <v>569</v>
      </c>
    </row>
    <row r="278" spans="1:9" ht="28.8" x14ac:dyDescent="0.3">
      <c r="A278" t="s">
        <v>323</v>
      </c>
      <c r="B278" s="81" t="s">
        <v>561</v>
      </c>
      <c r="C278" s="1">
        <v>5.18</v>
      </c>
      <c r="E278" s="1">
        <v>5.18</v>
      </c>
      <c r="F278" s="1">
        <v>5.6980000000000004</v>
      </c>
      <c r="G278" s="1">
        <v>6.2160000000000002</v>
      </c>
      <c r="H278" s="1">
        <v>6.734</v>
      </c>
      <c r="I278" t="s">
        <v>569</v>
      </c>
    </row>
    <row r="279" spans="1:9" x14ac:dyDescent="0.3">
      <c r="A279" t="s">
        <v>324</v>
      </c>
      <c r="B279" s="81" t="s">
        <v>562</v>
      </c>
      <c r="C279" s="1">
        <v>5.18</v>
      </c>
      <c r="E279" s="1">
        <v>5.18</v>
      </c>
      <c r="F279" s="1">
        <v>5.6980000000000004</v>
      </c>
      <c r="G279" s="1">
        <v>6.2160000000000002</v>
      </c>
      <c r="H279" s="1">
        <v>6.734</v>
      </c>
      <c r="I279" t="s">
        <v>569</v>
      </c>
    </row>
    <row r="280" spans="1:9" ht="43.2" x14ac:dyDescent="0.3">
      <c r="A280" t="s">
        <v>325</v>
      </c>
      <c r="B280" s="81" t="s">
        <v>563</v>
      </c>
      <c r="C280" s="1">
        <v>5.18</v>
      </c>
      <c r="E280" s="1">
        <v>5.18</v>
      </c>
      <c r="F280" s="1">
        <v>5.6980000000000004</v>
      </c>
      <c r="G280" s="1">
        <v>6.2160000000000002</v>
      </c>
      <c r="H280" s="1">
        <v>6.734</v>
      </c>
      <c r="I280" t="s">
        <v>569</v>
      </c>
    </row>
    <row r="281" spans="1:9" ht="28.8" x14ac:dyDescent="0.3">
      <c r="A281" t="s">
        <v>326</v>
      </c>
      <c r="B281" s="81" t="s">
        <v>564</v>
      </c>
      <c r="C281" s="1">
        <v>5.18</v>
      </c>
      <c r="E281" s="1">
        <v>5.18</v>
      </c>
      <c r="F281" s="1">
        <v>5.6980000000000004</v>
      </c>
      <c r="G281" s="1">
        <v>6.2160000000000002</v>
      </c>
      <c r="H281" s="1">
        <v>6.734</v>
      </c>
      <c r="I281" t="s">
        <v>569</v>
      </c>
    </row>
    <row r="282" spans="1:9" ht="28.8" x14ac:dyDescent="0.3">
      <c r="A282" t="s">
        <v>327</v>
      </c>
      <c r="B282" s="81" t="s">
        <v>565</v>
      </c>
      <c r="C282" s="1">
        <v>5.18</v>
      </c>
      <c r="E282" s="1">
        <v>5.18</v>
      </c>
      <c r="F282" s="1">
        <v>5.6980000000000004</v>
      </c>
      <c r="G282" s="1">
        <v>6.2160000000000002</v>
      </c>
      <c r="H282" s="1">
        <v>6.734</v>
      </c>
      <c r="I282" t="s">
        <v>569</v>
      </c>
    </row>
    <row r="283" spans="1:9" ht="28.8" x14ac:dyDescent="0.3">
      <c r="A283" t="s">
        <v>328</v>
      </c>
      <c r="B283" s="81" t="s">
        <v>566</v>
      </c>
      <c r="C283" s="1">
        <v>5.18</v>
      </c>
      <c r="E283" s="1">
        <v>5.18</v>
      </c>
      <c r="F283" s="1">
        <v>5.6980000000000004</v>
      </c>
      <c r="G283" s="1">
        <v>6.2160000000000002</v>
      </c>
      <c r="H283" s="1">
        <v>6.734</v>
      </c>
      <c r="I283" t="s">
        <v>569</v>
      </c>
    </row>
    <row r="284" spans="1:9" ht="28.8" x14ac:dyDescent="0.3">
      <c r="A284" t="s">
        <v>329</v>
      </c>
      <c r="B284" s="81" t="s">
        <v>567</v>
      </c>
      <c r="C284" s="1">
        <v>5.36</v>
      </c>
      <c r="E284" s="1">
        <v>5.36</v>
      </c>
      <c r="F284" s="1">
        <v>5.8959999999999999</v>
      </c>
      <c r="G284" s="1">
        <v>6.4320000000000004</v>
      </c>
      <c r="H284" s="1">
        <v>6.968</v>
      </c>
      <c r="I284" t="s">
        <v>569</v>
      </c>
    </row>
  </sheetData>
  <sheetProtection algorithmName="SHA-512" hashValue="UBksbdEsRi6OP+UhWUgJxJLggMhTZVKPDG2VzVsx7IM6TXiS3GGFkbwmrfS58D1UrcNtyDmvjk5ia+qphvpthQ==" saltValue="qbHKnfSkLcnK1sQ1Zy1V3A==" spinCount="100000"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61"/>
  <dimension ref="A1:I60"/>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1.7</v>
      </c>
      <c r="D2" s="1">
        <v>0.04</v>
      </c>
      <c r="E2" s="1">
        <v>1.74</v>
      </c>
      <c r="F2" s="1">
        <v>1.7569999999999999</v>
      </c>
      <c r="G2" s="1">
        <v>1.7569999999999999</v>
      </c>
      <c r="H2" s="1">
        <v>1.7569999999999999</v>
      </c>
    </row>
    <row r="3" spans="1:9" x14ac:dyDescent="0.3">
      <c r="A3" t="s">
        <v>16</v>
      </c>
      <c r="B3" s="81" t="s">
        <v>54</v>
      </c>
    </row>
    <row r="4" spans="1:9" x14ac:dyDescent="0.3">
      <c r="A4" t="s">
        <v>17</v>
      </c>
      <c r="B4" s="81" t="s">
        <v>55</v>
      </c>
      <c r="C4" s="1">
        <v>0.6</v>
      </c>
      <c r="D4" s="1">
        <v>0.04</v>
      </c>
      <c r="E4" s="1">
        <v>0.65</v>
      </c>
      <c r="F4" s="1">
        <v>0.65700000000000003</v>
      </c>
      <c r="G4" s="1">
        <v>0.65700000000000003</v>
      </c>
      <c r="H4" s="1">
        <v>0.65700000000000003</v>
      </c>
    </row>
    <row r="5" spans="1:9" x14ac:dyDescent="0.3">
      <c r="A5" t="s">
        <v>18</v>
      </c>
      <c r="B5" s="81" t="s">
        <v>56</v>
      </c>
      <c r="C5" s="1">
        <v>1.5</v>
      </c>
      <c r="D5" s="1">
        <v>0.06</v>
      </c>
      <c r="E5" s="1">
        <v>1.56</v>
      </c>
      <c r="F5" s="1">
        <v>1.5760000000000001</v>
      </c>
      <c r="G5" s="1">
        <v>1.5760000000000001</v>
      </c>
      <c r="H5" s="1">
        <v>1.5760000000000001</v>
      </c>
    </row>
    <row r="6" spans="1:9" x14ac:dyDescent="0.3">
      <c r="A6" t="s">
        <v>19</v>
      </c>
      <c r="B6" s="81" t="s">
        <v>57</v>
      </c>
    </row>
    <row r="7" spans="1:9" ht="57.6" x14ac:dyDescent="0.3">
      <c r="A7" t="s">
        <v>20</v>
      </c>
      <c r="B7" s="81" t="s">
        <v>58</v>
      </c>
      <c r="C7" s="1">
        <v>0.46</v>
      </c>
      <c r="D7" s="1">
        <v>0.04</v>
      </c>
      <c r="E7" s="1">
        <v>0.49</v>
      </c>
      <c r="F7" s="1">
        <v>0.495</v>
      </c>
      <c r="G7" s="1">
        <v>0.495</v>
      </c>
      <c r="H7" s="1">
        <v>0.495</v>
      </c>
    </row>
    <row r="8" spans="1:9" ht="57.6" x14ac:dyDescent="0.3">
      <c r="A8" t="s">
        <v>21</v>
      </c>
      <c r="B8" s="81" t="s">
        <v>59</v>
      </c>
      <c r="C8" s="1">
        <v>0.76</v>
      </c>
      <c r="D8" s="1">
        <v>0.04</v>
      </c>
      <c r="E8" s="1">
        <v>0.8</v>
      </c>
      <c r="F8" s="1">
        <v>0.80800000000000005</v>
      </c>
      <c r="G8" s="1">
        <v>0.80800000000000005</v>
      </c>
      <c r="H8" s="1">
        <v>0.80800000000000005</v>
      </c>
    </row>
    <row r="9" spans="1:9" ht="72" x14ac:dyDescent="0.3">
      <c r="A9" t="s">
        <v>22</v>
      </c>
      <c r="B9" s="81" t="s">
        <v>60</v>
      </c>
      <c r="C9" s="1">
        <v>1.38</v>
      </c>
      <c r="D9" s="1">
        <v>0.1</v>
      </c>
      <c r="E9" s="1">
        <v>1.49</v>
      </c>
      <c r="F9" s="1">
        <v>1.5049999999999999</v>
      </c>
      <c r="G9" s="1">
        <v>1.5049999999999999</v>
      </c>
      <c r="H9" s="1">
        <v>1.5049999999999999</v>
      </c>
    </row>
    <row r="10" spans="1:9" ht="57.6" x14ac:dyDescent="0.3">
      <c r="A10" t="s">
        <v>23</v>
      </c>
      <c r="B10" s="81" t="s">
        <v>61</v>
      </c>
      <c r="C10" s="1">
        <v>1.35</v>
      </c>
      <c r="D10" s="1">
        <v>0.1</v>
      </c>
      <c r="E10" s="1">
        <v>1.46</v>
      </c>
      <c r="F10" s="1">
        <v>1.4750000000000001</v>
      </c>
      <c r="G10" s="1">
        <v>1.4750000000000001</v>
      </c>
      <c r="H10" s="1">
        <v>1.4750000000000001</v>
      </c>
    </row>
    <row r="11" spans="1:9" ht="28.8" x14ac:dyDescent="0.3">
      <c r="A11" t="s">
        <v>24</v>
      </c>
      <c r="B11" s="81" t="s">
        <v>62</v>
      </c>
      <c r="C11" s="1">
        <v>0.6</v>
      </c>
      <c r="D11" s="1">
        <v>7.0000000000000007E-2</v>
      </c>
      <c r="E11" s="1">
        <v>0.66</v>
      </c>
      <c r="F11" s="1">
        <v>0.66700000000000004</v>
      </c>
      <c r="G11" s="1">
        <v>0.66700000000000004</v>
      </c>
      <c r="H11" s="1">
        <v>0.66700000000000004</v>
      </c>
    </row>
    <row r="12" spans="1:9" ht="28.8" x14ac:dyDescent="0.3">
      <c r="A12" t="s">
        <v>25</v>
      </c>
      <c r="B12" s="81" t="s">
        <v>63</v>
      </c>
      <c r="C12" s="1">
        <v>1.06</v>
      </c>
      <c r="D12" s="1">
        <v>0.08</v>
      </c>
      <c r="E12" s="1">
        <v>1.1399999999999999</v>
      </c>
      <c r="F12" s="1">
        <v>1.151</v>
      </c>
      <c r="G12" s="1">
        <v>1.151</v>
      </c>
      <c r="H12" s="1">
        <v>1.151</v>
      </c>
    </row>
    <row r="13" spans="1:9" ht="28.8" x14ac:dyDescent="0.3">
      <c r="A13" t="s">
        <v>26</v>
      </c>
      <c r="B13" s="81" t="s">
        <v>64</v>
      </c>
      <c r="C13" s="1">
        <v>1.1399999999999999</v>
      </c>
      <c r="D13" s="1">
        <v>0.06</v>
      </c>
      <c r="E13" s="1">
        <v>1.2</v>
      </c>
      <c r="F13" s="1">
        <v>1.212</v>
      </c>
      <c r="G13" s="1">
        <v>1.212</v>
      </c>
      <c r="H13" s="1">
        <v>1.212</v>
      </c>
    </row>
    <row r="14" spans="1:9" ht="43.2" x14ac:dyDescent="0.3">
      <c r="A14" t="s">
        <v>27</v>
      </c>
      <c r="B14" s="81" t="s">
        <v>65</v>
      </c>
      <c r="C14" s="1">
        <v>1.76</v>
      </c>
      <c r="D14" s="1">
        <v>0.09</v>
      </c>
      <c r="E14" s="1">
        <v>1.85</v>
      </c>
      <c r="F14" s="1">
        <v>1.869</v>
      </c>
      <c r="G14" s="1">
        <v>1.869</v>
      </c>
      <c r="H14" s="1">
        <v>1.869</v>
      </c>
    </row>
    <row r="15" spans="1:9" ht="72" x14ac:dyDescent="0.3">
      <c r="A15" t="s">
        <v>28</v>
      </c>
      <c r="B15" s="81" t="s">
        <v>66</v>
      </c>
      <c r="C15" s="1">
        <v>1.52</v>
      </c>
      <c r="D15" s="1">
        <v>0.08</v>
      </c>
      <c r="E15" s="1">
        <v>1.61</v>
      </c>
      <c r="F15" s="1">
        <v>1.6259999999999999</v>
      </c>
      <c r="G15" s="1">
        <v>1.6259999999999999</v>
      </c>
      <c r="H15" s="1">
        <v>1.6259999999999999</v>
      </c>
    </row>
    <row r="16" spans="1:9" ht="72" x14ac:dyDescent="0.3">
      <c r="A16" t="s">
        <v>29</v>
      </c>
      <c r="B16" s="81" t="s">
        <v>67</v>
      </c>
      <c r="C16" s="1">
        <v>1.52</v>
      </c>
      <c r="D16" s="1">
        <v>0.08</v>
      </c>
      <c r="E16" s="1">
        <v>1.61</v>
      </c>
      <c r="F16" s="1">
        <v>1.6259999999999999</v>
      </c>
      <c r="G16" s="1">
        <v>1.6259999999999999</v>
      </c>
      <c r="H16" s="1">
        <v>1.6259999999999999</v>
      </c>
    </row>
    <row r="17" spans="1:9" ht="28.8" x14ac:dyDescent="0.3">
      <c r="A17" t="s">
        <v>30</v>
      </c>
      <c r="B17" s="81" t="s">
        <v>68</v>
      </c>
      <c r="C17" s="1">
        <v>2.65</v>
      </c>
      <c r="D17" s="1">
        <v>7.0000000000000007E-2</v>
      </c>
      <c r="E17" s="1">
        <v>2.72</v>
      </c>
      <c r="F17" s="1">
        <v>2.7469999999999999</v>
      </c>
      <c r="G17" s="1">
        <v>2.7469999999999999</v>
      </c>
      <c r="H17" s="1">
        <v>2.7469999999999999</v>
      </c>
    </row>
    <row r="18" spans="1:9" ht="43.2" x14ac:dyDescent="0.3">
      <c r="A18" t="s">
        <v>31</v>
      </c>
      <c r="B18" s="81" t="s">
        <v>69</v>
      </c>
      <c r="C18" s="1">
        <v>1.48</v>
      </c>
      <c r="D18" s="1">
        <v>0.08</v>
      </c>
      <c r="E18" s="1">
        <v>1.56</v>
      </c>
      <c r="F18" s="1">
        <v>1.5760000000000001</v>
      </c>
      <c r="G18" s="1">
        <v>1.5760000000000001</v>
      </c>
      <c r="H18" s="1">
        <v>1.5760000000000001</v>
      </c>
    </row>
    <row r="19" spans="1:9" ht="43.2" x14ac:dyDescent="0.3">
      <c r="A19" t="s">
        <v>32</v>
      </c>
      <c r="B19" s="81" t="s">
        <v>70</v>
      </c>
      <c r="C19" s="1">
        <v>1.22</v>
      </c>
      <c r="D19" s="1">
        <v>0.08</v>
      </c>
      <c r="E19" s="1">
        <v>1.3</v>
      </c>
      <c r="F19" s="1">
        <v>1.3129999999999999</v>
      </c>
      <c r="G19" s="1">
        <v>1.3129999999999999</v>
      </c>
      <c r="H19" s="1">
        <v>1.3129999999999999</v>
      </c>
    </row>
    <row r="20" spans="1:9" ht="100.8" x14ac:dyDescent="0.3">
      <c r="A20" t="s">
        <v>33</v>
      </c>
      <c r="B20" s="81" t="s">
        <v>71</v>
      </c>
      <c r="C20" s="1">
        <v>1.34</v>
      </c>
      <c r="D20" s="1">
        <v>0.09</v>
      </c>
      <c r="E20" s="1">
        <v>1.44</v>
      </c>
      <c r="F20" s="1">
        <v>1.454</v>
      </c>
      <c r="G20" s="1">
        <v>1.454</v>
      </c>
      <c r="H20" s="1">
        <v>1.454</v>
      </c>
    </row>
    <row r="21" spans="1:9" ht="28.8" x14ac:dyDescent="0.3">
      <c r="A21" t="s">
        <v>34</v>
      </c>
      <c r="B21" s="81" t="s">
        <v>72</v>
      </c>
    </row>
    <row r="22" spans="1:9" ht="43.2" x14ac:dyDescent="0.3">
      <c r="A22" t="s">
        <v>35</v>
      </c>
      <c r="B22" s="81" t="s">
        <v>73</v>
      </c>
      <c r="C22" s="1">
        <v>0.63</v>
      </c>
      <c r="D22" s="1">
        <v>7.0000000000000007E-2</v>
      </c>
      <c r="E22" s="1">
        <v>0.7</v>
      </c>
      <c r="F22" s="1">
        <v>0.70699999999999996</v>
      </c>
      <c r="G22" s="1">
        <v>0.70699999999999996</v>
      </c>
      <c r="H22" s="1">
        <v>0.70699999999999996</v>
      </c>
    </row>
    <row r="23" spans="1:9" ht="57.6" x14ac:dyDescent="0.3">
      <c r="A23" t="s">
        <v>36</v>
      </c>
      <c r="B23" s="81" t="s">
        <v>74</v>
      </c>
      <c r="C23" s="1">
        <v>0.77</v>
      </c>
      <c r="D23" s="1">
        <v>0.08</v>
      </c>
      <c r="E23" s="1">
        <v>0.84</v>
      </c>
      <c r="F23" s="1">
        <v>0.84799999999999998</v>
      </c>
      <c r="G23" s="1">
        <v>0.84799999999999998</v>
      </c>
      <c r="H23" s="1">
        <v>0.84799999999999998</v>
      </c>
    </row>
    <row r="24" spans="1:9" ht="57.6" x14ac:dyDescent="0.3">
      <c r="A24" t="s">
        <v>37</v>
      </c>
      <c r="B24" s="81" t="s">
        <v>75</v>
      </c>
      <c r="C24" s="1">
        <v>0.52</v>
      </c>
      <c r="D24" s="1">
        <v>0.06</v>
      </c>
      <c r="E24" s="1">
        <v>0.57999999999999996</v>
      </c>
      <c r="F24" s="1">
        <v>0.58599999999999997</v>
      </c>
      <c r="G24" s="1">
        <v>0.58599999999999997</v>
      </c>
      <c r="H24" s="1">
        <v>0.58599999999999997</v>
      </c>
    </row>
    <row r="25" spans="1:9" ht="43.2" x14ac:dyDescent="0.3">
      <c r="A25" t="s">
        <v>38</v>
      </c>
      <c r="B25" s="81" t="s">
        <v>76</v>
      </c>
      <c r="C25" s="1">
        <v>0.47</v>
      </c>
      <c r="D25" s="1">
        <v>0.05</v>
      </c>
      <c r="E25" s="1">
        <v>0.53</v>
      </c>
      <c r="F25" s="1">
        <v>0.53500000000000003</v>
      </c>
      <c r="G25" s="1">
        <v>0.53500000000000003</v>
      </c>
      <c r="H25" s="1">
        <v>0.53500000000000003</v>
      </c>
    </row>
    <row r="26" spans="1:9" ht="57.6" x14ac:dyDescent="0.3">
      <c r="A26" t="s">
        <v>39</v>
      </c>
      <c r="B26" s="81" t="s">
        <v>77</v>
      </c>
      <c r="C26" s="1">
        <v>0.3</v>
      </c>
      <c r="D26" s="1">
        <v>0.04</v>
      </c>
      <c r="E26" s="1">
        <v>0.34</v>
      </c>
      <c r="F26" s="1">
        <v>0.34300000000000003</v>
      </c>
      <c r="G26" s="1">
        <v>0.34300000000000003</v>
      </c>
      <c r="H26" s="1">
        <v>0.34300000000000003</v>
      </c>
    </row>
    <row r="27" spans="1:9" ht="28.8" x14ac:dyDescent="0.3">
      <c r="A27" t="s">
        <v>40</v>
      </c>
      <c r="B27" s="81" t="s">
        <v>78</v>
      </c>
      <c r="C27" s="1">
        <v>1.05</v>
      </c>
      <c r="D27" s="1">
        <v>0.09</v>
      </c>
      <c r="E27" s="1">
        <v>1.1399999999999999</v>
      </c>
      <c r="F27" s="1">
        <v>1.151</v>
      </c>
      <c r="G27" s="1">
        <v>1.151</v>
      </c>
      <c r="H27" s="1">
        <v>1.151</v>
      </c>
    </row>
    <row r="28" spans="1:9" ht="28.8" x14ac:dyDescent="0.3">
      <c r="A28" t="s">
        <v>41</v>
      </c>
      <c r="B28" s="81" t="s">
        <v>79</v>
      </c>
      <c r="C28" s="1">
        <v>0.55000000000000004</v>
      </c>
      <c r="D28" s="1">
        <v>0.09</v>
      </c>
      <c r="E28" s="1">
        <v>0.64</v>
      </c>
      <c r="F28" s="1">
        <v>0.64600000000000002</v>
      </c>
      <c r="G28" s="1">
        <v>0.64600000000000002</v>
      </c>
      <c r="H28" s="1">
        <v>0.64600000000000002</v>
      </c>
    </row>
    <row r="29" spans="1:9" ht="86.4" x14ac:dyDescent="0.3">
      <c r="A29" t="s">
        <v>42</v>
      </c>
      <c r="B29" s="81" t="s">
        <v>80</v>
      </c>
      <c r="C29" s="1">
        <v>1.01</v>
      </c>
      <c r="D29" s="1">
        <v>0.06</v>
      </c>
      <c r="E29" s="1">
        <v>1.07</v>
      </c>
      <c r="F29" s="1">
        <v>1.081</v>
      </c>
      <c r="G29" s="1">
        <v>1.081</v>
      </c>
      <c r="H29" s="1">
        <v>1.081</v>
      </c>
    </row>
    <row r="30" spans="1:9" ht="86.4" x14ac:dyDescent="0.3">
      <c r="A30" t="s">
        <v>43</v>
      </c>
      <c r="B30" s="81" t="s">
        <v>81</v>
      </c>
      <c r="C30" s="1">
        <v>0.52</v>
      </c>
      <c r="D30" s="1">
        <v>0.04</v>
      </c>
      <c r="E30" s="1">
        <v>0.56000000000000005</v>
      </c>
      <c r="F30" s="1">
        <v>0.56599999999999995</v>
      </c>
      <c r="G30" s="1">
        <v>0.56599999999999995</v>
      </c>
      <c r="H30" s="1">
        <v>0.56599999999999995</v>
      </c>
    </row>
    <row r="31" spans="1:9" x14ac:dyDescent="0.3">
      <c r="A31" t="s">
        <v>85</v>
      </c>
      <c r="B31" s="81" t="s">
        <v>330</v>
      </c>
      <c r="C31" s="1">
        <v>0.36</v>
      </c>
      <c r="E31" s="1">
        <v>0.36</v>
      </c>
      <c r="F31" s="1">
        <v>0.39600000000000002</v>
      </c>
      <c r="G31" s="1">
        <v>0.432</v>
      </c>
      <c r="H31" s="1">
        <v>0.46800000000000003</v>
      </c>
      <c r="I31" t="s">
        <v>568</v>
      </c>
    </row>
    <row r="32" spans="1:9" x14ac:dyDescent="0.3">
      <c r="A32" t="s">
        <v>86</v>
      </c>
      <c r="B32" s="81" t="s">
        <v>331</v>
      </c>
      <c r="C32" s="1">
        <v>0.8</v>
      </c>
      <c r="E32" s="1">
        <v>0.8</v>
      </c>
      <c r="F32" s="1">
        <v>0.88</v>
      </c>
      <c r="G32" s="1">
        <v>0.96</v>
      </c>
      <c r="H32" s="1">
        <v>1.04</v>
      </c>
      <c r="I32" t="s">
        <v>568</v>
      </c>
    </row>
    <row r="33" spans="1:9" x14ac:dyDescent="0.3">
      <c r="A33" t="s">
        <v>87</v>
      </c>
      <c r="B33" s="81" t="s">
        <v>332</v>
      </c>
      <c r="C33" s="1">
        <v>1.02</v>
      </c>
      <c r="E33" s="1">
        <v>1.02</v>
      </c>
      <c r="F33" s="1">
        <v>1.1220000000000001</v>
      </c>
      <c r="G33" s="1">
        <v>1.224</v>
      </c>
      <c r="H33" s="1">
        <v>1.3260000000000001</v>
      </c>
      <c r="I33" t="s">
        <v>568</v>
      </c>
    </row>
    <row r="34" spans="1:9" x14ac:dyDescent="0.3">
      <c r="A34" t="s">
        <v>88</v>
      </c>
      <c r="B34" s="81" t="s">
        <v>333</v>
      </c>
      <c r="C34" s="1">
        <v>1.04</v>
      </c>
      <c r="E34" s="1">
        <v>1.04</v>
      </c>
      <c r="F34" s="1">
        <v>1.1439999999999999</v>
      </c>
      <c r="G34" s="1">
        <v>1.248</v>
      </c>
      <c r="H34" s="1">
        <v>1.3520000000000001</v>
      </c>
      <c r="I34" t="s">
        <v>568</v>
      </c>
    </row>
    <row r="35" spans="1:9" x14ac:dyDescent="0.3">
      <c r="A35" t="s">
        <v>89</v>
      </c>
      <c r="B35" s="81" t="s">
        <v>334</v>
      </c>
      <c r="C35" s="1">
        <v>1.04</v>
      </c>
      <c r="E35" s="1">
        <v>1.04</v>
      </c>
      <c r="F35" s="1">
        <v>1.1439999999999999</v>
      </c>
      <c r="G35" s="1">
        <v>1.248</v>
      </c>
      <c r="H35" s="1">
        <v>1.3520000000000001</v>
      </c>
      <c r="I35" t="s">
        <v>568</v>
      </c>
    </row>
    <row r="36" spans="1:9" x14ac:dyDescent="0.3">
      <c r="A36" t="s">
        <v>90</v>
      </c>
      <c r="B36" s="81" t="s">
        <v>332</v>
      </c>
      <c r="C36" s="1">
        <v>1.02</v>
      </c>
      <c r="E36" s="1">
        <v>1.02</v>
      </c>
      <c r="F36" s="1">
        <v>1.1220000000000001</v>
      </c>
      <c r="G36" s="1">
        <v>1.224</v>
      </c>
      <c r="H36" s="1">
        <v>1.3260000000000001</v>
      </c>
      <c r="I36" t="s">
        <v>568</v>
      </c>
    </row>
    <row r="37" spans="1:9" x14ac:dyDescent="0.3">
      <c r="A37" t="s">
        <v>91</v>
      </c>
      <c r="B37" s="81" t="s">
        <v>333</v>
      </c>
      <c r="C37" s="1">
        <v>1.04</v>
      </c>
      <c r="E37" s="1">
        <v>1.04</v>
      </c>
      <c r="F37" s="1">
        <v>1.1439999999999999</v>
      </c>
      <c r="G37" s="1">
        <v>1.248</v>
      </c>
      <c r="H37" s="1">
        <v>1.3520000000000001</v>
      </c>
      <c r="I37" t="s">
        <v>568</v>
      </c>
    </row>
    <row r="38" spans="1:9" x14ac:dyDescent="0.3">
      <c r="A38" t="s">
        <v>92</v>
      </c>
      <c r="B38" s="81" t="s">
        <v>335</v>
      </c>
      <c r="C38" s="1">
        <v>1.02</v>
      </c>
      <c r="E38" s="1">
        <v>1.02</v>
      </c>
      <c r="F38" s="1">
        <v>1.1220000000000001</v>
      </c>
      <c r="G38" s="1">
        <v>1.224</v>
      </c>
      <c r="H38" s="1">
        <v>1.3260000000000001</v>
      </c>
      <c r="I38" t="s">
        <v>568</v>
      </c>
    </row>
    <row r="39" spans="1:9" ht="28.8" x14ac:dyDescent="0.3">
      <c r="A39" t="s">
        <v>93</v>
      </c>
      <c r="B39" s="81" t="s">
        <v>336</v>
      </c>
      <c r="C39" s="1">
        <v>1.48</v>
      </c>
      <c r="E39" s="1">
        <v>1.48</v>
      </c>
      <c r="F39" s="1">
        <v>1.6279999999999999</v>
      </c>
      <c r="G39" s="1">
        <v>1.776</v>
      </c>
      <c r="H39" s="1">
        <v>1.9239999999999999</v>
      </c>
      <c r="I39" t="s">
        <v>568</v>
      </c>
    </row>
    <row r="40" spans="1:9" ht="43.2" x14ac:dyDescent="0.3">
      <c r="A40" t="s">
        <v>94</v>
      </c>
      <c r="B40" s="81" t="s">
        <v>337</v>
      </c>
      <c r="C40" s="1">
        <v>1.48</v>
      </c>
      <c r="E40" s="1">
        <v>1.48</v>
      </c>
      <c r="F40" s="1">
        <v>1.6279999999999999</v>
      </c>
      <c r="G40" s="1">
        <v>1.776</v>
      </c>
      <c r="H40" s="1">
        <v>1.9239999999999999</v>
      </c>
      <c r="I40" t="s">
        <v>568</v>
      </c>
    </row>
    <row r="41" spans="1:9" x14ac:dyDescent="0.3">
      <c r="A41" t="s">
        <v>95</v>
      </c>
      <c r="B41" s="81" t="s">
        <v>338</v>
      </c>
      <c r="C41" s="1">
        <v>1.04</v>
      </c>
      <c r="E41" s="1">
        <v>1.04</v>
      </c>
      <c r="F41" s="1">
        <v>1.1439999999999999</v>
      </c>
      <c r="G41" s="1">
        <v>1.248</v>
      </c>
      <c r="H41" s="1">
        <v>1.3520000000000001</v>
      </c>
      <c r="I41" t="s">
        <v>568</v>
      </c>
    </row>
    <row r="42" spans="1:9" ht="28.8" x14ac:dyDescent="0.3">
      <c r="A42" t="s">
        <v>96</v>
      </c>
      <c r="B42" s="81" t="s">
        <v>339</v>
      </c>
      <c r="C42" s="1">
        <v>1.04</v>
      </c>
      <c r="E42" s="1">
        <v>1.04</v>
      </c>
      <c r="F42" s="1">
        <v>1.1439999999999999</v>
      </c>
      <c r="G42" s="1">
        <v>1.248</v>
      </c>
      <c r="H42" s="1">
        <v>1.3520000000000001</v>
      </c>
      <c r="I42" t="s">
        <v>568</v>
      </c>
    </row>
    <row r="43" spans="1:9" x14ac:dyDescent="0.3">
      <c r="A43" t="s">
        <v>97</v>
      </c>
      <c r="B43" s="81" t="s">
        <v>340</v>
      </c>
      <c r="C43" s="1">
        <v>1.04</v>
      </c>
      <c r="E43" s="1">
        <v>1.04</v>
      </c>
      <c r="F43" s="1">
        <v>1.1439999999999999</v>
      </c>
      <c r="G43" s="1">
        <v>1.248</v>
      </c>
      <c r="H43" s="1">
        <v>1.3520000000000001</v>
      </c>
      <c r="I43" t="s">
        <v>568</v>
      </c>
    </row>
    <row r="44" spans="1:9" x14ac:dyDescent="0.3">
      <c r="A44" t="s">
        <v>98</v>
      </c>
      <c r="B44" s="81" t="s">
        <v>341</v>
      </c>
      <c r="C44" s="1">
        <v>1.04</v>
      </c>
      <c r="E44" s="1">
        <v>1.04</v>
      </c>
      <c r="F44" s="1">
        <v>1.1439999999999999</v>
      </c>
      <c r="G44" s="1">
        <v>1.248</v>
      </c>
      <c r="H44" s="1">
        <v>1.3520000000000001</v>
      </c>
      <c r="I44" t="s">
        <v>568</v>
      </c>
    </row>
    <row r="45" spans="1:9" x14ac:dyDescent="0.3">
      <c r="A45" t="s">
        <v>99</v>
      </c>
      <c r="B45" s="81" t="s">
        <v>342</v>
      </c>
      <c r="C45" s="1">
        <v>1.04</v>
      </c>
      <c r="E45" s="1">
        <v>1.04</v>
      </c>
      <c r="F45" s="1">
        <v>1.1439999999999999</v>
      </c>
      <c r="G45" s="1">
        <v>1.248</v>
      </c>
      <c r="H45" s="1">
        <v>1.3520000000000001</v>
      </c>
      <c r="I45" t="s">
        <v>568</v>
      </c>
    </row>
    <row r="46" spans="1:9" x14ac:dyDescent="0.3">
      <c r="A46" t="s">
        <v>100</v>
      </c>
      <c r="B46" s="81" t="s">
        <v>341</v>
      </c>
      <c r="C46" s="1">
        <v>1.04</v>
      </c>
      <c r="E46" s="1">
        <v>1.04</v>
      </c>
      <c r="F46" s="1">
        <v>1.1439999999999999</v>
      </c>
      <c r="G46" s="1">
        <v>1.248</v>
      </c>
      <c r="H46" s="1">
        <v>1.3520000000000001</v>
      </c>
      <c r="I46" t="s">
        <v>568</v>
      </c>
    </row>
    <row r="47" spans="1:9" ht="72" x14ac:dyDescent="0.3">
      <c r="A47" t="s">
        <v>101</v>
      </c>
      <c r="B47" s="81" t="s">
        <v>343</v>
      </c>
      <c r="C47" s="1">
        <v>1.48</v>
      </c>
      <c r="E47" s="1">
        <v>1.48</v>
      </c>
      <c r="F47" s="1">
        <v>1.6279999999999999</v>
      </c>
      <c r="G47" s="1">
        <v>1.776</v>
      </c>
      <c r="H47" s="1">
        <v>1.9239999999999999</v>
      </c>
      <c r="I47" t="s">
        <v>568</v>
      </c>
    </row>
    <row r="48" spans="1:9" ht="72" x14ac:dyDescent="0.3">
      <c r="A48" t="s">
        <v>102</v>
      </c>
      <c r="B48" s="81" t="s">
        <v>344</v>
      </c>
      <c r="C48" s="1">
        <v>1.48</v>
      </c>
      <c r="E48" s="1">
        <v>1.48</v>
      </c>
      <c r="F48" s="1">
        <v>1.6279999999999999</v>
      </c>
      <c r="G48" s="1">
        <v>1.776</v>
      </c>
      <c r="H48" s="1">
        <v>1.9239999999999999</v>
      </c>
      <c r="I48" t="s">
        <v>568</v>
      </c>
    </row>
    <row r="49" spans="1:9" x14ac:dyDescent="0.3">
      <c r="A49" t="s">
        <v>103</v>
      </c>
      <c r="B49" s="81" t="s">
        <v>345</v>
      </c>
      <c r="C49" s="1">
        <v>1.48</v>
      </c>
      <c r="E49" s="1">
        <v>1.48</v>
      </c>
      <c r="F49" s="1">
        <v>1.6279999999999999</v>
      </c>
      <c r="G49" s="1">
        <v>1.776</v>
      </c>
      <c r="H49" s="1">
        <v>1.9239999999999999</v>
      </c>
      <c r="I49" t="s">
        <v>568</v>
      </c>
    </row>
    <row r="50" spans="1:9" ht="28.8" x14ac:dyDescent="0.3">
      <c r="A50" t="s">
        <v>104</v>
      </c>
      <c r="B50" s="81" t="s">
        <v>346</v>
      </c>
      <c r="C50" s="1">
        <v>1.02</v>
      </c>
      <c r="E50" s="1">
        <v>1.02</v>
      </c>
      <c r="F50" s="1">
        <v>1.1220000000000001</v>
      </c>
      <c r="G50" s="1">
        <v>1.224</v>
      </c>
      <c r="H50" s="1">
        <v>1.3260000000000001</v>
      </c>
      <c r="I50" t="s">
        <v>568</v>
      </c>
    </row>
    <row r="51" spans="1:9" ht="43.2" x14ac:dyDescent="0.3">
      <c r="A51" t="s">
        <v>105</v>
      </c>
      <c r="B51" s="81" t="s">
        <v>347</v>
      </c>
      <c r="C51" s="1">
        <v>1.48</v>
      </c>
      <c r="E51" s="1">
        <v>1.48</v>
      </c>
      <c r="F51" s="1">
        <v>1.6279999999999999</v>
      </c>
      <c r="G51" s="1">
        <v>1.776</v>
      </c>
      <c r="H51" s="1">
        <v>1.9239999999999999</v>
      </c>
      <c r="I51" t="s">
        <v>568</v>
      </c>
    </row>
    <row r="52" spans="1:9" ht="28.8" x14ac:dyDescent="0.3">
      <c r="A52" t="s">
        <v>106</v>
      </c>
      <c r="B52" s="81" t="s">
        <v>348</v>
      </c>
      <c r="C52" s="1">
        <v>1.48</v>
      </c>
      <c r="E52" s="1">
        <v>1.48</v>
      </c>
      <c r="F52" s="1">
        <v>1.6279999999999999</v>
      </c>
      <c r="G52" s="1">
        <v>1.776</v>
      </c>
      <c r="H52" s="1">
        <v>1.9239999999999999</v>
      </c>
      <c r="I52" t="s">
        <v>568</v>
      </c>
    </row>
    <row r="53" spans="1:9" x14ac:dyDescent="0.3">
      <c r="A53" t="s">
        <v>107</v>
      </c>
      <c r="B53" s="81" t="s">
        <v>349</v>
      </c>
      <c r="C53" s="1">
        <v>0.8</v>
      </c>
      <c r="E53" s="1">
        <v>0.8</v>
      </c>
      <c r="F53" s="1">
        <v>0.88</v>
      </c>
      <c r="G53" s="1">
        <v>0.96</v>
      </c>
      <c r="H53" s="1">
        <v>1.04</v>
      </c>
      <c r="I53" t="s">
        <v>568</v>
      </c>
    </row>
    <row r="54" spans="1:9" x14ac:dyDescent="0.3">
      <c r="A54" t="s">
        <v>108</v>
      </c>
      <c r="B54" s="81" t="s">
        <v>341</v>
      </c>
      <c r="C54" s="1">
        <v>1.48</v>
      </c>
      <c r="E54" s="1">
        <v>1.48</v>
      </c>
      <c r="F54" s="1">
        <v>1.6279999999999999</v>
      </c>
      <c r="G54" s="1">
        <v>1.776</v>
      </c>
      <c r="H54" s="1">
        <v>1.9239999999999999</v>
      </c>
      <c r="I54" t="s">
        <v>568</v>
      </c>
    </row>
    <row r="55" spans="1:9" x14ac:dyDescent="0.3">
      <c r="A55" t="s">
        <v>44</v>
      </c>
      <c r="B55" s="81" t="s">
        <v>82</v>
      </c>
      <c r="C55" s="1">
        <v>10.82</v>
      </c>
      <c r="E55" s="1">
        <v>10.82</v>
      </c>
      <c r="F55" s="1">
        <v>11.901999999999999</v>
      </c>
      <c r="G55" s="1">
        <v>12.984</v>
      </c>
      <c r="H55" s="1">
        <v>14.066000000000001</v>
      </c>
    </row>
    <row r="56" spans="1:9" x14ac:dyDescent="0.3">
      <c r="A56" t="s">
        <v>111</v>
      </c>
      <c r="B56" s="81" t="s">
        <v>352</v>
      </c>
      <c r="C56" s="1">
        <v>1.69</v>
      </c>
      <c r="E56" s="1">
        <v>1.69</v>
      </c>
      <c r="F56" s="1">
        <v>1.859</v>
      </c>
      <c r="G56" s="1">
        <v>2.028</v>
      </c>
      <c r="H56" s="1">
        <v>2.1970000000000001</v>
      </c>
    </row>
    <row r="57" spans="1:9" x14ac:dyDescent="0.3">
      <c r="A57" t="s">
        <v>112</v>
      </c>
      <c r="B57" s="81" t="s">
        <v>353</v>
      </c>
    </row>
    <row r="58" spans="1:9" x14ac:dyDescent="0.3">
      <c r="A58" t="s">
        <v>113</v>
      </c>
      <c r="B58" s="81" t="s">
        <v>354</v>
      </c>
      <c r="C58" s="1">
        <v>2.35</v>
      </c>
      <c r="E58" s="1">
        <v>2.35</v>
      </c>
      <c r="F58" s="1">
        <v>2.585</v>
      </c>
      <c r="G58" s="1">
        <v>2.82</v>
      </c>
      <c r="H58" s="1">
        <v>3.0550000000000002</v>
      </c>
    </row>
    <row r="59" spans="1:9" x14ac:dyDescent="0.3">
      <c r="A59" t="s">
        <v>114</v>
      </c>
      <c r="B59" s="81" t="s">
        <v>355</v>
      </c>
    </row>
    <row r="60" spans="1:9" x14ac:dyDescent="0.3">
      <c r="A60" t="s">
        <v>115</v>
      </c>
      <c r="B60" s="81" t="s">
        <v>356</v>
      </c>
      <c r="C60" s="1">
        <v>3.48</v>
      </c>
      <c r="E60" s="1">
        <v>3.48</v>
      </c>
      <c r="F60" s="1">
        <v>3.8279999999999998</v>
      </c>
      <c r="G60" s="1">
        <v>4.1760000000000002</v>
      </c>
      <c r="H60" s="1">
        <v>4.524</v>
      </c>
    </row>
  </sheetData>
  <sheetProtection algorithmName="SHA-512" hashValue="Xtl1aWRU2WFWseXjzyVFbLD0a/SCvKMzYLL4I39OtjB5jp8ECv2mS8WXB7Uxmqds1yCMTe1MQaOmdYBtjUpWQQ==" saltValue="Kx3g7j4VIsrh8TbI6fxF7w==" spinCount="100000" sheet="1" objects="1" scenarios="1"/>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62"/>
  <dimension ref="A1:I63"/>
  <sheetViews>
    <sheetView workbookViewId="0">
      <selection activeCell="J13" sqref="J13"/>
    </sheetView>
  </sheetViews>
  <sheetFormatPr defaultRowHeight="14.4" x14ac:dyDescent="0.3"/>
  <cols>
    <col min="1" max="1" width="9.88671875" bestFit="1" customWidth="1"/>
    <col min="2" max="2" width="52.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0.83</v>
      </c>
      <c r="D4" s="1">
        <v>0.04</v>
      </c>
      <c r="E4" s="1">
        <v>0.87</v>
      </c>
      <c r="F4" s="1">
        <v>0.95699999999999996</v>
      </c>
      <c r="G4" s="1">
        <v>1.044</v>
      </c>
      <c r="H4" s="1">
        <v>1.131</v>
      </c>
      <c r="I4" t="s">
        <v>83</v>
      </c>
    </row>
    <row r="5" spans="1:9" x14ac:dyDescent="0.3">
      <c r="A5" t="s">
        <v>11</v>
      </c>
      <c r="B5" s="81" t="s">
        <v>48</v>
      </c>
    </row>
    <row r="6" spans="1:9" x14ac:dyDescent="0.3">
      <c r="A6" t="s">
        <v>12</v>
      </c>
      <c r="B6" s="81" t="s">
        <v>49</v>
      </c>
      <c r="C6" s="1">
        <v>0.95</v>
      </c>
      <c r="D6" s="1">
        <v>0.08</v>
      </c>
      <c r="E6" s="1">
        <v>1.03</v>
      </c>
      <c r="F6" s="1">
        <v>1.133</v>
      </c>
      <c r="G6" s="1">
        <v>1.236</v>
      </c>
      <c r="H6" s="1">
        <v>1.339</v>
      </c>
    </row>
    <row r="7" spans="1:9" x14ac:dyDescent="0.3">
      <c r="A7" t="s">
        <v>13</v>
      </c>
      <c r="B7" s="81" t="s">
        <v>50</v>
      </c>
    </row>
    <row r="8" spans="1:9" x14ac:dyDescent="0.3">
      <c r="A8" t="s">
        <v>13</v>
      </c>
      <c r="B8" s="81" t="s">
        <v>51</v>
      </c>
      <c r="C8" s="1">
        <v>0.91</v>
      </c>
      <c r="D8" s="1">
        <v>0.08</v>
      </c>
      <c r="E8" s="1">
        <v>0.99</v>
      </c>
      <c r="F8" s="1">
        <v>1.089</v>
      </c>
      <c r="G8" s="1">
        <v>1.1879999999999999</v>
      </c>
      <c r="H8" s="1">
        <v>1.2869999999999999</v>
      </c>
      <c r="I8" t="s">
        <v>83</v>
      </c>
    </row>
    <row r="9" spans="1:9" x14ac:dyDescent="0.3">
      <c r="A9" t="s">
        <v>14</v>
      </c>
      <c r="B9" s="81" t="s">
        <v>52</v>
      </c>
    </row>
    <row r="10" spans="1:9" x14ac:dyDescent="0.3">
      <c r="A10" t="s">
        <v>15</v>
      </c>
      <c r="B10" s="81" t="s">
        <v>53</v>
      </c>
      <c r="C10" s="1">
        <v>2.4500000000000002</v>
      </c>
      <c r="D10" s="1">
        <v>7.0000000000000007E-2</v>
      </c>
      <c r="E10" s="1">
        <v>2.5099999999999998</v>
      </c>
      <c r="F10" s="1">
        <v>2.5350000000000001</v>
      </c>
      <c r="G10" s="1">
        <v>2.5350000000000001</v>
      </c>
      <c r="H10" s="1">
        <v>2.5350000000000001</v>
      </c>
    </row>
    <row r="11" spans="1:9" x14ac:dyDescent="0.3">
      <c r="A11" t="s">
        <v>16</v>
      </c>
      <c r="B11" s="81" t="s">
        <v>54</v>
      </c>
      <c r="C11" s="1">
        <v>1.96</v>
      </c>
      <c r="D11" s="1">
        <v>0.14000000000000001</v>
      </c>
      <c r="E11" s="1">
        <v>2.1</v>
      </c>
      <c r="F11" s="1">
        <v>2.121</v>
      </c>
      <c r="G11" s="1">
        <v>2.121</v>
      </c>
      <c r="H11" s="1">
        <v>2.121</v>
      </c>
    </row>
    <row r="12" spans="1:9" x14ac:dyDescent="0.3">
      <c r="A12" t="s">
        <v>17</v>
      </c>
      <c r="B12" s="81" t="s">
        <v>55</v>
      </c>
      <c r="C12" s="1">
        <v>0.59</v>
      </c>
      <c r="D12" s="1">
        <v>0.04</v>
      </c>
      <c r="E12" s="1">
        <v>0.63</v>
      </c>
      <c r="F12" s="1">
        <v>0.63600000000000001</v>
      </c>
      <c r="G12" s="1">
        <v>0.63600000000000001</v>
      </c>
      <c r="H12" s="1">
        <v>0.63600000000000001</v>
      </c>
    </row>
    <row r="13" spans="1:9" x14ac:dyDescent="0.3">
      <c r="A13" t="s">
        <v>18</v>
      </c>
      <c r="B13" s="81" t="s">
        <v>56</v>
      </c>
      <c r="C13" s="1">
        <v>1.98</v>
      </c>
      <c r="D13" s="1">
        <v>0.08</v>
      </c>
      <c r="E13" s="1">
        <v>2.0699999999999998</v>
      </c>
      <c r="F13" s="1">
        <v>2.0910000000000002</v>
      </c>
      <c r="G13" s="1">
        <v>2.0910000000000002</v>
      </c>
      <c r="H13" s="1">
        <v>2.0910000000000002</v>
      </c>
    </row>
    <row r="14" spans="1:9" x14ac:dyDescent="0.3">
      <c r="A14" t="s">
        <v>19</v>
      </c>
      <c r="B14" s="81" t="s">
        <v>57</v>
      </c>
    </row>
    <row r="15" spans="1:9" ht="57.6" x14ac:dyDescent="0.3">
      <c r="A15" t="s">
        <v>20</v>
      </c>
      <c r="B15" s="81" t="s">
        <v>58</v>
      </c>
      <c r="C15" s="1">
        <v>0.45</v>
      </c>
      <c r="D15" s="1">
        <v>0.04</v>
      </c>
      <c r="E15" s="1">
        <v>0.49</v>
      </c>
      <c r="F15" s="1">
        <v>0.495</v>
      </c>
      <c r="G15" s="1">
        <v>0.495</v>
      </c>
      <c r="H15" s="1">
        <v>0.495</v>
      </c>
    </row>
    <row r="16" spans="1:9" ht="57.6" x14ac:dyDescent="0.3">
      <c r="A16" t="s">
        <v>21</v>
      </c>
      <c r="B16" s="81" t="s">
        <v>59</v>
      </c>
      <c r="C16" s="1">
        <v>0.74</v>
      </c>
      <c r="D16" s="1">
        <v>0.04</v>
      </c>
      <c r="E16" s="1">
        <v>0.78</v>
      </c>
      <c r="F16" s="1">
        <v>0.78800000000000003</v>
      </c>
      <c r="G16" s="1">
        <v>0.78800000000000003</v>
      </c>
      <c r="H16" s="1">
        <v>0.78800000000000003</v>
      </c>
    </row>
    <row r="17" spans="1:8" ht="72" x14ac:dyDescent="0.3">
      <c r="A17" t="s">
        <v>22</v>
      </c>
      <c r="B17" s="81" t="s">
        <v>60</v>
      </c>
      <c r="C17" s="1">
        <v>1.35</v>
      </c>
      <c r="D17" s="1">
        <v>0.11</v>
      </c>
      <c r="E17" s="1">
        <v>1.46</v>
      </c>
      <c r="F17" s="1">
        <v>1.4750000000000001</v>
      </c>
      <c r="G17" s="1">
        <v>1.4750000000000001</v>
      </c>
      <c r="H17" s="1">
        <v>1.4750000000000001</v>
      </c>
    </row>
    <row r="18" spans="1:8" ht="57.6" x14ac:dyDescent="0.3">
      <c r="A18" t="s">
        <v>23</v>
      </c>
      <c r="B18" s="81" t="s">
        <v>61</v>
      </c>
      <c r="C18" s="1">
        <v>1.32</v>
      </c>
      <c r="D18" s="1">
        <v>0.11</v>
      </c>
      <c r="E18" s="1">
        <v>1.43</v>
      </c>
      <c r="F18" s="1">
        <v>1.444</v>
      </c>
      <c r="G18" s="1">
        <v>1.444</v>
      </c>
      <c r="H18" s="1">
        <v>1.444</v>
      </c>
    </row>
    <row r="19" spans="1:8" ht="28.8" x14ac:dyDescent="0.3">
      <c r="A19" t="s">
        <v>24</v>
      </c>
      <c r="B19" s="81" t="s">
        <v>62</v>
      </c>
      <c r="C19" s="1">
        <v>0.57999999999999996</v>
      </c>
      <c r="D19" s="1">
        <v>0.08</v>
      </c>
      <c r="E19" s="1">
        <v>0.67</v>
      </c>
      <c r="F19" s="1">
        <v>0.67700000000000005</v>
      </c>
      <c r="G19" s="1">
        <v>0.67700000000000005</v>
      </c>
      <c r="H19" s="1">
        <v>0.67700000000000005</v>
      </c>
    </row>
    <row r="20" spans="1:8" ht="28.8" x14ac:dyDescent="0.3">
      <c r="A20" t="s">
        <v>25</v>
      </c>
      <c r="B20" s="81" t="s">
        <v>63</v>
      </c>
      <c r="C20" s="1">
        <v>1.28</v>
      </c>
      <c r="D20" s="1">
        <v>0.1</v>
      </c>
      <c r="E20" s="1">
        <v>1.38</v>
      </c>
      <c r="F20" s="1">
        <v>1.3939999999999999</v>
      </c>
      <c r="G20" s="1">
        <v>1.3939999999999999</v>
      </c>
      <c r="H20" s="1">
        <v>1.3939999999999999</v>
      </c>
    </row>
    <row r="21" spans="1:8" ht="28.8" x14ac:dyDescent="0.3">
      <c r="A21" t="s">
        <v>26</v>
      </c>
      <c r="B21" s="81" t="s">
        <v>64</v>
      </c>
      <c r="C21" s="1">
        <v>1.5</v>
      </c>
      <c r="D21" s="1">
        <v>0.08</v>
      </c>
      <c r="E21" s="1">
        <v>1.59</v>
      </c>
      <c r="F21" s="1">
        <v>1.6060000000000001</v>
      </c>
      <c r="G21" s="1">
        <v>1.6060000000000001</v>
      </c>
      <c r="H21" s="1">
        <v>1.6060000000000001</v>
      </c>
    </row>
    <row r="22" spans="1:8" ht="43.2" x14ac:dyDescent="0.3">
      <c r="A22" t="s">
        <v>27</v>
      </c>
      <c r="B22" s="81" t="s">
        <v>65</v>
      </c>
      <c r="C22" s="1">
        <v>2.31</v>
      </c>
      <c r="D22" s="1">
        <v>0.13</v>
      </c>
      <c r="E22" s="1">
        <v>2.44</v>
      </c>
      <c r="F22" s="1">
        <v>2.464</v>
      </c>
      <c r="G22" s="1">
        <v>2.464</v>
      </c>
      <c r="H22" s="1">
        <v>2.464</v>
      </c>
    </row>
    <row r="23" spans="1:8" ht="72" x14ac:dyDescent="0.3">
      <c r="A23" t="s">
        <v>28</v>
      </c>
      <c r="B23" s="81" t="s">
        <v>66</v>
      </c>
      <c r="C23" s="1">
        <v>1.99</v>
      </c>
      <c r="D23" s="1">
        <v>0.12</v>
      </c>
      <c r="E23" s="1">
        <v>2.1</v>
      </c>
      <c r="F23" s="1">
        <v>2.121</v>
      </c>
      <c r="G23" s="1">
        <v>2.121</v>
      </c>
      <c r="H23" s="1">
        <v>2.121</v>
      </c>
    </row>
    <row r="24" spans="1:8" ht="72" x14ac:dyDescent="0.3">
      <c r="A24" t="s">
        <v>29</v>
      </c>
      <c r="B24" s="81" t="s">
        <v>67</v>
      </c>
      <c r="C24" s="1">
        <v>1.99</v>
      </c>
      <c r="D24" s="1">
        <v>0.12</v>
      </c>
      <c r="E24" s="1">
        <v>2.1</v>
      </c>
      <c r="F24" s="1">
        <v>2.121</v>
      </c>
      <c r="G24" s="1">
        <v>2.121</v>
      </c>
      <c r="H24" s="1">
        <v>2.121</v>
      </c>
    </row>
    <row r="25" spans="1:8" ht="28.8" x14ac:dyDescent="0.3">
      <c r="A25" t="s">
        <v>30</v>
      </c>
      <c r="B25" s="81" t="s">
        <v>68</v>
      </c>
      <c r="C25" s="1">
        <v>3.82</v>
      </c>
      <c r="D25" s="1">
        <v>0.1</v>
      </c>
      <c r="E25" s="1">
        <v>3.92</v>
      </c>
      <c r="F25" s="1">
        <v>3.9590000000000001</v>
      </c>
      <c r="G25" s="1">
        <v>3.9590000000000001</v>
      </c>
      <c r="H25" s="1">
        <v>3.9590000000000001</v>
      </c>
    </row>
    <row r="26" spans="1:8" ht="43.2" x14ac:dyDescent="0.3">
      <c r="A26" t="s">
        <v>31</v>
      </c>
      <c r="B26" s="81" t="s">
        <v>69</v>
      </c>
      <c r="C26" s="1">
        <v>1.94</v>
      </c>
      <c r="D26" s="1">
        <v>0.11</v>
      </c>
      <c r="E26" s="1">
        <v>2.0499999999999998</v>
      </c>
      <c r="F26" s="1">
        <v>2.0710000000000002</v>
      </c>
      <c r="G26" s="1">
        <v>2.0710000000000002</v>
      </c>
      <c r="H26" s="1">
        <v>2.0710000000000002</v>
      </c>
    </row>
    <row r="27" spans="1:8" ht="43.2" x14ac:dyDescent="0.3">
      <c r="A27" t="s">
        <v>32</v>
      </c>
      <c r="B27" s="81" t="s">
        <v>70</v>
      </c>
      <c r="C27" s="1">
        <v>1.46</v>
      </c>
      <c r="D27" s="1">
        <v>0.09</v>
      </c>
      <c r="E27" s="1">
        <v>1.56</v>
      </c>
      <c r="F27" s="1">
        <v>1.5760000000000001</v>
      </c>
      <c r="G27" s="1">
        <v>1.5760000000000001</v>
      </c>
      <c r="H27" s="1">
        <v>1.5760000000000001</v>
      </c>
    </row>
    <row r="28" spans="1:8" ht="100.8" x14ac:dyDescent="0.3">
      <c r="A28" t="s">
        <v>33</v>
      </c>
      <c r="B28" s="81" t="s">
        <v>71</v>
      </c>
      <c r="C28" s="1">
        <v>1.51</v>
      </c>
      <c r="D28" s="1">
        <v>0.11</v>
      </c>
      <c r="E28" s="1">
        <v>1.62</v>
      </c>
      <c r="F28" s="1">
        <v>1.6359999999999999</v>
      </c>
      <c r="G28" s="1">
        <v>1.6359999999999999</v>
      </c>
      <c r="H28" s="1">
        <v>1.6359999999999999</v>
      </c>
    </row>
    <row r="29" spans="1:8" ht="28.8" x14ac:dyDescent="0.3">
      <c r="A29" t="s">
        <v>34</v>
      </c>
      <c r="B29" s="81" t="s">
        <v>72</v>
      </c>
    </row>
    <row r="30" spans="1:8" ht="43.2" x14ac:dyDescent="0.3">
      <c r="A30" t="s">
        <v>35</v>
      </c>
      <c r="B30" s="81" t="s">
        <v>73</v>
      </c>
      <c r="C30" s="1">
        <v>0.74</v>
      </c>
      <c r="D30" s="1">
        <v>0.09</v>
      </c>
      <c r="E30" s="1">
        <v>0.83</v>
      </c>
      <c r="F30" s="1">
        <v>0.83799999999999997</v>
      </c>
      <c r="G30" s="1">
        <v>0.83799999999999997</v>
      </c>
      <c r="H30" s="1">
        <v>0.83799999999999997</v>
      </c>
    </row>
    <row r="31" spans="1:8" ht="57.6" x14ac:dyDescent="0.3">
      <c r="A31" t="s">
        <v>36</v>
      </c>
      <c r="B31" s="81" t="s">
        <v>74</v>
      </c>
      <c r="C31" s="1">
        <v>0.98</v>
      </c>
      <c r="D31" s="1">
        <v>0.11</v>
      </c>
      <c r="E31" s="1">
        <v>1.0900000000000001</v>
      </c>
      <c r="F31" s="1">
        <v>1.101</v>
      </c>
      <c r="G31" s="1">
        <v>1.101</v>
      </c>
      <c r="H31" s="1">
        <v>1.101</v>
      </c>
    </row>
    <row r="32" spans="1:8" ht="57.6" x14ac:dyDescent="0.3">
      <c r="A32" t="s">
        <v>37</v>
      </c>
      <c r="B32" s="81" t="s">
        <v>75</v>
      </c>
      <c r="C32" s="1">
        <v>0.66</v>
      </c>
      <c r="D32" s="1">
        <v>0.08</v>
      </c>
      <c r="E32" s="1">
        <v>0.75</v>
      </c>
      <c r="F32" s="1">
        <v>0.75800000000000001</v>
      </c>
      <c r="G32" s="1">
        <v>0.75800000000000001</v>
      </c>
      <c r="H32" s="1">
        <v>0.75800000000000001</v>
      </c>
    </row>
    <row r="33" spans="1:8" ht="43.2" x14ac:dyDescent="0.3">
      <c r="A33" t="s">
        <v>38</v>
      </c>
      <c r="B33" s="81" t="s">
        <v>76</v>
      </c>
      <c r="C33" s="1">
        <v>0.46</v>
      </c>
      <c r="D33" s="1">
        <v>0.06</v>
      </c>
      <c r="E33" s="1">
        <v>0.52</v>
      </c>
      <c r="F33" s="1">
        <v>0.52500000000000002</v>
      </c>
      <c r="G33" s="1">
        <v>0.52500000000000002</v>
      </c>
      <c r="H33" s="1">
        <v>0.52500000000000002</v>
      </c>
    </row>
    <row r="34" spans="1:8" ht="57.6" x14ac:dyDescent="0.3">
      <c r="A34" t="s">
        <v>39</v>
      </c>
      <c r="B34" s="81" t="s">
        <v>77</v>
      </c>
      <c r="C34" s="1">
        <v>0.3</v>
      </c>
      <c r="D34" s="1">
        <v>0.05</v>
      </c>
      <c r="E34" s="1">
        <v>0.35</v>
      </c>
      <c r="F34" s="1">
        <v>0.35399999999999998</v>
      </c>
      <c r="G34" s="1">
        <v>0.35399999999999998</v>
      </c>
      <c r="H34" s="1">
        <v>0.35399999999999998</v>
      </c>
    </row>
    <row r="35" spans="1:8" ht="28.8" x14ac:dyDescent="0.3">
      <c r="A35" t="s">
        <v>40</v>
      </c>
      <c r="B35" s="81" t="s">
        <v>78</v>
      </c>
      <c r="C35" s="1">
        <v>1.34</v>
      </c>
      <c r="D35" s="1">
        <v>0.14000000000000001</v>
      </c>
      <c r="E35" s="1">
        <v>1.48</v>
      </c>
      <c r="F35" s="1">
        <v>1.4950000000000001</v>
      </c>
      <c r="G35" s="1">
        <v>1.4950000000000001</v>
      </c>
      <c r="H35" s="1">
        <v>1.4950000000000001</v>
      </c>
    </row>
    <row r="36" spans="1:8" ht="28.8" x14ac:dyDescent="0.3">
      <c r="A36" t="s">
        <v>41</v>
      </c>
      <c r="B36" s="81" t="s">
        <v>79</v>
      </c>
      <c r="C36" s="1">
        <v>0.54</v>
      </c>
      <c r="D36" s="1">
        <v>0.11</v>
      </c>
      <c r="E36" s="1">
        <v>0.65</v>
      </c>
      <c r="F36" s="1">
        <v>0.65700000000000003</v>
      </c>
      <c r="G36" s="1">
        <v>0.65700000000000003</v>
      </c>
      <c r="H36" s="1">
        <v>0.65700000000000003</v>
      </c>
    </row>
    <row r="37" spans="1:8" ht="86.4" x14ac:dyDescent="0.3">
      <c r="A37" t="s">
        <v>42</v>
      </c>
      <c r="B37" s="81" t="s">
        <v>80</v>
      </c>
      <c r="C37" s="1">
        <v>1.31</v>
      </c>
      <c r="D37" s="1">
        <v>0.09</v>
      </c>
      <c r="E37" s="1">
        <v>1.39</v>
      </c>
      <c r="F37" s="1">
        <v>1.4039999999999999</v>
      </c>
      <c r="G37" s="1">
        <v>1.4039999999999999</v>
      </c>
      <c r="H37" s="1">
        <v>1.4039999999999999</v>
      </c>
    </row>
    <row r="38" spans="1:8" ht="86.4" x14ac:dyDescent="0.3">
      <c r="A38" t="s">
        <v>43</v>
      </c>
      <c r="B38" s="81" t="s">
        <v>81</v>
      </c>
      <c r="C38" s="1">
        <v>0.67</v>
      </c>
      <c r="D38" s="1">
        <v>0.06</v>
      </c>
      <c r="E38" s="1">
        <v>0.73</v>
      </c>
      <c r="F38" s="1">
        <v>0.73699999999999999</v>
      </c>
      <c r="G38" s="1">
        <v>0.73699999999999999</v>
      </c>
      <c r="H38" s="1">
        <v>0.73699999999999999</v>
      </c>
    </row>
    <row r="39" spans="1:8" x14ac:dyDescent="0.3">
      <c r="A39" t="s">
        <v>85</v>
      </c>
      <c r="B39" s="81" t="s">
        <v>330</v>
      </c>
      <c r="C39" s="1">
        <v>0.36</v>
      </c>
      <c r="E39" s="1">
        <v>0.36</v>
      </c>
      <c r="F39" s="1">
        <v>0.39600000000000002</v>
      </c>
      <c r="G39" s="1">
        <v>0.432</v>
      </c>
      <c r="H39" s="1">
        <v>0.46800000000000003</v>
      </c>
    </row>
    <row r="40" spans="1:8" x14ac:dyDescent="0.3">
      <c r="A40" t="s">
        <v>86</v>
      </c>
      <c r="B40" s="81" t="s">
        <v>331</v>
      </c>
      <c r="C40" s="1">
        <v>0.63</v>
      </c>
      <c r="E40" s="1">
        <v>0.63</v>
      </c>
      <c r="F40" s="1">
        <v>0.69299999999999995</v>
      </c>
      <c r="G40" s="1">
        <v>0.75600000000000001</v>
      </c>
      <c r="H40" s="1">
        <v>0.81899999999999995</v>
      </c>
    </row>
    <row r="41" spans="1:8" x14ac:dyDescent="0.3">
      <c r="A41" t="s">
        <v>87</v>
      </c>
      <c r="B41" s="81" t="s">
        <v>332</v>
      </c>
      <c r="C41" s="1">
        <v>0.86</v>
      </c>
      <c r="E41" s="1">
        <v>0.86</v>
      </c>
      <c r="F41" s="1">
        <v>0.94599999999999995</v>
      </c>
      <c r="G41" s="1">
        <v>1.032</v>
      </c>
      <c r="H41" s="1">
        <v>1.1180000000000001</v>
      </c>
    </row>
    <row r="42" spans="1:8" x14ac:dyDescent="0.3">
      <c r="A42" t="s">
        <v>88</v>
      </c>
      <c r="B42" s="81" t="s">
        <v>333</v>
      </c>
      <c r="C42" s="1">
        <v>0.87</v>
      </c>
      <c r="E42" s="1">
        <v>0.87</v>
      </c>
      <c r="F42" s="1">
        <v>0.95699999999999996</v>
      </c>
      <c r="G42" s="1">
        <v>1.044</v>
      </c>
      <c r="H42" s="1">
        <v>1.131</v>
      </c>
    </row>
    <row r="43" spans="1:8" x14ac:dyDescent="0.3">
      <c r="A43" t="s">
        <v>89</v>
      </c>
      <c r="B43" s="81" t="s">
        <v>334</v>
      </c>
      <c r="C43" s="1">
        <v>0.87</v>
      </c>
      <c r="E43" s="1">
        <v>0.87</v>
      </c>
      <c r="F43" s="1">
        <v>0.95699999999999996</v>
      </c>
      <c r="G43" s="1">
        <v>1.044</v>
      </c>
      <c r="H43" s="1">
        <v>1.131</v>
      </c>
    </row>
    <row r="44" spans="1:8" x14ac:dyDescent="0.3">
      <c r="A44" t="s">
        <v>90</v>
      </c>
      <c r="B44" s="81" t="s">
        <v>332</v>
      </c>
      <c r="C44" s="1">
        <v>0.86</v>
      </c>
      <c r="E44" s="1">
        <v>0.86</v>
      </c>
      <c r="F44" s="1">
        <v>0.94599999999999995</v>
      </c>
      <c r="G44" s="1">
        <v>1.032</v>
      </c>
      <c r="H44" s="1">
        <v>1.1180000000000001</v>
      </c>
    </row>
    <row r="45" spans="1:8" x14ac:dyDescent="0.3">
      <c r="A45" t="s">
        <v>91</v>
      </c>
      <c r="B45" s="81" t="s">
        <v>333</v>
      </c>
      <c r="C45" s="1">
        <v>0.87</v>
      </c>
      <c r="E45" s="1">
        <v>0.87</v>
      </c>
      <c r="F45" s="1">
        <v>0.95699999999999996</v>
      </c>
      <c r="G45" s="1">
        <v>1.044</v>
      </c>
      <c r="H45" s="1">
        <v>1.131</v>
      </c>
    </row>
    <row r="46" spans="1:8" x14ac:dyDescent="0.3">
      <c r="A46" t="s">
        <v>92</v>
      </c>
      <c r="B46" s="81" t="s">
        <v>335</v>
      </c>
      <c r="C46" s="1">
        <v>0.86</v>
      </c>
      <c r="E46" s="1">
        <v>0.86</v>
      </c>
      <c r="F46" s="1">
        <v>0.94599999999999995</v>
      </c>
      <c r="G46" s="1">
        <v>1.032</v>
      </c>
      <c r="H46" s="1">
        <v>1.1180000000000001</v>
      </c>
    </row>
    <row r="47" spans="1:8" ht="28.8" x14ac:dyDescent="0.3">
      <c r="A47" t="s">
        <v>93</v>
      </c>
      <c r="B47" s="81" t="s">
        <v>336</v>
      </c>
      <c r="C47" s="1">
        <v>1.32</v>
      </c>
      <c r="E47" s="1">
        <v>1.32</v>
      </c>
      <c r="F47" s="1">
        <v>1.452</v>
      </c>
      <c r="G47" s="1">
        <v>1.5840000000000001</v>
      </c>
      <c r="H47" s="1">
        <v>1.716</v>
      </c>
    </row>
    <row r="48" spans="1:8" ht="43.2" x14ac:dyDescent="0.3">
      <c r="A48" t="s">
        <v>94</v>
      </c>
      <c r="B48" s="81" t="s">
        <v>337</v>
      </c>
      <c r="C48" s="1">
        <v>1.32</v>
      </c>
      <c r="E48" s="1">
        <v>1.32</v>
      </c>
      <c r="F48" s="1">
        <v>1.452</v>
      </c>
      <c r="G48" s="1">
        <v>1.5840000000000001</v>
      </c>
      <c r="H48" s="1">
        <v>1.716</v>
      </c>
    </row>
    <row r="49" spans="1:8" x14ac:dyDescent="0.3">
      <c r="A49" t="s">
        <v>95</v>
      </c>
      <c r="B49" s="81" t="s">
        <v>338</v>
      </c>
      <c r="C49" s="1">
        <v>0.87</v>
      </c>
      <c r="E49" s="1">
        <v>0.87</v>
      </c>
      <c r="F49" s="1">
        <v>0.95699999999999996</v>
      </c>
      <c r="G49" s="1">
        <v>1.044</v>
      </c>
      <c r="H49" s="1">
        <v>1.131</v>
      </c>
    </row>
    <row r="50" spans="1:8" ht="28.8" x14ac:dyDescent="0.3">
      <c r="A50" t="s">
        <v>96</v>
      </c>
      <c r="B50" s="81" t="s">
        <v>339</v>
      </c>
      <c r="C50" s="1">
        <v>0.87</v>
      </c>
      <c r="E50" s="1">
        <v>0.87</v>
      </c>
      <c r="F50" s="1">
        <v>0.95699999999999996</v>
      </c>
      <c r="G50" s="1">
        <v>1.044</v>
      </c>
      <c r="H50" s="1">
        <v>1.131</v>
      </c>
    </row>
    <row r="51" spans="1:8" x14ac:dyDescent="0.3">
      <c r="A51" t="s">
        <v>97</v>
      </c>
      <c r="B51" s="81" t="s">
        <v>340</v>
      </c>
      <c r="C51" s="1">
        <v>0.87</v>
      </c>
      <c r="E51" s="1">
        <v>0.87</v>
      </c>
      <c r="F51" s="1">
        <v>0.95699999999999996</v>
      </c>
      <c r="G51" s="1">
        <v>1.044</v>
      </c>
      <c r="H51" s="1">
        <v>1.131</v>
      </c>
    </row>
    <row r="52" spans="1:8" x14ac:dyDescent="0.3">
      <c r="A52" t="s">
        <v>98</v>
      </c>
      <c r="B52" s="81" t="s">
        <v>341</v>
      </c>
      <c r="C52" s="1">
        <v>0.87</v>
      </c>
      <c r="E52" s="1">
        <v>0.87</v>
      </c>
      <c r="F52" s="1">
        <v>0.95699999999999996</v>
      </c>
      <c r="G52" s="1">
        <v>1.044</v>
      </c>
      <c r="H52" s="1">
        <v>1.131</v>
      </c>
    </row>
    <row r="53" spans="1:8" x14ac:dyDescent="0.3">
      <c r="A53" t="s">
        <v>99</v>
      </c>
      <c r="B53" s="81" t="s">
        <v>342</v>
      </c>
      <c r="C53" s="1">
        <v>0.87</v>
      </c>
      <c r="E53" s="1">
        <v>0.87</v>
      </c>
      <c r="F53" s="1">
        <v>0.95699999999999996</v>
      </c>
      <c r="G53" s="1">
        <v>1.044</v>
      </c>
      <c r="H53" s="1">
        <v>1.131</v>
      </c>
    </row>
    <row r="54" spans="1:8" x14ac:dyDescent="0.3">
      <c r="A54" t="s">
        <v>100</v>
      </c>
      <c r="B54" s="81" t="s">
        <v>341</v>
      </c>
      <c r="C54" s="1">
        <v>0.87</v>
      </c>
      <c r="E54" s="1">
        <v>0.87</v>
      </c>
      <c r="F54" s="1">
        <v>0.95699999999999996</v>
      </c>
      <c r="G54" s="1">
        <v>1.044</v>
      </c>
      <c r="H54" s="1">
        <v>1.131</v>
      </c>
    </row>
    <row r="55" spans="1:8" ht="72" x14ac:dyDescent="0.3">
      <c r="A55" t="s">
        <v>101</v>
      </c>
      <c r="B55" s="81" t="s">
        <v>343</v>
      </c>
      <c r="C55" s="1">
        <v>1.32</v>
      </c>
      <c r="E55" s="1">
        <v>1.32</v>
      </c>
      <c r="F55" s="1">
        <v>1.452</v>
      </c>
      <c r="G55" s="1">
        <v>1.5840000000000001</v>
      </c>
      <c r="H55" s="1">
        <v>1.716</v>
      </c>
    </row>
    <row r="56" spans="1:8" ht="72" x14ac:dyDescent="0.3">
      <c r="A56" t="s">
        <v>102</v>
      </c>
      <c r="B56" s="81" t="s">
        <v>344</v>
      </c>
      <c r="C56" s="1">
        <v>1.32</v>
      </c>
      <c r="E56" s="1">
        <v>1.32</v>
      </c>
      <c r="F56" s="1">
        <v>1.452</v>
      </c>
      <c r="G56" s="1">
        <v>1.5840000000000001</v>
      </c>
      <c r="H56" s="1">
        <v>1.716</v>
      </c>
    </row>
    <row r="57" spans="1:8" x14ac:dyDescent="0.3">
      <c r="A57" t="s">
        <v>103</v>
      </c>
      <c r="B57" s="81" t="s">
        <v>345</v>
      </c>
      <c r="C57" s="1">
        <v>1.32</v>
      </c>
      <c r="E57" s="1">
        <v>1.32</v>
      </c>
      <c r="F57" s="1">
        <v>1.452</v>
      </c>
      <c r="G57" s="1">
        <v>1.5840000000000001</v>
      </c>
      <c r="H57" s="1">
        <v>1.716</v>
      </c>
    </row>
    <row r="58" spans="1:8" ht="28.8" x14ac:dyDescent="0.3">
      <c r="A58" t="s">
        <v>104</v>
      </c>
      <c r="B58" s="81" t="s">
        <v>346</v>
      </c>
      <c r="C58" s="1">
        <v>0.86</v>
      </c>
      <c r="E58" s="1">
        <v>0.86</v>
      </c>
      <c r="F58" s="1">
        <v>0.94599999999999995</v>
      </c>
      <c r="G58" s="1">
        <v>1.032</v>
      </c>
      <c r="H58" s="1">
        <v>1.1180000000000001</v>
      </c>
    </row>
    <row r="59" spans="1:8" ht="43.2" x14ac:dyDescent="0.3">
      <c r="A59" t="s">
        <v>105</v>
      </c>
      <c r="B59" s="81" t="s">
        <v>347</v>
      </c>
      <c r="C59" s="1">
        <v>1.32</v>
      </c>
      <c r="E59" s="1">
        <v>1.32</v>
      </c>
      <c r="F59" s="1">
        <v>1.452</v>
      </c>
      <c r="G59" s="1">
        <v>1.5840000000000001</v>
      </c>
      <c r="H59" s="1">
        <v>1.716</v>
      </c>
    </row>
    <row r="60" spans="1:8" ht="28.8" x14ac:dyDescent="0.3">
      <c r="A60" t="s">
        <v>106</v>
      </c>
      <c r="B60" s="81" t="s">
        <v>348</v>
      </c>
      <c r="C60" s="1">
        <v>1.32</v>
      </c>
      <c r="E60" s="1">
        <v>1.32</v>
      </c>
      <c r="F60" s="1">
        <v>1.452</v>
      </c>
      <c r="G60" s="1">
        <v>1.5840000000000001</v>
      </c>
      <c r="H60" s="1">
        <v>1.716</v>
      </c>
    </row>
    <row r="61" spans="1:8" x14ac:dyDescent="0.3">
      <c r="A61" t="s">
        <v>107</v>
      </c>
      <c r="B61" s="81" t="s">
        <v>349</v>
      </c>
      <c r="C61" s="1">
        <v>0.63</v>
      </c>
      <c r="E61" s="1">
        <v>0.63</v>
      </c>
      <c r="F61" s="1">
        <v>0.69299999999999995</v>
      </c>
      <c r="G61" s="1">
        <v>0.75600000000000001</v>
      </c>
      <c r="H61" s="1">
        <v>0.81899999999999995</v>
      </c>
    </row>
    <row r="62" spans="1:8" x14ac:dyDescent="0.3">
      <c r="A62" t="s">
        <v>108</v>
      </c>
      <c r="B62" s="81" t="s">
        <v>341</v>
      </c>
      <c r="C62" s="1">
        <v>1.32</v>
      </c>
      <c r="E62" s="1">
        <v>1.32</v>
      </c>
      <c r="F62" s="1">
        <v>1.452</v>
      </c>
      <c r="G62" s="1">
        <v>1.5840000000000001</v>
      </c>
      <c r="H62" s="1">
        <v>1.716</v>
      </c>
    </row>
    <row r="63" spans="1:8" x14ac:dyDescent="0.3">
      <c r="A63" t="s">
        <v>44</v>
      </c>
      <c r="B63" s="81" t="s">
        <v>82</v>
      </c>
      <c r="C63" s="1">
        <v>13.45</v>
      </c>
      <c r="E63" s="1">
        <v>13.45</v>
      </c>
      <c r="F63" s="1">
        <v>14.795</v>
      </c>
      <c r="G63" s="1">
        <v>16.14</v>
      </c>
      <c r="H63" s="1">
        <v>17.484999999999999</v>
      </c>
    </row>
  </sheetData>
  <sheetProtection algorithmName="SHA-512" hashValue="bMfNGqaDalMcvlq0KUUXFA1nD+5HZOZ+HfykWg/vNTgIVTrEowxIyO0uAL/zRXV28nfXVIT23RqW9K1eYW/v/A==" saltValue="56EwYQdrl9rfGVLAb/qcUg==" spinCount="100000" sheet="1" objects="1" scenarios="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63"/>
  <dimension ref="A1:I39"/>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v>
      </c>
      <c r="E4" s="1">
        <v>1.36</v>
      </c>
      <c r="F4" s="1">
        <v>1.496</v>
      </c>
      <c r="G4" s="1">
        <v>1.6319999999999999</v>
      </c>
      <c r="H4" s="1">
        <v>1.768</v>
      </c>
      <c r="I4" t="s">
        <v>83</v>
      </c>
    </row>
    <row r="5" spans="1:9" x14ac:dyDescent="0.3">
      <c r="A5" t="s">
        <v>11</v>
      </c>
      <c r="B5" s="81" t="s">
        <v>48</v>
      </c>
    </row>
    <row r="6" spans="1:9" x14ac:dyDescent="0.3">
      <c r="A6" t="s">
        <v>12</v>
      </c>
      <c r="B6" s="81" t="s">
        <v>49</v>
      </c>
      <c r="C6" s="1">
        <v>1.36</v>
      </c>
      <c r="D6" s="1">
        <v>0.01</v>
      </c>
      <c r="E6" s="1">
        <v>1.36</v>
      </c>
      <c r="F6" s="1">
        <v>1.496</v>
      </c>
      <c r="G6" s="1">
        <v>1.6319999999999999</v>
      </c>
      <c r="H6" s="1">
        <v>1.768</v>
      </c>
    </row>
    <row r="7" spans="1:9" x14ac:dyDescent="0.3">
      <c r="A7" t="s">
        <v>13</v>
      </c>
      <c r="B7" s="81" t="s">
        <v>50</v>
      </c>
    </row>
    <row r="8" spans="1:9" x14ac:dyDescent="0.3">
      <c r="A8" t="s">
        <v>13</v>
      </c>
      <c r="B8" s="81" t="s">
        <v>51</v>
      </c>
      <c r="C8" s="1">
        <v>1.29</v>
      </c>
      <c r="D8" s="1">
        <v>0.01</v>
      </c>
      <c r="E8" s="1">
        <v>1.3</v>
      </c>
      <c r="F8" s="1">
        <v>1.43</v>
      </c>
      <c r="G8" s="1">
        <v>1.56</v>
      </c>
      <c r="H8" s="1">
        <v>1.69</v>
      </c>
      <c r="I8" t="s">
        <v>83</v>
      </c>
    </row>
    <row r="9" spans="1:9" x14ac:dyDescent="0.3">
      <c r="A9" t="s">
        <v>14</v>
      </c>
      <c r="B9" s="81" t="s">
        <v>52</v>
      </c>
    </row>
    <row r="10" spans="1:9" x14ac:dyDescent="0.3">
      <c r="A10" t="s">
        <v>15</v>
      </c>
      <c r="B10" s="81" t="s">
        <v>53</v>
      </c>
      <c r="C10" s="1">
        <v>2.77</v>
      </c>
      <c r="D10" s="1">
        <v>0.04</v>
      </c>
      <c r="E10" s="1">
        <v>2.81</v>
      </c>
      <c r="F10" s="1">
        <v>2.8380000000000001</v>
      </c>
      <c r="G10" s="1">
        <v>2.8380000000000001</v>
      </c>
      <c r="H10" s="1">
        <v>2.8380000000000001</v>
      </c>
    </row>
    <row r="11" spans="1:9" x14ac:dyDescent="0.3">
      <c r="A11" t="s">
        <v>16</v>
      </c>
      <c r="B11" s="81" t="s">
        <v>54</v>
      </c>
    </row>
    <row r="12" spans="1:9" x14ac:dyDescent="0.3">
      <c r="A12" t="s">
        <v>17</v>
      </c>
      <c r="B12" s="81" t="s">
        <v>55</v>
      </c>
      <c r="C12" s="1">
        <v>0.65</v>
      </c>
      <c r="D12" s="1">
        <v>0.04</v>
      </c>
      <c r="E12" s="1">
        <v>0.69</v>
      </c>
      <c r="F12" s="1">
        <v>0.69699999999999995</v>
      </c>
      <c r="G12" s="1">
        <v>0.69699999999999995</v>
      </c>
      <c r="H12" s="1">
        <v>0.69699999999999995</v>
      </c>
    </row>
    <row r="13" spans="1:9" x14ac:dyDescent="0.3">
      <c r="A13" t="s">
        <v>18</v>
      </c>
      <c r="B13" s="81" t="s">
        <v>56</v>
      </c>
      <c r="C13" s="1">
        <v>2.23</v>
      </c>
      <c r="D13" s="1">
        <v>0.06</v>
      </c>
      <c r="E13" s="1">
        <v>2.29</v>
      </c>
      <c r="F13" s="1">
        <v>2.3130000000000002</v>
      </c>
      <c r="G13" s="1">
        <v>2.3130000000000002</v>
      </c>
      <c r="H13" s="1">
        <v>2.3130000000000002</v>
      </c>
    </row>
    <row r="14" spans="1:9" x14ac:dyDescent="0.3">
      <c r="A14" t="s">
        <v>19</v>
      </c>
      <c r="B14" s="81" t="s">
        <v>57</v>
      </c>
    </row>
    <row r="15" spans="1:9" ht="57.6" x14ac:dyDescent="0.3">
      <c r="A15" t="s">
        <v>20</v>
      </c>
      <c r="B15" s="81" t="s">
        <v>58</v>
      </c>
      <c r="C15" s="1">
        <v>0.49</v>
      </c>
      <c r="D15" s="1">
        <v>0.03</v>
      </c>
      <c r="E15" s="1">
        <v>0.52</v>
      </c>
      <c r="F15" s="1">
        <v>0.52500000000000002</v>
      </c>
      <c r="G15" s="1">
        <v>0.52500000000000002</v>
      </c>
      <c r="H15" s="1">
        <v>0.52500000000000002</v>
      </c>
    </row>
    <row r="16" spans="1:9" ht="57.6" x14ac:dyDescent="0.3">
      <c r="A16" t="s">
        <v>21</v>
      </c>
      <c r="B16" s="81" t="s">
        <v>59</v>
      </c>
      <c r="C16" s="1">
        <v>0.81</v>
      </c>
      <c r="D16" s="1">
        <v>0.03</v>
      </c>
      <c r="E16" s="1">
        <v>0.84</v>
      </c>
      <c r="F16" s="1">
        <v>0.84799999999999998</v>
      </c>
      <c r="G16" s="1">
        <v>0.84799999999999998</v>
      </c>
      <c r="H16" s="1">
        <v>0.84799999999999998</v>
      </c>
    </row>
    <row r="17" spans="1:8" ht="72" x14ac:dyDescent="0.3">
      <c r="A17" t="s">
        <v>22</v>
      </c>
      <c r="B17" s="81" t="s">
        <v>60</v>
      </c>
      <c r="C17" s="1">
        <v>1.47</v>
      </c>
      <c r="D17" s="1">
        <v>0.1</v>
      </c>
      <c r="E17" s="1">
        <v>1.57</v>
      </c>
      <c r="F17" s="1">
        <v>1.5860000000000001</v>
      </c>
      <c r="G17" s="1">
        <v>1.5860000000000001</v>
      </c>
      <c r="H17" s="1">
        <v>1.5860000000000001</v>
      </c>
    </row>
    <row r="18" spans="1:8" ht="57.6" x14ac:dyDescent="0.3">
      <c r="A18" t="s">
        <v>23</v>
      </c>
      <c r="B18" s="81" t="s">
        <v>61</v>
      </c>
      <c r="C18" s="1">
        <v>1.44</v>
      </c>
      <c r="D18" s="1">
        <v>0.09</v>
      </c>
      <c r="E18" s="1">
        <v>1.53</v>
      </c>
      <c r="F18" s="1">
        <v>1.5449999999999999</v>
      </c>
      <c r="G18" s="1">
        <v>1.5449999999999999</v>
      </c>
      <c r="H18" s="1">
        <v>1.5449999999999999</v>
      </c>
    </row>
    <row r="19" spans="1:8" ht="28.8" x14ac:dyDescent="0.3">
      <c r="A19" t="s">
        <v>24</v>
      </c>
      <c r="B19" s="81" t="s">
        <v>62</v>
      </c>
      <c r="C19" s="1">
        <v>0.64</v>
      </c>
      <c r="D19" s="1">
        <v>0.06</v>
      </c>
      <c r="E19" s="1">
        <v>0.7</v>
      </c>
      <c r="F19" s="1">
        <v>0.70699999999999996</v>
      </c>
      <c r="G19" s="1">
        <v>0.70699999999999996</v>
      </c>
      <c r="H19" s="1">
        <v>0.70699999999999996</v>
      </c>
    </row>
    <row r="20" spans="1:8" ht="28.8" x14ac:dyDescent="0.3">
      <c r="A20" t="s">
        <v>25</v>
      </c>
      <c r="B20" s="81" t="s">
        <v>63</v>
      </c>
      <c r="C20" s="1">
        <v>1.43</v>
      </c>
      <c r="D20" s="1">
        <v>7.0000000000000007E-2</v>
      </c>
      <c r="E20" s="1">
        <v>1.5</v>
      </c>
      <c r="F20" s="1">
        <v>1.5149999999999999</v>
      </c>
      <c r="G20" s="1">
        <v>1.5149999999999999</v>
      </c>
      <c r="H20" s="1">
        <v>1.5149999999999999</v>
      </c>
    </row>
    <row r="21" spans="1:8" ht="28.8" x14ac:dyDescent="0.3">
      <c r="A21" t="s">
        <v>26</v>
      </c>
      <c r="B21" s="81" t="s">
        <v>64</v>
      </c>
      <c r="C21" s="1">
        <v>1.69</v>
      </c>
      <c r="D21" s="1">
        <v>0.06</v>
      </c>
      <c r="E21" s="1">
        <v>1.75</v>
      </c>
      <c r="F21" s="1">
        <v>1.768</v>
      </c>
      <c r="G21" s="1">
        <v>1.768</v>
      </c>
      <c r="H21" s="1">
        <v>1.768</v>
      </c>
    </row>
    <row r="22" spans="1:8" ht="43.2" x14ac:dyDescent="0.3">
      <c r="A22" t="s">
        <v>27</v>
      </c>
      <c r="B22" s="81" t="s">
        <v>65</v>
      </c>
      <c r="C22" s="1">
        <v>2.6</v>
      </c>
      <c r="D22" s="1">
        <v>0.09</v>
      </c>
      <c r="E22" s="1">
        <v>2.69</v>
      </c>
      <c r="F22" s="1">
        <v>2.7170000000000001</v>
      </c>
      <c r="G22" s="1">
        <v>2.7170000000000001</v>
      </c>
      <c r="H22" s="1">
        <v>2.7170000000000001</v>
      </c>
    </row>
    <row r="23" spans="1:8" ht="72" x14ac:dyDescent="0.3">
      <c r="A23" t="s">
        <v>28</v>
      </c>
      <c r="B23" s="81" t="s">
        <v>66</v>
      </c>
      <c r="C23" s="1">
        <v>2.23</v>
      </c>
      <c r="D23" s="1">
        <v>0.08</v>
      </c>
      <c r="E23" s="1">
        <v>2.31</v>
      </c>
      <c r="F23" s="1">
        <v>2.3330000000000002</v>
      </c>
      <c r="G23" s="1">
        <v>2.3330000000000002</v>
      </c>
      <c r="H23" s="1">
        <v>2.3330000000000002</v>
      </c>
    </row>
    <row r="24" spans="1:8" ht="72" x14ac:dyDescent="0.3">
      <c r="A24" t="s">
        <v>29</v>
      </c>
      <c r="B24" s="81" t="s">
        <v>67</v>
      </c>
      <c r="C24" s="1">
        <v>2.23</v>
      </c>
      <c r="D24" s="1">
        <v>0.08</v>
      </c>
      <c r="E24" s="1">
        <v>2.31</v>
      </c>
      <c r="F24" s="1">
        <v>2.3330000000000002</v>
      </c>
      <c r="G24" s="1">
        <v>2.3330000000000002</v>
      </c>
      <c r="H24" s="1">
        <v>2.3330000000000002</v>
      </c>
    </row>
    <row r="25" spans="1:8" ht="28.8" x14ac:dyDescent="0.3">
      <c r="A25" t="s">
        <v>30</v>
      </c>
      <c r="B25" s="81" t="s">
        <v>68</v>
      </c>
      <c r="C25" s="1">
        <v>4.33</v>
      </c>
      <c r="D25" s="1">
        <v>0.06</v>
      </c>
      <c r="E25" s="1">
        <v>4.3899999999999997</v>
      </c>
      <c r="F25" s="1">
        <v>4.4340000000000002</v>
      </c>
      <c r="G25" s="1">
        <v>4.4340000000000002</v>
      </c>
      <c r="H25" s="1">
        <v>4.4340000000000002</v>
      </c>
    </row>
    <row r="26" spans="1:8" ht="43.2" x14ac:dyDescent="0.3">
      <c r="A26" t="s">
        <v>31</v>
      </c>
      <c r="B26" s="81" t="s">
        <v>69</v>
      </c>
      <c r="C26" s="1">
        <v>2.1800000000000002</v>
      </c>
      <c r="D26" s="1">
        <v>0.08</v>
      </c>
      <c r="E26" s="1">
        <v>2.2599999999999998</v>
      </c>
      <c r="F26" s="1">
        <v>2.2829999999999999</v>
      </c>
      <c r="G26" s="1">
        <v>2.2829999999999999</v>
      </c>
      <c r="H26" s="1">
        <v>2.2829999999999999</v>
      </c>
    </row>
    <row r="27" spans="1:8" ht="43.2" x14ac:dyDescent="0.3">
      <c r="A27" t="s">
        <v>32</v>
      </c>
      <c r="B27" s="81" t="s">
        <v>70</v>
      </c>
      <c r="C27" s="1">
        <v>1.63</v>
      </c>
      <c r="D27" s="1">
        <v>7.0000000000000007E-2</v>
      </c>
      <c r="E27" s="1">
        <v>1.7</v>
      </c>
      <c r="F27" s="1">
        <v>1.7170000000000001</v>
      </c>
      <c r="G27" s="1">
        <v>1.7170000000000001</v>
      </c>
      <c r="H27" s="1">
        <v>1.7170000000000001</v>
      </c>
    </row>
    <row r="28" spans="1:8" ht="100.8" x14ac:dyDescent="0.3">
      <c r="A28" t="s">
        <v>33</v>
      </c>
      <c r="B28" s="81" t="s">
        <v>71</v>
      </c>
      <c r="C28" s="1">
        <v>1.66</v>
      </c>
      <c r="D28" s="1">
        <v>0.08</v>
      </c>
      <c r="E28" s="1">
        <v>1.75</v>
      </c>
      <c r="F28" s="1">
        <v>1.768</v>
      </c>
      <c r="G28" s="1">
        <v>1.768</v>
      </c>
      <c r="H28" s="1">
        <v>1.768</v>
      </c>
    </row>
    <row r="29" spans="1:8" ht="28.8" x14ac:dyDescent="0.3">
      <c r="A29" t="s">
        <v>34</v>
      </c>
      <c r="B29" s="81" t="s">
        <v>72</v>
      </c>
    </row>
    <row r="30" spans="1:8" ht="43.2" x14ac:dyDescent="0.3">
      <c r="A30" t="s">
        <v>35</v>
      </c>
      <c r="B30" s="81" t="s">
        <v>73</v>
      </c>
      <c r="C30" s="1">
        <v>0.82</v>
      </c>
      <c r="D30" s="1">
        <v>0.06</v>
      </c>
      <c r="E30" s="1">
        <v>0.89</v>
      </c>
      <c r="F30" s="1">
        <v>0.89900000000000002</v>
      </c>
      <c r="G30" s="1">
        <v>0.89900000000000002</v>
      </c>
      <c r="H30" s="1">
        <v>0.89900000000000002</v>
      </c>
    </row>
    <row r="31" spans="1:8" ht="57.6" x14ac:dyDescent="0.3">
      <c r="A31" t="s">
        <v>36</v>
      </c>
      <c r="B31" s="81" t="s">
        <v>74</v>
      </c>
      <c r="C31" s="1">
        <v>1.0900000000000001</v>
      </c>
      <c r="D31" s="1">
        <v>7.0000000000000007E-2</v>
      </c>
      <c r="E31" s="1">
        <v>1.1599999999999999</v>
      </c>
      <c r="F31" s="1">
        <v>1.1719999999999999</v>
      </c>
      <c r="G31" s="1">
        <v>1.1719999999999999</v>
      </c>
      <c r="H31" s="1">
        <v>1.1719999999999999</v>
      </c>
    </row>
    <row r="32" spans="1:8" ht="57.6" x14ac:dyDescent="0.3">
      <c r="A32" t="s">
        <v>37</v>
      </c>
      <c r="B32" s="81" t="s">
        <v>75</v>
      </c>
      <c r="C32" s="1">
        <v>0.74</v>
      </c>
      <c r="D32" s="1">
        <v>0.06</v>
      </c>
      <c r="E32" s="1">
        <v>0.79</v>
      </c>
      <c r="F32" s="1">
        <v>0.79800000000000004</v>
      </c>
      <c r="G32" s="1">
        <v>0.79800000000000004</v>
      </c>
      <c r="H32" s="1">
        <v>0.79800000000000004</v>
      </c>
    </row>
    <row r="33" spans="1:8" ht="43.2" x14ac:dyDescent="0.3">
      <c r="A33" t="s">
        <v>38</v>
      </c>
      <c r="B33" s="81" t="s">
        <v>76</v>
      </c>
      <c r="C33" s="1">
        <v>0.51</v>
      </c>
      <c r="D33" s="1">
        <v>0.05</v>
      </c>
      <c r="E33" s="1">
        <v>0.56000000000000005</v>
      </c>
      <c r="F33" s="1">
        <v>0.56599999999999995</v>
      </c>
      <c r="G33" s="1">
        <v>0.56599999999999995</v>
      </c>
      <c r="H33" s="1">
        <v>0.56599999999999995</v>
      </c>
    </row>
    <row r="34" spans="1:8" ht="57.6" x14ac:dyDescent="0.3">
      <c r="A34" t="s">
        <v>39</v>
      </c>
      <c r="B34" s="81" t="s">
        <v>77</v>
      </c>
      <c r="C34" s="1">
        <v>0.32</v>
      </c>
      <c r="D34" s="1">
        <v>0.04</v>
      </c>
      <c r="E34" s="1">
        <v>0.36</v>
      </c>
      <c r="F34" s="1">
        <v>0.36399999999999999</v>
      </c>
      <c r="G34" s="1">
        <v>0.36399999999999999</v>
      </c>
      <c r="H34" s="1">
        <v>0.36399999999999999</v>
      </c>
    </row>
    <row r="35" spans="1:8" ht="28.8" x14ac:dyDescent="0.3">
      <c r="A35" t="s">
        <v>40</v>
      </c>
      <c r="B35" s="81" t="s">
        <v>78</v>
      </c>
      <c r="C35" s="1">
        <v>1.5</v>
      </c>
      <c r="D35" s="1">
        <v>0.09</v>
      </c>
      <c r="E35" s="1">
        <v>1.59</v>
      </c>
      <c r="F35" s="1">
        <v>1.6060000000000001</v>
      </c>
      <c r="G35" s="1">
        <v>1.6060000000000001</v>
      </c>
      <c r="H35" s="1">
        <v>1.6060000000000001</v>
      </c>
    </row>
    <row r="36" spans="1:8" ht="28.8" x14ac:dyDescent="0.3">
      <c r="A36" t="s">
        <v>41</v>
      </c>
      <c r="B36" s="81" t="s">
        <v>79</v>
      </c>
      <c r="C36" s="1">
        <v>0.59</v>
      </c>
      <c r="D36" s="1">
        <v>0.09</v>
      </c>
      <c r="E36" s="1">
        <v>0.68</v>
      </c>
      <c r="F36" s="1">
        <v>0.68700000000000006</v>
      </c>
      <c r="G36" s="1">
        <v>0.68700000000000006</v>
      </c>
      <c r="H36" s="1">
        <v>0.68700000000000006</v>
      </c>
    </row>
    <row r="37" spans="1:8" ht="86.4" x14ac:dyDescent="0.3">
      <c r="A37" t="s">
        <v>42</v>
      </c>
      <c r="B37" s="81" t="s">
        <v>80</v>
      </c>
      <c r="C37" s="1">
        <v>1.47</v>
      </c>
      <c r="D37" s="1">
        <v>0.06</v>
      </c>
      <c r="E37" s="1">
        <v>1.52</v>
      </c>
      <c r="F37" s="1">
        <v>1.5349999999999999</v>
      </c>
      <c r="G37" s="1">
        <v>1.5349999999999999</v>
      </c>
      <c r="H37" s="1">
        <v>1.5349999999999999</v>
      </c>
    </row>
    <row r="38" spans="1:8" ht="86.4" x14ac:dyDescent="0.3">
      <c r="A38" t="s">
        <v>43</v>
      </c>
      <c r="B38" s="81" t="s">
        <v>81</v>
      </c>
      <c r="C38" s="1">
        <v>0.75</v>
      </c>
      <c r="D38" s="1">
        <v>0.04</v>
      </c>
      <c r="E38" s="1">
        <v>0.79</v>
      </c>
      <c r="F38" s="1">
        <v>0.79800000000000004</v>
      </c>
      <c r="G38" s="1">
        <v>0.79800000000000004</v>
      </c>
      <c r="H38" s="1">
        <v>0.79800000000000004</v>
      </c>
    </row>
    <row r="39" spans="1:8" x14ac:dyDescent="0.3">
      <c r="A39" t="s">
        <v>44</v>
      </c>
      <c r="B39" s="81" t="s">
        <v>82</v>
      </c>
      <c r="C39" s="1">
        <v>10.82</v>
      </c>
      <c r="E39" s="1">
        <v>10.82</v>
      </c>
      <c r="F39" s="1">
        <v>11.901999999999999</v>
      </c>
      <c r="G39" s="1">
        <v>12.984</v>
      </c>
      <c r="H39" s="1">
        <v>14.066000000000001</v>
      </c>
    </row>
  </sheetData>
  <sheetProtection algorithmName="SHA-512" hashValue="HdpTIyM98HWwKLk+eHifXY8zz133qQ9wjzkkT+TC/CmFX68U6fjT5kJOKVLSqMvZ8sm2lRH9FBhj3hnc1DMIeA==" saltValue="JL26n02X3D7Nqmv22HlRsQ==" spinCount="100000" sheet="1" objects="1" scenarios="1"/>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64"/>
  <dimension ref="A1:I2"/>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81" t="s">
        <v>82</v>
      </c>
      <c r="C2" s="1">
        <v>10.82</v>
      </c>
      <c r="E2" s="1">
        <v>10.82</v>
      </c>
      <c r="F2" s="1">
        <v>11.901999999999999</v>
      </c>
      <c r="G2" s="1">
        <v>12.984</v>
      </c>
      <c r="H2" s="1">
        <v>14.066000000000001</v>
      </c>
    </row>
  </sheetData>
  <sheetProtection algorithmName="SHA-512" hashValue="oony3jR4GjZA6bV26jPi3Z5BDbehNWJksBq8s9BojHkZjBO7SneceGgXOaugrGnwb248lMbfgUXjbilp73tvSw==" saltValue="/KV8WbFjO3EoUT5KPk3LSg==" spinCount="100000"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65"/>
  <dimension ref="A1:I38"/>
  <sheetViews>
    <sheetView workbookViewId="0">
      <selection activeCell="J13" sqref="J13"/>
    </sheetView>
  </sheetViews>
  <sheetFormatPr defaultRowHeight="14.4" x14ac:dyDescent="0.3"/>
  <cols>
    <col min="1" max="1" width="9.88671875" bestFit="1" customWidth="1"/>
    <col min="2" max="2" width="53.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1.29</v>
      </c>
      <c r="D3" s="1">
        <v>7.0000000000000007E-2</v>
      </c>
      <c r="E3" s="1">
        <v>1.36</v>
      </c>
      <c r="F3" s="1">
        <v>1.496</v>
      </c>
      <c r="G3" s="1">
        <v>1.6319999999999999</v>
      </c>
      <c r="H3" s="1">
        <v>1.768</v>
      </c>
      <c r="I3" t="s">
        <v>84</v>
      </c>
    </row>
    <row r="4" spans="1:9" x14ac:dyDescent="0.3">
      <c r="A4" t="s">
        <v>10</v>
      </c>
      <c r="B4" s="81" t="s">
        <v>47</v>
      </c>
      <c r="C4" s="1">
        <v>0.83</v>
      </c>
      <c r="D4" s="1">
        <v>0.05</v>
      </c>
      <c r="E4" s="1">
        <v>0.88</v>
      </c>
      <c r="F4" s="1">
        <v>0.96799999999999997</v>
      </c>
      <c r="G4" s="1">
        <v>1.056</v>
      </c>
      <c r="H4" s="1">
        <v>1.1439999999999999</v>
      </c>
      <c r="I4" t="s">
        <v>83</v>
      </c>
    </row>
    <row r="5" spans="1:9" x14ac:dyDescent="0.3">
      <c r="A5" t="s">
        <v>11</v>
      </c>
      <c r="B5" s="81" t="s">
        <v>48</v>
      </c>
      <c r="C5" s="1">
        <v>1.27</v>
      </c>
      <c r="D5" s="1">
        <v>0.16</v>
      </c>
      <c r="E5" s="1">
        <v>1.43</v>
      </c>
      <c r="F5" s="1">
        <v>1.573</v>
      </c>
      <c r="G5" s="1">
        <v>1.716</v>
      </c>
      <c r="H5" s="1">
        <v>1.859</v>
      </c>
    </row>
    <row r="6" spans="1:9" x14ac:dyDescent="0.3">
      <c r="A6" t="s">
        <v>12</v>
      </c>
      <c r="B6" s="81" t="s">
        <v>49</v>
      </c>
      <c r="C6" s="1">
        <v>0.83</v>
      </c>
      <c r="D6" s="1">
        <v>0.1</v>
      </c>
      <c r="E6" s="1">
        <v>0.93</v>
      </c>
      <c r="F6" s="1">
        <v>1.0229999999999999</v>
      </c>
      <c r="G6" s="1">
        <v>1.1160000000000001</v>
      </c>
      <c r="H6" s="1">
        <v>1.2090000000000001</v>
      </c>
    </row>
    <row r="7" spans="1:9" x14ac:dyDescent="0.3">
      <c r="A7" t="s">
        <v>13</v>
      </c>
      <c r="B7" s="81" t="s">
        <v>50</v>
      </c>
      <c r="C7" s="1">
        <v>1.31</v>
      </c>
      <c r="D7" s="1">
        <v>0.21</v>
      </c>
      <c r="E7" s="1">
        <v>1.52</v>
      </c>
      <c r="F7" s="1">
        <v>1.6719999999999999</v>
      </c>
      <c r="G7" s="1">
        <v>1.8240000000000001</v>
      </c>
      <c r="H7" s="1">
        <v>1.976</v>
      </c>
      <c r="I7" t="s">
        <v>84</v>
      </c>
    </row>
    <row r="8" spans="1:9" x14ac:dyDescent="0.3">
      <c r="A8" t="s">
        <v>13</v>
      </c>
      <c r="B8" s="81" t="s">
        <v>51</v>
      </c>
      <c r="C8" s="1">
        <v>0.79</v>
      </c>
      <c r="D8" s="1">
        <v>0.1</v>
      </c>
      <c r="E8" s="1">
        <v>0.89</v>
      </c>
      <c r="F8" s="1">
        <v>0.97899999999999998</v>
      </c>
      <c r="G8" s="1">
        <v>1.0680000000000001</v>
      </c>
      <c r="H8" s="1">
        <v>1.157</v>
      </c>
      <c r="I8" t="s">
        <v>83</v>
      </c>
    </row>
    <row r="9" spans="1:9" x14ac:dyDescent="0.3">
      <c r="A9" t="s">
        <v>14</v>
      </c>
      <c r="B9" s="81" t="s">
        <v>52</v>
      </c>
    </row>
    <row r="10" spans="1:9" x14ac:dyDescent="0.3">
      <c r="A10" t="s">
        <v>15</v>
      </c>
      <c r="B10" s="81" t="s">
        <v>53</v>
      </c>
      <c r="C10" s="1">
        <v>2.58</v>
      </c>
      <c r="D10" s="1">
        <v>0.06</v>
      </c>
      <c r="E10" s="1">
        <v>2.64</v>
      </c>
      <c r="F10" s="1">
        <v>2.6659999999999999</v>
      </c>
      <c r="G10" s="1">
        <v>2.6659999999999999</v>
      </c>
      <c r="H10" s="1">
        <v>2.6659999999999999</v>
      </c>
    </row>
    <row r="11" spans="1:9" x14ac:dyDescent="0.3">
      <c r="A11" t="s">
        <v>16</v>
      </c>
      <c r="B11" s="81" t="s">
        <v>54</v>
      </c>
    </row>
    <row r="12" spans="1:9" x14ac:dyDescent="0.3">
      <c r="A12" t="s">
        <v>17</v>
      </c>
      <c r="B12" s="81" t="s">
        <v>55</v>
      </c>
      <c r="C12" s="1">
        <v>0.64</v>
      </c>
      <c r="D12" s="1">
        <v>0.06</v>
      </c>
      <c r="E12" s="1">
        <v>0.7</v>
      </c>
      <c r="F12" s="1">
        <v>0.70699999999999996</v>
      </c>
      <c r="G12" s="1">
        <v>0.70699999999999996</v>
      </c>
      <c r="H12" s="1">
        <v>0.70699999999999996</v>
      </c>
    </row>
    <row r="13" spans="1:9" x14ac:dyDescent="0.3">
      <c r="A13" t="s">
        <v>18</v>
      </c>
      <c r="B13" s="81" t="s">
        <v>56</v>
      </c>
      <c r="C13" s="1">
        <v>2.1</v>
      </c>
      <c r="D13" s="1">
        <v>0.09</v>
      </c>
      <c r="E13" s="1">
        <v>2.19</v>
      </c>
      <c r="F13" s="1">
        <v>2.2120000000000002</v>
      </c>
      <c r="G13" s="1">
        <v>2.2120000000000002</v>
      </c>
      <c r="H13" s="1">
        <v>2.2120000000000002</v>
      </c>
    </row>
    <row r="14" spans="1:9" x14ac:dyDescent="0.3">
      <c r="A14" t="s">
        <v>19</v>
      </c>
      <c r="B14" s="81" t="s">
        <v>57</v>
      </c>
    </row>
    <row r="15" spans="1:9" ht="57.6" x14ac:dyDescent="0.3">
      <c r="A15" t="s">
        <v>20</v>
      </c>
      <c r="B15" s="81" t="s">
        <v>58</v>
      </c>
      <c r="C15" s="1">
        <v>0.48</v>
      </c>
      <c r="D15" s="1">
        <v>0.05</v>
      </c>
      <c r="E15" s="1">
        <v>0.53</v>
      </c>
      <c r="F15" s="1">
        <v>0.53500000000000003</v>
      </c>
      <c r="G15" s="1">
        <v>0.53500000000000003</v>
      </c>
      <c r="H15" s="1">
        <v>0.53500000000000003</v>
      </c>
    </row>
    <row r="16" spans="1:9" ht="57.6" x14ac:dyDescent="0.3">
      <c r="A16" t="s">
        <v>21</v>
      </c>
      <c r="B16" s="81" t="s">
        <v>59</v>
      </c>
      <c r="C16" s="1">
        <v>0.8</v>
      </c>
      <c r="D16" s="1">
        <v>0.05</v>
      </c>
      <c r="E16" s="1">
        <v>0.85</v>
      </c>
      <c r="F16" s="1">
        <v>0.85899999999999999</v>
      </c>
      <c r="G16" s="1">
        <v>0.85899999999999999</v>
      </c>
      <c r="H16" s="1">
        <v>0.85899999999999999</v>
      </c>
    </row>
    <row r="17" spans="1:8" ht="72" x14ac:dyDescent="0.3">
      <c r="A17" t="s">
        <v>22</v>
      </c>
      <c r="B17" s="81" t="s">
        <v>60</v>
      </c>
      <c r="C17" s="1">
        <v>1.45</v>
      </c>
      <c r="D17" s="1">
        <v>0.14000000000000001</v>
      </c>
      <c r="E17" s="1">
        <v>1.6</v>
      </c>
      <c r="F17" s="1">
        <v>1.6160000000000001</v>
      </c>
      <c r="G17" s="1">
        <v>1.6160000000000001</v>
      </c>
      <c r="H17" s="1">
        <v>1.6160000000000001</v>
      </c>
    </row>
    <row r="18" spans="1:8" ht="57.6" x14ac:dyDescent="0.3">
      <c r="A18" t="s">
        <v>23</v>
      </c>
      <c r="B18" s="81" t="s">
        <v>61</v>
      </c>
      <c r="C18" s="1">
        <v>1.42</v>
      </c>
      <c r="D18" s="1">
        <v>0.14000000000000001</v>
      </c>
      <c r="E18" s="1">
        <v>1.56</v>
      </c>
      <c r="F18" s="1">
        <v>1.5760000000000001</v>
      </c>
      <c r="G18" s="1">
        <v>1.5760000000000001</v>
      </c>
      <c r="H18" s="1">
        <v>1.5760000000000001</v>
      </c>
    </row>
    <row r="19" spans="1:8" ht="28.8" x14ac:dyDescent="0.3">
      <c r="A19" t="s">
        <v>24</v>
      </c>
      <c r="B19" s="81" t="s">
        <v>62</v>
      </c>
      <c r="C19" s="1">
        <v>0.63</v>
      </c>
      <c r="D19" s="1">
        <v>0.11</v>
      </c>
      <c r="E19" s="1">
        <v>0.74</v>
      </c>
      <c r="F19" s="1">
        <v>0.747</v>
      </c>
      <c r="G19" s="1">
        <v>0.747</v>
      </c>
      <c r="H19" s="1">
        <v>0.747</v>
      </c>
    </row>
    <row r="20" spans="1:8" ht="28.8" x14ac:dyDescent="0.3">
      <c r="A20" t="s">
        <v>25</v>
      </c>
      <c r="B20" s="81" t="s">
        <v>63</v>
      </c>
      <c r="C20" s="1">
        <v>1.36</v>
      </c>
      <c r="D20" s="1">
        <v>0.12</v>
      </c>
      <c r="E20" s="1">
        <v>1.48</v>
      </c>
      <c r="F20" s="1">
        <v>1.4950000000000001</v>
      </c>
      <c r="G20" s="1">
        <v>1.4950000000000001</v>
      </c>
      <c r="H20" s="1">
        <v>1.4950000000000001</v>
      </c>
    </row>
    <row r="21" spans="1:8" ht="28.8" x14ac:dyDescent="0.3">
      <c r="A21" t="s">
        <v>26</v>
      </c>
      <c r="B21" s="81" t="s">
        <v>64</v>
      </c>
      <c r="C21" s="1">
        <v>1.59</v>
      </c>
      <c r="D21" s="1">
        <v>0.09</v>
      </c>
      <c r="E21" s="1">
        <v>1.69</v>
      </c>
      <c r="F21" s="1">
        <v>1.7070000000000001</v>
      </c>
      <c r="G21" s="1">
        <v>1.7070000000000001</v>
      </c>
      <c r="H21" s="1">
        <v>1.7070000000000001</v>
      </c>
    </row>
    <row r="22" spans="1:8" ht="43.2" x14ac:dyDescent="0.3">
      <c r="A22" t="s">
        <v>27</v>
      </c>
      <c r="B22" s="81" t="s">
        <v>65</v>
      </c>
      <c r="C22" s="1">
        <v>2.4500000000000002</v>
      </c>
      <c r="D22" s="1">
        <v>0.14000000000000001</v>
      </c>
      <c r="E22" s="1">
        <v>2.59</v>
      </c>
      <c r="F22" s="1">
        <v>2.6160000000000001</v>
      </c>
      <c r="G22" s="1">
        <v>2.6160000000000001</v>
      </c>
      <c r="H22" s="1">
        <v>2.6160000000000001</v>
      </c>
    </row>
    <row r="23" spans="1:8" ht="72" x14ac:dyDescent="0.3">
      <c r="A23" t="s">
        <v>28</v>
      </c>
      <c r="B23" s="81" t="s">
        <v>66</v>
      </c>
      <c r="C23" s="1">
        <v>2.1</v>
      </c>
      <c r="D23" s="1">
        <v>0.13</v>
      </c>
      <c r="E23" s="1">
        <v>2.23</v>
      </c>
      <c r="F23" s="1">
        <v>2.2519999999999998</v>
      </c>
      <c r="G23" s="1">
        <v>2.2519999999999998</v>
      </c>
      <c r="H23" s="1">
        <v>2.2519999999999998</v>
      </c>
    </row>
    <row r="24" spans="1:8" ht="72" x14ac:dyDescent="0.3">
      <c r="A24" t="s">
        <v>29</v>
      </c>
      <c r="B24" s="81" t="s">
        <v>67</v>
      </c>
      <c r="C24" s="1">
        <v>2.1</v>
      </c>
      <c r="D24" s="1">
        <v>0.13</v>
      </c>
      <c r="E24" s="1">
        <v>2.23</v>
      </c>
      <c r="F24" s="1">
        <v>2.2519999999999998</v>
      </c>
      <c r="G24" s="1">
        <v>2.2519999999999998</v>
      </c>
      <c r="H24" s="1">
        <v>2.2519999999999998</v>
      </c>
    </row>
    <row r="25" spans="1:8" ht="28.8" x14ac:dyDescent="0.3">
      <c r="A25" t="s">
        <v>30</v>
      </c>
      <c r="B25" s="81" t="s">
        <v>68</v>
      </c>
      <c r="C25" s="1">
        <v>4.03</v>
      </c>
      <c r="D25" s="1">
        <v>0.09</v>
      </c>
      <c r="E25" s="1">
        <v>4.12</v>
      </c>
      <c r="F25" s="1">
        <v>4.1609999999999996</v>
      </c>
      <c r="G25" s="1">
        <v>4.1609999999999996</v>
      </c>
      <c r="H25" s="1">
        <v>4.1609999999999996</v>
      </c>
    </row>
    <row r="26" spans="1:8" ht="43.2" x14ac:dyDescent="0.3">
      <c r="A26" t="s">
        <v>31</v>
      </c>
      <c r="B26" s="81" t="s">
        <v>69</v>
      </c>
      <c r="C26" s="1">
        <v>2.06</v>
      </c>
      <c r="D26" s="1">
        <v>0.12</v>
      </c>
      <c r="E26" s="1">
        <v>2.1800000000000002</v>
      </c>
      <c r="F26" s="1">
        <v>2.202</v>
      </c>
      <c r="G26" s="1">
        <v>2.202</v>
      </c>
      <c r="H26" s="1">
        <v>2.202</v>
      </c>
    </row>
    <row r="27" spans="1:8" ht="28.8" x14ac:dyDescent="0.3">
      <c r="A27" t="s">
        <v>32</v>
      </c>
      <c r="B27" s="81" t="s">
        <v>70</v>
      </c>
      <c r="C27" s="1">
        <v>1.56</v>
      </c>
      <c r="D27" s="1">
        <v>0.11</v>
      </c>
      <c r="E27" s="1">
        <v>1.67</v>
      </c>
      <c r="F27" s="1">
        <v>1.6870000000000001</v>
      </c>
      <c r="G27" s="1">
        <v>1.6870000000000001</v>
      </c>
      <c r="H27" s="1">
        <v>1.6870000000000001</v>
      </c>
    </row>
    <row r="28" spans="1:8" ht="100.8" x14ac:dyDescent="0.3">
      <c r="A28" t="s">
        <v>33</v>
      </c>
      <c r="B28" s="81" t="s">
        <v>71</v>
      </c>
      <c r="C28" s="1">
        <v>1.61</v>
      </c>
      <c r="D28" s="1">
        <v>0.13</v>
      </c>
      <c r="E28" s="1">
        <v>1.74</v>
      </c>
      <c r="F28" s="1">
        <v>1.7569999999999999</v>
      </c>
      <c r="G28" s="1">
        <v>1.7569999999999999</v>
      </c>
      <c r="H28" s="1">
        <v>1.7569999999999999</v>
      </c>
    </row>
    <row r="29" spans="1:8" ht="28.8" x14ac:dyDescent="0.3">
      <c r="A29" t="s">
        <v>34</v>
      </c>
      <c r="B29" s="81" t="s">
        <v>72</v>
      </c>
    </row>
    <row r="30" spans="1:8" ht="43.2" x14ac:dyDescent="0.3">
      <c r="A30" t="s">
        <v>35</v>
      </c>
      <c r="B30" s="81" t="s">
        <v>73</v>
      </c>
      <c r="C30" s="1">
        <v>0.79</v>
      </c>
      <c r="D30" s="1">
        <v>0.11</v>
      </c>
      <c r="E30" s="1">
        <v>0.9</v>
      </c>
      <c r="F30" s="1">
        <v>0.90900000000000003</v>
      </c>
      <c r="G30" s="1">
        <v>0.90900000000000003</v>
      </c>
      <c r="H30" s="1">
        <v>0.90900000000000003</v>
      </c>
    </row>
    <row r="31" spans="1:8" ht="57.6" x14ac:dyDescent="0.3">
      <c r="A31" t="s">
        <v>36</v>
      </c>
      <c r="B31" s="81" t="s">
        <v>74</v>
      </c>
      <c r="C31" s="1">
        <v>1.03</v>
      </c>
      <c r="D31" s="1">
        <v>0.13</v>
      </c>
      <c r="E31" s="1">
        <v>1.1599999999999999</v>
      </c>
      <c r="F31" s="1">
        <v>1.1719999999999999</v>
      </c>
      <c r="G31" s="1">
        <v>1.1719999999999999</v>
      </c>
      <c r="H31" s="1">
        <v>1.1719999999999999</v>
      </c>
    </row>
    <row r="32" spans="1:8" ht="57.6" x14ac:dyDescent="0.3">
      <c r="A32" t="s">
        <v>37</v>
      </c>
      <c r="B32" s="81" t="s">
        <v>75</v>
      </c>
      <c r="C32" s="1">
        <v>0.7</v>
      </c>
      <c r="D32" s="1">
        <v>0.1</v>
      </c>
      <c r="E32" s="1">
        <v>0.8</v>
      </c>
      <c r="F32" s="1">
        <v>0.80800000000000005</v>
      </c>
      <c r="G32" s="1">
        <v>0.80800000000000005</v>
      </c>
      <c r="H32" s="1">
        <v>0.80800000000000005</v>
      </c>
    </row>
    <row r="33" spans="1:8" ht="43.2" x14ac:dyDescent="0.3">
      <c r="A33" t="s">
        <v>38</v>
      </c>
      <c r="B33" s="81" t="s">
        <v>76</v>
      </c>
      <c r="C33" s="1">
        <v>0.5</v>
      </c>
      <c r="D33" s="1">
        <v>0.08</v>
      </c>
      <c r="E33" s="1">
        <v>0.57999999999999996</v>
      </c>
      <c r="F33" s="1">
        <v>0.58599999999999997</v>
      </c>
      <c r="G33" s="1">
        <v>0.58599999999999997</v>
      </c>
      <c r="H33" s="1">
        <v>0.58599999999999997</v>
      </c>
    </row>
    <row r="34" spans="1:8" ht="57.6" x14ac:dyDescent="0.3">
      <c r="A34" t="s">
        <v>39</v>
      </c>
      <c r="B34" s="81" t="s">
        <v>77</v>
      </c>
      <c r="C34" s="1">
        <v>0.32</v>
      </c>
      <c r="D34" s="1">
        <v>0.06</v>
      </c>
      <c r="E34" s="1">
        <v>0.38</v>
      </c>
      <c r="F34" s="1">
        <v>0.38400000000000001</v>
      </c>
      <c r="G34" s="1">
        <v>0.38400000000000001</v>
      </c>
      <c r="H34" s="1">
        <v>0.38400000000000001</v>
      </c>
    </row>
    <row r="35" spans="1:8" ht="28.8" x14ac:dyDescent="0.3">
      <c r="A35" t="s">
        <v>40</v>
      </c>
      <c r="B35" s="81" t="s">
        <v>78</v>
      </c>
      <c r="C35" s="1">
        <v>1.42</v>
      </c>
      <c r="D35" s="1">
        <v>0.16</v>
      </c>
      <c r="E35" s="1">
        <v>1.58</v>
      </c>
      <c r="F35" s="1">
        <v>1.5960000000000001</v>
      </c>
      <c r="G35" s="1">
        <v>1.5960000000000001</v>
      </c>
      <c r="H35" s="1">
        <v>1.5960000000000001</v>
      </c>
    </row>
    <row r="36" spans="1:8" ht="28.8" x14ac:dyDescent="0.3">
      <c r="A36" t="s">
        <v>41</v>
      </c>
      <c r="B36" s="81" t="s">
        <v>79</v>
      </c>
      <c r="C36" s="1">
        <v>0.57999999999999996</v>
      </c>
      <c r="D36" s="1">
        <v>0.13</v>
      </c>
      <c r="E36" s="1">
        <v>0.71</v>
      </c>
      <c r="F36" s="1">
        <v>0.71699999999999997</v>
      </c>
      <c r="G36" s="1">
        <v>0.71699999999999997</v>
      </c>
      <c r="H36" s="1">
        <v>0.71699999999999997</v>
      </c>
    </row>
    <row r="37" spans="1:8" ht="86.4" x14ac:dyDescent="0.3">
      <c r="A37" t="s">
        <v>42</v>
      </c>
      <c r="B37" s="81" t="s">
        <v>80</v>
      </c>
      <c r="C37" s="1">
        <v>1.39</v>
      </c>
      <c r="D37" s="1">
        <v>0.1</v>
      </c>
      <c r="E37" s="1">
        <v>1.48</v>
      </c>
      <c r="F37" s="1">
        <v>1.4950000000000001</v>
      </c>
      <c r="G37" s="1">
        <v>1.4950000000000001</v>
      </c>
      <c r="H37" s="1">
        <v>1.4950000000000001</v>
      </c>
    </row>
    <row r="38" spans="1:8" ht="86.4" x14ac:dyDescent="0.3">
      <c r="A38" t="s">
        <v>43</v>
      </c>
      <c r="B38" s="81" t="s">
        <v>81</v>
      </c>
      <c r="C38" s="1">
        <v>0.71</v>
      </c>
      <c r="D38" s="1">
        <v>7.0000000000000007E-2</v>
      </c>
      <c r="E38" s="1">
        <v>0.78</v>
      </c>
      <c r="F38" s="1">
        <v>0.78800000000000003</v>
      </c>
      <c r="G38" s="1">
        <v>0.78800000000000003</v>
      </c>
      <c r="H38" s="1">
        <v>0.78800000000000003</v>
      </c>
    </row>
  </sheetData>
  <sheetProtection algorithmName="SHA-512" hashValue="R5whmc99/yEV8wkh8DFZvLBIxgSlkwz7F+R6QsTKYBK0V8r4RbjmZjMxLhRtOl1/uyPXfu0FcOiGz51bJQIwdg==" saltValue="8x7jd1GOAi/QMvxstaeubA==" spinCount="100000" sheet="1" objects="1" scenarios="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66"/>
  <dimension ref="A1:I39"/>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0.83</v>
      </c>
      <c r="D4" s="1">
        <v>0.04</v>
      </c>
      <c r="E4" s="1">
        <v>0.87</v>
      </c>
      <c r="F4" s="1">
        <v>0.95699999999999996</v>
      </c>
      <c r="G4" s="1">
        <v>1.044</v>
      </c>
      <c r="H4" s="1">
        <v>1.131</v>
      </c>
      <c r="I4" t="s">
        <v>83</v>
      </c>
    </row>
    <row r="5" spans="1:9" x14ac:dyDescent="0.3">
      <c r="A5" t="s">
        <v>11</v>
      </c>
      <c r="B5" s="81" t="s">
        <v>48</v>
      </c>
    </row>
    <row r="6" spans="1:9" x14ac:dyDescent="0.3">
      <c r="A6" t="s">
        <v>12</v>
      </c>
      <c r="B6" s="81" t="s">
        <v>49</v>
      </c>
      <c r="C6" s="1">
        <v>0.83</v>
      </c>
      <c r="D6" s="1">
        <v>0.09</v>
      </c>
      <c r="E6" s="1">
        <v>0.91</v>
      </c>
      <c r="F6" s="1">
        <v>1.0009999999999999</v>
      </c>
      <c r="G6" s="1">
        <v>1.0920000000000001</v>
      </c>
      <c r="H6" s="1">
        <v>1.1830000000000001</v>
      </c>
    </row>
    <row r="7" spans="1:9" x14ac:dyDescent="0.3">
      <c r="A7" t="s">
        <v>13</v>
      </c>
      <c r="B7" s="81" t="s">
        <v>50</v>
      </c>
    </row>
    <row r="8" spans="1:9" x14ac:dyDescent="0.3">
      <c r="A8" t="s">
        <v>13</v>
      </c>
      <c r="B8" s="81" t="s">
        <v>51</v>
      </c>
      <c r="C8" s="1">
        <v>0.79</v>
      </c>
      <c r="D8" s="1">
        <v>0.09</v>
      </c>
      <c r="E8" s="1">
        <v>0.88</v>
      </c>
      <c r="F8" s="1">
        <v>0.96799999999999997</v>
      </c>
      <c r="G8" s="1">
        <v>1.056</v>
      </c>
      <c r="H8" s="1">
        <v>1.1439999999999999</v>
      </c>
      <c r="I8" t="s">
        <v>83</v>
      </c>
    </row>
    <row r="9" spans="1:9" x14ac:dyDescent="0.3">
      <c r="A9" t="s">
        <v>14</v>
      </c>
      <c r="B9" s="81" t="s">
        <v>52</v>
      </c>
    </row>
    <row r="10" spans="1:9" x14ac:dyDescent="0.3">
      <c r="A10" t="s">
        <v>15</v>
      </c>
      <c r="B10" s="81" t="s">
        <v>53</v>
      </c>
      <c r="C10" s="1">
        <v>1.68</v>
      </c>
      <c r="D10" s="1">
        <v>0.05</v>
      </c>
      <c r="E10" s="1">
        <v>1.73</v>
      </c>
      <c r="F10" s="1">
        <v>1.7470000000000001</v>
      </c>
      <c r="G10" s="1">
        <v>1.7470000000000001</v>
      </c>
      <c r="H10" s="1">
        <v>1.7470000000000001</v>
      </c>
    </row>
    <row r="11" spans="1:9" x14ac:dyDescent="0.3">
      <c r="A11" t="s">
        <v>16</v>
      </c>
      <c r="B11" s="81" t="s">
        <v>54</v>
      </c>
      <c r="C11" s="1">
        <v>2.0099999999999998</v>
      </c>
      <c r="D11" s="1">
        <v>0.16</v>
      </c>
      <c r="E11" s="1">
        <v>2.17</v>
      </c>
      <c r="F11" s="1">
        <v>2.1920000000000002</v>
      </c>
      <c r="G11" s="1">
        <v>2.1920000000000002</v>
      </c>
      <c r="H11" s="1">
        <v>2.1920000000000002</v>
      </c>
    </row>
    <row r="12" spans="1:9" x14ac:dyDescent="0.3">
      <c r="A12" t="s">
        <v>17</v>
      </c>
      <c r="B12" s="81" t="s">
        <v>55</v>
      </c>
      <c r="C12" s="1">
        <v>0.6</v>
      </c>
      <c r="D12" s="1">
        <v>0.05</v>
      </c>
      <c r="E12" s="1">
        <v>0.65</v>
      </c>
      <c r="F12" s="1">
        <v>0.65700000000000003</v>
      </c>
      <c r="G12" s="1">
        <v>0.65700000000000003</v>
      </c>
      <c r="H12" s="1">
        <v>0.65700000000000003</v>
      </c>
    </row>
    <row r="13" spans="1:9" x14ac:dyDescent="0.3">
      <c r="A13" t="s">
        <v>18</v>
      </c>
      <c r="B13" s="81" t="s">
        <v>56</v>
      </c>
      <c r="C13" s="1">
        <v>1.49</v>
      </c>
      <c r="D13" s="1">
        <v>0.08</v>
      </c>
      <c r="E13" s="1">
        <v>1.56</v>
      </c>
      <c r="F13" s="1">
        <v>1.5760000000000001</v>
      </c>
      <c r="G13" s="1">
        <v>1.5760000000000001</v>
      </c>
      <c r="H13" s="1">
        <v>1.5760000000000001</v>
      </c>
    </row>
    <row r="14" spans="1:9" x14ac:dyDescent="0.3">
      <c r="A14" t="s">
        <v>19</v>
      </c>
      <c r="B14" s="81" t="s">
        <v>57</v>
      </c>
    </row>
    <row r="15" spans="1:9" ht="57.6" x14ac:dyDescent="0.3">
      <c r="A15" t="s">
        <v>20</v>
      </c>
      <c r="B15" s="81" t="s">
        <v>58</v>
      </c>
      <c r="C15" s="1">
        <v>0.46</v>
      </c>
      <c r="D15" s="1">
        <v>0.04</v>
      </c>
      <c r="E15" s="1">
        <v>0.5</v>
      </c>
      <c r="F15" s="1">
        <v>0.505</v>
      </c>
      <c r="G15" s="1">
        <v>0.505</v>
      </c>
      <c r="H15" s="1">
        <v>0.505</v>
      </c>
    </row>
    <row r="16" spans="1:9" ht="57.6" x14ac:dyDescent="0.3">
      <c r="A16" t="s">
        <v>21</v>
      </c>
      <c r="B16" s="81" t="s">
        <v>59</v>
      </c>
      <c r="C16" s="1">
        <v>0.76</v>
      </c>
      <c r="D16" s="1">
        <v>0.04</v>
      </c>
      <c r="E16" s="1">
        <v>0.8</v>
      </c>
      <c r="F16" s="1">
        <v>0.80800000000000005</v>
      </c>
      <c r="G16" s="1">
        <v>0.80800000000000005</v>
      </c>
      <c r="H16" s="1">
        <v>0.80800000000000005</v>
      </c>
    </row>
    <row r="17" spans="1:8" ht="72" x14ac:dyDescent="0.3">
      <c r="A17" t="s">
        <v>22</v>
      </c>
      <c r="B17" s="81" t="s">
        <v>60</v>
      </c>
      <c r="C17" s="1">
        <v>1.38</v>
      </c>
      <c r="D17" s="1">
        <v>0.12</v>
      </c>
      <c r="E17" s="1">
        <v>1.5</v>
      </c>
      <c r="F17" s="1">
        <v>1.5149999999999999</v>
      </c>
      <c r="G17" s="1">
        <v>1.5149999999999999</v>
      </c>
      <c r="H17" s="1">
        <v>1.5149999999999999</v>
      </c>
    </row>
    <row r="18" spans="1:8" ht="57.6" x14ac:dyDescent="0.3">
      <c r="A18" t="s">
        <v>23</v>
      </c>
      <c r="B18" s="81" t="s">
        <v>61</v>
      </c>
      <c r="C18" s="1">
        <v>1.35</v>
      </c>
      <c r="D18" s="1">
        <v>0.12</v>
      </c>
      <c r="E18" s="1">
        <v>1.47</v>
      </c>
      <c r="F18" s="1">
        <v>1.4850000000000001</v>
      </c>
      <c r="G18" s="1">
        <v>1.4850000000000001</v>
      </c>
      <c r="H18" s="1">
        <v>1.4850000000000001</v>
      </c>
    </row>
    <row r="19" spans="1:8" ht="28.8" x14ac:dyDescent="0.3">
      <c r="A19" t="s">
        <v>24</v>
      </c>
      <c r="B19" s="81" t="s">
        <v>62</v>
      </c>
      <c r="C19" s="1">
        <v>0.6</v>
      </c>
      <c r="D19" s="1">
        <v>0.09</v>
      </c>
      <c r="E19" s="1">
        <v>0.69</v>
      </c>
      <c r="F19" s="1">
        <v>0.69699999999999995</v>
      </c>
      <c r="G19" s="1">
        <v>0.69699999999999995</v>
      </c>
      <c r="H19" s="1">
        <v>0.69699999999999995</v>
      </c>
    </row>
    <row r="20" spans="1:8" ht="28.8" x14ac:dyDescent="0.3">
      <c r="A20" t="s">
        <v>25</v>
      </c>
      <c r="B20" s="81" t="s">
        <v>63</v>
      </c>
      <c r="C20" s="1">
        <v>1.06</v>
      </c>
      <c r="D20" s="1">
        <v>0.1</v>
      </c>
      <c r="E20" s="1">
        <v>1.1599999999999999</v>
      </c>
      <c r="F20" s="1">
        <v>1.1719999999999999</v>
      </c>
      <c r="G20" s="1">
        <v>1.1719999999999999</v>
      </c>
      <c r="H20" s="1">
        <v>1.1719999999999999</v>
      </c>
    </row>
    <row r="21" spans="1:8" ht="28.8" x14ac:dyDescent="0.3">
      <c r="A21" t="s">
        <v>26</v>
      </c>
      <c r="B21" s="81" t="s">
        <v>64</v>
      </c>
      <c r="C21" s="1">
        <v>1.1299999999999999</v>
      </c>
      <c r="D21" s="1">
        <v>0.08</v>
      </c>
      <c r="E21" s="1">
        <v>1.21</v>
      </c>
      <c r="F21" s="1">
        <v>1.222</v>
      </c>
      <c r="G21" s="1">
        <v>1.222</v>
      </c>
      <c r="H21" s="1">
        <v>1.222</v>
      </c>
    </row>
    <row r="22" spans="1:8" ht="43.2" x14ac:dyDescent="0.3">
      <c r="A22" t="s">
        <v>27</v>
      </c>
      <c r="B22" s="81" t="s">
        <v>65</v>
      </c>
      <c r="C22" s="1">
        <v>1.74</v>
      </c>
      <c r="D22" s="1">
        <v>0.12</v>
      </c>
      <c r="E22" s="1">
        <v>1.86</v>
      </c>
      <c r="F22" s="1">
        <v>1.879</v>
      </c>
      <c r="G22" s="1">
        <v>1.879</v>
      </c>
      <c r="H22" s="1">
        <v>1.879</v>
      </c>
    </row>
    <row r="23" spans="1:8" ht="72" x14ac:dyDescent="0.3">
      <c r="A23" t="s">
        <v>28</v>
      </c>
      <c r="B23" s="81" t="s">
        <v>66</v>
      </c>
      <c r="C23" s="1">
        <v>1.51</v>
      </c>
      <c r="D23" s="1">
        <v>0.11</v>
      </c>
      <c r="E23" s="1">
        <v>1.62</v>
      </c>
      <c r="F23" s="1">
        <v>1.6359999999999999</v>
      </c>
      <c r="G23" s="1">
        <v>1.6359999999999999</v>
      </c>
      <c r="H23" s="1">
        <v>1.6359999999999999</v>
      </c>
    </row>
    <row r="24" spans="1:8" ht="72" x14ac:dyDescent="0.3">
      <c r="A24" t="s">
        <v>29</v>
      </c>
      <c r="B24" s="81" t="s">
        <v>67</v>
      </c>
      <c r="C24" s="1">
        <v>1.51</v>
      </c>
      <c r="D24" s="1">
        <v>0.11</v>
      </c>
      <c r="E24" s="1">
        <v>1.62</v>
      </c>
      <c r="F24" s="1">
        <v>1.6359999999999999</v>
      </c>
      <c r="G24" s="1">
        <v>1.6359999999999999</v>
      </c>
      <c r="H24" s="1">
        <v>1.6359999999999999</v>
      </c>
    </row>
    <row r="25" spans="1:8" ht="28.8" x14ac:dyDescent="0.3">
      <c r="A25" t="s">
        <v>30</v>
      </c>
      <c r="B25" s="81" t="s">
        <v>68</v>
      </c>
      <c r="C25" s="1">
        <v>2.62</v>
      </c>
      <c r="D25" s="1">
        <v>0.08</v>
      </c>
      <c r="E25" s="1">
        <v>2.7</v>
      </c>
      <c r="F25" s="1">
        <v>2.7269999999999999</v>
      </c>
      <c r="G25" s="1">
        <v>2.7269999999999999</v>
      </c>
      <c r="H25" s="1">
        <v>2.7269999999999999</v>
      </c>
    </row>
    <row r="26" spans="1:8" ht="43.2" x14ac:dyDescent="0.3">
      <c r="A26" t="s">
        <v>31</v>
      </c>
      <c r="B26" s="81" t="s">
        <v>69</v>
      </c>
      <c r="C26" s="1">
        <v>1.46</v>
      </c>
      <c r="D26" s="1">
        <v>0.11</v>
      </c>
      <c r="E26" s="1">
        <v>1.57</v>
      </c>
      <c r="F26" s="1">
        <v>1.5860000000000001</v>
      </c>
      <c r="G26" s="1">
        <v>1.5860000000000001</v>
      </c>
      <c r="H26" s="1">
        <v>1.5860000000000001</v>
      </c>
    </row>
    <row r="27" spans="1:8" ht="43.2" x14ac:dyDescent="0.3">
      <c r="A27" t="s">
        <v>32</v>
      </c>
      <c r="B27" s="81" t="s">
        <v>70</v>
      </c>
      <c r="C27" s="1">
        <v>1.21</v>
      </c>
      <c r="D27" s="1">
        <v>0.1</v>
      </c>
      <c r="E27" s="1">
        <v>1.31</v>
      </c>
      <c r="F27" s="1">
        <v>1.323</v>
      </c>
      <c r="G27" s="1">
        <v>1.323</v>
      </c>
      <c r="H27" s="1">
        <v>1.323</v>
      </c>
    </row>
    <row r="28" spans="1:8" ht="100.8" x14ac:dyDescent="0.3">
      <c r="A28" t="s">
        <v>33</v>
      </c>
      <c r="B28" s="81" t="s">
        <v>71</v>
      </c>
      <c r="C28" s="1">
        <v>1.34</v>
      </c>
      <c r="D28" s="1">
        <v>0.12</v>
      </c>
      <c r="E28" s="1">
        <v>1.45</v>
      </c>
      <c r="F28" s="1">
        <v>1.4650000000000001</v>
      </c>
      <c r="G28" s="1">
        <v>1.4650000000000001</v>
      </c>
      <c r="H28" s="1">
        <v>1.4650000000000001</v>
      </c>
    </row>
    <row r="29" spans="1:8" ht="28.8" x14ac:dyDescent="0.3">
      <c r="A29" t="s">
        <v>34</v>
      </c>
      <c r="B29" s="81" t="s">
        <v>72</v>
      </c>
    </row>
    <row r="30" spans="1:8" ht="43.2" x14ac:dyDescent="0.3">
      <c r="A30" t="s">
        <v>35</v>
      </c>
      <c r="B30" s="81" t="s">
        <v>73</v>
      </c>
      <c r="C30" s="1">
        <v>0.63</v>
      </c>
      <c r="D30" s="1">
        <v>0.1</v>
      </c>
      <c r="E30" s="1">
        <v>0.72</v>
      </c>
      <c r="F30" s="1">
        <v>0.72699999999999998</v>
      </c>
      <c r="G30" s="1">
        <v>0.72699999999999998</v>
      </c>
      <c r="H30" s="1">
        <v>0.72699999999999998</v>
      </c>
    </row>
    <row r="31" spans="1:8" ht="57.6" x14ac:dyDescent="0.3">
      <c r="A31" t="s">
        <v>36</v>
      </c>
      <c r="B31" s="81" t="s">
        <v>74</v>
      </c>
      <c r="C31" s="1">
        <v>0.76</v>
      </c>
      <c r="D31" s="1">
        <v>0.12</v>
      </c>
      <c r="E31" s="1">
        <v>0.88</v>
      </c>
      <c r="F31" s="1">
        <v>0.88900000000000001</v>
      </c>
      <c r="G31" s="1">
        <v>0.88900000000000001</v>
      </c>
      <c r="H31" s="1">
        <v>0.88900000000000001</v>
      </c>
    </row>
    <row r="32" spans="1:8" ht="57.6" x14ac:dyDescent="0.3">
      <c r="A32" t="s">
        <v>37</v>
      </c>
      <c r="B32" s="81" t="s">
        <v>75</v>
      </c>
      <c r="C32" s="1">
        <v>0.52</v>
      </c>
      <c r="D32" s="1">
        <v>0.09</v>
      </c>
      <c r="E32" s="1">
        <v>0.61</v>
      </c>
      <c r="F32" s="1">
        <v>0.61599999999999999</v>
      </c>
      <c r="G32" s="1">
        <v>0.61599999999999999</v>
      </c>
      <c r="H32" s="1">
        <v>0.61599999999999999</v>
      </c>
    </row>
    <row r="33" spans="1:8" ht="43.2" x14ac:dyDescent="0.3">
      <c r="A33" t="s">
        <v>38</v>
      </c>
      <c r="B33" s="81" t="s">
        <v>76</v>
      </c>
      <c r="C33" s="1">
        <v>0.47</v>
      </c>
      <c r="D33" s="1">
        <v>7.0000000000000007E-2</v>
      </c>
      <c r="E33" s="1">
        <v>0.54</v>
      </c>
      <c r="F33" s="1">
        <v>0.54500000000000004</v>
      </c>
      <c r="G33" s="1">
        <v>0.54500000000000004</v>
      </c>
      <c r="H33" s="1">
        <v>0.54500000000000004</v>
      </c>
    </row>
    <row r="34" spans="1:8" ht="57.6" x14ac:dyDescent="0.3">
      <c r="A34" t="s">
        <v>39</v>
      </c>
      <c r="B34" s="81" t="s">
        <v>77</v>
      </c>
      <c r="C34" s="1">
        <v>0.3</v>
      </c>
      <c r="D34" s="1">
        <v>0.06</v>
      </c>
      <c r="E34" s="1">
        <v>0.36</v>
      </c>
      <c r="F34" s="1">
        <v>0.36399999999999999</v>
      </c>
      <c r="G34" s="1">
        <v>0.36399999999999999</v>
      </c>
      <c r="H34" s="1">
        <v>0.36399999999999999</v>
      </c>
    </row>
    <row r="35" spans="1:8" ht="28.8" x14ac:dyDescent="0.3">
      <c r="A35" t="s">
        <v>40</v>
      </c>
      <c r="B35" s="81" t="s">
        <v>78</v>
      </c>
      <c r="C35" s="1">
        <v>1.04</v>
      </c>
      <c r="D35" s="1">
        <v>0.14000000000000001</v>
      </c>
      <c r="E35" s="1">
        <v>1.18</v>
      </c>
      <c r="F35" s="1">
        <v>1.1919999999999999</v>
      </c>
      <c r="G35" s="1">
        <v>1.1919999999999999</v>
      </c>
      <c r="H35" s="1">
        <v>1.1919999999999999</v>
      </c>
    </row>
    <row r="36" spans="1:8" ht="28.8" x14ac:dyDescent="0.3">
      <c r="A36" t="s">
        <v>41</v>
      </c>
      <c r="B36" s="81" t="s">
        <v>79</v>
      </c>
      <c r="C36" s="1">
        <v>0.55000000000000004</v>
      </c>
      <c r="D36" s="1">
        <v>0.11</v>
      </c>
      <c r="E36" s="1">
        <v>0.66</v>
      </c>
      <c r="F36" s="1">
        <v>0.66700000000000004</v>
      </c>
      <c r="G36" s="1">
        <v>0.66700000000000004</v>
      </c>
      <c r="H36" s="1">
        <v>0.66700000000000004</v>
      </c>
    </row>
    <row r="37" spans="1:8" ht="86.4" x14ac:dyDescent="0.3">
      <c r="A37" t="s">
        <v>42</v>
      </c>
      <c r="B37" s="81" t="s">
        <v>80</v>
      </c>
      <c r="C37" s="1">
        <v>1</v>
      </c>
      <c r="D37" s="1">
        <v>0.09</v>
      </c>
      <c r="E37" s="1">
        <v>1.0900000000000001</v>
      </c>
      <c r="F37" s="1">
        <v>1.101</v>
      </c>
      <c r="G37" s="1">
        <v>1.101</v>
      </c>
      <c r="H37" s="1">
        <v>1.101</v>
      </c>
    </row>
    <row r="38" spans="1:8" ht="86.4" x14ac:dyDescent="0.3">
      <c r="A38" t="s">
        <v>43</v>
      </c>
      <c r="B38" s="81" t="s">
        <v>81</v>
      </c>
      <c r="C38" s="1">
        <v>0.52</v>
      </c>
      <c r="D38" s="1">
        <v>0.06</v>
      </c>
      <c r="E38" s="1">
        <v>0.57999999999999996</v>
      </c>
      <c r="F38" s="1">
        <v>0.58599999999999997</v>
      </c>
      <c r="G38" s="1">
        <v>0.58599999999999997</v>
      </c>
      <c r="H38" s="1">
        <v>0.58599999999999997</v>
      </c>
    </row>
    <row r="39" spans="1:8" x14ac:dyDescent="0.3">
      <c r="A39" t="s">
        <v>44</v>
      </c>
      <c r="B39" s="81" t="s">
        <v>82</v>
      </c>
      <c r="C39" s="1">
        <v>10.82</v>
      </c>
      <c r="E39" s="1">
        <v>10.82</v>
      </c>
      <c r="F39" s="1">
        <v>11.901999999999999</v>
      </c>
      <c r="G39" s="1">
        <v>12.984</v>
      </c>
      <c r="H39" s="1">
        <v>14.066000000000001</v>
      </c>
    </row>
  </sheetData>
  <sheetProtection algorithmName="SHA-512" hashValue="AUkyZfBBeBGSknKgdOrFIg47UtFKJ0S4sH2gwfvi6MWnLhGghe+ufWpErG4+ZbheXBWAkG15qIf8pMQDV9Jo/A==" saltValue="PZ9SLgsxlExkQBKsJItdbw==" spinCount="100000" sheet="1" objects="1" scenarios="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67"/>
  <dimension ref="A1:I39"/>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1.24</v>
      </c>
      <c r="D4" s="1">
        <v>0.05</v>
      </c>
      <c r="E4" s="1">
        <v>1.29</v>
      </c>
      <c r="F4" s="1">
        <v>1.419</v>
      </c>
      <c r="G4" s="1">
        <v>1.548</v>
      </c>
      <c r="H4" s="1">
        <v>1.677</v>
      </c>
      <c r="I4" t="s">
        <v>83</v>
      </c>
    </row>
    <row r="5" spans="1:9" x14ac:dyDescent="0.3">
      <c r="A5" t="s">
        <v>11</v>
      </c>
      <c r="B5" s="81" t="s">
        <v>48</v>
      </c>
    </row>
    <row r="6" spans="1:9" x14ac:dyDescent="0.3">
      <c r="A6" t="s">
        <v>12</v>
      </c>
      <c r="B6" s="81" t="s">
        <v>49</v>
      </c>
      <c r="C6" s="1">
        <v>1.24</v>
      </c>
      <c r="D6" s="1">
        <v>0.08</v>
      </c>
      <c r="E6" s="1">
        <v>1.33</v>
      </c>
      <c r="F6" s="1">
        <v>1.4630000000000001</v>
      </c>
      <c r="G6" s="1">
        <v>1.5960000000000001</v>
      </c>
      <c r="H6" s="1">
        <v>1.7290000000000001</v>
      </c>
    </row>
    <row r="7" spans="1:9" x14ac:dyDescent="0.3">
      <c r="A7" t="s">
        <v>13</v>
      </c>
      <c r="B7" s="81" t="s">
        <v>50</v>
      </c>
    </row>
    <row r="8" spans="1:9" x14ac:dyDescent="0.3">
      <c r="A8" t="s">
        <v>13</v>
      </c>
      <c r="B8" s="81" t="s">
        <v>51</v>
      </c>
      <c r="C8" s="1">
        <v>1.18</v>
      </c>
      <c r="D8" s="1">
        <v>0.08</v>
      </c>
      <c r="E8" s="1">
        <v>1.27</v>
      </c>
      <c r="F8" s="1">
        <v>1.397</v>
      </c>
      <c r="G8" s="1">
        <v>1.524</v>
      </c>
      <c r="H8" s="1">
        <v>1.651</v>
      </c>
      <c r="I8" t="s">
        <v>83</v>
      </c>
    </row>
    <row r="9" spans="1:9" x14ac:dyDescent="0.3">
      <c r="A9" t="s">
        <v>14</v>
      </c>
      <c r="B9" s="81" t="s">
        <v>52</v>
      </c>
    </row>
    <row r="10" spans="1:9" x14ac:dyDescent="0.3">
      <c r="A10" t="s">
        <v>15</v>
      </c>
      <c r="B10" s="81" t="s">
        <v>53</v>
      </c>
      <c r="C10" s="1">
        <v>1.8</v>
      </c>
      <c r="D10" s="1">
        <v>0.06</v>
      </c>
      <c r="E10" s="1">
        <v>1.86</v>
      </c>
      <c r="F10" s="1">
        <v>1.879</v>
      </c>
      <c r="G10" s="1">
        <v>1.879</v>
      </c>
      <c r="H10" s="1">
        <v>1.879</v>
      </c>
    </row>
    <row r="11" spans="1:9" x14ac:dyDescent="0.3">
      <c r="A11" t="s">
        <v>16</v>
      </c>
      <c r="B11" s="81" t="s">
        <v>54</v>
      </c>
    </row>
    <row r="12" spans="1:9" x14ac:dyDescent="0.3">
      <c r="A12" t="s">
        <v>17</v>
      </c>
      <c r="B12" s="81" t="s">
        <v>55</v>
      </c>
      <c r="C12" s="1">
        <v>0.71</v>
      </c>
      <c r="D12" s="1">
        <v>0.05</v>
      </c>
      <c r="E12" s="1">
        <v>0.76</v>
      </c>
      <c r="F12" s="1">
        <v>0.76800000000000002</v>
      </c>
      <c r="G12" s="1">
        <v>0.76800000000000002</v>
      </c>
      <c r="H12" s="1">
        <v>0.76800000000000002</v>
      </c>
    </row>
    <row r="13" spans="1:9" x14ac:dyDescent="0.3">
      <c r="A13" t="s">
        <v>18</v>
      </c>
      <c r="B13" s="81" t="s">
        <v>56</v>
      </c>
      <c r="C13" s="1">
        <v>1.6</v>
      </c>
      <c r="D13" s="1">
        <v>0.06</v>
      </c>
      <c r="E13" s="1">
        <v>1.67</v>
      </c>
      <c r="F13" s="1">
        <v>1.6870000000000001</v>
      </c>
      <c r="G13" s="1">
        <v>1.6870000000000001</v>
      </c>
      <c r="H13" s="1">
        <v>1.6870000000000001</v>
      </c>
    </row>
    <row r="14" spans="1:9" x14ac:dyDescent="0.3">
      <c r="A14" t="s">
        <v>19</v>
      </c>
      <c r="B14" s="81" t="s">
        <v>57</v>
      </c>
    </row>
    <row r="15" spans="1:9" ht="57.6" x14ac:dyDescent="0.3">
      <c r="A15" t="s">
        <v>20</v>
      </c>
      <c r="B15" s="81" t="s">
        <v>58</v>
      </c>
      <c r="C15" s="1">
        <v>0.45</v>
      </c>
      <c r="D15" s="1">
        <v>0.03</v>
      </c>
      <c r="E15" s="1">
        <v>0.48</v>
      </c>
      <c r="F15" s="1">
        <v>0.48499999999999999</v>
      </c>
      <c r="G15" s="1">
        <v>0.48499999999999999</v>
      </c>
      <c r="H15" s="1">
        <v>0.48499999999999999</v>
      </c>
    </row>
    <row r="16" spans="1:9" ht="57.6" x14ac:dyDescent="0.3">
      <c r="A16" t="s">
        <v>21</v>
      </c>
      <c r="B16" s="81" t="s">
        <v>59</v>
      </c>
      <c r="C16" s="1">
        <v>0.74</v>
      </c>
      <c r="D16" s="1">
        <v>0.03</v>
      </c>
      <c r="E16" s="1">
        <v>0.77</v>
      </c>
      <c r="F16" s="1">
        <v>0.77800000000000002</v>
      </c>
      <c r="G16" s="1">
        <v>0.77800000000000002</v>
      </c>
      <c r="H16" s="1">
        <v>0.77800000000000002</v>
      </c>
    </row>
    <row r="17" spans="1:8" ht="72" x14ac:dyDescent="0.3">
      <c r="A17" t="s">
        <v>22</v>
      </c>
      <c r="B17" s="81" t="s">
        <v>60</v>
      </c>
      <c r="C17" s="1">
        <v>1.35</v>
      </c>
      <c r="D17" s="1">
        <v>0.09</v>
      </c>
      <c r="E17" s="1">
        <v>1.44</v>
      </c>
      <c r="F17" s="1">
        <v>1.454</v>
      </c>
      <c r="G17" s="1">
        <v>1.454</v>
      </c>
      <c r="H17" s="1">
        <v>1.454</v>
      </c>
    </row>
    <row r="18" spans="1:8" ht="57.6" x14ac:dyDescent="0.3">
      <c r="A18" t="s">
        <v>23</v>
      </c>
      <c r="B18" s="81" t="s">
        <v>61</v>
      </c>
      <c r="C18" s="1">
        <v>1.32</v>
      </c>
      <c r="D18" s="1">
        <v>0.09</v>
      </c>
      <c r="E18" s="1">
        <v>1.41</v>
      </c>
      <c r="F18" s="1">
        <v>1.4239999999999999</v>
      </c>
      <c r="G18" s="1">
        <v>1.4239999999999999</v>
      </c>
      <c r="H18" s="1">
        <v>1.4239999999999999</v>
      </c>
    </row>
    <row r="19" spans="1:8" ht="28.8" x14ac:dyDescent="0.3">
      <c r="A19" t="s">
        <v>24</v>
      </c>
      <c r="B19" s="81" t="s">
        <v>62</v>
      </c>
      <c r="C19" s="1">
        <v>0.61</v>
      </c>
      <c r="D19" s="1">
        <v>0.04</v>
      </c>
      <c r="E19" s="1">
        <v>0.65</v>
      </c>
      <c r="F19" s="1">
        <v>0.65700000000000003</v>
      </c>
      <c r="G19" s="1">
        <v>0.65700000000000003</v>
      </c>
      <c r="H19" s="1">
        <v>0.65700000000000003</v>
      </c>
    </row>
    <row r="20" spans="1:8" ht="28.8" x14ac:dyDescent="0.3">
      <c r="A20" t="s">
        <v>25</v>
      </c>
      <c r="B20" s="81" t="s">
        <v>63</v>
      </c>
      <c r="C20" s="1">
        <v>1.1100000000000001</v>
      </c>
      <c r="D20" s="1">
        <v>0.06</v>
      </c>
      <c r="E20" s="1">
        <v>1.1599999999999999</v>
      </c>
      <c r="F20" s="1">
        <v>1.1719999999999999</v>
      </c>
      <c r="G20" s="1">
        <v>1.1719999999999999</v>
      </c>
      <c r="H20" s="1">
        <v>1.1719999999999999</v>
      </c>
    </row>
    <row r="21" spans="1:8" ht="28.8" x14ac:dyDescent="0.3">
      <c r="A21" t="s">
        <v>26</v>
      </c>
      <c r="B21" s="81" t="s">
        <v>64</v>
      </c>
      <c r="C21" s="1">
        <v>1.2</v>
      </c>
      <c r="D21" s="1">
        <v>0.05</v>
      </c>
      <c r="E21" s="1">
        <v>1.25</v>
      </c>
      <c r="F21" s="1">
        <v>1.2629999999999999</v>
      </c>
      <c r="G21" s="1">
        <v>1.2629999999999999</v>
      </c>
      <c r="H21" s="1">
        <v>1.2629999999999999</v>
      </c>
    </row>
    <row r="22" spans="1:8" ht="43.2" x14ac:dyDescent="0.3">
      <c r="A22" t="s">
        <v>27</v>
      </c>
      <c r="B22" s="81" t="s">
        <v>65</v>
      </c>
      <c r="C22" s="1">
        <v>1.84</v>
      </c>
      <c r="D22" s="1">
        <v>0.08</v>
      </c>
      <c r="E22" s="1">
        <v>1.92</v>
      </c>
      <c r="F22" s="1">
        <v>1.9390000000000001</v>
      </c>
      <c r="G22" s="1">
        <v>1.9390000000000001</v>
      </c>
      <c r="H22" s="1">
        <v>1.9390000000000001</v>
      </c>
    </row>
    <row r="23" spans="1:8" ht="72" x14ac:dyDescent="0.3">
      <c r="A23" t="s">
        <v>28</v>
      </c>
      <c r="B23" s="81" t="s">
        <v>66</v>
      </c>
      <c r="C23" s="1">
        <v>1.54</v>
      </c>
      <c r="D23" s="1">
        <v>0.06</v>
      </c>
      <c r="E23" s="1">
        <v>1.6</v>
      </c>
      <c r="F23" s="1">
        <v>1.6160000000000001</v>
      </c>
      <c r="G23" s="1">
        <v>1.6160000000000001</v>
      </c>
      <c r="H23" s="1">
        <v>1.6160000000000001</v>
      </c>
    </row>
    <row r="24" spans="1:8" ht="72" x14ac:dyDescent="0.3">
      <c r="A24" t="s">
        <v>29</v>
      </c>
      <c r="B24" s="81" t="s">
        <v>67</v>
      </c>
      <c r="C24" s="1">
        <v>1.54</v>
      </c>
      <c r="D24" s="1">
        <v>0.06</v>
      </c>
      <c r="E24" s="1">
        <v>1.6</v>
      </c>
      <c r="F24" s="1">
        <v>1.6160000000000001</v>
      </c>
      <c r="G24" s="1">
        <v>1.6160000000000001</v>
      </c>
      <c r="H24" s="1">
        <v>1.6160000000000001</v>
      </c>
    </row>
    <row r="25" spans="1:8" ht="28.8" x14ac:dyDescent="0.3">
      <c r="A25" t="s">
        <v>30</v>
      </c>
      <c r="B25" s="81" t="s">
        <v>68</v>
      </c>
      <c r="C25" s="1">
        <v>2.81</v>
      </c>
      <c r="D25" s="1">
        <v>0.09</v>
      </c>
      <c r="E25" s="1">
        <v>2.9</v>
      </c>
      <c r="F25" s="1">
        <v>2.9289999999999998</v>
      </c>
      <c r="G25" s="1">
        <v>2.9289999999999998</v>
      </c>
      <c r="H25" s="1">
        <v>2.9289999999999998</v>
      </c>
    </row>
    <row r="26" spans="1:8" ht="43.2" x14ac:dyDescent="0.3">
      <c r="A26" t="s">
        <v>31</v>
      </c>
      <c r="B26" s="81" t="s">
        <v>69</v>
      </c>
      <c r="C26" s="1">
        <v>1.54</v>
      </c>
      <c r="D26" s="1">
        <v>0.06</v>
      </c>
      <c r="E26" s="1">
        <v>1.6</v>
      </c>
      <c r="F26" s="1">
        <v>1.6160000000000001</v>
      </c>
      <c r="G26" s="1">
        <v>1.6160000000000001</v>
      </c>
      <c r="H26" s="1">
        <v>1.6160000000000001</v>
      </c>
    </row>
    <row r="27" spans="1:8" ht="43.2" x14ac:dyDescent="0.3">
      <c r="A27" t="s">
        <v>32</v>
      </c>
      <c r="B27" s="81" t="s">
        <v>70</v>
      </c>
      <c r="C27" s="1">
        <v>1.26</v>
      </c>
      <c r="D27" s="1">
        <v>0.06</v>
      </c>
      <c r="E27" s="1">
        <v>1.33</v>
      </c>
      <c r="F27" s="1">
        <v>1.343</v>
      </c>
      <c r="G27" s="1">
        <v>1.343</v>
      </c>
      <c r="H27" s="1">
        <v>1.343</v>
      </c>
    </row>
    <row r="28" spans="1:8" ht="100.8" x14ac:dyDescent="0.3">
      <c r="A28" t="s">
        <v>33</v>
      </c>
      <c r="B28" s="81" t="s">
        <v>71</v>
      </c>
      <c r="C28" s="1">
        <v>1.35</v>
      </c>
      <c r="D28" s="1">
        <v>0.08</v>
      </c>
      <c r="E28" s="1">
        <v>1.42</v>
      </c>
      <c r="F28" s="1">
        <v>1.4339999999999999</v>
      </c>
      <c r="G28" s="1">
        <v>1.4339999999999999</v>
      </c>
      <c r="H28" s="1">
        <v>1.4339999999999999</v>
      </c>
    </row>
    <row r="29" spans="1:8" ht="28.8" x14ac:dyDescent="0.3">
      <c r="A29" t="s">
        <v>34</v>
      </c>
      <c r="B29" s="81" t="s">
        <v>72</v>
      </c>
    </row>
    <row r="30" spans="1:8" ht="43.2" x14ac:dyDescent="0.3">
      <c r="A30" t="s">
        <v>35</v>
      </c>
      <c r="B30" s="81" t="s">
        <v>73</v>
      </c>
      <c r="C30" s="1">
        <v>0.64</v>
      </c>
      <c r="D30" s="1">
        <v>0.03</v>
      </c>
      <c r="E30" s="1">
        <v>0.68</v>
      </c>
      <c r="F30" s="1">
        <v>0.68700000000000006</v>
      </c>
      <c r="G30" s="1">
        <v>0.68700000000000006</v>
      </c>
      <c r="H30" s="1">
        <v>0.68700000000000006</v>
      </c>
    </row>
    <row r="31" spans="1:8" ht="57.6" x14ac:dyDescent="0.3">
      <c r="A31" t="s">
        <v>36</v>
      </c>
      <c r="B31" s="81" t="s">
        <v>74</v>
      </c>
      <c r="C31" s="1">
        <v>0.76</v>
      </c>
      <c r="D31" s="1">
        <v>0.03</v>
      </c>
      <c r="E31" s="1">
        <v>0.8</v>
      </c>
      <c r="F31" s="1">
        <v>0.80800000000000005</v>
      </c>
      <c r="G31" s="1">
        <v>0.80800000000000005</v>
      </c>
      <c r="H31" s="1">
        <v>0.80800000000000005</v>
      </c>
    </row>
    <row r="32" spans="1:8" ht="57.6" x14ac:dyDescent="0.3">
      <c r="A32" t="s">
        <v>37</v>
      </c>
      <c r="B32" s="81" t="s">
        <v>75</v>
      </c>
      <c r="C32" s="1">
        <v>0.51</v>
      </c>
      <c r="D32" s="1">
        <v>0.02</v>
      </c>
      <c r="E32" s="1">
        <v>0.53</v>
      </c>
      <c r="F32" s="1">
        <v>0.53500000000000003</v>
      </c>
      <c r="G32" s="1">
        <v>0.53500000000000003</v>
      </c>
      <c r="H32" s="1">
        <v>0.53500000000000003</v>
      </c>
    </row>
    <row r="33" spans="1:8" ht="43.2" x14ac:dyDescent="0.3">
      <c r="A33" t="s">
        <v>38</v>
      </c>
      <c r="B33" s="81" t="s">
        <v>76</v>
      </c>
      <c r="C33" s="1">
        <v>0.52</v>
      </c>
      <c r="D33" s="1">
        <v>0.04</v>
      </c>
      <c r="E33" s="1">
        <v>0.56000000000000005</v>
      </c>
      <c r="F33" s="1">
        <v>0.56599999999999995</v>
      </c>
      <c r="G33" s="1">
        <v>0.56599999999999995</v>
      </c>
      <c r="H33" s="1">
        <v>0.56599999999999995</v>
      </c>
    </row>
    <row r="34" spans="1:8" ht="57.6" x14ac:dyDescent="0.3">
      <c r="A34" t="s">
        <v>39</v>
      </c>
      <c r="B34" s="81" t="s">
        <v>77</v>
      </c>
      <c r="C34" s="1">
        <v>0.32</v>
      </c>
      <c r="D34" s="1">
        <v>0.02</v>
      </c>
      <c r="E34" s="1">
        <v>0.34</v>
      </c>
      <c r="F34" s="1">
        <v>0.34300000000000003</v>
      </c>
      <c r="G34" s="1">
        <v>0.34300000000000003</v>
      </c>
      <c r="H34" s="1">
        <v>0.34300000000000003</v>
      </c>
    </row>
    <row r="35" spans="1:8" ht="28.8" x14ac:dyDescent="0.3">
      <c r="A35" t="s">
        <v>40</v>
      </c>
      <c r="B35" s="81" t="s">
        <v>78</v>
      </c>
      <c r="C35" s="1">
        <v>1.05</v>
      </c>
      <c r="D35" s="1">
        <v>0.04</v>
      </c>
      <c r="E35" s="1">
        <v>1.0900000000000001</v>
      </c>
      <c r="F35" s="1">
        <v>1.101</v>
      </c>
      <c r="G35" s="1">
        <v>1.101</v>
      </c>
      <c r="H35" s="1">
        <v>1.101</v>
      </c>
    </row>
    <row r="36" spans="1:8" ht="28.8" x14ac:dyDescent="0.3">
      <c r="A36" t="s">
        <v>41</v>
      </c>
      <c r="B36" s="81" t="s">
        <v>79</v>
      </c>
      <c r="C36" s="1">
        <v>0.54</v>
      </c>
      <c r="D36" s="1">
        <v>0.04</v>
      </c>
      <c r="E36" s="1">
        <v>0.57999999999999996</v>
      </c>
      <c r="F36" s="1">
        <v>0.58599999999999997</v>
      </c>
      <c r="G36" s="1">
        <v>0.58599999999999997</v>
      </c>
      <c r="H36" s="1">
        <v>0.58599999999999997</v>
      </c>
    </row>
    <row r="37" spans="1:8" ht="86.4" x14ac:dyDescent="0.3">
      <c r="A37" t="s">
        <v>42</v>
      </c>
      <c r="B37" s="81" t="s">
        <v>80</v>
      </c>
      <c r="C37" s="1">
        <v>1.05</v>
      </c>
      <c r="D37" s="1">
        <v>0.04</v>
      </c>
      <c r="E37" s="1">
        <v>1.0900000000000001</v>
      </c>
      <c r="F37" s="1">
        <v>1.101</v>
      </c>
      <c r="G37" s="1">
        <v>1.101</v>
      </c>
      <c r="H37" s="1">
        <v>1.101</v>
      </c>
    </row>
    <row r="38" spans="1:8" ht="86.4" x14ac:dyDescent="0.3">
      <c r="A38" t="s">
        <v>43</v>
      </c>
      <c r="B38" s="81" t="s">
        <v>81</v>
      </c>
      <c r="C38" s="1">
        <v>0.52</v>
      </c>
      <c r="D38" s="1">
        <v>0.02</v>
      </c>
      <c r="E38" s="1">
        <v>0.55000000000000004</v>
      </c>
      <c r="F38" s="1">
        <v>0.55600000000000005</v>
      </c>
      <c r="G38" s="1">
        <v>0.55600000000000005</v>
      </c>
      <c r="H38" s="1">
        <v>0.55600000000000005</v>
      </c>
    </row>
    <row r="39" spans="1:8" x14ac:dyDescent="0.3">
      <c r="A39" t="s">
        <v>44</v>
      </c>
      <c r="B39" s="81" t="s">
        <v>82</v>
      </c>
      <c r="C39" s="1">
        <v>10.82</v>
      </c>
      <c r="E39" s="1">
        <v>10.82</v>
      </c>
      <c r="F39" s="1">
        <v>11.901999999999999</v>
      </c>
      <c r="G39" s="1">
        <v>12.984</v>
      </c>
      <c r="H39" s="1">
        <v>14.066000000000001</v>
      </c>
    </row>
  </sheetData>
  <sheetProtection algorithmName="SHA-512" hashValue="KPfoeSWMmGIKltGm62O4kikCi/TxfyKRso8JpyLhIgaN0m9aWnzePUVk67YUH6ztn9eLlDqclkwQc2TYmycaYg==" saltValue="MOeDDayjG6vhRIb9Ox9umg==" spinCount="100000" sheet="1" objects="1" scenarios="1"/>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68"/>
  <dimension ref="A1:I68"/>
  <sheetViews>
    <sheetView workbookViewId="0">
      <selection activeCell="J13" sqref="J13"/>
    </sheetView>
  </sheetViews>
  <sheetFormatPr defaultRowHeight="14.4" x14ac:dyDescent="0.3"/>
  <cols>
    <col min="1" max="1" width="9.88671875" bestFit="1" customWidth="1"/>
    <col min="2" max="2" width="53.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1.29</v>
      </c>
      <c r="D3" s="1">
        <v>0.06</v>
      </c>
      <c r="E3" s="1">
        <v>1.34</v>
      </c>
      <c r="F3" s="1">
        <v>1.474</v>
      </c>
      <c r="G3" s="1">
        <v>1.6080000000000001</v>
      </c>
      <c r="H3" s="1">
        <v>1.742</v>
      </c>
      <c r="I3" t="s">
        <v>84</v>
      </c>
    </row>
    <row r="4" spans="1:9" x14ac:dyDescent="0.3">
      <c r="A4" t="s">
        <v>10</v>
      </c>
      <c r="B4" s="81" t="s">
        <v>47</v>
      </c>
      <c r="C4" s="1">
        <v>0.87</v>
      </c>
      <c r="D4" s="1">
        <v>0.04</v>
      </c>
      <c r="E4" s="1">
        <v>0.91</v>
      </c>
      <c r="F4" s="1">
        <v>1.0009999999999999</v>
      </c>
      <c r="G4" s="1">
        <v>1.0920000000000001</v>
      </c>
      <c r="H4" s="1">
        <v>1.1830000000000001</v>
      </c>
      <c r="I4" t="s">
        <v>83</v>
      </c>
    </row>
    <row r="5" spans="1:9" x14ac:dyDescent="0.3">
      <c r="A5" t="s">
        <v>11</v>
      </c>
      <c r="B5" s="81" t="s">
        <v>48</v>
      </c>
      <c r="C5" s="1">
        <v>1.26</v>
      </c>
      <c r="D5" s="1">
        <v>0.14000000000000001</v>
      </c>
      <c r="E5" s="1">
        <v>1.4</v>
      </c>
      <c r="F5" s="1">
        <v>1.54</v>
      </c>
      <c r="G5" s="1">
        <v>1.68</v>
      </c>
      <c r="H5" s="1">
        <v>1.82</v>
      </c>
    </row>
    <row r="6" spans="1:9" x14ac:dyDescent="0.3">
      <c r="A6" t="s">
        <v>12</v>
      </c>
      <c r="B6" s="81" t="s">
        <v>49</v>
      </c>
      <c r="C6" s="1">
        <v>0.87</v>
      </c>
      <c r="D6" s="1">
        <v>7.0000000000000007E-2</v>
      </c>
      <c r="E6" s="1">
        <v>0.95</v>
      </c>
      <c r="F6" s="1">
        <v>1.0449999999999999</v>
      </c>
      <c r="G6" s="1">
        <v>1.1399999999999999</v>
      </c>
      <c r="H6" s="1">
        <v>1.2350000000000001</v>
      </c>
    </row>
    <row r="7" spans="1:9" x14ac:dyDescent="0.3">
      <c r="A7" t="s">
        <v>13</v>
      </c>
      <c r="B7" s="81" t="s">
        <v>50</v>
      </c>
      <c r="C7" s="1">
        <v>1.29</v>
      </c>
      <c r="D7" s="1">
        <v>0.18</v>
      </c>
      <c r="E7" s="1">
        <v>1.47</v>
      </c>
      <c r="F7" s="1">
        <v>1.617</v>
      </c>
      <c r="G7" s="1">
        <v>1.764</v>
      </c>
      <c r="H7" s="1">
        <v>1.911</v>
      </c>
      <c r="I7" t="s">
        <v>84</v>
      </c>
    </row>
    <row r="8" spans="1:9" x14ac:dyDescent="0.3">
      <c r="A8" t="s">
        <v>13</v>
      </c>
      <c r="B8" s="81" t="s">
        <v>51</v>
      </c>
      <c r="C8" s="1">
        <v>0.83</v>
      </c>
      <c r="D8" s="1">
        <v>0.08</v>
      </c>
      <c r="E8" s="1">
        <v>0.91</v>
      </c>
      <c r="F8" s="1">
        <v>1.0009999999999999</v>
      </c>
      <c r="G8" s="1">
        <v>1.0920000000000001</v>
      </c>
      <c r="H8" s="1">
        <v>1.1830000000000001</v>
      </c>
      <c r="I8" t="s">
        <v>83</v>
      </c>
    </row>
    <row r="9" spans="1:9" x14ac:dyDescent="0.3">
      <c r="A9" t="s">
        <v>14</v>
      </c>
      <c r="B9" s="81" t="s">
        <v>52</v>
      </c>
    </row>
    <row r="10" spans="1:9" x14ac:dyDescent="0.3">
      <c r="A10" t="s">
        <v>15</v>
      </c>
      <c r="B10" s="81" t="s">
        <v>53</v>
      </c>
      <c r="C10" s="1">
        <v>2.15</v>
      </c>
      <c r="D10" s="1">
        <v>0.06</v>
      </c>
      <c r="E10" s="1">
        <v>2.21</v>
      </c>
      <c r="F10" s="1">
        <v>2.2320000000000002</v>
      </c>
      <c r="G10" s="1">
        <v>2.2320000000000002</v>
      </c>
      <c r="H10" s="1">
        <v>2.2320000000000002</v>
      </c>
    </row>
    <row r="11" spans="1:9" x14ac:dyDescent="0.3">
      <c r="A11" t="s">
        <v>16</v>
      </c>
      <c r="B11" s="81" t="s">
        <v>54</v>
      </c>
      <c r="C11" s="1">
        <v>2.0499999999999998</v>
      </c>
      <c r="D11" s="1">
        <v>0.17</v>
      </c>
      <c r="E11" s="1">
        <v>2.2200000000000002</v>
      </c>
      <c r="F11" s="1">
        <v>2.242</v>
      </c>
      <c r="G11" s="1">
        <v>2.242</v>
      </c>
      <c r="H11" s="1">
        <v>2.242</v>
      </c>
    </row>
    <row r="12" spans="1:9" x14ac:dyDescent="0.3">
      <c r="A12" t="s">
        <v>17</v>
      </c>
      <c r="B12" s="81" t="s">
        <v>55</v>
      </c>
      <c r="C12" s="1">
        <v>0.62</v>
      </c>
      <c r="D12" s="1">
        <v>0.05</v>
      </c>
      <c r="E12" s="1">
        <v>0.66</v>
      </c>
      <c r="F12" s="1">
        <v>0.66700000000000004</v>
      </c>
      <c r="G12" s="1">
        <v>0.66700000000000004</v>
      </c>
      <c r="H12" s="1">
        <v>0.66700000000000004</v>
      </c>
    </row>
    <row r="13" spans="1:9" x14ac:dyDescent="0.3">
      <c r="A13" t="s">
        <v>18</v>
      </c>
      <c r="B13" s="81" t="s">
        <v>56</v>
      </c>
      <c r="C13" s="1">
        <v>1.81</v>
      </c>
      <c r="D13" s="1">
        <v>0.08</v>
      </c>
      <c r="E13" s="1">
        <v>1.89</v>
      </c>
      <c r="F13" s="1">
        <v>1.909</v>
      </c>
      <c r="G13" s="1">
        <v>1.909</v>
      </c>
      <c r="H13" s="1">
        <v>1.909</v>
      </c>
    </row>
    <row r="14" spans="1:9" x14ac:dyDescent="0.3">
      <c r="A14" t="s">
        <v>19</v>
      </c>
      <c r="B14" s="81" t="s">
        <v>57</v>
      </c>
    </row>
    <row r="15" spans="1:9" ht="57.6" x14ac:dyDescent="0.3">
      <c r="A15" t="s">
        <v>20</v>
      </c>
      <c r="B15" s="81" t="s">
        <v>58</v>
      </c>
      <c r="C15" s="1">
        <v>0.47</v>
      </c>
      <c r="D15" s="1">
        <v>0.04</v>
      </c>
      <c r="E15" s="1">
        <v>0.51</v>
      </c>
      <c r="F15" s="1">
        <v>0.51500000000000001</v>
      </c>
      <c r="G15" s="1">
        <v>0.51500000000000001</v>
      </c>
      <c r="H15" s="1">
        <v>0.51500000000000001</v>
      </c>
    </row>
    <row r="16" spans="1:9" ht="57.6" x14ac:dyDescent="0.3">
      <c r="A16" t="s">
        <v>21</v>
      </c>
      <c r="B16" s="81" t="s">
        <v>59</v>
      </c>
      <c r="C16" s="1">
        <v>0.77</v>
      </c>
      <c r="D16" s="1">
        <v>0.04</v>
      </c>
      <c r="E16" s="1">
        <v>0.82</v>
      </c>
      <c r="F16" s="1">
        <v>0.82799999999999996</v>
      </c>
      <c r="G16" s="1">
        <v>0.82799999999999996</v>
      </c>
      <c r="H16" s="1">
        <v>0.82799999999999996</v>
      </c>
    </row>
    <row r="17" spans="1:8" ht="72" x14ac:dyDescent="0.3">
      <c r="A17" t="s">
        <v>22</v>
      </c>
      <c r="B17" s="81" t="s">
        <v>60</v>
      </c>
      <c r="C17" s="1">
        <v>1.41</v>
      </c>
      <c r="D17" s="1">
        <v>0.13</v>
      </c>
      <c r="E17" s="1">
        <v>1.54</v>
      </c>
      <c r="F17" s="1">
        <v>1.5549999999999999</v>
      </c>
      <c r="G17" s="1">
        <v>1.5549999999999999</v>
      </c>
      <c r="H17" s="1">
        <v>1.5549999999999999</v>
      </c>
    </row>
    <row r="18" spans="1:8" ht="57.6" x14ac:dyDescent="0.3">
      <c r="A18" t="s">
        <v>23</v>
      </c>
      <c r="B18" s="81" t="s">
        <v>61</v>
      </c>
      <c r="C18" s="1">
        <v>1.38</v>
      </c>
      <c r="D18" s="1">
        <v>0.13</v>
      </c>
      <c r="E18" s="1">
        <v>1.5</v>
      </c>
      <c r="F18" s="1">
        <v>1.5149999999999999</v>
      </c>
      <c r="G18" s="1">
        <v>1.5149999999999999</v>
      </c>
      <c r="H18" s="1">
        <v>1.5149999999999999</v>
      </c>
    </row>
    <row r="19" spans="1:8" ht="28.8" x14ac:dyDescent="0.3">
      <c r="A19" t="s">
        <v>24</v>
      </c>
      <c r="B19" s="81" t="s">
        <v>62</v>
      </c>
      <c r="C19" s="1">
        <v>0.61</v>
      </c>
      <c r="D19" s="1">
        <v>0.1</v>
      </c>
      <c r="E19" s="1">
        <v>0.7</v>
      </c>
      <c r="F19" s="1">
        <v>0.70699999999999996</v>
      </c>
      <c r="G19" s="1">
        <v>0.70699999999999996</v>
      </c>
      <c r="H19" s="1">
        <v>0.70699999999999996</v>
      </c>
    </row>
    <row r="20" spans="1:8" ht="28.8" x14ac:dyDescent="0.3">
      <c r="A20" t="s">
        <v>25</v>
      </c>
      <c r="B20" s="81" t="s">
        <v>63</v>
      </c>
      <c r="C20" s="1">
        <v>1.21</v>
      </c>
      <c r="D20" s="1">
        <v>0.11</v>
      </c>
      <c r="E20" s="1">
        <v>1.33</v>
      </c>
      <c r="F20" s="1">
        <v>1.343</v>
      </c>
      <c r="G20" s="1">
        <v>1.343</v>
      </c>
      <c r="H20" s="1">
        <v>1.343</v>
      </c>
    </row>
    <row r="21" spans="1:8" ht="28.8" x14ac:dyDescent="0.3">
      <c r="A21" t="s">
        <v>26</v>
      </c>
      <c r="B21" s="81" t="s">
        <v>64</v>
      </c>
      <c r="C21" s="1">
        <v>1.37</v>
      </c>
      <c r="D21" s="1">
        <v>0.09</v>
      </c>
      <c r="E21" s="1">
        <v>1.46</v>
      </c>
      <c r="F21" s="1">
        <v>1.4750000000000001</v>
      </c>
      <c r="G21" s="1">
        <v>1.4750000000000001</v>
      </c>
      <c r="H21" s="1">
        <v>1.4750000000000001</v>
      </c>
    </row>
    <row r="22" spans="1:8" ht="43.2" x14ac:dyDescent="0.3">
      <c r="A22" t="s">
        <v>27</v>
      </c>
      <c r="B22" s="81" t="s">
        <v>65</v>
      </c>
      <c r="C22" s="1">
        <v>2.11</v>
      </c>
      <c r="D22" s="1">
        <v>0.13</v>
      </c>
      <c r="E22" s="1">
        <v>2.2400000000000002</v>
      </c>
      <c r="F22" s="1">
        <v>2.262</v>
      </c>
      <c r="G22" s="1">
        <v>2.262</v>
      </c>
      <c r="H22" s="1">
        <v>2.262</v>
      </c>
    </row>
    <row r="23" spans="1:8" ht="72" x14ac:dyDescent="0.3">
      <c r="A23" t="s">
        <v>28</v>
      </c>
      <c r="B23" s="81" t="s">
        <v>66</v>
      </c>
      <c r="C23" s="1">
        <v>1.82</v>
      </c>
      <c r="D23" s="1">
        <v>0.12</v>
      </c>
      <c r="E23" s="1">
        <v>1.94</v>
      </c>
      <c r="F23" s="1">
        <v>1.9590000000000001</v>
      </c>
      <c r="G23" s="1">
        <v>1.9590000000000001</v>
      </c>
      <c r="H23" s="1">
        <v>1.9590000000000001</v>
      </c>
    </row>
    <row r="24" spans="1:8" ht="72" x14ac:dyDescent="0.3">
      <c r="A24" t="s">
        <v>29</v>
      </c>
      <c r="B24" s="81" t="s">
        <v>67</v>
      </c>
      <c r="C24" s="1">
        <v>1.82</v>
      </c>
      <c r="D24" s="1">
        <v>0.12</v>
      </c>
      <c r="E24" s="1">
        <v>1.94</v>
      </c>
      <c r="F24" s="1">
        <v>1.9590000000000001</v>
      </c>
      <c r="G24" s="1">
        <v>1.9590000000000001</v>
      </c>
      <c r="H24" s="1">
        <v>1.9590000000000001</v>
      </c>
    </row>
    <row r="25" spans="1:8" ht="28.8" x14ac:dyDescent="0.3">
      <c r="A25" t="s">
        <v>30</v>
      </c>
      <c r="B25" s="81" t="s">
        <v>68</v>
      </c>
      <c r="C25" s="1">
        <v>3.36</v>
      </c>
      <c r="D25" s="1">
        <v>0.09</v>
      </c>
      <c r="E25" s="1">
        <v>3.45</v>
      </c>
      <c r="F25" s="1">
        <v>3.4849999999999999</v>
      </c>
      <c r="G25" s="1">
        <v>3.4849999999999999</v>
      </c>
      <c r="H25" s="1">
        <v>3.4849999999999999</v>
      </c>
    </row>
    <row r="26" spans="1:8" ht="43.2" x14ac:dyDescent="0.3">
      <c r="A26" t="s">
        <v>31</v>
      </c>
      <c r="B26" s="81" t="s">
        <v>69</v>
      </c>
      <c r="C26" s="1">
        <v>1.77</v>
      </c>
      <c r="D26" s="1">
        <v>0.12</v>
      </c>
      <c r="E26" s="1">
        <v>1.89</v>
      </c>
      <c r="F26" s="1">
        <v>1.909</v>
      </c>
      <c r="G26" s="1">
        <v>1.909</v>
      </c>
      <c r="H26" s="1">
        <v>1.909</v>
      </c>
    </row>
    <row r="27" spans="1:8" ht="28.8" x14ac:dyDescent="0.3">
      <c r="A27" t="s">
        <v>32</v>
      </c>
      <c r="B27" s="81" t="s">
        <v>70</v>
      </c>
      <c r="C27" s="1">
        <v>1.39</v>
      </c>
      <c r="D27" s="1">
        <v>0.1</v>
      </c>
      <c r="E27" s="1">
        <v>1.49</v>
      </c>
      <c r="F27" s="1">
        <v>1.5049999999999999</v>
      </c>
      <c r="G27" s="1">
        <v>1.5049999999999999</v>
      </c>
      <c r="H27" s="1">
        <v>1.5049999999999999</v>
      </c>
    </row>
    <row r="28" spans="1:8" ht="100.8" x14ac:dyDescent="0.3">
      <c r="A28" t="s">
        <v>33</v>
      </c>
      <c r="B28" s="81" t="s">
        <v>71</v>
      </c>
      <c r="C28" s="1">
        <v>1.47</v>
      </c>
      <c r="D28" s="1">
        <v>0.12</v>
      </c>
      <c r="E28" s="1">
        <v>1.59</v>
      </c>
      <c r="F28" s="1">
        <v>1.6060000000000001</v>
      </c>
      <c r="G28" s="1">
        <v>1.6060000000000001</v>
      </c>
      <c r="H28" s="1">
        <v>1.6060000000000001</v>
      </c>
    </row>
    <row r="29" spans="1:8" ht="28.8" x14ac:dyDescent="0.3">
      <c r="A29" t="s">
        <v>34</v>
      </c>
      <c r="B29" s="81" t="s">
        <v>72</v>
      </c>
    </row>
    <row r="30" spans="1:8" ht="43.2" x14ac:dyDescent="0.3">
      <c r="A30" t="s">
        <v>35</v>
      </c>
      <c r="B30" s="81" t="s">
        <v>73</v>
      </c>
      <c r="C30" s="1">
        <v>0.71</v>
      </c>
      <c r="D30" s="1">
        <v>0.1</v>
      </c>
      <c r="E30" s="1">
        <v>0.81</v>
      </c>
      <c r="F30" s="1">
        <v>0.81799999999999995</v>
      </c>
      <c r="G30" s="1">
        <v>0.81799999999999995</v>
      </c>
      <c r="H30" s="1">
        <v>0.81799999999999995</v>
      </c>
    </row>
    <row r="31" spans="1:8" ht="57.6" x14ac:dyDescent="0.3">
      <c r="A31" t="s">
        <v>36</v>
      </c>
      <c r="B31" s="81" t="s">
        <v>74</v>
      </c>
      <c r="C31" s="1">
        <v>0.9</v>
      </c>
      <c r="D31" s="1">
        <v>0.12</v>
      </c>
      <c r="E31" s="1">
        <v>1.02</v>
      </c>
      <c r="F31" s="1">
        <v>1.03</v>
      </c>
      <c r="G31" s="1">
        <v>1.03</v>
      </c>
      <c r="H31" s="1">
        <v>1.03</v>
      </c>
    </row>
    <row r="32" spans="1:8" ht="57.6" x14ac:dyDescent="0.3">
      <c r="A32" t="s">
        <v>37</v>
      </c>
      <c r="B32" s="81" t="s">
        <v>75</v>
      </c>
      <c r="C32" s="1">
        <v>0.61</v>
      </c>
      <c r="D32" s="1">
        <v>0.09</v>
      </c>
      <c r="E32" s="1">
        <v>0.71</v>
      </c>
      <c r="F32" s="1">
        <v>0.71699999999999997</v>
      </c>
      <c r="G32" s="1">
        <v>0.71699999999999997</v>
      </c>
      <c r="H32" s="1">
        <v>0.71699999999999997</v>
      </c>
    </row>
    <row r="33" spans="1:9" ht="43.2" x14ac:dyDescent="0.3">
      <c r="A33" t="s">
        <v>38</v>
      </c>
      <c r="B33" s="81" t="s">
        <v>76</v>
      </c>
      <c r="C33" s="1">
        <v>0.48</v>
      </c>
      <c r="D33" s="1">
        <v>7.0000000000000007E-2</v>
      </c>
      <c r="E33" s="1">
        <v>0.56000000000000005</v>
      </c>
      <c r="F33" s="1">
        <v>0.56599999999999995</v>
      </c>
      <c r="G33" s="1">
        <v>0.56599999999999995</v>
      </c>
      <c r="H33" s="1">
        <v>0.56599999999999995</v>
      </c>
    </row>
    <row r="34" spans="1:9" ht="57.6" x14ac:dyDescent="0.3">
      <c r="A34" t="s">
        <v>39</v>
      </c>
      <c r="B34" s="81" t="s">
        <v>77</v>
      </c>
      <c r="C34" s="1">
        <v>0.31</v>
      </c>
      <c r="D34" s="1">
        <v>0.06</v>
      </c>
      <c r="E34" s="1">
        <v>0.37</v>
      </c>
      <c r="F34" s="1">
        <v>0.374</v>
      </c>
      <c r="G34" s="1">
        <v>0.374</v>
      </c>
      <c r="H34" s="1">
        <v>0.374</v>
      </c>
    </row>
    <row r="35" spans="1:9" ht="28.8" x14ac:dyDescent="0.3">
      <c r="A35" t="s">
        <v>40</v>
      </c>
      <c r="B35" s="81" t="s">
        <v>78</v>
      </c>
      <c r="C35" s="1">
        <v>1.24</v>
      </c>
      <c r="D35" s="1">
        <v>0.15</v>
      </c>
      <c r="E35" s="1">
        <v>1.39</v>
      </c>
      <c r="F35" s="1">
        <v>1.4039999999999999</v>
      </c>
      <c r="G35" s="1">
        <v>1.4039999999999999</v>
      </c>
      <c r="H35" s="1">
        <v>1.4039999999999999</v>
      </c>
    </row>
    <row r="36" spans="1:9" ht="28.8" x14ac:dyDescent="0.3">
      <c r="A36" t="s">
        <v>41</v>
      </c>
      <c r="B36" s="81" t="s">
        <v>79</v>
      </c>
      <c r="C36" s="1">
        <v>0.56000000000000005</v>
      </c>
      <c r="D36" s="1">
        <v>0.12</v>
      </c>
      <c r="E36" s="1">
        <v>0.68</v>
      </c>
      <c r="F36" s="1">
        <v>0.68700000000000006</v>
      </c>
      <c r="G36" s="1">
        <v>0.68700000000000006</v>
      </c>
      <c r="H36" s="1">
        <v>0.68700000000000006</v>
      </c>
    </row>
    <row r="37" spans="1:9" ht="86.4" x14ac:dyDescent="0.3">
      <c r="A37" t="s">
        <v>42</v>
      </c>
      <c r="B37" s="81" t="s">
        <v>80</v>
      </c>
      <c r="C37" s="1">
        <v>1.2</v>
      </c>
      <c r="D37" s="1">
        <v>0.09</v>
      </c>
      <c r="E37" s="1">
        <v>1.29</v>
      </c>
      <c r="F37" s="1">
        <v>1.3029999999999999</v>
      </c>
      <c r="G37" s="1">
        <v>1.3029999999999999</v>
      </c>
      <c r="H37" s="1">
        <v>1.3029999999999999</v>
      </c>
    </row>
    <row r="38" spans="1:9" ht="86.4" x14ac:dyDescent="0.3">
      <c r="A38" t="s">
        <v>43</v>
      </c>
      <c r="B38" s="81" t="s">
        <v>81</v>
      </c>
      <c r="C38" s="1">
        <v>0.62</v>
      </c>
      <c r="D38" s="1">
        <v>0.06</v>
      </c>
      <c r="E38" s="1">
        <v>0.68</v>
      </c>
      <c r="F38" s="1">
        <v>0.68700000000000006</v>
      </c>
      <c r="G38" s="1">
        <v>0.68700000000000006</v>
      </c>
      <c r="H38" s="1">
        <v>0.68700000000000006</v>
      </c>
    </row>
    <row r="39" spans="1:9" x14ac:dyDescent="0.3">
      <c r="A39" t="s">
        <v>85</v>
      </c>
      <c r="B39" s="81" t="s">
        <v>330</v>
      </c>
      <c r="C39" s="1">
        <v>1.7</v>
      </c>
      <c r="E39" s="1">
        <v>1.7</v>
      </c>
      <c r="F39" s="1">
        <v>1.87</v>
      </c>
      <c r="G39" s="1">
        <v>2.04</v>
      </c>
      <c r="H39" s="1">
        <v>2.21</v>
      </c>
      <c r="I39" t="s">
        <v>572</v>
      </c>
    </row>
    <row r="40" spans="1:9" x14ac:dyDescent="0.3">
      <c r="A40" t="s">
        <v>86</v>
      </c>
      <c r="B40" s="81" t="s">
        <v>331</v>
      </c>
      <c r="C40" s="1">
        <v>2.4089999999999998</v>
      </c>
      <c r="E40" s="1">
        <v>2.4089999999999998</v>
      </c>
      <c r="F40" s="1">
        <v>2.65</v>
      </c>
      <c r="G40" s="1">
        <v>2.891</v>
      </c>
      <c r="H40" s="1">
        <v>3.1309999999999998</v>
      </c>
      <c r="I40" t="s">
        <v>572</v>
      </c>
    </row>
    <row r="41" spans="1:9" x14ac:dyDescent="0.3">
      <c r="A41" t="s">
        <v>87</v>
      </c>
      <c r="B41" s="81" t="s">
        <v>332</v>
      </c>
      <c r="C41" s="1">
        <v>2.694</v>
      </c>
      <c r="E41" s="1">
        <v>2.694</v>
      </c>
      <c r="F41" s="1">
        <v>2.9630000000000001</v>
      </c>
      <c r="G41" s="1">
        <v>3.2320000000000002</v>
      </c>
      <c r="H41" s="1">
        <v>3.5019999999999998</v>
      </c>
      <c r="I41" t="s">
        <v>572</v>
      </c>
    </row>
    <row r="42" spans="1:9" x14ac:dyDescent="0.3">
      <c r="A42" t="s">
        <v>88</v>
      </c>
      <c r="B42" s="81" t="s">
        <v>333</v>
      </c>
      <c r="C42" s="1">
        <v>2.72</v>
      </c>
      <c r="E42" s="1">
        <v>2.72</v>
      </c>
      <c r="F42" s="1">
        <v>2.992</v>
      </c>
      <c r="G42" s="1">
        <v>3.2639999999999998</v>
      </c>
      <c r="H42" s="1">
        <v>3.5350000000000001</v>
      </c>
      <c r="I42" t="s">
        <v>572</v>
      </c>
    </row>
    <row r="43" spans="1:9" x14ac:dyDescent="0.3">
      <c r="A43" t="s">
        <v>89</v>
      </c>
      <c r="B43" s="81" t="s">
        <v>334</v>
      </c>
      <c r="C43" s="1">
        <v>2.72</v>
      </c>
      <c r="E43" s="1">
        <v>2.72</v>
      </c>
      <c r="F43" s="1">
        <v>2.992</v>
      </c>
      <c r="G43" s="1">
        <v>3.2639999999999998</v>
      </c>
      <c r="H43" s="1">
        <v>3.5350000000000001</v>
      </c>
      <c r="I43" t="s">
        <v>572</v>
      </c>
    </row>
    <row r="44" spans="1:9" x14ac:dyDescent="0.3">
      <c r="A44" t="s">
        <v>90</v>
      </c>
      <c r="B44" s="81" t="s">
        <v>332</v>
      </c>
      <c r="C44" s="1">
        <v>2.694</v>
      </c>
      <c r="E44" s="1">
        <v>2.694</v>
      </c>
      <c r="F44" s="1">
        <v>2.9630000000000001</v>
      </c>
      <c r="G44" s="1">
        <v>3.2320000000000002</v>
      </c>
      <c r="H44" s="1">
        <v>3.5019999999999998</v>
      </c>
      <c r="I44" t="s">
        <v>572</v>
      </c>
    </row>
    <row r="45" spans="1:9" x14ac:dyDescent="0.3">
      <c r="A45" t="s">
        <v>91</v>
      </c>
      <c r="B45" s="81" t="s">
        <v>333</v>
      </c>
      <c r="C45" s="1">
        <v>2.72</v>
      </c>
      <c r="E45" s="1">
        <v>2.72</v>
      </c>
      <c r="F45" s="1">
        <v>2.992</v>
      </c>
      <c r="G45" s="1">
        <v>3.2639999999999998</v>
      </c>
      <c r="H45" s="1">
        <v>3.5350000000000001</v>
      </c>
      <c r="I45" t="s">
        <v>572</v>
      </c>
    </row>
    <row r="46" spans="1:9" x14ac:dyDescent="0.3">
      <c r="A46" t="s">
        <v>92</v>
      </c>
      <c r="B46" s="81" t="s">
        <v>335</v>
      </c>
      <c r="C46" s="1">
        <v>2.694</v>
      </c>
      <c r="E46" s="1">
        <v>2.694</v>
      </c>
      <c r="F46" s="1">
        <v>2.9630000000000001</v>
      </c>
      <c r="G46" s="1">
        <v>3.2320000000000002</v>
      </c>
      <c r="H46" s="1">
        <v>3.5019999999999998</v>
      </c>
      <c r="I46" t="s">
        <v>572</v>
      </c>
    </row>
    <row r="47" spans="1:9" ht="28.8" x14ac:dyDescent="0.3">
      <c r="A47" t="s">
        <v>93</v>
      </c>
      <c r="B47" s="81" t="s">
        <v>336</v>
      </c>
      <c r="C47" s="1">
        <v>3.2890000000000001</v>
      </c>
      <c r="E47" s="1">
        <v>3.2890000000000001</v>
      </c>
      <c r="F47" s="1">
        <v>3.6179999999999999</v>
      </c>
      <c r="G47" s="1">
        <v>3.9470000000000001</v>
      </c>
      <c r="H47" s="1">
        <v>4.2759999999999998</v>
      </c>
      <c r="I47" t="s">
        <v>572</v>
      </c>
    </row>
    <row r="48" spans="1:9" ht="43.2" x14ac:dyDescent="0.3">
      <c r="A48" t="s">
        <v>94</v>
      </c>
      <c r="B48" s="81" t="s">
        <v>337</v>
      </c>
      <c r="C48" s="1">
        <v>3.2890000000000001</v>
      </c>
      <c r="E48" s="1">
        <v>3.2890000000000001</v>
      </c>
      <c r="F48" s="1">
        <v>3.6179999999999999</v>
      </c>
      <c r="G48" s="1">
        <v>3.9470000000000001</v>
      </c>
      <c r="H48" s="1">
        <v>4.2759999999999998</v>
      </c>
      <c r="I48" t="s">
        <v>572</v>
      </c>
    </row>
    <row r="49" spans="1:9" x14ac:dyDescent="0.3">
      <c r="A49" t="s">
        <v>95</v>
      </c>
      <c r="B49" s="81" t="s">
        <v>338</v>
      </c>
      <c r="C49" s="1">
        <v>2.72</v>
      </c>
      <c r="E49" s="1">
        <v>2.72</v>
      </c>
      <c r="F49" s="1">
        <v>2.992</v>
      </c>
      <c r="G49" s="1">
        <v>3.2639999999999998</v>
      </c>
      <c r="H49" s="1">
        <v>3.5350000000000001</v>
      </c>
      <c r="I49" t="s">
        <v>572</v>
      </c>
    </row>
    <row r="50" spans="1:9" x14ac:dyDescent="0.3">
      <c r="A50" t="s">
        <v>96</v>
      </c>
      <c r="B50" s="81" t="s">
        <v>339</v>
      </c>
      <c r="C50" s="1">
        <v>2.72</v>
      </c>
      <c r="E50" s="1">
        <v>2.72</v>
      </c>
      <c r="F50" s="1">
        <v>2.992</v>
      </c>
      <c r="G50" s="1">
        <v>3.2639999999999998</v>
      </c>
      <c r="H50" s="1">
        <v>3.5350000000000001</v>
      </c>
      <c r="I50" t="s">
        <v>572</v>
      </c>
    </row>
    <row r="51" spans="1:9" x14ac:dyDescent="0.3">
      <c r="A51" t="s">
        <v>97</v>
      </c>
      <c r="B51" s="81" t="s">
        <v>340</v>
      </c>
      <c r="C51" s="1">
        <v>2.72</v>
      </c>
      <c r="E51" s="1">
        <v>2.72</v>
      </c>
      <c r="F51" s="1">
        <v>2.992</v>
      </c>
      <c r="G51" s="1">
        <v>3.2639999999999998</v>
      </c>
      <c r="H51" s="1">
        <v>3.5350000000000001</v>
      </c>
      <c r="I51" t="s">
        <v>572</v>
      </c>
    </row>
    <row r="52" spans="1:9" x14ac:dyDescent="0.3">
      <c r="A52" t="s">
        <v>98</v>
      </c>
      <c r="B52" s="81" t="s">
        <v>341</v>
      </c>
      <c r="C52" s="1">
        <v>2.72</v>
      </c>
      <c r="E52" s="1">
        <v>2.72</v>
      </c>
      <c r="F52" s="1">
        <v>2.992</v>
      </c>
      <c r="G52" s="1">
        <v>3.2639999999999998</v>
      </c>
      <c r="H52" s="1">
        <v>3.5350000000000001</v>
      </c>
      <c r="I52" t="s">
        <v>572</v>
      </c>
    </row>
    <row r="53" spans="1:9" x14ac:dyDescent="0.3">
      <c r="A53" t="s">
        <v>99</v>
      </c>
      <c r="B53" s="81" t="s">
        <v>342</v>
      </c>
      <c r="C53" s="1">
        <v>2.72</v>
      </c>
      <c r="E53" s="1">
        <v>2.72</v>
      </c>
      <c r="F53" s="1">
        <v>2.992</v>
      </c>
      <c r="G53" s="1">
        <v>3.2639999999999998</v>
      </c>
      <c r="H53" s="1">
        <v>3.5350000000000001</v>
      </c>
      <c r="I53" t="s">
        <v>572</v>
      </c>
    </row>
    <row r="54" spans="1:9" x14ac:dyDescent="0.3">
      <c r="A54" t="s">
        <v>100</v>
      </c>
      <c r="B54" s="81" t="s">
        <v>341</v>
      </c>
      <c r="C54" s="1">
        <v>2.72</v>
      </c>
      <c r="E54" s="1">
        <v>2.72</v>
      </c>
      <c r="F54" s="1">
        <v>2.992</v>
      </c>
      <c r="G54" s="1">
        <v>3.2639999999999998</v>
      </c>
      <c r="H54" s="1">
        <v>3.5350000000000001</v>
      </c>
      <c r="I54" t="s">
        <v>572</v>
      </c>
    </row>
    <row r="55" spans="1:9" ht="57.6" x14ac:dyDescent="0.3">
      <c r="A55" t="s">
        <v>101</v>
      </c>
      <c r="B55" s="81" t="s">
        <v>343</v>
      </c>
      <c r="C55" s="1">
        <v>3.2890000000000001</v>
      </c>
      <c r="E55" s="1">
        <v>3.2890000000000001</v>
      </c>
      <c r="F55" s="1">
        <v>3.6179999999999999</v>
      </c>
      <c r="G55" s="1">
        <v>3.9470000000000001</v>
      </c>
      <c r="H55" s="1">
        <v>4.2759999999999998</v>
      </c>
      <c r="I55" t="s">
        <v>572</v>
      </c>
    </row>
    <row r="56" spans="1:9" ht="72" x14ac:dyDescent="0.3">
      <c r="A56" t="s">
        <v>102</v>
      </c>
      <c r="B56" s="81" t="s">
        <v>344</v>
      </c>
      <c r="C56" s="1">
        <v>3.2890000000000001</v>
      </c>
      <c r="E56" s="1">
        <v>3.2890000000000001</v>
      </c>
      <c r="F56" s="1">
        <v>3.6179999999999999</v>
      </c>
      <c r="G56" s="1">
        <v>3.9470000000000001</v>
      </c>
      <c r="H56" s="1">
        <v>4.2759999999999998</v>
      </c>
      <c r="I56" t="s">
        <v>572</v>
      </c>
    </row>
    <row r="57" spans="1:9" x14ac:dyDescent="0.3">
      <c r="A57" t="s">
        <v>103</v>
      </c>
      <c r="B57" s="81" t="s">
        <v>345</v>
      </c>
      <c r="C57" s="1">
        <v>3.2890000000000001</v>
      </c>
      <c r="E57" s="1">
        <v>3.2890000000000001</v>
      </c>
      <c r="F57" s="1">
        <v>3.6179999999999999</v>
      </c>
      <c r="G57" s="1">
        <v>3.9470000000000001</v>
      </c>
      <c r="H57" s="1">
        <v>4.2759999999999998</v>
      </c>
      <c r="I57" t="s">
        <v>572</v>
      </c>
    </row>
    <row r="58" spans="1:9" ht="28.8" x14ac:dyDescent="0.3">
      <c r="A58" t="s">
        <v>104</v>
      </c>
      <c r="B58" s="81" t="s">
        <v>346</v>
      </c>
      <c r="C58" s="1">
        <v>2.694</v>
      </c>
      <c r="E58" s="1">
        <v>2.694</v>
      </c>
      <c r="F58" s="1">
        <v>2.9630000000000001</v>
      </c>
      <c r="G58" s="1">
        <v>3.2320000000000002</v>
      </c>
      <c r="H58" s="1">
        <v>3.5019999999999998</v>
      </c>
      <c r="I58" t="s">
        <v>572</v>
      </c>
    </row>
    <row r="59" spans="1:9" ht="43.2" x14ac:dyDescent="0.3">
      <c r="A59" t="s">
        <v>105</v>
      </c>
      <c r="B59" s="81" t="s">
        <v>347</v>
      </c>
      <c r="C59" s="1">
        <v>3.2890000000000001</v>
      </c>
      <c r="E59" s="1">
        <v>3.2890000000000001</v>
      </c>
      <c r="F59" s="1">
        <v>3.6179999999999999</v>
      </c>
      <c r="G59" s="1">
        <v>3.9470000000000001</v>
      </c>
      <c r="H59" s="1">
        <v>4.2759999999999998</v>
      </c>
      <c r="I59" t="s">
        <v>572</v>
      </c>
    </row>
    <row r="60" spans="1:9" ht="28.8" x14ac:dyDescent="0.3">
      <c r="A60" t="s">
        <v>106</v>
      </c>
      <c r="B60" s="81" t="s">
        <v>348</v>
      </c>
      <c r="C60" s="1">
        <v>3.2890000000000001</v>
      </c>
      <c r="E60" s="1">
        <v>3.2890000000000001</v>
      </c>
      <c r="F60" s="1">
        <v>3.6179999999999999</v>
      </c>
      <c r="G60" s="1">
        <v>3.9470000000000001</v>
      </c>
      <c r="H60" s="1">
        <v>4.2759999999999998</v>
      </c>
      <c r="I60" t="s">
        <v>572</v>
      </c>
    </row>
    <row r="61" spans="1:9" x14ac:dyDescent="0.3">
      <c r="A61" t="s">
        <v>107</v>
      </c>
      <c r="B61" s="81" t="s">
        <v>349</v>
      </c>
      <c r="C61" s="1">
        <v>2.4089999999999998</v>
      </c>
      <c r="E61" s="1">
        <v>2.4089999999999998</v>
      </c>
      <c r="F61" s="1">
        <v>2.65</v>
      </c>
      <c r="G61" s="1">
        <v>2.891</v>
      </c>
      <c r="H61" s="1">
        <v>3.1309999999999998</v>
      </c>
      <c r="I61" t="s">
        <v>572</v>
      </c>
    </row>
    <row r="62" spans="1:9" x14ac:dyDescent="0.3">
      <c r="A62" t="s">
        <v>108</v>
      </c>
      <c r="B62" s="81" t="s">
        <v>341</v>
      </c>
      <c r="C62" s="1">
        <v>3.2890000000000001</v>
      </c>
      <c r="E62" s="1">
        <v>3.2890000000000001</v>
      </c>
      <c r="F62" s="1">
        <v>3.6179999999999999</v>
      </c>
      <c r="G62" s="1">
        <v>3.9470000000000001</v>
      </c>
      <c r="H62" s="1">
        <v>4.2759999999999998</v>
      </c>
      <c r="I62" t="s">
        <v>572</v>
      </c>
    </row>
    <row r="63" spans="1:9" x14ac:dyDescent="0.3">
      <c r="A63" t="s">
        <v>44</v>
      </c>
      <c r="B63" s="81" t="s">
        <v>82</v>
      </c>
      <c r="C63" s="1">
        <v>10.82</v>
      </c>
      <c r="E63" s="1">
        <v>10.82</v>
      </c>
      <c r="F63" s="1">
        <v>11.901999999999999</v>
      </c>
      <c r="G63" s="1">
        <v>12.984</v>
      </c>
      <c r="H63" s="1">
        <v>14.066000000000001</v>
      </c>
    </row>
    <row r="64" spans="1:9" x14ac:dyDescent="0.3">
      <c r="A64" t="s">
        <v>111</v>
      </c>
      <c r="B64" s="81" t="s">
        <v>352</v>
      </c>
      <c r="C64" s="1">
        <v>1.69</v>
      </c>
      <c r="E64" s="1">
        <v>1.69</v>
      </c>
      <c r="F64" s="1">
        <v>1.859</v>
      </c>
      <c r="G64" s="1">
        <v>2.028</v>
      </c>
      <c r="H64" s="1">
        <v>2.1970000000000001</v>
      </c>
    </row>
    <row r="65" spans="1:8" x14ac:dyDescent="0.3">
      <c r="A65" t="s">
        <v>112</v>
      </c>
      <c r="B65" s="81" t="s">
        <v>353</v>
      </c>
    </row>
    <row r="66" spans="1:8" x14ac:dyDescent="0.3">
      <c r="A66" t="s">
        <v>113</v>
      </c>
      <c r="B66" s="81" t="s">
        <v>354</v>
      </c>
      <c r="C66" s="1">
        <v>2.35</v>
      </c>
      <c r="E66" s="1">
        <v>2.35</v>
      </c>
      <c r="F66" s="1">
        <v>2.585</v>
      </c>
      <c r="G66" s="1">
        <v>2.82</v>
      </c>
      <c r="H66" s="1">
        <v>3.0550000000000002</v>
      </c>
    </row>
    <row r="67" spans="1:8" x14ac:dyDescent="0.3">
      <c r="A67" t="s">
        <v>114</v>
      </c>
      <c r="B67" s="81" t="s">
        <v>355</v>
      </c>
    </row>
    <row r="68" spans="1:8" x14ac:dyDescent="0.3">
      <c r="A68" t="s">
        <v>115</v>
      </c>
      <c r="B68" s="81" t="s">
        <v>356</v>
      </c>
      <c r="C68" s="1">
        <v>3.48</v>
      </c>
      <c r="E68" s="1">
        <v>3.48</v>
      </c>
      <c r="F68" s="1">
        <v>3.8279999999999998</v>
      </c>
      <c r="G68" s="1">
        <v>4.1760000000000002</v>
      </c>
      <c r="H68" s="1">
        <v>4.524</v>
      </c>
    </row>
  </sheetData>
  <sheetProtection algorithmName="SHA-512" hashValue="a5sC+dwbsrrZCPBiqNny989WXU+S0+owU+10v/sLv7Ft11ZsnP9gyPBZoKt8uLM9y/xoDT9AzQDwQOvyNII9Jw==" saltValue="7lrqOEG6yiZhP04yTdyVv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9054B-7D0B-4D55-97FD-5046148AE2F2}">
  <sheetPr codeName="List6"/>
  <dimension ref="A1:B988"/>
  <sheetViews>
    <sheetView workbookViewId="0">
      <selection activeCell="L26" sqref="L26"/>
    </sheetView>
  </sheetViews>
  <sheetFormatPr defaultRowHeight="14.4" x14ac:dyDescent="0.3"/>
  <cols>
    <col min="1" max="1" width="9.88671875" bestFit="1" customWidth="1"/>
  </cols>
  <sheetData>
    <row r="1" spans="1:2" x14ac:dyDescent="0.3">
      <c r="A1" t="s">
        <v>1741</v>
      </c>
      <c r="B1" t="s">
        <v>1742</v>
      </c>
    </row>
    <row r="2" spans="1:2" x14ac:dyDescent="0.3">
      <c r="A2" t="s">
        <v>1743</v>
      </c>
      <c r="B2" t="s">
        <v>1744</v>
      </c>
    </row>
    <row r="3" spans="1:2" x14ac:dyDescent="0.3">
      <c r="A3" t="s">
        <v>9</v>
      </c>
      <c r="B3" t="s">
        <v>1745</v>
      </c>
    </row>
    <row r="4" spans="1:2" x14ac:dyDescent="0.3">
      <c r="A4">
        <v>2523</v>
      </c>
      <c r="B4" t="s">
        <v>1747</v>
      </c>
    </row>
    <row r="5" spans="1:2" x14ac:dyDescent="0.3">
      <c r="A5" t="s">
        <v>10</v>
      </c>
      <c r="B5" t="s">
        <v>1748</v>
      </c>
    </row>
    <row r="6" spans="1:2" x14ac:dyDescent="0.3">
      <c r="B6" t="s">
        <v>1749</v>
      </c>
    </row>
    <row r="7" spans="1:2" x14ac:dyDescent="0.3">
      <c r="A7" t="s">
        <v>11</v>
      </c>
      <c r="B7" t="s">
        <v>1750</v>
      </c>
    </row>
    <row r="8" spans="1:2" x14ac:dyDescent="0.3">
      <c r="A8" t="s">
        <v>12</v>
      </c>
      <c r="B8" t="s">
        <v>1751</v>
      </c>
    </row>
    <row r="9" spans="1:2" x14ac:dyDescent="0.3">
      <c r="A9" t="s">
        <v>14</v>
      </c>
      <c r="B9" t="s">
        <v>1752</v>
      </c>
    </row>
    <row r="10" spans="1:2" x14ac:dyDescent="0.3">
      <c r="A10" t="s">
        <v>13</v>
      </c>
      <c r="B10" t="s">
        <v>1753</v>
      </c>
    </row>
    <row r="11" spans="1:2" x14ac:dyDescent="0.3">
      <c r="A11" t="s">
        <v>1754</v>
      </c>
      <c r="B11" t="s">
        <v>1755</v>
      </c>
    </row>
    <row r="12" spans="1:2" x14ac:dyDescent="0.3">
      <c r="A12" t="s">
        <v>15</v>
      </c>
      <c r="B12" t="s">
        <v>53</v>
      </c>
    </row>
    <row r="13" spans="1:2" x14ac:dyDescent="0.3">
      <c r="A13">
        <v>2814</v>
      </c>
      <c r="B13" t="s">
        <v>1757</v>
      </c>
    </row>
    <row r="14" spans="1:2" x14ac:dyDescent="0.3">
      <c r="A14" t="s">
        <v>16</v>
      </c>
      <c r="B14" t="s">
        <v>1758</v>
      </c>
    </row>
    <row r="15" spans="1:2" x14ac:dyDescent="0.3">
      <c r="A15" t="s">
        <v>17</v>
      </c>
      <c r="B15" t="s">
        <v>1759</v>
      </c>
    </row>
    <row r="16" spans="1:2" x14ac:dyDescent="0.3">
      <c r="A16">
        <v>2834</v>
      </c>
      <c r="B16" t="s">
        <v>1761</v>
      </c>
    </row>
    <row r="17" spans="1:2" x14ac:dyDescent="0.3">
      <c r="A17" t="s">
        <v>1762</v>
      </c>
      <c r="B17" t="s">
        <v>1763</v>
      </c>
    </row>
    <row r="18" spans="1:2" x14ac:dyDescent="0.3">
      <c r="B18" t="s">
        <v>1764</v>
      </c>
    </row>
    <row r="19" spans="1:2" x14ac:dyDescent="0.3">
      <c r="A19" t="s">
        <v>18</v>
      </c>
      <c r="B19" t="s">
        <v>1765</v>
      </c>
    </row>
    <row r="20" spans="1:2" x14ac:dyDescent="0.3">
      <c r="A20" t="s">
        <v>3554</v>
      </c>
      <c r="B20" t="s">
        <v>1886</v>
      </c>
    </row>
    <row r="21" spans="1:2" x14ac:dyDescent="0.3">
      <c r="A21" t="s">
        <v>3555</v>
      </c>
      <c r="B21" t="s">
        <v>3556</v>
      </c>
    </row>
    <row r="22" spans="1:2" x14ac:dyDescent="0.3">
      <c r="A22" t="s">
        <v>3557</v>
      </c>
      <c r="B22" t="s">
        <v>3558</v>
      </c>
    </row>
    <row r="23" spans="1:2" x14ac:dyDescent="0.3">
      <c r="A23" t="s">
        <v>3559</v>
      </c>
      <c r="B23" t="s">
        <v>1870</v>
      </c>
    </row>
    <row r="24" spans="1:2" x14ac:dyDescent="0.3">
      <c r="A24">
        <v>3102</v>
      </c>
      <c r="B24" t="s">
        <v>1766</v>
      </c>
    </row>
    <row r="25" spans="1:2" x14ac:dyDescent="0.3">
      <c r="A25" t="s">
        <v>1767</v>
      </c>
      <c r="B25" t="s">
        <v>1768</v>
      </c>
    </row>
    <row r="26" spans="1:2" x14ac:dyDescent="0.3">
      <c r="B26" t="s">
        <v>1769</v>
      </c>
    </row>
    <row r="27" spans="1:2" x14ac:dyDescent="0.3">
      <c r="A27" t="s">
        <v>20</v>
      </c>
      <c r="B27" t="s">
        <v>1770</v>
      </c>
    </row>
    <row r="28" spans="1:2" x14ac:dyDescent="0.3">
      <c r="A28" t="s">
        <v>21</v>
      </c>
      <c r="B28" t="s">
        <v>1771</v>
      </c>
    </row>
    <row r="29" spans="1:2" x14ac:dyDescent="0.3">
      <c r="A29" t="s">
        <v>22</v>
      </c>
      <c r="B29" t="s">
        <v>1772</v>
      </c>
    </row>
    <row r="30" spans="1:2" x14ac:dyDescent="0.3">
      <c r="A30" t="s">
        <v>23</v>
      </c>
      <c r="B30" t="s">
        <v>1773</v>
      </c>
    </row>
    <row r="31" spans="1:2" x14ac:dyDescent="0.3">
      <c r="B31" t="s">
        <v>1774</v>
      </c>
    </row>
    <row r="32" spans="1:2" x14ac:dyDescent="0.3">
      <c r="A32" t="s">
        <v>24</v>
      </c>
      <c r="B32" t="s">
        <v>1775</v>
      </c>
    </row>
    <row r="33" spans="1:2" x14ac:dyDescent="0.3">
      <c r="A33" t="s">
        <v>25</v>
      </c>
      <c r="B33" t="s">
        <v>1776</v>
      </c>
    </row>
    <row r="34" spans="1:2" x14ac:dyDescent="0.3">
      <c r="A34" t="s">
        <v>1777</v>
      </c>
      <c r="B34" t="s">
        <v>1778</v>
      </c>
    </row>
    <row r="35" spans="1:2" x14ac:dyDescent="0.3">
      <c r="A35" t="s">
        <v>26</v>
      </c>
      <c r="B35" t="s">
        <v>1779</v>
      </c>
    </row>
    <row r="36" spans="1:2" x14ac:dyDescent="0.3">
      <c r="A36" t="s">
        <v>27</v>
      </c>
      <c r="B36" t="s">
        <v>1773</v>
      </c>
    </row>
    <row r="37" spans="1:2" x14ac:dyDescent="0.3">
      <c r="A37" t="s">
        <v>1780</v>
      </c>
      <c r="B37" t="s">
        <v>1781</v>
      </c>
    </row>
    <row r="38" spans="1:2" x14ac:dyDescent="0.3">
      <c r="A38" t="s">
        <v>28</v>
      </c>
      <c r="B38" t="s">
        <v>1782</v>
      </c>
    </row>
    <row r="39" spans="1:2" x14ac:dyDescent="0.3">
      <c r="A39" t="s">
        <v>29</v>
      </c>
      <c r="B39" t="s">
        <v>1783</v>
      </c>
    </row>
    <row r="40" spans="1:2" x14ac:dyDescent="0.3">
      <c r="A40" t="s">
        <v>30</v>
      </c>
      <c r="B40" t="s">
        <v>1784</v>
      </c>
    </row>
    <row r="41" spans="1:2" x14ac:dyDescent="0.3">
      <c r="A41" t="s">
        <v>31</v>
      </c>
      <c r="B41" t="s">
        <v>1785</v>
      </c>
    </row>
    <row r="42" spans="1:2" x14ac:dyDescent="0.3">
      <c r="A42" t="s">
        <v>32</v>
      </c>
      <c r="B42" t="s">
        <v>1786</v>
      </c>
    </row>
    <row r="43" spans="1:2" x14ac:dyDescent="0.3">
      <c r="A43" t="s">
        <v>33</v>
      </c>
      <c r="B43" t="s">
        <v>1787</v>
      </c>
    </row>
    <row r="44" spans="1:2" x14ac:dyDescent="0.3">
      <c r="A44">
        <v>3105</v>
      </c>
      <c r="B44" t="s">
        <v>1788</v>
      </c>
    </row>
    <row r="45" spans="1:2" x14ac:dyDescent="0.3">
      <c r="A45" t="s">
        <v>35</v>
      </c>
      <c r="B45" t="s">
        <v>1789</v>
      </c>
    </row>
    <row r="46" spans="1:2" x14ac:dyDescent="0.3">
      <c r="A46" t="s">
        <v>1790</v>
      </c>
      <c r="B46" t="s">
        <v>1791</v>
      </c>
    </row>
    <row r="47" spans="1:2" x14ac:dyDescent="0.3">
      <c r="A47" t="s">
        <v>36</v>
      </c>
      <c r="B47" t="s">
        <v>1792</v>
      </c>
    </row>
    <row r="48" spans="1:2" x14ac:dyDescent="0.3">
      <c r="A48" t="s">
        <v>37</v>
      </c>
      <c r="B48" t="s">
        <v>1793</v>
      </c>
    </row>
    <row r="49" spans="1:2" x14ac:dyDescent="0.3">
      <c r="A49" t="s">
        <v>38</v>
      </c>
      <c r="B49" t="s">
        <v>1794</v>
      </c>
    </row>
    <row r="50" spans="1:2" x14ac:dyDescent="0.3">
      <c r="A50" t="s">
        <v>39</v>
      </c>
      <c r="B50" t="s">
        <v>1795</v>
      </c>
    </row>
    <row r="51" spans="1:2" x14ac:dyDescent="0.3">
      <c r="B51" t="s">
        <v>1796</v>
      </c>
    </row>
    <row r="52" spans="1:2" x14ac:dyDescent="0.3">
      <c r="A52" t="s">
        <v>40</v>
      </c>
      <c r="B52" t="s">
        <v>1797</v>
      </c>
    </row>
    <row r="53" spans="1:2" x14ac:dyDescent="0.3">
      <c r="A53" t="s">
        <v>41</v>
      </c>
      <c r="B53" t="s">
        <v>1798</v>
      </c>
    </row>
    <row r="54" spans="1:2" x14ac:dyDescent="0.3">
      <c r="A54" t="s">
        <v>1799</v>
      </c>
      <c r="B54" t="s">
        <v>1800</v>
      </c>
    </row>
    <row r="55" spans="1:2" x14ac:dyDescent="0.3">
      <c r="A55" t="s">
        <v>1801</v>
      </c>
      <c r="B55" t="s">
        <v>1802</v>
      </c>
    </row>
    <row r="56" spans="1:2" x14ac:dyDescent="0.3">
      <c r="A56" t="s">
        <v>42</v>
      </c>
      <c r="B56" t="s">
        <v>1803</v>
      </c>
    </row>
    <row r="57" spans="1:2" x14ac:dyDescent="0.3">
      <c r="A57" t="s">
        <v>43</v>
      </c>
      <c r="B57" t="s">
        <v>1793</v>
      </c>
    </row>
    <row r="58" spans="1:2" x14ac:dyDescent="0.3">
      <c r="A58">
        <v>7201</v>
      </c>
      <c r="B58" t="s">
        <v>1804</v>
      </c>
    </row>
    <row r="59" spans="1:2" x14ac:dyDescent="0.3">
      <c r="A59" t="s">
        <v>1805</v>
      </c>
      <c r="B59" t="s">
        <v>1806</v>
      </c>
    </row>
    <row r="60" spans="1:2" x14ac:dyDescent="0.3">
      <c r="B60" t="s">
        <v>1807</v>
      </c>
    </row>
    <row r="61" spans="1:2" x14ac:dyDescent="0.3">
      <c r="A61" t="s">
        <v>751</v>
      </c>
      <c r="B61" t="s">
        <v>1808</v>
      </c>
    </row>
    <row r="62" spans="1:2" x14ac:dyDescent="0.3">
      <c r="A62" t="s">
        <v>753</v>
      </c>
      <c r="B62" t="s">
        <v>1809</v>
      </c>
    </row>
    <row r="63" spans="1:2" x14ac:dyDescent="0.3">
      <c r="A63" t="s">
        <v>755</v>
      </c>
      <c r="B63" t="s">
        <v>1810</v>
      </c>
    </row>
    <row r="64" spans="1:2" x14ac:dyDescent="0.3">
      <c r="A64" t="s">
        <v>757</v>
      </c>
      <c r="B64" t="s">
        <v>1811</v>
      </c>
    </row>
    <row r="65" spans="1:2" x14ac:dyDescent="0.3">
      <c r="A65" t="s">
        <v>759</v>
      </c>
      <c r="B65" t="s">
        <v>1812</v>
      </c>
    </row>
    <row r="66" spans="1:2" x14ac:dyDescent="0.3">
      <c r="A66" t="s">
        <v>1813</v>
      </c>
      <c r="B66" t="s">
        <v>1814</v>
      </c>
    </row>
    <row r="67" spans="1:2" x14ac:dyDescent="0.3">
      <c r="A67" t="s">
        <v>761</v>
      </c>
      <c r="B67" t="s">
        <v>1815</v>
      </c>
    </row>
    <row r="68" spans="1:2" x14ac:dyDescent="0.3">
      <c r="A68" t="s">
        <v>763</v>
      </c>
      <c r="B68" t="s">
        <v>1773</v>
      </c>
    </row>
    <row r="69" spans="1:2" x14ac:dyDescent="0.3">
      <c r="A69">
        <v>7202</v>
      </c>
      <c r="B69" t="s">
        <v>1817</v>
      </c>
    </row>
    <row r="70" spans="1:2" x14ac:dyDescent="0.3">
      <c r="B70" t="s">
        <v>1818</v>
      </c>
    </row>
    <row r="71" spans="1:2" x14ac:dyDescent="0.3">
      <c r="A71" t="s">
        <v>111</v>
      </c>
      <c r="B71" t="s">
        <v>1819</v>
      </c>
    </row>
    <row r="72" spans="1:2" x14ac:dyDescent="0.3">
      <c r="A72" t="s">
        <v>765</v>
      </c>
      <c r="B72" t="s">
        <v>1820</v>
      </c>
    </row>
    <row r="73" spans="1:2" x14ac:dyDescent="0.3">
      <c r="A73" t="s">
        <v>769</v>
      </c>
      <c r="B73" t="s">
        <v>1772</v>
      </c>
    </row>
    <row r="74" spans="1:2" x14ac:dyDescent="0.3">
      <c r="A74" t="s">
        <v>771</v>
      </c>
      <c r="B74" t="s">
        <v>1776</v>
      </c>
    </row>
    <row r="75" spans="1:2" x14ac:dyDescent="0.3">
      <c r="B75" t="s">
        <v>1821</v>
      </c>
    </row>
    <row r="76" spans="1:2" x14ac:dyDescent="0.3">
      <c r="A76" t="s">
        <v>1822</v>
      </c>
      <c r="B76" t="s">
        <v>1823</v>
      </c>
    </row>
    <row r="77" spans="1:2" x14ac:dyDescent="0.3">
      <c r="A77" t="s">
        <v>1824</v>
      </c>
      <c r="B77" t="s">
        <v>1825</v>
      </c>
    </row>
    <row r="78" spans="1:2" x14ac:dyDescent="0.3">
      <c r="A78" t="s">
        <v>1826</v>
      </c>
      <c r="B78" t="s">
        <v>1827</v>
      </c>
    </row>
    <row r="79" spans="1:2" x14ac:dyDescent="0.3">
      <c r="A79" t="s">
        <v>1828</v>
      </c>
      <c r="B79" t="s">
        <v>1772</v>
      </c>
    </row>
    <row r="80" spans="1:2" x14ac:dyDescent="0.3">
      <c r="A80" t="s">
        <v>1829</v>
      </c>
      <c r="B80" t="s">
        <v>1830</v>
      </c>
    </row>
    <row r="81" spans="1:2" x14ac:dyDescent="0.3">
      <c r="B81" t="s">
        <v>1831</v>
      </c>
    </row>
    <row r="82" spans="1:2" x14ac:dyDescent="0.3">
      <c r="A82" t="s">
        <v>113</v>
      </c>
      <c r="B82" t="s">
        <v>1832</v>
      </c>
    </row>
    <row r="83" spans="1:2" x14ac:dyDescent="0.3">
      <c r="A83" t="s">
        <v>772</v>
      </c>
      <c r="B83" t="s">
        <v>1833</v>
      </c>
    </row>
    <row r="84" spans="1:2" x14ac:dyDescent="0.3">
      <c r="A84" t="s">
        <v>776</v>
      </c>
      <c r="B84" t="s">
        <v>1834</v>
      </c>
    </row>
    <row r="85" spans="1:2" x14ac:dyDescent="0.3">
      <c r="A85" t="s">
        <v>114</v>
      </c>
      <c r="B85" t="s">
        <v>1825</v>
      </c>
    </row>
    <row r="86" spans="1:2" x14ac:dyDescent="0.3">
      <c r="A86" t="s">
        <v>778</v>
      </c>
      <c r="B86" t="s">
        <v>1835</v>
      </c>
    </row>
    <row r="87" spans="1:2" x14ac:dyDescent="0.3">
      <c r="A87" t="s">
        <v>780</v>
      </c>
      <c r="B87" t="s">
        <v>1836</v>
      </c>
    </row>
    <row r="88" spans="1:2" x14ac:dyDescent="0.3">
      <c r="A88" t="s">
        <v>782</v>
      </c>
      <c r="B88" t="s">
        <v>1837</v>
      </c>
    </row>
    <row r="89" spans="1:2" x14ac:dyDescent="0.3">
      <c r="A89" t="s">
        <v>1838</v>
      </c>
      <c r="B89" t="s">
        <v>1839</v>
      </c>
    </row>
    <row r="90" spans="1:2" x14ac:dyDescent="0.3">
      <c r="A90" t="s">
        <v>115</v>
      </c>
      <c r="B90" t="s">
        <v>1840</v>
      </c>
    </row>
    <row r="91" spans="1:2" x14ac:dyDescent="0.3">
      <c r="A91" t="s">
        <v>1841</v>
      </c>
      <c r="B91" t="s">
        <v>1842</v>
      </c>
    </row>
    <row r="92" spans="1:2" x14ac:dyDescent="0.3">
      <c r="A92" t="s">
        <v>1843</v>
      </c>
      <c r="B92" t="s">
        <v>1844</v>
      </c>
    </row>
    <row r="93" spans="1:2" x14ac:dyDescent="0.3">
      <c r="B93" t="s">
        <v>1845</v>
      </c>
    </row>
    <row r="94" spans="1:2" x14ac:dyDescent="0.3">
      <c r="A94" t="s">
        <v>1846</v>
      </c>
      <c r="B94" t="s">
        <v>1847</v>
      </c>
    </row>
    <row r="95" spans="1:2" x14ac:dyDescent="0.3">
      <c r="A95" t="s">
        <v>1848</v>
      </c>
      <c r="B95" t="s">
        <v>1849</v>
      </c>
    </row>
    <row r="96" spans="1:2" x14ac:dyDescent="0.3">
      <c r="A96" t="s">
        <v>1850</v>
      </c>
      <c r="B96" t="s">
        <v>1851</v>
      </c>
    </row>
    <row r="97" spans="1:2" x14ac:dyDescent="0.3">
      <c r="A97" t="s">
        <v>1852</v>
      </c>
      <c r="B97" t="s">
        <v>1825</v>
      </c>
    </row>
    <row r="98" spans="1:2" x14ac:dyDescent="0.3">
      <c r="A98" t="s">
        <v>1853</v>
      </c>
      <c r="B98" t="s">
        <v>1854</v>
      </c>
    </row>
    <row r="99" spans="1:2" x14ac:dyDescent="0.3">
      <c r="A99" t="s">
        <v>1855</v>
      </c>
      <c r="B99" t="s">
        <v>1856</v>
      </c>
    </row>
    <row r="100" spans="1:2" x14ac:dyDescent="0.3">
      <c r="A100" t="s">
        <v>1857</v>
      </c>
      <c r="B100" t="s">
        <v>1772</v>
      </c>
    </row>
    <row r="101" spans="1:2" x14ac:dyDescent="0.3">
      <c r="A101">
        <v>7203</v>
      </c>
      <c r="B101" t="s">
        <v>1858</v>
      </c>
    </row>
    <row r="102" spans="1:2" x14ac:dyDescent="0.3">
      <c r="A102" t="s">
        <v>786</v>
      </c>
      <c r="B102" t="s">
        <v>1859</v>
      </c>
    </row>
    <row r="103" spans="1:2" x14ac:dyDescent="0.3">
      <c r="A103" t="s">
        <v>788</v>
      </c>
      <c r="B103" t="s">
        <v>1860</v>
      </c>
    </row>
    <row r="104" spans="1:2" x14ac:dyDescent="0.3">
      <c r="A104">
        <v>7204</v>
      </c>
      <c r="B104" t="s">
        <v>1861</v>
      </c>
    </row>
    <row r="105" spans="1:2" x14ac:dyDescent="0.3">
      <c r="A105" t="s">
        <v>1862</v>
      </c>
      <c r="B105" t="s">
        <v>1863</v>
      </c>
    </row>
    <row r="106" spans="1:2" x14ac:dyDescent="0.3">
      <c r="B106" t="s">
        <v>1864</v>
      </c>
    </row>
    <row r="107" spans="1:2" x14ac:dyDescent="0.3">
      <c r="A107" t="s">
        <v>1865</v>
      </c>
      <c r="B107" t="s">
        <v>1866</v>
      </c>
    </row>
    <row r="108" spans="1:2" x14ac:dyDescent="0.3">
      <c r="A108" t="s">
        <v>1867</v>
      </c>
      <c r="B108" t="s">
        <v>1868</v>
      </c>
    </row>
    <row r="109" spans="1:2" x14ac:dyDescent="0.3">
      <c r="A109" t="s">
        <v>1869</v>
      </c>
      <c r="B109" t="s">
        <v>1870</v>
      </c>
    </row>
    <row r="110" spans="1:2" x14ac:dyDescent="0.3">
      <c r="A110" t="s">
        <v>1871</v>
      </c>
      <c r="B110" t="s">
        <v>1872</v>
      </c>
    </row>
    <row r="111" spans="1:2" x14ac:dyDescent="0.3">
      <c r="A111" t="s">
        <v>1873</v>
      </c>
      <c r="B111" t="s">
        <v>1874</v>
      </c>
    </row>
    <row r="112" spans="1:2" x14ac:dyDescent="0.3">
      <c r="B112" t="s">
        <v>1875</v>
      </c>
    </row>
    <row r="113" spans="1:2" x14ac:dyDescent="0.3">
      <c r="A113" t="s">
        <v>1876</v>
      </c>
      <c r="B113" t="s">
        <v>1877</v>
      </c>
    </row>
    <row r="114" spans="1:2" x14ac:dyDescent="0.3">
      <c r="A114" t="s">
        <v>1878</v>
      </c>
      <c r="B114" t="s">
        <v>1879</v>
      </c>
    </row>
    <row r="115" spans="1:2" x14ac:dyDescent="0.3">
      <c r="B115" t="s">
        <v>1880</v>
      </c>
    </row>
    <row r="116" spans="1:2" x14ac:dyDescent="0.3">
      <c r="A116" t="s">
        <v>1881</v>
      </c>
      <c r="B116" t="s">
        <v>1882</v>
      </c>
    </row>
    <row r="117" spans="1:2" x14ac:dyDescent="0.3">
      <c r="A117" t="s">
        <v>1883</v>
      </c>
      <c r="B117" t="s">
        <v>1884</v>
      </c>
    </row>
    <row r="118" spans="1:2" x14ac:dyDescent="0.3">
      <c r="A118" t="s">
        <v>1885</v>
      </c>
      <c r="B118" t="s">
        <v>1886</v>
      </c>
    </row>
    <row r="119" spans="1:2" x14ac:dyDescent="0.3">
      <c r="A119" t="s">
        <v>1887</v>
      </c>
      <c r="B119" t="s">
        <v>1888</v>
      </c>
    </row>
    <row r="120" spans="1:2" x14ac:dyDescent="0.3">
      <c r="B120" t="s">
        <v>1889</v>
      </c>
    </row>
    <row r="121" spans="1:2" x14ac:dyDescent="0.3">
      <c r="A121" t="s">
        <v>1890</v>
      </c>
      <c r="B121" t="s">
        <v>1882</v>
      </c>
    </row>
    <row r="122" spans="1:2" x14ac:dyDescent="0.3">
      <c r="A122" t="s">
        <v>1891</v>
      </c>
      <c r="B122" t="s">
        <v>1884</v>
      </c>
    </row>
    <row r="123" spans="1:2" x14ac:dyDescent="0.3">
      <c r="A123" t="s">
        <v>1892</v>
      </c>
      <c r="B123" t="s">
        <v>1893</v>
      </c>
    </row>
    <row r="124" spans="1:2" x14ac:dyDescent="0.3">
      <c r="A124">
        <v>7205</v>
      </c>
      <c r="B124" t="s">
        <v>1894</v>
      </c>
    </row>
    <row r="125" spans="1:2" x14ac:dyDescent="0.3">
      <c r="A125" t="s">
        <v>790</v>
      </c>
      <c r="B125" t="s">
        <v>1895</v>
      </c>
    </row>
    <row r="126" spans="1:2" x14ac:dyDescent="0.3">
      <c r="B126" t="s">
        <v>1896</v>
      </c>
    </row>
    <row r="127" spans="1:2" x14ac:dyDescent="0.3">
      <c r="A127" t="s">
        <v>795</v>
      </c>
      <c r="B127" t="s">
        <v>1897</v>
      </c>
    </row>
    <row r="128" spans="1:2" x14ac:dyDescent="0.3">
      <c r="A128" t="s">
        <v>805</v>
      </c>
      <c r="B128" t="s">
        <v>1751</v>
      </c>
    </row>
    <row r="130" spans="1:2" x14ac:dyDescent="0.3">
      <c r="A130">
        <v>7206</v>
      </c>
      <c r="B130" t="s">
        <v>1898</v>
      </c>
    </row>
    <row r="131" spans="1:2" x14ac:dyDescent="0.3">
      <c r="A131" t="s">
        <v>119</v>
      </c>
      <c r="B131" t="s">
        <v>1899</v>
      </c>
    </row>
    <row r="132" spans="1:2" x14ac:dyDescent="0.3">
      <c r="A132" t="s">
        <v>120</v>
      </c>
      <c r="B132" t="s">
        <v>1860</v>
      </c>
    </row>
    <row r="133" spans="1:2" x14ac:dyDescent="0.3">
      <c r="A133">
        <v>7207</v>
      </c>
      <c r="B133" t="s">
        <v>1900</v>
      </c>
    </row>
    <row r="134" spans="1:2" x14ac:dyDescent="0.3">
      <c r="B134" t="s">
        <v>1901</v>
      </c>
    </row>
    <row r="135" spans="1:2" x14ac:dyDescent="0.3">
      <c r="A135" t="s">
        <v>1902</v>
      </c>
      <c r="B135" t="s">
        <v>1903</v>
      </c>
    </row>
    <row r="136" spans="1:2" x14ac:dyDescent="0.3">
      <c r="B136" t="s">
        <v>1904</v>
      </c>
    </row>
    <row r="137" spans="1:2" x14ac:dyDescent="0.3">
      <c r="A137" t="s">
        <v>122</v>
      </c>
      <c r="B137" t="s">
        <v>1905</v>
      </c>
    </row>
    <row r="138" spans="1:2" x14ac:dyDescent="0.3">
      <c r="B138" t="s">
        <v>1906</v>
      </c>
    </row>
    <row r="139" spans="1:2" x14ac:dyDescent="0.3">
      <c r="A139" t="s">
        <v>123</v>
      </c>
      <c r="B139" t="s">
        <v>1907</v>
      </c>
    </row>
    <row r="140" spans="1:2" x14ac:dyDescent="0.3">
      <c r="A140" t="s">
        <v>124</v>
      </c>
      <c r="B140" t="s">
        <v>1908</v>
      </c>
    </row>
    <row r="141" spans="1:2" x14ac:dyDescent="0.3">
      <c r="A141" t="s">
        <v>125</v>
      </c>
      <c r="B141" t="s">
        <v>1909</v>
      </c>
    </row>
    <row r="142" spans="1:2" x14ac:dyDescent="0.3">
      <c r="A142" t="s">
        <v>1910</v>
      </c>
      <c r="B142" t="s">
        <v>1911</v>
      </c>
    </row>
    <row r="143" spans="1:2" x14ac:dyDescent="0.3">
      <c r="A143" t="s">
        <v>126</v>
      </c>
      <c r="B143" t="s">
        <v>1912</v>
      </c>
    </row>
    <row r="144" spans="1:2" x14ac:dyDescent="0.3">
      <c r="A144" t="s">
        <v>127</v>
      </c>
      <c r="B144" t="s">
        <v>1909</v>
      </c>
    </row>
    <row r="145" spans="1:2" x14ac:dyDescent="0.3">
      <c r="A145" t="s">
        <v>1913</v>
      </c>
      <c r="B145" t="s">
        <v>1886</v>
      </c>
    </row>
    <row r="146" spans="1:2" x14ac:dyDescent="0.3">
      <c r="B146" t="s">
        <v>1914</v>
      </c>
    </row>
    <row r="147" spans="1:2" x14ac:dyDescent="0.3">
      <c r="A147" t="s">
        <v>128</v>
      </c>
      <c r="B147" t="s">
        <v>1915</v>
      </c>
    </row>
    <row r="148" spans="1:2" x14ac:dyDescent="0.3">
      <c r="A148" t="s">
        <v>129</v>
      </c>
      <c r="B148" t="s">
        <v>1916</v>
      </c>
    </row>
    <row r="149" spans="1:2" x14ac:dyDescent="0.3">
      <c r="A149" t="s">
        <v>130</v>
      </c>
      <c r="B149" t="s">
        <v>1870</v>
      </c>
    </row>
    <row r="150" spans="1:2" x14ac:dyDescent="0.3">
      <c r="A150" t="s">
        <v>1917</v>
      </c>
      <c r="B150" t="s">
        <v>1918</v>
      </c>
    </row>
    <row r="151" spans="1:2" x14ac:dyDescent="0.3">
      <c r="B151" t="s">
        <v>1919</v>
      </c>
    </row>
    <row r="152" spans="1:2" x14ac:dyDescent="0.3">
      <c r="B152" t="s">
        <v>1904</v>
      </c>
    </row>
    <row r="153" spans="1:2" x14ac:dyDescent="0.3">
      <c r="A153" t="s">
        <v>131</v>
      </c>
      <c r="B153" t="s">
        <v>1905</v>
      </c>
    </row>
    <row r="154" spans="1:2" x14ac:dyDescent="0.3">
      <c r="B154" t="s">
        <v>1920</v>
      </c>
    </row>
    <row r="155" spans="1:2" x14ac:dyDescent="0.3">
      <c r="A155" t="s">
        <v>132</v>
      </c>
      <c r="B155" t="s">
        <v>1921</v>
      </c>
    </row>
    <row r="156" spans="1:2" x14ac:dyDescent="0.3">
      <c r="A156" t="s">
        <v>133</v>
      </c>
      <c r="B156" t="s">
        <v>1922</v>
      </c>
    </row>
    <row r="157" spans="1:2" x14ac:dyDescent="0.3">
      <c r="A157" t="s">
        <v>134</v>
      </c>
      <c r="B157" t="s">
        <v>1909</v>
      </c>
    </row>
    <row r="158" spans="1:2" x14ac:dyDescent="0.3">
      <c r="B158" t="s">
        <v>1923</v>
      </c>
    </row>
    <row r="159" spans="1:2" x14ac:dyDescent="0.3">
      <c r="A159" t="s">
        <v>135</v>
      </c>
      <c r="B159" t="s">
        <v>1912</v>
      </c>
    </row>
    <row r="160" spans="1:2" x14ac:dyDescent="0.3">
      <c r="A160" t="s">
        <v>136</v>
      </c>
      <c r="B160" t="s">
        <v>1909</v>
      </c>
    </row>
    <row r="161" spans="1:2" x14ac:dyDescent="0.3">
      <c r="B161" t="s">
        <v>1924</v>
      </c>
    </row>
    <row r="162" spans="1:2" x14ac:dyDescent="0.3">
      <c r="A162" t="s">
        <v>137</v>
      </c>
      <c r="B162" t="s">
        <v>1912</v>
      </c>
    </row>
    <row r="163" spans="1:2" x14ac:dyDescent="0.3">
      <c r="A163" t="s">
        <v>138</v>
      </c>
      <c r="B163" t="s">
        <v>1909</v>
      </c>
    </row>
    <row r="164" spans="1:2" x14ac:dyDescent="0.3">
      <c r="A164" t="s">
        <v>139</v>
      </c>
      <c r="B164" t="s">
        <v>1925</v>
      </c>
    </row>
    <row r="165" spans="1:2" x14ac:dyDescent="0.3">
      <c r="A165">
        <v>7208</v>
      </c>
      <c r="B165" t="s">
        <v>1926</v>
      </c>
    </row>
    <row r="166" spans="1:2" x14ac:dyDescent="0.3">
      <c r="A166" t="s">
        <v>824</v>
      </c>
      <c r="B166" t="s">
        <v>1927</v>
      </c>
    </row>
    <row r="167" spans="1:2" x14ac:dyDescent="0.3">
      <c r="B167" t="s">
        <v>1928</v>
      </c>
    </row>
    <row r="168" spans="1:2" x14ac:dyDescent="0.3">
      <c r="A168" t="s">
        <v>829</v>
      </c>
      <c r="B168" t="s">
        <v>1929</v>
      </c>
    </row>
    <row r="169" spans="1:2" x14ac:dyDescent="0.3">
      <c r="A169" t="s">
        <v>831</v>
      </c>
      <c r="B169" t="s">
        <v>1930</v>
      </c>
    </row>
    <row r="170" spans="1:2" x14ac:dyDescent="0.3">
      <c r="A170" t="s">
        <v>833</v>
      </c>
      <c r="B170" t="s">
        <v>1931</v>
      </c>
    </row>
    <row r="171" spans="1:2" x14ac:dyDescent="0.3">
      <c r="B171" t="s">
        <v>1932</v>
      </c>
    </row>
    <row r="172" spans="1:2" x14ac:dyDescent="0.3">
      <c r="A172" t="s">
        <v>835</v>
      </c>
      <c r="B172" t="s">
        <v>1933</v>
      </c>
    </row>
    <row r="173" spans="1:2" x14ac:dyDescent="0.3">
      <c r="A173" t="s">
        <v>837</v>
      </c>
      <c r="B173" t="s">
        <v>1934</v>
      </c>
    </row>
    <row r="174" spans="1:2" x14ac:dyDescent="0.3">
      <c r="A174" t="s">
        <v>839</v>
      </c>
      <c r="B174" t="s">
        <v>1930</v>
      </c>
    </row>
    <row r="175" spans="1:2" x14ac:dyDescent="0.3">
      <c r="A175" t="s">
        <v>841</v>
      </c>
      <c r="B175" t="s">
        <v>1931</v>
      </c>
    </row>
    <row r="176" spans="1:2" x14ac:dyDescent="0.3">
      <c r="A176" t="s">
        <v>843</v>
      </c>
      <c r="B176" t="s">
        <v>1935</v>
      </c>
    </row>
    <row r="177" spans="1:2" x14ac:dyDescent="0.3">
      <c r="B177" t="s">
        <v>1936</v>
      </c>
    </row>
    <row r="178" spans="1:2" x14ac:dyDescent="0.3">
      <c r="A178" t="s">
        <v>1937</v>
      </c>
      <c r="B178" t="s">
        <v>1938</v>
      </c>
    </row>
    <row r="179" spans="1:2" x14ac:dyDescent="0.3">
      <c r="A179" t="s">
        <v>845</v>
      </c>
      <c r="B179" t="s">
        <v>1939</v>
      </c>
    </row>
    <row r="180" spans="1:2" x14ac:dyDescent="0.3">
      <c r="B180" t="s">
        <v>1940</v>
      </c>
    </row>
    <row r="181" spans="1:2" x14ac:dyDescent="0.3">
      <c r="A181" t="s">
        <v>847</v>
      </c>
      <c r="B181" t="s">
        <v>1941</v>
      </c>
    </row>
    <row r="182" spans="1:2" x14ac:dyDescent="0.3">
      <c r="A182" t="s">
        <v>849</v>
      </c>
      <c r="B182" t="s">
        <v>1942</v>
      </c>
    </row>
    <row r="183" spans="1:2" x14ac:dyDescent="0.3">
      <c r="A183" t="s">
        <v>1943</v>
      </c>
      <c r="B183" t="s">
        <v>1944</v>
      </c>
    </row>
    <row r="184" spans="1:2" x14ac:dyDescent="0.3">
      <c r="A184" t="s">
        <v>851</v>
      </c>
      <c r="B184" t="s">
        <v>1945</v>
      </c>
    </row>
    <row r="185" spans="1:2" x14ac:dyDescent="0.3">
      <c r="B185" t="s">
        <v>1946</v>
      </c>
    </row>
    <row r="186" spans="1:2" x14ac:dyDescent="0.3">
      <c r="A186" t="s">
        <v>853</v>
      </c>
      <c r="B186" t="s">
        <v>1941</v>
      </c>
    </row>
    <row r="187" spans="1:2" x14ac:dyDescent="0.3">
      <c r="A187" t="s">
        <v>855</v>
      </c>
      <c r="B187" t="s">
        <v>1942</v>
      </c>
    </row>
    <row r="188" spans="1:2" x14ac:dyDescent="0.3">
      <c r="A188" t="s">
        <v>1947</v>
      </c>
      <c r="B188" t="s">
        <v>1948</v>
      </c>
    </row>
    <row r="189" spans="1:2" x14ac:dyDescent="0.3">
      <c r="A189" t="s">
        <v>857</v>
      </c>
      <c r="B189" t="s">
        <v>1949</v>
      </c>
    </row>
    <row r="190" spans="1:2" x14ac:dyDescent="0.3">
      <c r="A190" t="s">
        <v>859</v>
      </c>
      <c r="B190" t="s">
        <v>1870</v>
      </c>
    </row>
    <row r="191" spans="1:2" x14ac:dyDescent="0.3">
      <c r="A191" t="s">
        <v>861</v>
      </c>
      <c r="B191" t="s">
        <v>1931</v>
      </c>
    </row>
    <row r="192" spans="1:2" x14ac:dyDescent="0.3">
      <c r="A192" t="s">
        <v>1950</v>
      </c>
      <c r="B192" t="s">
        <v>1951</v>
      </c>
    </row>
    <row r="193" spans="1:2" x14ac:dyDescent="0.3">
      <c r="A193" t="s">
        <v>863</v>
      </c>
      <c r="B193" t="s">
        <v>1952</v>
      </c>
    </row>
    <row r="194" spans="1:2" x14ac:dyDescent="0.3">
      <c r="A194" t="s">
        <v>865</v>
      </c>
      <c r="B194" t="s">
        <v>1925</v>
      </c>
    </row>
    <row r="195" spans="1:2" x14ac:dyDescent="0.3">
      <c r="A195">
        <v>7209</v>
      </c>
      <c r="B195" t="s">
        <v>1953</v>
      </c>
    </row>
    <row r="196" spans="1:2" x14ac:dyDescent="0.3">
      <c r="B196" t="s">
        <v>1954</v>
      </c>
    </row>
    <row r="197" spans="1:2" x14ac:dyDescent="0.3">
      <c r="A197" t="s">
        <v>867</v>
      </c>
      <c r="B197" t="s">
        <v>1955</v>
      </c>
    </row>
    <row r="198" spans="1:2" x14ac:dyDescent="0.3">
      <c r="A198" t="s">
        <v>1956</v>
      </c>
      <c r="B198" t="s">
        <v>1957</v>
      </c>
    </row>
    <row r="199" spans="1:2" x14ac:dyDescent="0.3">
      <c r="A199" t="s">
        <v>872</v>
      </c>
      <c r="B199" t="s">
        <v>1958</v>
      </c>
    </row>
    <row r="200" spans="1:2" x14ac:dyDescent="0.3">
      <c r="A200" t="s">
        <v>874</v>
      </c>
      <c r="B200" t="s">
        <v>1870</v>
      </c>
    </row>
    <row r="201" spans="1:2" x14ac:dyDescent="0.3">
      <c r="A201" t="s">
        <v>1959</v>
      </c>
      <c r="B201" t="s">
        <v>1960</v>
      </c>
    </row>
    <row r="202" spans="1:2" x14ac:dyDescent="0.3">
      <c r="A202" t="s">
        <v>875</v>
      </c>
      <c r="B202" t="s">
        <v>1958</v>
      </c>
    </row>
    <row r="203" spans="1:2" x14ac:dyDescent="0.3">
      <c r="A203" t="s">
        <v>877</v>
      </c>
      <c r="B203" t="s">
        <v>1870</v>
      </c>
    </row>
    <row r="204" spans="1:2" x14ac:dyDescent="0.3">
      <c r="A204" t="s">
        <v>1961</v>
      </c>
      <c r="B204" t="s">
        <v>1962</v>
      </c>
    </row>
    <row r="205" spans="1:2" x14ac:dyDescent="0.3">
      <c r="A205" t="s">
        <v>879</v>
      </c>
      <c r="B205" t="s">
        <v>1958</v>
      </c>
    </row>
    <row r="206" spans="1:2" x14ac:dyDescent="0.3">
      <c r="B206" t="s">
        <v>1889</v>
      </c>
    </row>
    <row r="207" spans="1:2" x14ac:dyDescent="0.3">
      <c r="A207" t="s">
        <v>881</v>
      </c>
      <c r="B207" t="s">
        <v>1963</v>
      </c>
    </row>
    <row r="208" spans="1:2" x14ac:dyDescent="0.3">
      <c r="A208" t="s">
        <v>883</v>
      </c>
      <c r="B208" t="s">
        <v>1964</v>
      </c>
    </row>
    <row r="209" spans="1:2" x14ac:dyDescent="0.3">
      <c r="B209" t="s">
        <v>1965</v>
      </c>
    </row>
    <row r="210" spans="1:2" x14ac:dyDescent="0.3">
      <c r="A210" t="s">
        <v>885</v>
      </c>
      <c r="B210" t="s">
        <v>1955</v>
      </c>
    </row>
    <row r="211" spans="1:2" x14ac:dyDescent="0.3">
      <c r="A211" t="s">
        <v>1966</v>
      </c>
      <c r="B211" t="s">
        <v>1957</v>
      </c>
    </row>
    <row r="212" spans="1:2" x14ac:dyDescent="0.3">
      <c r="A212" t="s">
        <v>887</v>
      </c>
      <c r="B212" t="s">
        <v>1958</v>
      </c>
    </row>
    <row r="213" spans="1:2" x14ac:dyDescent="0.3">
      <c r="A213" t="s">
        <v>889</v>
      </c>
      <c r="B213" t="s">
        <v>1870</v>
      </c>
    </row>
    <row r="214" spans="1:2" x14ac:dyDescent="0.3">
      <c r="A214" t="s">
        <v>1967</v>
      </c>
      <c r="B214" t="s">
        <v>1968</v>
      </c>
    </row>
    <row r="215" spans="1:2" x14ac:dyDescent="0.3">
      <c r="A215" t="s">
        <v>891</v>
      </c>
      <c r="B215" t="s">
        <v>1958</v>
      </c>
    </row>
    <row r="216" spans="1:2" x14ac:dyDescent="0.3">
      <c r="A216" t="s">
        <v>893</v>
      </c>
      <c r="B216" t="s">
        <v>1870</v>
      </c>
    </row>
    <row r="217" spans="1:2" x14ac:dyDescent="0.3">
      <c r="A217" t="s">
        <v>1969</v>
      </c>
      <c r="B217" t="s">
        <v>1962</v>
      </c>
    </row>
    <row r="218" spans="1:2" x14ac:dyDescent="0.3">
      <c r="A218" t="s">
        <v>895</v>
      </c>
      <c r="B218" t="s">
        <v>1958</v>
      </c>
    </row>
    <row r="219" spans="1:2" x14ac:dyDescent="0.3">
      <c r="A219" t="s">
        <v>897</v>
      </c>
      <c r="B219" t="s">
        <v>1870</v>
      </c>
    </row>
    <row r="220" spans="1:2" x14ac:dyDescent="0.3">
      <c r="A220" t="s">
        <v>1970</v>
      </c>
      <c r="B220" t="s">
        <v>1951</v>
      </c>
    </row>
    <row r="221" spans="1:2" x14ac:dyDescent="0.3">
      <c r="A221" t="s">
        <v>899</v>
      </c>
      <c r="B221" t="s">
        <v>1952</v>
      </c>
    </row>
    <row r="222" spans="1:2" x14ac:dyDescent="0.3">
      <c r="A222" t="s">
        <v>901</v>
      </c>
      <c r="B222" t="s">
        <v>1925</v>
      </c>
    </row>
    <row r="223" spans="1:2" x14ac:dyDescent="0.3">
      <c r="A223">
        <v>7210</v>
      </c>
      <c r="B223" t="s">
        <v>1971</v>
      </c>
    </row>
    <row r="224" spans="1:2" x14ac:dyDescent="0.3">
      <c r="B224" t="s">
        <v>1972</v>
      </c>
    </row>
    <row r="225" spans="1:2" x14ac:dyDescent="0.3">
      <c r="A225" t="s">
        <v>903</v>
      </c>
      <c r="B225" t="s">
        <v>1973</v>
      </c>
    </row>
    <row r="226" spans="1:2" x14ac:dyDescent="0.3">
      <c r="A226" t="s">
        <v>1974</v>
      </c>
      <c r="B226" t="s">
        <v>1962</v>
      </c>
    </row>
    <row r="227" spans="1:2" x14ac:dyDescent="0.3">
      <c r="A227" t="s">
        <v>908</v>
      </c>
      <c r="B227" t="s">
        <v>1975</v>
      </c>
    </row>
    <row r="228" spans="1:2" x14ac:dyDescent="0.3">
      <c r="A228" t="s">
        <v>910</v>
      </c>
      <c r="B228" t="s">
        <v>1870</v>
      </c>
    </row>
    <row r="229" spans="1:2" x14ac:dyDescent="0.3">
      <c r="A229" t="s">
        <v>912</v>
      </c>
      <c r="B229" t="s">
        <v>1976</v>
      </c>
    </row>
    <row r="230" spans="1:2" x14ac:dyDescent="0.3">
      <c r="A230" t="s">
        <v>914</v>
      </c>
      <c r="B230" t="s">
        <v>1977</v>
      </c>
    </row>
    <row r="231" spans="1:2" x14ac:dyDescent="0.3">
      <c r="B231" t="s">
        <v>1978</v>
      </c>
    </row>
    <row r="232" spans="1:2" x14ac:dyDescent="0.3">
      <c r="A232" t="s">
        <v>916</v>
      </c>
      <c r="B232" t="s">
        <v>1979</v>
      </c>
    </row>
    <row r="233" spans="1:2" x14ac:dyDescent="0.3">
      <c r="A233" t="s">
        <v>918</v>
      </c>
      <c r="B233" t="s">
        <v>1872</v>
      </c>
    </row>
    <row r="234" spans="1:2" x14ac:dyDescent="0.3">
      <c r="A234" t="s">
        <v>920</v>
      </c>
      <c r="B234" t="s">
        <v>1980</v>
      </c>
    </row>
    <row r="235" spans="1:2" x14ac:dyDescent="0.3">
      <c r="B235" t="s">
        <v>1981</v>
      </c>
    </row>
    <row r="236" spans="1:2" x14ac:dyDescent="0.3">
      <c r="A236" t="s">
        <v>922</v>
      </c>
      <c r="B236" t="s">
        <v>1982</v>
      </c>
    </row>
    <row r="237" spans="1:2" x14ac:dyDescent="0.3">
      <c r="A237" t="s">
        <v>924</v>
      </c>
      <c r="B237" t="s">
        <v>1872</v>
      </c>
    </row>
    <row r="238" spans="1:2" x14ac:dyDescent="0.3">
      <c r="A238" t="s">
        <v>1983</v>
      </c>
      <c r="B238" t="s">
        <v>1984</v>
      </c>
    </row>
    <row r="239" spans="1:2" x14ac:dyDescent="0.3">
      <c r="A239" t="s">
        <v>926</v>
      </c>
      <c r="B239" t="s">
        <v>1985</v>
      </c>
    </row>
    <row r="240" spans="1:2" x14ac:dyDescent="0.3">
      <c r="A240" t="s">
        <v>928</v>
      </c>
      <c r="B240" t="s">
        <v>1925</v>
      </c>
    </row>
    <row r="241" spans="1:2" x14ac:dyDescent="0.3">
      <c r="A241" t="s">
        <v>1986</v>
      </c>
      <c r="B241" t="s">
        <v>1951</v>
      </c>
    </row>
    <row r="242" spans="1:2" x14ac:dyDescent="0.3">
      <c r="A242" t="s">
        <v>930</v>
      </c>
      <c r="B242" t="s">
        <v>1987</v>
      </c>
    </row>
    <row r="243" spans="1:2" x14ac:dyDescent="0.3">
      <c r="A243" t="s">
        <v>932</v>
      </c>
      <c r="B243" t="s">
        <v>1988</v>
      </c>
    </row>
    <row r="244" spans="1:2" x14ac:dyDescent="0.3">
      <c r="A244" t="s">
        <v>934</v>
      </c>
      <c r="B244" t="s">
        <v>1925</v>
      </c>
    </row>
    <row r="245" spans="1:2" x14ac:dyDescent="0.3">
      <c r="A245">
        <v>7211</v>
      </c>
      <c r="B245" t="s">
        <v>1989</v>
      </c>
    </row>
    <row r="246" spans="1:2" x14ac:dyDescent="0.3">
      <c r="B246" t="s">
        <v>1990</v>
      </c>
    </row>
    <row r="247" spans="1:2" x14ac:dyDescent="0.3">
      <c r="A247" t="s">
        <v>144</v>
      </c>
      <c r="B247" t="s">
        <v>1991</v>
      </c>
    </row>
    <row r="248" spans="1:2" x14ac:dyDescent="0.3">
      <c r="A248" t="s">
        <v>145</v>
      </c>
      <c r="B248" t="s">
        <v>1992</v>
      </c>
    </row>
    <row r="249" spans="1:2" x14ac:dyDescent="0.3">
      <c r="A249" t="s">
        <v>146</v>
      </c>
      <c r="B249" t="s">
        <v>1872</v>
      </c>
    </row>
    <row r="250" spans="1:2" x14ac:dyDescent="0.3">
      <c r="B250" t="s">
        <v>1993</v>
      </c>
    </row>
    <row r="251" spans="1:2" x14ac:dyDescent="0.3">
      <c r="A251" t="s">
        <v>147</v>
      </c>
      <c r="B251" t="s">
        <v>1994</v>
      </c>
    </row>
    <row r="252" spans="1:2" x14ac:dyDescent="0.3">
      <c r="A252" t="s">
        <v>936</v>
      </c>
      <c r="B252" t="s">
        <v>1958</v>
      </c>
    </row>
    <row r="253" spans="1:2" x14ac:dyDescent="0.3">
      <c r="B253" t="s">
        <v>1889</v>
      </c>
    </row>
    <row r="254" spans="1:2" x14ac:dyDescent="0.3">
      <c r="A254" t="s">
        <v>938</v>
      </c>
      <c r="B254" t="s">
        <v>1995</v>
      </c>
    </row>
    <row r="255" spans="1:2" x14ac:dyDescent="0.3">
      <c r="A255" t="s">
        <v>940</v>
      </c>
      <c r="B255" t="s">
        <v>1964</v>
      </c>
    </row>
    <row r="256" spans="1:2" x14ac:dyDescent="0.3">
      <c r="A256" t="s">
        <v>148</v>
      </c>
      <c r="B256" t="s">
        <v>1872</v>
      </c>
    </row>
    <row r="257" spans="1:2" x14ac:dyDescent="0.3">
      <c r="A257" t="s">
        <v>149</v>
      </c>
      <c r="B257" t="s">
        <v>1951</v>
      </c>
    </row>
    <row r="258" spans="1:2" x14ac:dyDescent="0.3">
      <c r="A258" t="s">
        <v>942</v>
      </c>
      <c r="B258" t="s">
        <v>1952</v>
      </c>
    </row>
    <row r="259" spans="1:2" x14ac:dyDescent="0.3">
      <c r="A259" t="s">
        <v>944</v>
      </c>
      <c r="B259" t="s">
        <v>1925</v>
      </c>
    </row>
    <row r="260" spans="1:2" x14ac:dyDescent="0.3">
      <c r="A260">
        <v>7212</v>
      </c>
      <c r="B260" t="s">
        <v>1996</v>
      </c>
    </row>
    <row r="261" spans="1:2" x14ac:dyDescent="0.3">
      <c r="A261" t="s">
        <v>1997</v>
      </c>
      <c r="B261" t="s">
        <v>1998</v>
      </c>
    </row>
    <row r="262" spans="1:2" x14ac:dyDescent="0.3">
      <c r="A262" t="s">
        <v>946</v>
      </c>
      <c r="B262" t="s">
        <v>1999</v>
      </c>
    </row>
    <row r="263" spans="1:2" x14ac:dyDescent="0.3">
      <c r="A263" t="s">
        <v>948</v>
      </c>
      <c r="B263" t="s">
        <v>1925</v>
      </c>
    </row>
    <row r="264" spans="1:2" x14ac:dyDescent="0.3">
      <c r="A264" t="s">
        <v>950</v>
      </c>
      <c r="B264" t="s">
        <v>1977</v>
      </c>
    </row>
    <row r="265" spans="1:2" x14ac:dyDescent="0.3">
      <c r="A265" t="s">
        <v>952</v>
      </c>
      <c r="B265" t="s">
        <v>2000</v>
      </c>
    </row>
    <row r="266" spans="1:2" x14ac:dyDescent="0.3">
      <c r="A266" t="s">
        <v>2001</v>
      </c>
      <c r="B266" t="s">
        <v>2002</v>
      </c>
    </row>
    <row r="267" spans="1:2" x14ac:dyDescent="0.3">
      <c r="A267" t="s">
        <v>954</v>
      </c>
      <c r="B267" t="s">
        <v>2003</v>
      </c>
    </row>
    <row r="268" spans="1:2" x14ac:dyDescent="0.3">
      <c r="A268" t="s">
        <v>956</v>
      </c>
      <c r="B268" t="s">
        <v>1925</v>
      </c>
    </row>
    <row r="269" spans="1:2" x14ac:dyDescent="0.3">
      <c r="A269" t="s">
        <v>2004</v>
      </c>
      <c r="B269" t="s">
        <v>2005</v>
      </c>
    </row>
    <row r="270" spans="1:2" x14ac:dyDescent="0.3">
      <c r="A270" t="s">
        <v>958</v>
      </c>
      <c r="B270" t="s">
        <v>2006</v>
      </c>
    </row>
    <row r="271" spans="1:2" x14ac:dyDescent="0.3">
      <c r="A271" t="s">
        <v>960</v>
      </c>
      <c r="B271" t="s">
        <v>2007</v>
      </c>
    </row>
    <row r="272" spans="1:2" x14ac:dyDescent="0.3">
      <c r="A272" t="s">
        <v>962</v>
      </c>
      <c r="B272" t="s">
        <v>2008</v>
      </c>
    </row>
    <row r="273" spans="1:2" x14ac:dyDescent="0.3">
      <c r="B273" t="s">
        <v>2009</v>
      </c>
    </row>
    <row r="274" spans="1:2" x14ac:dyDescent="0.3">
      <c r="A274" t="s">
        <v>964</v>
      </c>
      <c r="B274" t="s">
        <v>2010</v>
      </c>
    </row>
    <row r="275" spans="1:2" x14ac:dyDescent="0.3">
      <c r="A275" t="s">
        <v>966</v>
      </c>
      <c r="B275" t="s">
        <v>1870</v>
      </c>
    </row>
    <row r="276" spans="1:2" x14ac:dyDescent="0.3">
      <c r="A276" t="s">
        <v>968</v>
      </c>
      <c r="B276" t="s">
        <v>1925</v>
      </c>
    </row>
    <row r="277" spans="1:2" x14ac:dyDescent="0.3">
      <c r="A277" t="s">
        <v>970</v>
      </c>
      <c r="B277" t="s">
        <v>2011</v>
      </c>
    </row>
    <row r="278" spans="1:2" x14ac:dyDescent="0.3">
      <c r="A278">
        <v>7213</v>
      </c>
      <c r="B278" t="s">
        <v>2012</v>
      </c>
    </row>
    <row r="279" spans="1:2" x14ac:dyDescent="0.3">
      <c r="A279" t="s">
        <v>972</v>
      </c>
      <c r="B279" t="s">
        <v>2013</v>
      </c>
    </row>
    <row r="280" spans="1:2" x14ac:dyDescent="0.3">
      <c r="A280" t="s">
        <v>974</v>
      </c>
      <c r="B280" t="s">
        <v>2014</v>
      </c>
    </row>
    <row r="281" spans="1:2" x14ac:dyDescent="0.3">
      <c r="B281" t="s">
        <v>1845</v>
      </c>
    </row>
    <row r="282" spans="1:2" x14ac:dyDescent="0.3">
      <c r="A282" t="s">
        <v>2015</v>
      </c>
      <c r="B282" t="s">
        <v>2016</v>
      </c>
    </row>
    <row r="283" spans="1:2" x14ac:dyDescent="0.3">
      <c r="A283" t="s">
        <v>976</v>
      </c>
      <c r="B283" t="s">
        <v>2017</v>
      </c>
    </row>
    <row r="284" spans="1:2" x14ac:dyDescent="0.3">
      <c r="A284" t="s">
        <v>978</v>
      </c>
      <c r="B284" t="s">
        <v>2018</v>
      </c>
    </row>
    <row r="285" spans="1:2" x14ac:dyDescent="0.3">
      <c r="B285" t="s">
        <v>2019</v>
      </c>
    </row>
    <row r="286" spans="1:2" x14ac:dyDescent="0.3">
      <c r="A286" t="s">
        <v>980</v>
      </c>
      <c r="B286" t="s">
        <v>2020</v>
      </c>
    </row>
    <row r="287" spans="1:2" x14ac:dyDescent="0.3">
      <c r="A287" t="s">
        <v>982</v>
      </c>
      <c r="B287" t="s">
        <v>2021</v>
      </c>
    </row>
    <row r="288" spans="1:2" x14ac:dyDescent="0.3">
      <c r="A288" t="s">
        <v>984</v>
      </c>
      <c r="B288" t="s">
        <v>2022</v>
      </c>
    </row>
    <row r="289" spans="1:2" x14ac:dyDescent="0.3">
      <c r="A289" t="s">
        <v>986</v>
      </c>
      <c r="B289" t="s">
        <v>2023</v>
      </c>
    </row>
    <row r="290" spans="1:2" x14ac:dyDescent="0.3">
      <c r="A290" t="s">
        <v>2024</v>
      </c>
      <c r="B290" t="s">
        <v>2025</v>
      </c>
    </row>
    <row r="291" spans="1:2" x14ac:dyDescent="0.3">
      <c r="A291" t="s">
        <v>988</v>
      </c>
      <c r="B291" t="s">
        <v>2026</v>
      </c>
    </row>
    <row r="292" spans="1:2" x14ac:dyDescent="0.3">
      <c r="A292" t="s">
        <v>990</v>
      </c>
      <c r="B292" t="s">
        <v>2027</v>
      </c>
    </row>
    <row r="293" spans="1:2" x14ac:dyDescent="0.3">
      <c r="A293">
        <v>7214</v>
      </c>
      <c r="B293" t="s">
        <v>2028</v>
      </c>
    </row>
    <row r="294" spans="1:2" x14ac:dyDescent="0.3">
      <c r="A294" t="s">
        <v>153</v>
      </c>
      <c r="B294" t="s">
        <v>2029</v>
      </c>
    </row>
    <row r="295" spans="1:2" x14ac:dyDescent="0.3">
      <c r="A295" t="s">
        <v>154</v>
      </c>
      <c r="B295" t="s">
        <v>2030</v>
      </c>
    </row>
    <row r="296" spans="1:2" x14ac:dyDescent="0.3">
      <c r="A296" t="s">
        <v>155</v>
      </c>
      <c r="B296" t="s">
        <v>2014</v>
      </c>
    </row>
    <row r="297" spans="1:2" x14ac:dyDescent="0.3">
      <c r="B297" t="s">
        <v>1845</v>
      </c>
    </row>
    <row r="298" spans="1:2" x14ac:dyDescent="0.3">
      <c r="A298" t="s">
        <v>156</v>
      </c>
      <c r="B298" t="s">
        <v>2031</v>
      </c>
    </row>
    <row r="299" spans="1:2" x14ac:dyDescent="0.3">
      <c r="A299" t="s">
        <v>993</v>
      </c>
      <c r="B299" t="s">
        <v>2026</v>
      </c>
    </row>
    <row r="300" spans="1:2" x14ac:dyDescent="0.3">
      <c r="A300" t="s">
        <v>995</v>
      </c>
      <c r="B300" t="s">
        <v>2032</v>
      </c>
    </row>
    <row r="301" spans="1:2" x14ac:dyDescent="0.3">
      <c r="A301" t="s">
        <v>157</v>
      </c>
      <c r="B301" t="s">
        <v>2025</v>
      </c>
    </row>
    <row r="302" spans="1:2" x14ac:dyDescent="0.3">
      <c r="B302" t="s">
        <v>2033</v>
      </c>
    </row>
    <row r="303" spans="1:2" x14ac:dyDescent="0.3">
      <c r="A303" t="s">
        <v>997</v>
      </c>
      <c r="B303" t="s">
        <v>2034</v>
      </c>
    </row>
    <row r="304" spans="1:2" x14ac:dyDescent="0.3">
      <c r="B304" t="s">
        <v>2035</v>
      </c>
    </row>
    <row r="305" spans="1:2" x14ac:dyDescent="0.3">
      <c r="A305" t="s">
        <v>999</v>
      </c>
      <c r="B305" t="s">
        <v>2036</v>
      </c>
    </row>
    <row r="306" spans="1:2" x14ac:dyDescent="0.3">
      <c r="A306" t="s">
        <v>1001</v>
      </c>
      <c r="B306" t="s">
        <v>2037</v>
      </c>
    </row>
    <row r="307" spans="1:2" x14ac:dyDescent="0.3">
      <c r="A307" t="s">
        <v>1003</v>
      </c>
      <c r="B307" t="s">
        <v>2038</v>
      </c>
    </row>
    <row r="308" spans="1:2" x14ac:dyDescent="0.3">
      <c r="B308" t="s">
        <v>2039</v>
      </c>
    </row>
    <row r="309" spans="1:2" x14ac:dyDescent="0.3">
      <c r="B309" t="s">
        <v>2040</v>
      </c>
    </row>
    <row r="310" spans="1:2" x14ac:dyDescent="0.3">
      <c r="A310" t="s">
        <v>1005</v>
      </c>
      <c r="B310" t="s">
        <v>2036</v>
      </c>
    </row>
    <row r="311" spans="1:2" x14ac:dyDescent="0.3">
      <c r="A311" t="s">
        <v>1007</v>
      </c>
      <c r="B311" t="s">
        <v>2037</v>
      </c>
    </row>
    <row r="312" spans="1:2" x14ac:dyDescent="0.3">
      <c r="A312" t="s">
        <v>1009</v>
      </c>
      <c r="B312" t="s">
        <v>2038</v>
      </c>
    </row>
    <row r="313" spans="1:2" x14ac:dyDescent="0.3">
      <c r="A313">
        <v>7215</v>
      </c>
      <c r="B313" t="s">
        <v>2041</v>
      </c>
    </row>
    <row r="314" spans="1:2" x14ac:dyDescent="0.3">
      <c r="A314" t="s">
        <v>1011</v>
      </c>
      <c r="B314" t="s">
        <v>2042</v>
      </c>
    </row>
    <row r="315" spans="1:2" x14ac:dyDescent="0.3">
      <c r="A315" t="s">
        <v>2043</v>
      </c>
      <c r="B315" t="s">
        <v>2044</v>
      </c>
    </row>
    <row r="316" spans="1:2" x14ac:dyDescent="0.3">
      <c r="B316" t="s">
        <v>2045</v>
      </c>
    </row>
    <row r="317" spans="1:2" x14ac:dyDescent="0.3">
      <c r="A317" t="s">
        <v>1013</v>
      </c>
      <c r="B317" t="s">
        <v>2046</v>
      </c>
    </row>
    <row r="318" spans="1:2" x14ac:dyDescent="0.3">
      <c r="A318" t="s">
        <v>1015</v>
      </c>
      <c r="B318" t="s">
        <v>2047</v>
      </c>
    </row>
    <row r="319" spans="1:2" x14ac:dyDescent="0.3">
      <c r="A319" t="s">
        <v>1017</v>
      </c>
      <c r="B319" t="s">
        <v>2048</v>
      </c>
    </row>
    <row r="320" spans="1:2" x14ac:dyDescent="0.3">
      <c r="A320" t="s">
        <v>1019</v>
      </c>
      <c r="B320" t="s">
        <v>2049</v>
      </c>
    </row>
    <row r="321" spans="1:2" x14ac:dyDescent="0.3">
      <c r="A321">
        <v>7216</v>
      </c>
      <c r="B321" t="s">
        <v>2050</v>
      </c>
    </row>
    <row r="322" spans="1:2" x14ac:dyDescent="0.3">
      <c r="A322" t="s">
        <v>1021</v>
      </c>
      <c r="B322" t="s">
        <v>2051</v>
      </c>
    </row>
    <row r="323" spans="1:2" x14ac:dyDescent="0.3">
      <c r="B323" t="s">
        <v>2052</v>
      </c>
    </row>
    <row r="324" spans="1:2" x14ac:dyDescent="0.3">
      <c r="A324" t="s">
        <v>1023</v>
      </c>
      <c r="B324" t="s">
        <v>2053</v>
      </c>
    </row>
    <row r="325" spans="1:2" x14ac:dyDescent="0.3">
      <c r="A325" t="s">
        <v>1025</v>
      </c>
      <c r="B325" t="s">
        <v>2054</v>
      </c>
    </row>
    <row r="326" spans="1:2" x14ac:dyDescent="0.3">
      <c r="B326" t="s">
        <v>2055</v>
      </c>
    </row>
    <row r="327" spans="1:2" x14ac:dyDescent="0.3">
      <c r="A327" t="s">
        <v>2056</v>
      </c>
      <c r="B327" t="s">
        <v>2057</v>
      </c>
    </row>
    <row r="328" spans="1:2" x14ac:dyDescent="0.3">
      <c r="A328" t="s">
        <v>1027</v>
      </c>
      <c r="B328" t="s">
        <v>2058</v>
      </c>
    </row>
    <row r="329" spans="1:2" x14ac:dyDescent="0.3">
      <c r="A329" t="s">
        <v>1029</v>
      </c>
      <c r="B329" t="s">
        <v>2059</v>
      </c>
    </row>
    <row r="330" spans="1:2" x14ac:dyDescent="0.3">
      <c r="A330" t="s">
        <v>2060</v>
      </c>
      <c r="B330" t="s">
        <v>2061</v>
      </c>
    </row>
    <row r="331" spans="1:2" x14ac:dyDescent="0.3">
      <c r="B331" t="s">
        <v>2062</v>
      </c>
    </row>
    <row r="332" spans="1:2" x14ac:dyDescent="0.3">
      <c r="A332" t="s">
        <v>1031</v>
      </c>
      <c r="B332" t="s">
        <v>2063</v>
      </c>
    </row>
    <row r="333" spans="1:2" x14ac:dyDescent="0.3">
      <c r="A333" t="s">
        <v>1033</v>
      </c>
      <c r="B333" t="s">
        <v>1884</v>
      </c>
    </row>
    <row r="334" spans="1:2" x14ac:dyDescent="0.3">
      <c r="B334" t="s">
        <v>2064</v>
      </c>
    </row>
    <row r="335" spans="1:2" x14ac:dyDescent="0.3">
      <c r="A335" t="s">
        <v>1035</v>
      </c>
      <c r="B335" t="s">
        <v>2063</v>
      </c>
    </row>
    <row r="336" spans="1:2" x14ac:dyDescent="0.3">
      <c r="A336" t="s">
        <v>1037</v>
      </c>
      <c r="B336" t="s">
        <v>1884</v>
      </c>
    </row>
    <row r="337" spans="1:2" x14ac:dyDescent="0.3">
      <c r="A337" t="s">
        <v>2065</v>
      </c>
      <c r="B337" t="s">
        <v>2066</v>
      </c>
    </row>
    <row r="338" spans="1:2" x14ac:dyDescent="0.3">
      <c r="A338" t="s">
        <v>1039</v>
      </c>
      <c r="B338" t="s">
        <v>2067</v>
      </c>
    </row>
    <row r="339" spans="1:2" x14ac:dyDescent="0.3">
      <c r="A339" t="s">
        <v>1041</v>
      </c>
      <c r="B339" t="s">
        <v>2068</v>
      </c>
    </row>
    <row r="340" spans="1:2" x14ac:dyDescent="0.3">
      <c r="A340" t="s">
        <v>2069</v>
      </c>
      <c r="B340" t="s">
        <v>2070</v>
      </c>
    </row>
    <row r="341" spans="1:2" x14ac:dyDescent="0.3">
      <c r="A341" t="s">
        <v>1043</v>
      </c>
      <c r="B341" t="s">
        <v>2071</v>
      </c>
    </row>
    <row r="342" spans="1:2" x14ac:dyDescent="0.3">
      <c r="A342" t="s">
        <v>1045</v>
      </c>
      <c r="B342" t="s">
        <v>2072</v>
      </c>
    </row>
    <row r="343" spans="1:2" x14ac:dyDescent="0.3">
      <c r="A343" t="s">
        <v>2073</v>
      </c>
      <c r="B343" t="s">
        <v>2074</v>
      </c>
    </row>
    <row r="344" spans="1:2" x14ac:dyDescent="0.3">
      <c r="A344" t="s">
        <v>1047</v>
      </c>
      <c r="B344" t="s">
        <v>2075</v>
      </c>
    </row>
    <row r="345" spans="1:2" x14ac:dyDescent="0.3">
      <c r="B345" t="s">
        <v>2076</v>
      </c>
    </row>
    <row r="346" spans="1:2" x14ac:dyDescent="0.3">
      <c r="A346" t="s">
        <v>1049</v>
      </c>
      <c r="B346" t="s">
        <v>2077</v>
      </c>
    </row>
    <row r="347" spans="1:2" x14ac:dyDescent="0.3">
      <c r="A347" t="s">
        <v>1051</v>
      </c>
      <c r="B347" t="s">
        <v>1772</v>
      </c>
    </row>
    <row r="348" spans="1:2" x14ac:dyDescent="0.3">
      <c r="B348" t="s">
        <v>2078</v>
      </c>
    </row>
    <row r="349" spans="1:2" x14ac:dyDescent="0.3">
      <c r="A349" t="s">
        <v>2079</v>
      </c>
      <c r="B349" t="s">
        <v>2080</v>
      </c>
    </row>
    <row r="350" spans="1:2" x14ac:dyDescent="0.3">
      <c r="A350" t="s">
        <v>1053</v>
      </c>
      <c r="B350" t="s">
        <v>2081</v>
      </c>
    </row>
    <row r="351" spans="1:2" x14ac:dyDescent="0.3">
      <c r="A351" t="s">
        <v>1055</v>
      </c>
      <c r="B351" t="s">
        <v>1870</v>
      </c>
    </row>
    <row r="352" spans="1:2" x14ac:dyDescent="0.3">
      <c r="A352" t="s">
        <v>1057</v>
      </c>
      <c r="B352" t="s">
        <v>1872</v>
      </c>
    </row>
    <row r="353" spans="1:2" x14ac:dyDescent="0.3">
      <c r="B353" t="s">
        <v>1951</v>
      </c>
    </row>
    <row r="354" spans="1:2" x14ac:dyDescent="0.3">
      <c r="A354" t="s">
        <v>2082</v>
      </c>
      <c r="B354" t="s">
        <v>2083</v>
      </c>
    </row>
    <row r="355" spans="1:2" x14ac:dyDescent="0.3">
      <c r="A355" t="s">
        <v>1059</v>
      </c>
      <c r="B355" t="s">
        <v>2084</v>
      </c>
    </row>
    <row r="356" spans="1:2" x14ac:dyDescent="0.3">
      <c r="A356" t="s">
        <v>1061</v>
      </c>
      <c r="B356" t="s">
        <v>1870</v>
      </c>
    </row>
    <row r="357" spans="1:2" x14ac:dyDescent="0.3">
      <c r="A357" t="s">
        <v>1063</v>
      </c>
      <c r="B357" t="s">
        <v>1872</v>
      </c>
    </row>
    <row r="358" spans="1:2" x14ac:dyDescent="0.3">
      <c r="A358">
        <v>7217</v>
      </c>
      <c r="B358" t="s">
        <v>2085</v>
      </c>
    </row>
    <row r="359" spans="1:2" x14ac:dyDescent="0.3">
      <c r="A359" t="s">
        <v>161</v>
      </c>
      <c r="B359" t="s">
        <v>2086</v>
      </c>
    </row>
    <row r="360" spans="1:2" x14ac:dyDescent="0.3">
      <c r="B360" t="s">
        <v>2087</v>
      </c>
    </row>
    <row r="361" spans="1:2" x14ac:dyDescent="0.3">
      <c r="A361" t="s">
        <v>1065</v>
      </c>
      <c r="B361" t="s">
        <v>2088</v>
      </c>
    </row>
    <row r="362" spans="1:2" x14ac:dyDescent="0.3">
      <c r="B362" t="s">
        <v>2089</v>
      </c>
    </row>
    <row r="363" spans="1:2" x14ac:dyDescent="0.3">
      <c r="A363" t="s">
        <v>1067</v>
      </c>
      <c r="B363" t="s">
        <v>2090</v>
      </c>
    </row>
    <row r="364" spans="1:2" x14ac:dyDescent="0.3">
      <c r="A364" t="s">
        <v>1069</v>
      </c>
      <c r="B364" t="s">
        <v>2091</v>
      </c>
    </row>
    <row r="365" spans="1:2" x14ac:dyDescent="0.3">
      <c r="A365" t="s">
        <v>1071</v>
      </c>
      <c r="B365" t="s">
        <v>2092</v>
      </c>
    </row>
    <row r="366" spans="1:2" x14ac:dyDescent="0.3">
      <c r="A366" t="s">
        <v>1073</v>
      </c>
      <c r="B366" t="s">
        <v>2093</v>
      </c>
    </row>
    <row r="367" spans="1:2" x14ac:dyDescent="0.3">
      <c r="A367" t="s">
        <v>162</v>
      </c>
      <c r="B367" t="s">
        <v>2094</v>
      </c>
    </row>
    <row r="368" spans="1:2" x14ac:dyDescent="0.3">
      <c r="B368" t="s">
        <v>2087</v>
      </c>
    </row>
    <row r="369" spans="1:2" x14ac:dyDescent="0.3">
      <c r="A369" t="s">
        <v>1075</v>
      </c>
      <c r="B369" t="s">
        <v>2088</v>
      </c>
    </row>
    <row r="370" spans="1:2" x14ac:dyDescent="0.3">
      <c r="A370" t="s">
        <v>1080</v>
      </c>
      <c r="B370" t="s">
        <v>2095</v>
      </c>
    </row>
    <row r="371" spans="1:2" x14ac:dyDescent="0.3">
      <c r="A371" t="s">
        <v>1082</v>
      </c>
      <c r="B371" t="s">
        <v>2092</v>
      </c>
    </row>
    <row r="372" spans="1:2" x14ac:dyDescent="0.3">
      <c r="A372" t="s">
        <v>1084</v>
      </c>
      <c r="B372" t="s">
        <v>2093</v>
      </c>
    </row>
    <row r="373" spans="1:2" x14ac:dyDescent="0.3">
      <c r="A373" t="s">
        <v>163</v>
      </c>
      <c r="B373" t="s">
        <v>2096</v>
      </c>
    </row>
    <row r="374" spans="1:2" x14ac:dyDescent="0.3">
      <c r="B374" t="s">
        <v>2087</v>
      </c>
    </row>
    <row r="375" spans="1:2" x14ac:dyDescent="0.3">
      <c r="A375" t="s">
        <v>1086</v>
      </c>
      <c r="B375" t="s">
        <v>2097</v>
      </c>
    </row>
    <row r="376" spans="1:2" x14ac:dyDescent="0.3">
      <c r="A376" t="s">
        <v>1088</v>
      </c>
      <c r="B376" t="s">
        <v>2098</v>
      </c>
    </row>
    <row r="377" spans="1:2" x14ac:dyDescent="0.3">
      <c r="A377" t="s">
        <v>1090</v>
      </c>
      <c r="B377" t="s">
        <v>2092</v>
      </c>
    </row>
    <row r="378" spans="1:2" x14ac:dyDescent="0.3">
      <c r="A378" t="s">
        <v>1092</v>
      </c>
      <c r="B378" t="s">
        <v>2093</v>
      </c>
    </row>
    <row r="379" spans="1:2" x14ac:dyDescent="0.3">
      <c r="A379" t="s">
        <v>164</v>
      </c>
      <c r="B379" t="s">
        <v>1802</v>
      </c>
    </row>
    <row r="380" spans="1:2" x14ac:dyDescent="0.3">
      <c r="A380" t="s">
        <v>1094</v>
      </c>
      <c r="B380" t="s">
        <v>2099</v>
      </c>
    </row>
    <row r="381" spans="1:2" x14ac:dyDescent="0.3">
      <c r="A381" t="s">
        <v>1096</v>
      </c>
      <c r="B381" t="s">
        <v>2092</v>
      </c>
    </row>
    <row r="382" spans="1:2" x14ac:dyDescent="0.3">
      <c r="A382" t="s">
        <v>1098</v>
      </c>
      <c r="B382" t="s">
        <v>2093</v>
      </c>
    </row>
    <row r="384" spans="1:2" x14ac:dyDescent="0.3">
      <c r="A384">
        <v>7218</v>
      </c>
      <c r="B384" t="s">
        <v>2100</v>
      </c>
    </row>
    <row r="385" spans="1:2" x14ac:dyDescent="0.3">
      <c r="A385" t="s">
        <v>166</v>
      </c>
      <c r="B385" t="s">
        <v>2101</v>
      </c>
    </row>
    <row r="386" spans="1:2" x14ac:dyDescent="0.3">
      <c r="B386" t="s">
        <v>2102</v>
      </c>
    </row>
    <row r="387" spans="1:2" x14ac:dyDescent="0.3">
      <c r="A387" t="s">
        <v>167</v>
      </c>
      <c r="B387" t="s">
        <v>2103</v>
      </c>
    </row>
    <row r="388" spans="1:2" x14ac:dyDescent="0.3">
      <c r="A388" t="s">
        <v>1101</v>
      </c>
      <c r="B388" t="s">
        <v>2104</v>
      </c>
    </row>
    <row r="389" spans="1:2" x14ac:dyDescent="0.3">
      <c r="A389" t="s">
        <v>1105</v>
      </c>
      <c r="B389" t="s">
        <v>2105</v>
      </c>
    </row>
    <row r="390" spans="1:2" x14ac:dyDescent="0.3">
      <c r="A390" t="s">
        <v>2106</v>
      </c>
      <c r="B390" t="s">
        <v>1886</v>
      </c>
    </row>
    <row r="391" spans="1:2" x14ac:dyDescent="0.3">
      <c r="B391" t="s">
        <v>2107</v>
      </c>
    </row>
    <row r="392" spans="1:2" x14ac:dyDescent="0.3">
      <c r="A392" t="s">
        <v>168</v>
      </c>
      <c r="B392" t="s">
        <v>2108</v>
      </c>
    </row>
    <row r="393" spans="1:2" x14ac:dyDescent="0.3">
      <c r="A393" t="s">
        <v>169</v>
      </c>
      <c r="B393" t="s">
        <v>1916</v>
      </c>
    </row>
    <row r="394" spans="1:2" x14ac:dyDescent="0.3">
      <c r="B394" t="s">
        <v>1889</v>
      </c>
    </row>
    <row r="395" spans="1:2" x14ac:dyDescent="0.3">
      <c r="A395" t="s">
        <v>170</v>
      </c>
      <c r="B395" t="s">
        <v>1915</v>
      </c>
    </row>
    <row r="396" spans="1:2" x14ac:dyDescent="0.3">
      <c r="A396" t="s">
        <v>171</v>
      </c>
      <c r="B396" t="s">
        <v>1916</v>
      </c>
    </row>
    <row r="397" spans="1:2" x14ac:dyDescent="0.3">
      <c r="A397">
        <v>7219</v>
      </c>
      <c r="B397" t="s">
        <v>2109</v>
      </c>
    </row>
    <row r="398" spans="1:2" x14ac:dyDescent="0.3">
      <c r="B398" t="s">
        <v>2110</v>
      </c>
    </row>
    <row r="399" spans="1:2" x14ac:dyDescent="0.3">
      <c r="A399" t="s">
        <v>173</v>
      </c>
      <c r="B399" t="s">
        <v>1933</v>
      </c>
    </row>
    <row r="400" spans="1:2" x14ac:dyDescent="0.3">
      <c r="A400" t="s">
        <v>174</v>
      </c>
      <c r="B400" t="s">
        <v>1944</v>
      </c>
    </row>
    <row r="401" spans="1:2" x14ac:dyDescent="0.3">
      <c r="A401" t="s">
        <v>1107</v>
      </c>
      <c r="B401" t="s">
        <v>2111</v>
      </c>
    </row>
    <row r="402" spans="1:2" x14ac:dyDescent="0.3">
      <c r="A402" t="s">
        <v>1109</v>
      </c>
      <c r="B402" t="s">
        <v>2112</v>
      </c>
    </row>
    <row r="403" spans="1:2" x14ac:dyDescent="0.3">
      <c r="A403" t="s">
        <v>175</v>
      </c>
      <c r="B403" t="s">
        <v>2113</v>
      </c>
    </row>
    <row r="404" spans="1:2" x14ac:dyDescent="0.3">
      <c r="A404" t="s">
        <v>1111</v>
      </c>
      <c r="B404" t="s">
        <v>2111</v>
      </c>
    </row>
    <row r="405" spans="1:2" x14ac:dyDescent="0.3">
      <c r="A405" t="s">
        <v>1113</v>
      </c>
      <c r="B405" t="s">
        <v>2112</v>
      </c>
    </row>
    <row r="406" spans="1:2" x14ac:dyDescent="0.3">
      <c r="A406" t="s">
        <v>176</v>
      </c>
      <c r="B406" t="s">
        <v>2114</v>
      </c>
    </row>
    <row r="407" spans="1:2" x14ac:dyDescent="0.3">
      <c r="A407" t="s">
        <v>1115</v>
      </c>
      <c r="B407" t="s">
        <v>2111</v>
      </c>
    </row>
    <row r="408" spans="1:2" x14ac:dyDescent="0.3">
      <c r="A408" t="s">
        <v>1117</v>
      </c>
      <c r="B408" t="s">
        <v>2112</v>
      </c>
    </row>
    <row r="409" spans="1:2" x14ac:dyDescent="0.3">
      <c r="B409" t="s">
        <v>2115</v>
      </c>
    </row>
    <row r="410" spans="1:2" x14ac:dyDescent="0.3">
      <c r="A410" t="s">
        <v>177</v>
      </c>
      <c r="B410" t="s">
        <v>1938</v>
      </c>
    </row>
    <row r="411" spans="1:2" x14ac:dyDescent="0.3">
      <c r="A411" t="s">
        <v>1119</v>
      </c>
      <c r="B411" t="s">
        <v>2111</v>
      </c>
    </row>
    <row r="412" spans="1:2" x14ac:dyDescent="0.3">
      <c r="A412" t="s">
        <v>1121</v>
      </c>
      <c r="B412" t="s">
        <v>2112</v>
      </c>
    </row>
    <row r="413" spans="1:2" x14ac:dyDescent="0.3">
      <c r="A413" t="s">
        <v>178</v>
      </c>
      <c r="B413" t="s">
        <v>2116</v>
      </c>
    </row>
    <row r="414" spans="1:2" x14ac:dyDescent="0.3">
      <c r="A414" t="s">
        <v>1123</v>
      </c>
      <c r="B414" t="s">
        <v>2111</v>
      </c>
    </row>
    <row r="415" spans="1:2" x14ac:dyDescent="0.3">
      <c r="A415" t="s">
        <v>1125</v>
      </c>
      <c r="B415" t="s">
        <v>2112</v>
      </c>
    </row>
    <row r="416" spans="1:2" x14ac:dyDescent="0.3">
      <c r="A416" t="s">
        <v>179</v>
      </c>
      <c r="B416" t="s">
        <v>2117</v>
      </c>
    </row>
    <row r="417" spans="1:2" x14ac:dyDescent="0.3">
      <c r="A417" t="s">
        <v>180</v>
      </c>
      <c r="B417" t="s">
        <v>1931</v>
      </c>
    </row>
    <row r="418" spans="1:2" x14ac:dyDescent="0.3">
      <c r="B418" t="s">
        <v>1993</v>
      </c>
    </row>
    <row r="419" spans="1:2" x14ac:dyDescent="0.3">
      <c r="A419" t="s">
        <v>181</v>
      </c>
      <c r="B419" t="s">
        <v>2118</v>
      </c>
    </row>
    <row r="420" spans="1:2" x14ac:dyDescent="0.3">
      <c r="A420" t="s">
        <v>182</v>
      </c>
      <c r="B420" t="s">
        <v>1948</v>
      </c>
    </row>
    <row r="421" spans="1:2" x14ac:dyDescent="0.3">
      <c r="A421" t="s">
        <v>1129</v>
      </c>
      <c r="B421" t="s">
        <v>2111</v>
      </c>
    </row>
    <row r="422" spans="1:2" x14ac:dyDescent="0.3">
      <c r="A422" t="s">
        <v>1131</v>
      </c>
      <c r="B422" t="s">
        <v>2112</v>
      </c>
    </row>
    <row r="423" spans="1:2" x14ac:dyDescent="0.3">
      <c r="A423" t="s">
        <v>183</v>
      </c>
      <c r="B423" t="s">
        <v>1957</v>
      </c>
    </row>
    <row r="424" spans="1:2" x14ac:dyDescent="0.3">
      <c r="A424" t="s">
        <v>1133</v>
      </c>
      <c r="B424" t="s">
        <v>2111</v>
      </c>
    </row>
    <row r="425" spans="1:2" x14ac:dyDescent="0.3">
      <c r="A425" t="s">
        <v>1135</v>
      </c>
      <c r="B425" t="s">
        <v>2119</v>
      </c>
    </row>
    <row r="426" spans="1:2" x14ac:dyDescent="0.3">
      <c r="A426" t="s">
        <v>184</v>
      </c>
      <c r="B426" t="s">
        <v>2120</v>
      </c>
    </row>
    <row r="427" spans="1:2" x14ac:dyDescent="0.3">
      <c r="A427" t="s">
        <v>1137</v>
      </c>
      <c r="B427" t="s">
        <v>2111</v>
      </c>
    </row>
    <row r="428" spans="1:2" x14ac:dyDescent="0.3">
      <c r="A428" t="s">
        <v>1139</v>
      </c>
      <c r="B428" t="s">
        <v>2112</v>
      </c>
    </row>
    <row r="429" spans="1:2" x14ac:dyDescent="0.3">
      <c r="A429" t="s">
        <v>185</v>
      </c>
      <c r="B429" t="s">
        <v>1962</v>
      </c>
    </row>
    <row r="430" spans="1:2" x14ac:dyDescent="0.3">
      <c r="A430" t="s">
        <v>1141</v>
      </c>
      <c r="B430" t="s">
        <v>2111</v>
      </c>
    </row>
    <row r="431" spans="1:2" x14ac:dyDescent="0.3">
      <c r="A431" t="s">
        <v>1143</v>
      </c>
      <c r="B431" t="s">
        <v>2112</v>
      </c>
    </row>
    <row r="432" spans="1:2" x14ac:dyDescent="0.3">
      <c r="A432" t="s">
        <v>186</v>
      </c>
      <c r="B432" t="s">
        <v>1951</v>
      </c>
    </row>
    <row r="433" spans="1:2" x14ac:dyDescent="0.3">
      <c r="A433" t="s">
        <v>1145</v>
      </c>
      <c r="B433" t="s">
        <v>1952</v>
      </c>
    </row>
    <row r="434" spans="1:2" x14ac:dyDescent="0.3">
      <c r="A434" t="s">
        <v>1147</v>
      </c>
      <c r="B434" t="s">
        <v>1925</v>
      </c>
    </row>
    <row r="435" spans="1:2" x14ac:dyDescent="0.3">
      <c r="A435">
        <v>7220</v>
      </c>
      <c r="B435" t="s">
        <v>2121</v>
      </c>
    </row>
    <row r="436" spans="1:2" x14ac:dyDescent="0.3">
      <c r="B436" t="s">
        <v>1990</v>
      </c>
    </row>
    <row r="437" spans="1:2" x14ac:dyDescent="0.3">
      <c r="A437" t="s">
        <v>188</v>
      </c>
      <c r="B437" t="s">
        <v>2118</v>
      </c>
    </row>
    <row r="438" spans="1:2" x14ac:dyDescent="0.3">
      <c r="A438" t="s">
        <v>189</v>
      </c>
      <c r="B438" t="s">
        <v>2122</v>
      </c>
    </row>
    <row r="439" spans="1:2" x14ac:dyDescent="0.3">
      <c r="A439" t="s">
        <v>190</v>
      </c>
      <c r="B439" t="s">
        <v>1993</v>
      </c>
    </row>
    <row r="440" spans="1:2" x14ac:dyDescent="0.3">
      <c r="B440" t="s">
        <v>2123</v>
      </c>
    </row>
    <row r="441" spans="1:2" x14ac:dyDescent="0.3">
      <c r="A441" t="s">
        <v>1149</v>
      </c>
      <c r="B441" t="s">
        <v>2124</v>
      </c>
    </row>
    <row r="442" spans="1:2" x14ac:dyDescent="0.3">
      <c r="A442" t="s">
        <v>1151</v>
      </c>
      <c r="B442" t="s">
        <v>2125</v>
      </c>
    </row>
    <row r="443" spans="1:2" x14ac:dyDescent="0.3">
      <c r="B443" t="s">
        <v>2126</v>
      </c>
    </row>
    <row r="444" spans="1:2" x14ac:dyDescent="0.3">
      <c r="A444" t="s">
        <v>1153</v>
      </c>
      <c r="B444" t="s">
        <v>2124</v>
      </c>
    </row>
    <row r="445" spans="1:2" x14ac:dyDescent="0.3">
      <c r="A445" t="s">
        <v>1155</v>
      </c>
      <c r="B445" t="s">
        <v>2125</v>
      </c>
    </row>
    <row r="446" spans="1:2" x14ac:dyDescent="0.3">
      <c r="B446" t="s">
        <v>2127</v>
      </c>
    </row>
    <row r="447" spans="1:2" x14ac:dyDescent="0.3">
      <c r="A447" t="s">
        <v>1157</v>
      </c>
      <c r="B447" t="s">
        <v>2124</v>
      </c>
    </row>
    <row r="448" spans="1:2" x14ac:dyDescent="0.3">
      <c r="A448" t="s">
        <v>1159</v>
      </c>
      <c r="B448" t="s">
        <v>2125</v>
      </c>
    </row>
    <row r="449" spans="1:2" x14ac:dyDescent="0.3">
      <c r="A449" t="s">
        <v>191</v>
      </c>
      <c r="B449" t="s">
        <v>1951</v>
      </c>
    </row>
    <row r="450" spans="1:2" x14ac:dyDescent="0.3">
      <c r="A450" t="s">
        <v>1161</v>
      </c>
      <c r="B450" t="s">
        <v>1952</v>
      </c>
    </row>
    <row r="451" spans="1:2" x14ac:dyDescent="0.3">
      <c r="A451" t="s">
        <v>1163</v>
      </c>
      <c r="B451" t="s">
        <v>1925</v>
      </c>
    </row>
    <row r="452" spans="1:2" x14ac:dyDescent="0.3">
      <c r="A452" t="s">
        <v>2128</v>
      </c>
      <c r="B452" t="s">
        <v>2129</v>
      </c>
    </row>
    <row r="453" spans="1:2" x14ac:dyDescent="0.3">
      <c r="A453" t="s">
        <v>1165</v>
      </c>
      <c r="B453" t="s">
        <v>2130</v>
      </c>
    </row>
    <row r="454" spans="1:2" x14ac:dyDescent="0.3">
      <c r="A454" t="s">
        <v>1169</v>
      </c>
      <c r="B454" t="s">
        <v>2131</v>
      </c>
    </row>
    <row r="455" spans="1:2" x14ac:dyDescent="0.3">
      <c r="A455">
        <v>7222</v>
      </c>
      <c r="B455" t="s">
        <v>2132</v>
      </c>
    </row>
    <row r="456" spans="1:2" x14ac:dyDescent="0.3">
      <c r="B456" t="s">
        <v>2133</v>
      </c>
    </row>
    <row r="457" spans="1:2" x14ac:dyDescent="0.3">
      <c r="A457" t="s">
        <v>194</v>
      </c>
      <c r="B457" t="s">
        <v>2134</v>
      </c>
    </row>
    <row r="458" spans="1:2" x14ac:dyDescent="0.3">
      <c r="B458" t="s">
        <v>2135</v>
      </c>
    </row>
    <row r="459" spans="1:2" x14ac:dyDescent="0.3">
      <c r="A459" t="s">
        <v>1170</v>
      </c>
      <c r="B459" t="s">
        <v>2136</v>
      </c>
    </row>
    <row r="460" spans="1:2" x14ac:dyDescent="0.3">
      <c r="A460" t="s">
        <v>1172</v>
      </c>
      <c r="B460" t="s">
        <v>2137</v>
      </c>
    </row>
    <row r="461" spans="1:2" x14ac:dyDescent="0.3">
      <c r="B461" t="s">
        <v>2138</v>
      </c>
    </row>
    <row r="462" spans="1:2" x14ac:dyDescent="0.3">
      <c r="A462" t="s">
        <v>1174</v>
      </c>
      <c r="B462" t="s">
        <v>2136</v>
      </c>
    </row>
    <row r="463" spans="1:2" x14ac:dyDescent="0.3">
      <c r="A463" t="s">
        <v>1176</v>
      </c>
      <c r="B463" t="s">
        <v>2137</v>
      </c>
    </row>
    <row r="464" spans="1:2" x14ac:dyDescent="0.3">
      <c r="A464" t="s">
        <v>195</v>
      </c>
      <c r="B464" t="s">
        <v>2025</v>
      </c>
    </row>
    <row r="465" spans="1:2" x14ac:dyDescent="0.3">
      <c r="A465" t="s">
        <v>1178</v>
      </c>
      <c r="B465" t="s">
        <v>2111</v>
      </c>
    </row>
    <row r="466" spans="1:2" x14ac:dyDescent="0.3">
      <c r="A466" t="s">
        <v>1180</v>
      </c>
      <c r="B466" t="s">
        <v>2112</v>
      </c>
    </row>
    <row r="467" spans="1:2" x14ac:dyDescent="0.3">
      <c r="A467" t="s">
        <v>196</v>
      </c>
      <c r="B467" t="s">
        <v>2139</v>
      </c>
    </row>
    <row r="468" spans="1:2" x14ac:dyDescent="0.3">
      <c r="B468" t="s">
        <v>2140</v>
      </c>
    </row>
    <row r="469" spans="1:2" x14ac:dyDescent="0.3">
      <c r="B469" t="s">
        <v>2135</v>
      </c>
    </row>
    <row r="470" spans="1:2" x14ac:dyDescent="0.3">
      <c r="A470" t="s">
        <v>1182</v>
      </c>
      <c r="B470" t="s">
        <v>2136</v>
      </c>
    </row>
    <row r="471" spans="1:2" x14ac:dyDescent="0.3">
      <c r="A471" t="s">
        <v>1184</v>
      </c>
      <c r="B471" t="s">
        <v>2137</v>
      </c>
    </row>
    <row r="472" spans="1:2" x14ac:dyDescent="0.3">
      <c r="B472" t="s">
        <v>2141</v>
      </c>
    </row>
    <row r="473" spans="1:2" x14ac:dyDescent="0.3">
      <c r="A473" t="s">
        <v>1186</v>
      </c>
      <c r="B473" t="s">
        <v>2136</v>
      </c>
    </row>
    <row r="474" spans="1:2" x14ac:dyDescent="0.3">
      <c r="A474" t="s">
        <v>1188</v>
      </c>
      <c r="B474" t="s">
        <v>2137</v>
      </c>
    </row>
    <row r="475" spans="1:2" x14ac:dyDescent="0.3">
      <c r="B475" t="s">
        <v>2142</v>
      </c>
    </row>
    <row r="476" spans="1:2" x14ac:dyDescent="0.3">
      <c r="A476" t="s">
        <v>1190</v>
      </c>
      <c r="B476" t="s">
        <v>2136</v>
      </c>
    </row>
    <row r="477" spans="1:2" x14ac:dyDescent="0.3">
      <c r="A477" t="s">
        <v>1192</v>
      </c>
      <c r="B477" t="s">
        <v>2137</v>
      </c>
    </row>
    <row r="478" spans="1:2" x14ac:dyDescent="0.3">
      <c r="B478" t="s">
        <v>2143</v>
      </c>
    </row>
    <row r="479" spans="1:2" x14ac:dyDescent="0.3">
      <c r="A479" t="s">
        <v>1194</v>
      </c>
      <c r="B479" t="s">
        <v>2124</v>
      </c>
    </row>
    <row r="480" spans="1:2" x14ac:dyDescent="0.3">
      <c r="A480" t="s">
        <v>1196</v>
      </c>
      <c r="B480" t="s">
        <v>2125</v>
      </c>
    </row>
    <row r="481" spans="1:2" x14ac:dyDescent="0.3">
      <c r="A481" t="s">
        <v>197</v>
      </c>
      <c r="B481" t="s">
        <v>2144</v>
      </c>
    </row>
    <row r="482" spans="1:2" x14ac:dyDescent="0.3">
      <c r="B482" t="s">
        <v>2145</v>
      </c>
    </row>
    <row r="483" spans="1:2" x14ac:dyDescent="0.3">
      <c r="A483" t="s">
        <v>1198</v>
      </c>
      <c r="B483" t="s">
        <v>2111</v>
      </c>
    </row>
    <row r="484" spans="1:2" x14ac:dyDescent="0.3">
      <c r="A484" t="s">
        <v>1200</v>
      </c>
      <c r="B484" t="s">
        <v>2112</v>
      </c>
    </row>
    <row r="485" spans="1:2" x14ac:dyDescent="0.3">
      <c r="A485" t="s">
        <v>1202</v>
      </c>
      <c r="B485" t="s">
        <v>2146</v>
      </c>
    </row>
    <row r="486" spans="1:2" x14ac:dyDescent="0.3">
      <c r="A486" t="s">
        <v>198</v>
      </c>
      <c r="B486" t="s">
        <v>2147</v>
      </c>
    </row>
    <row r="487" spans="1:2" x14ac:dyDescent="0.3">
      <c r="A487" t="s">
        <v>1204</v>
      </c>
      <c r="B487" t="s">
        <v>2148</v>
      </c>
    </row>
    <row r="488" spans="1:2" x14ac:dyDescent="0.3">
      <c r="A488" t="s">
        <v>1206</v>
      </c>
      <c r="B488" t="s">
        <v>2149</v>
      </c>
    </row>
    <row r="489" spans="1:2" x14ac:dyDescent="0.3">
      <c r="A489" t="s">
        <v>1208</v>
      </c>
      <c r="B489" t="s">
        <v>1925</v>
      </c>
    </row>
    <row r="490" spans="1:2" x14ac:dyDescent="0.3">
      <c r="A490" t="s">
        <v>200</v>
      </c>
      <c r="B490" t="s">
        <v>2150</v>
      </c>
    </row>
    <row r="491" spans="1:2" x14ac:dyDescent="0.3">
      <c r="B491" t="s">
        <v>2151</v>
      </c>
    </row>
    <row r="492" spans="1:2" x14ac:dyDescent="0.3">
      <c r="A492" t="s">
        <v>1210</v>
      </c>
      <c r="B492" t="s">
        <v>2152</v>
      </c>
    </row>
    <row r="493" spans="1:2" x14ac:dyDescent="0.3">
      <c r="A493" t="s">
        <v>1212</v>
      </c>
      <c r="B493" t="s">
        <v>1793</v>
      </c>
    </row>
    <row r="494" spans="1:2" x14ac:dyDescent="0.3">
      <c r="B494" t="s">
        <v>2153</v>
      </c>
    </row>
    <row r="495" spans="1:2" x14ac:dyDescent="0.3">
      <c r="A495" t="s">
        <v>1214</v>
      </c>
      <c r="B495" t="s">
        <v>2154</v>
      </c>
    </row>
    <row r="496" spans="1:2" x14ac:dyDescent="0.3">
      <c r="A496" t="s">
        <v>1216</v>
      </c>
      <c r="B496" t="s">
        <v>1793</v>
      </c>
    </row>
    <row r="498" spans="1:2" x14ac:dyDescent="0.3">
      <c r="A498">
        <v>7224</v>
      </c>
      <c r="B498" t="s">
        <v>2155</v>
      </c>
    </row>
    <row r="499" spans="1:2" x14ac:dyDescent="0.3">
      <c r="A499" t="s">
        <v>202</v>
      </c>
      <c r="B499" t="s">
        <v>2156</v>
      </c>
    </row>
    <row r="500" spans="1:2" x14ac:dyDescent="0.3">
      <c r="A500" t="s">
        <v>1218</v>
      </c>
      <c r="B500" t="s">
        <v>2157</v>
      </c>
    </row>
    <row r="501" spans="1:2" x14ac:dyDescent="0.3">
      <c r="A501" t="s">
        <v>1232</v>
      </c>
      <c r="B501" t="s">
        <v>1773</v>
      </c>
    </row>
    <row r="502" spans="1:2" x14ac:dyDescent="0.3">
      <c r="A502" t="s">
        <v>2158</v>
      </c>
      <c r="B502" t="s">
        <v>2102</v>
      </c>
    </row>
    <row r="503" spans="1:2" x14ac:dyDescent="0.3">
      <c r="A503" t="s">
        <v>203</v>
      </c>
      <c r="B503" t="s">
        <v>2157</v>
      </c>
    </row>
    <row r="504" spans="1:2" x14ac:dyDescent="0.3">
      <c r="B504" t="s">
        <v>2159</v>
      </c>
    </row>
    <row r="505" spans="1:2" x14ac:dyDescent="0.3">
      <c r="B505" t="s">
        <v>2160</v>
      </c>
    </row>
    <row r="506" spans="1:2" x14ac:dyDescent="0.3">
      <c r="B506" t="s">
        <v>2161</v>
      </c>
    </row>
    <row r="507" spans="1:2" x14ac:dyDescent="0.3">
      <c r="B507" t="s">
        <v>2162</v>
      </c>
    </row>
    <row r="508" spans="1:2" x14ac:dyDescent="0.3">
      <c r="A508" t="s">
        <v>204</v>
      </c>
      <c r="B508" t="s">
        <v>2163</v>
      </c>
    </row>
    <row r="509" spans="1:2" x14ac:dyDescent="0.3">
      <c r="A509" t="s">
        <v>205</v>
      </c>
      <c r="B509" t="s">
        <v>2164</v>
      </c>
    </row>
    <row r="510" spans="1:2" x14ac:dyDescent="0.3">
      <c r="A510" t="s">
        <v>206</v>
      </c>
      <c r="B510" t="s">
        <v>2165</v>
      </c>
    </row>
    <row r="511" spans="1:2" x14ac:dyDescent="0.3">
      <c r="A511" t="s">
        <v>207</v>
      </c>
      <c r="B511" t="s">
        <v>2166</v>
      </c>
    </row>
    <row r="512" spans="1:2" x14ac:dyDescent="0.3">
      <c r="A512" t="s">
        <v>208</v>
      </c>
      <c r="B512" t="s">
        <v>1916</v>
      </c>
    </row>
    <row r="513" spans="1:2" x14ac:dyDescent="0.3">
      <c r="B513" t="s">
        <v>1889</v>
      </c>
    </row>
    <row r="514" spans="1:2" x14ac:dyDescent="0.3">
      <c r="B514" t="s">
        <v>2161</v>
      </c>
    </row>
    <row r="515" spans="1:2" x14ac:dyDescent="0.3">
      <c r="A515" t="s">
        <v>209</v>
      </c>
      <c r="B515" t="s">
        <v>2167</v>
      </c>
    </row>
    <row r="516" spans="1:2" x14ac:dyDescent="0.3">
      <c r="A516" t="s">
        <v>210</v>
      </c>
      <c r="B516" t="s">
        <v>2166</v>
      </c>
    </row>
    <row r="517" spans="1:2" x14ac:dyDescent="0.3">
      <c r="A517" t="s">
        <v>211</v>
      </c>
      <c r="B517" t="s">
        <v>1916</v>
      </c>
    </row>
    <row r="518" spans="1:2" x14ac:dyDescent="0.3">
      <c r="A518">
        <v>7225</v>
      </c>
      <c r="B518" t="s">
        <v>2168</v>
      </c>
    </row>
    <row r="519" spans="1:2" x14ac:dyDescent="0.3">
      <c r="B519" t="s">
        <v>2169</v>
      </c>
    </row>
    <row r="520" spans="1:2" x14ac:dyDescent="0.3">
      <c r="A520" t="s">
        <v>213</v>
      </c>
      <c r="B520" t="s">
        <v>2170</v>
      </c>
    </row>
    <row r="521" spans="1:2" x14ac:dyDescent="0.3">
      <c r="A521" t="s">
        <v>2171</v>
      </c>
      <c r="B521" t="s">
        <v>1886</v>
      </c>
    </row>
    <row r="522" spans="1:2" x14ac:dyDescent="0.3">
      <c r="A522" t="s">
        <v>214</v>
      </c>
      <c r="B522" t="s">
        <v>2172</v>
      </c>
    </row>
    <row r="523" spans="1:2" x14ac:dyDescent="0.3">
      <c r="A523" t="s">
        <v>215</v>
      </c>
      <c r="B523" t="s">
        <v>2173</v>
      </c>
    </row>
    <row r="524" spans="1:2" x14ac:dyDescent="0.3">
      <c r="A524" t="s">
        <v>216</v>
      </c>
      <c r="B524" t="s">
        <v>2174</v>
      </c>
    </row>
    <row r="525" spans="1:2" x14ac:dyDescent="0.3">
      <c r="A525" t="s">
        <v>1256</v>
      </c>
      <c r="B525" t="s">
        <v>2157</v>
      </c>
    </row>
    <row r="526" spans="1:2" x14ac:dyDescent="0.3">
      <c r="A526" t="s">
        <v>1258</v>
      </c>
      <c r="B526" t="s">
        <v>2175</v>
      </c>
    </row>
    <row r="527" spans="1:2" x14ac:dyDescent="0.3">
      <c r="A527" t="s">
        <v>1260</v>
      </c>
      <c r="B527" t="s">
        <v>1925</v>
      </c>
    </row>
    <row r="528" spans="1:2" x14ac:dyDescent="0.3">
      <c r="A528" t="s">
        <v>217</v>
      </c>
      <c r="B528" t="s">
        <v>2176</v>
      </c>
    </row>
    <row r="529" spans="1:2" x14ac:dyDescent="0.3">
      <c r="A529" t="s">
        <v>1262</v>
      </c>
      <c r="B529" t="s">
        <v>2157</v>
      </c>
    </row>
    <row r="530" spans="1:2" x14ac:dyDescent="0.3">
      <c r="A530" t="s">
        <v>1264</v>
      </c>
      <c r="B530" t="s">
        <v>2175</v>
      </c>
    </row>
    <row r="531" spans="1:2" x14ac:dyDescent="0.3">
      <c r="B531" t="s">
        <v>2076</v>
      </c>
    </row>
    <row r="532" spans="1:2" x14ac:dyDescent="0.3">
      <c r="A532" t="s">
        <v>1266</v>
      </c>
      <c r="B532" t="s">
        <v>2177</v>
      </c>
    </row>
    <row r="533" spans="1:2" x14ac:dyDescent="0.3">
      <c r="A533" t="s">
        <v>1268</v>
      </c>
      <c r="B533" t="s">
        <v>2178</v>
      </c>
    </row>
    <row r="534" spans="1:2" x14ac:dyDescent="0.3">
      <c r="A534" t="s">
        <v>1270</v>
      </c>
      <c r="B534" t="s">
        <v>2179</v>
      </c>
    </row>
    <row r="535" spans="1:2" x14ac:dyDescent="0.3">
      <c r="A535" t="s">
        <v>218</v>
      </c>
      <c r="B535" t="s">
        <v>2180</v>
      </c>
    </row>
    <row r="536" spans="1:2" x14ac:dyDescent="0.3">
      <c r="A536" t="s">
        <v>1272</v>
      </c>
      <c r="B536" t="s">
        <v>2175</v>
      </c>
    </row>
    <row r="537" spans="1:2" x14ac:dyDescent="0.3">
      <c r="A537" t="s">
        <v>1282</v>
      </c>
      <c r="B537" t="s">
        <v>1925</v>
      </c>
    </row>
    <row r="538" spans="1:2" x14ac:dyDescent="0.3">
      <c r="B538" t="s">
        <v>1951</v>
      </c>
    </row>
    <row r="539" spans="1:2" x14ac:dyDescent="0.3">
      <c r="A539" t="s">
        <v>219</v>
      </c>
      <c r="B539" t="s">
        <v>2181</v>
      </c>
    </row>
    <row r="540" spans="1:2" x14ac:dyDescent="0.3">
      <c r="A540" t="s">
        <v>220</v>
      </c>
      <c r="B540" t="s">
        <v>2182</v>
      </c>
    </row>
    <row r="541" spans="1:2" x14ac:dyDescent="0.3">
      <c r="A541" t="s">
        <v>221</v>
      </c>
      <c r="B541" t="s">
        <v>1872</v>
      </c>
    </row>
    <row r="542" spans="1:2" x14ac:dyDescent="0.3">
      <c r="A542">
        <v>7226</v>
      </c>
      <c r="B542" t="s">
        <v>2183</v>
      </c>
    </row>
    <row r="543" spans="1:2" x14ac:dyDescent="0.3">
      <c r="B543" t="s">
        <v>2169</v>
      </c>
    </row>
    <row r="544" spans="1:2" x14ac:dyDescent="0.3">
      <c r="A544" t="s">
        <v>223</v>
      </c>
      <c r="B544" t="s">
        <v>2170</v>
      </c>
    </row>
    <row r="545" spans="1:2" x14ac:dyDescent="0.3">
      <c r="A545" t="s">
        <v>2184</v>
      </c>
      <c r="B545" t="s">
        <v>1886</v>
      </c>
    </row>
    <row r="546" spans="1:2" x14ac:dyDescent="0.3">
      <c r="A546" t="s">
        <v>224</v>
      </c>
      <c r="B546" t="s">
        <v>2185</v>
      </c>
    </row>
    <row r="547" spans="1:2" x14ac:dyDescent="0.3">
      <c r="A547" t="s">
        <v>225</v>
      </c>
      <c r="B547" t="s">
        <v>1870</v>
      </c>
    </row>
    <row r="548" spans="1:2" x14ac:dyDescent="0.3">
      <c r="A548" t="s">
        <v>226</v>
      </c>
      <c r="B548" t="s">
        <v>2186</v>
      </c>
    </row>
    <row r="549" spans="1:2" x14ac:dyDescent="0.3">
      <c r="B549" t="s">
        <v>1951</v>
      </c>
    </row>
    <row r="550" spans="1:2" x14ac:dyDescent="0.3">
      <c r="A550" t="s">
        <v>227</v>
      </c>
      <c r="B550" t="s">
        <v>2187</v>
      </c>
    </row>
    <row r="551" spans="1:2" x14ac:dyDescent="0.3">
      <c r="A551" t="s">
        <v>1293</v>
      </c>
      <c r="B551" t="s">
        <v>2188</v>
      </c>
    </row>
    <row r="552" spans="1:2" x14ac:dyDescent="0.3">
      <c r="B552" t="s">
        <v>1889</v>
      </c>
    </row>
    <row r="553" spans="1:2" x14ac:dyDescent="0.3">
      <c r="A553" t="s">
        <v>1295</v>
      </c>
      <c r="B553" t="s">
        <v>2189</v>
      </c>
    </row>
    <row r="554" spans="1:2" x14ac:dyDescent="0.3">
      <c r="A554" t="s">
        <v>1297</v>
      </c>
      <c r="B554" t="s">
        <v>2190</v>
      </c>
    </row>
    <row r="555" spans="1:2" x14ac:dyDescent="0.3">
      <c r="A555" t="s">
        <v>228</v>
      </c>
      <c r="B555" t="s">
        <v>2191</v>
      </c>
    </row>
    <row r="556" spans="1:2" x14ac:dyDescent="0.3">
      <c r="A556" t="s">
        <v>229</v>
      </c>
      <c r="B556" t="s">
        <v>1886</v>
      </c>
    </row>
    <row r="557" spans="1:2" x14ac:dyDescent="0.3">
      <c r="A557" t="s">
        <v>1299</v>
      </c>
      <c r="B557" t="s">
        <v>2192</v>
      </c>
    </row>
    <row r="558" spans="1:2" x14ac:dyDescent="0.3">
      <c r="A558" t="s">
        <v>1301</v>
      </c>
      <c r="B558" t="s">
        <v>2193</v>
      </c>
    </row>
    <row r="559" spans="1:2" x14ac:dyDescent="0.3">
      <c r="A559" t="s">
        <v>1303</v>
      </c>
      <c r="B559" t="s">
        <v>1870</v>
      </c>
    </row>
    <row r="560" spans="1:2" x14ac:dyDescent="0.3">
      <c r="A560">
        <v>7227</v>
      </c>
      <c r="B560" t="s">
        <v>2194</v>
      </c>
    </row>
    <row r="561" spans="1:2" x14ac:dyDescent="0.3">
      <c r="A561" t="s">
        <v>1305</v>
      </c>
      <c r="B561" t="s">
        <v>2186</v>
      </c>
    </row>
    <row r="562" spans="1:2" x14ac:dyDescent="0.3">
      <c r="A562" t="s">
        <v>1315</v>
      </c>
      <c r="B562" t="s">
        <v>2195</v>
      </c>
    </row>
    <row r="563" spans="1:2" x14ac:dyDescent="0.3">
      <c r="A563" t="s">
        <v>2196</v>
      </c>
      <c r="B563" t="s">
        <v>1802</v>
      </c>
    </row>
    <row r="564" spans="1:2" x14ac:dyDescent="0.3">
      <c r="A564" t="s">
        <v>1317</v>
      </c>
      <c r="B564" t="s">
        <v>2197</v>
      </c>
    </row>
    <row r="565" spans="1:2" x14ac:dyDescent="0.3">
      <c r="A565" t="s">
        <v>1322</v>
      </c>
      <c r="B565" t="s">
        <v>2198</v>
      </c>
    </row>
    <row r="566" spans="1:2" x14ac:dyDescent="0.3">
      <c r="A566" t="s">
        <v>1324</v>
      </c>
      <c r="B566" t="s">
        <v>1793</v>
      </c>
    </row>
    <row r="567" spans="1:2" x14ac:dyDescent="0.3">
      <c r="A567">
        <v>7228</v>
      </c>
      <c r="B567" t="s">
        <v>2199</v>
      </c>
    </row>
    <row r="568" spans="1:2" x14ac:dyDescent="0.3">
      <c r="A568" t="s">
        <v>2200</v>
      </c>
      <c r="B568" t="s">
        <v>2201</v>
      </c>
    </row>
    <row r="569" spans="1:2" x14ac:dyDescent="0.3">
      <c r="A569" t="s">
        <v>232</v>
      </c>
      <c r="B569" t="s">
        <v>2202</v>
      </c>
    </row>
    <row r="570" spans="1:2" x14ac:dyDescent="0.3">
      <c r="A570" t="s">
        <v>233</v>
      </c>
      <c r="B570" t="s">
        <v>2203</v>
      </c>
    </row>
    <row r="571" spans="1:2" x14ac:dyDescent="0.3">
      <c r="A571" t="s">
        <v>234</v>
      </c>
      <c r="B571" t="s">
        <v>2146</v>
      </c>
    </row>
    <row r="572" spans="1:2" x14ac:dyDescent="0.3">
      <c r="A572" t="s">
        <v>235</v>
      </c>
      <c r="B572" t="s">
        <v>2204</v>
      </c>
    </row>
    <row r="573" spans="1:2" x14ac:dyDescent="0.3">
      <c r="A573" t="s">
        <v>1326</v>
      </c>
      <c r="B573" t="s">
        <v>2205</v>
      </c>
    </row>
    <row r="574" spans="1:2" x14ac:dyDescent="0.3">
      <c r="B574" t="s">
        <v>2206</v>
      </c>
    </row>
    <row r="575" spans="1:2" x14ac:dyDescent="0.3">
      <c r="A575" t="s">
        <v>1328</v>
      </c>
      <c r="B575" t="s">
        <v>2207</v>
      </c>
    </row>
    <row r="576" spans="1:2" x14ac:dyDescent="0.3">
      <c r="A576" t="s">
        <v>1330</v>
      </c>
      <c r="B576" t="s">
        <v>2047</v>
      </c>
    </row>
    <row r="577" spans="1:2" x14ac:dyDescent="0.3">
      <c r="A577" t="s">
        <v>236</v>
      </c>
      <c r="B577" t="s">
        <v>2208</v>
      </c>
    </row>
    <row r="578" spans="1:2" x14ac:dyDescent="0.3">
      <c r="A578" t="s">
        <v>1332</v>
      </c>
      <c r="B578" t="s">
        <v>2157</v>
      </c>
    </row>
    <row r="579" spans="1:2" x14ac:dyDescent="0.3">
      <c r="B579" t="s">
        <v>2209</v>
      </c>
    </row>
    <row r="580" spans="1:2" x14ac:dyDescent="0.3">
      <c r="A580" t="s">
        <v>1334</v>
      </c>
      <c r="B580" t="s">
        <v>2210</v>
      </c>
    </row>
    <row r="581" spans="1:2" x14ac:dyDescent="0.3">
      <c r="A581" t="s">
        <v>1336</v>
      </c>
      <c r="B581" t="s">
        <v>2047</v>
      </c>
    </row>
    <row r="582" spans="1:2" x14ac:dyDescent="0.3">
      <c r="B582" t="s">
        <v>2206</v>
      </c>
    </row>
    <row r="583" spans="1:2" x14ac:dyDescent="0.3">
      <c r="B583" t="s">
        <v>2211</v>
      </c>
    </row>
    <row r="584" spans="1:2" x14ac:dyDescent="0.3">
      <c r="A584" t="s">
        <v>1338</v>
      </c>
      <c r="B584" t="s">
        <v>2212</v>
      </c>
    </row>
    <row r="585" spans="1:2" x14ac:dyDescent="0.3">
      <c r="A585" t="s">
        <v>1340</v>
      </c>
      <c r="B585" t="s">
        <v>2213</v>
      </c>
    </row>
    <row r="586" spans="1:2" x14ac:dyDescent="0.3">
      <c r="A586" t="s">
        <v>1342</v>
      </c>
      <c r="B586" t="s">
        <v>2214</v>
      </c>
    </row>
    <row r="587" spans="1:2" x14ac:dyDescent="0.3">
      <c r="A587" t="s">
        <v>1344</v>
      </c>
      <c r="B587" t="s">
        <v>2047</v>
      </c>
    </row>
    <row r="588" spans="1:2" x14ac:dyDescent="0.3">
      <c r="A588" t="s">
        <v>237</v>
      </c>
      <c r="B588" t="s">
        <v>2215</v>
      </c>
    </row>
    <row r="589" spans="1:2" x14ac:dyDescent="0.3">
      <c r="A589" t="s">
        <v>1346</v>
      </c>
      <c r="B589" t="s">
        <v>2157</v>
      </c>
    </row>
    <row r="590" spans="1:2" x14ac:dyDescent="0.3">
      <c r="A590" t="s">
        <v>1348</v>
      </c>
      <c r="B590" t="s">
        <v>2146</v>
      </c>
    </row>
    <row r="591" spans="1:2" x14ac:dyDescent="0.3">
      <c r="A591" t="s">
        <v>238</v>
      </c>
      <c r="B591" t="s">
        <v>2139</v>
      </c>
    </row>
    <row r="592" spans="1:2" x14ac:dyDescent="0.3">
      <c r="A592" t="s">
        <v>1350</v>
      </c>
      <c r="B592" t="s">
        <v>2157</v>
      </c>
    </row>
    <row r="593" spans="1:2" x14ac:dyDescent="0.3">
      <c r="A593" t="s">
        <v>1352</v>
      </c>
      <c r="B593" t="s">
        <v>2216</v>
      </c>
    </row>
    <row r="594" spans="1:2" x14ac:dyDescent="0.3">
      <c r="B594" t="s">
        <v>2206</v>
      </c>
    </row>
    <row r="595" spans="1:2" x14ac:dyDescent="0.3">
      <c r="B595" t="s">
        <v>2217</v>
      </c>
    </row>
    <row r="596" spans="1:2" x14ac:dyDescent="0.3">
      <c r="A596" t="s">
        <v>1354</v>
      </c>
      <c r="B596" t="s">
        <v>2212</v>
      </c>
    </row>
    <row r="597" spans="1:2" x14ac:dyDescent="0.3">
      <c r="A597" t="s">
        <v>1356</v>
      </c>
      <c r="B597" t="s">
        <v>2213</v>
      </c>
    </row>
    <row r="598" spans="1:2" x14ac:dyDescent="0.3">
      <c r="A598" t="s">
        <v>1358</v>
      </c>
      <c r="B598" t="s">
        <v>2047</v>
      </c>
    </row>
    <row r="599" spans="1:2" x14ac:dyDescent="0.3">
      <c r="A599" t="s">
        <v>239</v>
      </c>
      <c r="B599" t="s">
        <v>2144</v>
      </c>
    </row>
    <row r="600" spans="1:2" x14ac:dyDescent="0.3">
      <c r="A600" t="s">
        <v>1360</v>
      </c>
      <c r="B600" t="s">
        <v>2157</v>
      </c>
    </row>
    <row r="601" spans="1:2" x14ac:dyDescent="0.3">
      <c r="A601" t="s">
        <v>1362</v>
      </c>
      <c r="B601" t="s">
        <v>2146</v>
      </c>
    </row>
    <row r="602" spans="1:2" x14ac:dyDescent="0.3">
      <c r="A602" t="s">
        <v>240</v>
      </c>
      <c r="B602" t="s">
        <v>2147</v>
      </c>
    </row>
    <row r="603" spans="1:2" x14ac:dyDescent="0.3">
      <c r="A603" t="s">
        <v>1364</v>
      </c>
      <c r="B603" t="s">
        <v>2148</v>
      </c>
    </row>
    <row r="604" spans="1:2" x14ac:dyDescent="0.3">
      <c r="A604" t="s">
        <v>1366</v>
      </c>
      <c r="B604" t="s">
        <v>1925</v>
      </c>
    </row>
    <row r="605" spans="1:2" x14ac:dyDescent="0.3">
      <c r="A605" t="s">
        <v>241</v>
      </c>
      <c r="B605" t="s">
        <v>2218</v>
      </c>
    </row>
    <row r="606" spans="1:2" x14ac:dyDescent="0.3">
      <c r="A606">
        <v>7229</v>
      </c>
      <c r="B606" t="s">
        <v>2219</v>
      </c>
    </row>
    <row r="607" spans="1:2" x14ac:dyDescent="0.3">
      <c r="A607" t="s">
        <v>1368</v>
      </c>
      <c r="B607" t="s">
        <v>2220</v>
      </c>
    </row>
    <row r="608" spans="1:2" x14ac:dyDescent="0.3">
      <c r="A608" t="s">
        <v>2221</v>
      </c>
      <c r="B608" t="s">
        <v>1802</v>
      </c>
    </row>
    <row r="609" spans="1:2" x14ac:dyDescent="0.3">
      <c r="A609" t="s">
        <v>1370</v>
      </c>
      <c r="B609" t="s">
        <v>2175</v>
      </c>
    </row>
    <row r="610" spans="1:2" x14ac:dyDescent="0.3">
      <c r="A610" t="s">
        <v>1372</v>
      </c>
      <c r="B610" t="s">
        <v>2198</v>
      </c>
    </row>
    <row r="611" spans="1:2" x14ac:dyDescent="0.3">
      <c r="A611" t="s">
        <v>1374</v>
      </c>
      <c r="B611" t="s">
        <v>1793</v>
      </c>
    </row>
    <row r="612" spans="1:2" x14ac:dyDescent="0.3">
      <c r="A612">
        <v>2601</v>
      </c>
      <c r="B612" t="s">
        <v>3061</v>
      </c>
    </row>
    <row r="613" spans="1:2" x14ac:dyDescent="0.3">
      <c r="B613" t="s">
        <v>3062</v>
      </c>
    </row>
    <row r="614" spans="1:2" x14ac:dyDescent="0.3">
      <c r="A614" t="s">
        <v>3063</v>
      </c>
      <c r="B614" t="s">
        <v>3064</v>
      </c>
    </row>
    <row r="615" spans="1:2" x14ac:dyDescent="0.3">
      <c r="A615" t="s">
        <v>109</v>
      </c>
      <c r="B615" t="s">
        <v>3065</v>
      </c>
    </row>
    <row r="616" spans="1:2" x14ac:dyDescent="0.3">
      <c r="A616" t="s">
        <v>3560</v>
      </c>
      <c r="B616" t="s">
        <v>3561</v>
      </c>
    </row>
    <row r="617" spans="1:2" x14ac:dyDescent="0.3">
      <c r="A617">
        <v>7301</v>
      </c>
      <c r="B617" t="s">
        <v>3067</v>
      </c>
    </row>
    <row r="618" spans="1:2" x14ac:dyDescent="0.3">
      <c r="A618" t="s">
        <v>1376</v>
      </c>
      <c r="B618" t="s">
        <v>3068</v>
      </c>
    </row>
    <row r="619" spans="1:2" x14ac:dyDescent="0.3">
      <c r="A619" t="s">
        <v>1378</v>
      </c>
      <c r="B619" t="s">
        <v>3069</v>
      </c>
    </row>
    <row r="620" spans="1:2" x14ac:dyDescent="0.3">
      <c r="A620">
        <v>7302</v>
      </c>
      <c r="B620" t="s">
        <v>3070</v>
      </c>
    </row>
    <row r="621" spans="1:2" x14ac:dyDescent="0.3">
      <c r="A621" t="s">
        <v>3071</v>
      </c>
      <c r="B621" t="s">
        <v>3072</v>
      </c>
    </row>
    <row r="622" spans="1:2" x14ac:dyDescent="0.3">
      <c r="A622" t="s">
        <v>1380</v>
      </c>
      <c r="B622" t="s">
        <v>3073</v>
      </c>
    </row>
    <row r="623" spans="1:2" x14ac:dyDescent="0.3">
      <c r="B623" t="s">
        <v>2206</v>
      </c>
    </row>
    <row r="624" spans="1:2" x14ac:dyDescent="0.3">
      <c r="B624" t="s">
        <v>3074</v>
      </c>
    </row>
    <row r="625" spans="1:2" x14ac:dyDescent="0.3">
      <c r="B625" t="s">
        <v>3075</v>
      </c>
    </row>
    <row r="626" spans="1:2" x14ac:dyDescent="0.3">
      <c r="A626" t="s">
        <v>1385</v>
      </c>
      <c r="B626" t="s">
        <v>3076</v>
      </c>
    </row>
    <row r="627" spans="1:2" x14ac:dyDescent="0.3">
      <c r="A627" t="s">
        <v>1387</v>
      </c>
      <c r="B627" t="s">
        <v>3077</v>
      </c>
    </row>
    <row r="628" spans="1:2" x14ac:dyDescent="0.3">
      <c r="A628" t="s">
        <v>1389</v>
      </c>
      <c r="B628" t="s">
        <v>3078</v>
      </c>
    </row>
    <row r="629" spans="1:2" x14ac:dyDescent="0.3">
      <c r="A629" t="s">
        <v>1391</v>
      </c>
      <c r="B629" t="s">
        <v>2038</v>
      </c>
    </row>
    <row r="630" spans="1:2" x14ac:dyDescent="0.3">
      <c r="A630" t="s">
        <v>1393</v>
      </c>
      <c r="B630" t="s">
        <v>3079</v>
      </c>
    </row>
    <row r="631" spans="1:2" x14ac:dyDescent="0.3">
      <c r="A631" t="s">
        <v>1395</v>
      </c>
      <c r="B631" t="s">
        <v>3080</v>
      </c>
    </row>
    <row r="632" spans="1:2" x14ac:dyDescent="0.3">
      <c r="A632" t="s">
        <v>1397</v>
      </c>
      <c r="B632" t="s">
        <v>3081</v>
      </c>
    </row>
    <row r="633" spans="1:2" x14ac:dyDescent="0.3">
      <c r="A633" t="s">
        <v>1399</v>
      </c>
      <c r="B633" t="s">
        <v>1860</v>
      </c>
    </row>
    <row r="634" spans="1:2" x14ac:dyDescent="0.3">
      <c r="A634" t="s">
        <v>246</v>
      </c>
      <c r="B634" t="s">
        <v>3082</v>
      </c>
    </row>
    <row r="635" spans="1:2" x14ac:dyDescent="0.3">
      <c r="A635" t="s">
        <v>1401</v>
      </c>
      <c r="B635" t="s">
        <v>3083</v>
      </c>
    </row>
    <row r="636" spans="1:2" x14ac:dyDescent="0.3">
      <c r="A636" t="s">
        <v>1403</v>
      </c>
      <c r="B636" t="s">
        <v>3084</v>
      </c>
    </row>
    <row r="637" spans="1:2" x14ac:dyDescent="0.3">
      <c r="A637">
        <v>7304</v>
      </c>
      <c r="B637" t="s">
        <v>3085</v>
      </c>
    </row>
    <row r="638" spans="1:2" x14ac:dyDescent="0.3">
      <c r="B638" t="s">
        <v>3086</v>
      </c>
    </row>
    <row r="639" spans="1:2" x14ac:dyDescent="0.3">
      <c r="A639" t="s">
        <v>248</v>
      </c>
      <c r="B639" t="s">
        <v>3087</v>
      </c>
    </row>
    <row r="640" spans="1:2" x14ac:dyDescent="0.3">
      <c r="A640" t="s">
        <v>249</v>
      </c>
      <c r="B640" t="s">
        <v>2025</v>
      </c>
    </row>
    <row r="641" spans="1:2" x14ac:dyDescent="0.3">
      <c r="A641" t="s">
        <v>1407</v>
      </c>
      <c r="B641" t="s">
        <v>3088</v>
      </c>
    </row>
    <row r="642" spans="1:2" x14ac:dyDescent="0.3">
      <c r="A642" t="s">
        <v>1409</v>
      </c>
      <c r="B642" t="s">
        <v>3089</v>
      </c>
    </row>
    <row r="643" spans="1:2" x14ac:dyDescent="0.3">
      <c r="A643" t="s">
        <v>1411</v>
      </c>
      <c r="B643" t="s">
        <v>3090</v>
      </c>
    </row>
    <row r="644" spans="1:2" x14ac:dyDescent="0.3">
      <c r="B644" t="s">
        <v>3091</v>
      </c>
    </row>
    <row r="645" spans="1:2" x14ac:dyDescent="0.3">
      <c r="A645" t="s">
        <v>250</v>
      </c>
      <c r="B645" t="s">
        <v>3092</v>
      </c>
    </row>
    <row r="646" spans="1:2" x14ac:dyDescent="0.3">
      <c r="A646" t="s">
        <v>251</v>
      </c>
      <c r="B646" t="s">
        <v>3093</v>
      </c>
    </row>
    <row r="647" spans="1:2" x14ac:dyDescent="0.3">
      <c r="A647" t="s">
        <v>252</v>
      </c>
      <c r="B647" t="s">
        <v>3094</v>
      </c>
    </row>
    <row r="648" spans="1:2" x14ac:dyDescent="0.3">
      <c r="A648" t="s">
        <v>253</v>
      </c>
      <c r="B648" t="s">
        <v>1825</v>
      </c>
    </row>
    <row r="649" spans="1:2" x14ac:dyDescent="0.3">
      <c r="A649" t="s">
        <v>1413</v>
      </c>
      <c r="B649" t="s">
        <v>3088</v>
      </c>
    </row>
    <row r="650" spans="1:2" x14ac:dyDescent="0.3">
      <c r="A650" t="s">
        <v>1415</v>
      </c>
      <c r="B650" t="s">
        <v>3089</v>
      </c>
    </row>
    <row r="651" spans="1:2" x14ac:dyDescent="0.3">
      <c r="A651" t="s">
        <v>1417</v>
      </c>
      <c r="B651" t="s">
        <v>3090</v>
      </c>
    </row>
    <row r="652" spans="1:2" x14ac:dyDescent="0.3">
      <c r="B652" t="s">
        <v>3095</v>
      </c>
    </row>
    <row r="653" spans="1:2" x14ac:dyDescent="0.3">
      <c r="A653" t="s">
        <v>254</v>
      </c>
      <c r="B653" t="s">
        <v>3096</v>
      </c>
    </row>
    <row r="654" spans="1:2" x14ac:dyDescent="0.3">
      <c r="A654" t="s">
        <v>1419</v>
      </c>
      <c r="B654" t="s">
        <v>3097</v>
      </c>
    </row>
    <row r="655" spans="1:2" x14ac:dyDescent="0.3">
      <c r="A655" t="s">
        <v>1421</v>
      </c>
      <c r="B655" t="s">
        <v>2047</v>
      </c>
    </row>
    <row r="656" spans="1:2" x14ac:dyDescent="0.3">
      <c r="A656" t="s">
        <v>255</v>
      </c>
      <c r="B656" t="s">
        <v>1886</v>
      </c>
    </row>
    <row r="657" spans="1:2" x14ac:dyDescent="0.3">
      <c r="A657" t="s">
        <v>1422</v>
      </c>
      <c r="B657" t="s">
        <v>3098</v>
      </c>
    </row>
    <row r="658" spans="1:2" x14ac:dyDescent="0.3">
      <c r="B658" t="s">
        <v>3099</v>
      </c>
    </row>
    <row r="659" spans="1:2" x14ac:dyDescent="0.3">
      <c r="A659" t="s">
        <v>1424</v>
      </c>
      <c r="B659" t="s">
        <v>3100</v>
      </c>
    </row>
    <row r="660" spans="1:2" x14ac:dyDescent="0.3">
      <c r="A660" t="s">
        <v>1426</v>
      </c>
      <c r="B660" t="s">
        <v>3101</v>
      </c>
    </row>
    <row r="661" spans="1:2" x14ac:dyDescent="0.3">
      <c r="A661" t="s">
        <v>1428</v>
      </c>
      <c r="B661" t="s">
        <v>3102</v>
      </c>
    </row>
    <row r="662" spans="1:2" x14ac:dyDescent="0.3">
      <c r="B662" t="s">
        <v>3103</v>
      </c>
    </row>
    <row r="663" spans="1:2" x14ac:dyDescent="0.3">
      <c r="A663" t="s">
        <v>256</v>
      </c>
      <c r="B663" t="s">
        <v>3104</v>
      </c>
    </row>
    <row r="664" spans="1:2" x14ac:dyDescent="0.3">
      <c r="A664" t="s">
        <v>257</v>
      </c>
      <c r="B664" t="s">
        <v>1886</v>
      </c>
    </row>
    <row r="665" spans="1:2" x14ac:dyDescent="0.3">
      <c r="A665" t="s">
        <v>1430</v>
      </c>
      <c r="B665" t="s">
        <v>3088</v>
      </c>
    </row>
    <row r="666" spans="1:2" x14ac:dyDescent="0.3">
      <c r="A666" t="s">
        <v>1432</v>
      </c>
      <c r="B666" t="s">
        <v>3089</v>
      </c>
    </row>
    <row r="667" spans="1:2" x14ac:dyDescent="0.3">
      <c r="A667" t="s">
        <v>1434</v>
      </c>
      <c r="B667" t="s">
        <v>3090</v>
      </c>
    </row>
    <row r="668" spans="1:2" x14ac:dyDescent="0.3">
      <c r="B668" t="s">
        <v>3105</v>
      </c>
    </row>
    <row r="669" spans="1:2" x14ac:dyDescent="0.3">
      <c r="A669" t="s">
        <v>258</v>
      </c>
      <c r="B669" t="s">
        <v>3096</v>
      </c>
    </row>
    <row r="670" spans="1:2" x14ac:dyDescent="0.3">
      <c r="A670" t="s">
        <v>1436</v>
      </c>
      <c r="B670" t="s">
        <v>3106</v>
      </c>
    </row>
    <row r="671" spans="1:2" x14ac:dyDescent="0.3">
      <c r="B671" t="s">
        <v>1889</v>
      </c>
    </row>
    <row r="672" spans="1:2" x14ac:dyDescent="0.3">
      <c r="A672" t="s">
        <v>1446</v>
      </c>
      <c r="B672" t="s">
        <v>3107</v>
      </c>
    </row>
    <row r="673" spans="1:2" x14ac:dyDescent="0.3">
      <c r="A673" t="s">
        <v>1448</v>
      </c>
      <c r="B673" t="s">
        <v>2038</v>
      </c>
    </row>
    <row r="674" spans="1:2" x14ac:dyDescent="0.3">
      <c r="A674" t="s">
        <v>259</v>
      </c>
      <c r="B674" t="s">
        <v>1886</v>
      </c>
    </row>
    <row r="675" spans="1:2" x14ac:dyDescent="0.3">
      <c r="A675" t="s">
        <v>1450</v>
      </c>
      <c r="B675" t="s">
        <v>3106</v>
      </c>
    </row>
    <row r="676" spans="1:2" x14ac:dyDescent="0.3">
      <c r="B676" t="s">
        <v>1889</v>
      </c>
    </row>
    <row r="677" spans="1:2" x14ac:dyDescent="0.3">
      <c r="A677" t="s">
        <v>1452</v>
      </c>
      <c r="B677" t="s">
        <v>3108</v>
      </c>
    </row>
    <row r="678" spans="1:2" x14ac:dyDescent="0.3">
      <c r="A678" t="s">
        <v>1454</v>
      </c>
      <c r="B678" t="s">
        <v>3109</v>
      </c>
    </row>
    <row r="679" spans="1:2" x14ac:dyDescent="0.3">
      <c r="A679" t="s">
        <v>1456</v>
      </c>
      <c r="B679" t="s">
        <v>3110</v>
      </c>
    </row>
    <row r="680" spans="1:2" x14ac:dyDescent="0.3">
      <c r="A680" t="s">
        <v>260</v>
      </c>
      <c r="B680" t="s">
        <v>3111</v>
      </c>
    </row>
    <row r="681" spans="1:2" x14ac:dyDescent="0.3">
      <c r="A681">
        <v>7305</v>
      </c>
      <c r="B681" t="s">
        <v>3112</v>
      </c>
    </row>
    <row r="682" spans="1:2" x14ac:dyDescent="0.3">
      <c r="B682" t="s">
        <v>3086</v>
      </c>
    </row>
    <row r="683" spans="1:2" x14ac:dyDescent="0.3">
      <c r="A683" t="s">
        <v>1458</v>
      </c>
      <c r="B683" t="s">
        <v>3113</v>
      </c>
    </row>
    <row r="684" spans="1:2" x14ac:dyDescent="0.3">
      <c r="A684" t="s">
        <v>1460</v>
      </c>
      <c r="B684" t="s">
        <v>3114</v>
      </c>
    </row>
    <row r="685" spans="1:2" x14ac:dyDescent="0.3">
      <c r="A685" t="s">
        <v>1462</v>
      </c>
      <c r="B685" t="s">
        <v>3115</v>
      </c>
    </row>
    <row r="686" spans="1:2" x14ac:dyDescent="0.3">
      <c r="A686" t="s">
        <v>1464</v>
      </c>
      <c r="B686" t="s">
        <v>3116</v>
      </c>
    </row>
    <row r="687" spans="1:2" x14ac:dyDescent="0.3">
      <c r="B687" t="s">
        <v>3117</v>
      </c>
    </row>
    <row r="688" spans="1:2" x14ac:dyDescent="0.3">
      <c r="A688" t="s">
        <v>1466</v>
      </c>
      <c r="B688" t="s">
        <v>3118</v>
      </c>
    </row>
    <row r="689" spans="1:2" x14ac:dyDescent="0.3">
      <c r="A689" t="s">
        <v>1468</v>
      </c>
      <c r="B689" t="s">
        <v>3115</v>
      </c>
    </row>
    <row r="690" spans="1:2" x14ac:dyDescent="0.3">
      <c r="A690" t="s">
        <v>1470</v>
      </c>
      <c r="B690" t="s">
        <v>2049</v>
      </c>
    </row>
    <row r="691" spans="1:2" x14ac:dyDescent="0.3">
      <c r="A691">
        <v>7306</v>
      </c>
      <c r="B691" t="s">
        <v>3119</v>
      </c>
    </row>
    <row r="692" spans="1:2" x14ac:dyDescent="0.3">
      <c r="B692" t="s">
        <v>3086</v>
      </c>
    </row>
    <row r="693" spans="1:2" x14ac:dyDescent="0.3">
      <c r="A693" t="s">
        <v>263</v>
      </c>
      <c r="B693" t="s">
        <v>3120</v>
      </c>
    </row>
    <row r="694" spans="1:2" x14ac:dyDescent="0.3">
      <c r="A694" t="s">
        <v>264</v>
      </c>
      <c r="B694" t="s">
        <v>3115</v>
      </c>
    </row>
    <row r="695" spans="1:2" x14ac:dyDescent="0.3">
      <c r="B695" t="s">
        <v>3121</v>
      </c>
    </row>
    <row r="696" spans="1:2" x14ac:dyDescent="0.3">
      <c r="A696" t="s">
        <v>265</v>
      </c>
      <c r="B696" t="s">
        <v>3120</v>
      </c>
    </row>
    <row r="697" spans="1:2" x14ac:dyDescent="0.3">
      <c r="A697" t="s">
        <v>266</v>
      </c>
      <c r="B697" t="s">
        <v>3115</v>
      </c>
    </row>
    <row r="698" spans="1:2" x14ac:dyDescent="0.3">
      <c r="A698" t="s">
        <v>3122</v>
      </c>
      <c r="B698" t="s">
        <v>3123</v>
      </c>
    </row>
    <row r="699" spans="1:2" x14ac:dyDescent="0.3">
      <c r="B699" t="s">
        <v>3124</v>
      </c>
    </row>
    <row r="700" spans="1:2" x14ac:dyDescent="0.3">
      <c r="A700" t="s">
        <v>267</v>
      </c>
      <c r="B700" t="s">
        <v>3125</v>
      </c>
    </row>
    <row r="701" spans="1:2" x14ac:dyDescent="0.3">
      <c r="A701" t="s">
        <v>268</v>
      </c>
      <c r="B701" t="s">
        <v>2047</v>
      </c>
    </row>
    <row r="702" spans="1:2" x14ac:dyDescent="0.3">
      <c r="B702" t="s">
        <v>2076</v>
      </c>
    </row>
    <row r="703" spans="1:2" x14ac:dyDescent="0.3">
      <c r="B703" t="s">
        <v>3126</v>
      </c>
    </row>
    <row r="704" spans="1:2" x14ac:dyDescent="0.3">
      <c r="A704" t="s">
        <v>269</v>
      </c>
      <c r="B704" t="s">
        <v>3127</v>
      </c>
    </row>
    <row r="705" spans="1:2" x14ac:dyDescent="0.3">
      <c r="A705" t="s">
        <v>270</v>
      </c>
      <c r="B705" t="s">
        <v>2038</v>
      </c>
    </row>
    <row r="706" spans="1:2" x14ac:dyDescent="0.3">
      <c r="B706" t="s">
        <v>3099</v>
      </c>
    </row>
    <row r="707" spans="1:2" x14ac:dyDescent="0.3">
      <c r="B707" t="s">
        <v>3128</v>
      </c>
    </row>
    <row r="708" spans="1:2" x14ac:dyDescent="0.3">
      <c r="A708" t="s">
        <v>271</v>
      </c>
      <c r="B708" t="s">
        <v>3129</v>
      </c>
    </row>
    <row r="709" spans="1:2" x14ac:dyDescent="0.3">
      <c r="A709" t="s">
        <v>272</v>
      </c>
      <c r="B709" t="s">
        <v>3130</v>
      </c>
    </row>
    <row r="710" spans="1:2" x14ac:dyDescent="0.3">
      <c r="A710" t="s">
        <v>273</v>
      </c>
      <c r="B710" t="s">
        <v>3101</v>
      </c>
    </row>
    <row r="711" spans="1:2" x14ac:dyDescent="0.3">
      <c r="A711" t="s">
        <v>3131</v>
      </c>
      <c r="B711" t="s">
        <v>3132</v>
      </c>
    </row>
    <row r="712" spans="1:2" x14ac:dyDescent="0.3">
      <c r="A712" t="s">
        <v>274</v>
      </c>
      <c r="B712" t="s">
        <v>3133</v>
      </c>
    </row>
    <row r="713" spans="1:2" x14ac:dyDescent="0.3">
      <c r="A713" t="s">
        <v>275</v>
      </c>
      <c r="B713" t="s">
        <v>1925</v>
      </c>
    </row>
    <row r="714" spans="1:2" x14ac:dyDescent="0.3">
      <c r="A714" t="s">
        <v>3134</v>
      </c>
      <c r="B714" t="s">
        <v>3135</v>
      </c>
    </row>
    <row r="715" spans="1:2" x14ac:dyDescent="0.3">
      <c r="B715" t="s">
        <v>3124</v>
      </c>
    </row>
    <row r="716" spans="1:2" x14ac:dyDescent="0.3">
      <c r="A716" t="s">
        <v>276</v>
      </c>
      <c r="B716" t="s">
        <v>3125</v>
      </c>
    </row>
    <row r="717" spans="1:2" x14ac:dyDescent="0.3">
      <c r="A717" t="s">
        <v>277</v>
      </c>
      <c r="B717" t="s">
        <v>2047</v>
      </c>
    </row>
    <row r="718" spans="1:2" x14ac:dyDescent="0.3">
      <c r="A718" t="s">
        <v>278</v>
      </c>
      <c r="B718" t="s">
        <v>1925</v>
      </c>
    </row>
    <row r="719" spans="1:2" x14ac:dyDescent="0.3">
      <c r="B719" t="s">
        <v>3136</v>
      </c>
    </row>
    <row r="720" spans="1:2" x14ac:dyDescent="0.3">
      <c r="A720" t="s">
        <v>3137</v>
      </c>
      <c r="B720" t="s">
        <v>3138</v>
      </c>
    </row>
    <row r="721" spans="1:2" x14ac:dyDescent="0.3">
      <c r="A721" t="s">
        <v>279</v>
      </c>
      <c r="B721" t="s">
        <v>3139</v>
      </c>
    </row>
    <row r="722" spans="1:2" x14ac:dyDescent="0.3">
      <c r="B722" t="s">
        <v>1889</v>
      </c>
    </row>
    <row r="723" spans="1:2" x14ac:dyDescent="0.3">
      <c r="A723" t="s">
        <v>280</v>
      </c>
      <c r="B723" t="s">
        <v>3140</v>
      </c>
    </row>
    <row r="724" spans="1:2" x14ac:dyDescent="0.3">
      <c r="A724" t="s">
        <v>281</v>
      </c>
      <c r="B724" t="s">
        <v>3141</v>
      </c>
    </row>
    <row r="725" spans="1:2" x14ac:dyDescent="0.3">
      <c r="A725" t="s">
        <v>3142</v>
      </c>
      <c r="B725" t="s">
        <v>3143</v>
      </c>
    </row>
    <row r="726" spans="1:2" x14ac:dyDescent="0.3">
      <c r="A726" t="s">
        <v>282</v>
      </c>
      <c r="B726" t="s">
        <v>3139</v>
      </c>
    </row>
    <row r="727" spans="1:2" x14ac:dyDescent="0.3">
      <c r="A727" t="s">
        <v>283</v>
      </c>
      <c r="B727" t="s">
        <v>1870</v>
      </c>
    </row>
    <row r="728" spans="1:2" x14ac:dyDescent="0.3">
      <c r="A728" t="s">
        <v>284</v>
      </c>
      <c r="B728" t="s">
        <v>1860</v>
      </c>
    </row>
    <row r="729" spans="1:2" x14ac:dyDescent="0.3">
      <c r="A729">
        <v>7307</v>
      </c>
      <c r="B729" t="s">
        <v>3144</v>
      </c>
    </row>
    <row r="730" spans="1:2" x14ac:dyDescent="0.3">
      <c r="B730" t="s">
        <v>3145</v>
      </c>
    </row>
    <row r="731" spans="1:2" x14ac:dyDescent="0.3">
      <c r="A731" t="s">
        <v>286</v>
      </c>
      <c r="B731" t="s">
        <v>3146</v>
      </c>
    </row>
    <row r="732" spans="1:2" x14ac:dyDescent="0.3">
      <c r="A732" t="s">
        <v>1476</v>
      </c>
      <c r="B732" t="s">
        <v>3147</v>
      </c>
    </row>
    <row r="733" spans="1:2" x14ac:dyDescent="0.3">
      <c r="A733" t="s">
        <v>1478</v>
      </c>
      <c r="B733" t="s">
        <v>3148</v>
      </c>
    </row>
    <row r="734" spans="1:2" x14ac:dyDescent="0.3">
      <c r="A734" t="s">
        <v>3149</v>
      </c>
      <c r="B734" t="s">
        <v>3150</v>
      </c>
    </row>
    <row r="735" spans="1:2" x14ac:dyDescent="0.3">
      <c r="A735" t="s">
        <v>287</v>
      </c>
      <c r="B735" t="s">
        <v>3151</v>
      </c>
    </row>
    <row r="736" spans="1:2" x14ac:dyDescent="0.3">
      <c r="A736" t="s">
        <v>288</v>
      </c>
      <c r="B736" t="s">
        <v>3148</v>
      </c>
    </row>
    <row r="737" spans="1:2" x14ac:dyDescent="0.3">
      <c r="B737" t="s">
        <v>3152</v>
      </c>
    </row>
    <row r="738" spans="1:2" x14ac:dyDescent="0.3">
      <c r="A738" t="s">
        <v>289</v>
      </c>
      <c r="B738" t="s">
        <v>3153</v>
      </c>
    </row>
    <row r="739" spans="1:2" x14ac:dyDescent="0.3">
      <c r="A739" t="s">
        <v>290</v>
      </c>
      <c r="B739" t="s">
        <v>3154</v>
      </c>
    </row>
    <row r="740" spans="1:2" x14ac:dyDescent="0.3">
      <c r="A740" t="s">
        <v>1480</v>
      </c>
      <c r="B740" t="s">
        <v>3155</v>
      </c>
    </row>
    <row r="741" spans="1:2" x14ac:dyDescent="0.3">
      <c r="A741" t="s">
        <v>1482</v>
      </c>
      <c r="B741" t="s">
        <v>3156</v>
      </c>
    </row>
    <row r="742" spans="1:2" x14ac:dyDescent="0.3">
      <c r="A742" t="s">
        <v>291</v>
      </c>
      <c r="B742" t="s">
        <v>3157</v>
      </c>
    </row>
    <row r="743" spans="1:2" x14ac:dyDescent="0.3">
      <c r="A743" t="s">
        <v>1484</v>
      </c>
      <c r="B743" t="s">
        <v>3156</v>
      </c>
    </row>
    <row r="744" spans="1:2" x14ac:dyDescent="0.3">
      <c r="A744" t="s">
        <v>1486</v>
      </c>
      <c r="B744" t="s">
        <v>1772</v>
      </c>
    </row>
    <row r="745" spans="1:2" x14ac:dyDescent="0.3">
      <c r="A745" t="s">
        <v>292</v>
      </c>
      <c r="B745" t="s">
        <v>3150</v>
      </c>
    </row>
    <row r="746" spans="1:2" x14ac:dyDescent="0.3">
      <c r="A746" t="s">
        <v>1488</v>
      </c>
      <c r="B746" t="s">
        <v>3158</v>
      </c>
    </row>
    <row r="747" spans="1:2" x14ac:dyDescent="0.3">
      <c r="A747" t="s">
        <v>1490</v>
      </c>
      <c r="B747" t="s">
        <v>3148</v>
      </c>
    </row>
    <row r="748" spans="1:2" x14ac:dyDescent="0.3">
      <c r="B748" t="s">
        <v>2102</v>
      </c>
    </row>
    <row r="749" spans="1:2" x14ac:dyDescent="0.3">
      <c r="A749" t="s">
        <v>293</v>
      </c>
      <c r="B749" t="s">
        <v>3153</v>
      </c>
    </row>
    <row r="750" spans="1:2" x14ac:dyDescent="0.3">
      <c r="A750" t="s">
        <v>294</v>
      </c>
      <c r="B750" t="s">
        <v>3154</v>
      </c>
    </row>
    <row r="751" spans="1:2" x14ac:dyDescent="0.3">
      <c r="A751" t="s">
        <v>1492</v>
      </c>
      <c r="B751" t="s">
        <v>3155</v>
      </c>
    </row>
    <row r="752" spans="1:2" x14ac:dyDescent="0.3">
      <c r="A752" t="s">
        <v>1494</v>
      </c>
      <c r="B752" t="s">
        <v>3156</v>
      </c>
    </row>
    <row r="753" spans="1:2" x14ac:dyDescent="0.3">
      <c r="A753" t="s">
        <v>295</v>
      </c>
      <c r="B753" t="s">
        <v>3157</v>
      </c>
    </row>
    <row r="754" spans="1:2" x14ac:dyDescent="0.3">
      <c r="B754" t="s">
        <v>3159</v>
      </c>
    </row>
    <row r="755" spans="1:2" x14ac:dyDescent="0.3">
      <c r="A755" t="s">
        <v>1496</v>
      </c>
      <c r="B755" t="s">
        <v>3160</v>
      </c>
    </row>
    <row r="756" spans="1:2" x14ac:dyDescent="0.3">
      <c r="A756" t="s">
        <v>1498</v>
      </c>
      <c r="B756" t="s">
        <v>3161</v>
      </c>
    </row>
    <row r="757" spans="1:2" x14ac:dyDescent="0.3">
      <c r="B757" t="s">
        <v>3162</v>
      </c>
    </row>
    <row r="758" spans="1:2" x14ac:dyDescent="0.3">
      <c r="A758" t="s">
        <v>1500</v>
      </c>
      <c r="B758" t="s">
        <v>3160</v>
      </c>
    </row>
    <row r="759" spans="1:2" x14ac:dyDescent="0.3">
      <c r="A759" t="s">
        <v>1502</v>
      </c>
      <c r="B759" t="s">
        <v>3161</v>
      </c>
    </row>
    <row r="760" spans="1:2" x14ac:dyDescent="0.3">
      <c r="A760" t="s">
        <v>296</v>
      </c>
      <c r="B760" t="s">
        <v>3150</v>
      </c>
    </row>
    <row r="761" spans="1:2" x14ac:dyDescent="0.3">
      <c r="A761" t="s">
        <v>1504</v>
      </c>
      <c r="B761" t="s">
        <v>3158</v>
      </c>
    </row>
    <row r="762" spans="1:2" x14ac:dyDescent="0.3">
      <c r="A762" t="s">
        <v>1506</v>
      </c>
      <c r="B762" t="s">
        <v>3148</v>
      </c>
    </row>
    <row r="763" spans="1:2" x14ac:dyDescent="0.3">
      <c r="A763">
        <v>7308</v>
      </c>
      <c r="B763" t="s">
        <v>3163</v>
      </c>
    </row>
    <row r="764" spans="1:2" x14ac:dyDescent="0.3">
      <c r="A764" t="s">
        <v>1508</v>
      </c>
      <c r="B764" t="s">
        <v>3164</v>
      </c>
    </row>
    <row r="765" spans="1:2" x14ac:dyDescent="0.3">
      <c r="A765" t="s">
        <v>3165</v>
      </c>
      <c r="B765" t="s">
        <v>3166</v>
      </c>
    </row>
    <row r="766" spans="1:2" x14ac:dyDescent="0.3">
      <c r="A766" t="s">
        <v>3167</v>
      </c>
      <c r="B766" t="s">
        <v>3168</v>
      </c>
    </row>
    <row r="767" spans="1:2" x14ac:dyDescent="0.3">
      <c r="A767" t="s">
        <v>3169</v>
      </c>
      <c r="B767" t="s">
        <v>1925</v>
      </c>
    </row>
    <row r="768" spans="1:2" x14ac:dyDescent="0.3">
      <c r="A768" t="s">
        <v>1512</v>
      </c>
      <c r="B768" t="s">
        <v>3170</v>
      </c>
    </row>
    <row r="769" spans="1:2" x14ac:dyDescent="0.3">
      <c r="A769" t="s">
        <v>1514</v>
      </c>
      <c r="B769" t="s">
        <v>3171</v>
      </c>
    </row>
    <row r="770" spans="1:2" x14ac:dyDescent="0.3">
      <c r="A770" t="s">
        <v>3172</v>
      </c>
      <c r="B770" t="s">
        <v>2102</v>
      </c>
    </row>
    <row r="771" spans="1:2" x14ac:dyDescent="0.3">
      <c r="B771" t="s">
        <v>3173</v>
      </c>
    </row>
    <row r="772" spans="1:2" x14ac:dyDescent="0.3">
      <c r="A772" t="s">
        <v>1516</v>
      </c>
      <c r="B772" t="s">
        <v>3174</v>
      </c>
    </row>
    <row r="773" spans="1:2" x14ac:dyDescent="0.3">
      <c r="A773" t="s">
        <v>1518</v>
      </c>
      <c r="B773" t="s">
        <v>1772</v>
      </c>
    </row>
    <row r="774" spans="1:2" x14ac:dyDescent="0.3">
      <c r="A774" t="s">
        <v>1520</v>
      </c>
      <c r="B774" t="s">
        <v>1773</v>
      </c>
    </row>
    <row r="775" spans="1:2" x14ac:dyDescent="0.3">
      <c r="A775" t="s">
        <v>3175</v>
      </c>
      <c r="B775" t="s">
        <v>3176</v>
      </c>
    </row>
    <row r="776" spans="1:2" x14ac:dyDescent="0.3">
      <c r="A776" t="s">
        <v>1522</v>
      </c>
      <c r="B776" t="s">
        <v>3177</v>
      </c>
    </row>
    <row r="777" spans="1:2" x14ac:dyDescent="0.3">
      <c r="B777" t="s">
        <v>3178</v>
      </c>
    </row>
    <row r="778" spans="1:2" x14ac:dyDescent="0.3">
      <c r="A778" t="s">
        <v>1524</v>
      </c>
      <c r="B778" t="s">
        <v>3179</v>
      </c>
    </row>
    <row r="779" spans="1:2" x14ac:dyDescent="0.3">
      <c r="B779" t="s">
        <v>3180</v>
      </c>
    </row>
    <row r="780" spans="1:2" x14ac:dyDescent="0.3">
      <c r="A780" t="s">
        <v>1526</v>
      </c>
      <c r="B780" t="s">
        <v>3181</v>
      </c>
    </row>
    <row r="781" spans="1:2" x14ac:dyDescent="0.3">
      <c r="A781" t="s">
        <v>1528</v>
      </c>
      <c r="B781" t="s">
        <v>3182</v>
      </c>
    </row>
    <row r="782" spans="1:2" x14ac:dyDescent="0.3">
      <c r="A782" t="s">
        <v>1530</v>
      </c>
      <c r="B782" t="s">
        <v>3183</v>
      </c>
    </row>
    <row r="783" spans="1:2" x14ac:dyDescent="0.3">
      <c r="A783">
        <v>7310</v>
      </c>
      <c r="B783" t="s">
        <v>3184</v>
      </c>
    </row>
    <row r="784" spans="1:2" x14ac:dyDescent="0.3">
      <c r="A784" t="s">
        <v>1532</v>
      </c>
      <c r="B784" t="s">
        <v>3185</v>
      </c>
    </row>
    <row r="785" spans="1:2" x14ac:dyDescent="0.3">
      <c r="B785" t="s">
        <v>3186</v>
      </c>
    </row>
    <row r="786" spans="1:2" x14ac:dyDescent="0.3">
      <c r="A786" t="s">
        <v>3187</v>
      </c>
      <c r="B786" t="s">
        <v>3188</v>
      </c>
    </row>
    <row r="787" spans="1:2" x14ac:dyDescent="0.3">
      <c r="A787" t="s">
        <v>1534</v>
      </c>
      <c r="B787" t="s">
        <v>3189</v>
      </c>
    </row>
    <row r="788" spans="1:2" x14ac:dyDescent="0.3">
      <c r="A788" t="s">
        <v>1536</v>
      </c>
      <c r="B788" t="s">
        <v>3190</v>
      </c>
    </row>
    <row r="789" spans="1:2" x14ac:dyDescent="0.3">
      <c r="B789" t="s">
        <v>3191</v>
      </c>
    </row>
    <row r="790" spans="1:2" x14ac:dyDescent="0.3">
      <c r="A790" t="s">
        <v>1538</v>
      </c>
      <c r="B790" t="s">
        <v>3192</v>
      </c>
    </row>
    <row r="791" spans="1:2" x14ac:dyDescent="0.3">
      <c r="A791" t="s">
        <v>1540</v>
      </c>
      <c r="B791" t="s">
        <v>3193</v>
      </c>
    </row>
    <row r="792" spans="1:2" x14ac:dyDescent="0.3">
      <c r="A792" t="s">
        <v>3194</v>
      </c>
      <c r="B792" t="s">
        <v>1825</v>
      </c>
    </row>
    <row r="793" spans="1:2" x14ac:dyDescent="0.3">
      <c r="A793" t="s">
        <v>1542</v>
      </c>
      <c r="B793" t="s">
        <v>3195</v>
      </c>
    </row>
    <row r="794" spans="1:2" x14ac:dyDescent="0.3">
      <c r="A794" t="s">
        <v>1544</v>
      </c>
      <c r="B794" t="s">
        <v>3196</v>
      </c>
    </row>
    <row r="795" spans="1:2" x14ac:dyDescent="0.3">
      <c r="A795" t="s">
        <v>301</v>
      </c>
      <c r="B795" t="s">
        <v>3197</v>
      </c>
    </row>
    <row r="796" spans="1:2" x14ac:dyDescent="0.3">
      <c r="B796" t="s">
        <v>3198</v>
      </c>
    </row>
    <row r="797" spans="1:2" x14ac:dyDescent="0.3">
      <c r="B797" t="s">
        <v>3199</v>
      </c>
    </row>
    <row r="798" spans="1:2" x14ac:dyDescent="0.3">
      <c r="A798" t="s">
        <v>1546</v>
      </c>
      <c r="B798" t="s">
        <v>3200</v>
      </c>
    </row>
    <row r="799" spans="1:2" x14ac:dyDescent="0.3">
      <c r="A799" t="s">
        <v>1548</v>
      </c>
      <c r="B799" t="s">
        <v>3201</v>
      </c>
    </row>
    <row r="800" spans="1:2" x14ac:dyDescent="0.3">
      <c r="A800" t="s">
        <v>1550</v>
      </c>
      <c r="B800" t="s">
        <v>3202</v>
      </c>
    </row>
    <row r="801" spans="1:2" x14ac:dyDescent="0.3">
      <c r="A801" t="s">
        <v>1552</v>
      </c>
      <c r="B801" t="s">
        <v>1773</v>
      </c>
    </row>
    <row r="802" spans="1:2" x14ac:dyDescent="0.3">
      <c r="B802" t="s">
        <v>3203</v>
      </c>
    </row>
    <row r="803" spans="1:2" x14ac:dyDescent="0.3">
      <c r="A803" t="s">
        <v>1554</v>
      </c>
      <c r="B803" t="s">
        <v>3204</v>
      </c>
    </row>
    <row r="804" spans="1:2" x14ac:dyDescent="0.3">
      <c r="A804" t="s">
        <v>1556</v>
      </c>
      <c r="B804" t="s">
        <v>3205</v>
      </c>
    </row>
    <row r="805" spans="1:2" x14ac:dyDescent="0.3">
      <c r="A805">
        <v>7318</v>
      </c>
      <c r="B805" t="s">
        <v>3206</v>
      </c>
    </row>
    <row r="806" spans="1:2" x14ac:dyDescent="0.3">
      <c r="B806" t="s">
        <v>3207</v>
      </c>
    </row>
    <row r="807" spans="1:2" x14ac:dyDescent="0.3">
      <c r="A807" t="s">
        <v>303</v>
      </c>
      <c r="B807" t="s">
        <v>3208</v>
      </c>
    </row>
    <row r="808" spans="1:2" x14ac:dyDescent="0.3">
      <c r="A808" t="s">
        <v>3209</v>
      </c>
      <c r="B808" t="s">
        <v>3210</v>
      </c>
    </row>
    <row r="809" spans="1:2" x14ac:dyDescent="0.3">
      <c r="A809" t="s">
        <v>304</v>
      </c>
      <c r="B809" t="s">
        <v>3139</v>
      </c>
    </row>
    <row r="810" spans="1:2" x14ac:dyDescent="0.3">
      <c r="A810" t="s">
        <v>305</v>
      </c>
      <c r="B810" t="s">
        <v>1870</v>
      </c>
    </row>
    <row r="811" spans="1:2" x14ac:dyDescent="0.3">
      <c r="A811" t="s">
        <v>306</v>
      </c>
      <c r="B811" t="s">
        <v>3211</v>
      </c>
    </row>
    <row r="812" spans="1:2" x14ac:dyDescent="0.3">
      <c r="A812" t="s">
        <v>3212</v>
      </c>
      <c r="B812" t="s">
        <v>3213</v>
      </c>
    </row>
    <row r="813" spans="1:2" x14ac:dyDescent="0.3">
      <c r="A813" t="s">
        <v>307</v>
      </c>
      <c r="B813" t="s">
        <v>3139</v>
      </c>
    </row>
    <row r="814" spans="1:2" x14ac:dyDescent="0.3">
      <c r="B814" t="s">
        <v>1889</v>
      </c>
    </row>
    <row r="815" spans="1:2" x14ac:dyDescent="0.3">
      <c r="A815" t="s">
        <v>308</v>
      </c>
      <c r="B815" t="s">
        <v>3214</v>
      </c>
    </row>
    <row r="816" spans="1:2" x14ac:dyDescent="0.3">
      <c r="A816" t="s">
        <v>309</v>
      </c>
      <c r="B816" t="s">
        <v>1884</v>
      </c>
    </row>
    <row r="817" spans="1:2" x14ac:dyDescent="0.3">
      <c r="A817" t="s">
        <v>310</v>
      </c>
      <c r="B817" t="s">
        <v>3215</v>
      </c>
    </row>
    <row r="818" spans="1:2" x14ac:dyDescent="0.3">
      <c r="A818" t="s">
        <v>1561</v>
      </c>
      <c r="B818" t="s">
        <v>3216</v>
      </c>
    </row>
    <row r="819" spans="1:2" x14ac:dyDescent="0.3">
      <c r="B819" t="s">
        <v>1889</v>
      </c>
    </row>
    <row r="820" spans="1:2" x14ac:dyDescent="0.3">
      <c r="B820" t="s">
        <v>3217</v>
      </c>
    </row>
    <row r="821" spans="1:2" x14ac:dyDescent="0.3">
      <c r="A821" t="s">
        <v>1563</v>
      </c>
      <c r="B821" t="s">
        <v>3218</v>
      </c>
    </row>
    <row r="822" spans="1:2" x14ac:dyDescent="0.3">
      <c r="B822" t="s">
        <v>3219</v>
      </c>
    </row>
    <row r="823" spans="1:2" x14ac:dyDescent="0.3">
      <c r="A823" t="s">
        <v>1565</v>
      </c>
      <c r="B823" t="s">
        <v>3220</v>
      </c>
    </row>
    <row r="824" spans="1:2" x14ac:dyDescent="0.3">
      <c r="A824" t="s">
        <v>1567</v>
      </c>
      <c r="B824" t="s">
        <v>3221</v>
      </c>
    </row>
    <row r="825" spans="1:2" x14ac:dyDescent="0.3">
      <c r="B825" t="s">
        <v>3222</v>
      </c>
    </row>
    <row r="826" spans="1:2" x14ac:dyDescent="0.3">
      <c r="B826" t="s">
        <v>3223</v>
      </c>
    </row>
    <row r="827" spans="1:2" x14ac:dyDescent="0.3">
      <c r="A827" t="s">
        <v>1569</v>
      </c>
      <c r="B827" t="s">
        <v>3224</v>
      </c>
    </row>
    <row r="828" spans="1:2" x14ac:dyDescent="0.3">
      <c r="A828" t="s">
        <v>1571</v>
      </c>
      <c r="B828" t="s">
        <v>2165</v>
      </c>
    </row>
    <row r="829" spans="1:2" x14ac:dyDescent="0.3">
      <c r="B829" t="s">
        <v>3225</v>
      </c>
    </row>
    <row r="830" spans="1:2" x14ac:dyDescent="0.3">
      <c r="A830" t="s">
        <v>1573</v>
      </c>
      <c r="B830" t="s">
        <v>3224</v>
      </c>
    </row>
    <row r="831" spans="1:2" x14ac:dyDescent="0.3">
      <c r="A831" t="s">
        <v>1575</v>
      </c>
      <c r="B831" t="s">
        <v>2165</v>
      </c>
    </row>
    <row r="832" spans="1:2" x14ac:dyDescent="0.3">
      <c r="B832" t="s">
        <v>3226</v>
      </c>
    </row>
    <row r="833" spans="1:2" x14ac:dyDescent="0.3">
      <c r="A833" t="s">
        <v>1577</v>
      </c>
      <c r="B833" t="s">
        <v>3224</v>
      </c>
    </row>
    <row r="834" spans="1:2" x14ac:dyDescent="0.3">
      <c r="B834" t="s">
        <v>3227</v>
      </c>
    </row>
    <row r="835" spans="1:2" x14ac:dyDescent="0.3">
      <c r="A835" t="s">
        <v>1579</v>
      </c>
      <c r="B835" t="s">
        <v>3228</v>
      </c>
    </row>
    <row r="836" spans="1:2" x14ac:dyDescent="0.3">
      <c r="A836" t="s">
        <v>1581</v>
      </c>
      <c r="B836" t="s">
        <v>3229</v>
      </c>
    </row>
    <row r="837" spans="1:2" x14ac:dyDescent="0.3">
      <c r="A837" t="s">
        <v>1583</v>
      </c>
      <c r="B837" t="s">
        <v>2166</v>
      </c>
    </row>
    <row r="838" spans="1:2" x14ac:dyDescent="0.3">
      <c r="A838" t="s">
        <v>311</v>
      </c>
      <c r="B838" t="s">
        <v>3230</v>
      </c>
    </row>
    <row r="839" spans="1:2" x14ac:dyDescent="0.3">
      <c r="B839" t="s">
        <v>3231</v>
      </c>
    </row>
    <row r="840" spans="1:2" x14ac:dyDescent="0.3">
      <c r="A840" t="s">
        <v>1585</v>
      </c>
      <c r="B840" t="s">
        <v>3232</v>
      </c>
    </row>
    <row r="841" spans="1:2" x14ac:dyDescent="0.3">
      <c r="A841" t="s">
        <v>1587</v>
      </c>
      <c r="B841" t="s">
        <v>2038</v>
      </c>
    </row>
    <row r="842" spans="1:2" x14ac:dyDescent="0.3">
      <c r="B842" t="s">
        <v>2019</v>
      </c>
    </row>
    <row r="843" spans="1:2" x14ac:dyDescent="0.3">
      <c r="A843" t="s">
        <v>1589</v>
      </c>
      <c r="B843" t="s">
        <v>3232</v>
      </c>
    </row>
    <row r="844" spans="1:2" x14ac:dyDescent="0.3">
      <c r="A844" t="s">
        <v>1591</v>
      </c>
      <c r="B844" t="s">
        <v>3233</v>
      </c>
    </row>
    <row r="845" spans="1:2" x14ac:dyDescent="0.3">
      <c r="B845" t="s">
        <v>3234</v>
      </c>
    </row>
    <row r="846" spans="1:2" x14ac:dyDescent="0.3">
      <c r="A846" t="s">
        <v>1593</v>
      </c>
      <c r="B846" t="s">
        <v>3235</v>
      </c>
    </row>
    <row r="847" spans="1:2" x14ac:dyDescent="0.3">
      <c r="A847" t="s">
        <v>1595</v>
      </c>
      <c r="B847" t="s">
        <v>3236</v>
      </c>
    </row>
    <row r="848" spans="1:2" x14ac:dyDescent="0.3">
      <c r="A848" t="s">
        <v>312</v>
      </c>
      <c r="B848" t="s">
        <v>1776</v>
      </c>
    </row>
    <row r="849" spans="1:2" x14ac:dyDescent="0.3">
      <c r="B849" t="s">
        <v>3237</v>
      </c>
    </row>
    <row r="850" spans="1:2" x14ac:dyDescent="0.3">
      <c r="A850" t="s">
        <v>313</v>
      </c>
      <c r="B850" t="s">
        <v>3238</v>
      </c>
    </row>
    <row r="851" spans="1:2" x14ac:dyDescent="0.3">
      <c r="A851" t="s">
        <v>314</v>
      </c>
      <c r="B851" t="s">
        <v>3239</v>
      </c>
    </row>
    <row r="852" spans="1:2" x14ac:dyDescent="0.3">
      <c r="A852" t="s">
        <v>315</v>
      </c>
      <c r="B852" t="s">
        <v>3240</v>
      </c>
    </row>
    <row r="853" spans="1:2" x14ac:dyDescent="0.3">
      <c r="A853" t="s">
        <v>316</v>
      </c>
      <c r="B853" t="s">
        <v>3241</v>
      </c>
    </row>
    <row r="854" spans="1:2" x14ac:dyDescent="0.3">
      <c r="A854" t="s">
        <v>317</v>
      </c>
      <c r="B854" t="s">
        <v>1776</v>
      </c>
    </row>
    <row r="855" spans="1:2" x14ac:dyDescent="0.3">
      <c r="A855">
        <v>7326</v>
      </c>
      <c r="B855" t="s">
        <v>3242</v>
      </c>
    </row>
    <row r="856" spans="1:2" x14ac:dyDescent="0.3">
      <c r="B856" t="s">
        <v>3243</v>
      </c>
    </row>
    <row r="857" spans="1:2" x14ac:dyDescent="0.3">
      <c r="A857" t="s">
        <v>319</v>
      </c>
      <c r="B857" t="s">
        <v>3244</v>
      </c>
    </row>
    <row r="858" spans="1:2" x14ac:dyDescent="0.3">
      <c r="A858" t="s">
        <v>320</v>
      </c>
      <c r="B858" t="s">
        <v>1886</v>
      </c>
    </row>
    <row r="859" spans="1:2" x14ac:dyDescent="0.3">
      <c r="A859" t="s">
        <v>1599</v>
      </c>
      <c r="B859" t="s">
        <v>3245</v>
      </c>
    </row>
    <row r="860" spans="1:2" x14ac:dyDescent="0.3">
      <c r="A860" t="s">
        <v>1601</v>
      </c>
      <c r="B860" t="s">
        <v>1772</v>
      </c>
    </row>
    <row r="861" spans="1:2" x14ac:dyDescent="0.3">
      <c r="A861" t="s">
        <v>321</v>
      </c>
      <c r="B861" t="s">
        <v>3246</v>
      </c>
    </row>
    <row r="862" spans="1:2" x14ac:dyDescent="0.3">
      <c r="A862" t="s">
        <v>3247</v>
      </c>
      <c r="B862" t="s">
        <v>1951</v>
      </c>
    </row>
    <row r="863" spans="1:2" x14ac:dyDescent="0.3">
      <c r="A863" t="s">
        <v>322</v>
      </c>
      <c r="B863" t="s">
        <v>3248</v>
      </c>
    </row>
    <row r="864" spans="1:2" x14ac:dyDescent="0.3">
      <c r="A864" t="s">
        <v>323</v>
      </c>
      <c r="B864" t="s">
        <v>3249</v>
      </c>
    </row>
    <row r="865" spans="1:2" x14ac:dyDescent="0.3">
      <c r="A865" t="s">
        <v>324</v>
      </c>
      <c r="B865" t="s">
        <v>3250</v>
      </c>
    </row>
    <row r="866" spans="1:2" x14ac:dyDescent="0.3">
      <c r="A866" t="s">
        <v>325</v>
      </c>
      <c r="B866" t="s">
        <v>3251</v>
      </c>
    </row>
    <row r="867" spans="1:2" x14ac:dyDescent="0.3">
      <c r="B867" t="s">
        <v>3252</v>
      </c>
    </row>
    <row r="868" spans="1:2" x14ac:dyDescent="0.3">
      <c r="A868" t="s">
        <v>326</v>
      </c>
      <c r="B868" t="s">
        <v>3245</v>
      </c>
    </row>
    <row r="869" spans="1:2" x14ac:dyDescent="0.3">
      <c r="A869" t="s">
        <v>327</v>
      </c>
      <c r="B869" t="s">
        <v>3253</v>
      </c>
    </row>
    <row r="870" spans="1:2" x14ac:dyDescent="0.3">
      <c r="A870" t="s">
        <v>328</v>
      </c>
      <c r="B870" t="s">
        <v>3254</v>
      </c>
    </row>
    <row r="871" spans="1:2" x14ac:dyDescent="0.3">
      <c r="A871" t="s">
        <v>329</v>
      </c>
      <c r="B871" t="s">
        <v>1870</v>
      </c>
    </row>
    <row r="872" spans="1:2" x14ac:dyDescent="0.3">
      <c r="A872">
        <v>7601</v>
      </c>
      <c r="B872" t="s">
        <v>3255</v>
      </c>
    </row>
    <row r="873" spans="1:2" x14ac:dyDescent="0.3">
      <c r="A873" t="s">
        <v>3256</v>
      </c>
      <c r="B873" t="s">
        <v>3257</v>
      </c>
    </row>
    <row r="874" spans="1:2" x14ac:dyDescent="0.3">
      <c r="A874" t="s">
        <v>1603</v>
      </c>
      <c r="B874" t="s">
        <v>3258</v>
      </c>
    </row>
    <row r="875" spans="1:2" x14ac:dyDescent="0.3">
      <c r="A875" t="s">
        <v>1607</v>
      </c>
      <c r="B875" t="s">
        <v>1773</v>
      </c>
    </row>
    <row r="876" spans="1:2" x14ac:dyDescent="0.3">
      <c r="A876" t="s">
        <v>3259</v>
      </c>
      <c r="B876" t="s">
        <v>3260</v>
      </c>
    </row>
    <row r="877" spans="1:2" x14ac:dyDescent="0.3">
      <c r="A877" t="s">
        <v>1609</v>
      </c>
      <c r="B877" t="s">
        <v>3258</v>
      </c>
    </row>
    <row r="878" spans="1:2" x14ac:dyDescent="0.3">
      <c r="A878" t="s">
        <v>1611</v>
      </c>
      <c r="B878" t="s">
        <v>3261</v>
      </c>
    </row>
    <row r="879" spans="1:2" x14ac:dyDescent="0.3">
      <c r="A879" t="s">
        <v>1613</v>
      </c>
      <c r="B879" t="s">
        <v>1773</v>
      </c>
    </row>
    <row r="880" spans="1:2" x14ac:dyDescent="0.3">
      <c r="A880">
        <v>7603</v>
      </c>
      <c r="B880" t="s">
        <v>3262</v>
      </c>
    </row>
    <row r="881" spans="1:2" x14ac:dyDescent="0.3">
      <c r="A881" t="s">
        <v>1615</v>
      </c>
      <c r="B881" t="s">
        <v>3263</v>
      </c>
    </row>
    <row r="882" spans="1:2" x14ac:dyDescent="0.3">
      <c r="A882" t="s">
        <v>1619</v>
      </c>
      <c r="B882" t="s">
        <v>3264</v>
      </c>
    </row>
    <row r="883" spans="1:2" x14ac:dyDescent="0.3">
      <c r="A883">
        <v>7604</v>
      </c>
      <c r="B883" t="s">
        <v>3266</v>
      </c>
    </row>
    <row r="884" spans="1:2" x14ac:dyDescent="0.3">
      <c r="A884" t="s">
        <v>3267</v>
      </c>
      <c r="B884" t="s">
        <v>3268</v>
      </c>
    </row>
    <row r="885" spans="1:2" x14ac:dyDescent="0.3">
      <c r="A885" t="s">
        <v>87</v>
      </c>
      <c r="B885" t="s">
        <v>3269</v>
      </c>
    </row>
    <row r="886" spans="1:2" x14ac:dyDescent="0.3">
      <c r="A886" t="s">
        <v>88</v>
      </c>
      <c r="B886" t="s">
        <v>3270</v>
      </c>
    </row>
    <row r="887" spans="1:2" x14ac:dyDescent="0.3">
      <c r="B887" t="s">
        <v>3271</v>
      </c>
    </row>
    <row r="888" spans="1:2" x14ac:dyDescent="0.3">
      <c r="A888" t="s">
        <v>89</v>
      </c>
      <c r="B888" t="s">
        <v>3272</v>
      </c>
    </row>
    <row r="889" spans="1:2" x14ac:dyDescent="0.3">
      <c r="A889" t="s">
        <v>3273</v>
      </c>
      <c r="B889" t="s">
        <v>1825</v>
      </c>
    </row>
    <row r="890" spans="1:2" x14ac:dyDescent="0.3">
      <c r="A890" t="s">
        <v>90</v>
      </c>
      <c r="B890" t="s">
        <v>3274</v>
      </c>
    </row>
    <row r="891" spans="1:2" x14ac:dyDescent="0.3">
      <c r="A891" t="s">
        <v>91</v>
      </c>
      <c r="B891" t="s">
        <v>3275</v>
      </c>
    </row>
    <row r="892" spans="1:2" x14ac:dyDescent="0.3">
      <c r="A892">
        <v>7605</v>
      </c>
      <c r="B892" t="s">
        <v>3276</v>
      </c>
    </row>
    <row r="893" spans="1:2" x14ac:dyDescent="0.3">
      <c r="B893" t="s">
        <v>3268</v>
      </c>
    </row>
    <row r="894" spans="1:2" x14ac:dyDescent="0.3">
      <c r="A894" t="s">
        <v>1630</v>
      </c>
      <c r="B894" t="s">
        <v>3277</v>
      </c>
    </row>
    <row r="895" spans="1:2" x14ac:dyDescent="0.3">
      <c r="A895" t="s">
        <v>1632</v>
      </c>
      <c r="B895" t="s">
        <v>1798</v>
      </c>
    </row>
    <row r="896" spans="1:2" x14ac:dyDescent="0.3">
      <c r="B896" t="s">
        <v>3271</v>
      </c>
    </row>
    <row r="897" spans="1:2" x14ac:dyDescent="0.3">
      <c r="A897" t="s">
        <v>1634</v>
      </c>
      <c r="B897" t="s">
        <v>3277</v>
      </c>
    </row>
    <row r="898" spans="1:2" x14ac:dyDescent="0.3">
      <c r="A898" t="s">
        <v>1636</v>
      </c>
      <c r="B898" t="s">
        <v>1798</v>
      </c>
    </row>
    <row r="899" spans="1:2" x14ac:dyDescent="0.3">
      <c r="A899">
        <v>7606</v>
      </c>
      <c r="B899" t="s">
        <v>3278</v>
      </c>
    </row>
    <row r="900" spans="1:2" x14ac:dyDescent="0.3">
      <c r="B900" t="s">
        <v>3279</v>
      </c>
    </row>
    <row r="901" spans="1:2" x14ac:dyDescent="0.3">
      <c r="A901" t="s">
        <v>3280</v>
      </c>
      <c r="B901" t="s">
        <v>3281</v>
      </c>
    </row>
    <row r="902" spans="1:2" x14ac:dyDescent="0.3">
      <c r="A902" t="s">
        <v>1638</v>
      </c>
      <c r="B902" t="s">
        <v>3282</v>
      </c>
    </row>
    <row r="903" spans="1:2" x14ac:dyDescent="0.3">
      <c r="B903" t="s">
        <v>1889</v>
      </c>
    </row>
    <row r="904" spans="1:2" x14ac:dyDescent="0.3">
      <c r="A904" t="s">
        <v>1640</v>
      </c>
      <c r="B904" t="s">
        <v>3283</v>
      </c>
    </row>
    <row r="905" spans="1:2" x14ac:dyDescent="0.3">
      <c r="B905" t="s">
        <v>3284</v>
      </c>
    </row>
    <row r="906" spans="1:2" x14ac:dyDescent="0.3">
      <c r="A906" t="s">
        <v>1642</v>
      </c>
      <c r="B906" t="s">
        <v>3285</v>
      </c>
    </row>
    <row r="907" spans="1:2" x14ac:dyDescent="0.3">
      <c r="A907" t="s">
        <v>1644</v>
      </c>
      <c r="B907" t="s">
        <v>3286</v>
      </c>
    </row>
    <row r="908" spans="1:2" x14ac:dyDescent="0.3">
      <c r="A908" t="s">
        <v>1646</v>
      </c>
      <c r="B908" t="s">
        <v>3287</v>
      </c>
    </row>
    <row r="909" spans="1:2" x14ac:dyDescent="0.3">
      <c r="A909" t="s">
        <v>3288</v>
      </c>
      <c r="B909" t="s">
        <v>3289</v>
      </c>
    </row>
    <row r="910" spans="1:2" x14ac:dyDescent="0.3">
      <c r="B910" t="s">
        <v>3290</v>
      </c>
    </row>
    <row r="911" spans="1:2" x14ac:dyDescent="0.3">
      <c r="A911" t="s">
        <v>1648</v>
      </c>
      <c r="B911" t="s">
        <v>3291</v>
      </c>
    </row>
    <row r="912" spans="1:2" x14ac:dyDescent="0.3">
      <c r="A912" t="s">
        <v>1650</v>
      </c>
      <c r="B912" t="s">
        <v>3292</v>
      </c>
    </row>
    <row r="913" spans="1:2" x14ac:dyDescent="0.3">
      <c r="A913" t="s">
        <v>1652</v>
      </c>
      <c r="B913" t="s">
        <v>3282</v>
      </c>
    </row>
    <row r="914" spans="1:2" x14ac:dyDescent="0.3">
      <c r="B914" t="s">
        <v>1889</v>
      </c>
    </row>
    <row r="915" spans="1:2" x14ac:dyDescent="0.3">
      <c r="A915" t="s">
        <v>1654</v>
      </c>
      <c r="B915" t="s">
        <v>3283</v>
      </c>
    </row>
    <row r="916" spans="1:2" x14ac:dyDescent="0.3">
      <c r="B916" t="s">
        <v>3284</v>
      </c>
    </row>
    <row r="917" spans="1:2" x14ac:dyDescent="0.3">
      <c r="A917" t="s">
        <v>1656</v>
      </c>
      <c r="B917" t="s">
        <v>3285</v>
      </c>
    </row>
    <row r="918" spans="1:2" x14ac:dyDescent="0.3">
      <c r="A918" t="s">
        <v>1658</v>
      </c>
      <c r="B918" t="s">
        <v>3286</v>
      </c>
    </row>
    <row r="919" spans="1:2" x14ac:dyDescent="0.3">
      <c r="A919" t="s">
        <v>1660</v>
      </c>
      <c r="B919" t="s">
        <v>3293</v>
      </c>
    </row>
    <row r="920" spans="1:2" x14ac:dyDescent="0.3">
      <c r="B920" t="s">
        <v>1951</v>
      </c>
    </row>
    <row r="921" spans="1:2" x14ac:dyDescent="0.3">
      <c r="A921" t="s">
        <v>1662</v>
      </c>
      <c r="B921" t="s">
        <v>3294</v>
      </c>
    </row>
    <row r="922" spans="1:2" x14ac:dyDescent="0.3">
      <c r="A922" t="s">
        <v>1664</v>
      </c>
      <c r="B922" t="s">
        <v>3295</v>
      </c>
    </row>
    <row r="923" spans="1:2" x14ac:dyDescent="0.3">
      <c r="A923">
        <v>7607</v>
      </c>
      <c r="B923" t="s">
        <v>3296</v>
      </c>
    </row>
    <row r="924" spans="1:2" x14ac:dyDescent="0.3">
      <c r="B924" t="s">
        <v>3297</v>
      </c>
    </row>
    <row r="925" spans="1:2" x14ac:dyDescent="0.3">
      <c r="A925" t="s">
        <v>3298</v>
      </c>
      <c r="B925" t="s">
        <v>3299</v>
      </c>
    </row>
    <row r="926" spans="1:2" x14ac:dyDescent="0.3">
      <c r="B926" t="s">
        <v>3300</v>
      </c>
    </row>
    <row r="927" spans="1:2" x14ac:dyDescent="0.3">
      <c r="A927" t="s">
        <v>1666</v>
      </c>
      <c r="B927" t="s">
        <v>3301</v>
      </c>
    </row>
    <row r="928" spans="1:2" x14ac:dyDescent="0.3">
      <c r="A928" t="s">
        <v>1670</v>
      </c>
      <c r="B928" t="s">
        <v>2038</v>
      </c>
    </row>
    <row r="929" spans="1:2" x14ac:dyDescent="0.3">
      <c r="A929" t="s">
        <v>1672</v>
      </c>
      <c r="B929" t="s">
        <v>3302</v>
      </c>
    </row>
    <row r="930" spans="1:2" x14ac:dyDescent="0.3">
      <c r="A930" t="s">
        <v>3303</v>
      </c>
      <c r="B930" t="s">
        <v>2025</v>
      </c>
    </row>
    <row r="931" spans="1:2" x14ac:dyDescent="0.3">
      <c r="A931" t="s">
        <v>1674</v>
      </c>
      <c r="B931" t="s">
        <v>3304</v>
      </c>
    </row>
    <row r="932" spans="1:2" x14ac:dyDescent="0.3">
      <c r="A932" t="s">
        <v>1676</v>
      </c>
      <c r="B932" t="s">
        <v>3302</v>
      </c>
    </row>
    <row r="933" spans="1:2" x14ac:dyDescent="0.3">
      <c r="A933" t="s">
        <v>3305</v>
      </c>
      <c r="B933" t="s">
        <v>3306</v>
      </c>
    </row>
    <row r="934" spans="1:2" x14ac:dyDescent="0.3">
      <c r="A934" t="s">
        <v>1678</v>
      </c>
      <c r="B934" t="s">
        <v>3307</v>
      </c>
    </row>
    <row r="935" spans="1:2" x14ac:dyDescent="0.3">
      <c r="B935" t="s">
        <v>3308</v>
      </c>
    </row>
    <row r="936" spans="1:2" x14ac:dyDescent="0.3">
      <c r="A936" t="s">
        <v>1680</v>
      </c>
      <c r="B936" t="s">
        <v>3282</v>
      </c>
    </row>
    <row r="937" spans="1:2" x14ac:dyDescent="0.3">
      <c r="A937" t="s">
        <v>1682</v>
      </c>
      <c r="B937" t="s">
        <v>2047</v>
      </c>
    </row>
    <row r="938" spans="1:2" x14ac:dyDescent="0.3">
      <c r="A938">
        <v>7608</v>
      </c>
      <c r="B938" t="s">
        <v>3309</v>
      </c>
    </row>
    <row r="939" spans="1:2" x14ac:dyDescent="0.3">
      <c r="A939" t="s">
        <v>1684</v>
      </c>
      <c r="B939" t="s">
        <v>3310</v>
      </c>
    </row>
    <row r="940" spans="1:2" x14ac:dyDescent="0.3">
      <c r="A940" t="s">
        <v>3311</v>
      </c>
      <c r="B940" t="s">
        <v>3271</v>
      </c>
    </row>
    <row r="941" spans="1:2" x14ac:dyDescent="0.3">
      <c r="A941" t="s">
        <v>1686</v>
      </c>
      <c r="B941" t="s">
        <v>3312</v>
      </c>
    </row>
    <row r="942" spans="1:2" x14ac:dyDescent="0.3">
      <c r="B942" t="s">
        <v>2206</v>
      </c>
    </row>
    <row r="943" spans="1:2" x14ac:dyDescent="0.3">
      <c r="A943" t="s">
        <v>1688</v>
      </c>
      <c r="B943" t="s">
        <v>3313</v>
      </c>
    </row>
    <row r="944" spans="1:2" x14ac:dyDescent="0.3">
      <c r="A944" t="s">
        <v>1690</v>
      </c>
      <c r="B944" t="s">
        <v>2047</v>
      </c>
    </row>
    <row r="945" spans="1:2" x14ac:dyDescent="0.3">
      <c r="A945" t="s">
        <v>96</v>
      </c>
      <c r="B945" t="s">
        <v>339</v>
      </c>
    </row>
    <row r="946" spans="1:2" x14ac:dyDescent="0.3">
      <c r="A946">
        <v>7610</v>
      </c>
      <c r="B946" t="s">
        <v>3315</v>
      </c>
    </row>
    <row r="947" spans="1:2" x14ac:dyDescent="0.3">
      <c r="A947" t="s">
        <v>97</v>
      </c>
      <c r="B947" t="s">
        <v>3170</v>
      </c>
    </row>
    <row r="948" spans="1:2" x14ac:dyDescent="0.3">
      <c r="A948" t="s">
        <v>98</v>
      </c>
      <c r="B948" t="s">
        <v>2102</v>
      </c>
    </row>
    <row r="949" spans="1:2" x14ac:dyDescent="0.3">
      <c r="A949" t="s">
        <v>99</v>
      </c>
      <c r="B949" t="s">
        <v>3316</v>
      </c>
    </row>
    <row r="950" spans="1:2" x14ac:dyDescent="0.3">
      <c r="A950" t="s">
        <v>100</v>
      </c>
      <c r="B950" t="s">
        <v>1773</v>
      </c>
    </row>
    <row r="951" spans="1:2" x14ac:dyDescent="0.3">
      <c r="A951" t="s">
        <v>101</v>
      </c>
      <c r="B951" t="s">
        <v>343</v>
      </c>
    </row>
    <row r="952" spans="1:2" x14ac:dyDescent="0.3">
      <c r="A952">
        <v>7612</v>
      </c>
      <c r="B952" t="s">
        <v>3317</v>
      </c>
    </row>
    <row r="953" spans="1:2" x14ac:dyDescent="0.3">
      <c r="A953" t="s">
        <v>1698</v>
      </c>
      <c r="B953" t="s">
        <v>3318</v>
      </c>
    </row>
    <row r="954" spans="1:2" x14ac:dyDescent="0.3">
      <c r="A954" t="s">
        <v>3319</v>
      </c>
      <c r="B954" t="s">
        <v>2102</v>
      </c>
    </row>
    <row r="955" spans="1:2" x14ac:dyDescent="0.3">
      <c r="A955" t="s">
        <v>1700</v>
      </c>
      <c r="B955" t="s">
        <v>3320</v>
      </c>
    </row>
    <row r="956" spans="1:2" x14ac:dyDescent="0.3">
      <c r="A956" t="s">
        <v>1702</v>
      </c>
      <c r="B956" t="s">
        <v>3321</v>
      </c>
    </row>
    <row r="957" spans="1:2" x14ac:dyDescent="0.3">
      <c r="A957" t="s">
        <v>1704</v>
      </c>
      <c r="B957" t="s">
        <v>1773</v>
      </c>
    </row>
    <row r="958" spans="1:2" x14ac:dyDescent="0.3">
      <c r="A958" t="s">
        <v>103</v>
      </c>
      <c r="B958" t="s">
        <v>345</v>
      </c>
    </row>
    <row r="959" spans="1:2" x14ac:dyDescent="0.3">
      <c r="A959">
        <v>7614</v>
      </c>
      <c r="B959" t="s">
        <v>3322</v>
      </c>
    </row>
    <row r="960" spans="1:2" x14ac:dyDescent="0.3">
      <c r="A960" t="s">
        <v>1706</v>
      </c>
      <c r="B960" t="s">
        <v>3323</v>
      </c>
    </row>
    <row r="961" spans="1:2" x14ac:dyDescent="0.3">
      <c r="A961" t="s">
        <v>1708</v>
      </c>
      <c r="B961" t="s">
        <v>1860</v>
      </c>
    </row>
    <row r="962" spans="1:2" x14ac:dyDescent="0.3">
      <c r="A962">
        <v>7616</v>
      </c>
      <c r="B962" t="s">
        <v>3325</v>
      </c>
    </row>
    <row r="963" spans="1:2" x14ac:dyDescent="0.3">
      <c r="A963" t="s">
        <v>105</v>
      </c>
      <c r="B963" t="s">
        <v>3326</v>
      </c>
    </row>
    <row r="964" spans="1:2" x14ac:dyDescent="0.3">
      <c r="B964" t="s">
        <v>2102</v>
      </c>
    </row>
    <row r="965" spans="1:2" x14ac:dyDescent="0.3">
      <c r="A965" t="s">
        <v>106</v>
      </c>
      <c r="B965" t="s">
        <v>3327</v>
      </c>
    </row>
    <row r="966" spans="1:2" x14ac:dyDescent="0.3">
      <c r="A966" t="s">
        <v>3328</v>
      </c>
      <c r="B966" t="s">
        <v>1825</v>
      </c>
    </row>
    <row r="967" spans="1:2" x14ac:dyDescent="0.3">
      <c r="A967" t="s">
        <v>107</v>
      </c>
      <c r="B967" t="s">
        <v>3329</v>
      </c>
    </row>
    <row r="968" spans="1:2" x14ac:dyDescent="0.3">
      <c r="A968" t="s">
        <v>108</v>
      </c>
      <c r="B968" t="s">
        <v>1772</v>
      </c>
    </row>
    <row r="969" spans="1:2" x14ac:dyDescent="0.3">
      <c r="A969">
        <v>2804</v>
      </c>
      <c r="B969" t="s">
        <v>3562</v>
      </c>
    </row>
    <row r="970" spans="1:2" x14ac:dyDescent="0.3">
      <c r="A970" t="s">
        <v>44</v>
      </c>
      <c r="B970" t="s">
        <v>3563</v>
      </c>
    </row>
    <row r="971" spans="1:2" x14ac:dyDescent="0.3">
      <c r="B971" t="s">
        <v>3564</v>
      </c>
    </row>
    <row r="972" spans="1:2" x14ac:dyDescent="0.3">
      <c r="A972" t="s">
        <v>3565</v>
      </c>
      <c r="B972" t="s">
        <v>3566</v>
      </c>
    </row>
    <row r="973" spans="1:2" x14ac:dyDescent="0.3">
      <c r="A973" t="s">
        <v>3567</v>
      </c>
      <c r="B973" t="s">
        <v>1886</v>
      </c>
    </row>
    <row r="974" spans="1:2" x14ac:dyDescent="0.3">
      <c r="A974" t="s">
        <v>3568</v>
      </c>
      <c r="B974" t="s">
        <v>3569</v>
      </c>
    </row>
    <row r="975" spans="1:2" x14ac:dyDescent="0.3">
      <c r="A975" t="s">
        <v>3570</v>
      </c>
      <c r="B975" t="s">
        <v>1870</v>
      </c>
    </row>
    <row r="976" spans="1:2" x14ac:dyDescent="0.3">
      <c r="A976" t="s">
        <v>3571</v>
      </c>
      <c r="B976" t="s">
        <v>3572</v>
      </c>
    </row>
    <row r="977" spans="1:2" x14ac:dyDescent="0.3">
      <c r="A977" t="s">
        <v>3573</v>
      </c>
      <c r="B977" t="s">
        <v>3574</v>
      </c>
    </row>
    <row r="978" spans="1:2" x14ac:dyDescent="0.3">
      <c r="A978" t="s">
        <v>3575</v>
      </c>
      <c r="B978" t="s">
        <v>3576</v>
      </c>
    </row>
    <row r="979" spans="1:2" x14ac:dyDescent="0.3">
      <c r="A979" t="s">
        <v>3577</v>
      </c>
      <c r="B979" t="s">
        <v>3578</v>
      </c>
    </row>
    <row r="980" spans="1:2" x14ac:dyDescent="0.3">
      <c r="A980" t="s">
        <v>3579</v>
      </c>
      <c r="B980" t="s">
        <v>3580</v>
      </c>
    </row>
    <row r="981" spans="1:2" x14ac:dyDescent="0.3">
      <c r="B981" t="s">
        <v>3581</v>
      </c>
    </row>
    <row r="982" spans="1:2" x14ac:dyDescent="0.3">
      <c r="A982" t="s">
        <v>3582</v>
      </c>
      <c r="B982" t="s">
        <v>3583</v>
      </c>
    </row>
    <row r="983" spans="1:2" x14ac:dyDescent="0.3">
      <c r="A983" t="s">
        <v>3584</v>
      </c>
      <c r="B983" t="s">
        <v>1776</v>
      </c>
    </row>
    <row r="984" spans="1:2" x14ac:dyDescent="0.3">
      <c r="A984" t="s">
        <v>3585</v>
      </c>
      <c r="B984" t="s">
        <v>3586</v>
      </c>
    </row>
    <row r="985" spans="1:2" x14ac:dyDescent="0.3">
      <c r="A985" t="s">
        <v>3587</v>
      </c>
      <c r="B985" t="s">
        <v>3588</v>
      </c>
    </row>
    <row r="986" spans="1:2" x14ac:dyDescent="0.3">
      <c r="A986" t="s">
        <v>3589</v>
      </c>
      <c r="B986" t="s">
        <v>3590</v>
      </c>
    </row>
    <row r="987" spans="1:2" x14ac:dyDescent="0.3">
      <c r="A987" t="s">
        <v>3591</v>
      </c>
      <c r="B987" t="s">
        <v>3592</v>
      </c>
    </row>
    <row r="988" spans="1:2" x14ac:dyDescent="0.3">
      <c r="A988" t="s">
        <v>3593</v>
      </c>
      <c r="B988" t="s">
        <v>3594</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69"/>
  <dimension ref="A1:I39"/>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0.05</v>
      </c>
      <c r="E4" s="1">
        <v>0.9</v>
      </c>
      <c r="F4" s="1">
        <v>0.99</v>
      </c>
      <c r="G4" s="1">
        <v>1.08</v>
      </c>
      <c r="H4" s="1">
        <v>1.17</v>
      </c>
      <c r="I4" t="s">
        <v>83</v>
      </c>
    </row>
    <row r="5" spans="1:9" x14ac:dyDescent="0.3">
      <c r="A5" t="s">
        <v>11</v>
      </c>
      <c r="B5" s="81" t="s">
        <v>48</v>
      </c>
    </row>
    <row r="6" spans="1:9" x14ac:dyDescent="0.3">
      <c r="A6" t="s">
        <v>12</v>
      </c>
      <c r="B6" s="81" t="s">
        <v>49</v>
      </c>
      <c r="C6" s="1">
        <v>0.91</v>
      </c>
      <c r="D6" s="1">
        <v>0.08</v>
      </c>
      <c r="E6" s="1">
        <v>0.98</v>
      </c>
      <c r="F6" s="1">
        <v>1.0780000000000001</v>
      </c>
      <c r="G6" s="1">
        <v>1.1759999999999999</v>
      </c>
      <c r="H6" s="1">
        <v>1.274</v>
      </c>
    </row>
    <row r="7" spans="1:9" x14ac:dyDescent="0.3">
      <c r="A7" t="s">
        <v>13</v>
      </c>
      <c r="B7" s="81" t="s">
        <v>50</v>
      </c>
    </row>
    <row r="8" spans="1:9" x14ac:dyDescent="0.3">
      <c r="A8" t="s">
        <v>13</v>
      </c>
      <c r="B8" s="81" t="s">
        <v>51</v>
      </c>
      <c r="C8" s="1">
        <v>0.86</v>
      </c>
      <c r="D8" s="1">
        <v>0.08</v>
      </c>
      <c r="E8" s="1">
        <v>0.94</v>
      </c>
      <c r="F8" s="1">
        <v>1.034</v>
      </c>
      <c r="G8" s="1">
        <v>1.1279999999999999</v>
      </c>
      <c r="H8" s="1">
        <v>1.222</v>
      </c>
      <c r="I8" t="s">
        <v>83</v>
      </c>
    </row>
    <row r="9" spans="1:9" x14ac:dyDescent="0.3">
      <c r="A9" t="s">
        <v>14</v>
      </c>
      <c r="B9" s="81" t="s">
        <v>52</v>
      </c>
    </row>
    <row r="10" spans="1:9" x14ac:dyDescent="0.3">
      <c r="A10" t="s">
        <v>15</v>
      </c>
      <c r="B10" s="81" t="s">
        <v>53</v>
      </c>
      <c r="C10" s="1">
        <v>1.74</v>
      </c>
      <c r="D10" s="1">
        <v>0.05</v>
      </c>
      <c r="E10" s="1">
        <v>1.79</v>
      </c>
      <c r="F10" s="1">
        <v>1.8080000000000001</v>
      </c>
      <c r="G10" s="1">
        <v>1.8080000000000001</v>
      </c>
      <c r="H10" s="1">
        <v>1.8080000000000001</v>
      </c>
    </row>
    <row r="11" spans="1:9" x14ac:dyDescent="0.3">
      <c r="A11" t="s">
        <v>16</v>
      </c>
      <c r="B11" s="81" t="s">
        <v>54</v>
      </c>
    </row>
    <row r="12" spans="1:9" x14ac:dyDescent="0.3">
      <c r="A12" t="s">
        <v>17</v>
      </c>
      <c r="B12" s="81" t="s">
        <v>55</v>
      </c>
      <c r="C12" s="1">
        <v>0.66</v>
      </c>
      <c r="D12" s="1">
        <v>0.05</v>
      </c>
      <c r="E12" s="1">
        <v>0.71</v>
      </c>
      <c r="F12" s="1">
        <v>0.71699999999999997</v>
      </c>
      <c r="G12" s="1">
        <v>0.71699999999999997</v>
      </c>
      <c r="H12" s="1">
        <v>0.71699999999999997</v>
      </c>
    </row>
    <row r="13" spans="1:9" x14ac:dyDescent="0.3">
      <c r="A13" t="s">
        <v>18</v>
      </c>
      <c r="B13" s="81" t="s">
        <v>56</v>
      </c>
      <c r="C13" s="1">
        <v>1.53</v>
      </c>
      <c r="D13" s="1">
        <v>0.06</v>
      </c>
      <c r="E13" s="1">
        <v>1.59</v>
      </c>
      <c r="F13" s="1">
        <v>1.6060000000000001</v>
      </c>
      <c r="G13" s="1">
        <v>1.6060000000000001</v>
      </c>
      <c r="H13" s="1">
        <v>1.6060000000000001</v>
      </c>
    </row>
    <row r="14" spans="1:9" x14ac:dyDescent="0.3">
      <c r="A14" t="s">
        <v>19</v>
      </c>
      <c r="B14" s="81" t="s">
        <v>57</v>
      </c>
    </row>
    <row r="15" spans="1:9" ht="57.6" x14ac:dyDescent="0.3">
      <c r="A15" t="s">
        <v>20</v>
      </c>
      <c r="B15" s="81" t="s">
        <v>58</v>
      </c>
      <c r="C15" s="1">
        <v>0.5</v>
      </c>
      <c r="D15" s="1">
        <v>0.04</v>
      </c>
      <c r="E15" s="1">
        <v>0.54</v>
      </c>
      <c r="F15" s="1">
        <v>0.54500000000000004</v>
      </c>
      <c r="G15" s="1">
        <v>0.54500000000000004</v>
      </c>
      <c r="H15" s="1">
        <v>0.54500000000000004</v>
      </c>
    </row>
    <row r="16" spans="1:9" ht="57.6" x14ac:dyDescent="0.3">
      <c r="A16" t="s">
        <v>21</v>
      </c>
      <c r="B16" s="81" t="s">
        <v>59</v>
      </c>
      <c r="C16" s="1">
        <v>0.82</v>
      </c>
      <c r="D16" s="1">
        <v>0.04</v>
      </c>
      <c r="E16" s="1">
        <v>0.86</v>
      </c>
      <c r="F16" s="1">
        <v>0.86899999999999999</v>
      </c>
      <c r="G16" s="1">
        <v>0.86899999999999999</v>
      </c>
      <c r="H16" s="1">
        <v>0.86899999999999999</v>
      </c>
    </row>
    <row r="17" spans="1:8" ht="72" x14ac:dyDescent="0.3">
      <c r="A17" t="s">
        <v>22</v>
      </c>
      <c r="B17" s="81" t="s">
        <v>60</v>
      </c>
      <c r="C17" s="1">
        <v>1.49</v>
      </c>
      <c r="D17" s="1">
        <v>0.12</v>
      </c>
      <c r="E17" s="1">
        <v>1.61</v>
      </c>
      <c r="F17" s="1">
        <v>1.6259999999999999</v>
      </c>
      <c r="G17" s="1">
        <v>1.6259999999999999</v>
      </c>
      <c r="H17" s="1">
        <v>1.6259999999999999</v>
      </c>
    </row>
    <row r="18" spans="1:8" ht="57.6" x14ac:dyDescent="0.3">
      <c r="A18" t="s">
        <v>23</v>
      </c>
      <c r="B18" s="81" t="s">
        <v>61</v>
      </c>
      <c r="C18" s="1">
        <v>1.46</v>
      </c>
      <c r="D18" s="1">
        <v>0.12</v>
      </c>
      <c r="E18" s="1">
        <v>1.58</v>
      </c>
      <c r="F18" s="1">
        <v>1.5960000000000001</v>
      </c>
      <c r="G18" s="1">
        <v>1.5960000000000001</v>
      </c>
      <c r="H18" s="1">
        <v>1.5960000000000001</v>
      </c>
    </row>
    <row r="19" spans="1:8" ht="28.8" x14ac:dyDescent="0.3">
      <c r="A19" t="s">
        <v>24</v>
      </c>
      <c r="B19" s="81" t="s">
        <v>62</v>
      </c>
      <c r="C19" s="1">
        <v>0.56999999999999995</v>
      </c>
      <c r="D19" s="1">
        <v>0.04</v>
      </c>
      <c r="E19" s="1">
        <v>0.61</v>
      </c>
      <c r="F19" s="1">
        <v>0.61599999999999999</v>
      </c>
      <c r="G19" s="1">
        <v>0.61599999999999999</v>
      </c>
      <c r="H19" s="1">
        <v>0.61599999999999999</v>
      </c>
    </row>
    <row r="20" spans="1:8" ht="28.8" x14ac:dyDescent="0.3">
      <c r="A20" t="s">
        <v>25</v>
      </c>
      <c r="B20" s="81" t="s">
        <v>63</v>
      </c>
      <c r="C20" s="1">
        <v>1.05</v>
      </c>
      <c r="D20" s="1">
        <v>0.05</v>
      </c>
      <c r="E20" s="1">
        <v>1.1000000000000001</v>
      </c>
      <c r="F20" s="1">
        <v>1.111</v>
      </c>
      <c r="G20" s="1">
        <v>1.111</v>
      </c>
      <c r="H20" s="1">
        <v>1.111</v>
      </c>
    </row>
    <row r="21" spans="1:8" ht="28.8" x14ac:dyDescent="0.3">
      <c r="A21" t="s">
        <v>26</v>
      </c>
      <c r="B21" s="81" t="s">
        <v>64</v>
      </c>
      <c r="C21" s="1">
        <v>1.1399999999999999</v>
      </c>
      <c r="D21" s="1">
        <v>0.04</v>
      </c>
      <c r="E21" s="1">
        <v>1.19</v>
      </c>
      <c r="F21" s="1">
        <v>1.202</v>
      </c>
      <c r="G21" s="1">
        <v>1.202</v>
      </c>
      <c r="H21" s="1">
        <v>1.202</v>
      </c>
    </row>
    <row r="22" spans="1:8" ht="43.2" x14ac:dyDescent="0.3">
      <c r="A22" t="s">
        <v>27</v>
      </c>
      <c r="B22" s="81" t="s">
        <v>65</v>
      </c>
      <c r="C22" s="1">
        <v>1.76</v>
      </c>
      <c r="D22" s="1">
        <v>7.0000000000000007E-2</v>
      </c>
      <c r="E22" s="1">
        <v>1.83</v>
      </c>
      <c r="F22" s="1">
        <v>1.8480000000000001</v>
      </c>
      <c r="G22" s="1">
        <v>1.8480000000000001</v>
      </c>
      <c r="H22" s="1">
        <v>1.8480000000000001</v>
      </c>
    </row>
    <row r="23" spans="1:8" ht="72" x14ac:dyDescent="0.3">
      <c r="A23" t="s">
        <v>28</v>
      </c>
      <c r="B23" s="81" t="s">
        <v>66</v>
      </c>
      <c r="C23" s="1">
        <v>1.47</v>
      </c>
      <c r="D23" s="1">
        <v>0.06</v>
      </c>
      <c r="E23" s="1">
        <v>1.53</v>
      </c>
      <c r="F23" s="1">
        <v>1.5449999999999999</v>
      </c>
      <c r="G23" s="1">
        <v>1.5449999999999999</v>
      </c>
      <c r="H23" s="1">
        <v>1.5449999999999999</v>
      </c>
    </row>
    <row r="24" spans="1:8" ht="72" x14ac:dyDescent="0.3">
      <c r="A24" t="s">
        <v>29</v>
      </c>
      <c r="B24" s="81" t="s">
        <v>67</v>
      </c>
      <c r="C24" s="1">
        <v>1.47</v>
      </c>
      <c r="D24" s="1">
        <v>0.06</v>
      </c>
      <c r="E24" s="1">
        <v>1.53</v>
      </c>
      <c r="F24" s="1">
        <v>1.5449999999999999</v>
      </c>
      <c r="G24" s="1">
        <v>1.5449999999999999</v>
      </c>
      <c r="H24" s="1">
        <v>1.5449999999999999</v>
      </c>
    </row>
    <row r="25" spans="1:8" ht="28.8" x14ac:dyDescent="0.3">
      <c r="A25" t="s">
        <v>30</v>
      </c>
      <c r="B25" s="81" t="s">
        <v>68</v>
      </c>
      <c r="C25" s="1">
        <v>2.72</v>
      </c>
      <c r="D25" s="1">
        <v>0.08</v>
      </c>
      <c r="E25" s="1">
        <v>2.79</v>
      </c>
      <c r="F25" s="1">
        <v>2.8180000000000001</v>
      </c>
      <c r="G25" s="1">
        <v>2.8180000000000001</v>
      </c>
      <c r="H25" s="1">
        <v>2.8180000000000001</v>
      </c>
    </row>
    <row r="26" spans="1:8" ht="43.2" x14ac:dyDescent="0.3">
      <c r="A26" t="s">
        <v>31</v>
      </c>
      <c r="B26" s="81" t="s">
        <v>69</v>
      </c>
      <c r="C26" s="1">
        <v>1.47</v>
      </c>
      <c r="D26" s="1">
        <v>0.06</v>
      </c>
      <c r="E26" s="1">
        <v>1.53</v>
      </c>
      <c r="F26" s="1">
        <v>1.5449999999999999</v>
      </c>
      <c r="G26" s="1">
        <v>1.5449999999999999</v>
      </c>
      <c r="H26" s="1">
        <v>1.5449999999999999</v>
      </c>
    </row>
    <row r="27" spans="1:8" ht="43.2" x14ac:dyDescent="0.3">
      <c r="A27" t="s">
        <v>32</v>
      </c>
      <c r="B27" s="81" t="s">
        <v>70</v>
      </c>
      <c r="C27" s="1">
        <v>1.27</v>
      </c>
      <c r="D27" s="1">
        <v>7.0000000000000007E-2</v>
      </c>
      <c r="E27" s="1">
        <v>1.35</v>
      </c>
      <c r="F27" s="1">
        <v>1.3640000000000001</v>
      </c>
      <c r="G27" s="1">
        <v>1.3640000000000001</v>
      </c>
      <c r="H27" s="1">
        <v>1.3640000000000001</v>
      </c>
    </row>
    <row r="28" spans="1:8" ht="100.8" x14ac:dyDescent="0.3">
      <c r="A28" t="s">
        <v>33</v>
      </c>
      <c r="B28" s="81" t="s">
        <v>71</v>
      </c>
      <c r="C28" s="1">
        <v>1.39</v>
      </c>
      <c r="D28" s="1">
        <v>0.09</v>
      </c>
      <c r="E28" s="1">
        <v>1.48</v>
      </c>
      <c r="F28" s="1">
        <v>1.4950000000000001</v>
      </c>
      <c r="G28" s="1">
        <v>1.4950000000000001</v>
      </c>
      <c r="H28" s="1">
        <v>1.4950000000000001</v>
      </c>
    </row>
    <row r="29" spans="1:8" ht="28.8" x14ac:dyDescent="0.3">
      <c r="A29" t="s">
        <v>34</v>
      </c>
      <c r="B29" s="81" t="s">
        <v>72</v>
      </c>
    </row>
    <row r="30" spans="1:8" ht="43.2" x14ac:dyDescent="0.3">
      <c r="A30" t="s">
        <v>35</v>
      </c>
      <c r="B30" s="81" t="s">
        <v>73</v>
      </c>
      <c r="C30" s="1">
        <v>0.61</v>
      </c>
      <c r="D30" s="1">
        <v>0.03</v>
      </c>
      <c r="E30" s="1">
        <v>0.64</v>
      </c>
      <c r="F30" s="1">
        <v>0.64600000000000002</v>
      </c>
      <c r="G30" s="1">
        <v>0.64600000000000002</v>
      </c>
      <c r="H30" s="1">
        <v>0.64600000000000002</v>
      </c>
    </row>
    <row r="31" spans="1:8" ht="57.6" x14ac:dyDescent="0.3">
      <c r="A31" t="s">
        <v>36</v>
      </c>
      <c r="B31" s="81" t="s">
        <v>74</v>
      </c>
      <c r="C31" s="1">
        <v>0.73</v>
      </c>
      <c r="D31" s="1">
        <v>0.03</v>
      </c>
      <c r="E31" s="1">
        <v>0.76</v>
      </c>
      <c r="F31" s="1">
        <v>0.76800000000000002</v>
      </c>
      <c r="G31" s="1">
        <v>0.76800000000000002</v>
      </c>
      <c r="H31" s="1">
        <v>0.76800000000000002</v>
      </c>
    </row>
    <row r="32" spans="1:8" ht="57.6" x14ac:dyDescent="0.3">
      <c r="A32" t="s">
        <v>37</v>
      </c>
      <c r="B32" s="81" t="s">
        <v>75</v>
      </c>
      <c r="C32" s="1">
        <v>0.48</v>
      </c>
      <c r="D32" s="1">
        <v>0.02</v>
      </c>
      <c r="E32" s="1">
        <v>0.5</v>
      </c>
      <c r="F32" s="1">
        <v>0.505</v>
      </c>
      <c r="G32" s="1">
        <v>0.505</v>
      </c>
      <c r="H32" s="1">
        <v>0.505</v>
      </c>
    </row>
    <row r="33" spans="1:8" ht="43.2" x14ac:dyDescent="0.3">
      <c r="A33" t="s">
        <v>38</v>
      </c>
      <c r="B33" s="81" t="s">
        <v>76</v>
      </c>
      <c r="C33" s="1">
        <v>0.48</v>
      </c>
      <c r="D33" s="1">
        <v>0.03</v>
      </c>
      <c r="E33" s="1">
        <v>0.52</v>
      </c>
      <c r="F33" s="1">
        <v>0.52500000000000002</v>
      </c>
      <c r="G33" s="1">
        <v>0.52500000000000002</v>
      </c>
      <c r="H33" s="1">
        <v>0.52500000000000002</v>
      </c>
    </row>
    <row r="34" spans="1:8" ht="57.6" x14ac:dyDescent="0.3">
      <c r="A34" t="s">
        <v>39</v>
      </c>
      <c r="B34" s="81" t="s">
        <v>77</v>
      </c>
      <c r="C34" s="1">
        <v>0.28999999999999998</v>
      </c>
      <c r="D34" s="1">
        <v>0.02</v>
      </c>
      <c r="E34" s="1">
        <v>0.32</v>
      </c>
      <c r="F34" s="1">
        <v>0.32300000000000001</v>
      </c>
      <c r="G34" s="1">
        <v>0.32300000000000001</v>
      </c>
      <c r="H34" s="1">
        <v>0.32300000000000001</v>
      </c>
    </row>
    <row r="35" spans="1:8" ht="28.8" x14ac:dyDescent="0.3">
      <c r="A35" t="s">
        <v>40</v>
      </c>
      <c r="B35" s="81" t="s">
        <v>78</v>
      </c>
      <c r="C35" s="1">
        <v>1</v>
      </c>
      <c r="D35" s="1">
        <v>0.04</v>
      </c>
      <c r="E35" s="1">
        <v>1.04</v>
      </c>
      <c r="F35" s="1">
        <v>1.05</v>
      </c>
      <c r="G35" s="1">
        <v>1.05</v>
      </c>
      <c r="H35" s="1">
        <v>1.05</v>
      </c>
    </row>
    <row r="36" spans="1:8" ht="28.8" x14ac:dyDescent="0.3">
      <c r="A36" t="s">
        <v>41</v>
      </c>
      <c r="B36" s="81" t="s">
        <v>79</v>
      </c>
      <c r="C36" s="1">
        <v>0.5</v>
      </c>
      <c r="D36" s="1">
        <v>0.04</v>
      </c>
      <c r="E36" s="1">
        <v>0.54</v>
      </c>
      <c r="F36" s="1">
        <v>0.54500000000000004</v>
      </c>
      <c r="G36" s="1">
        <v>0.54500000000000004</v>
      </c>
      <c r="H36" s="1">
        <v>0.54500000000000004</v>
      </c>
    </row>
    <row r="37" spans="1:8" ht="86.4" x14ac:dyDescent="0.3">
      <c r="A37" t="s">
        <v>42</v>
      </c>
      <c r="B37" s="81" t="s">
        <v>80</v>
      </c>
      <c r="C37" s="1">
        <v>1</v>
      </c>
      <c r="D37" s="1">
        <v>0.04</v>
      </c>
      <c r="E37" s="1">
        <v>1.04</v>
      </c>
      <c r="F37" s="1">
        <v>1.05</v>
      </c>
      <c r="G37" s="1">
        <v>1.05</v>
      </c>
      <c r="H37" s="1">
        <v>1.05</v>
      </c>
    </row>
    <row r="38" spans="1:8" ht="86.4" x14ac:dyDescent="0.3">
      <c r="A38" t="s">
        <v>43</v>
      </c>
      <c r="B38" s="81" t="s">
        <v>81</v>
      </c>
      <c r="C38" s="1">
        <v>0.5</v>
      </c>
      <c r="D38" s="1">
        <v>0.02</v>
      </c>
      <c r="E38" s="1">
        <v>0.52</v>
      </c>
      <c r="F38" s="1">
        <v>0.52500000000000002</v>
      </c>
      <c r="G38" s="1">
        <v>0.52500000000000002</v>
      </c>
      <c r="H38" s="1">
        <v>0.52500000000000002</v>
      </c>
    </row>
    <row r="39" spans="1:8" x14ac:dyDescent="0.3">
      <c r="A39" t="s">
        <v>44</v>
      </c>
      <c r="B39" s="81" t="s">
        <v>82</v>
      </c>
      <c r="C39" s="1">
        <v>0</v>
      </c>
      <c r="E39" s="1">
        <v>0</v>
      </c>
      <c r="F39" s="1">
        <v>0</v>
      </c>
      <c r="G39" s="1">
        <v>0</v>
      </c>
      <c r="H39" s="1">
        <v>0</v>
      </c>
    </row>
  </sheetData>
  <sheetProtection algorithmName="SHA-512" hashValue="kzTbC+Tx5WtL0pZXtGxzEwqzV+CPp6esGJK8lFrZ9T9K7AcNX0Dc7XBkUqULypRCQLwx2oa9QFpBZ2nAESvdwA==" saltValue="hpEVoeNtecVWkHqp3OG2Sw==" spinCount="100000" sheet="1" objects="1" scenarios="1"/>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70"/>
  <dimension ref="A1:I30"/>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1.69</v>
      </c>
      <c r="D2" s="1">
        <v>0.05</v>
      </c>
      <c r="E2" s="1">
        <v>1.74</v>
      </c>
      <c r="F2" s="1">
        <v>1.7569999999999999</v>
      </c>
      <c r="G2" s="1">
        <v>1.7569999999999999</v>
      </c>
      <c r="H2" s="1">
        <v>1.7569999999999999</v>
      </c>
    </row>
    <row r="3" spans="1:9" x14ac:dyDescent="0.3">
      <c r="A3" t="s">
        <v>16</v>
      </c>
      <c r="B3" s="81" t="s">
        <v>54</v>
      </c>
    </row>
    <row r="4" spans="1:9" x14ac:dyDescent="0.3">
      <c r="A4" t="s">
        <v>17</v>
      </c>
      <c r="B4" s="81" t="s">
        <v>55</v>
      </c>
      <c r="C4" s="1">
        <v>0.64</v>
      </c>
      <c r="D4" s="1">
        <v>0.05</v>
      </c>
      <c r="E4" s="1">
        <v>0.69</v>
      </c>
      <c r="F4" s="1">
        <v>0.69699999999999995</v>
      </c>
      <c r="G4" s="1">
        <v>0.69699999999999995</v>
      </c>
      <c r="H4" s="1">
        <v>0.69699999999999995</v>
      </c>
    </row>
    <row r="5" spans="1:9" x14ac:dyDescent="0.3">
      <c r="A5" t="s">
        <v>18</v>
      </c>
      <c r="B5" s="81" t="s">
        <v>56</v>
      </c>
      <c r="C5" s="1">
        <v>1.52</v>
      </c>
      <c r="D5" s="1">
        <v>0.08</v>
      </c>
      <c r="E5" s="1">
        <v>1.59</v>
      </c>
      <c r="F5" s="1">
        <v>1.6060000000000001</v>
      </c>
      <c r="G5" s="1">
        <v>1.6060000000000001</v>
      </c>
      <c r="H5" s="1">
        <v>1.6060000000000001</v>
      </c>
    </row>
    <row r="6" spans="1:9" x14ac:dyDescent="0.3">
      <c r="A6" t="s">
        <v>19</v>
      </c>
      <c r="B6" s="81" t="s">
        <v>57</v>
      </c>
    </row>
    <row r="7" spans="1:9" ht="57.6" x14ac:dyDescent="0.3">
      <c r="A7" t="s">
        <v>20</v>
      </c>
      <c r="B7" s="81" t="s">
        <v>58</v>
      </c>
      <c r="C7" s="1">
        <v>0.48</v>
      </c>
      <c r="D7" s="1">
        <v>0.04</v>
      </c>
      <c r="E7" s="1">
        <v>0.52</v>
      </c>
      <c r="F7" s="1">
        <v>0.52500000000000002</v>
      </c>
      <c r="G7" s="1">
        <v>0.52500000000000002</v>
      </c>
      <c r="H7" s="1">
        <v>0.52500000000000002</v>
      </c>
    </row>
    <row r="8" spans="1:9" ht="57.6" x14ac:dyDescent="0.3">
      <c r="A8" t="s">
        <v>21</v>
      </c>
      <c r="B8" s="81" t="s">
        <v>59</v>
      </c>
      <c r="C8" s="1">
        <v>0.79</v>
      </c>
      <c r="D8" s="1">
        <v>0.04</v>
      </c>
      <c r="E8" s="1">
        <v>0.83</v>
      </c>
      <c r="F8" s="1">
        <v>0.83799999999999997</v>
      </c>
      <c r="G8" s="1">
        <v>0.83799999999999997</v>
      </c>
      <c r="H8" s="1">
        <v>0.83799999999999997</v>
      </c>
    </row>
    <row r="9" spans="1:9" ht="72" x14ac:dyDescent="0.3">
      <c r="A9" t="s">
        <v>22</v>
      </c>
      <c r="B9" s="81" t="s">
        <v>60</v>
      </c>
      <c r="C9" s="1">
        <v>1.44</v>
      </c>
      <c r="D9" s="1">
        <v>0.12</v>
      </c>
      <c r="E9" s="1">
        <v>1.56</v>
      </c>
      <c r="F9" s="1">
        <v>1.5760000000000001</v>
      </c>
      <c r="G9" s="1">
        <v>1.5760000000000001</v>
      </c>
      <c r="H9" s="1">
        <v>1.5760000000000001</v>
      </c>
    </row>
    <row r="10" spans="1:9" ht="57.6" x14ac:dyDescent="0.3">
      <c r="A10" t="s">
        <v>23</v>
      </c>
      <c r="B10" s="81" t="s">
        <v>61</v>
      </c>
      <c r="C10" s="1">
        <v>1.41</v>
      </c>
      <c r="D10" s="1">
        <v>0.12</v>
      </c>
      <c r="E10" s="1">
        <v>1.52</v>
      </c>
      <c r="F10" s="1">
        <v>1.5349999999999999</v>
      </c>
      <c r="G10" s="1">
        <v>1.5349999999999999</v>
      </c>
      <c r="H10" s="1">
        <v>1.5349999999999999</v>
      </c>
    </row>
    <row r="11" spans="1:9" ht="28.8" x14ac:dyDescent="0.3">
      <c r="A11" t="s">
        <v>24</v>
      </c>
      <c r="B11" s="81" t="s">
        <v>62</v>
      </c>
      <c r="C11" s="1">
        <v>0.63</v>
      </c>
      <c r="D11" s="1">
        <v>0.09</v>
      </c>
      <c r="E11" s="1">
        <v>0.72</v>
      </c>
      <c r="F11" s="1">
        <v>0.72699999999999998</v>
      </c>
      <c r="G11" s="1">
        <v>0.72699999999999998</v>
      </c>
      <c r="H11" s="1">
        <v>0.72699999999999998</v>
      </c>
    </row>
    <row r="12" spans="1:9" ht="28.8" x14ac:dyDescent="0.3">
      <c r="A12" t="s">
        <v>25</v>
      </c>
      <c r="B12" s="81" t="s">
        <v>63</v>
      </c>
      <c r="C12" s="1">
        <v>1.0900000000000001</v>
      </c>
      <c r="D12" s="1">
        <v>0.1</v>
      </c>
      <c r="E12" s="1">
        <v>1.19</v>
      </c>
      <c r="F12" s="1">
        <v>1.202</v>
      </c>
      <c r="G12" s="1">
        <v>1.202</v>
      </c>
      <c r="H12" s="1">
        <v>1.202</v>
      </c>
    </row>
    <row r="13" spans="1:9" ht="28.8" x14ac:dyDescent="0.3">
      <c r="A13" t="s">
        <v>26</v>
      </c>
      <c r="B13" s="81" t="s">
        <v>64</v>
      </c>
      <c r="C13" s="1">
        <v>1.1599999999999999</v>
      </c>
      <c r="D13" s="1">
        <v>0.08</v>
      </c>
      <c r="E13" s="1">
        <v>1.23</v>
      </c>
      <c r="F13" s="1">
        <v>1.242</v>
      </c>
      <c r="G13" s="1">
        <v>1.242</v>
      </c>
      <c r="H13" s="1">
        <v>1.242</v>
      </c>
    </row>
    <row r="14" spans="1:9" ht="43.2" x14ac:dyDescent="0.3">
      <c r="A14" t="s">
        <v>27</v>
      </c>
      <c r="B14" s="81" t="s">
        <v>65</v>
      </c>
      <c r="C14" s="1">
        <v>1.78</v>
      </c>
      <c r="D14" s="1">
        <v>0.12</v>
      </c>
      <c r="E14" s="1">
        <v>1.9</v>
      </c>
      <c r="F14" s="1">
        <v>1.919</v>
      </c>
      <c r="G14" s="1">
        <v>1.919</v>
      </c>
      <c r="H14" s="1">
        <v>1.919</v>
      </c>
    </row>
    <row r="15" spans="1:9" ht="72" x14ac:dyDescent="0.3">
      <c r="A15" t="s">
        <v>28</v>
      </c>
      <c r="B15" s="81" t="s">
        <v>66</v>
      </c>
      <c r="C15" s="1">
        <v>1.53</v>
      </c>
      <c r="D15" s="1">
        <v>0.11</v>
      </c>
      <c r="E15" s="1">
        <v>1.64</v>
      </c>
      <c r="F15" s="1">
        <v>1.6559999999999999</v>
      </c>
      <c r="G15" s="1">
        <v>1.6559999999999999</v>
      </c>
      <c r="H15" s="1">
        <v>1.6559999999999999</v>
      </c>
    </row>
    <row r="16" spans="1:9" ht="72" x14ac:dyDescent="0.3">
      <c r="A16" t="s">
        <v>29</v>
      </c>
      <c r="B16" s="81" t="s">
        <v>67</v>
      </c>
      <c r="C16" s="1">
        <v>1.53</v>
      </c>
      <c r="D16" s="1">
        <v>0.11</v>
      </c>
      <c r="E16" s="1">
        <v>1.64</v>
      </c>
      <c r="F16" s="1">
        <v>1.6559999999999999</v>
      </c>
      <c r="G16" s="1">
        <v>1.6559999999999999</v>
      </c>
      <c r="H16" s="1">
        <v>1.6559999999999999</v>
      </c>
    </row>
    <row r="17" spans="1:8" ht="28.8" x14ac:dyDescent="0.3">
      <c r="A17" t="s">
        <v>30</v>
      </c>
      <c r="B17" s="81" t="s">
        <v>68</v>
      </c>
      <c r="C17" s="1">
        <v>2.64</v>
      </c>
      <c r="D17" s="1">
        <v>0.08</v>
      </c>
      <c r="E17" s="1">
        <v>2.72</v>
      </c>
      <c r="F17" s="1">
        <v>2.7469999999999999</v>
      </c>
      <c r="G17" s="1">
        <v>2.7469999999999999</v>
      </c>
      <c r="H17" s="1">
        <v>2.7469999999999999</v>
      </c>
    </row>
    <row r="18" spans="1:8" ht="43.2" x14ac:dyDescent="0.3">
      <c r="A18" t="s">
        <v>31</v>
      </c>
      <c r="B18" s="81" t="s">
        <v>69</v>
      </c>
      <c r="C18" s="1">
        <v>1.49</v>
      </c>
      <c r="D18" s="1">
        <v>0.1</v>
      </c>
      <c r="E18" s="1">
        <v>1.6</v>
      </c>
      <c r="F18" s="1">
        <v>1.6160000000000001</v>
      </c>
      <c r="G18" s="1">
        <v>1.6160000000000001</v>
      </c>
      <c r="H18" s="1">
        <v>1.6160000000000001</v>
      </c>
    </row>
    <row r="19" spans="1:8" ht="43.2" x14ac:dyDescent="0.3">
      <c r="A19" t="s">
        <v>32</v>
      </c>
      <c r="B19" s="81" t="s">
        <v>70</v>
      </c>
      <c r="C19" s="1">
        <v>1.25</v>
      </c>
      <c r="D19" s="1">
        <v>0.1</v>
      </c>
      <c r="E19" s="1">
        <v>1.34</v>
      </c>
      <c r="F19" s="1">
        <v>1.353</v>
      </c>
      <c r="G19" s="1">
        <v>1.353</v>
      </c>
      <c r="H19" s="1">
        <v>1.353</v>
      </c>
    </row>
    <row r="20" spans="1:8" ht="100.8" x14ac:dyDescent="0.3">
      <c r="A20" t="s">
        <v>33</v>
      </c>
      <c r="B20" s="81" t="s">
        <v>71</v>
      </c>
      <c r="C20" s="1">
        <v>1.38</v>
      </c>
      <c r="D20" s="1">
        <v>0.11</v>
      </c>
      <c r="E20" s="1">
        <v>1.49</v>
      </c>
      <c r="F20" s="1">
        <v>1.5049999999999999</v>
      </c>
      <c r="G20" s="1">
        <v>1.5049999999999999</v>
      </c>
      <c r="H20" s="1">
        <v>1.5049999999999999</v>
      </c>
    </row>
    <row r="21" spans="1:8" ht="28.8" x14ac:dyDescent="0.3">
      <c r="A21" t="s">
        <v>34</v>
      </c>
      <c r="B21" s="81" t="s">
        <v>72</v>
      </c>
    </row>
    <row r="22" spans="1:8" ht="43.2" x14ac:dyDescent="0.3">
      <c r="A22" t="s">
        <v>35</v>
      </c>
      <c r="B22" s="81" t="s">
        <v>73</v>
      </c>
      <c r="C22" s="1">
        <v>0.65</v>
      </c>
      <c r="D22" s="1">
        <v>0.09</v>
      </c>
      <c r="E22" s="1">
        <v>0.74</v>
      </c>
      <c r="F22" s="1">
        <v>0.747</v>
      </c>
      <c r="G22" s="1">
        <v>0.747</v>
      </c>
      <c r="H22" s="1">
        <v>0.747</v>
      </c>
    </row>
    <row r="23" spans="1:8" ht="57.6" x14ac:dyDescent="0.3">
      <c r="A23" t="s">
        <v>36</v>
      </c>
      <c r="B23" s="81" t="s">
        <v>74</v>
      </c>
      <c r="C23" s="1">
        <v>0.78</v>
      </c>
      <c r="D23" s="1">
        <v>0.11</v>
      </c>
      <c r="E23" s="1">
        <v>0.89</v>
      </c>
      <c r="F23" s="1">
        <v>0.89900000000000002</v>
      </c>
      <c r="G23" s="1">
        <v>0.89900000000000002</v>
      </c>
      <c r="H23" s="1">
        <v>0.89900000000000002</v>
      </c>
    </row>
    <row r="24" spans="1:8" ht="57.6" x14ac:dyDescent="0.3">
      <c r="A24" t="s">
        <v>37</v>
      </c>
      <c r="B24" s="81" t="s">
        <v>75</v>
      </c>
      <c r="C24" s="1">
        <v>0.53</v>
      </c>
      <c r="D24" s="1">
        <v>0.08</v>
      </c>
      <c r="E24" s="1">
        <v>0.61</v>
      </c>
      <c r="F24" s="1">
        <v>0.61599999999999999</v>
      </c>
      <c r="G24" s="1">
        <v>0.61599999999999999</v>
      </c>
      <c r="H24" s="1">
        <v>0.61599999999999999</v>
      </c>
    </row>
    <row r="25" spans="1:8" ht="43.2" x14ac:dyDescent="0.3">
      <c r="A25" t="s">
        <v>38</v>
      </c>
      <c r="B25" s="81" t="s">
        <v>76</v>
      </c>
      <c r="C25" s="1">
        <v>0.5</v>
      </c>
      <c r="D25" s="1">
        <v>7.0000000000000007E-2</v>
      </c>
      <c r="E25" s="1">
        <v>0.56999999999999995</v>
      </c>
      <c r="F25" s="1">
        <v>0.57599999999999996</v>
      </c>
      <c r="G25" s="1">
        <v>0.57599999999999996</v>
      </c>
      <c r="H25" s="1">
        <v>0.57599999999999996</v>
      </c>
    </row>
    <row r="26" spans="1:8" ht="57.6" x14ac:dyDescent="0.3">
      <c r="A26" t="s">
        <v>39</v>
      </c>
      <c r="B26" s="81" t="s">
        <v>77</v>
      </c>
      <c r="C26" s="1">
        <v>0.32</v>
      </c>
      <c r="D26" s="1">
        <v>0.05</v>
      </c>
      <c r="E26" s="1">
        <v>0.38</v>
      </c>
      <c r="F26" s="1">
        <v>0.38400000000000001</v>
      </c>
      <c r="G26" s="1">
        <v>0.38400000000000001</v>
      </c>
      <c r="H26" s="1">
        <v>0.38400000000000001</v>
      </c>
    </row>
    <row r="27" spans="1:8" ht="28.8" x14ac:dyDescent="0.3">
      <c r="A27" t="s">
        <v>40</v>
      </c>
      <c r="B27" s="81" t="s">
        <v>78</v>
      </c>
      <c r="C27" s="1">
        <v>1.06</v>
      </c>
      <c r="D27" s="1">
        <v>0.14000000000000001</v>
      </c>
      <c r="E27" s="1">
        <v>1.19</v>
      </c>
      <c r="F27" s="1">
        <v>1.202</v>
      </c>
      <c r="G27" s="1">
        <v>1.202</v>
      </c>
      <c r="H27" s="1">
        <v>1.202</v>
      </c>
    </row>
    <row r="28" spans="1:8" ht="28.8" x14ac:dyDescent="0.3">
      <c r="A28" t="s">
        <v>41</v>
      </c>
      <c r="B28" s="81" t="s">
        <v>79</v>
      </c>
      <c r="C28" s="1">
        <v>0.57999999999999996</v>
      </c>
      <c r="D28" s="1">
        <v>0.11</v>
      </c>
      <c r="E28" s="1">
        <v>0.69</v>
      </c>
      <c r="F28" s="1">
        <v>0.69699999999999995</v>
      </c>
      <c r="G28" s="1">
        <v>0.69699999999999995</v>
      </c>
      <c r="H28" s="1">
        <v>0.69699999999999995</v>
      </c>
    </row>
    <row r="29" spans="1:8" ht="86.4" x14ac:dyDescent="0.3">
      <c r="A29" t="s">
        <v>42</v>
      </c>
      <c r="B29" s="81" t="s">
        <v>80</v>
      </c>
      <c r="C29" s="1">
        <v>1.02</v>
      </c>
      <c r="D29" s="1">
        <v>0.08</v>
      </c>
      <c r="E29" s="1">
        <v>1.1100000000000001</v>
      </c>
      <c r="F29" s="1">
        <v>1.121</v>
      </c>
      <c r="G29" s="1">
        <v>1.121</v>
      </c>
      <c r="H29" s="1">
        <v>1.121</v>
      </c>
    </row>
    <row r="30" spans="1:8" ht="86.4" x14ac:dyDescent="0.3">
      <c r="A30" t="s">
        <v>43</v>
      </c>
      <c r="B30" s="81" t="s">
        <v>81</v>
      </c>
      <c r="C30" s="1">
        <v>0.53</v>
      </c>
      <c r="D30" s="1">
        <v>0.06</v>
      </c>
      <c r="E30" s="1">
        <v>0.59</v>
      </c>
      <c r="F30" s="1">
        <v>0.59599999999999997</v>
      </c>
      <c r="G30" s="1">
        <v>0.59599999999999997</v>
      </c>
      <c r="H30" s="1">
        <v>0.59599999999999997</v>
      </c>
    </row>
  </sheetData>
  <sheetProtection algorithmName="SHA-512" hashValue="Ml1rUCks2piuy0QWnCFIxZUX7wJiO7ox28ECv5vxZ/cTLs1PWDPGuLDmGPE3JkJUHTsGRN+Qrc7pecP4JKKJAg==" saltValue="GT1hs96nkiliLo6GM2Wdkg==" spinCount="100000" sheet="1" objects="1" scenarios="1"/>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List71"/>
  <dimension ref="A1:I9"/>
  <sheetViews>
    <sheetView workbookViewId="0">
      <selection activeCell="J13" sqref="J13"/>
    </sheetView>
  </sheetViews>
  <sheetFormatPr defaultRowHeight="14.4" x14ac:dyDescent="0.3"/>
  <cols>
    <col min="1" max="1" width="9.88671875" bestFit="1" customWidth="1"/>
    <col min="2" max="2" width="52.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row>
    <row r="5" spans="1:9" x14ac:dyDescent="0.3">
      <c r="A5" t="s">
        <v>11</v>
      </c>
      <c r="B5" s="81" t="s">
        <v>48</v>
      </c>
    </row>
    <row r="6" spans="1:9" x14ac:dyDescent="0.3">
      <c r="A6" t="s">
        <v>12</v>
      </c>
      <c r="B6" s="81" t="s">
        <v>49</v>
      </c>
      <c r="C6" s="1">
        <v>1.1000000000000001</v>
      </c>
      <c r="D6" s="1">
        <v>0.09</v>
      </c>
      <c r="E6" s="1">
        <v>1.19</v>
      </c>
      <c r="F6" s="1">
        <v>1.3089999999999999</v>
      </c>
      <c r="G6" s="1">
        <v>1.4279999999999999</v>
      </c>
      <c r="H6" s="1">
        <v>1.5469999999999999</v>
      </c>
    </row>
    <row r="7" spans="1:9" x14ac:dyDescent="0.3">
      <c r="A7" t="s">
        <v>13</v>
      </c>
      <c r="B7" s="81" t="s">
        <v>50</v>
      </c>
    </row>
    <row r="8" spans="1:9" x14ac:dyDescent="0.3">
      <c r="A8" t="s">
        <v>13</v>
      </c>
      <c r="B8" s="81" t="s">
        <v>51</v>
      </c>
      <c r="C8" s="1">
        <v>1.05</v>
      </c>
      <c r="D8" s="1">
        <v>0.09</v>
      </c>
      <c r="E8" s="1">
        <v>1.1399999999999999</v>
      </c>
      <c r="F8" s="1">
        <v>1.254</v>
      </c>
      <c r="G8" s="1">
        <v>1.3680000000000001</v>
      </c>
      <c r="H8" s="1">
        <v>1.482</v>
      </c>
      <c r="I8" t="s">
        <v>83</v>
      </c>
    </row>
    <row r="9" spans="1:9" x14ac:dyDescent="0.3">
      <c r="A9" t="s">
        <v>14</v>
      </c>
      <c r="B9" s="81" t="s">
        <v>52</v>
      </c>
    </row>
  </sheetData>
  <sheetProtection algorithmName="SHA-512" hashValue="oZDYcDk0OXbKO8Ch/9/zquouu+6r52cB4Mb0nRR8jaKO+/6coQSsLghS25dE8vGgYozg+D7ZSslsDuBlBg9Z0Q==" saltValue="r1y6P5S98+uTuSWjKRG0Rw==" spinCount="100000" sheet="1" objects="1" scenarios="1"/>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List72"/>
  <dimension ref="A1:I276"/>
  <sheetViews>
    <sheetView workbookViewId="0">
      <selection activeCell="J13" sqref="J13"/>
    </sheetView>
  </sheetViews>
  <sheetFormatPr defaultRowHeight="14.4" x14ac:dyDescent="0.3"/>
  <cols>
    <col min="1" max="1" width="9.88671875" bestFit="1" customWidth="1"/>
    <col min="2" max="2" width="54"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1.88</v>
      </c>
      <c r="D2" s="1">
        <v>0.04</v>
      </c>
      <c r="E2" s="1">
        <v>1.92</v>
      </c>
      <c r="F2" s="1">
        <v>1.9390000000000001</v>
      </c>
      <c r="G2" s="1">
        <v>1.9390000000000001</v>
      </c>
      <c r="H2" s="1">
        <v>1.9390000000000001</v>
      </c>
    </row>
    <row r="3" spans="1:9" x14ac:dyDescent="0.3">
      <c r="A3" t="s">
        <v>16</v>
      </c>
      <c r="B3" s="81" t="s">
        <v>54</v>
      </c>
      <c r="C3" s="1">
        <v>2.2599999999999998</v>
      </c>
      <c r="D3" s="1">
        <v>0.13</v>
      </c>
      <c r="E3" s="1">
        <v>2.4</v>
      </c>
      <c r="F3" s="1">
        <v>2.4239999999999999</v>
      </c>
      <c r="G3" s="1">
        <v>2.4239999999999999</v>
      </c>
      <c r="H3" s="1">
        <v>2.4239999999999999</v>
      </c>
    </row>
    <row r="4" spans="1:9" x14ac:dyDescent="0.3">
      <c r="A4" t="s">
        <v>17</v>
      </c>
      <c r="B4" s="81" t="s">
        <v>55</v>
      </c>
      <c r="C4" s="1">
        <v>0.68</v>
      </c>
      <c r="D4" s="1">
        <v>0.04</v>
      </c>
      <c r="E4" s="1">
        <v>0.72</v>
      </c>
      <c r="F4" s="1">
        <v>0.72699999999999998</v>
      </c>
      <c r="G4" s="1">
        <v>0.72699999999999998</v>
      </c>
      <c r="H4" s="1">
        <v>0.72699999999999998</v>
      </c>
    </row>
    <row r="5" spans="1:9" x14ac:dyDescent="0.3">
      <c r="A5" t="s">
        <v>18</v>
      </c>
      <c r="B5" s="81" t="s">
        <v>56</v>
      </c>
      <c r="C5" s="1">
        <v>1.66</v>
      </c>
      <c r="D5" s="1">
        <v>0.06</v>
      </c>
      <c r="E5" s="1">
        <v>1.73</v>
      </c>
      <c r="F5" s="1">
        <v>1.7470000000000001</v>
      </c>
      <c r="G5" s="1">
        <v>1.7470000000000001</v>
      </c>
      <c r="H5" s="1">
        <v>1.7470000000000001</v>
      </c>
    </row>
    <row r="6" spans="1:9" x14ac:dyDescent="0.3">
      <c r="A6" t="s">
        <v>19</v>
      </c>
      <c r="B6" s="81" t="s">
        <v>57</v>
      </c>
    </row>
    <row r="7" spans="1:9" ht="57.6" x14ac:dyDescent="0.3">
      <c r="A7" t="s">
        <v>20</v>
      </c>
      <c r="B7" s="81" t="s">
        <v>58</v>
      </c>
      <c r="C7" s="1">
        <v>0.51</v>
      </c>
      <c r="D7" s="1">
        <v>0.03</v>
      </c>
      <c r="E7" s="1">
        <v>0.54</v>
      </c>
      <c r="F7" s="1">
        <v>0.54500000000000004</v>
      </c>
      <c r="G7" s="1">
        <v>0.54500000000000004</v>
      </c>
      <c r="H7" s="1">
        <v>0.54500000000000004</v>
      </c>
    </row>
    <row r="8" spans="1:9" ht="57.6" x14ac:dyDescent="0.3">
      <c r="A8" t="s">
        <v>21</v>
      </c>
      <c r="B8" s="81" t="s">
        <v>59</v>
      </c>
      <c r="C8" s="1">
        <v>0.84</v>
      </c>
      <c r="D8" s="1">
        <v>0.03</v>
      </c>
      <c r="E8" s="1">
        <v>0.87</v>
      </c>
      <c r="F8" s="1">
        <v>0.879</v>
      </c>
      <c r="G8" s="1">
        <v>0.879</v>
      </c>
      <c r="H8" s="1">
        <v>0.879</v>
      </c>
    </row>
    <row r="9" spans="1:9" ht="72" x14ac:dyDescent="0.3">
      <c r="A9" t="s">
        <v>22</v>
      </c>
      <c r="B9" s="81" t="s">
        <v>60</v>
      </c>
      <c r="C9" s="1">
        <v>1.53</v>
      </c>
      <c r="D9" s="1">
        <v>0.1</v>
      </c>
      <c r="E9" s="1">
        <v>1.63</v>
      </c>
      <c r="F9" s="1">
        <v>1.6459999999999999</v>
      </c>
      <c r="G9" s="1">
        <v>1.6459999999999999</v>
      </c>
      <c r="H9" s="1">
        <v>1.6459999999999999</v>
      </c>
    </row>
    <row r="10" spans="1:9" ht="57.6" x14ac:dyDescent="0.3">
      <c r="A10" t="s">
        <v>23</v>
      </c>
      <c r="B10" s="81" t="s">
        <v>61</v>
      </c>
      <c r="C10" s="1">
        <v>1.5</v>
      </c>
      <c r="D10" s="1">
        <v>0.1</v>
      </c>
      <c r="E10" s="1">
        <v>1.59</v>
      </c>
      <c r="F10" s="1">
        <v>1.6060000000000001</v>
      </c>
      <c r="G10" s="1">
        <v>1.6060000000000001</v>
      </c>
      <c r="H10" s="1">
        <v>1.6060000000000001</v>
      </c>
    </row>
    <row r="11" spans="1:9" ht="28.8" x14ac:dyDescent="0.3">
      <c r="A11" t="s">
        <v>24</v>
      </c>
      <c r="B11" s="81" t="s">
        <v>62</v>
      </c>
      <c r="C11" s="1">
        <v>0.66</v>
      </c>
      <c r="D11" s="1">
        <v>7.0000000000000007E-2</v>
      </c>
      <c r="E11" s="1">
        <v>0.73</v>
      </c>
      <c r="F11" s="1">
        <v>0.73699999999999999</v>
      </c>
      <c r="G11" s="1">
        <v>0.73699999999999999</v>
      </c>
      <c r="H11" s="1">
        <v>0.73699999999999999</v>
      </c>
    </row>
    <row r="12" spans="1:9" ht="28.8" x14ac:dyDescent="0.3">
      <c r="A12" t="s">
        <v>25</v>
      </c>
      <c r="B12" s="81" t="s">
        <v>63</v>
      </c>
      <c r="C12" s="1">
        <v>1.18</v>
      </c>
      <c r="D12" s="1">
        <v>0.08</v>
      </c>
      <c r="E12" s="1">
        <v>1.26</v>
      </c>
      <c r="F12" s="1">
        <v>1.2729999999999999</v>
      </c>
      <c r="G12" s="1">
        <v>1.2729999999999999</v>
      </c>
      <c r="H12" s="1">
        <v>1.2729999999999999</v>
      </c>
    </row>
    <row r="13" spans="1:9" ht="28.8" x14ac:dyDescent="0.3">
      <c r="A13" t="s">
        <v>26</v>
      </c>
      <c r="B13" s="81" t="s">
        <v>64</v>
      </c>
      <c r="C13" s="1">
        <v>1.27</v>
      </c>
      <c r="D13" s="1">
        <v>0.06</v>
      </c>
      <c r="E13" s="1">
        <v>1.33</v>
      </c>
      <c r="F13" s="1">
        <v>1.343</v>
      </c>
      <c r="G13" s="1">
        <v>1.343</v>
      </c>
      <c r="H13" s="1">
        <v>1.343</v>
      </c>
    </row>
    <row r="14" spans="1:9" ht="43.2" x14ac:dyDescent="0.3">
      <c r="A14" t="s">
        <v>27</v>
      </c>
      <c r="B14" s="81" t="s">
        <v>65</v>
      </c>
      <c r="C14" s="1">
        <v>1.95</v>
      </c>
      <c r="D14" s="1">
        <v>0.1</v>
      </c>
      <c r="E14" s="1">
        <v>2.04</v>
      </c>
      <c r="F14" s="1">
        <v>2.06</v>
      </c>
      <c r="G14" s="1">
        <v>2.06</v>
      </c>
      <c r="H14" s="1">
        <v>2.06</v>
      </c>
    </row>
    <row r="15" spans="1:9" ht="72" x14ac:dyDescent="0.3">
      <c r="A15" t="s">
        <v>28</v>
      </c>
      <c r="B15" s="81" t="s">
        <v>66</v>
      </c>
      <c r="C15" s="1">
        <v>1.68</v>
      </c>
      <c r="D15" s="1">
        <v>0.09</v>
      </c>
      <c r="E15" s="1">
        <v>1.77</v>
      </c>
      <c r="F15" s="1">
        <v>1.788</v>
      </c>
      <c r="G15" s="1">
        <v>1.788</v>
      </c>
      <c r="H15" s="1">
        <v>1.788</v>
      </c>
    </row>
    <row r="16" spans="1:9" ht="72" x14ac:dyDescent="0.3">
      <c r="A16" t="s">
        <v>29</v>
      </c>
      <c r="B16" s="81" t="s">
        <v>67</v>
      </c>
      <c r="C16" s="1">
        <v>1.68</v>
      </c>
      <c r="D16" s="1">
        <v>0.09</v>
      </c>
      <c r="E16" s="1">
        <v>1.77</v>
      </c>
      <c r="F16" s="1">
        <v>1.788</v>
      </c>
      <c r="G16" s="1">
        <v>1.788</v>
      </c>
      <c r="H16" s="1">
        <v>1.788</v>
      </c>
    </row>
    <row r="17" spans="1:9" ht="28.8" x14ac:dyDescent="0.3">
      <c r="A17" t="s">
        <v>30</v>
      </c>
      <c r="B17" s="81" t="s">
        <v>68</v>
      </c>
      <c r="C17" s="1">
        <v>2.93</v>
      </c>
      <c r="D17" s="1">
        <v>0.06</v>
      </c>
      <c r="E17" s="1">
        <v>3</v>
      </c>
      <c r="F17" s="1">
        <v>3.03</v>
      </c>
      <c r="G17" s="1">
        <v>3.03</v>
      </c>
      <c r="H17" s="1">
        <v>3.03</v>
      </c>
    </row>
    <row r="18" spans="1:9" ht="43.2" x14ac:dyDescent="0.3">
      <c r="A18" t="s">
        <v>31</v>
      </c>
      <c r="B18" s="81" t="s">
        <v>69</v>
      </c>
      <c r="C18" s="1">
        <v>1.63</v>
      </c>
      <c r="D18" s="1">
        <v>0.08</v>
      </c>
      <c r="E18" s="1">
        <v>1.72</v>
      </c>
      <c r="F18" s="1">
        <v>1.7370000000000001</v>
      </c>
      <c r="G18" s="1">
        <v>1.7370000000000001</v>
      </c>
      <c r="H18" s="1">
        <v>1.7370000000000001</v>
      </c>
    </row>
    <row r="19" spans="1:9" ht="28.8" x14ac:dyDescent="0.3">
      <c r="A19" t="s">
        <v>32</v>
      </c>
      <c r="B19" s="81" t="s">
        <v>70</v>
      </c>
      <c r="C19" s="1">
        <v>1.35</v>
      </c>
      <c r="D19" s="1">
        <v>0.08</v>
      </c>
      <c r="E19" s="1">
        <v>1.43</v>
      </c>
      <c r="F19" s="1">
        <v>1.444</v>
      </c>
      <c r="G19" s="1">
        <v>1.444</v>
      </c>
      <c r="H19" s="1">
        <v>1.444</v>
      </c>
    </row>
    <row r="20" spans="1:9" ht="100.8" x14ac:dyDescent="0.3">
      <c r="A20" t="s">
        <v>33</v>
      </c>
      <c r="B20" s="81" t="s">
        <v>71</v>
      </c>
      <c r="C20" s="1">
        <v>1.49</v>
      </c>
      <c r="D20" s="1">
        <v>0.09</v>
      </c>
      <c r="E20" s="1">
        <v>1.58</v>
      </c>
      <c r="F20" s="1">
        <v>1.5960000000000001</v>
      </c>
      <c r="G20" s="1">
        <v>1.5960000000000001</v>
      </c>
      <c r="H20" s="1">
        <v>1.5960000000000001</v>
      </c>
    </row>
    <row r="21" spans="1:9" ht="28.8" x14ac:dyDescent="0.3">
      <c r="A21" t="s">
        <v>34</v>
      </c>
      <c r="B21" s="81" t="s">
        <v>72</v>
      </c>
    </row>
    <row r="22" spans="1:9" ht="43.2" x14ac:dyDescent="0.3">
      <c r="A22" t="s">
        <v>35</v>
      </c>
      <c r="B22" s="81" t="s">
        <v>73</v>
      </c>
      <c r="C22" s="1">
        <v>0.7</v>
      </c>
      <c r="D22" s="1">
        <v>7.0000000000000007E-2</v>
      </c>
      <c r="E22" s="1">
        <v>0.77</v>
      </c>
      <c r="F22" s="1">
        <v>0.77800000000000002</v>
      </c>
      <c r="G22" s="1">
        <v>0.77800000000000002</v>
      </c>
      <c r="H22" s="1">
        <v>0.77800000000000002</v>
      </c>
    </row>
    <row r="23" spans="1:9" ht="57.6" x14ac:dyDescent="0.3">
      <c r="A23" t="s">
        <v>36</v>
      </c>
      <c r="B23" s="81" t="s">
        <v>74</v>
      </c>
      <c r="C23" s="1">
        <v>0.85</v>
      </c>
      <c r="D23" s="1">
        <v>0.09</v>
      </c>
      <c r="E23" s="1">
        <v>0.93</v>
      </c>
      <c r="F23" s="1">
        <v>0.93899999999999995</v>
      </c>
      <c r="G23" s="1">
        <v>0.93899999999999995</v>
      </c>
      <c r="H23" s="1">
        <v>0.93899999999999995</v>
      </c>
    </row>
    <row r="24" spans="1:9" ht="57.6" x14ac:dyDescent="0.3">
      <c r="A24" t="s">
        <v>37</v>
      </c>
      <c r="B24" s="81" t="s">
        <v>75</v>
      </c>
      <c r="C24" s="1">
        <v>0.57999999999999996</v>
      </c>
      <c r="D24" s="1">
        <v>7.0000000000000007E-2</v>
      </c>
      <c r="E24" s="1">
        <v>0.64</v>
      </c>
      <c r="F24" s="1">
        <v>0.64600000000000002</v>
      </c>
      <c r="G24" s="1">
        <v>0.64600000000000002</v>
      </c>
      <c r="H24" s="1">
        <v>0.64600000000000002</v>
      </c>
    </row>
    <row r="25" spans="1:9" ht="43.2" x14ac:dyDescent="0.3">
      <c r="A25" t="s">
        <v>38</v>
      </c>
      <c r="B25" s="81" t="s">
        <v>76</v>
      </c>
      <c r="C25" s="1">
        <v>0.53</v>
      </c>
      <c r="D25" s="1">
        <v>0.05</v>
      </c>
      <c r="E25" s="1">
        <v>0.57999999999999996</v>
      </c>
      <c r="F25" s="1">
        <v>0.58599999999999997</v>
      </c>
      <c r="G25" s="1">
        <v>0.58599999999999997</v>
      </c>
      <c r="H25" s="1">
        <v>0.58599999999999997</v>
      </c>
    </row>
    <row r="26" spans="1:9" ht="57.6" x14ac:dyDescent="0.3">
      <c r="A26" t="s">
        <v>39</v>
      </c>
      <c r="B26" s="81" t="s">
        <v>77</v>
      </c>
      <c r="C26" s="1">
        <v>0.34</v>
      </c>
      <c r="D26" s="1">
        <v>0.04</v>
      </c>
      <c r="E26" s="1">
        <v>0.38</v>
      </c>
      <c r="F26" s="1">
        <v>0.38400000000000001</v>
      </c>
      <c r="G26" s="1">
        <v>0.38400000000000001</v>
      </c>
      <c r="H26" s="1">
        <v>0.38400000000000001</v>
      </c>
    </row>
    <row r="27" spans="1:9" ht="28.8" x14ac:dyDescent="0.3">
      <c r="A27" t="s">
        <v>40</v>
      </c>
      <c r="B27" s="81" t="s">
        <v>78</v>
      </c>
      <c r="C27" s="1">
        <v>1.1499999999999999</v>
      </c>
      <c r="D27" s="1">
        <v>0.11</v>
      </c>
      <c r="E27" s="1">
        <v>1.26</v>
      </c>
      <c r="F27" s="1">
        <v>1.2729999999999999</v>
      </c>
      <c r="G27" s="1">
        <v>1.2729999999999999</v>
      </c>
      <c r="H27" s="1">
        <v>1.2729999999999999</v>
      </c>
    </row>
    <row r="28" spans="1:9" ht="28.8" x14ac:dyDescent="0.3">
      <c r="A28" t="s">
        <v>41</v>
      </c>
      <c r="B28" s="81" t="s">
        <v>79</v>
      </c>
      <c r="C28" s="1">
        <v>0.61</v>
      </c>
      <c r="D28" s="1">
        <v>0.1</v>
      </c>
      <c r="E28" s="1">
        <v>0.71</v>
      </c>
      <c r="F28" s="1">
        <v>0.71699999999999997</v>
      </c>
      <c r="G28" s="1">
        <v>0.71699999999999997</v>
      </c>
      <c r="H28" s="1">
        <v>0.71699999999999997</v>
      </c>
    </row>
    <row r="29" spans="1:9" ht="86.4" x14ac:dyDescent="0.3">
      <c r="A29" t="s">
        <v>42</v>
      </c>
      <c r="B29" s="81" t="s">
        <v>80</v>
      </c>
      <c r="C29" s="1">
        <v>1.1200000000000001</v>
      </c>
      <c r="D29" s="1">
        <v>7.0000000000000007E-2</v>
      </c>
      <c r="E29" s="1">
        <v>1.18</v>
      </c>
      <c r="F29" s="1">
        <v>1.1919999999999999</v>
      </c>
      <c r="G29" s="1">
        <v>1.1919999999999999</v>
      </c>
      <c r="H29" s="1">
        <v>1.1919999999999999</v>
      </c>
    </row>
    <row r="30" spans="1:9" ht="86.4" x14ac:dyDescent="0.3">
      <c r="A30" t="s">
        <v>43</v>
      </c>
      <c r="B30" s="81" t="s">
        <v>81</v>
      </c>
      <c r="C30" s="1">
        <v>0.57999999999999996</v>
      </c>
      <c r="D30" s="1">
        <v>0.05</v>
      </c>
      <c r="E30" s="1">
        <v>0.62</v>
      </c>
      <c r="F30" s="1">
        <v>0.626</v>
      </c>
      <c r="G30" s="1">
        <v>0.626</v>
      </c>
      <c r="H30" s="1">
        <v>0.626</v>
      </c>
    </row>
    <row r="31" spans="1:9" x14ac:dyDescent="0.3">
      <c r="A31" t="s">
        <v>85</v>
      </c>
      <c r="B31" s="81" t="s">
        <v>330</v>
      </c>
      <c r="C31" s="1">
        <v>0.36</v>
      </c>
      <c r="E31" s="1">
        <v>0.36</v>
      </c>
      <c r="F31" s="1">
        <v>0.39600000000000002</v>
      </c>
      <c r="G31" s="1">
        <v>0.432</v>
      </c>
      <c r="H31" s="1">
        <v>0.46800000000000003</v>
      </c>
      <c r="I31" t="s">
        <v>568</v>
      </c>
    </row>
    <row r="32" spans="1:9" x14ac:dyDescent="0.3">
      <c r="A32" t="s">
        <v>86</v>
      </c>
      <c r="B32" s="81" t="s">
        <v>331</v>
      </c>
      <c r="C32" s="1">
        <v>1.18</v>
      </c>
      <c r="E32" s="1">
        <v>1.18</v>
      </c>
      <c r="F32" s="1">
        <v>1.298</v>
      </c>
      <c r="G32" s="1">
        <v>1.4159999999999999</v>
      </c>
      <c r="H32" s="1">
        <v>1.534</v>
      </c>
      <c r="I32" t="s">
        <v>568</v>
      </c>
    </row>
    <row r="33" spans="1:9" x14ac:dyDescent="0.3">
      <c r="A33" t="s">
        <v>87</v>
      </c>
      <c r="B33" s="81" t="s">
        <v>332</v>
      </c>
      <c r="C33" s="1">
        <v>1.41</v>
      </c>
      <c r="E33" s="1">
        <v>1.41</v>
      </c>
      <c r="F33" s="1">
        <v>1.5509999999999999</v>
      </c>
      <c r="G33" s="1">
        <v>1.6919999999999999</v>
      </c>
      <c r="H33" s="1">
        <v>1.833</v>
      </c>
      <c r="I33" t="s">
        <v>568</v>
      </c>
    </row>
    <row r="34" spans="1:9" x14ac:dyDescent="0.3">
      <c r="A34" t="s">
        <v>88</v>
      </c>
      <c r="B34" s="81" t="s">
        <v>333</v>
      </c>
      <c r="C34" s="1">
        <v>1.42</v>
      </c>
      <c r="E34" s="1">
        <v>1.42</v>
      </c>
      <c r="F34" s="1">
        <v>1.5620000000000001</v>
      </c>
      <c r="G34" s="1">
        <v>1.704</v>
      </c>
      <c r="H34" s="1">
        <v>1.8460000000000001</v>
      </c>
      <c r="I34" t="s">
        <v>568</v>
      </c>
    </row>
    <row r="35" spans="1:9" x14ac:dyDescent="0.3">
      <c r="A35" t="s">
        <v>89</v>
      </c>
      <c r="B35" s="81" t="s">
        <v>334</v>
      </c>
      <c r="C35" s="1">
        <v>1.42</v>
      </c>
      <c r="E35" s="1">
        <v>1.42</v>
      </c>
      <c r="F35" s="1">
        <v>1.5620000000000001</v>
      </c>
      <c r="G35" s="1">
        <v>1.704</v>
      </c>
      <c r="H35" s="1">
        <v>1.8460000000000001</v>
      </c>
      <c r="I35" t="s">
        <v>568</v>
      </c>
    </row>
    <row r="36" spans="1:9" x14ac:dyDescent="0.3">
      <c r="A36" t="s">
        <v>90</v>
      </c>
      <c r="B36" s="81" t="s">
        <v>332</v>
      </c>
      <c r="C36" s="1">
        <v>1.41</v>
      </c>
      <c r="E36" s="1">
        <v>1.41</v>
      </c>
      <c r="F36" s="1">
        <v>1.5509999999999999</v>
      </c>
      <c r="G36" s="1">
        <v>1.6919999999999999</v>
      </c>
      <c r="H36" s="1">
        <v>1.833</v>
      </c>
      <c r="I36" t="s">
        <v>568</v>
      </c>
    </row>
    <row r="37" spans="1:9" x14ac:dyDescent="0.3">
      <c r="A37" t="s">
        <v>91</v>
      </c>
      <c r="B37" s="81" t="s">
        <v>333</v>
      </c>
      <c r="C37" s="1">
        <v>1.42</v>
      </c>
      <c r="E37" s="1">
        <v>1.42</v>
      </c>
      <c r="F37" s="1">
        <v>1.5620000000000001</v>
      </c>
      <c r="G37" s="1">
        <v>1.704</v>
      </c>
      <c r="H37" s="1">
        <v>1.8460000000000001</v>
      </c>
      <c r="I37" t="s">
        <v>568</v>
      </c>
    </row>
    <row r="38" spans="1:9" x14ac:dyDescent="0.3">
      <c r="A38" t="s">
        <v>92</v>
      </c>
      <c r="B38" s="81" t="s">
        <v>335</v>
      </c>
      <c r="C38" s="1">
        <v>1.41</v>
      </c>
      <c r="E38" s="1">
        <v>1.41</v>
      </c>
      <c r="F38" s="1">
        <v>1.5509999999999999</v>
      </c>
      <c r="G38" s="1">
        <v>1.6919999999999999</v>
      </c>
      <c r="H38" s="1">
        <v>1.833</v>
      </c>
      <c r="I38" t="s">
        <v>568</v>
      </c>
    </row>
    <row r="39" spans="1:9" x14ac:dyDescent="0.3">
      <c r="A39" t="s">
        <v>93</v>
      </c>
      <c r="B39" s="81" t="s">
        <v>336</v>
      </c>
      <c r="C39" s="1">
        <v>1.86</v>
      </c>
      <c r="E39" s="1">
        <v>1.86</v>
      </c>
      <c r="F39" s="1">
        <v>2.0459999999999998</v>
      </c>
      <c r="G39" s="1">
        <v>2.2320000000000002</v>
      </c>
      <c r="H39" s="1">
        <v>2.4180000000000001</v>
      </c>
      <c r="I39" t="s">
        <v>568</v>
      </c>
    </row>
    <row r="40" spans="1:9" ht="43.2" x14ac:dyDescent="0.3">
      <c r="A40" t="s">
        <v>94</v>
      </c>
      <c r="B40" s="81" t="s">
        <v>337</v>
      </c>
      <c r="C40" s="1">
        <v>1.86</v>
      </c>
      <c r="E40" s="1">
        <v>1.86</v>
      </c>
      <c r="F40" s="1">
        <v>2.0459999999999998</v>
      </c>
      <c r="G40" s="1">
        <v>2.2320000000000002</v>
      </c>
      <c r="H40" s="1">
        <v>2.4180000000000001</v>
      </c>
      <c r="I40" t="s">
        <v>568</v>
      </c>
    </row>
    <row r="41" spans="1:9" x14ac:dyDescent="0.3">
      <c r="A41" t="s">
        <v>95</v>
      </c>
      <c r="B41" s="81" t="s">
        <v>338</v>
      </c>
      <c r="C41" s="1">
        <v>1.42</v>
      </c>
      <c r="E41" s="1">
        <v>1.42</v>
      </c>
      <c r="F41" s="1">
        <v>1.5620000000000001</v>
      </c>
      <c r="G41" s="1">
        <v>1.704</v>
      </c>
      <c r="H41" s="1">
        <v>1.8460000000000001</v>
      </c>
      <c r="I41" t="s">
        <v>568</v>
      </c>
    </row>
    <row r="42" spans="1:9" x14ac:dyDescent="0.3">
      <c r="A42" t="s">
        <v>96</v>
      </c>
      <c r="B42" s="81" t="s">
        <v>339</v>
      </c>
      <c r="C42" s="1">
        <v>1.42</v>
      </c>
      <c r="E42" s="1">
        <v>1.42</v>
      </c>
      <c r="F42" s="1">
        <v>1.5620000000000001</v>
      </c>
      <c r="G42" s="1">
        <v>1.704</v>
      </c>
      <c r="H42" s="1">
        <v>1.8460000000000001</v>
      </c>
      <c r="I42" t="s">
        <v>568</v>
      </c>
    </row>
    <row r="43" spans="1:9" x14ac:dyDescent="0.3">
      <c r="A43" t="s">
        <v>97</v>
      </c>
      <c r="B43" s="81" t="s">
        <v>340</v>
      </c>
      <c r="C43" s="1">
        <v>1.42</v>
      </c>
      <c r="E43" s="1">
        <v>1.42</v>
      </c>
      <c r="F43" s="1">
        <v>1.5620000000000001</v>
      </c>
      <c r="G43" s="1">
        <v>1.704</v>
      </c>
      <c r="H43" s="1">
        <v>1.8460000000000001</v>
      </c>
      <c r="I43" t="s">
        <v>568</v>
      </c>
    </row>
    <row r="44" spans="1:9" x14ac:dyDescent="0.3">
      <c r="A44" t="s">
        <v>98</v>
      </c>
      <c r="B44" s="81" t="s">
        <v>341</v>
      </c>
      <c r="C44" s="1">
        <v>1.42</v>
      </c>
      <c r="E44" s="1">
        <v>1.42</v>
      </c>
      <c r="F44" s="1">
        <v>1.5620000000000001</v>
      </c>
      <c r="G44" s="1">
        <v>1.704</v>
      </c>
      <c r="H44" s="1">
        <v>1.8460000000000001</v>
      </c>
      <c r="I44" t="s">
        <v>568</v>
      </c>
    </row>
    <row r="45" spans="1:9" x14ac:dyDescent="0.3">
      <c r="A45" t="s">
        <v>99</v>
      </c>
      <c r="B45" s="81" t="s">
        <v>342</v>
      </c>
      <c r="C45" s="1">
        <v>1.42</v>
      </c>
      <c r="E45" s="1">
        <v>1.42</v>
      </c>
      <c r="F45" s="1">
        <v>1.5620000000000001</v>
      </c>
      <c r="G45" s="1">
        <v>1.704</v>
      </c>
      <c r="H45" s="1">
        <v>1.8460000000000001</v>
      </c>
      <c r="I45" t="s">
        <v>568</v>
      </c>
    </row>
    <row r="46" spans="1:9" x14ac:dyDescent="0.3">
      <c r="A46" t="s">
        <v>100</v>
      </c>
      <c r="B46" s="81" t="s">
        <v>341</v>
      </c>
      <c r="C46" s="1">
        <v>1.42</v>
      </c>
      <c r="E46" s="1">
        <v>1.42</v>
      </c>
      <c r="F46" s="1">
        <v>1.5620000000000001</v>
      </c>
      <c r="G46" s="1">
        <v>1.704</v>
      </c>
      <c r="H46" s="1">
        <v>1.8460000000000001</v>
      </c>
      <c r="I46" t="s">
        <v>568</v>
      </c>
    </row>
    <row r="47" spans="1:9" ht="57.6" x14ac:dyDescent="0.3">
      <c r="A47" t="s">
        <v>101</v>
      </c>
      <c r="B47" s="81" t="s">
        <v>343</v>
      </c>
      <c r="C47" s="1">
        <v>1.86</v>
      </c>
      <c r="E47" s="1">
        <v>1.86</v>
      </c>
      <c r="F47" s="1">
        <v>2.0459999999999998</v>
      </c>
      <c r="G47" s="1">
        <v>2.2320000000000002</v>
      </c>
      <c r="H47" s="1">
        <v>2.4180000000000001</v>
      </c>
      <c r="I47" t="s">
        <v>568</v>
      </c>
    </row>
    <row r="48" spans="1:9" ht="72" x14ac:dyDescent="0.3">
      <c r="A48" t="s">
        <v>102</v>
      </c>
      <c r="B48" s="81" t="s">
        <v>344</v>
      </c>
      <c r="C48" s="1">
        <v>1.86</v>
      </c>
      <c r="E48" s="1">
        <v>1.86</v>
      </c>
      <c r="F48" s="1">
        <v>2.0459999999999998</v>
      </c>
      <c r="G48" s="1">
        <v>2.2320000000000002</v>
      </c>
      <c r="H48" s="1">
        <v>2.4180000000000001</v>
      </c>
      <c r="I48" t="s">
        <v>568</v>
      </c>
    </row>
    <row r="49" spans="1:9" x14ac:dyDescent="0.3">
      <c r="A49" t="s">
        <v>103</v>
      </c>
      <c r="B49" s="81" t="s">
        <v>345</v>
      </c>
      <c r="C49" s="1">
        <v>1.86</v>
      </c>
      <c r="E49" s="1">
        <v>1.86</v>
      </c>
      <c r="F49" s="1">
        <v>2.0459999999999998</v>
      </c>
      <c r="G49" s="1">
        <v>2.2320000000000002</v>
      </c>
      <c r="H49" s="1">
        <v>2.4180000000000001</v>
      </c>
      <c r="I49" t="s">
        <v>568</v>
      </c>
    </row>
    <row r="50" spans="1:9" ht="28.8" x14ac:dyDescent="0.3">
      <c r="A50" t="s">
        <v>104</v>
      </c>
      <c r="B50" s="81" t="s">
        <v>346</v>
      </c>
      <c r="C50" s="1">
        <v>1.41</v>
      </c>
      <c r="E50" s="1">
        <v>1.41</v>
      </c>
      <c r="F50" s="1">
        <v>1.5509999999999999</v>
      </c>
      <c r="G50" s="1">
        <v>1.6919999999999999</v>
      </c>
      <c r="H50" s="1">
        <v>1.833</v>
      </c>
      <c r="I50" t="s">
        <v>568</v>
      </c>
    </row>
    <row r="51" spans="1:9" ht="43.2" x14ac:dyDescent="0.3">
      <c r="A51" t="s">
        <v>105</v>
      </c>
      <c r="B51" s="81" t="s">
        <v>347</v>
      </c>
      <c r="C51" s="1">
        <v>1.86</v>
      </c>
      <c r="E51" s="1">
        <v>1.86</v>
      </c>
      <c r="F51" s="1">
        <v>2.0459999999999998</v>
      </c>
      <c r="G51" s="1">
        <v>2.2320000000000002</v>
      </c>
      <c r="H51" s="1">
        <v>2.4180000000000001</v>
      </c>
      <c r="I51" t="s">
        <v>568</v>
      </c>
    </row>
    <row r="52" spans="1:9" ht="28.8" x14ac:dyDescent="0.3">
      <c r="A52" t="s">
        <v>106</v>
      </c>
      <c r="B52" s="81" t="s">
        <v>348</v>
      </c>
      <c r="C52" s="1">
        <v>1.86</v>
      </c>
      <c r="E52" s="1">
        <v>1.86</v>
      </c>
      <c r="F52" s="1">
        <v>2.0459999999999998</v>
      </c>
      <c r="G52" s="1">
        <v>2.2320000000000002</v>
      </c>
      <c r="H52" s="1">
        <v>2.4180000000000001</v>
      </c>
      <c r="I52" t="s">
        <v>568</v>
      </c>
    </row>
    <row r="53" spans="1:9" x14ac:dyDescent="0.3">
      <c r="A53" t="s">
        <v>107</v>
      </c>
      <c r="B53" s="81" t="s">
        <v>349</v>
      </c>
      <c r="C53" s="1">
        <v>1.18</v>
      </c>
      <c r="E53" s="1">
        <v>1.18</v>
      </c>
      <c r="F53" s="1">
        <v>1.298</v>
      </c>
      <c r="G53" s="1">
        <v>1.4159999999999999</v>
      </c>
      <c r="H53" s="1">
        <v>1.534</v>
      </c>
      <c r="I53" t="s">
        <v>568</v>
      </c>
    </row>
    <row r="54" spans="1:9" x14ac:dyDescent="0.3">
      <c r="A54" t="s">
        <v>108</v>
      </c>
      <c r="B54" s="81" t="s">
        <v>341</v>
      </c>
      <c r="C54" s="1">
        <v>1.86</v>
      </c>
      <c r="E54" s="1">
        <v>1.86</v>
      </c>
      <c r="F54" s="1">
        <v>2.0459999999999998</v>
      </c>
      <c r="G54" s="1">
        <v>2.2320000000000002</v>
      </c>
      <c r="H54" s="1">
        <v>2.4180000000000001</v>
      </c>
      <c r="I54" t="s">
        <v>568</v>
      </c>
    </row>
    <row r="55" spans="1:9" x14ac:dyDescent="0.3">
      <c r="A55" t="s">
        <v>44</v>
      </c>
      <c r="B55" s="81" t="s">
        <v>82</v>
      </c>
      <c r="C55" s="1">
        <v>10.82</v>
      </c>
      <c r="E55" s="1">
        <v>10.82</v>
      </c>
      <c r="F55" s="1">
        <v>11.901999999999999</v>
      </c>
      <c r="G55" s="1">
        <v>12.984</v>
      </c>
      <c r="H55" s="1">
        <v>14.066000000000001</v>
      </c>
    </row>
    <row r="56" spans="1:9" ht="28.8" x14ac:dyDescent="0.3">
      <c r="A56" t="s">
        <v>109</v>
      </c>
      <c r="B56" s="81" t="s">
        <v>350</v>
      </c>
      <c r="C56" s="1">
        <v>0.12</v>
      </c>
      <c r="D56" s="1">
        <v>0.01</v>
      </c>
      <c r="E56" s="1">
        <v>0.13</v>
      </c>
      <c r="F56" s="1">
        <v>0.14299999999999999</v>
      </c>
      <c r="G56" s="1">
        <v>0.156</v>
      </c>
      <c r="H56" s="1">
        <v>0.16900000000000001</v>
      </c>
    </row>
    <row r="57" spans="1:9" ht="28.8" x14ac:dyDescent="0.3">
      <c r="A57" t="s">
        <v>110</v>
      </c>
      <c r="B57" s="81" t="s">
        <v>351</v>
      </c>
      <c r="C57" s="1">
        <v>2.58</v>
      </c>
      <c r="E57" s="1">
        <v>2.58</v>
      </c>
      <c r="F57" s="1">
        <v>2.8380000000000001</v>
      </c>
      <c r="G57" s="1">
        <v>3.0960000000000001</v>
      </c>
      <c r="H57" s="1">
        <v>3.3540000000000001</v>
      </c>
    </row>
    <row r="58" spans="1:9" x14ac:dyDescent="0.3">
      <c r="A58" t="s">
        <v>111</v>
      </c>
      <c r="B58" s="81" t="s">
        <v>352</v>
      </c>
      <c r="C58" s="1">
        <v>1.69</v>
      </c>
      <c r="E58" s="1">
        <v>1.69</v>
      </c>
      <c r="F58" s="1">
        <v>1.859</v>
      </c>
      <c r="G58" s="1">
        <v>2.028</v>
      </c>
      <c r="H58" s="1">
        <v>2.1970000000000001</v>
      </c>
    </row>
    <row r="59" spans="1:9" x14ac:dyDescent="0.3">
      <c r="A59" t="s">
        <v>112</v>
      </c>
      <c r="B59" s="81" t="s">
        <v>353</v>
      </c>
    </row>
    <row r="60" spans="1:9" x14ac:dyDescent="0.3">
      <c r="A60" t="s">
        <v>113</v>
      </c>
      <c r="B60" s="81" t="s">
        <v>354</v>
      </c>
    </row>
    <row r="61" spans="1:9" x14ac:dyDescent="0.3">
      <c r="A61" t="s">
        <v>114</v>
      </c>
      <c r="B61" s="81" t="s">
        <v>355</v>
      </c>
    </row>
    <row r="62" spans="1:9" x14ac:dyDescent="0.3">
      <c r="A62" t="s">
        <v>115</v>
      </c>
      <c r="B62" s="81" t="s">
        <v>356</v>
      </c>
    </row>
    <row r="63" spans="1:9" ht="57.6" x14ac:dyDescent="0.3">
      <c r="A63" t="s">
        <v>116</v>
      </c>
      <c r="B63" s="81" t="s">
        <v>357</v>
      </c>
      <c r="C63" s="1">
        <v>0.57999999999999996</v>
      </c>
      <c r="E63" s="1">
        <v>0.57999999999999996</v>
      </c>
      <c r="F63" s="1">
        <v>0.63800000000000001</v>
      </c>
      <c r="G63" s="1">
        <v>0.69599999999999995</v>
      </c>
      <c r="H63" s="1">
        <v>0.754</v>
      </c>
    </row>
    <row r="64" spans="1:9" ht="72" x14ac:dyDescent="0.3">
      <c r="A64" t="s">
        <v>117</v>
      </c>
      <c r="B64" s="81" t="s">
        <v>358</v>
      </c>
      <c r="C64" s="1">
        <v>2.57</v>
      </c>
      <c r="E64" s="1">
        <v>2.57</v>
      </c>
      <c r="F64" s="1">
        <v>2.827</v>
      </c>
      <c r="G64" s="1">
        <v>3.0840000000000001</v>
      </c>
      <c r="H64" s="1">
        <v>3.3410000000000002</v>
      </c>
      <c r="I64" t="s">
        <v>569</v>
      </c>
    </row>
    <row r="65" spans="1:9" ht="43.2" x14ac:dyDescent="0.3">
      <c r="A65" t="s">
        <v>118</v>
      </c>
      <c r="B65" s="81" t="s">
        <v>359</v>
      </c>
    </row>
    <row r="66" spans="1:9" ht="43.2" x14ac:dyDescent="0.3">
      <c r="A66" t="s">
        <v>119</v>
      </c>
      <c r="B66" s="81" t="s">
        <v>360</v>
      </c>
      <c r="C66" s="1">
        <v>2.67</v>
      </c>
      <c r="E66" s="1">
        <v>2.67</v>
      </c>
      <c r="F66" s="1">
        <v>2.9369999999999998</v>
      </c>
      <c r="G66" s="1">
        <v>3.2040000000000002</v>
      </c>
      <c r="H66" s="1">
        <v>3.4710000000000001</v>
      </c>
      <c r="I66" t="s">
        <v>569</v>
      </c>
    </row>
    <row r="67" spans="1:9" ht="43.2" x14ac:dyDescent="0.3">
      <c r="A67" t="s">
        <v>120</v>
      </c>
      <c r="B67" s="81" t="s">
        <v>361</v>
      </c>
      <c r="C67" s="1">
        <v>2.67</v>
      </c>
      <c r="E67" s="1">
        <v>2.67</v>
      </c>
      <c r="F67" s="1">
        <v>2.9369999999999998</v>
      </c>
      <c r="G67" s="1">
        <v>3.2040000000000002</v>
      </c>
      <c r="H67" s="1">
        <v>3.4710000000000001</v>
      </c>
      <c r="I67" t="s">
        <v>569</v>
      </c>
    </row>
    <row r="68" spans="1:9" x14ac:dyDescent="0.3">
      <c r="A68" t="s">
        <v>121</v>
      </c>
      <c r="B68" s="81" t="s">
        <v>362</v>
      </c>
    </row>
    <row r="69" spans="1:9" ht="57.6" x14ac:dyDescent="0.3">
      <c r="A69" t="s">
        <v>122</v>
      </c>
      <c r="B69" s="81" t="s">
        <v>363</v>
      </c>
      <c r="C69" s="1">
        <v>2.74</v>
      </c>
      <c r="E69" s="1">
        <v>2.74</v>
      </c>
      <c r="F69" s="1">
        <v>3.0139999999999998</v>
      </c>
      <c r="G69" s="1">
        <v>3.2879999999999998</v>
      </c>
      <c r="H69" s="1">
        <v>3.5619999999999998</v>
      </c>
      <c r="I69" t="s">
        <v>569</v>
      </c>
    </row>
    <row r="70" spans="1:9" ht="72" x14ac:dyDescent="0.3">
      <c r="A70" t="s">
        <v>123</v>
      </c>
      <c r="B70" s="81" t="s">
        <v>364</v>
      </c>
      <c r="C70" s="1">
        <v>2.74</v>
      </c>
      <c r="E70" s="1">
        <v>2.74</v>
      </c>
      <c r="F70" s="1">
        <v>3.0139999999999998</v>
      </c>
      <c r="G70" s="1">
        <v>3.2879999999999998</v>
      </c>
      <c r="H70" s="1">
        <v>3.5619999999999998</v>
      </c>
      <c r="I70" t="s">
        <v>569</v>
      </c>
    </row>
    <row r="71" spans="1:9" ht="57.6" x14ac:dyDescent="0.3">
      <c r="A71" t="s">
        <v>124</v>
      </c>
      <c r="B71" s="81" t="s">
        <v>365</v>
      </c>
      <c r="C71" s="1">
        <v>2.74</v>
      </c>
      <c r="E71" s="1">
        <v>2.74</v>
      </c>
      <c r="F71" s="1">
        <v>3.0139999999999998</v>
      </c>
      <c r="G71" s="1">
        <v>3.2879999999999998</v>
      </c>
      <c r="H71" s="1">
        <v>3.5619999999999998</v>
      </c>
      <c r="I71" t="s">
        <v>569</v>
      </c>
    </row>
    <row r="72" spans="1:9" ht="43.2" x14ac:dyDescent="0.3">
      <c r="A72" t="s">
        <v>125</v>
      </c>
      <c r="B72" s="81" t="s">
        <v>366</v>
      </c>
      <c r="C72" s="1">
        <v>2.67</v>
      </c>
      <c r="E72" s="1">
        <v>2.67</v>
      </c>
      <c r="F72" s="1">
        <v>2.9369999999999998</v>
      </c>
      <c r="G72" s="1">
        <v>3.2040000000000002</v>
      </c>
      <c r="H72" s="1">
        <v>3.4710000000000001</v>
      </c>
      <c r="I72" t="s">
        <v>569</v>
      </c>
    </row>
    <row r="73" spans="1:9" ht="57.6" x14ac:dyDescent="0.3">
      <c r="A73" t="s">
        <v>126</v>
      </c>
      <c r="B73" s="81" t="s">
        <v>367</v>
      </c>
      <c r="C73" s="1">
        <v>2.74</v>
      </c>
      <c r="E73" s="1">
        <v>2.74</v>
      </c>
      <c r="F73" s="1">
        <v>3.0139999999999998</v>
      </c>
      <c r="G73" s="1">
        <v>3.2879999999999998</v>
      </c>
      <c r="H73" s="1">
        <v>3.5619999999999998</v>
      </c>
      <c r="I73" t="s">
        <v>569</v>
      </c>
    </row>
    <row r="74" spans="1:9" ht="43.2" x14ac:dyDescent="0.3">
      <c r="A74" t="s">
        <v>127</v>
      </c>
      <c r="B74" s="81" t="s">
        <v>368</v>
      </c>
      <c r="C74" s="1">
        <v>2.67</v>
      </c>
      <c r="E74" s="1">
        <v>2.67</v>
      </c>
      <c r="F74" s="1">
        <v>2.9369999999999998</v>
      </c>
      <c r="G74" s="1">
        <v>3.2040000000000002</v>
      </c>
      <c r="H74" s="1">
        <v>3.4710000000000001</v>
      </c>
      <c r="I74" t="s">
        <v>569</v>
      </c>
    </row>
    <row r="75" spans="1:9" ht="43.2" x14ac:dyDescent="0.3">
      <c r="A75" t="s">
        <v>128</v>
      </c>
      <c r="B75" s="81" t="s">
        <v>369</v>
      </c>
      <c r="C75" s="1">
        <v>2.74</v>
      </c>
      <c r="E75" s="1">
        <v>2.74</v>
      </c>
      <c r="F75" s="1">
        <v>3.0139999999999998</v>
      </c>
      <c r="G75" s="1">
        <v>3.2879999999999998</v>
      </c>
      <c r="H75" s="1">
        <v>3.5619999999999998</v>
      </c>
      <c r="I75" t="s">
        <v>569</v>
      </c>
    </row>
    <row r="76" spans="1:9" ht="43.2" x14ac:dyDescent="0.3">
      <c r="A76" t="s">
        <v>129</v>
      </c>
      <c r="B76" s="81" t="s">
        <v>370</v>
      </c>
      <c r="C76" s="1">
        <v>2.67</v>
      </c>
      <c r="E76" s="1">
        <v>2.67</v>
      </c>
      <c r="F76" s="1">
        <v>2.9369999999999998</v>
      </c>
      <c r="G76" s="1">
        <v>3.2040000000000002</v>
      </c>
      <c r="H76" s="1">
        <v>3.4710000000000001</v>
      </c>
      <c r="I76" t="s">
        <v>569</v>
      </c>
    </row>
    <row r="77" spans="1:9" ht="43.2" x14ac:dyDescent="0.3">
      <c r="A77" t="s">
        <v>130</v>
      </c>
      <c r="B77" s="81" t="s">
        <v>371</v>
      </c>
      <c r="C77" s="1">
        <v>2.74</v>
      </c>
      <c r="E77" s="1">
        <v>2.74</v>
      </c>
      <c r="F77" s="1">
        <v>3.0139999999999998</v>
      </c>
      <c r="G77" s="1">
        <v>3.2879999999999998</v>
      </c>
      <c r="H77" s="1">
        <v>3.5619999999999998</v>
      </c>
      <c r="I77" t="s">
        <v>569</v>
      </c>
    </row>
    <row r="78" spans="1:9" ht="57.6" x14ac:dyDescent="0.3">
      <c r="A78" t="s">
        <v>131</v>
      </c>
      <c r="B78" s="81" t="s">
        <v>372</v>
      </c>
      <c r="C78" s="1">
        <v>2.74</v>
      </c>
      <c r="E78" s="1">
        <v>2.74</v>
      </c>
      <c r="F78" s="1">
        <v>3.0139999999999998</v>
      </c>
      <c r="G78" s="1">
        <v>3.2879999999999998</v>
      </c>
      <c r="H78" s="1">
        <v>3.5619999999999998</v>
      </c>
      <c r="I78" t="s">
        <v>569</v>
      </c>
    </row>
    <row r="79" spans="1:9" ht="72" x14ac:dyDescent="0.3">
      <c r="A79" t="s">
        <v>132</v>
      </c>
      <c r="B79" s="81" t="s">
        <v>373</v>
      </c>
      <c r="C79" s="1">
        <v>2.74</v>
      </c>
      <c r="E79" s="1">
        <v>2.74</v>
      </c>
      <c r="F79" s="1">
        <v>3.0139999999999998</v>
      </c>
      <c r="G79" s="1">
        <v>3.2879999999999998</v>
      </c>
      <c r="H79" s="1">
        <v>3.5619999999999998</v>
      </c>
      <c r="I79" t="s">
        <v>569</v>
      </c>
    </row>
    <row r="80" spans="1:9" ht="57.6" x14ac:dyDescent="0.3">
      <c r="A80" t="s">
        <v>133</v>
      </c>
      <c r="B80" s="81" t="s">
        <v>374</v>
      </c>
      <c r="C80" s="1">
        <v>2.74</v>
      </c>
      <c r="E80" s="1">
        <v>2.74</v>
      </c>
      <c r="F80" s="1">
        <v>3.0139999999999998</v>
      </c>
      <c r="G80" s="1">
        <v>3.2879999999999998</v>
      </c>
      <c r="H80" s="1">
        <v>3.5619999999999998</v>
      </c>
      <c r="I80" t="s">
        <v>569</v>
      </c>
    </row>
    <row r="81" spans="1:9" ht="57.6" x14ac:dyDescent="0.3">
      <c r="A81" t="s">
        <v>134</v>
      </c>
      <c r="B81" s="81" t="s">
        <v>375</v>
      </c>
      <c r="C81" s="1">
        <v>2.67</v>
      </c>
      <c r="E81" s="1">
        <v>2.67</v>
      </c>
      <c r="F81" s="1">
        <v>2.9369999999999998</v>
      </c>
      <c r="G81" s="1">
        <v>3.2040000000000002</v>
      </c>
      <c r="H81" s="1">
        <v>3.4710000000000001</v>
      </c>
      <c r="I81" t="s">
        <v>569</v>
      </c>
    </row>
    <row r="82" spans="1:9" ht="57.6" x14ac:dyDescent="0.3">
      <c r="A82" t="s">
        <v>135</v>
      </c>
      <c r="B82" s="81" t="s">
        <v>376</v>
      </c>
      <c r="C82" s="1">
        <v>2.74</v>
      </c>
      <c r="E82" s="1">
        <v>2.74</v>
      </c>
      <c r="F82" s="1">
        <v>3.0139999999999998</v>
      </c>
      <c r="G82" s="1">
        <v>3.2879999999999998</v>
      </c>
      <c r="H82" s="1">
        <v>3.5619999999999998</v>
      </c>
      <c r="I82" t="s">
        <v>569</v>
      </c>
    </row>
    <row r="83" spans="1:9" ht="57.6" x14ac:dyDescent="0.3">
      <c r="A83" t="s">
        <v>136</v>
      </c>
      <c r="B83" s="81" t="s">
        <v>377</v>
      </c>
      <c r="C83" s="1">
        <v>2.67</v>
      </c>
      <c r="E83" s="1">
        <v>2.67</v>
      </c>
      <c r="F83" s="1">
        <v>2.9369999999999998</v>
      </c>
      <c r="G83" s="1">
        <v>3.2040000000000002</v>
      </c>
      <c r="H83" s="1">
        <v>3.4710000000000001</v>
      </c>
      <c r="I83" t="s">
        <v>569</v>
      </c>
    </row>
    <row r="84" spans="1:9" ht="43.2" x14ac:dyDescent="0.3">
      <c r="A84" t="s">
        <v>137</v>
      </c>
      <c r="B84" s="81" t="s">
        <v>378</v>
      </c>
      <c r="C84" s="1">
        <v>2.74</v>
      </c>
      <c r="E84" s="1">
        <v>2.74</v>
      </c>
      <c r="F84" s="1">
        <v>3.0139999999999998</v>
      </c>
      <c r="G84" s="1">
        <v>3.2879999999999998</v>
      </c>
      <c r="H84" s="1">
        <v>3.5619999999999998</v>
      </c>
      <c r="I84" t="s">
        <v>569</v>
      </c>
    </row>
    <row r="85" spans="1:9" ht="43.2" x14ac:dyDescent="0.3">
      <c r="A85" t="s">
        <v>138</v>
      </c>
      <c r="B85" s="81" t="s">
        <v>379</v>
      </c>
      <c r="C85" s="1">
        <v>2.67</v>
      </c>
      <c r="E85" s="1">
        <v>2.67</v>
      </c>
      <c r="F85" s="1">
        <v>2.9369999999999998</v>
      </c>
      <c r="G85" s="1">
        <v>3.2040000000000002</v>
      </c>
      <c r="H85" s="1">
        <v>3.4710000000000001</v>
      </c>
      <c r="I85" t="s">
        <v>569</v>
      </c>
    </row>
    <row r="86" spans="1:9" ht="43.2" x14ac:dyDescent="0.3">
      <c r="A86" t="s">
        <v>139</v>
      </c>
      <c r="B86" s="81" t="s">
        <v>380</v>
      </c>
      <c r="C86" s="1">
        <v>2.74</v>
      </c>
      <c r="E86" s="1">
        <v>2.74</v>
      </c>
      <c r="F86" s="1">
        <v>3.0139999999999998</v>
      </c>
      <c r="G86" s="1">
        <v>3.2879999999999998</v>
      </c>
      <c r="H86" s="1">
        <v>3.5619999999999998</v>
      </c>
      <c r="I86" t="s">
        <v>569</v>
      </c>
    </row>
    <row r="87" spans="1:9" ht="28.8" x14ac:dyDescent="0.3">
      <c r="A87" t="s">
        <v>140</v>
      </c>
      <c r="B87" s="81" t="s">
        <v>381</v>
      </c>
      <c r="C87" s="1">
        <v>2.75</v>
      </c>
      <c r="E87" s="1">
        <v>2.75</v>
      </c>
      <c r="F87" s="1">
        <v>3.0249999999999999</v>
      </c>
      <c r="G87" s="1">
        <v>3.3</v>
      </c>
      <c r="H87" s="1">
        <v>3.5750000000000002</v>
      </c>
      <c r="I87" t="s">
        <v>569</v>
      </c>
    </row>
    <row r="88" spans="1:9" ht="43.2" x14ac:dyDescent="0.3">
      <c r="A88" t="s">
        <v>141</v>
      </c>
      <c r="B88" s="81" t="s">
        <v>382</v>
      </c>
      <c r="C88" s="1">
        <v>2.81</v>
      </c>
      <c r="E88" s="1">
        <v>2.81</v>
      </c>
      <c r="F88" s="1">
        <v>3.0910000000000002</v>
      </c>
      <c r="G88" s="1">
        <v>3.3719999999999999</v>
      </c>
      <c r="H88" s="1">
        <v>3.653</v>
      </c>
      <c r="I88" t="s">
        <v>569</v>
      </c>
    </row>
    <row r="89" spans="1:9" ht="43.2" x14ac:dyDescent="0.3">
      <c r="A89" t="s">
        <v>142</v>
      </c>
      <c r="B89" s="81" t="s">
        <v>383</v>
      </c>
      <c r="C89" s="1">
        <v>2.81</v>
      </c>
      <c r="E89" s="1">
        <v>2.81</v>
      </c>
      <c r="F89" s="1">
        <v>3.0910000000000002</v>
      </c>
      <c r="G89" s="1">
        <v>3.3719999999999999</v>
      </c>
      <c r="H89" s="1">
        <v>3.653</v>
      </c>
      <c r="I89" t="s">
        <v>569</v>
      </c>
    </row>
    <row r="90" spans="1:9" ht="43.2" x14ac:dyDescent="0.3">
      <c r="A90" t="s">
        <v>143</v>
      </c>
      <c r="B90" s="81" t="s">
        <v>384</v>
      </c>
    </row>
    <row r="91" spans="1:9" ht="72" x14ac:dyDescent="0.3">
      <c r="A91" t="s">
        <v>144</v>
      </c>
      <c r="B91" s="81" t="s">
        <v>385</v>
      </c>
      <c r="C91" s="1">
        <v>2.75</v>
      </c>
      <c r="E91" s="1">
        <v>2.75</v>
      </c>
      <c r="F91" s="1">
        <v>3.0249999999999999</v>
      </c>
      <c r="G91" s="1">
        <v>3.3</v>
      </c>
      <c r="H91" s="1">
        <v>3.5750000000000002</v>
      </c>
      <c r="I91" t="s">
        <v>569</v>
      </c>
    </row>
    <row r="92" spans="1:9" ht="57.6" x14ac:dyDescent="0.3">
      <c r="A92" t="s">
        <v>145</v>
      </c>
      <c r="B92" s="81" t="s">
        <v>386</v>
      </c>
      <c r="C92" s="1">
        <v>2.75</v>
      </c>
      <c r="E92" s="1">
        <v>2.75</v>
      </c>
      <c r="F92" s="1">
        <v>3.0249999999999999</v>
      </c>
      <c r="G92" s="1">
        <v>3.3</v>
      </c>
      <c r="H92" s="1">
        <v>3.5750000000000002</v>
      </c>
      <c r="I92" t="s">
        <v>569</v>
      </c>
    </row>
    <row r="93" spans="1:9" ht="43.2" x14ac:dyDescent="0.3">
      <c r="A93" t="s">
        <v>146</v>
      </c>
      <c r="B93" s="81" t="s">
        <v>387</v>
      </c>
      <c r="C93" s="1">
        <v>2.75</v>
      </c>
      <c r="E93" s="1">
        <v>2.75</v>
      </c>
      <c r="F93" s="1">
        <v>3.0249999999999999</v>
      </c>
      <c r="G93" s="1">
        <v>3.3</v>
      </c>
      <c r="H93" s="1">
        <v>3.5750000000000002</v>
      </c>
      <c r="I93" t="s">
        <v>569</v>
      </c>
    </row>
    <row r="94" spans="1:9" ht="57.6" x14ac:dyDescent="0.3">
      <c r="A94" t="s">
        <v>147</v>
      </c>
      <c r="B94" s="81" t="s">
        <v>388</v>
      </c>
      <c r="C94" s="1">
        <v>2.81</v>
      </c>
      <c r="E94" s="1">
        <v>2.81</v>
      </c>
      <c r="F94" s="1">
        <v>3.0910000000000002</v>
      </c>
      <c r="G94" s="1">
        <v>3.3719999999999999</v>
      </c>
      <c r="H94" s="1">
        <v>3.653</v>
      </c>
      <c r="I94" t="s">
        <v>569</v>
      </c>
    </row>
    <row r="95" spans="1:9" ht="57.6" x14ac:dyDescent="0.3">
      <c r="A95" t="s">
        <v>148</v>
      </c>
      <c r="B95" s="81" t="s">
        <v>389</v>
      </c>
      <c r="C95" s="1">
        <v>2.81</v>
      </c>
      <c r="E95" s="1">
        <v>2.81</v>
      </c>
      <c r="F95" s="1">
        <v>3.0910000000000002</v>
      </c>
      <c r="G95" s="1">
        <v>3.3719999999999999</v>
      </c>
      <c r="H95" s="1">
        <v>3.653</v>
      </c>
      <c r="I95" t="s">
        <v>569</v>
      </c>
    </row>
    <row r="96" spans="1:9" ht="43.2" x14ac:dyDescent="0.3">
      <c r="A96" t="s">
        <v>149</v>
      </c>
      <c r="B96" s="81" t="s">
        <v>390</v>
      </c>
      <c r="C96" s="1">
        <v>2.81</v>
      </c>
      <c r="E96" s="1">
        <v>2.81</v>
      </c>
      <c r="F96" s="1">
        <v>3.0910000000000002</v>
      </c>
      <c r="G96" s="1">
        <v>3.3719999999999999</v>
      </c>
      <c r="H96" s="1">
        <v>3.653</v>
      </c>
      <c r="I96" t="s">
        <v>569</v>
      </c>
    </row>
    <row r="97" spans="1:9" ht="43.2" x14ac:dyDescent="0.3">
      <c r="A97" t="s">
        <v>150</v>
      </c>
      <c r="B97" s="81" t="s">
        <v>391</v>
      </c>
      <c r="C97" s="1">
        <v>2.81</v>
      </c>
      <c r="E97" s="1">
        <v>2.81</v>
      </c>
      <c r="F97" s="1">
        <v>3.0910000000000002</v>
      </c>
      <c r="G97" s="1">
        <v>3.3719999999999999</v>
      </c>
      <c r="H97" s="1">
        <v>3.653</v>
      </c>
      <c r="I97" t="s">
        <v>569</v>
      </c>
    </row>
    <row r="98" spans="1:9" ht="28.8" x14ac:dyDescent="0.3">
      <c r="A98" t="s">
        <v>151</v>
      </c>
      <c r="B98" s="81" t="s">
        <v>392</v>
      </c>
      <c r="C98" s="1">
        <v>2.74</v>
      </c>
      <c r="E98" s="1">
        <v>2.74</v>
      </c>
      <c r="F98" s="1">
        <v>3.0139999999999998</v>
      </c>
      <c r="G98" s="1">
        <v>3.2879999999999998</v>
      </c>
      <c r="H98" s="1">
        <v>3.5619999999999998</v>
      </c>
      <c r="I98" t="s">
        <v>569</v>
      </c>
    </row>
    <row r="99" spans="1:9" ht="57.6" x14ac:dyDescent="0.3">
      <c r="A99" t="s">
        <v>152</v>
      </c>
      <c r="B99" s="81" t="s">
        <v>393</v>
      </c>
    </row>
    <row r="100" spans="1:9" ht="28.8" x14ac:dyDescent="0.3">
      <c r="A100" t="s">
        <v>153</v>
      </c>
      <c r="B100" s="81" t="s">
        <v>394</v>
      </c>
      <c r="C100" s="1">
        <v>2.67</v>
      </c>
      <c r="E100" s="1">
        <v>2.67</v>
      </c>
      <c r="F100" s="1">
        <v>2.9369999999999998</v>
      </c>
      <c r="G100" s="1">
        <v>3.2040000000000002</v>
      </c>
      <c r="H100" s="1">
        <v>3.4710000000000001</v>
      </c>
      <c r="I100" t="s">
        <v>569</v>
      </c>
    </row>
    <row r="101" spans="1:9" ht="28.8" x14ac:dyDescent="0.3">
      <c r="A101" t="s">
        <v>154</v>
      </c>
      <c r="B101" s="81" t="s">
        <v>395</v>
      </c>
      <c r="C101" s="1">
        <v>2.74</v>
      </c>
      <c r="E101" s="1">
        <v>2.74</v>
      </c>
      <c r="F101" s="1">
        <v>3.0139999999999998</v>
      </c>
      <c r="G101" s="1">
        <v>3.2879999999999998</v>
      </c>
      <c r="H101" s="1">
        <v>3.5619999999999998</v>
      </c>
      <c r="I101" t="s">
        <v>569</v>
      </c>
    </row>
    <row r="102" spans="1:9" ht="57.6" x14ac:dyDescent="0.3">
      <c r="A102" t="s">
        <v>155</v>
      </c>
      <c r="B102" s="81" t="s">
        <v>396</v>
      </c>
      <c r="C102" s="1">
        <v>2.74</v>
      </c>
      <c r="E102" s="1">
        <v>2.74</v>
      </c>
      <c r="F102" s="1">
        <v>3.0139999999999998</v>
      </c>
      <c r="G102" s="1">
        <v>3.2879999999999998</v>
      </c>
      <c r="H102" s="1">
        <v>3.5619999999999998</v>
      </c>
      <c r="I102" t="s">
        <v>569</v>
      </c>
    </row>
    <row r="103" spans="1:9" ht="86.4" x14ac:dyDescent="0.3">
      <c r="A103" t="s">
        <v>156</v>
      </c>
      <c r="B103" s="81" t="s">
        <v>397</v>
      </c>
      <c r="C103" s="1">
        <v>2.74</v>
      </c>
      <c r="E103" s="1">
        <v>2.74</v>
      </c>
      <c r="F103" s="1">
        <v>3.0139999999999998</v>
      </c>
      <c r="G103" s="1">
        <v>3.2879999999999998</v>
      </c>
      <c r="H103" s="1">
        <v>3.5619999999999998</v>
      </c>
      <c r="I103" t="s">
        <v>569</v>
      </c>
    </row>
    <row r="104" spans="1:9" ht="72" x14ac:dyDescent="0.3">
      <c r="A104" t="s">
        <v>157</v>
      </c>
      <c r="B104" s="81" t="s">
        <v>398</v>
      </c>
      <c r="C104" s="1">
        <v>2.74</v>
      </c>
      <c r="E104" s="1">
        <v>2.74</v>
      </c>
      <c r="F104" s="1">
        <v>3.0139999999999998</v>
      </c>
      <c r="G104" s="1">
        <v>3.2879999999999998</v>
      </c>
      <c r="H104" s="1">
        <v>3.5619999999999998</v>
      </c>
      <c r="I104" t="s">
        <v>569</v>
      </c>
    </row>
    <row r="105" spans="1:9" ht="43.2" x14ac:dyDescent="0.3">
      <c r="A105" t="s">
        <v>158</v>
      </c>
      <c r="B105" s="81" t="s">
        <v>399</v>
      </c>
      <c r="C105" s="1">
        <v>2.74</v>
      </c>
      <c r="E105" s="1">
        <v>2.74</v>
      </c>
      <c r="F105" s="1">
        <v>3.0139999999999998</v>
      </c>
      <c r="G105" s="1">
        <v>3.2879999999999998</v>
      </c>
      <c r="H105" s="1">
        <v>3.5619999999999998</v>
      </c>
      <c r="I105" t="s">
        <v>569</v>
      </c>
    </row>
    <row r="106" spans="1:9" ht="28.8" x14ac:dyDescent="0.3">
      <c r="A106" t="s">
        <v>159</v>
      </c>
      <c r="B106" s="81" t="s">
        <v>400</v>
      </c>
      <c r="C106" s="1">
        <v>2.74</v>
      </c>
      <c r="E106" s="1">
        <v>2.74</v>
      </c>
      <c r="F106" s="1">
        <v>3.0139999999999998</v>
      </c>
      <c r="G106" s="1">
        <v>3.2879999999999998</v>
      </c>
      <c r="H106" s="1">
        <v>3.5619999999999998</v>
      </c>
      <c r="I106" t="s">
        <v>569</v>
      </c>
    </row>
    <row r="107" spans="1:9" x14ac:dyDescent="0.3">
      <c r="A107" t="s">
        <v>160</v>
      </c>
      <c r="B107" s="81" t="s">
        <v>401</v>
      </c>
    </row>
    <row r="108" spans="1:9" ht="28.8" x14ac:dyDescent="0.3">
      <c r="A108" t="s">
        <v>161</v>
      </c>
      <c r="B108" s="81" t="s">
        <v>402</v>
      </c>
      <c r="C108" s="1">
        <v>2.74</v>
      </c>
      <c r="E108" s="1">
        <v>2.74</v>
      </c>
      <c r="F108" s="1">
        <v>3.0139999999999998</v>
      </c>
      <c r="G108" s="1">
        <v>3.2879999999999998</v>
      </c>
      <c r="H108" s="1">
        <v>3.5619999999999998</v>
      </c>
      <c r="I108" t="s">
        <v>569</v>
      </c>
    </row>
    <row r="109" spans="1:9" ht="28.8" x14ac:dyDescent="0.3">
      <c r="A109" t="s">
        <v>162</v>
      </c>
      <c r="B109" s="81" t="s">
        <v>403</v>
      </c>
      <c r="C109" s="1">
        <v>2.74</v>
      </c>
      <c r="E109" s="1">
        <v>2.74</v>
      </c>
      <c r="F109" s="1">
        <v>3.0139999999999998</v>
      </c>
      <c r="G109" s="1">
        <v>3.2879999999999998</v>
      </c>
      <c r="H109" s="1">
        <v>3.5619999999999998</v>
      </c>
      <c r="I109" t="s">
        <v>569</v>
      </c>
    </row>
    <row r="110" spans="1:9" ht="43.2" x14ac:dyDescent="0.3">
      <c r="A110" t="s">
        <v>163</v>
      </c>
      <c r="B110" s="81" t="s">
        <v>404</v>
      </c>
      <c r="C110" s="1">
        <v>2.74</v>
      </c>
      <c r="E110" s="1">
        <v>2.74</v>
      </c>
      <c r="F110" s="1">
        <v>3.0139999999999998</v>
      </c>
      <c r="G110" s="1">
        <v>3.2879999999999998</v>
      </c>
      <c r="H110" s="1">
        <v>3.5619999999999998</v>
      </c>
      <c r="I110" t="s">
        <v>569</v>
      </c>
    </row>
    <row r="111" spans="1:9" ht="43.2" x14ac:dyDescent="0.3">
      <c r="A111" t="s">
        <v>164</v>
      </c>
      <c r="B111" s="81" t="s">
        <v>405</v>
      </c>
      <c r="C111" s="1">
        <v>2.74</v>
      </c>
      <c r="E111" s="1">
        <v>2.74</v>
      </c>
      <c r="F111" s="1">
        <v>3.0139999999999998</v>
      </c>
      <c r="G111" s="1">
        <v>3.2879999999999998</v>
      </c>
      <c r="H111" s="1">
        <v>3.5619999999999998</v>
      </c>
      <c r="I111" t="s">
        <v>569</v>
      </c>
    </row>
    <row r="112" spans="1:9" ht="43.2" x14ac:dyDescent="0.3">
      <c r="A112" t="s">
        <v>165</v>
      </c>
      <c r="B112" s="81" t="s">
        <v>406</v>
      </c>
    </row>
    <row r="113" spans="1:8" ht="28.8" x14ac:dyDescent="0.3">
      <c r="A113" t="s">
        <v>166</v>
      </c>
      <c r="B113" s="81" t="s">
        <v>407</v>
      </c>
      <c r="C113" s="1">
        <v>3.11</v>
      </c>
      <c r="E113" s="1">
        <v>3.11</v>
      </c>
      <c r="F113" s="1">
        <v>3.4209999999999998</v>
      </c>
      <c r="G113" s="1">
        <v>3.7320000000000002</v>
      </c>
      <c r="H113" s="1">
        <v>4.0430000000000001</v>
      </c>
    </row>
    <row r="114" spans="1:8" ht="28.8" x14ac:dyDescent="0.3">
      <c r="A114" t="s">
        <v>167</v>
      </c>
      <c r="B114" s="81" t="s">
        <v>408</v>
      </c>
      <c r="C114" s="1">
        <v>3.24</v>
      </c>
      <c r="E114" s="1">
        <v>3.24</v>
      </c>
      <c r="F114" s="1">
        <v>3.5640000000000001</v>
      </c>
      <c r="G114" s="1">
        <v>3.8879999999999999</v>
      </c>
      <c r="H114" s="1">
        <v>4.2119999999999997</v>
      </c>
    </row>
    <row r="115" spans="1:8" ht="28.8" x14ac:dyDescent="0.3">
      <c r="A115" t="s">
        <v>168</v>
      </c>
      <c r="B115" s="81" t="s">
        <v>409</v>
      </c>
      <c r="C115" s="1">
        <v>3.24</v>
      </c>
      <c r="E115" s="1">
        <v>3.24</v>
      </c>
      <c r="F115" s="1">
        <v>3.5640000000000001</v>
      </c>
      <c r="G115" s="1">
        <v>3.8879999999999999</v>
      </c>
      <c r="H115" s="1">
        <v>4.2119999999999997</v>
      </c>
    </row>
    <row r="116" spans="1:8" ht="28.8" x14ac:dyDescent="0.3">
      <c r="A116" t="s">
        <v>169</v>
      </c>
      <c r="B116" s="81" t="s">
        <v>410</v>
      </c>
      <c r="C116" s="1">
        <v>3.11</v>
      </c>
      <c r="E116" s="1">
        <v>3.11</v>
      </c>
      <c r="F116" s="1">
        <v>3.4209999999999998</v>
      </c>
      <c r="G116" s="1">
        <v>3.7320000000000002</v>
      </c>
      <c r="H116" s="1">
        <v>4.0430000000000001</v>
      </c>
    </row>
    <row r="117" spans="1:8" ht="43.2" x14ac:dyDescent="0.3">
      <c r="A117" t="s">
        <v>170</v>
      </c>
      <c r="B117" s="81" t="s">
        <v>411</v>
      </c>
      <c r="C117" s="1">
        <v>3.24</v>
      </c>
      <c r="E117" s="1">
        <v>3.24</v>
      </c>
      <c r="F117" s="1">
        <v>3.5640000000000001</v>
      </c>
      <c r="G117" s="1">
        <v>3.8879999999999999</v>
      </c>
      <c r="H117" s="1">
        <v>4.2119999999999997</v>
      </c>
    </row>
    <row r="118" spans="1:8" ht="28.8" x14ac:dyDescent="0.3">
      <c r="A118" t="s">
        <v>171</v>
      </c>
      <c r="B118" s="81" t="s">
        <v>412</v>
      </c>
      <c r="C118" s="1">
        <v>3.11</v>
      </c>
      <c r="E118" s="1">
        <v>3.11</v>
      </c>
      <c r="F118" s="1">
        <v>3.4209999999999998</v>
      </c>
      <c r="G118" s="1">
        <v>3.7320000000000002</v>
      </c>
      <c r="H118" s="1">
        <v>4.0430000000000001</v>
      </c>
    </row>
    <row r="119" spans="1:8" ht="28.8" x14ac:dyDescent="0.3">
      <c r="A119" t="s">
        <v>172</v>
      </c>
      <c r="B119" s="81" t="s">
        <v>413</v>
      </c>
    </row>
    <row r="120" spans="1:8" ht="43.2" x14ac:dyDescent="0.3">
      <c r="A120" t="s">
        <v>173</v>
      </c>
      <c r="B120" s="81" t="s">
        <v>414</v>
      </c>
      <c r="C120" s="1">
        <v>3.24</v>
      </c>
      <c r="E120" s="1">
        <v>3.24</v>
      </c>
      <c r="F120" s="1">
        <v>3.5640000000000001</v>
      </c>
      <c r="G120" s="1">
        <v>3.8879999999999999</v>
      </c>
      <c r="H120" s="1">
        <v>4.2119999999999997</v>
      </c>
    </row>
    <row r="121" spans="1:8" ht="43.2" x14ac:dyDescent="0.3">
      <c r="A121" t="s">
        <v>174</v>
      </c>
      <c r="B121" s="81" t="s">
        <v>415</v>
      </c>
      <c r="C121" s="1">
        <v>3.24</v>
      </c>
      <c r="E121" s="1">
        <v>3.24</v>
      </c>
      <c r="F121" s="1">
        <v>3.5640000000000001</v>
      </c>
      <c r="G121" s="1">
        <v>3.8879999999999999</v>
      </c>
      <c r="H121" s="1">
        <v>4.2119999999999997</v>
      </c>
    </row>
    <row r="122" spans="1:8" ht="43.2" x14ac:dyDescent="0.3">
      <c r="A122" t="s">
        <v>175</v>
      </c>
      <c r="B122" s="81" t="s">
        <v>416</v>
      </c>
      <c r="C122" s="1">
        <v>3.24</v>
      </c>
      <c r="E122" s="1">
        <v>3.24</v>
      </c>
      <c r="F122" s="1">
        <v>3.5640000000000001</v>
      </c>
      <c r="G122" s="1">
        <v>3.8879999999999999</v>
      </c>
      <c r="H122" s="1">
        <v>4.2119999999999997</v>
      </c>
    </row>
    <row r="123" spans="1:8" ht="43.2" x14ac:dyDescent="0.3">
      <c r="A123" t="s">
        <v>176</v>
      </c>
      <c r="B123" s="81" t="s">
        <v>417</v>
      </c>
      <c r="C123" s="1">
        <v>3.24</v>
      </c>
      <c r="E123" s="1">
        <v>3.24</v>
      </c>
      <c r="F123" s="1">
        <v>3.5640000000000001</v>
      </c>
      <c r="G123" s="1">
        <v>3.8879999999999999</v>
      </c>
      <c r="H123" s="1">
        <v>4.2119999999999997</v>
      </c>
    </row>
    <row r="124" spans="1:8" ht="43.2" x14ac:dyDescent="0.3">
      <c r="A124" t="s">
        <v>177</v>
      </c>
      <c r="B124" s="81" t="s">
        <v>418</v>
      </c>
      <c r="C124" s="1">
        <v>3.24</v>
      </c>
      <c r="E124" s="1">
        <v>3.24</v>
      </c>
      <c r="F124" s="1">
        <v>3.5640000000000001</v>
      </c>
      <c r="G124" s="1">
        <v>3.8879999999999999</v>
      </c>
      <c r="H124" s="1">
        <v>4.2119999999999997</v>
      </c>
    </row>
    <row r="125" spans="1:8" ht="43.2" x14ac:dyDescent="0.3">
      <c r="A125" t="s">
        <v>178</v>
      </c>
      <c r="B125" s="81" t="s">
        <v>419</v>
      </c>
      <c r="C125" s="1">
        <v>3.24</v>
      </c>
      <c r="E125" s="1">
        <v>3.24</v>
      </c>
      <c r="F125" s="1">
        <v>3.5640000000000001</v>
      </c>
      <c r="G125" s="1">
        <v>3.8879999999999999</v>
      </c>
      <c r="H125" s="1">
        <v>4.2119999999999997</v>
      </c>
    </row>
    <row r="126" spans="1:8" ht="43.2" x14ac:dyDescent="0.3">
      <c r="A126" t="s">
        <v>179</v>
      </c>
      <c r="B126" s="81" t="s">
        <v>420</v>
      </c>
      <c r="C126" s="1">
        <v>3.24</v>
      </c>
      <c r="E126" s="1">
        <v>3.24</v>
      </c>
      <c r="F126" s="1">
        <v>3.5640000000000001</v>
      </c>
      <c r="G126" s="1">
        <v>3.8879999999999999</v>
      </c>
      <c r="H126" s="1">
        <v>4.2119999999999997</v>
      </c>
    </row>
    <row r="127" spans="1:8" ht="43.2" x14ac:dyDescent="0.3">
      <c r="A127" t="s">
        <v>180</v>
      </c>
      <c r="B127" s="81" t="s">
        <v>421</v>
      </c>
      <c r="C127" s="1">
        <v>3.24</v>
      </c>
      <c r="E127" s="1">
        <v>3.24</v>
      </c>
      <c r="F127" s="1">
        <v>3.5640000000000001</v>
      </c>
      <c r="G127" s="1">
        <v>3.8879999999999999</v>
      </c>
      <c r="H127" s="1">
        <v>4.2119999999999997</v>
      </c>
    </row>
    <row r="128" spans="1:8" ht="43.2" x14ac:dyDescent="0.3">
      <c r="A128" t="s">
        <v>181</v>
      </c>
      <c r="B128" s="81" t="s">
        <v>422</v>
      </c>
      <c r="C128" s="1">
        <v>3.3</v>
      </c>
      <c r="E128" s="1">
        <v>3.3</v>
      </c>
      <c r="F128" s="1">
        <v>3.63</v>
      </c>
      <c r="G128" s="1">
        <v>3.96</v>
      </c>
      <c r="H128" s="1">
        <v>4.29</v>
      </c>
    </row>
    <row r="129" spans="1:8" ht="43.2" x14ac:dyDescent="0.3">
      <c r="A129" t="s">
        <v>182</v>
      </c>
      <c r="B129" s="81" t="s">
        <v>423</v>
      </c>
      <c r="C129" s="1">
        <v>3.3</v>
      </c>
      <c r="E129" s="1">
        <v>3.3</v>
      </c>
      <c r="F129" s="1">
        <v>3.63</v>
      </c>
      <c r="G129" s="1">
        <v>3.96</v>
      </c>
      <c r="H129" s="1">
        <v>4.29</v>
      </c>
    </row>
    <row r="130" spans="1:8" ht="43.2" x14ac:dyDescent="0.3">
      <c r="A130" t="s">
        <v>183</v>
      </c>
      <c r="B130" s="81" t="s">
        <v>424</v>
      </c>
      <c r="C130" s="1">
        <v>3.3</v>
      </c>
      <c r="E130" s="1">
        <v>3.3</v>
      </c>
      <c r="F130" s="1">
        <v>3.63</v>
      </c>
      <c r="G130" s="1">
        <v>3.96</v>
      </c>
      <c r="H130" s="1">
        <v>4.29</v>
      </c>
    </row>
    <row r="131" spans="1:8" ht="43.2" x14ac:dyDescent="0.3">
      <c r="A131" t="s">
        <v>184</v>
      </c>
      <c r="B131" s="81" t="s">
        <v>425</v>
      </c>
      <c r="C131" s="1">
        <v>3.3</v>
      </c>
      <c r="E131" s="1">
        <v>3.3</v>
      </c>
      <c r="F131" s="1">
        <v>3.63</v>
      </c>
      <c r="G131" s="1">
        <v>3.96</v>
      </c>
      <c r="H131" s="1">
        <v>4.29</v>
      </c>
    </row>
    <row r="132" spans="1:8" ht="43.2" x14ac:dyDescent="0.3">
      <c r="A132" t="s">
        <v>185</v>
      </c>
      <c r="B132" s="81" t="s">
        <v>426</v>
      </c>
      <c r="C132" s="1">
        <v>3.3</v>
      </c>
      <c r="E132" s="1">
        <v>3.3</v>
      </c>
      <c r="F132" s="1">
        <v>3.63</v>
      </c>
      <c r="G132" s="1">
        <v>3.96</v>
      </c>
      <c r="H132" s="1">
        <v>4.29</v>
      </c>
    </row>
    <row r="133" spans="1:8" ht="43.2" x14ac:dyDescent="0.3">
      <c r="A133" t="s">
        <v>186</v>
      </c>
      <c r="B133" s="81" t="s">
        <v>427</v>
      </c>
      <c r="C133" s="1">
        <v>3.3</v>
      </c>
      <c r="E133" s="1">
        <v>3.3</v>
      </c>
      <c r="F133" s="1">
        <v>3.63</v>
      </c>
      <c r="G133" s="1">
        <v>3.96</v>
      </c>
      <c r="H133" s="1">
        <v>4.29</v>
      </c>
    </row>
    <row r="134" spans="1:8" ht="28.8" x14ac:dyDescent="0.3">
      <c r="A134" t="s">
        <v>187</v>
      </c>
      <c r="B134" s="81" t="s">
        <v>428</v>
      </c>
    </row>
    <row r="135" spans="1:8" ht="43.2" x14ac:dyDescent="0.3">
      <c r="A135" t="s">
        <v>188</v>
      </c>
      <c r="B135" s="81" t="s">
        <v>429</v>
      </c>
      <c r="C135" s="1">
        <v>3.24</v>
      </c>
      <c r="E135" s="1">
        <v>3.24</v>
      </c>
      <c r="F135" s="1">
        <v>3.5640000000000001</v>
      </c>
      <c r="G135" s="1">
        <v>3.8879999999999999</v>
      </c>
      <c r="H135" s="1">
        <v>4.2119999999999997</v>
      </c>
    </row>
    <row r="136" spans="1:8" ht="43.2" x14ac:dyDescent="0.3">
      <c r="A136" t="s">
        <v>189</v>
      </c>
      <c r="B136" s="81" t="s">
        <v>430</v>
      </c>
      <c r="C136" s="1">
        <v>3.24</v>
      </c>
      <c r="E136" s="1">
        <v>3.24</v>
      </c>
      <c r="F136" s="1">
        <v>3.5640000000000001</v>
      </c>
      <c r="G136" s="1">
        <v>3.8879999999999999</v>
      </c>
      <c r="H136" s="1">
        <v>4.2119999999999997</v>
      </c>
    </row>
    <row r="137" spans="1:8" ht="43.2" x14ac:dyDescent="0.3">
      <c r="A137" t="s">
        <v>190</v>
      </c>
      <c r="B137" s="81" t="s">
        <v>431</v>
      </c>
      <c r="C137" s="1">
        <v>3.3</v>
      </c>
      <c r="E137" s="1">
        <v>3.3</v>
      </c>
      <c r="F137" s="1">
        <v>3.63</v>
      </c>
      <c r="G137" s="1">
        <v>3.96</v>
      </c>
      <c r="H137" s="1">
        <v>4.29</v>
      </c>
    </row>
    <row r="138" spans="1:8" ht="43.2" x14ac:dyDescent="0.3">
      <c r="A138" t="s">
        <v>191</v>
      </c>
      <c r="B138" s="81" t="s">
        <v>432</v>
      </c>
      <c r="C138" s="1">
        <v>3.3</v>
      </c>
      <c r="E138" s="1">
        <v>3.3</v>
      </c>
      <c r="F138" s="1">
        <v>3.63</v>
      </c>
      <c r="G138" s="1">
        <v>3.96</v>
      </c>
      <c r="H138" s="1">
        <v>4.29</v>
      </c>
    </row>
    <row r="139" spans="1:8" ht="28.8" x14ac:dyDescent="0.3">
      <c r="A139" t="s">
        <v>192</v>
      </c>
      <c r="B139" s="81" t="s">
        <v>433</v>
      </c>
      <c r="C139" s="1">
        <v>3.31</v>
      </c>
      <c r="E139" s="1">
        <v>3.31</v>
      </c>
      <c r="F139" s="1">
        <v>3.641</v>
      </c>
      <c r="G139" s="1">
        <v>3.972</v>
      </c>
      <c r="H139" s="1">
        <v>4.3029999999999999</v>
      </c>
    </row>
    <row r="140" spans="1:8" ht="28.8" x14ac:dyDescent="0.3">
      <c r="A140" t="s">
        <v>193</v>
      </c>
      <c r="B140" s="81" t="s">
        <v>434</v>
      </c>
    </row>
    <row r="141" spans="1:8" ht="28.8" x14ac:dyDescent="0.3">
      <c r="A141" t="s">
        <v>194</v>
      </c>
      <c r="B141" s="81" t="s">
        <v>435</v>
      </c>
      <c r="C141" s="1">
        <v>3.31</v>
      </c>
      <c r="E141" s="1">
        <v>3.31</v>
      </c>
      <c r="F141" s="1">
        <v>3.641</v>
      </c>
      <c r="G141" s="1">
        <v>3.972</v>
      </c>
      <c r="H141" s="1">
        <v>4.3029999999999999</v>
      </c>
    </row>
    <row r="142" spans="1:8" ht="28.8" x14ac:dyDescent="0.3">
      <c r="A142" t="s">
        <v>195</v>
      </c>
      <c r="B142" s="81" t="s">
        <v>436</v>
      </c>
      <c r="C142" s="1">
        <v>3.31</v>
      </c>
      <c r="E142" s="1">
        <v>3.31</v>
      </c>
      <c r="F142" s="1">
        <v>3.641</v>
      </c>
      <c r="G142" s="1">
        <v>3.972</v>
      </c>
      <c r="H142" s="1">
        <v>4.3029999999999999</v>
      </c>
    </row>
    <row r="143" spans="1:8" ht="28.8" x14ac:dyDescent="0.3">
      <c r="A143" t="s">
        <v>196</v>
      </c>
      <c r="B143" s="81" t="s">
        <v>437</v>
      </c>
      <c r="C143" s="1">
        <v>3.31</v>
      </c>
      <c r="E143" s="1">
        <v>3.31</v>
      </c>
      <c r="F143" s="1">
        <v>3.641</v>
      </c>
      <c r="G143" s="1">
        <v>3.972</v>
      </c>
      <c r="H143" s="1">
        <v>4.3029999999999999</v>
      </c>
    </row>
    <row r="144" spans="1:8" ht="57.6" x14ac:dyDescent="0.3">
      <c r="A144" t="s">
        <v>197</v>
      </c>
      <c r="B144" s="81" t="s">
        <v>438</v>
      </c>
      <c r="C144" s="1">
        <v>3.11</v>
      </c>
      <c r="E144" s="1">
        <v>3.11</v>
      </c>
      <c r="F144" s="1">
        <v>3.4209999999999998</v>
      </c>
      <c r="G144" s="1">
        <v>3.7320000000000002</v>
      </c>
      <c r="H144" s="1">
        <v>4.0430000000000001</v>
      </c>
    </row>
    <row r="145" spans="1:9" ht="28.8" x14ac:dyDescent="0.3">
      <c r="A145" t="s">
        <v>198</v>
      </c>
      <c r="B145" s="81" t="s">
        <v>439</v>
      </c>
      <c r="C145" s="1">
        <v>3.31</v>
      </c>
      <c r="E145" s="1">
        <v>3.31</v>
      </c>
      <c r="F145" s="1">
        <v>3.641</v>
      </c>
      <c r="G145" s="1">
        <v>3.972</v>
      </c>
      <c r="H145" s="1">
        <v>4.3029999999999999</v>
      </c>
    </row>
    <row r="146" spans="1:9" x14ac:dyDescent="0.3">
      <c r="A146" t="s">
        <v>199</v>
      </c>
      <c r="B146" s="81" t="s">
        <v>440</v>
      </c>
    </row>
    <row r="147" spans="1:9" x14ac:dyDescent="0.3">
      <c r="A147" t="s">
        <v>200</v>
      </c>
      <c r="B147" s="81" t="s">
        <v>440</v>
      </c>
      <c r="C147" s="1">
        <v>3.31</v>
      </c>
      <c r="E147" s="1">
        <v>3.31</v>
      </c>
      <c r="F147" s="1">
        <v>3.641</v>
      </c>
      <c r="G147" s="1">
        <v>3.972</v>
      </c>
      <c r="H147" s="1">
        <v>4.3029999999999999</v>
      </c>
    </row>
    <row r="148" spans="1:9" ht="43.2" x14ac:dyDescent="0.3">
      <c r="A148" t="s">
        <v>201</v>
      </c>
      <c r="B148" s="81" t="s">
        <v>441</v>
      </c>
    </row>
    <row r="149" spans="1:9" ht="43.2" x14ac:dyDescent="0.3">
      <c r="A149" t="s">
        <v>202</v>
      </c>
      <c r="B149" s="81" t="s">
        <v>442</v>
      </c>
      <c r="C149" s="1">
        <v>3.52</v>
      </c>
      <c r="E149" s="1">
        <v>3.52</v>
      </c>
      <c r="F149" s="1">
        <v>3.8719999999999999</v>
      </c>
      <c r="G149" s="1">
        <v>4.2240000000000002</v>
      </c>
      <c r="H149" s="1">
        <v>4.5759999999999996</v>
      </c>
      <c r="I149" t="s">
        <v>570</v>
      </c>
    </row>
    <row r="150" spans="1:9" x14ac:dyDescent="0.3">
      <c r="A150" t="s">
        <v>203</v>
      </c>
      <c r="B150" s="81" t="s">
        <v>443</v>
      </c>
      <c r="C150" s="1">
        <v>3.65</v>
      </c>
      <c r="E150" s="1">
        <v>3.65</v>
      </c>
      <c r="F150" s="1">
        <v>4.0149999999999997</v>
      </c>
      <c r="G150" s="1">
        <v>4.38</v>
      </c>
      <c r="H150" s="1">
        <v>4.7450000000000001</v>
      </c>
      <c r="I150" t="s">
        <v>570</v>
      </c>
    </row>
    <row r="151" spans="1:9" ht="43.2" x14ac:dyDescent="0.3">
      <c r="A151" t="s">
        <v>204</v>
      </c>
      <c r="B151" s="81" t="s">
        <v>444</v>
      </c>
      <c r="C151" s="1">
        <v>3.65</v>
      </c>
      <c r="E151" s="1">
        <v>3.65</v>
      </c>
      <c r="F151" s="1">
        <v>4.0149999999999997</v>
      </c>
      <c r="G151" s="1">
        <v>4.38</v>
      </c>
      <c r="H151" s="1">
        <v>4.7450000000000001</v>
      </c>
      <c r="I151" t="s">
        <v>570</v>
      </c>
    </row>
    <row r="152" spans="1:9" ht="100.8" x14ac:dyDescent="0.3">
      <c r="A152" t="s">
        <v>205</v>
      </c>
      <c r="B152" s="81" t="s">
        <v>445</v>
      </c>
      <c r="C152" s="1">
        <v>3.65</v>
      </c>
      <c r="E152" s="1">
        <v>3.65</v>
      </c>
      <c r="F152" s="1">
        <v>4.0149999999999997</v>
      </c>
      <c r="G152" s="1">
        <v>4.38</v>
      </c>
      <c r="H152" s="1">
        <v>4.7450000000000001</v>
      </c>
      <c r="I152" t="s">
        <v>570</v>
      </c>
    </row>
    <row r="153" spans="1:9" ht="72" x14ac:dyDescent="0.3">
      <c r="A153" t="s">
        <v>206</v>
      </c>
      <c r="B153" s="81" t="s">
        <v>446</v>
      </c>
      <c r="C153" s="1">
        <v>3.65</v>
      </c>
      <c r="E153" s="1">
        <v>3.65</v>
      </c>
      <c r="F153" s="1">
        <v>4.0149999999999997</v>
      </c>
      <c r="G153" s="1">
        <v>4.38</v>
      </c>
      <c r="H153" s="1">
        <v>4.7450000000000001</v>
      </c>
      <c r="I153" t="s">
        <v>570</v>
      </c>
    </row>
    <row r="154" spans="1:9" ht="57.6" x14ac:dyDescent="0.3">
      <c r="A154" t="s">
        <v>207</v>
      </c>
      <c r="B154" s="81" t="s">
        <v>447</v>
      </c>
      <c r="C154" s="1">
        <v>3.65</v>
      </c>
      <c r="E154" s="1">
        <v>3.65</v>
      </c>
      <c r="F154" s="1">
        <v>4.0149999999999997</v>
      </c>
      <c r="G154" s="1">
        <v>4.38</v>
      </c>
      <c r="H154" s="1">
        <v>4.7450000000000001</v>
      </c>
      <c r="I154" t="s">
        <v>570</v>
      </c>
    </row>
    <row r="155" spans="1:9" ht="43.2" x14ac:dyDescent="0.3">
      <c r="A155" t="s">
        <v>208</v>
      </c>
      <c r="B155" s="81" t="s">
        <v>448</v>
      </c>
      <c r="C155" s="1">
        <v>3.52</v>
      </c>
      <c r="E155" s="1">
        <v>3.52</v>
      </c>
      <c r="F155" s="1">
        <v>3.8719999999999999</v>
      </c>
      <c r="G155" s="1">
        <v>4.2240000000000002</v>
      </c>
      <c r="H155" s="1">
        <v>4.5759999999999996</v>
      </c>
      <c r="I155" t="s">
        <v>570</v>
      </c>
    </row>
    <row r="156" spans="1:9" ht="57.6" x14ac:dyDescent="0.3">
      <c r="A156" t="s">
        <v>209</v>
      </c>
      <c r="B156" s="81" t="s">
        <v>449</v>
      </c>
      <c r="C156" s="1">
        <v>3.65</v>
      </c>
      <c r="E156" s="1">
        <v>3.65</v>
      </c>
      <c r="F156" s="1">
        <v>4.0149999999999997</v>
      </c>
      <c r="G156" s="1">
        <v>4.38</v>
      </c>
      <c r="H156" s="1">
        <v>4.7450000000000001</v>
      </c>
      <c r="I156" t="s">
        <v>570</v>
      </c>
    </row>
    <row r="157" spans="1:9" ht="72" x14ac:dyDescent="0.3">
      <c r="A157" t="s">
        <v>210</v>
      </c>
      <c r="B157" s="81" t="s">
        <v>450</v>
      </c>
      <c r="C157" s="1">
        <v>3.65</v>
      </c>
      <c r="E157" s="1">
        <v>3.65</v>
      </c>
      <c r="F157" s="1">
        <v>4.0149999999999997</v>
      </c>
      <c r="G157" s="1">
        <v>4.38</v>
      </c>
      <c r="H157" s="1">
        <v>4.7450000000000001</v>
      </c>
      <c r="I157" t="s">
        <v>570</v>
      </c>
    </row>
    <row r="158" spans="1:9" ht="43.2" x14ac:dyDescent="0.3">
      <c r="A158" t="s">
        <v>211</v>
      </c>
      <c r="B158" s="81" t="s">
        <v>451</v>
      </c>
      <c r="C158" s="1">
        <v>3.52</v>
      </c>
      <c r="E158" s="1">
        <v>3.52</v>
      </c>
      <c r="F158" s="1">
        <v>3.8719999999999999</v>
      </c>
      <c r="G158" s="1">
        <v>4.2240000000000002</v>
      </c>
      <c r="H158" s="1">
        <v>4.5759999999999996</v>
      </c>
      <c r="I158" t="s">
        <v>570</v>
      </c>
    </row>
    <row r="159" spans="1:9" ht="43.2" x14ac:dyDescent="0.3">
      <c r="A159" t="s">
        <v>212</v>
      </c>
      <c r="B159" s="81" t="s">
        <v>452</v>
      </c>
    </row>
    <row r="160" spans="1:9" ht="28.8" x14ac:dyDescent="0.3">
      <c r="A160" t="s">
        <v>213</v>
      </c>
      <c r="B160" s="81" t="s">
        <v>453</v>
      </c>
      <c r="C160" s="1">
        <v>4.79</v>
      </c>
      <c r="E160" s="1">
        <v>4.79</v>
      </c>
      <c r="F160" s="1">
        <v>5.2690000000000001</v>
      </c>
      <c r="G160" s="1">
        <v>5.7480000000000002</v>
      </c>
      <c r="H160" s="1">
        <v>6.2270000000000003</v>
      </c>
      <c r="I160" t="s">
        <v>569</v>
      </c>
    </row>
    <row r="161" spans="1:9" ht="28.8" x14ac:dyDescent="0.3">
      <c r="A161" t="s">
        <v>214</v>
      </c>
      <c r="B161" s="81" t="s">
        <v>454</v>
      </c>
      <c r="C161" s="1">
        <v>3.65</v>
      </c>
      <c r="E161" s="1">
        <v>3.65</v>
      </c>
      <c r="F161" s="1">
        <v>4.0149999999999997</v>
      </c>
      <c r="G161" s="1">
        <v>4.38</v>
      </c>
      <c r="H161" s="1">
        <v>4.7450000000000001</v>
      </c>
      <c r="I161" t="s">
        <v>569</v>
      </c>
    </row>
    <row r="162" spans="1:9" ht="43.2" x14ac:dyDescent="0.3">
      <c r="A162" t="s">
        <v>215</v>
      </c>
      <c r="B162" s="81" t="s">
        <v>455</v>
      </c>
      <c r="C162" s="1">
        <v>3.71</v>
      </c>
      <c r="E162" s="1">
        <v>3.71</v>
      </c>
      <c r="F162" s="1">
        <v>4.0810000000000004</v>
      </c>
      <c r="G162" s="1">
        <v>4.452</v>
      </c>
      <c r="H162" s="1">
        <v>4.8230000000000004</v>
      </c>
      <c r="I162" t="s">
        <v>570</v>
      </c>
    </row>
    <row r="163" spans="1:9" ht="57.6" x14ac:dyDescent="0.3">
      <c r="A163" t="s">
        <v>216</v>
      </c>
      <c r="B163" s="81" t="s">
        <v>456</v>
      </c>
      <c r="C163" s="1">
        <v>3.65</v>
      </c>
      <c r="E163" s="1">
        <v>3.65</v>
      </c>
      <c r="F163" s="1">
        <v>4.0149999999999997</v>
      </c>
      <c r="G163" s="1">
        <v>4.38</v>
      </c>
      <c r="H163" s="1">
        <v>4.7450000000000001</v>
      </c>
      <c r="I163" t="s">
        <v>570</v>
      </c>
    </row>
    <row r="164" spans="1:9" ht="57.6" x14ac:dyDescent="0.3">
      <c r="A164" t="s">
        <v>217</v>
      </c>
      <c r="B164" s="81" t="s">
        <v>457</v>
      </c>
      <c r="C164" s="1">
        <v>3.65</v>
      </c>
      <c r="E164" s="1">
        <v>3.65</v>
      </c>
      <c r="F164" s="1">
        <v>4.0149999999999997</v>
      </c>
      <c r="G164" s="1">
        <v>4.38</v>
      </c>
      <c r="H164" s="1">
        <v>4.7450000000000001</v>
      </c>
      <c r="I164" t="s">
        <v>570</v>
      </c>
    </row>
    <row r="165" spans="1:9" ht="57.6" x14ac:dyDescent="0.3">
      <c r="A165" t="s">
        <v>218</v>
      </c>
      <c r="B165" s="81" t="s">
        <v>458</v>
      </c>
      <c r="C165" s="1">
        <v>3.71</v>
      </c>
      <c r="E165" s="1">
        <v>3.71</v>
      </c>
      <c r="F165" s="1">
        <v>4.0810000000000004</v>
      </c>
      <c r="G165" s="1">
        <v>4.452</v>
      </c>
      <c r="H165" s="1">
        <v>4.8230000000000004</v>
      </c>
      <c r="I165" t="s">
        <v>570</v>
      </c>
    </row>
    <row r="166" spans="1:9" ht="57.6" x14ac:dyDescent="0.3">
      <c r="A166" t="s">
        <v>219</v>
      </c>
      <c r="B166" s="81" t="s">
        <v>459</v>
      </c>
      <c r="C166" s="1">
        <v>3.71</v>
      </c>
      <c r="E166" s="1">
        <v>3.71</v>
      </c>
      <c r="F166" s="1">
        <v>4.0810000000000004</v>
      </c>
      <c r="G166" s="1">
        <v>4.452</v>
      </c>
      <c r="H166" s="1">
        <v>4.8230000000000004</v>
      </c>
      <c r="I166" t="s">
        <v>570</v>
      </c>
    </row>
    <row r="167" spans="1:9" ht="72" x14ac:dyDescent="0.3">
      <c r="A167" t="s">
        <v>220</v>
      </c>
      <c r="B167" s="81" t="s">
        <v>460</v>
      </c>
      <c r="C167" s="1">
        <v>3.71</v>
      </c>
      <c r="E167" s="1">
        <v>3.71</v>
      </c>
      <c r="F167" s="1">
        <v>4.0810000000000004</v>
      </c>
      <c r="G167" s="1">
        <v>4.452</v>
      </c>
      <c r="H167" s="1">
        <v>4.8230000000000004</v>
      </c>
      <c r="I167" t="s">
        <v>570</v>
      </c>
    </row>
    <row r="168" spans="1:9" ht="57.6" x14ac:dyDescent="0.3">
      <c r="A168" t="s">
        <v>221</v>
      </c>
      <c r="B168" s="81" t="s">
        <v>461</v>
      </c>
      <c r="C168" s="1">
        <v>3.71</v>
      </c>
      <c r="E168" s="1">
        <v>3.71</v>
      </c>
      <c r="F168" s="1">
        <v>4.0810000000000004</v>
      </c>
      <c r="G168" s="1">
        <v>4.452</v>
      </c>
      <c r="H168" s="1">
        <v>4.8230000000000004</v>
      </c>
      <c r="I168" t="s">
        <v>570</v>
      </c>
    </row>
    <row r="169" spans="1:9" ht="43.2" x14ac:dyDescent="0.3">
      <c r="A169" t="s">
        <v>222</v>
      </c>
      <c r="B169" s="81" t="s">
        <v>462</v>
      </c>
    </row>
    <row r="170" spans="1:9" ht="43.2" x14ac:dyDescent="0.3">
      <c r="A170" t="s">
        <v>223</v>
      </c>
      <c r="B170" s="81" t="s">
        <v>463</v>
      </c>
      <c r="C170" s="1">
        <v>4.79</v>
      </c>
      <c r="E170" s="1">
        <v>4.79</v>
      </c>
      <c r="F170" s="1">
        <v>5.2690000000000001</v>
      </c>
      <c r="G170" s="1">
        <v>5.7480000000000002</v>
      </c>
      <c r="H170" s="1">
        <v>6.2270000000000003</v>
      </c>
      <c r="I170" t="s">
        <v>569</v>
      </c>
    </row>
    <row r="171" spans="1:9" ht="28.8" x14ac:dyDescent="0.3">
      <c r="A171" t="s">
        <v>224</v>
      </c>
      <c r="B171" s="81" t="s">
        <v>464</v>
      </c>
      <c r="C171" s="1">
        <v>3.65</v>
      </c>
      <c r="E171" s="1">
        <v>3.65</v>
      </c>
      <c r="F171" s="1">
        <v>4.0149999999999997</v>
      </c>
      <c r="G171" s="1">
        <v>4.38</v>
      </c>
      <c r="H171" s="1">
        <v>4.7450000000000001</v>
      </c>
      <c r="I171" t="s">
        <v>569</v>
      </c>
    </row>
    <row r="172" spans="1:9" ht="57.6" x14ac:dyDescent="0.3">
      <c r="A172" t="s">
        <v>225</v>
      </c>
      <c r="B172" s="81" t="s">
        <v>465</v>
      </c>
      <c r="C172" s="1">
        <v>3.71</v>
      </c>
      <c r="E172" s="1">
        <v>3.71</v>
      </c>
      <c r="F172" s="1">
        <v>4.0810000000000004</v>
      </c>
      <c r="G172" s="1">
        <v>4.452</v>
      </c>
      <c r="H172" s="1">
        <v>4.8230000000000004</v>
      </c>
      <c r="I172" t="s">
        <v>570</v>
      </c>
    </row>
    <row r="173" spans="1:9" ht="43.2" x14ac:dyDescent="0.3">
      <c r="A173" t="s">
        <v>226</v>
      </c>
      <c r="B173" s="81" t="s">
        <v>466</v>
      </c>
      <c r="C173" s="1">
        <v>3.65</v>
      </c>
      <c r="E173" s="1">
        <v>3.65</v>
      </c>
      <c r="F173" s="1">
        <v>4.0149999999999997</v>
      </c>
      <c r="G173" s="1">
        <v>4.38</v>
      </c>
      <c r="H173" s="1">
        <v>4.7450000000000001</v>
      </c>
      <c r="I173" t="s">
        <v>570</v>
      </c>
    </row>
    <row r="174" spans="1:9" ht="57.6" x14ac:dyDescent="0.3">
      <c r="A174" t="s">
        <v>227</v>
      </c>
      <c r="B174" s="81" t="s">
        <v>467</v>
      </c>
      <c r="C174" s="1">
        <v>3.65</v>
      </c>
      <c r="E174" s="1">
        <v>3.65</v>
      </c>
      <c r="F174" s="1">
        <v>4.0149999999999997</v>
      </c>
      <c r="G174" s="1">
        <v>4.38</v>
      </c>
      <c r="H174" s="1">
        <v>4.7450000000000001</v>
      </c>
      <c r="I174" t="s">
        <v>570</v>
      </c>
    </row>
    <row r="175" spans="1:9" ht="57.6" x14ac:dyDescent="0.3">
      <c r="A175" t="s">
        <v>228</v>
      </c>
      <c r="B175" s="81" t="s">
        <v>468</v>
      </c>
      <c r="C175" s="1">
        <v>3.71</v>
      </c>
      <c r="E175" s="1">
        <v>3.71</v>
      </c>
      <c r="F175" s="1">
        <v>4.0810000000000004</v>
      </c>
      <c r="G175" s="1">
        <v>4.452</v>
      </c>
      <c r="H175" s="1">
        <v>4.8230000000000004</v>
      </c>
      <c r="I175" t="s">
        <v>570</v>
      </c>
    </row>
    <row r="176" spans="1:9" ht="57.6" x14ac:dyDescent="0.3">
      <c r="A176" t="s">
        <v>229</v>
      </c>
      <c r="B176" s="81" t="s">
        <v>469</v>
      </c>
      <c r="C176" s="1">
        <v>3.71</v>
      </c>
      <c r="E176" s="1">
        <v>3.71</v>
      </c>
      <c r="F176" s="1">
        <v>4.0810000000000004</v>
      </c>
      <c r="G176" s="1">
        <v>4.452</v>
      </c>
      <c r="H176" s="1">
        <v>4.8230000000000004</v>
      </c>
      <c r="I176" t="s">
        <v>570</v>
      </c>
    </row>
    <row r="177" spans="1:9" ht="28.8" x14ac:dyDescent="0.3">
      <c r="A177" t="s">
        <v>230</v>
      </c>
      <c r="B177" s="81" t="s">
        <v>470</v>
      </c>
      <c r="C177" s="1">
        <v>3.71</v>
      </c>
      <c r="E177" s="1">
        <v>3.71</v>
      </c>
      <c r="F177" s="1">
        <v>4.0810000000000004</v>
      </c>
      <c r="G177" s="1">
        <v>4.452</v>
      </c>
      <c r="H177" s="1">
        <v>4.8230000000000004</v>
      </c>
      <c r="I177" t="s">
        <v>571</v>
      </c>
    </row>
    <row r="178" spans="1:9" ht="57.6" x14ac:dyDescent="0.3">
      <c r="A178" t="s">
        <v>231</v>
      </c>
      <c r="B178" s="81" t="s">
        <v>471</v>
      </c>
    </row>
    <row r="179" spans="1:9" ht="72" x14ac:dyDescent="0.3">
      <c r="A179" t="s">
        <v>232</v>
      </c>
      <c r="B179" s="81" t="s">
        <v>472</v>
      </c>
      <c r="C179" s="1">
        <v>3.71</v>
      </c>
      <c r="E179" s="1">
        <v>3.71</v>
      </c>
      <c r="F179" s="1">
        <v>4.0810000000000004</v>
      </c>
      <c r="G179" s="1">
        <v>4.452</v>
      </c>
      <c r="H179" s="1">
        <v>4.8230000000000004</v>
      </c>
      <c r="I179" t="s">
        <v>570</v>
      </c>
    </row>
    <row r="180" spans="1:9" ht="43.2" x14ac:dyDescent="0.3">
      <c r="A180" t="s">
        <v>233</v>
      </c>
      <c r="B180" s="81" t="s">
        <v>473</v>
      </c>
      <c r="C180" s="1">
        <v>3.52</v>
      </c>
      <c r="E180" s="1">
        <v>3.52</v>
      </c>
      <c r="F180" s="1">
        <v>3.8719999999999999</v>
      </c>
      <c r="G180" s="1">
        <v>4.2240000000000002</v>
      </c>
      <c r="H180" s="1">
        <v>4.5759999999999996</v>
      </c>
      <c r="I180" t="s">
        <v>570</v>
      </c>
    </row>
    <row r="181" spans="1:9" ht="72" x14ac:dyDescent="0.3">
      <c r="A181" t="s">
        <v>234</v>
      </c>
      <c r="B181" s="81" t="s">
        <v>474</v>
      </c>
      <c r="C181" s="1">
        <v>3.71</v>
      </c>
      <c r="E181" s="1">
        <v>3.71</v>
      </c>
      <c r="F181" s="1">
        <v>4.0810000000000004</v>
      </c>
      <c r="G181" s="1">
        <v>4.452</v>
      </c>
      <c r="H181" s="1">
        <v>4.8230000000000004</v>
      </c>
      <c r="I181" t="s">
        <v>570</v>
      </c>
    </row>
    <row r="182" spans="1:9" ht="43.2" x14ac:dyDescent="0.3">
      <c r="A182" t="s">
        <v>235</v>
      </c>
      <c r="B182" s="81" t="s">
        <v>475</v>
      </c>
      <c r="C182" s="1">
        <v>3.71</v>
      </c>
      <c r="E182" s="1">
        <v>3.71</v>
      </c>
      <c r="F182" s="1">
        <v>4.0810000000000004</v>
      </c>
      <c r="G182" s="1">
        <v>4.452</v>
      </c>
      <c r="H182" s="1">
        <v>4.8230000000000004</v>
      </c>
      <c r="I182" t="s">
        <v>570</v>
      </c>
    </row>
    <row r="183" spans="1:9" ht="72" x14ac:dyDescent="0.3">
      <c r="A183" t="s">
        <v>236</v>
      </c>
      <c r="B183" s="81" t="s">
        <v>476</v>
      </c>
      <c r="C183" s="1">
        <v>3.71</v>
      </c>
      <c r="E183" s="1">
        <v>3.71</v>
      </c>
      <c r="F183" s="1">
        <v>4.0810000000000004</v>
      </c>
      <c r="G183" s="1">
        <v>4.452</v>
      </c>
      <c r="H183" s="1">
        <v>4.8230000000000004</v>
      </c>
      <c r="I183" t="s">
        <v>571</v>
      </c>
    </row>
    <row r="184" spans="1:9" ht="57.6" x14ac:dyDescent="0.3">
      <c r="A184" t="s">
        <v>237</v>
      </c>
      <c r="B184" s="81" t="s">
        <v>477</v>
      </c>
      <c r="C184" s="1">
        <v>3.52</v>
      </c>
      <c r="E184" s="1">
        <v>3.52</v>
      </c>
      <c r="F184" s="1">
        <v>3.8719999999999999</v>
      </c>
      <c r="G184" s="1">
        <v>4.2240000000000002</v>
      </c>
      <c r="H184" s="1">
        <v>4.5759999999999996</v>
      </c>
      <c r="I184" t="s">
        <v>570</v>
      </c>
    </row>
    <row r="185" spans="1:9" ht="72" x14ac:dyDescent="0.3">
      <c r="A185" t="s">
        <v>238</v>
      </c>
      <c r="B185" s="81" t="s">
        <v>478</v>
      </c>
      <c r="C185" s="1">
        <v>3.71</v>
      </c>
      <c r="E185" s="1">
        <v>3.71</v>
      </c>
      <c r="F185" s="1">
        <v>4.0810000000000004</v>
      </c>
      <c r="G185" s="1">
        <v>4.452</v>
      </c>
      <c r="H185" s="1">
        <v>4.8230000000000004</v>
      </c>
      <c r="I185" t="s">
        <v>571</v>
      </c>
    </row>
    <row r="186" spans="1:9" ht="86.4" x14ac:dyDescent="0.3">
      <c r="A186" t="s">
        <v>239</v>
      </c>
      <c r="B186" s="81" t="s">
        <v>479</v>
      </c>
      <c r="C186" s="1">
        <v>3.71</v>
      </c>
      <c r="E186" s="1">
        <v>3.71</v>
      </c>
      <c r="F186" s="1">
        <v>4.0810000000000004</v>
      </c>
      <c r="G186" s="1">
        <v>4.452</v>
      </c>
      <c r="H186" s="1">
        <v>4.8230000000000004</v>
      </c>
      <c r="I186" t="s">
        <v>570</v>
      </c>
    </row>
    <row r="187" spans="1:9" ht="28.8" x14ac:dyDescent="0.3">
      <c r="A187" t="s">
        <v>240</v>
      </c>
      <c r="B187" s="81" t="s">
        <v>480</v>
      </c>
      <c r="C187" s="1">
        <v>3.71</v>
      </c>
      <c r="E187" s="1">
        <v>3.71</v>
      </c>
      <c r="F187" s="1">
        <v>4.0810000000000004</v>
      </c>
      <c r="G187" s="1">
        <v>4.452</v>
      </c>
      <c r="H187" s="1">
        <v>4.8230000000000004</v>
      </c>
      <c r="I187" t="s">
        <v>570</v>
      </c>
    </row>
    <row r="188" spans="1:9" x14ac:dyDescent="0.3">
      <c r="A188" t="s">
        <v>241</v>
      </c>
      <c r="B188" s="81" t="s">
        <v>481</v>
      </c>
      <c r="C188" s="1">
        <v>3.71</v>
      </c>
      <c r="E188" s="1">
        <v>3.71</v>
      </c>
      <c r="F188" s="1">
        <v>4.0810000000000004</v>
      </c>
      <c r="G188" s="1">
        <v>4.452</v>
      </c>
      <c r="H188" s="1">
        <v>4.8230000000000004</v>
      </c>
      <c r="I188" t="s">
        <v>570</v>
      </c>
    </row>
    <row r="189" spans="1:9" ht="28.8" x14ac:dyDescent="0.3">
      <c r="A189" t="s">
        <v>242</v>
      </c>
      <c r="B189" s="81" t="s">
        <v>482</v>
      </c>
      <c r="C189" s="1">
        <v>3.71</v>
      </c>
      <c r="E189" s="1">
        <v>3.71</v>
      </c>
      <c r="F189" s="1">
        <v>4.0810000000000004</v>
      </c>
      <c r="G189" s="1">
        <v>4.452</v>
      </c>
      <c r="H189" s="1">
        <v>4.8230000000000004</v>
      </c>
      <c r="I189" t="s">
        <v>571</v>
      </c>
    </row>
    <row r="190" spans="1:9" ht="43.2" x14ac:dyDescent="0.3">
      <c r="A190" t="s">
        <v>243</v>
      </c>
      <c r="B190" s="81" t="s">
        <v>483</v>
      </c>
      <c r="C190" s="1">
        <v>2.81</v>
      </c>
      <c r="E190" s="1">
        <v>2.81</v>
      </c>
      <c r="F190" s="1">
        <v>3.0910000000000002</v>
      </c>
      <c r="G190" s="1">
        <v>3.3719999999999999</v>
      </c>
      <c r="H190" s="1">
        <v>3.653</v>
      </c>
      <c r="I190" t="s">
        <v>569</v>
      </c>
    </row>
    <row r="191" spans="1:9" ht="86.4" x14ac:dyDescent="0.3">
      <c r="A191" t="s">
        <v>244</v>
      </c>
      <c r="B191" s="81" t="s">
        <v>484</v>
      </c>
      <c r="C191" s="1">
        <v>2.96</v>
      </c>
      <c r="E191" s="1">
        <v>2.96</v>
      </c>
      <c r="F191" s="1">
        <v>3.2559999999999998</v>
      </c>
      <c r="G191" s="1">
        <v>3.552</v>
      </c>
      <c r="H191" s="1">
        <v>3.8479999999999999</v>
      </c>
      <c r="I191" t="s">
        <v>569</v>
      </c>
    </row>
    <row r="192" spans="1:9" x14ac:dyDescent="0.3">
      <c r="A192" t="s">
        <v>245</v>
      </c>
      <c r="B192" s="81" t="s">
        <v>485</v>
      </c>
    </row>
    <row r="193" spans="1:9" x14ac:dyDescent="0.3">
      <c r="A193" t="s">
        <v>246</v>
      </c>
      <c r="B193" s="81" t="s">
        <v>485</v>
      </c>
      <c r="C193" s="1">
        <v>2.8</v>
      </c>
      <c r="E193" s="1">
        <v>2.8</v>
      </c>
      <c r="F193" s="1">
        <v>3.08</v>
      </c>
      <c r="G193" s="1">
        <v>3.36</v>
      </c>
      <c r="H193" s="1">
        <v>3.64</v>
      </c>
    </row>
    <row r="194" spans="1:9" ht="28.8" x14ac:dyDescent="0.3">
      <c r="A194" t="s">
        <v>247</v>
      </c>
      <c r="B194" s="81" t="s">
        <v>486</v>
      </c>
    </row>
    <row r="195" spans="1:9" x14ac:dyDescent="0.3">
      <c r="A195" t="s">
        <v>248</v>
      </c>
      <c r="B195" s="81" t="s">
        <v>487</v>
      </c>
      <c r="C195" s="1">
        <v>3.21</v>
      </c>
      <c r="E195" s="1">
        <v>3.21</v>
      </c>
      <c r="F195" s="1">
        <v>3.5310000000000001</v>
      </c>
      <c r="G195" s="1">
        <v>3.8519999999999999</v>
      </c>
      <c r="H195" s="1">
        <v>4.173</v>
      </c>
    </row>
    <row r="196" spans="1:9" ht="28.8" x14ac:dyDescent="0.3">
      <c r="A196" t="s">
        <v>249</v>
      </c>
      <c r="B196" s="81" t="s">
        <v>488</v>
      </c>
      <c r="C196" s="1">
        <v>2.77</v>
      </c>
      <c r="E196" s="1">
        <v>2.77</v>
      </c>
      <c r="F196" s="1">
        <v>3.0470000000000002</v>
      </c>
      <c r="G196" s="1">
        <v>3.3239999999999998</v>
      </c>
      <c r="H196" s="1">
        <v>3.601</v>
      </c>
      <c r="I196" t="s">
        <v>569</v>
      </c>
    </row>
    <row r="197" spans="1:9" ht="28.8" x14ac:dyDescent="0.3">
      <c r="A197" t="s">
        <v>250</v>
      </c>
      <c r="B197" s="81" t="s">
        <v>489</v>
      </c>
      <c r="C197" s="1">
        <v>3.21</v>
      </c>
      <c r="E197" s="1">
        <v>3.21</v>
      </c>
      <c r="F197" s="1">
        <v>3.5310000000000001</v>
      </c>
      <c r="G197" s="1">
        <v>3.8519999999999999</v>
      </c>
      <c r="H197" s="1">
        <v>4.173</v>
      </c>
    </row>
    <row r="198" spans="1:9" ht="43.2" x14ac:dyDescent="0.3">
      <c r="A198" t="s">
        <v>251</v>
      </c>
      <c r="B198" s="81" t="s">
        <v>490</v>
      </c>
      <c r="C198" s="1">
        <v>2.77</v>
      </c>
      <c r="E198" s="1">
        <v>2.77</v>
      </c>
      <c r="F198" s="1">
        <v>3.0470000000000002</v>
      </c>
      <c r="G198" s="1">
        <v>3.3239999999999998</v>
      </c>
      <c r="H198" s="1">
        <v>3.601</v>
      </c>
      <c r="I198" t="s">
        <v>569</v>
      </c>
    </row>
    <row r="199" spans="1:9" ht="43.2" x14ac:dyDescent="0.3">
      <c r="A199" t="s">
        <v>252</v>
      </c>
      <c r="B199" s="81" t="s">
        <v>491</v>
      </c>
      <c r="C199" s="1">
        <v>3.21</v>
      </c>
      <c r="E199" s="1">
        <v>3.21</v>
      </c>
      <c r="F199" s="1">
        <v>3.5310000000000001</v>
      </c>
      <c r="G199" s="1">
        <v>3.8519999999999999</v>
      </c>
      <c r="H199" s="1">
        <v>4.173</v>
      </c>
    </row>
    <row r="200" spans="1:9" ht="43.2" x14ac:dyDescent="0.3">
      <c r="A200" t="s">
        <v>253</v>
      </c>
      <c r="B200" s="81" t="s">
        <v>492</v>
      </c>
      <c r="C200" s="1">
        <v>2.77</v>
      </c>
      <c r="E200" s="1">
        <v>2.77</v>
      </c>
      <c r="F200" s="1">
        <v>3.0470000000000002</v>
      </c>
      <c r="G200" s="1">
        <v>3.3239999999999998</v>
      </c>
      <c r="H200" s="1">
        <v>3.601</v>
      </c>
      <c r="I200" t="s">
        <v>569</v>
      </c>
    </row>
    <row r="201" spans="1:9" ht="86.4" x14ac:dyDescent="0.3">
      <c r="A201" t="s">
        <v>254</v>
      </c>
      <c r="B201" s="81" t="s">
        <v>493</v>
      </c>
      <c r="C201" s="1">
        <v>2.77</v>
      </c>
      <c r="E201" s="1">
        <v>2.77</v>
      </c>
      <c r="F201" s="1">
        <v>3.0470000000000002</v>
      </c>
      <c r="G201" s="1">
        <v>3.3239999999999998</v>
      </c>
      <c r="H201" s="1">
        <v>3.601</v>
      </c>
      <c r="I201" t="s">
        <v>569</v>
      </c>
    </row>
    <row r="202" spans="1:9" ht="86.4" x14ac:dyDescent="0.3">
      <c r="A202" t="s">
        <v>255</v>
      </c>
      <c r="B202" s="81" t="s">
        <v>494</v>
      </c>
      <c r="C202" s="1">
        <v>2.77</v>
      </c>
      <c r="E202" s="1">
        <v>2.77</v>
      </c>
      <c r="F202" s="1">
        <v>3.0470000000000002</v>
      </c>
      <c r="G202" s="1">
        <v>3.3239999999999998</v>
      </c>
      <c r="H202" s="1">
        <v>3.601</v>
      </c>
      <c r="I202" t="s">
        <v>569</v>
      </c>
    </row>
    <row r="203" spans="1:9" ht="72" x14ac:dyDescent="0.3">
      <c r="A203" t="s">
        <v>256</v>
      </c>
      <c r="B203" s="81" t="s">
        <v>495</v>
      </c>
      <c r="C203" s="1">
        <v>3.21</v>
      </c>
      <c r="E203" s="1">
        <v>3.21</v>
      </c>
      <c r="F203" s="1">
        <v>3.5310000000000001</v>
      </c>
      <c r="G203" s="1">
        <v>3.8519999999999999</v>
      </c>
      <c r="H203" s="1">
        <v>4.173</v>
      </c>
    </row>
    <row r="204" spans="1:9" ht="57.6" x14ac:dyDescent="0.3">
      <c r="A204" t="s">
        <v>257</v>
      </c>
      <c r="B204" s="81" t="s">
        <v>496</v>
      </c>
      <c r="C204" s="1">
        <v>3.21</v>
      </c>
      <c r="E204" s="1">
        <v>3.21</v>
      </c>
      <c r="F204" s="1">
        <v>3.5310000000000001</v>
      </c>
      <c r="G204" s="1">
        <v>3.8519999999999999</v>
      </c>
      <c r="H204" s="1">
        <v>4.173</v>
      </c>
    </row>
    <row r="205" spans="1:9" ht="72" x14ac:dyDescent="0.3">
      <c r="A205" t="s">
        <v>258</v>
      </c>
      <c r="B205" s="81" t="s">
        <v>497</v>
      </c>
      <c r="C205" s="1">
        <v>2.66</v>
      </c>
      <c r="E205" s="1">
        <v>2.66</v>
      </c>
      <c r="F205" s="1">
        <v>2.9260000000000002</v>
      </c>
      <c r="G205" s="1">
        <v>3.1920000000000002</v>
      </c>
      <c r="H205" s="1">
        <v>3.4580000000000002</v>
      </c>
      <c r="I205" t="s">
        <v>570</v>
      </c>
    </row>
    <row r="206" spans="1:9" ht="72" x14ac:dyDescent="0.3">
      <c r="A206" t="s">
        <v>259</v>
      </c>
      <c r="B206" s="81" t="s">
        <v>498</v>
      </c>
      <c r="C206" s="1">
        <v>2.66</v>
      </c>
      <c r="E206" s="1">
        <v>2.66</v>
      </c>
      <c r="F206" s="1">
        <v>2.9260000000000002</v>
      </c>
      <c r="G206" s="1">
        <v>3.1920000000000002</v>
      </c>
      <c r="H206" s="1">
        <v>3.4580000000000002</v>
      </c>
      <c r="I206" t="s">
        <v>571</v>
      </c>
    </row>
    <row r="207" spans="1:9" ht="28.8" x14ac:dyDescent="0.3">
      <c r="A207" t="s">
        <v>260</v>
      </c>
      <c r="B207" s="81" t="s">
        <v>499</v>
      </c>
      <c r="C207" s="1">
        <v>2.77</v>
      </c>
      <c r="E207" s="1">
        <v>2.77</v>
      </c>
      <c r="F207" s="1">
        <v>3.0470000000000002</v>
      </c>
      <c r="G207" s="1">
        <v>3.3239999999999998</v>
      </c>
      <c r="H207" s="1">
        <v>3.601</v>
      </c>
      <c r="I207" t="s">
        <v>569</v>
      </c>
    </row>
    <row r="208" spans="1:9" ht="43.2" x14ac:dyDescent="0.3">
      <c r="A208" t="s">
        <v>261</v>
      </c>
      <c r="B208" s="81" t="s">
        <v>500</v>
      </c>
      <c r="C208" s="1">
        <v>2.81</v>
      </c>
      <c r="E208" s="1">
        <v>2.81</v>
      </c>
      <c r="F208" s="1">
        <v>3.0910000000000002</v>
      </c>
      <c r="G208" s="1">
        <v>3.3719999999999999</v>
      </c>
      <c r="H208" s="1">
        <v>3.653</v>
      </c>
      <c r="I208" t="s">
        <v>569</v>
      </c>
    </row>
    <row r="209" spans="1:9" ht="72" x14ac:dyDescent="0.3">
      <c r="A209" t="s">
        <v>262</v>
      </c>
      <c r="B209" s="81" t="s">
        <v>501</v>
      </c>
    </row>
    <row r="210" spans="1:9" ht="43.2" x14ac:dyDescent="0.3">
      <c r="A210" t="s">
        <v>263</v>
      </c>
      <c r="B210" s="81" t="s">
        <v>502</v>
      </c>
      <c r="C210" s="1">
        <v>3.3</v>
      </c>
      <c r="E210" s="1">
        <v>3.3</v>
      </c>
      <c r="F210" s="1">
        <v>3.63</v>
      </c>
      <c r="G210" s="1">
        <v>3.96</v>
      </c>
      <c r="H210" s="1">
        <v>4.29</v>
      </c>
    </row>
    <row r="211" spans="1:9" ht="57.6" x14ac:dyDescent="0.3">
      <c r="A211" t="s">
        <v>264</v>
      </c>
      <c r="B211" s="81" t="s">
        <v>503</v>
      </c>
      <c r="C211" s="1">
        <v>2.81</v>
      </c>
      <c r="E211" s="1">
        <v>2.81</v>
      </c>
      <c r="F211" s="1">
        <v>3.0910000000000002</v>
      </c>
      <c r="G211" s="1">
        <v>3.3719999999999999</v>
      </c>
      <c r="H211" s="1">
        <v>3.653</v>
      </c>
      <c r="I211" t="s">
        <v>569</v>
      </c>
    </row>
    <row r="212" spans="1:9" ht="57.6" x14ac:dyDescent="0.3">
      <c r="A212" t="s">
        <v>265</v>
      </c>
      <c r="B212" s="81" t="s">
        <v>504</v>
      </c>
      <c r="C212" s="1">
        <v>3.3</v>
      </c>
      <c r="E212" s="1">
        <v>3.3</v>
      </c>
      <c r="F212" s="1">
        <v>3.63</v>
      </c>
      <c r="G212" s="1">
        <v>3.96</v>
      </c>
      <c r="H212" s="1">
        <v>4.29</v>
      </c>
    </row>
    <row r="213" spans="1:9" ht="72" x14ac:dyDescent="0.3">
      <c r="A213" t="s">
        <v>266</v>
      </c>
      <c r="B213" s="81" t="s">
        <v>505</v>
      </c>
      <c r="C213" s="1">
        <v>2.81</v>
      </c>
      <c r="E213" s="1">
        <v>2.81</v>
      </c>
      <c r="F213" s="1">
        <v>3.0910000000000002</v>
      </c>
      <c r="G213" s="1">
        <v>3.3719999999999999</v>
      </c>
      <c r="H213" s="1">
        <v>3.653</v>
      </c>
      <c r="I213" t="s">
        <v>569</v>
      </c>
    </row>
    <row r="214" spans="1:9" ht="43.2" x14ac:dyDescent="0.3">
      <c r="A214" t="s">
        <v>267</v>
      </c>
      <c r="B214" s="81" t="s">
        <v>506</v>
      </c>
      <c r="C214" s="1">
        <v>2.81</v>
      </c>
      <c r="E214" s="1">
        <v>2.81</v>
      </c>
      <c r="F214" s="1">
        <v>3.0910000000000002</v>
      </c>
      <c r="G214" s="1">
        <v>3.3719999999999999</v>
      </c>
      <c r="H214" s="1">
        <v>3.653</v>
      </c>
      <c r="I214" t="s">
        <v>569</v>
      </c>
    </row>
    <row r="215" spans="1:9" ht="28.8" x14ac:dyDescent="0.3">
      <c r="A215" t="s">
        <v>268</v>
      </c>
      <c r="B215" s="81" t="s">
        <v>507</v>
      </c>
      <c r="C215" s="1">
        <v>2.75</v>
      </c>
      <c r="E215" s="1">
        <v>2.75</v>
      </c>
      <c r="F215" s="1">
        <v>3.0249999999999999</v>
      </c>
      <c r="G215" s="1">
        <v>3.3</v>
      </c>
      <c r="H215" s="1">
        <v>3.5750000000000002</v>
      </c>
    </row>
    <row r="216" spans="1:9" ht="43.2" x14ac:dyDescent="0.3">
      <c r="A216" t="s">
        <v>269</v>
      </c>
      <c r="B216" s="81" t="s">
        <v>508</v>
      </c>
      <c r="C216" s="1">
        <v>2.81</v>
      </c>
      <c r="E216" s="1">
        <v>2.81</v>
      </c>
      <c r="F216" s="1">
        <v>3.0910000000000002</v>
      </c>
      <c r="G216" s="1">
        <v>3.3719999999999999</v>
      </c>
      <c r="H216" s="1">
        <v>3.653</v>
      </c>
      <c r="I216" t="s">
        <v>569</v>
      </c>
    </row>
    <row r="217" spans="1:9" ht="43.2" x14ac:dyDescent="0.3">
      <c r="A217" t="s">
        <v>270</v>
      </c>
      <c r="B217" s="81" t="s">
        <v>509</v>
      </c>
      <c r="C217" s="1">
        <v>2.81</v>
      </c>
      <c r="E217" s="1">
        <v>2.81</v>
      </c>
      <c r="F217" s="1">
        <v>3.0910000000000002</v>
      </c>
      <c r="G217" s="1">
        <v>3.3719999999999999</v>
      </c>
      <c r="H217" s="1">
        <v>3.653</v>
      </c>
      <c r="I217" t="s">
        <v>569</v>
      </c>
    </row>
    <row r="218" spans="1:9" ht="86.4" x14ac:dyDescent="0.3">
      <c r="A218" t="s">
        <v>271</v>
      </c>
      <c r="B218" s="81" t="s">
        <v>510</v>
      </c>
      <c r="C218" s="1">
        <v>2.81</v>
      </c>
      <c r="E218" s="1">
        <v>2.81</v>
      </c>
      <c r="F218" s="1">
        <v>3.0910000000000002</v>
      </c>
      <c r="G218" s="1">
        <v>3.3719999999999999</v>
      </c>
      <c r="H218" s="1">
        <v>3.653</v>
      </c>
      <c r="I218" t="s">
        <v>569</v>
      </c>
    </row>
    <row r="219" spans="1:9" ht="100.8" x14ac:dyDescent="0.3">
      <c r="A219" t="s">
        <v>272</v>
      </c>
      <c r="B219" s="81" t="s">
        <v>511</v>
      </c>
      <c r="C219" s="1">
        <v>2.81</v>
      </c>
      <c r="E219" s="1">
        <v>2.81</v>
      </c>
      <c r="F219" s="1">
        <v>3.0910000000000002</v>
      </c>
      <c r="G219" s="1">
        <v>3.3719999999999999</v>
      </c>
      <c r="H219" s="1">
        <v>3.653</v>
      </c>
      <c r="I219" t="s">
        <v>569</v>
      </c>
    </row>
    <row r="220" spans="1:9" ht="100.8" x14ac:dyDescent="0.3">
      <c r="A220" t="s">
        <v>273</v>
      </c>
      <c r="B220" s="81" t="s">
        <v>512</v>
      </c>
      <c r="C220" s="1">
        <v>2.81</v>
      </c>
      <c r="E220" s="1">
        <v>2.81</v>
      </c>
      <c r="F220" s="1">
        <v>3.0910000000000002</v>
      </c>
      <c r="G220" s="1">
        <v>3.3719999999999999</v>
      </c>
      <c r="H220" s="1">
        <v>3.653</v>
      </c>
      <c r="I220" t="s">
        <v>569</v>
      </c>
    </row>
    <row r="221" spans="1:9" ht="100.8" x14ac:dyDescent="0.3">
      <c r="A221" t="s">
        <v>274</v>
      </c>
      <c r="B221" s="81" t="s">
        <v>513</v>
      </c>
      <c r="C221" s="1">
        <v>3.3</v>
      </c>
      <c r="E221" s="1">
        <v>3.3</v>
      </c>
      <c r="F221" s="1">
        <v>3.63</v>
      </c>
      <c r="G221" s="1">
        <v>3.96</v>
      </c>
      <c r="H221" s="1">
        <v>4.29</v>
      </c>
    </row>
    <row r="222" spans="1:9" ht="100.8" x14ac:dyDescent="0.3">
      <c r="A222" t="s">
        <v>275</v>
      </c>
      <c r="B222" s="81" t="s">
        <v>514</v>
      </c>
      <c r="C222" s="1">
        <v>3.24</v>
      </c>
      <c r="E222" s="1">
        <v>3.24</v>
      </c>
      <c r="F222" s="1">
        <v>3.5640000000000001</v>
      </c>
      <c r="G222" s="1">
        <v>3.8879999999999999</v>
      </c>
      <c r="H222" s="1">
        <v>4.2119999999999997</v>
      </c>
    </row>
    <row r="223" spans="1:9" ht="43.2" x14ac:dyDescent="0.3">
      <c r="A223" t="s">
        <v>276</v>
      </c>
      <c r="B223" s="81" t="s">
        <v>515</v>
      </c>
      <c r="C223" s="1">
        <v>2.76</v>
      </c>
      <c r="E223" s="1">
        <v>2.76</v>
      </c>
      <c r="F223" s="1">
        <v>3.036</v>
      </c>
      <c r="G223" s="1">
        <v>3.3119999999999998</v>
      </c>
      <c r="H223" s="1">
        <v>3.5880000000000001</v>
      </c>
      <c r="I223" t="s">
        <v>570</v>
      </c>
    </row>
    <row r="224" spans="1:9" ht="43.2" x14ac:dyDescent="0.3">
      <c r="A224" t="s">
        <v>277</v>
      </c>
      <c r="B224" s="81" t="s">
        <v>516</v>
      </c>
      <c r="C224" s="1">
        <v>2.7</v>
      </c>
      <c r="E224" s="1">
        <v>2.7</v>
      </c>
      <c r="F224" s="1">
        <v>2.97</v>
      </c>
      <c r="G224" s="1">
        <v>3.24</v>
      </c>
      <c r="H224" s="1">
        <v>3.51</v>
      </c>
      <c r="I224" t="s">
        <v>570</v>
      </c>
    </row>
    <row r="225" spans="1:9" ht="86.4" x14ac:dyDescent="0.3">
      <c r="A225" t="s">
        <v>278</v>
      </c>
      <c r="B225" s="81" t="s">
        <v>517</v>
      </c>
      <c r="C225" s="1">
        <v>2.76</v>
      </c>
      <c r="E225" s="1">
        <v>2.76</v>
      </c>
      <c r="F225" s="1">
        <v>3.036</v>
      </c>
      <c r="G225" s="1">
        <v>3.3119999999999998</v>
      </c>
      <c r="H225" s="1">
        <v>3.5880000000000001</v>
      </c>
      <c r="I225" t="s">
        <v>570</v>
      </c>
    </row>
    <row r="226" spans="1:9" ht="28.8" x14ac:dyDescent="0.3">
      <c r="A226" t="s">
        <v>279</v>
      </c>
      <c r="B226" s="81" t="s">
        <v>518</v>
      </c>
      <c r="C226" s="1">
        <v>3.3</v>
      </c>
      <c r="E226" s="1">
        <v>3.3</v>
      </c>
      <c r="F226" s="1">
        <v>3.63</v>
      </c>
      <c r="G226" s="1">
        <v>3.96</v>
      </c>
      <c r="H226" s="1">
        <v>4.29</v>
      </c>
    </row>
    <row r="227" spans="1:9" ht="43.2" x14ac:dyDescent="0.3">
      <c r="A227" t="s">
        <v>280</v>
      </c>
      <c r="B227" s="81" t="s">
        <v>519</v>
      </c>
      <c r="C227" s="1">
        <v>2.81</v>
      </c>
      <c r="E227" s="1">
        <v>2.81</v>
      </c>
      <c r="F227" s="1">
        <v>3.0910000000000002</v>
      </c>
      <c r="G227" s="1">
        <v>3.3719999999999999</v>
      </c>
      <c r="H227" s="1">
        <v>3.653</v>
      </c>
      <c r="I227" t="s">
        <v>569</v>
      </c>
    </row>
    <row r="228" spans="1:9" ht="43.2" x14ac:dyDescent="0.3">
      <c r="A228" t="s">
        <v>281</v>
      </c>
      <c r="B228" s="81" t="s">
        <v>520</v>
      </c>
      <c r="C228" s="1">
        <v>2.81</v>
      </c>
      <c r="E228" s="1">
        <v>2.81</v>
      </c>
      <c r="F228" s="1">
        <v>3.0910000000000002</v>
      </c>
      <c r="G228" s="1">
        <v>3.3719999999999999</v>
      </c>
      <c r="H228" s="1">
        <v>3.653</v>
      </c>
      <c r="I228" t="s">
        <v>569</v>
      </c>
    </row>
    <row r="229" spans="1:9" ht="100.8" x14ac:dyDescent="0.3">
      <c r="A229" t="s">
        <v>282</v>
      </c>
      <c r="B229" s="81" t="s">
        <v>521</v>
      </c>
      <c r="C229" s="1">
        <v>3.3</v>
      </c>
      <c r="E229" s="1">
        <v>3.3</v>
      </c>
      <c r="F229" s="1">
        <v>3.63</v>
      </c>
      <c r="G229" s="1">
        <v>3.96</v>
      </c>
      <c r="H229" s="1">
        <v>4.29</v>
      </c>
    </row>
    <row r="230" spans="1:9" ht="100.8" x14ac:dyDescent="0.3">
      <c r="A230" t="s">
        <v>283</v>
      </c>
      <c r="B230" s="81" t="s">
        <v>522</v>
      </c>
      <c r="C230" s="1">
        <v>2.81</v>
      </c>
      <c r="E230" s="1">
        <v>2.81</v>
      </c>
      <c r="F230" s="1">
        <v>3.0910000000000002</v>
      </c>
      <c r="G230" s="1">
        <v>3.3719999999999999</v>
      </c>
      <c r="H230" s="1">
        <v>3.653</v>
      </c>
      <c r="I230" t="s">
        <v>569</v>
      </c>
    </row>
    <row r="231" spans="1:9" ht="57.6" x14ac:dyDescent="0.3">
      <c r="A231" t="s">
        <v>284</v>
      </c>
      <c r="B231" s="81" t="s">
        <v>523</v>
      </c>
      <c r="C231" s="1">
        <v>2.81</v>
      </c>
      <c r="E231" s="1">
        <v>2.81</v>
      </c>
      <c r="F231" s="1">
        <v>3.0910000000000002</v>
      </c>
      <c r="G231" s="1">
        <v>3.3719999999999999</v>
      </c>
      <c r="H231" s="1">
        <v>3.653</v>
      </c>
      <c r="I231" t="s">
        <v>569</v>
      </c>
    </row>
    <row r="232" spans="1:9" ht="28.8" x14ac:dyDescent="0.3">
      <c r="A232" t="s">
        <v>285</v>
      </c>
      <c r="B232" s="81" t="s">
        <v>524</v>
      </c>
    </row>
    <row r="233" spans="1:9" x14ac:dyDescent="0.3">
      <c r="A233" t="s">
        <v>286</v>
      </c>
      <c r="B233" s="81" t="s">
        <v>525</v>
      </c>
      <c r="C233" s="1">
        <v>2.5499999999999998</v>
      </c>
      <c r="E233" s="1">
        <v>2.5499999999999998</v>
      </c>
      <c r="F233" s="1">
        <v>2.8050000000000002</v>
      </c>
      <c r="G233" s="1">
        <v>3.06</v>
      </c>
      <c r="H233" s="1">
        <v>3.3149999999999999</v>
      </c>
    </row>
    <row r="234" spans="1:9" ht="28.8" x14ac:dyDescent="0.3">
      <c r="A234" t="s">
        <v>287</v>
      </c>
      <c r="B234" s="81" t="s">
        <v>526</v>
      </c>
      <c r="C234" s="1">
        <v>2.5499999999999998</v>
      </c>
      <c r="E234" s="1">
        <v>2.5499999999999998</v>
      </c>
      <c r="F234" s="1">
        <v>2.8050000000000002</v>
      </c>
      <c r="G234" s="1">
        <v>3.06</v>
      </c>
      <c r="H234" s="1">
        <v>3.3149999999999999</v>
      </c>
    </row>
    <row r="235" spans="1:9" x14ac:dyDescent="0.3">
      <c r="A235" t="s">
        <v>288</v>
      </c>
      <c r="B235" s="81" t="s">
        <v>527</v>
      </c>
      <c r="C235" s="1">
        <v>2.67</v>
      </c>
      <c r="E235" s="1">
        <v>2.67</v>
      </c>
      <c r="F235" s="1">
        <v>2.9369999999999998</v>
      </c>
      <c r="G235" s="1">
        <v>3.2040000000000002</v>
      </c>
      <c r="H235" s="1">
        <v>3.4710000000000001</v>
      </c>
      <c r="I235" t="s">
        <v>569</v>
      </c>
    </row>
    <row r="236" spans="1:9" x14ac:dyDescent="0.3">
      <c r="A236" t="s">
        <v>289</v>
      </c>
      <c r="B236" s="81" t="s">
        <v>528</v>
      </c>
      <c r="C236" s="1">
        <v>2.93</v>
      </c>
      <c r="E236" s="1">
        <v>2.93</v>
      </c>
      <c r="F236" s="1">
        <v>3.2229999999999999</v>
      </c>
      <c r="G236" s="1">
        <v>3.516</v>
      </c>
      <c r="H236" s="1">
        <v>3.8090000000000002</v>
      </c>
    </row>
    <row r="237" spans="1:9" ht="28.8" x14ac:dyDescent="0.3">
      <c r="A237" t="s">
        <v>290</v>
      </c>
      <c r="B237" s="81" t="s">
        <v>529</v>
      </c>
      <c r="C237" s="1">
        <v>2.93</v>
      </c>
      <c r="E237" s="1">
        <v>2.93</v>
      </c>
      <c r="F237" s="1">
        <v>3.2229999999999999</v>
      </c>
      <c r="G237" s="1">
        <v>3.516</v>
      </c>
      <c r="H237" s="1">
        <v>3.8090000000000002</v>
      </c>
    </row>
    <row r="238" spans="1:9" ht="28.8" x14ac:dyDescent="0.3">
      <c r="A238" t="s">
        <v>291</v>
      </c>
      <c r="B238" s="81" t="s">
        <v>530</v>
      </c>
      <c r="C238" s="1">
        <v>2.93</v>
      </c>
      <c r="E238" s="1">
        <v>2.93</v>
      </c>
      <c r="F238" s="1">
        <v>3.2229999999999999</v>
      </c>
      <c r="G238" s="1">
        <v>3.516</v>
      </c>
      <c r="H238" s="1">
        <v>3.8090000000000002</v>
      </c>
    </row>
    <row r="239" spans="1:9" ht="43.2" x14ac:dyDescent="0.3">
      <c r="A239" t="s">
        <v>292</v>
      </c>
      <c r="B239" s="81" t="s">
        <v>531</v>
      </c>
      <c r="C239" s="1">
        <v>2.93</v>
      </c>
      <c r="E239" s="1">
        <v>2.93</v>
      </c>
      <c r="F239" s="1">
        <v>3.2229999999999999</v>
      </c>
      <c r="G239" s="1">
        <v>3.516</v>
      </c>
      <c r="H239" s="1">
        <v>3.8090000000000002</v>
      </c>
    </row>
    <row r="240" spans="1:9" x14ac:dyDescent="0.3">
      <c r="A240" t="s">
        <v>293</v>
      </c>
      <c r="B240" s="81" t="s">
        <v>532</v>
      </c>
      <c r="C240" s="1">
        <v>2.77</v>
      </c>
      <c r="E240" s="1">
        <v>2.77</v>
      </c>
      <c r="F240" s="1">
        <v>3.0470000000000002</v>
      </c>
      <c r="G240" s="1">
        <v>3.3239999999999998</v>
      </c>
      <c r="H240" s="1">
        <v>3.601</v>
      </c>
      <c r="I240" t="s">
        <v>569</v>
      </c>
    </row>
    <row r="241" spans="1:9" ht="28.8" x14ac:dyDescent="0.3">
      <c r="A241" t="s">
        <v>294</v>
      </c>
      <c r="B241" s="81" t="s">
        <v>533</v>
      </c>
      <c r="C241" s="1">
        <v>2.77</v>
      </c>
      <c r="E241" s="1">
        <v>2.77</v>
      </c>
      <c r="F241" s="1">
        <v>3.0470000000000002</v>
      </c>
      <c r="G241" s="1">
        <v>3.3239999999999998</v>
      </c>
      <c r="H241" s="1">
        <v>3.601</v>
      </c>
      <c r="I241" t="s">
        <v>569</v>
      </c>
    </row>
    <row r="242" spans="1:9" ht="28.8" x14ac:dyDescent="0.3">
      <c r="A242" t="s">
        <v>295</v>
      </c>
      <c r="B242" s="81" t="s">
        <v>534</v>
      </c>
      <c r="C242" s="1">
        <v>2.77</v>
      </c>
      <c r="E242" s="1">
        <v>2.77</v>
      </c>
      <c r="F242" s="1">
        <v>3.0470000000000002</v>
      </c>
      <c r="G242" s="1">
        <v>3.3239999999999998</v>
      </c>
      <c r="H242" s="1">
        <v>3.601</v>
      </c>
      <c r="I242" t="s">
        <v>569</v>
      </c>
    </row>
    <row r="243" spans="1:9" ht="43.2" x14ac:dyDescent="0.3">
      <c r="A243" t="s">
        <v>296</v>
      </c>
      <c r="B243" s="81" t="s">
        <v>535</v>
      </c>
      <c r="C243" s="1">
        <v>2.77</v>
      </c>
      <c r="E243" s="1">
        <v>2.77</v>
      </c>
      <c r="F243" s="1">
        <v>3.0470000000000002</v>
      </c>
      <c r="G243" s="1">
        <v>3.3239999999999998</v>
      </c>
      <c r="H243" s="1">
        <v>3.601</v>
      </c>
      <c r="I243" t="s">
        <v>569</v>
      </c>
    </row>
    <row r="244" spans="1:9" ht="100.8" x14ac:dyDescent="0.3">
      <c r="A244" t="s">
        <v>297</v>
      </c>
      <c r="B244" s="81" t="s">
        <v>536</v>
      </c>
      <c r="C244" s="1">
        <v>2.99</v>
      </c>
      <c r="E244" s="1">
        <v>2.99</v>
      </c>
      <c r="F244" s="1">
        <v>3.2890000000000001</v>
      </c>
      <c r="G244" s="1">
        <v>3.5880000000000001</v>
      </c>
      <c r="H244" s="1">
        <v>3.887</v>
      </c>
      <c r="I244" t="s">
        <v>569</v>
      </c>
    </row>
    <row r="245" spans="1:9" ht="86.4" x14ac:dyDescent="0.3">
      <c r="A245" t="s">
        <v>298</v>
      </c>
      <c r="B245" s="81" t="s">
        <v>537</v>
      </c>
      <c r="C245" s="1">
        <v>3.13</v>
      </c>
      <c r="E245" s="1">
        <v>3.13</v>
      </c>
      <c r="F245" s="1">
        <v>3.4430000000000001</v>
      </c>
      <c r="G245" s="1">
        <v>3.7559999999999998</v>
      </c>
      <c r="H245" s="1">
        <v>4.069</v>
      </c>
      <c r="I245" t="s">
        <v>569</v>
      </c>
    </row>
    <row r="246" spans="1:9" ht="86.4" x14ac:dyDescent="0.3">
      <c r="A246" t="s">
        <v>299</v>
      </c>
      <c r="B246" s="81" t="s">
        <v>538</v>
      </c>
      <c r="C246" s="1">
        <v>2.81</v>
      </c>
      <c r="E246" s="1">
        <v>2.81</v>
      </c>
      <c r="F246" s="1">
        <v>3.0910000000000002</v>
      </c>
      <c r="G246" s="1">
        <v>3.3719999999999999</v>
      </c>
      <c r="H246" s="1">
        <v>3.653</v>
      </c>
      <c r="I246" t="s">
        <v>569</v>
      </c>
    </row>
    <row r="247" spans="1:9" ht="43.2" x14ac:dyDescent="0.3">
      <c r="A247" t="s">
        <v>300</v>
      </c>
      <c r="B247" s="81" t="s">
        <v>539</v>
      </c>
    </row>
    <row r="248" spans="1:9" ht="43.2" x14ac:dyDescent="0.3">
      <c r="A248" t="s">
        <v>301</v>
      </c>
      <c r="B248" s="81" t="s">
        <v>539</v>
      </c>
      <c r="C248" s="1">
        <v>3.06</v>
      </c>
      <c r="E248" s="1">
        <v>3.06</v>
      </c>
      <c r="F248" s="1">
        <v>3.3660000000000001</v>
      </c>
      <c r="G248" s="1">
        <v>3.6720000000000002</v>
      </c>
      <c r="H248" s="1">
        <v>3.9780000000000002</v>
      </c>
      <c r="I248" t="s">
        <v>569</v>
      </c>
    </row>
    <row r="249" spans="1:9" ht="72" x14ac:dyDescent="0.3">
      <c r="A249" t="s">
        <v>302</v>
      </c>
      <c r="B249" s="81" t="s">
        <v>540</v>
      </c>
    </row>
    <row r="250" spans="1:9" x14ac:dyDescent="0.3">
      <c r="A250" t="s">
        <v>303</v>
      </c>
      <c r="B250" s="81" t="s">
        <v>541</v>
      </c>
      <c r="C250" s="1">
        <v>2.74</v>
      </c>
      <c r="E250" s="1">
        <v>2.74</v>
      </c>
      <c r="F250" s="1">
        <v>3.0139999999999998</v>
      </c>
      <c r="G250" s="1">
        <v>3.2879999999999998</v>
      </c>
      <c r="H250" s="1">
        <v>3.5619999999999998</v>
      </c>
      <c r="I250" t="s">
        <v>569</v>
      </c>
    </row>
    <row r="251" spans="1:9" x14ac:dyDescent="0.3">
      <c r="A251" t="s">
        <v>304</v>
      </c>
      <c r="B251" s="81" t="s">
        <v>542</v>
      </c>
      <c r="C251" s="1">
        <v>3.18</v>
      </c>
      <c r="E251" s="1">
        <v>3.18</v>
      </c>
      <c r="F251" s="1">
        <v>3.4980000000000002</v>
      </c>
      <c r="G251" s="1">
        <v>3.8159999999999998</v>
      </c>
      <c r="H251" s="1">
        <v>4.1340000000000003</v>
      </c>
      <c r="I251" t="s">
        <v>569</v>
      </c>
    </row>
    <row r="252" spans="1:9" ht="28.8" x14ac:dyDescent="0.3">
      <c r="A252" t="s">
        <v>305</v>
      </c>
      <c r="B252" s="81" t="s">
        <v>543</v>
      </c>
      <c r="C252" s="1">
        <v>2.74</v>
      </c>
      <c r="E252" s="1">
        <v>2.74</v>
      </c>
      <c r="F252" s="1">
        <v>3.0139999999999998</v>
      </c>
      <c r="G252" s="1">
        <v>3.2879999999999998</v>
      </c>
      <c r="H252" s="1">
        <v>3.5619999999999998</v>
      </c>
      <c r="I252" t="s">
        <v>569</v>
      </c>
    </row>
    <row r="253" spans="1:9" x14ac:dyDescent="0.3">
      <c r="A253" t="s">
        <v>306</v>
      </c>
      <c r="B253" s="81" t="s">
        <v>544</v>
      </c>
      <c r="C253" s="1">
        <v>2.74</v>
      </c>
      <c r="E253" s="1">
        <v>2.74</v>
      </c>
      <c r="F253" s="1">
        <v>3.0139999999999998</v>
      </c>
      <c r="G253" s="1">
        <v>3.2879999999999998</v>
      </c>
      <c r="H253" s="1">
        <v>3.5619999999999998</v>
      </c>
      <c r="I253" t="s">
        <v>569</v>
      </c>
    </row>
    <row r="254" spans="1:9" x14ac:dyDescent="0.3">
      <c r="A254" t="s">
        <v>307</v>
      </c>
      <c r="B254" s="81" t="s">
        <v>545</v>
      </c>
      <c r="C254" s="1">
        <v>3.18</v>
      </c>
      <c r="E254" s="1">
        <v>3.18</v>
      </c>
      <c r="F254" s="1">
        <v>3.4980000000000002</v>
      </c>
      <c r="G254" s="1">
        <v>3.8159999999999998</v>
      </c>
      <c r="H254" s="1">
        <v>4.1340000000000003</v>
      </c>
      <c r="I254" t="s">
        <v>569</v>
      </c>
    </row>
    <row r="255" spans="1:9" ht="28.8" x14ac:dyDescent="0.3">
      <c r="A255" t="s">
        <v>308</v>
      </c>
      <c r="B255" s="81" t="s">
        <v>546</v>
      </c>
      <c r="C255" s="1">
        <v>2.74</v>
      </c>
      <c r="E255" s="1">
        <v>2.74</v>
      </c>
      <c r="F255" s="1">
        <v>3.0139999999999998</v>
      </c>
      <c r="G255" s="1">
        <v>3.2879999999999998</v>
      </c>
      <c r="H255" s="1">
        <v>3.5619999999999998</v>
      </c>
      <c r="I255" t="s">
        <v>569</v>
      </c>
    </row>
    <row r="256" spans="1:9" ht="43.2" x14ac:dyDescent="0.3">
      <c r="A256" t="s">
        <v>309</v>
      </c>
      <c r="B256" s="81" t="s">
        <v>547</v>
      </c>
      <c r="C256" s="1">
        <v>2.74</v>
      </c>
      <c r="E256" s="1">
        <v>2.74</v>
      </c>
      <c r="F256" s="1">
        <v>3.0139999999999998</v>
      </c>
      <c r="G256" s="1">
        <v>3.2879999999999998</v>
      </c>
      <c r="H256" s="1">
        <v>3.5619999999999998</v>
      </c>
      <c r="I256" t="s">
        <v>569</v>
      </c>
    </row>
    <row r="257" spans="1:9" ht="72" x14ac:dyDescent="0.3">
      <c r="A257" t="s">
        <v>310</v>
      </c>
      <c r="B257" s="81" t="s">
        <v>548</v>
      </c>
      <c r="C257" s="1">
        <v>2.9</v>
      </c>
      <c r="E257" s="1">
        <v>2.9</v>
      </c>
      <c r="F257" s="1">
        <v>3.19</v>
      </c>
      <c r="G257" s="1">
        <v>3.48</v>
      </c>
      <c r="H257" s="1">
        <v>3.77</v>
      </c>
      <c r="I257" t="s">
        <v>569</v>
      </c>
    </row>
    <row r="258" spans="1:9" x14ac:dyDescent="0.3">
      <c r="A258" t="s">
        <v>311</v>
      </c>
      <c r="B258" s="81" t="s">
        <v>549</v>
      </c>
      <c r="C258" s="1">
        <v>3.06</v>
      </c>
      <c r="E258" s="1">
        <v>3.06</v>
      </c>
      <c r="F258" s="1">
        <v>3.3660000000000001</v>
      </c>
      <c r="G258" s="1">
        <v>3.6720000000000002</v>
      </c>
      <c r="H258" s="1">
        <v>3.9780000000000002</v>
      </c>
      <c r="I258" t="s">
        <v>569</v>
      </c>
    </row>
    <row r="259" spans="1:9" ht="28.8" x14ac:dyDescent="0.3">
      <c r="A259" t="s">
        <v>312</v>
      </c>
      <c r="B259" s="81" t="s">
        <v>550</v>
      </c>
      <c r="C259" s="1">
        <v>2.74</v>
      </c>
      <c r="E259" s="1">
        <v>2.74</v>
      </c>
      <c r="F259" s="1">
        <v>3.0139999999999998</v>
      </c>
      <c r="G259" s="1">
        <v>3.2879999999999998</v>
      </c>
      <c r="H259" s="1">
        <v>3.5619999999999998</v>
      </c>
      <c r="I259" t="s">
        <v>569</v>
      </c>
    </row>
    <row r="260" spans="1:9" x14ac:dyDescent="0.3">
      <c r="A260" t="s">
        <v>313</v>
      </c>
      <c r="B260" s="81" t="s">
        <v>551</v>
      </c>
      <c r="C260" s="1">
        <v>2.74</v>
      </c>
      <c r="E260" s="1">
        <v>2.74</v>
      </c>
      <c r="F260" s="1">
        <v>3.0139999999999998</v>
      </c>
      <c r="G260" s="1">
        <v>3.2879999999999998</v>
      </c>
      <c r="H260" s="1">
        <v>3.5619999999999998</v>
      </c>
      <c r="I260" t="s">
        <v>569</v>
      </c>
    </row>
    <row r="261" spans="1:9" ht="28.8" x14ac:dyDescent="0.3">
      <c r="A261" t="s">
        <v>314</v>
      </c>
      <c r="B261" s="81" t="s">
        <v>552</v>
      </c>
      <c r="C261" s="1">
        <v>2.74</v>
      </c>
      <c r="E261" s="1">
        <v>2.74</v>
      </c>
      <c r="F261" s="1">
        <v>3.0139999999999998</v>
      </c>
      <c r="G261" s="1">
        <v>3.2879999999999998</v>
      </c>
      <c r="H261" s="1">
        <v>3.5619999999999998</v>
      </c>
      <c r="I261" t="s">
        <v>569</v>
      </c>
    </row>
    <row r="262" spans="1:9" ht="28.8" x14ac:dyDescent="0.3">
      <c r="A262" t="s">
        <v>315</v>
      </c>
      <c r="B262" s="81" t="s">
        <v>553</v>
      </c>
      <c r="C262" s="1">
        <v>2.74</v>
      </c>
      <c r="E262" s="1">
        <v>2.74</v>
      </c>
      <c r="F262" s="1">
        <v>3.0139999999999998</v>
      </c>
      <c r="G262" s="1">
        <v>3.2879999999999998</v>
      </c>
      <c r="H262" s="1">
        <v>3.5619999999999998</v>
      </c>
      <c r="I262" t="s">
        <v>569</v>
      </c>
    </row>
    <row r="263" spans="1:9" x14ac:dyDescent="0.3">
      <c r="A263" t="s">
        <v>316</v>
      </c>
      <c r="B263" s="81" t="s">
        <v>554</v>
      </c>
      <c r="C263" s="1">
        <v>2.74</v>
      </c>
      <c r="E263" s="1">
        <v>2.74</v>
      </c>
      <c r="F263" s="1">
        <v>3.0139999999999998</v>
      </c>
      <c r="G263" s="1">
        <v>3.2879999999999998</v>
      </c>
      <c r="H263" s="1">
        <v>3.5619999999999998</v>
      </c>
      <c r="I263" t="s">
        <v>569</v>
      </c>
    </row>
    <row r="264" spans="1:9" x14ac:dyDescent="0.3">
      <c r="A264" t="s">
        <v>317</v>
      </c>
      <c r="B264" s="81" t="s">
        <v>555</v>
      </c>
      <c r="C264" s="1">
        <v>2.74</v>
      </c>
      <c r="E264" s="1">
        <v>2.74</v>
      </c>
      <c r="F264" s="1">
        <v>3.0139999999999998</v>
      </c>
      <c r="G264" s="1">
        <v>3.2879999999999998</v>
      </c>
      <c r="H264" s="1">
        <v>3.5619999999999998</v>
      </c>
      <c r="I264" t="s">
        <v>569</v>
      </c>
    </row>
    <row r="265" spans="1:9" ht="28.8" x14ac:dyDescent="0.3">
      <c r="A265" t="s">
        <v>318</v>
      </c>
      <c r="B265" s="81" t="s">
        <v>556</v>
      </c>
    </row>
    <row r="266" spans="1:9" ht="28.8" x14ac:dyDescent="0.3">
      <c r="A266" t="s">
        <v>319</v>
      </c>
      <c r="B266" s="81" t="s">
        <v>557</v>
      </c>
      <c r="C266" s="1">
        <v>2.67</v>
      </c>
      <c r="E266" s="1">
        <v>2.67</v>
      </c>
      <c r="F266" s="1">
        <v>2.9369999999999998</v>
      </c>
      <c r="G266" s="1">
        <v>3.2040000000000002</v>
      </c>
      <c r="H266" s="1">
        <v>3.4710000000000001</v>
      </c>
      <c r="I266" t="s">
        <v>569</v>
      </c>
    </row>
    <row r="267" spans="1:9" ht="43.2" x14ac:dyDescent="0.3">
      <c r="A267" t="s">
        <v>320</v>
      </c>
      <c r="B267" s="81" t="s">
        <v>558</v>
      </c>
      <c r="C267" s="1">
        <v>2.67</v>
      </c>
      <c r="E267" s="1">
        <v>2.67</v>
      </c>
      <c r="F267" s="1">
        <v>2.9369999999999998</v>
      </c>
      <c r="G267" s="1">
        <v>3.2040000000000002</v>
      </c>
      <c r="H267" s="1">
        <v>3.4710000000000001</v>
      </c>
      <c r="I267" t="s">
        <v>569</v>
      </c>
    </row>
    <row r="268" spans="1:9" ht="28.8" x14ac:dyDescent="0.3">
      <c r="A268" t="s">
        <v>321</v>
      </c>
      <c r="B268" s="81" t="s">
        <v>559</v>
      </c>
      <c r="C268" s="1">
        <v>2.74</v>
      </c>
      <c r="E268" s="1">
        <v>2.74</v>
      </c>
      <c r="F268" s="1">
        <v>3.0139999999999998</v>
      </c>
      <c r="G268" s="1">
        <v>3.2879999999999998</v>
      </c>
      <c r="H268" s="1">
        <v>3.5619999999999998</v>
      </c>
      <c r="I268" t="s">
        <v>569</v>
      </c>
    </row>
    <row r="269" spans="1:9" x14ac:dyDescent="0.3">
      <c r="A269" t="s">
        <v>322</v>
      </c>
      <c r="B269" s="81" t="s">
        <v>560</v>
      </c>
      <c r="C269" s="1">
        <v>2.74</v>
      </c>
      <c r="E269" s="1">
        <v>2.74</v>
      </c>
      <c r="F269" s="1">
        <v>3.0139999999999998</v>
      </c>
      <c r="G269" s="1">
        <v>3.2879999999999998</v>
      </c>
      <c r="H269" s="1">
        <v>3.5619999999999998</v>
      </c>
      <c r="I269" t="s">
        <v>569</v>
      </c>
    </row>
    <row r="270" spans="1:9" x14ac:dyDescent="0.3">
      <c r="A270" t="s">
        <v>323</v>
      </c>
      <c r="B270" s="81" t="s">
        <v>561</v>
      </c>
      <c r="C270" s="1">
        <v>2.74</v>
      </c>
      <c r="E270" s="1">
        <v>2.74</v>
      </c>
      <c r="F270" s="1">
        <v>3.0139999999999998</v>
      </c>
      <c r="G270" s="1">
        <v>3.2879999999999998</v>
      </c>
      <c r="H270" s="1">
        <v>3.5619999999999998</v>
      </c>
      <c r="I270" t="s">
        <v>569</v>
      </c>
    </row>
    <row r="271" spans="1:9" x14ac:dyDescent="0.3">
      <c r="A271" t="s">
        <v>324</v>
      </c>
      <c r="B271" s="81" t="s">
        <v>562</v>
      </c>
      <c r="C271" s="1">
        <v>2.74</v>
      </c>
      <c r="E271" s="1">
        <v>2.74</v>
      </c>
      <c r="F271" s="1">
        <v>3.0139999999999998</v>
      </c>
      <c r="G271" s="1">
        <v>3.2879999999999998</v>
      </c>
      <c r="H271" s="1">
        <v>3.5619999999999998</v>
      </c>
      <c r="I271" t="s">
        <v>569</v>
      </c>
    </row>
    <row r="272" spans="1:9" ht="43.2" x14ac:dyDescent="0.3">
      <c r="A272" t="s">
        <v>325</v>
      </c>
      <c r="B272" s="81" t="s">
        <v>563</v>
      </c>
      <c r="C272" s="1">
        <v>2.74</v>
      </c>
      <c r="E272" s="1">
        <v>2.74</v>
      </c>
      <c r="F272" s="1">
        <v>3.0139999999999998</v>
      </c>
      <c r="G272" s="1">
        <v>3.2879999999999998</v>
      </c>
      <c r="H272" s="1">
        <v>3.5619999999999998</v>
      </c>
      <c r="I272" t="s">
        <v>569</v>
      </c>
    </row>
    <row r="273" spans="1:9" ht="28.8" x14ac:dyDescent="0.3">
      <c r="A273" t="s">
        <v>326</v>
      </c>
      <c r="B273" s="81" t="s">
        <v>564</v>
      </c>
      <c r="C273" s="1">
        <v>2.67</v>
      </c>
      <c r="E273" s="1">
        <v>2.67</v>
      </c>
      <c r="F273" s="1">
        <v>2.9369999999999998</v>
      </c>
      <c r="G273" s="1">
        <v>3.2040000000000002</v>
      </c>
      <c r="H273" s="1">
        <v>3.4710000000000001</v>
      </c>
      <c r="I273" t="s">
        <v>569</v>
      </c>
    </row>
    <row r="274" spans="1:9" ht="28.8" x14ac:dyDescent="0.3">
      <c r="A274" t="s">
        <v>327</v>
      </c>
      <c r="B274" s="81" t="s">
        <v>565</v>
      </c>
      <c r="C274" s="1">
        <v>2.67</v>
      </c>
      <c r="E274" s="1">
        <v>2.67</v>
      </c>
      <c r="F274" s="1">
        <v>2.9369999999999998</v>
      </c>
      <c r="G274" s="1">
        <v>3.2040000000000002</v>
      </c>
      <c r="H274" s="1">
        <v>3.4710000000000001</v>
      </c>
      <c r="I274" t="s">
        <v>569</v>
      </c>
    </row>
    <row r="275" spans="1:9" ht="28.8" x14ac:dyDescent="0.3">
      <c r="A275" t="s">
        <v>328</v>
      </c>
      <c r="B275" s="81" t="s">
        <v>566</v>
      </c>
      <c r="C275" s="1">
        <v>2.67</v>
      </c>
      <c r="E275" s="1">
        <v>2.67</v>
      </c>
      <c r="F275" s="1">
        <v>2.9369999999999998</v>
      </c>
      <c r="G275" s="1">
        <v>3.2040000000000002</v>
      </c>
      <c r="H275" s="1">
        <v>3.4710000000000001</v>
      </c>
      <c r="I275" t="s">
        <v>569</v>
      </c>
    </row>
    <row r="276" spans="1:9" ht="28.8" x14ac:dyDescent="0.3">
      <c r="A276" t="s">
        <v>329</v>
      </c>
      <c r="B276" s="81" t="s">
        <v>567</v>
      </c>
      <c r="C276" s="1">
        <v>2.81</v>
      </c>
      <c r="E276" s="1">
        <v>2.81</v>
      </c>
      <c r="F276" s="1">
        <v>3.0910000000000002</v>
      </c>
      <c r="G276" s="1">
        <v>3.3719999999999999</v>
      </c>
      <c r="H276" s="1">
        <v>3.653</v>
      </c>
      <c r="I276" t="s">
        <v>569</v>
      </c>
    </row>
  </sheetData>
  <sheetProtection algorithmName="SHA-512" hashValue="imOGbK50TK7EjYjbUiLwa4c0y0zuVWOL/eLR64z7Gds+iLG2xxIKSjXlNlF4Y2mhrc9SYiwrPkkmnz9Lwvm2sw==" saltValue="SwkQ+HKx1aVaksh8T73RqQ==" spinCount="100000" sheet="1" objects="1" scenarios="1"/>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List73"/>
  <dimension ref="A1:I38"/>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1.34</v>
      </c>
      <c r="D4" s="1">
        <v>0.04</v>
      </c>
      <c r="E4" s="1">
        <v>1.38</v>
      </c>
      <c r="F4" s="1">
        <v>1.518</v>
      </c>
      <c r="G4" s="1">
        <v>1.6559999999999999</v>
      </c>
      <c r="H4" s="1">
        <v>1.794</v>
      </c>
      <c r="I4" t="s">
        <v>83</v>
      </c>
    </row>
    <row r="5" spans="1:9" x14ac:dyDescent="0.3">
      <c r="A5" t="s">
        <v>11</v>
      </c>
      <c r="B5" s="81" t="s">
        <v>48</v>
      </c>
    </row>
    <row r="6" spans="1:9" x14ac:dyDescent="0.3">
      <c r="A6" t="s">
        <v>12</v>
      </c>
      <c r="B6" s="81" t="s">
        <v>49</v>
      </c>
      <c r="C6" s="1">
        <v>1.34</v>
      </c>
      <c r="D6" s="1">
        <v>7.0000000000000007E-2</v>
      </c>
      <c r="E6" s="1">
        <v>1.41</v>
      </c>
      <c r="F6" s="1">
        <v>1.5509999999999999</v>
      </c>
      <c r="G6" s="1">
        <v>1.6919999999999999</v>
      </c>
      <c r="H6" s="1">
        <v>1.833</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2.76</v>
      </c>
      <c r="D10" s="1">
        <v>0.04</v>
      </c>
      <c r="E10" s="1">
        <v>2.8</v>
      </c>
      <c r="F10" s="1">
        <v>2.8279999999999998</v>
      </c>
      <c r="G10" s="1">
        <v>2.8279999999999998</v>
      </c>
      <c r="H10" s="1">
        <v>2.8279999999999998</v>
      </c>
    </row>
    <row r="11" spans="1:9" x14ac:dyDescent="0.3">
      <c r="A11" t="s">
        <v>16</v>
      </c>
      <c r="B11" s="81" t="s">
        <v>54</v>
      </c>
    </row>
    <row r="12" spans="1:9" x14ac:dyDescent="0.3">
      <c r="A12" t="s">
        <v>17</v>
      </c>
      <c r="B12" s="81" t="s">
        <v>55</v>
      </c>
      <c r="C12" s="1">
        <v>0.65</v>
      </c>
      <c r="D12" s="1">
        <v>0.04</v>
      </c>
      <c r="E12" s="1">
        <v>0.69</v>
      </c>
      <c r="F12" s="1">
        <v>0.69699999999999995</v>
      </c>
      <c r="G12" s="1">
        <v>0.69699999999999995</v>
      </c>
      <c r="H12" s="1">
        <v>0.69699999999999995</v>
      </c>
    </row>
    <row r="13" spans="1:9" x14ac:dyDescent="0.3">
      <c r="A13" t="s">
        <v>18</v>
      </c>
      <c r="B13" s="81" t="s">
        <v>56</v>
      </c>
      <c r="C13" s="1">
        <v>2.23</v>
      </c>
      <c r="D13" s="1">
        <v>0.06</v>
      </c>
      <c r="E13" s="1">
        <v>2.29</v>
      </c>
      <c r="F13" s="1">
        <v>2.3130000000000002</v>
      </c>
      <c r="G13" s="1">
        <v>2.3130000000000002</v>
      </c>
      <c r="H13" s="1">
        <v>2.3130000000000002</v>
      </c>
    </row>
    <row r="14" spans="1:9" x14ac:dyDescent="0.3">
      <c r="A14" t="s">
        <v>19</v>
      </c>
      <c r="B14" s="81" t="s">
        <v>57</v>
      </c>
    </row>
    <row r="15" spans="1:9" ht="57.6" x14ac:dyDescent="0.3">
      <c r="A15" t="s">
        <v>20</v>
      </c>
      <c r="B15" s="81" t="s">
        <v>58</v>
      </c>
      <c r="C15" s="1">
        <v>0.49</v>
      </c>
      <c r="D15" s="1">
        <v>0.03</v>
      </c>
      <c r="E15" s="1">
        <v>0.52</v>
      </c>
      <c r="F15" s="1">
        <v>0.52500000000000002</v>
      </c>
      <c r="G15" s="1">
        <v>0.52500000000000002</v>
      </c>
      <c r="H15" s="1">
        <v>0.52500000000000002</v>
      </c>
    </row>
    <row r="16" spans="1:9" ht="57.6" x14ac:dyDescent="0.3">
      <c r="A16" t="s">
        <v>21</v>
      </c>
      <c r="B16" s="81" t="s">
        <v>59</v>
      </c>
      <c r="C16" s="1">
        <v>0.81</v>
      </c>
      <c r="D16" s="1">
        <v>0.03</v>
      </c>
      <c r="E16" s="1">
        <v>0.84</v>
      </c>
      <c r="F16" s="1">
        <v>0.84799999999999998</v>
      </c>
      <c r="G16" s="1">
        <v>0.84799999999999998</v>
      </c>
      <c r="H16" s="1">
        <v>0.84799999999999998</v>
      </c>
    </row>
    <row r="17" spans="1:8" ht="72" x14ac:dyDescent="0.3">
      <c r="A17" t="s">
        <v>22</v>
      </c>
      <c r="B17" s="81" t="s">
        <v>60</v>
      </c>
      <c r="C17" s="1">
        <v>1.47</v>
      </c>
      <c r="D17" s="1">
        <v>0.1</v>
      </c>
      <c r="E17" s="1">
        <v>1.57</v>
      </c>
      <c r="F17" s="1">
        <v>1.5860000000000001</v>
      </c>
      <c r="G17" s="1">
        <v>1.5860000000000001</v>
      </c>
      <c r="H17" s="1">
        <v>1.5860000000000001</v>
      </c>
    </row>
    <row r="18" spans="1:8" ht="57.6" x14ac:dyDescent="0.3">
      <c r="A18" t="s">
        <v>23</v>
      </c>
      <c r="B18" s="81" t="s">
        <v>61</v>
      </c>
      <c r="C18" s="1">
        <v>1.44</v>
      </c>
      <c r="D18" s="1">
        <v>0.1</v>
      </c>
      <c r="E18" s="1">
        <v>1.54</v>
      </c>
      <c r="F18" s="1">
        <v>1.5549999999999999</v>
      </c>
      <c r="G18" s="1">
        <v>1.5549999999999999</v>
      </c>
      <c r="H18" s="1">
        <v>1.5549999999999999</v>
      </c>
    </row>
    <row r="19" spans="1:8" ht="28.8" x14ac:dyDescent="0.3">
      <c r="A19" t="s">
        <v>24</v>
      </c>
      <c r="B19" s="81" t="s">
        <v>62</v>
      </c>
      <c r="C19" s="1">
        <v>0.64</v>
      </c>
      <c r="D19" s="1">
        <v>0.08</v>
      </c>
      <c r="E19" s="1">
        <v>0.71</v>
      </c>
      <c r="F19" s="1">
        <v>0.71699999999999997</v>
      </c>
      <c r="G19" s="1">
        <v>0.71699999999999997</v>
      </c>
      <c r="H19" s="1">
        <v>0.71699999999999997</v>
      </c>
    </row>
    <row r="20" spans="1:8" ht="28.8" x14ac:dyDescent="0.3">
      <c r="A20" t="s">
        <v>25</v>
      </c>
      <c r="B20" s="81" t="s">
        <v>63</v>
      </c>
      <c r="C20" s="1">
        <v>1.42</v>
      </c>
      <c r="D20" s="1">
        <v>0.08</v>
      </c>
      <c r="E20" s="1">
        <v>1.51</v>
      </c>
      <c r="F20" s="1">
        <v>1.5249999999999999</v>
      </c>
      <c r="G20" s="1">
        <v>1.5249999999999999</v>
      </c>
      <c r="H20" s="1">
        <v>1.5249999999999999</v>
      </c>
    </row>
    <row r="21" spans="1:8" ht="28.8" x14ac:dyDescent="0.3">
      <c r="A21" t="s">
        <v>26</v>
      </c>
      <c r="B21" s="81" t="s">
        <v>64</v>
      </c>
      <c r="C21" s="1">
        <v>1.68</v>
      </c>
      <c r="D21" s="1">
        <v>0.06</v>
      </c>
      <c r="E21" s="1">
        <v>1.75</v>
      </c>
      <c r="F21" s="1">
        <v>1.768</v>
      </c>
      <c r="G21" s="1">
        <v>1.768</v>
      </c>
      <c r="H21" s="1">
        <v>1.768</v>
      </c>
    </row>
    <row r="22" spans="1:8" ht="43.2" x14ac:dyDescent="0.3">
      <c r="A22" t="s">
        <v>27</v>
      </c>
      <c r="B22" s="81" t="s">
        <v>65</v>
      </c>
      <c r="C22" s="1">
        <v>2.59</v>
      </c>
      <c r="D22" s="1">
        <v>0.1</v>
      </c>
      <c r="E22" s="1">
        <v>2.69</v>
      </c>
      <c r="F22" s="1">
        <v>2.7170000000000001</v>
      </c>
      <c r="G22" s="1">
        <v>2.7170000000000001</v>
      </c>
      <c r="H22" s="1">
        <v>2.7170000000000001</v>
      </c>
    </row>
    <row r="23" spans="1:8" ht="72" x14ac:dyDescent="0.3">
      <c r="A23" t="s">
        <v>28</v>
      </c>
      <c r="B23" s="81" t="s">
        <v>66</v>
      </c>
      <c r="C23" s="1">
        <v>2.2200000000000002</v>
      </c>
      <c r="D23" s="1">
        <v>0.09</v>
      </c>
      <c r="E23" s="1">
        <v>2.31</v>
      </c>
      <c r="F23" s="1">
        <v>2.3330000000000002</v>
      </c>
      <c r="G23" s="1">
        <v>2.3330000000000002</v>
      </c>
      <c r="H23" s="1">
        <v>2.3330000000000002</v>
      </c>
    </row>
    <row r="24" spans="1:8" ht="72" x14ac:dyDescent="0.3">
      <c r="A24" t="s">
        <v>29</v>
      </c>
      <c r="B24" s="81" t="s">
        <v>67</v>
      </c>
      <c r="C24" s="1">
        <v>2.2200000000000002</v>
      </c>
      <c r="D24" s="1">
        <v>0.09</v>
      </c>
      <c r="E24" s="1">
        <v>2.31</v>
      </c>
      <c r="F24" s="1">
        <v>2.3330000000000002</v>
      </c>
      <c r="G24" s="1">
        <v>2.3330000000000002</v>
      </c>
      <c r="H24" s="1">
        <v>2.3330000000000002</v>
      </c>
    </row>
    <row r="25" spans="1:8" ht="28.8" x14ac:dyDescent="0.3">
      <c r="A25" t="s">
        <v>30</v>
      </c>
      <c r="B25" s="81" t="s">
        <v>68</v>
      </c>
      <c r="C25" s="1">
        <v>4.3099999999999996</v>
      </c>
      <c r="D25" s="1">
        <v>7.0000000000000007E-2</v>
      </c>
      <c r="E25" s="1">
        <v>4.38</v>
      </c>
      <c r="F25" s="1">
        <v>4.4240000000000004</v>
      </c>
      <c r="G25" s="1">
        <v>4.4240000000000004</v>
      </c>
      <c r="H25" s="1">
        <v>4.4240000000000004</v>
      </c>
    </row>
    <row r="26" spans="1:8" ht="43.2" x14ac:dyDescent="0.3">
      <c r="A26" t="s">
        <v>31</v>
      </c>
      <c r="B26" s="81" t="s">
        <v>69</v>
      </c>
      <c r="C26" s="1">
        <v>2.17</v>
      </c>
      <c r="D26" s="1">
        <v>0.09</v>
      </c>
      <c r="E26" s="1">
        <v>2.2599999999999998</v>
      </c>
      <c r="F26" s="1">
        <v>2.2829999999999999</v>
      </c>
      <c r="G26" s="1">
        <v>2.2829999999999999</v>
      </c>
      <c r="H26" s="1">
        <v>2.2829999999999999</v>
      </c>
    </row>
    <row r="27" spans="1:8" ht="43.2" x14ac:dyDescent="0.3">
      <c r="A27" t="s">
        <v>32</v>
      </c>
      <c r="B27" s="81" t="s">
        <v>70</v>
      </c>
      <c r="C27" s="1">
        <v>1.62</v>
      </c>
      <c r="D27" s="1">
        <v>0.08</v>
      </c>
      <c r="E27" s="1">
        <v>1.7</v>
      </c>
      <c r="F27" s="1">
        <v>1.7170000000000001</v>
      </c>
      <c r="G27" s="1">
        <v>1.7170000000000001</v>
      </c>
      <c r="H27" s="1">
        <v>1.7170000000000001</v>
      </c>
    </row>
    <row r="28" spans="1:8" ht="100.8" x14ac:dyDescent="0.3">
      <c r="A28" t="s">
        <v>33</v>
      </c>
      <c r="B28" s="81" t="s">
        <v>71</v>
      </c>
      <c r="C28" s="1">
        <v>1.66</v>
      </c>
      <c r="D28" s="1">
        <v>0.09</v>
      </c>
      <c r="E28" s="1">
        <v>1.76</v>
      </c>
      <c r="F28" s="1">
        <v>1.778</v>
      </c>
      <c r="G28" s="1">
        <v>1.778</v>
      </c>
      <c r="H28" s="1">
        <v>1.778</v>
      </c>
    </row>
    <row r="29" spans="1:8" ht="28.8" x14ac:dyDescent="0.3">
      <c r="A29" t="s">
        <v>34</v>
      </c>
      <c r="B29" s="81" t="s">
        <v>72</v>
      </c>
    </row>
    <row r="30" spans="1:8" ht="43.2" x14ac:dyDescent="0.3">
      <c r="A30" t="s">
        <v>35</v>
      </c>
      <c r="B30" s="81" t="s">
        <v>73</v>
      </c>
      <c r="C30" s="1">
        <v>0.82</v>
      </c>
      <c r="D30" s="1">
        <v>0.08</v>
      </c>
      <c r="E30" s="1">
        <v>0.9</v>
      </c>
      <c r="F30" s="1">
        <v>0.90900000000000003</v>
      </c>
      <c r="G30" s="1">
        <v>0.90900000000000003</v>
      </c>
      <c r="H30" s="1">
        <v>0.90900000000000003</v>
      </c>
    </row>
    <row r="31" spans="1:8" ht="57.6" x14ac:dyDescent="0.3">
      <c r="A31" t="s">
        <v>36</v>
      </c>
      <c r="B31" s="81" t="s">
        <v>74</v>
      </c>
      <c r="C31" s="1">
        <v>1.0900000000000001</v>
      </c>
      <c r="D31" s="1">
        <v>0.09</v>
      </c>
      <c r="E31" s="1">
        <v>1.18</v>
      </c>
      <c r="F31" s="1">
        <v>1.1919999999999999</v>
      </c>
      <c r="G31" s="1">
        <v>1.1919999999999999</v>
      </c>
      <c r="H31" s="1">
        <v>1.1919999999999999</v>
      </c>
    </row>
    <row r="32" spans="1:8" ht="57.6" x14ac:dyDescent="0.3">
      <c r="A32" t="s">
        <v>37</v>
      </c>
      <c r="B32" s="81" t="s">
        <v>75</v>
      </c>
      <c r="C32" s="1">
        <v>0.74</v>
      </c>
      <c r="D32" s="1">
        <v>7.0000000000000007E-2</v>
      </c>
      <c r="E32" s="1">
        <v>0.81</v>
      </c>
      <c r="F32" s="1">
        <v>0.81799999999999995</v>
      </c>
      <c r="G32" s="1">
        <v>0.81799999999999995</v>
      </c>
      <c r="H32" s="1">
        <v>0.81799999999999995</v>
      </c>
    </row>
    <row r="33" spans="1:8" ht="43.2" x14ac:dyDescent="0.3">
      <c r="A33" t="s">
        <v>38</v>
      </c>
      <c r="B33" s="81" t="s">
        <v>76</v>
      </c>
      <c r="C33" s="1">
        <v>0.51</v>
      </c>
      <c r="D33" s="1">
        <v>0.06</v>
      </c>
      <c r="E33" s="1">
        <v>0.56000000000000005</v>
      </c>
      <c r="F33" s="1">
        <v>0.56599999999999995</v>
      </c>
      <c r="G33" s="1">
        <v>0.56599999999999995</v>
      </c>
      <c r="H33" s="1">
        <v>0.56599999999999995</v>
      </c>
    </row>
    <row r="34" spans="1:8" ht="57.6" x14ac:dyDescent="0.3">
      <c r="A34" t="s">
        <v>39</v>
      </c>
      <c r="B34" s="81" t="s">
        <v>77</v>
      </c>
      <c r="C34" s="1">
        <v>0.32</v>
      </c>
      <c r="D34" s="1">
        <v>0.04</v>
      </c>
      <c r="E34" s="1">
        <v>0.37</v>
      </c>
      <c r="F34" s="1">
        <v>0.374</v>
      </c>
      <c r="G34" s="1">
        <v>0.374</v>
      </c>
      <c r="H34" s="1">
        <v>0.374</v>
      </c>
    </row>
    <row r="35" spans="1:8" ht="28.8" x14ac:dyDescent="0.3">
      <c r="A35" t="s">
        <v>40</v>
      </c>
      <c r="B35" s="81" t="s">
        <v>78</v>
      </c>
      <c r="C35" s="1">
        <v>1.5</v>
      </c>
      <c r="D35" s="1">
        <v>0.11</v>
      </c>
      <c r="E35" s="1">
        <v>1.61</v>
      </c>
      <c r="F35" s="1">
        <v>1.6259999999999999</v>
      </c>
      <c r="G35" s="1">
        <v>1.6259999999999999</v>
      </c>
      <c r="H35" s="1">
        <v>1.6259999999999999</v>
      </c>
    </row>
    <row r="36" spans="1:8" ht="28.8" x14ac:dyDescent="0.3">
      <c r="A36" t="s">
        <v>41</v>
      </c>
      <c r="B36" s="81" t="s">
        <v>79</v>
      </c>
      <c r="C36" s="1">
        <v>0.59</v>
      </c>
      <c r="D36" s="1">
        <v>0.1</v>
      </c>
      <c r="E36" s="1">
        <v>0.68</v>
      </c>
      <c r="F36" s="1">
        <v>0.68700000000000006</v>
      </c>
      <c r="G36" s="1">
        <v>0.68700000000000006</v>
      </c>
      <c r="H36" s="1">
        <v>0.68700000000000006</v>
      </c>
    </row>
    <row r="37" spans="1:8" ht="86.4" x14ac:dyDescent="0.3">
      <c r="A37" t="s">
        <v>42</v>
      </c>
      <c r="B37" s="81" t="s">
        <v>80</v>
      </c>
      <c r="C37" s="1">
        <v>1.46</v>
      </c>
      <c r="D37" s="1">
        <v>7.0000000000000007E-2</v>
      </c>
      <c r="E37" s="1">
        <v>1.53</v>
      </c>
      <c r="F37" s="1">
        <v>1.5449999999999999</v>
      </c>
      <c r="G37" s="1">
        <v>1.5449999999999999</v>
      </c>
      <c r="H37" s="1">
        <v>1.5449999999999999</v>
      </c>
    </row>
    <row r="38" spans="1:8" ht="86.4" x14ac:dyDescent="0.3">
      <c r="A38" t="s">
        <v>43</v>
      </c>
      <c r="B38" s="81" t="s">
        <v>81</v>
      </c>
      <c r="C38" s="1">
        <v>0.75</v>
      </c>
      <c r="D38" s="1">
        <v>0.05</v>
      </c>
      <c r="E38" s="1">
        <v>0.8</v>
      </c>
      <c r="F38" s="1">
        <v>0.80800000000000005</v>
      </c>
      <c r="G38" s="1">
        <v>0.80800000000000005</v>
      </c>
      <c r="H38" s="1">
        <v>0.80800000000000005</v>
      </c>
    </row>
  </sheetData>
  <sheetProtection algorithmName="SHA-512" hashValue="AO19P3ZboUQjTifgJusRVXiCK9SmvGE+SHzxx25+uPRMo6HNSV3CFEVojkhqyGASBGM1mfyityFaO5TYgeEwdw==" saltValue="jeTUTR/dkA4NBSlaMiSzkg==" spinCount="100000" sheet="1" objects="1" scenarios="1"/>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List74"/>
  <dimension ref="A1:I38"/>
  <sheetViews>
    <sheetView workbookViewId="0">
      <selection activeCell="J13" sqref="J13"/>
    </sheetView>
  </sheetViews>
  <sheetFormatPr defaultRowHeight="14.4" x14ac:dyDescent="0.3"/>
  <cols>
    <col min="1" max="1" width="9.88671875" bestFit="1" customWidth="1"/>
    <col min="2" max="2" width="53.88671875" style="81" customWidth="1"/>
    <col min="9" max="9" width="8.77734375" bestFit="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7.0000000000000007E-2</v>
      </c>
      <c r="E4" s="1">
        <v>1.43</v>
      </c>
      <c r="F4" s="1">
        <v>1.573</v>
      </c>
      <c r="G4" s="1">
        <v>1.716</v>
      </c>
      <c r="H4" s="1">
        <v>1.859</v>
      </c>
      <c r="I4" t="s">
        <v>83</v>
      </c>
    </row>
    <row r="5" spans="1:9" x14ac:dyDescent="0.3">
      <c r="A5" t="s">
        <v>11</v>
      </c>
      <c r="B5" s="81" t="s">
        <v>48</v>
      </c>
    </row>
    <row r="6" spans="1:9" x14ac:dyDescent="0.3">
      <c r="A6" t="s">
        <v>12</v>
      </c>
      <c r="B6" s="81" t="s">
        <v>49</v>
      </c>
      <c r="C6" s="1">
        <v>1.36</v>
      </c>
      <c r="D6" s="1">
        <v>0.13</v>
      </c>
      <c r="E6" s="1">
        <v>1.49</v>
      </c>
      <c r="F6" s="1">
        <v>1.639</v>
      </c>
      <c r="G6" s="1">
        <v>1.788</v>
      </c>
      <c r="H6" s="1">
        <v>1.9370000000000001</v>
      </c>
    </row>
    <row r="7" spans="1:9" x14ac:dyDescent="0.3">
      <c r="A7" t="s">
        <v>13</v>
      </c>
      <c r="B7" s="81" t="s">
        <v>50</v>
      </c>
    </row>
    <row r="8" spans="1:9" x14ac:dyDescent="0.3">
      <c r="A8" t="s">
        <v>13</v>
      </c>
      <c r="B8" s="81" t="s">
        <v>51</v>
      </c>
      <c r="C8" s="1">
        <v>1.29</v>
      </c>
      <c r="D8" s="1">
        <v>0.13</v>
      </c>
      <c r="E8" s="1">
        <v>1.42</v>
      </c>
      <c r="F8" s="1">
        <v>1.5620000000000001</v>
      </c>
      <c r="G8" s="1">
        <v>1.704</v>
      </c>
      <c r="H8" s="1">
        <v>1.8460000000000001</v>
      </c>
      <c r="I8" t="s">
        <v>83</v>
      </c>
    </row>
    <row r="9" spans="1:9" x14ac:dyDescent="0.3">
      <c r="A9" t="s">
        <v>14</v>
      </c>
      <c r="B9" s="81" t="s">
        <v>52</v>
      </c>
    </row>
    <row r="10" spans="1:9" x14ac:dyDescent="0.3">
      <c r="A10" t="s">
        <v>15</v>
      </c>
      <c r="B10" s="81" t="s">
        <v>53</v>
      </c>
      <c r="C10" s="1">
        <v>2.19</v>
      </c>
      <c r="D10" s="1">
        <v>0.09</v>
      </c>
      <c r="E10" s="1">
        <v>2.29</v>
      </c>
      <c r="F10" s="1">
        <v>2.3130000000000002</v>
      </c>
      <c r="G10" s="1">
        <v>2.3130000000000002</v>
      </c>
      <c r="H10" s="1">
        <v>2.3130000000000002</v>
      </c>
    </row>
    <row r="11" spans="1:9" x14ac:dyDescent="0.3">
      <c r="A11" t="s">
        <v>16</v>
      </c>
      <c r="B11" s="81" t="s">
        <v>54</v>
      </c>
    </row>
    <row r="12" spans="1:9" x14ac:dyDescent="0.3">
      <c r="A12" t="s">
        <v>17</v>
      </c>
      <c r="B12" s="81" t="s">
        <v>55</v>
      </c>
      <c r="C12" s="1">
        <v>0.65</v>
      </c>
      <c r="D12" s="1">
        <v>0.09</v>
      </c>
      <c r="E12" s="1">
        <v>0.74</v>
      </c>
      <c r="F12" s="1">
        <v>0.747</v>
      </c>
      <c r="G12" s="1">
        <v>0.747</v>
      </c>
      <c r="H12" s="1">
        <v>0.747</v>
      </c>
    </row>
    <row r="13" spans="1:9" x14ac:dyDescent="0.3">
      <c r="A13" t="s">
        <v>18</v>
      </c>
      <c r="B13" s="81" t="s">
        <v>56</v>
      </c>
      <c r="C13" s="1">
        <v>1.82</v>
      </c>
      <c r="D13" s="1">
        <v>0.11</v>
      </c>
      <c r="E13" s="1">
        <v>1.93</v>
      </c>
      <c r="F13" s="1">
        <v>1.9490000000000001</v>
      </c>
      <c r="G13" s="1">
        <v>1.9490000000000001</v>
      </c>
      <c r="H13" s="1">
        <v>1.9490000000000001</v>
      </c>
    </row>
    <row r="14" spans="1:9" x14ac:dyDescent="0.3">
      <c r="A14" t="s">
        <v>19</v>
      </c>
      <c r="B14" s="81" t="s">
        <v>57</v>
      </c>
    </row>
    <row r="15" spans="1:9" ht="57.6" x14ac:dyDescent="0.3">
      <c r="A15" t="s">
        <v>20</v>
      </c>
      <c r="B15" s="81" t="s">
        <v>58</v>
      </c>
      <c r="C15" s="1">
        <v>0.41</v>
      </c>
      <c r="D15" s="1">
        <v>0.05</v>
      </c>
      <c r="E15" s="1">
        <v>0.46</v>
      </c>
      <c r="F15" s="1">
        <v>0.46500000000000002</v>
      </c>
      <c r="G15" s="1">
        <v>0.46500000000000002</v>
      </c>
      <c r="H15" s="1">
        <v>0.46500000000000002</v>
      </c>
    </row>
    <row r="16" spans="1:9" ht="57.6" x14ac:dyDescent="0.3">
      <c r="A16" t="s">
        <v>21</v>
      </c>
      <c r="B16" s="81" t="s">
        <v>59</v>
      </c>
      <c r="C16" s="1">
        <v>0.67</v>
      </c>
      <c r="D16" s="1">
        <v>0.05</v>
      </c>
      <c r="E16" s="1">
        <v>0.73</v>
      </c>
      <c r="F16" s="1">
        <v>0.73699999999999999</v>
      </c>
      <c r="G16" s="1">
        <v>0.73699999999999999</v>
      </c>
      <c r="H16" s="1">
        <v>0.73699999999999999</v>
      </c>
    </row>
    <row r="17" spans="1:8" ht="72" x14ac:dyDescent="0.3">
      <c r="A17" t="s">
        <v>22</v>
      </c>
      <c r="B17" s="81" t="s">
        <v>60</v>
      </c>
      <c r="C17" s="1">
        <v>1.23</v>
      </c>
      <c r="D17" s="1">
        <v>0.16</v>
      </c>
      <c r="E17" s="1">
        <v>1.39</v>
      </c>
      <c r="F17" s="1">
        <v>1.4039999999999999</v>
      </c>
      <c r="G17" s="1">
        <v>1.4039999999999999</v>
      </c>
      <c r="H17" s="1">
        <v>1.4039999999999999</v>
      </c>
    </row>
    <row r="18" spans="1:8" ht="57.6" x14ac:dyDescent="0.3">
      <c r="A18" t="s">
        <v>23</v>
      </c>
      <c r="B18" s="81" t="s">
        <v>61</v>
      </c>
      <c r="C18" s="1">
        <v>1.2</v>
      </c>
      <c r="D18" s="1">
        <v>0.16</v>
      </c>
      <c r="E18" s="1">
        <v>1.36</v>
      </c>
      <c r="F18" s="1">
        <v>1.3740000000000001</v>
      </c>
      <c r="G18" s="1">
        <v>1.3740000000000001</v>
      </c>
      <c r="H18" s="1">
        <v>1.3740000000000001</v>
      </c>
    </row>
    <row r="19" spans="1:8" ht="28.8" x14ac:dyDescent="0.3">
      <c r="A19" t="s">
        <v>24</v>
      </c>
      <c r="B19" s="81" t="s">
        <v>62</v>
      </c>
      <c r="C19" s="1">
        <v>0.56000000000000005</v>
      </c>
      <c r="D19" s="1">
        <v>7.0000000000000007E-2</v>
      </c>
      <c r="E19" s="1">
        <v>0.63</v>
      </c>
      <c r="F19" s="1">
        <v>0.63600000000000001</v>
      </c>
      <c r="G19" s="1">
        <v>0.63600000000000001</v>
      </c>
      <c r="H19" s="1">
        <v>0.63600000000000001</v>
      </c>
    </row>
    <row r="20" spans="1:8" ht="28.8" x14ac:dyDescent="0.3">
      <c r="A20" t="s">
        <v>25</v>
      </c>
      <c r="B20" s="81" t="s">
        <v>63</v>
      </c>
      <c r="C20" s="1">
        <v>1.18</v>
      </c>
      <c r="D20" s="1">
        <v>0.1</v>
      </c>
      <c r="E20" s="1">
        <v>1.27</v>
      </c>
      <c r="F20" s="1">
        <v>1.2829999999999999</v>
      </c>
      <c r="G20" s="1">
        <v>1.2829999999999999</v>
      </c>
      <c r="H20" s="1">
        <v>1.2829999999999999</v>
      </c>
    </row>
    <row r="21" spans="1:8" ht="28.8" x14ac:dyDescent="0.3">
      <c r="A21" t="s">
        <v>26</v>
      </c>
      <c r="B21" s="81" t="s">
        <v>64</v>
      </c>
      <c r="C21" s="1">
        <v>1.36</v>
      </c>
      <c r="D21" s="1">
        <v>0.08</v>
      </c>
      <c r="E21" s="1">
        <v>1.44</v>
      </c>
      <c r="F21" s="1">
        <v>1.454</v>
      </c>
      <c r="G21" s="1">
        <v>1.454</v>
      </c>
      <c r="H21" s="1">
        <v>1.454</v>
      </c>
    </row>
    <row r="22" spans="1:8" ht="43.2" x14ac:dyDescent="0.3">
      <c r="A22" t="s">
        <v>27</v>
      </c>
      <c r="B22" s="81" t="s">
        <v>65</v>
      </c>
      <c r="C22" s="1">
        <v>2.09</v>
      </c>
      <c r="D22" s="1">
        <v>0.13</v>
      </c>
      <c r="E22" s="1">
        <v>2.2200000000000002</v>
      </c>
      <c r="F22" s="1">
        <v>2.242</v>
      </c>
      <c r="G22" s="1">
        <v>2.242</v>
      </c>
      <c r="H22" s="1">
        <v>2.242</v>
      </c>
    </row>
    <row r="23" spans="1:8" ht="72" x14ac:dyDescent="0.3">
      <c r="A23" t="s">
        <v>28</v>
      </c>
      <c r="B23" s="81" t="s">
        <v>66</v>
      </c>
      <c r="C23" s="1">
        <v>1.75</v>
      </c>
      <c r="D23" s="1">
        <v>0.11</v>
      </c>
      <c r="E23" s="1">
        <v>1.86</v>
      </c>
      <c r="F23" s="1">
        <v>1.879</v>
      </c>
      <c r="G23" s="1">
        <v>1.879</v>
      </c>
      <c r="H23" s="1">
        <v>1.879</v>
      </c>
    </row>
    <row r="24" spans="1:8" ht="72" x14ac:dyDescent="0.3">
      <c r="A24" t="s">
        <v>29</v>
      </c>
      <c r="B24" s="81" t="s">
        <v>67</v>
      </c>
      <c r="C24" s="1">
        <v>1.75</v>
      </c>
      <c r="D24" s="1">
        <v>0.11</v>
      </c>
      <c r="E24" s="1">
        <v>1.86</v>
      </c>
      <c r="F24" s="1">
        <v>1.879</v>
      </c>
      <c r="G24" s="1">
        <v>1.879</v>
      </c>
      <c r="H24" s="1">
        <v>1.879</v>
      </c>
    </row>
    <row r="25" spans="1:8" ht="28.8" x14ac:dyDescent="0.3">
      <c r="A25" t="s">
        <v>30</v>
      </c>
      <c r="B25" s="81" t="s">
        <v>68</v>
      </c>
      <c r="C25" s="1">
        <v>3.42</v>
      </c>
      <c r="D25" s="1">
        <v>0.15</v>
      </c>
      <c r="E25" s="1">
        <v>3.57</v>
      </c>
      <c r="F25" s="1">
        <v>3.6059999999999999</v>
      </c>
      <c r="G25" s="1">
        <v>3.6059999999999999</v>
      </c>
      <c r="H25" s="1">
        <v>3.6059999999999999</v>
      </c>
    </row>
    <row r="26" spans="1:8" ht="43.2" x14ac:dyDescent="0.3">
      <c r="A26" t="s">
        <v>31</v>
      </c>
      <c r="B26" s="81" t="s">
        <v>69</v>
      </c>
      <c r="C26" s="1">
        <v>1.75</v>
      </c>
      <c r="D26" s="1">
        <v>0.11</v>
      </c>
      <c r="E26" s="1">
        <v>1.86</v>
      </c>
      <c r="F26" s="1">
        <v>1.879</v>
      </c>
      <c r="G26" s="1">
        <v>1.879</v>
      </c>
      <c r="H26" s="1">
        <v>1.879</v>
      </c>
    </row>
    <row r="27" spans="1:8" ht="28.8" x14ac:dyDescent="0.3">
      <c r="A27" t="s">
        <v>32</v>
      </c>
      <c r="B27" s="81" t="s">
        <v>70</v>
      </c>
      <c r="C27" s="1">
        <v>1.34</v>
      </c>
      <c r="D27" s="1">
        <v>0.11</v>
      </c>
      <c r="E27" s="1">
        <v>1.45</v>
      </c>
      <c r="F27" s="1">
        <v>1.4650000000000001</v>
      </c>
      <c r="G27" s="1">
        <v>1.4650000000000001</v>
      </c>
      <c r="H27" s="1">
        <v>1.4650000000000001</v>
      </c>
    </row>
    <row r="28" spans="1:8" ht="100.8" x14ac:dyDescent="0.3">
      <c r="A28" t="s">
        <v>33</v>
      </c>
      <c r="B28" s="81" t="s">
        <v>71</v>
      </c>
      <c r="C28" s="1">
        <v>1.36</v>
      </c>
      <c r="D28" s="1">
        <v>0.13</v>
      </c>
      <c r="E28" s="1">
        <v>1.49</v>
      </c>
      <c r="F28" s="1">
        <v>1.5049999999999999</v>
      </c>
      <c r="G28" s="1">
        <v>1.5049999999999999</v>
      </c>
      <c r="H28" s="1">
        <v>1.5049999999999999</v>
      </c>
    </row>
    <row r="29" spans="1:8" ht="28.8" x14ac:dyDescent="0.3">
      <c r="A29" t="s">
        <v>34</v>
      </c>
      <c r="B29" s="81" t="s">
        <v>72</v>
      </c>
    </row>
    <row r="30" spans="1:8" ht="43.2" x14ac:dyDescent="0.3">
      <c r="A30" t="s">
        <v>35</v>
      </c>
      <c r="B30" s="81" t="s">
        <v>73</v>
      </c>
      <c r="C30" s="1">
        <v>0.67</v>
      </c>
      <c r="D30" s="1">
        <v>0.06</v>
      </c>
      <c r="E30" s="1">
        <v>0.73</v>
      </c>
      <c r="F30" s="1">
        <v>0.73699999999999999</v>
      </c>
      <c r="G30" s="1">
        <v>0.73699999999999999</v>
      </c>
      <c r="H30" s="1">
        <v>0.73699999999999999</v>
      </c>
    </row>
    <row r="31" spans="1:8" ht="57.6" x14ac:dyDescent="0.3">
      <c r="A31" t="s">
        <v>36</v>
      </c>
      <c r="B31" s="81" t="s">
        <v>74</v>
      </c>
      <c r="C31" s="1">
        <v>0.85</v>
      </c>
      <c r="D31" s="1">
        <v>0.06</v>
      </c>
      <c r="E31" s="1">
        <v>0.91</v>
      </c>
      <c r="F31" s="1">
        <v>0.91900000000000004</v>
      </c>
      <c r="G31" s="1">
        <v>0.91900000000000004</v>
      </c>
      <c r="H31" s="1">
        <v>0.91900000000000004</v>
      </c>
    </row>
    <row r="32" spans="1:8" ht="57.6" x14ac:dyDescent="0.3">
      <c r="A32" t="s">
        <v>37</v>
      </c>
      <c r="B32" s="81" t="s">
        <v>75</v>
      </c>
      <c r="C32" s="1">
        <v>0.56999999999999995</v>
      </c>
      <c r="D32" s="1">
        <v>0.04</v>
      </c>
      <c r="E32" s="1">
        <v>0.6</v>
      </c>
      <c r="F32" s="1">
        <v>0.60599999999999998</v>
      </c>
      <c r="G32" s="1">
        <v>0.60599999999999998</v>
      </c>
      <c r="H32" s="1">
        <v>0.60599999999999998</v>
      </c>
    </row>
    <row r="33" spans="1:8" ht="43.2" x14ac:dyDescent="0.3">
      <c r="A33" t="s">
        <v>38</v>
      </c>
      <c r="B33" s="81" t="s">
        <v>76</v>
      </c>
      <c r="C33" s="1">
        <v>0.47</v>
      </c>
      <c r="D33" s="1">
        <v>0.06</v>
      </c>
      <c r="E33" s="1">
        <v>0.54</v>
      </c>
      <c r="F33" s="1">
        <v>0.54500000000000004</v>
      </c>
      <c r="G33" s="1">
        <v>0.54500000000000004</v>
      </c>
      <c r="H33" s="1">
        <v>0.54500000000000004</v>
      </c>
    </row>
    <row r="34" spans="1:8" ht="57.6" x14ac:dyDescent="0.3">
      <c r="A34" t="s">
        <v>39</v>
      </c>
      <c r="B34" s="81" t="s">
        <v>77</v>
      </c>
      <c r="C34" s="1">
        <v>0.28999999999999998</v>
      </c>
      <c r="D34" s="1">
        <v>0.04</v>
      </c>
      <c r="E34" s="1">
        <v>0.33</v>
      </c>
      <c r="F34" s="1">
        <v>0.33300000000000002</v>
      </c>
      <c r="G34" s="1">
        <v>0.33300000000000002</v>
      </c>
      <c r="H34" s="1">
        <v>0.33300000000000002</v>
      </c>
    </row>
    <row r="35" spans="1:8" ht="28.8" x14ac:dyDescent="0.3">
      <c r="A35" t="s">
        <v>40</v>
      </c>
      <c r="B35" s="81" t="s">
        <v>78</v>
      </c>
      <c r="C35" s="1">
        <v>1.18</v>
      </c>
      <c r="D35" s="1">
        <v>0.08</v>
      </c>
      <c r="E35" s="1">
        <v>1.25</v>
      </c>
      <c r="F35" s="1">
        <v>1.2629999999999999</v>
      </c>
      <c r="G35" s="1">
        <v>1.2629999999999999</v>
      </c>
      <c r="H35" s="1">
        <v>1.2629999999999999</v>
      </c>
    </row>
    <row r="36" spans="1:8" ht="28.8" x14ac:dyDescent="0.3">
      <c r="A36" t="s">
        <v>41</v>
      </c>
      <c r="B36" s="81" t="s">
        <v>79</v>
      </c>
      <c r="C36" s="1">
        <v>0.49</v>
      </c>
      <c r="D36" s="1">
        <v>7.0000000000000007E-2</v>
      </c>
      <c r="E36" s="1">
        <v>0.56000000000000005</v>
      </c>
      <c r="F36" s="1">
        <v>0.56599999999999995</v>
      </c>
      <c r="G36" s="1">
        <v>0.56599999999999995</v>
      </c>
      <c r="H36" s="1">
        <v>0.56599999999999995</v>
      </c>
    </row>
    <row r="37" spans="1:8" ht="86.4" x14ac:dyDescent="0.3">
      <c r="A37" t="s">
        <v>42</v>
      </c>
      <c r="B37" s="81" t="s">
        <v>80</v>
      </c>
      <c r="C37" s="1">
        <v>1.18</v>
      </c>
      <c r="D37" s="1">
        <v>0.08</v>
      </c>
      <c r="E37" s="1">
        <v>1.25</v>
      </c>
      <c r="F37" s="1">
        <v>1.2629999999999999</v>
      </c>
      <c r="G37" s="1">
        <v>1.2629999999999999</v>
      </c>
      <c r="H37" s="1">
        <v>1.2629999999999999</v>
      </c>
    </row>
    <row r="38" spans="1:8" ht="86.4" x14ac:dyDescent="0.3">
      <c r="A38" t="s">
        <v>43</v>
      </c>
      <c r="B38" s="81" t="s">
        <v>81</v>
      </c>
      <c r="C38" s="1">
        <v>0.59</v>
      </c>
      <c r="D38" s="1">
        <v>0.04</v>
      </c>
      <c r="E38" s="1">
        <v>0.63</v>
      </c>
      <c r="F38" s="1">
        <v>0.63600000000000001</v>
      </c>
      <c r="G38" s="1">
        <v>0.63600000000000001</v>
      </c>
      <c r="H38" s="1">
        <v>0.63600000000000001</v>
      </c>
    </row>
  </sheetData>
  <sheetProtection algorithmName="SHA-512" hashValue="blo7hK3Qxf1eG/CKK/KW7YYXxQqNH9f/G/8cAlrsJquNfWtLVWYiTr80JEAaSHpobEvaqO7ZfGtXh0rqwnj+9A==" saltValue="IORyUL6GTfj4OPqFAXj9FA==" spinCount="100000" sheet="1" objects="1" scenarios="1"/>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List75"/>
  <dimension ref="A1:I30"/>
  <sheetViews>
    <sheetView workbookViewId="0">
      <selection activeCell="J13" sqref="J13"/>
    </sheetView>
  </sheetViews>
  <sheetFormatPr defaultRowHeight="14.4" x14ac:dyDescent="0.3"/>
  <cols>
    <col min="1" max="1" width="9.88671875" bestFit="1" customWidth="1"/>
    <col min="2" max="2" width="52.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85</v>
      </c>
      <c r="B2" s="81" t="s">
        <v>330</v>
      </c>
      <c r="C2" s="1">
        <v>1.7</v>
      </c>
      <c r="E2" s="1">
        <v>1.7</v>
      </c>
      <c r="F2" s="1">
        <v>1.87</v>
      </c>
      <c r="G2" s="1">
        <v>2.04</v>
      </c>
      <c r="H2" s="1">
        <v>2.21</v>
      </c>
      <c r="I2" t="s">
        <v>572</v>
      </c>
    </row>
    <row r="3" spans="1:9" x14ac:dyDescent="0.3">
      <c r="A3" t="s">
        <v>86</v>
      </c>
      <c r="B3" s="81" t="s">
        <v>331</v>
      </c>
      <c r="C3" s="1">
        <v>2.0499999999999998</v>
      </c>
      <c r="E3" s="1">
        <v>2.0499999999999998</v>
      </c>
      <c r="F3" s="1">
        <v>2.2549999999999999</v>
      </c>
      <c r="G3" s="1">
        <v>2.46</v>
      </c>
      <c r="H3" s="1">
        <v>2.665</v>
      </c>
      <c r="I3" t="s">
        <v>572</v>
      </c>
    </row>
    <row r="4" spans="1:9" x14ac:dyDescent="0.3">
      <c r="A4" t="s">
        <v>87</v>
      </c>
      <c r="B4" s="81" t="s">
        <v>332</v>
      </c>
      <c r="C4" s="1">
        <v>2.2799999999999998</v>
      </c>
      <c r="E4" s="1">
        <v>2.2799999999999998</v>
      </c>
      <c r="F4" s="1">
        <v>2.508</v>
      </c>
      <c r="G4" s="1">
        <v>2.7360000000000002</v>
      </c>
      <c r="H4" s="1">
        <v>2.964</v>
      </c>
      <c r="I4" t="s">
        <v>572</v>
      </c>
    </row>
    <row r="5" spans="1:9" x14ac:dyDescent="0.3">
      <c r="A5" t="s">
        <v>88</v>
      </c>
      <c r="B5" s="81" t="s">
        <v>333</v>
      </c>
      <c r="C5" s="1">
        <v>2.29</v>
      </c>
      <c r="E5" s="1">
        <v>2.29</v>
      </c>
      <c r="F5" s="1">
        <v>2.5190000000000001</v>
      </c>
      <c r="G5" s="1">
        <v>2.7480000000000002</v>
      </c>
      <c r="H5" s="1">
        <v>2.9769999999999999</v>
      </c>
      <c r="I5" t="s">
        <v>572</v>
      </c>
    </row>
    <row r="6" spans="1:9" x14ac:dyDescent="0.3">
      <c r="A6" t="s">
        <v>89</v>
      </c>
      <c r="B6" s="81" t="s">
        <v>334</v>
      </c>
      <c r="C6" s="1">
        <v>2.29</v>
      </c>
      <c r="E6" s="1">
        <v>2.29</v>
      </c>
      <c r="F6" s="1">
        <v>2.5190000000000001</v>
      </c>
      <c r="G6" s="1">
        <v>2.7480000000000002</v>
      </c>
      <c r="H6" s="1">
        <v>2.9769999999999999</v>
      </c>
      <c r="I6" t="s">
        <v>572</v>
      </c>
    </row>
    <row r="7" spans="1:9" x14ac:dyDescent="0.3">
      <c r="A7" t="s">
        <v>90</v>
      </c>
      <c r="B7" s="81" t="s">
        <v>332</v>
      </c>
      <c r="C7" s="1">
        <v>2.2799999999999998</v>
      </c>
      <c r="E7" s="1">
        <v>2.2799999999999998</v>
      </c>
      <c r="F7" s="1">
        <v>2.508</v>
      </c>
      <c r="G7" s="1">
        <v>2.7360000000000002</v>
      </c>
      <c r="H7" s="1">
        <v>2.964</v>
      </c>
      <c r="I7" t="s">
        <v>572</v>
      </c>
    </row>
    <row r="8" spans="1:9" x14ac:dyDescent="0.3">
      <c r="A8" t="s">
        <v>91</v>
      </c>
      <c r="B8" s="81" t="s">
        <v>333</v>
      </c>
      <c r="C8" s="1">
        <v>2.29</v>
      </c>
      <c r="E8" s="1">
        <v>2.29</v>
      </c>
      <c r="F8" s="1">
        <v>2.5190000000000001</v>
      </c>
      <c r="G8" s="1">
        <v>2.7480000000000002</v>
      </c>
      <c r="H8" s="1">
        <v>2.9769999999999999</v>
      </c>
      <c r="I8" t="s">
        <v>572</v>
      </c>
    </row>
    <row r="9" spans="1:9" x14ac:dyDescent="0.3">
      <c r="A9" t="s">
        <v>92</v>
      </c>
      <c r="B9" s="81" t="s">
        <v>335</v>
      </c>
      <c r="C9" s="1">
        <v>2.2799999999999998</v>
      </c>
      <c r="E9" s="1">
        <v>2.2799999999999998</v>
      </c>
      <c r="F9" s="1">
        <v>2.508</v>
      </c>
      <c r="G9" s="1">
        <v>2.7360000000000002</v>
      </c>
      <c r="H9" s="1">
        <v>2.964</v>
      </c>
      <c r="I9" t="s">
        <v>572</v>
      </c>
    </row>
    <row r="10" spans="1:9" ht="28.8" x14ac:dyDescent="0.3">
      <c r="A10" t="s">
        <v>93</v>
      </c>
      <c r="B10" s="81" t="s">
        <v>336</v>
      </c>
      <c r="C10" s="1">
        <v>2.73</v>
      </c>
      <c r="E10" s="1">
        <v>2.73</v>
      </c>
      <c r="F10" s="1">
        <v>3.0030000000000001</v>
      </c>
      <c r="G10" s="1">
        <v>3.2759999999999998</v>
      </c>
      <c r="H10" s="1">
        <v>3.5489999999999999</v>
      </c>
      <c r="I10" t="s">
        <v>572</v>
      </c>
    </row>
    <row r="11" spans="1:9" ht="43.2" x14ac:dyDescent="0.3">
      <c r="A11" t="s">
        <v>94</v>
      </c>
      <c r="B11" s="81" t="s">
        <v>337</v>
      </c>
      <c r="C11" s="1">
        <v>2.73</v>
      </c>
      <c r="E11" s="1">
        <v>2.73</v>
      </c>
      <c r="F11" s="1">
        <v>3.0030000000000001</v>
      </c>
      <c r="G11" s="1">
        <v>3.2759999999999998</v>
      </c>
      <c r="H11" s="1">
        <v>3.5489999999999999</v>
      </c>
      <c r="I11" t="s">
        <v>572</v>
      </c>
    </row>
    <row r="12" spans="1:9" x14ac:dyDescent="0.3">
      <c r="A12" t="s">
        <v>95</v>
      </c>
      <c r="B12" s="81" t="s">
        <v>338</v>
      </c>
      <c r="C12" s="1">
        <v>2.29</v>
      </c>
      <c r="E12" s="1">
        <v>2.29</v>
      </c>
      <c r="F12" s="1">
        <v>2.5190000000000001</v>
      </c>
      <c r="G12" s="1">
        <v>2.7480000000000002</v>
      </c>
      <c r="H12" s="1">
        <v>2.9769999999999999</v>
      </c>
      <c r="I12" t="s">
        <v>572</v>
      </c>
    </row>
    <row r="13" spans="1:9" ht="28.8" x14ac:dyDescent="0.3">
      <c r="A13" t="s">
        <v>96</v>
      </c>
      <c r="B13" s="81" t="s">
        <v>339</v>
      </c>
      <c r="C13" s="1">
        <v>2.29</v>
      </c>
      <c r="E13" s="1">
        <v>2.29</v>
      </c>
      <c r="F13" s="1">
        <v>2.5190000000000001</v>
      </c>
      <c r="G13" s="1">
        <v>2.7480000000000002</v>
      </c>
      <c r="H13" s="1">
        <v>2.9769999999999999</v>
      </c>
      <c r="I13" t="s">
        <v>572</v>
      </c>
    </row>
    <row r="14" spans="1:9" x14ac:dyDescent="0.3">
      <c r="A14" t="s">
        <v>97</v>
      </c>
      <c r="B14" s="81" t="s">
        <v>340</v>
      </c>
      <c r="C14" s="1">
        <v>2.29</v>
      </c>
      <c r="E14" s="1">
        <v>2.29</v>
      </c>
      <c r="F14" s="1">
        <v>2.5190000000000001</v>
      </c>
      <c r="G14" s="1">
        <v>2.7480000000000002</v>
      </c>
      <c r="H14" s="1">
        <v>2.9769999999999999</v>
      </c>
      <c r="I14" t="s">
        <v>572</v>
      </c>
    </row>
    <row r="15" spans="1:9" x14ac:dyDescent="0.3">
      <c r="A15" t="s">
        <v>98</v>
      </c>
      <c r="B15" s="81" t="s">
        <v>341</v>
      </c>
      <c r="C15" s="1">
        <v>2.29</v>
      </c>
      <c r="E15" s="1">
        <v>2.29</v>
      </c>
      <c r="F15" s="1">
        <v>2.5190000000000001</v>
      </c>
      <c r="G15" s="1">
        <v>2.7480000000000002</v>
      </c>
      <c r="H15" s="1">
        <v>2.9769999999999999</v>
      </c>
      <c r="I15" t="s">
        <v>572</v>
      </c>
    </row>
    <row r="16" spans="1:9" x14ac:dyDescent="0.3">
      <c r="A16" t="s">
        <v>99</v>
      </c>
      <c r="B16" s="81" t="s">
        <v>342</v>
      </c>
      <c r="C16" s="1">
        <v>2.29</v>
      </c>
      <c r="E16" s="1">
        <v>2.29</v>
      </c>
      <c r="F16" s="1">
        <v>2.5190000000000001</v>
      </c>
      <c r="G16" s="1">
        <v>2.7480000000000002</v>
      </c>
      <c r="H16" s="1">
        <v>2.9769999999999999</v>
      </c>
      <c r="I16" t="s">
        <v>572</v>
      </c>
    </row>
    <row r="17" spans="1:9" x14ac:dyDescent="0.3">
      <c r="A17" t="s">
        <v>100</v>
      </c>
      <c r="B17" s="81" t="s">
        <v>341</v>
      </c>
      <c r="C17" s="1">
        <v>2.29</v>
      </c>
      <c r="E17" s="1">
        <v>2.29</v>
      </c>
      <c r="F17" s="1">
        <v>2.5190000000000001</v>
      </c>
      <c r="G17" s="1">
        <v>2.7480000000000002</v>
      </c>
      <c r="H17" s="1">
        <v>2.9769999999999999</v>
      </c>
      <c r="I17" t="s">
        <v>572</v>
      </c>
    </row>
    <row r="18" spans="1:9" ht="72" x14ac:dyDescent="0.3">
      <c r="A18" t="s">
        <v>101</v>
      </c>
      <c r="B18" s="81" t="s">
        <v>343</v>
      </c>
      <c r="C18" s="1">
        <v>2.73</v>
      </c>
      <c r="E18" s="1">
        <v>2.73</v>
      </c>
      <c r="F18" s="1">
        <v>3.0030000000000001</v>
      </c>
      <c r="G18" s="1">
        <v>3.2759999999999998</v>
      </c>
      <c r="H18" s="1">
        <v>3.5489999999999999</v>
      </c>
      <c r="I18" t="s">
        <v>572</v>
      </c>
    </row>
    <row r="19" spans="1:9" ht="72" x14ac:dyDescent="0.3">
      <c r="A19" t="s">
        <v>102</v>
      </c>
      <c r="B19" s="81" t="s">
        <v>344</v>
      </c>
      <c r="C19" s="1">
        <v>2.73</v>
      </c>
      <c r="E19" s="1">
        <v>2.73</v>
      </c>
      <c r="F19" s="1">
        <v>3.0030000000000001</v>
      </c>
      <c r="G19" s="1">
        <v>3.2759999999999998</v>
      </c>
      <c r="H19" s="1">
        <v>3.5489999999999999</v>
      </c>
      <c r="I19" t="s">
        <v>572</v>
      </c>
    </row>
    <row r="20" spans="1:9" x14ac:dyDescent="0.3">
      <c r="A20" t="s">
        <v>103</v>
      </c>
      <c r="B20" s="81" t="s">
        <v>345</v>
      </c>
      <c r="C20" s="1">
        <v>2.73</v>
      </c>
      <c r="E20" s="1">
        <v>2.73</v>
      </c>
      <c r="F20" s="1">
        <v>3.0030000000000001</v>
      </c>
      <c r="G20" s="1">
        <v>3.2759999999999998</v>
      </c>
      <c r="H20" s="1">
        <v>3.5489999999999999</v>
      </c>
      <c r="I20" t="s">
        <v>572</v>
      </c>
    </row>
    <row r="21" spans="1:9" ht="28.8" x14ac:dyDescent="0.3">
      <c r="A21" t="s">
        <v>104</v>
      </c>
      <c r="B21" s="81" t="s">
        <v>346</v>
      </c>
      <c r="C21" s="1">
        <v>2.2799999999999998</v>
      </c>
      <c r="E21" s="1">
        <v>2.2799999999999998</v>
      </c>
      <c r="F21" s="1">
        <v>2.508</v>
      </c>
      <c r="G21" s="1">
        <v>2.7360000000000002</v>
      </c>
      <c r="H21" s="1">
        <v>2.964</v>
      </c>
      <c r="I21" t="s">
        <v>572</v>
      </c>
    </row>
    <row r="22" spans="1:9" ht="43.2" x14ac:dyDescent="0.3">
      <c r="A22" t="s">
        <v>105</v>
      </c>
      <c r="B22" s="81" t="s">
        <v>347</v>
      </c>
      <c r="C22" s="1">
        <v>2.73</v>
      </c>
      <c r="E22" s="1">
        <v>2.73</v>
      </c>
      <c r="F22" s="1">
        <v>3.0030000000000001</v>
      </c>
      <c r="G22" s="1">
        <v>3.2759999999999998</v>
      </c>
      <c r="H22" s="1">
        <v>3.5489999999999999</v>
      </c>
      <c r="I22" t="s">
        <v>572</v>
      </c>
    </row>
    <row r="23" spans="1:9" ht="28.8" x14ac:dyDescent="0.3">
      <c r="A23" t="s">
        <v>106</v>
      </c>
      <c r="B23" s="81" t="s">
        <v>348</v>
      </c>
      <c r="C23" s="1">
        <v>2.73</v>
      </c>
      <c r="E23" s="1">
        <v>2.73</v>
      </c>
      <c r="F23" s="1">
        <v>3.0030000000000001</v>
      </c>
      <c r="G23" s="1">
        <v>3.2759999999999998</v>
      </c>
      <c r="H23" s="1">
        <v>3.5489999999999999</v>
      </c>
      <c r="I23" t="s">
        <v>572</v>
      </c>
    </row>
    <row r="24" spans="1:9" x14ac:dyDescent="0.3">
      <c r="A24" t="s">
        <v>107</v>
      </c>
      <c r="B24" s="81" t="s">
        <v>349</v>
      </c>
      <c r="C24" s="1">
        <v>2.0499999999999998</v>
      </c>
      <c r="E24" s="1">
        <v>2.0499999999999998</v>
      </c>
      <c r="F24" s="1">
        <v>2.2549999999999999</v>
      </c>
      <c r="G24" s="1">
        <v>2.46</v>
      </c>
      <c r="H24" s="1">
        <v>2.665</v>
      </c>
      <c r="I24" t="s">
        <v>572</v>
      </c>
    </row>
    <row r="25" spans="1:9" x14ac:dyDescent="0.3">
      <c r="A25" t="s">
        <v>108</v>
      </c>
      <c r="B25" s="81" t="s">
        <v>341</v>
      </c>
      <c r="C25" s="1">
        <v>2.73</v>
      </c>
      <c r="E25" s="1">
        <v>2.73</v>
      </c>
      <c r="F25" s="1">
        <v>3.0030000000000001</v>
      </c>
      <c r="G25" s="1">
        <v>3.2759999999999998</v>
      </c>
      <c r="H25" s="1">
        <v>3.5489999999999999</v>
      </c>
      <c r="I25" t="s">
        <v>572</v>
      </c>
    </row>
    <row r="26" spans="1:9" x14ac:dyDescent="0.3">
      <c r="A26" t="s">
        <v>111</v>
      </c>
      <c r="B26" s="81" t="s">
        <v>352</v>
      </c>
      <c r="C26" s="1">
        <v>1.69</v>
      </c>
      <c r="E26" s="1">
        <v>1.69</v>
      </c>
      <c r="F26" s="1">
        <v>1.859</v>
      </c>
      <c r="G26" s="1">
        <v>2.028</v>
      </c>
      <c r="H26" s="1">
        <v>2.1970000000000001</v>
      </c>
    </row>
    <row r="27" spans="1:9" x14ac:dyDescent="0.3">
      <c r="A27" t="s">
        <v>112</v>
      </c>
      <c r="B27" s="81" t="s">
        <v>353</v>
      </c>
    </row>
    <row r="28" spans="1:9" x14ac:dyDescent="0.3">
      <c r="A28" t="s">
        <v>113</v>
      </c>
      <c r="B28" s="81" t="s">
        <v>354</v>
      </c>
      <c r="C28" s="1">
        <v>2.35</v>
      </c>
      <c r="E28" s="1">
        <v>2.35</v>
      </c>
      <c r="F28" s="1">
        <v>2.585</v>
      </c>
      <c r="G28" s="1">
        <v>2.82</v>
      </c>
      <c r="H28" s="1">
        <v>3.0550000000000002</v>
      </c>
    </row>
    <row r="29" spans="1:9" x14ac:dyDescent="0.3">
      <c r="A29" t="s">
        <v>114</v>
      </c>
      <c r="B29" s="81" t="s">
        <v>355</v>
      </c>
    </row>
    <row r="30" spans="1:9" x14ac:dyDescent="0.3">
      <c r="A30" t="s">
        <v>115</v>
      </c>
      <c r="B30" s="81" t="s">
        <v>356</v>
      </c>
      <c r="C30" s="1">
        <v>3.48</v>
      </c>
      <c r="E30" s="1">
        <v>3.48</v>
      </c>
      <c r="F30" s="1">
        <v>3.8279999999999998</v>
      </c>
      <c r="G30" s="1">
        <v>4.1760000000000002</v>
      </c>
      <c r="H30" s="1">
        <v>4.524</v>
      </c>
    </row>
  </sheetData>
  <sheetProtection algorithmName="SHA-512" hashValue="q8lOl2gUkvMK7AzufjkRW6DDbF1qu+/q+5V1Rjx6O6upEBU2x8KqQ2DLYXtSHZRp4yH0n2sAjjU9QetOMT1i2Q==" saltValue="yTcIyu+yUg/1QJGHwO5mQw==" spinCount="100000" sheet="1" objects="1" scenarios="1"/>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List76"/>
  <dimension ref="A1:I63"/>
  <sheetViews>
    <sheetView workbookViewId="0">
      <selection activeCell="J13" sqref="J13"/>
    </sheetView>
  </sheetViews>
  <sheetFormatPr defaultRowHeight="14.4" x14ac:dyDescent="0.3"/>
  <cols>
    <col min="1" max="1" width="9.88671875" bestFit="1" customWidth="1"/>
    <col min="2" max="2" width="52.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0.06</v>
      </c>
      <c r="E4" s="1">
        <v>0.9</v>
      </c>
      <c r="F4" s="1">
        <v>0.99</v>
      </c>
      <c r="G4" s="1">
        <v>1.08</v>
      </c>
      <c r="H4" s="1">
        <v>1.17</v>
      </c>
      <c r="I4" t="s">
        <v>83</v>
      </c>
    </row>
    <row r="5" spans="1:9" x14ac:dyDescent="0.3">
      <c r="A5" t="s">
        <v>11</v>
      </c>
      <c r="B5" s="81" t="s">
        <v>48</v>
      </c>
      <c r="C5" s="1">
        <v>1.21</v>
      </c>
      <c r="D5" s="1">
        <v>0.15</v>
      </c>
      <c r="E5" s="1">
        <v>1.36</v>
      </c>
      <c r="F5" s="1">
        <v>1.496</v>
      </c>
      <c r="G5" s="1">
        <v>1.6319999999999999</v>
      </c>
      <c r="H5" s="1">
        <v>1.768</v>
      </c>
    </row>
    <row r="6" spans="1:9" x14ac:dyDescent="0.3">
      <c r="A6" t="s">
        <v>12</v>
      </c>
      <c r="B6" s="81" t="s">
        <v>49</v>
      </c>
      <c r="C6" s="1">
        <v>0.86</v>
      </c>
      <c r="D6" s="1">
        <v>0.1</v>
      </c>
      <c r="E6" s="1">
        <v>0.95</v>
      </c>
      <c r="F6" s="1">
        <v>1.0449999999999999</v>
      </c>
      <c r="G6" s="1">
        <v>1.1399999999999999</v>
      </c>
      <c r="H6" s="1">
        <v>1.2350000000000001</v>
      </c>
    </row>
    <row r="7" spans="1:9" x14ac:dyDescent="0.3">
      <c r="A7" t="s">
        <v>13</v>
      </c>
      <c r="B7" s="81" t="s">
        <v>50</v>
      </c>
      <c r="C7" s="1">
        <v>1.25</v>
      </c>
      <c r="D7" s="1">
        <v>0.2</v>
      </c>
      <c r="E7" s="1">
        <v>1.45</v>
      </c>
      <c r="F7" s="1">
        <v>1.595</v>
      </c>
      <c r="G7" s="1">
        <v>1.74</v>
      </c>
      <c r="H7" s="1">
        <v>1.885</v>
      </c>
      <c r="I7" t="s">
        <v>84</v>
      </c>
    </row>
    <row r="8" spans="1:9" x14ac:dyDescent="0.3">
      <c r="A8" t="s">
        <v>13</v>
      </c>
      <c r="B8" s="81" t="s">
        <v>51</v>
      </c>
      <c r="C8" s="1">
        <v>0.82</v>
      </c>
      <c r="D8" s="1">
        <v>0.1</v>
      </c>
      <c r="E8" s="1">
        <v>0.91</v>
      </c>
      <c r="F8" s="1">
        <v>1.0009999999999999</v>
      </c>
      <c r="G8" s="1">
        <v>1.0920000000000001</v>
      </c>
      <c r="H8" s="1">
        <v>1.1830000000000001</v>
      </c>
      <c r="I8" t="s">
        <v>83</v>
      </c>
    </row>
    <row r="9" spans="1:9" x14ac:dyDescent="0.3">
      <c r="A9" t="s">
        <v>14</v>
      </c>
      <c r="B9" s="81" t="s">
        <v>52</v>
      </c>
    </row>
    <row r="10" spans="1:9" x14ac:dyDescent="0.3">
      <c r="A10" t="s">
        <v>15</v>
      </c>
      <c r="B10" s="81" t="s">
        <v>53</v>
      </c>
      <c r="C10" s="1">
        <v>2.48</v>
      </c>
      <c r="D10" s="1">
        <v>0.06</v>
      </c>
      <c r="E10" s="1">
        <v>2.54</v>
      </c>
      <c r="F10" s="1">
        <v>2.5649999999999999</v>
      </c>
      <c r="G10" s="1">
        <v>2.5649999999999999</v>
      </c>
      <c r="H10" s="1">
        <v>2.5649999999999999</v>
      </c>
    </row>
    <row r="11" spans="1:9" x14ac:dyDescent="0.3">
      <c r="A11" t="s">
        <v>16</v>
      </c>
      <c r="B11" s="81" t="s">
        <v>54</v>
      </c>
      <c r="C11" s="1">
        <v>2.0299999999999998</v>
      </c>
      <c r="D11" s="1">
        <v>0.18</v>
      </c>
      <c r="E11" s="1">
        <v>2.2000000000000002</v>
      </c>
      <c r="F11" s="1">
        <v>2.222</v>
      </c>
      <c r="G11" s="1">
        <v>2.222</v>
      </c>
      <c r="H11" s="1">
        <v>2.222</v>
      </c>
    </row>
    <row r="12" spans="1:9" x14ac:dyDescent="0.3">
      <c r="A12" t="s">
        <v>17</v>
      </c>
      <c r="B12" s="81" t="s">
        <v>55</v>
      </c>
      <c r="C12" s="1">
        <v>0.61</v>
      </c>
      <c r="D12" s="1">
        <v>0.05</v>
      </c>
      <c r="E12" s="1">
        <v>0.66</v>
      </c>
      <c r="F12" s="1">
        <v>0.66700000000000004</v>
      </c>
      <c r="G12" s="1">
        <v>0.66700000000000004</v>
      </c>
      <c r="H12" s="1">
        <v>0.66700000000000004</v>
      </c>
    </row>
    <row r="13" spans="1:9" x14ac:dyDescent="0.3">
      <c r="A13" t="s">
        <v>18</v>
      </c>
      <c r="B13" s="81" t="s">
        <v>56</v>
      </c>
      <c r="C13" s="1">
        <v>2.02</v>
      </c>
      <c r="D13" s="1">
        <v>0.09</v>
      </c>
      <c r="E13" s="1">
        <v>2.1</v>
      </c>
      <c r="F13" s="1">
        <v>2.121</v>
      </c>
      <c r="G13" s="1">
        <v>2.121</v>
      </c>
      <c r="H13" s="1">
        <v>2.121</v>
      </c>
    </row>
    <row r="14" spans="1:9" x14ac:dyDescent="0.3">
      <c r="A14" t="s">
        <v>19</v>
      </c>
      <c r="B14" s="81" t="s">
        <v>57</v>
      </c>
    </row>
    <row r="15" spans="1:9" ht="57.6" x14ac:dyDescent="0.3">
      <c r="A15" t="s">
        <v>20</v>
      </c>
      <c r="B15" s="81" t="s">
        <v>58</v>
      </c>
      <c r="C15" s="1">
        <v>0.45</v>
      </c>
      <c r="D15" s="1">
        <v>0.05</v>
      </c>
      <c r="E15" s="1">
        <v>0.5</v>
      </c>
      <c r="F15" s="1">
        <v>0.505</v>
      </c>
      <c r="G15" s="1">
        <v>0.505</v>
      </c>
      <c r="H15" s="1">
        <v>0.505</v>
      </c>
    </row>
    <row r="16" spans="1:9" ht="57.6" x14ac:dyDescent="0.3">
      <c r="A16" t="s">
        <v>21</v>
      </c>
      <c r="B16" s="81" t="s">
        <v>59</v>
      </c>
      <c r="C16" s="1">
        <v>0.75</v>
      </c>
      <c r="D16" s="1">
        <v>0.05</v>
      </c>
      <c r="E16" s="1">
        <v>0.79</v>
      </c>
      <c r="F16" s="1">
        <v>0.79800000000000004</v>
      </c>
      <c r="G16" s="1">
        <v>0.79800000000000004</v>
      </c>
      <c r="H16" s="1">
        <v>0.79800000000000004</v>
      </c>
    </row>
    <row r="17" spans="1:8" ht="72" x14ac:dyDescent="0.3">
      <c r="A17" t="s">
        <v>22</v>
      </c>
      <c r="B17" s="81" t="s">
        <v>60</v>
      </c>
      <c r="C17" s="1">
        <v>1.36</v>
      </c>
      <c r="D17" s="1">
        <v>0.14000000000000001</v>
      </c>
      <c r="E17" s="1">
        <v>1.5</v>
      </c>
      <c r="F17" s="1">
        <v>1.5149999999999999</v>
      </c>
      <c r="G17" s="1">
        <v>1.5149999999999999</v>
      </c>
      <c r="H17" s="1">
        <v>1.5149999999999999</v>
      </c>
    </row>
    <row r="18" spans="1:8" ht="57.6" x14ac:dyDescent="0.3">
      <c r="A18" t="s">
        <v>23</v>
      </c>
      <c r="B18" s="81" t="s">
        <v>61</v>
      </c>
      <c r="C18" s="1">
        <v>1.33</v>
      </c>
      <c r="D18" s="1">
        <v>0.14000000000000001</v>
      </c>
      <c r="E18" s="1">
        <v>1.46</v>
      </c>
      <c r="F18" s="1">
        <v>1.4750000000000001</v>
      </c>
      <c r="G18" s="1">
        <v>1.4750000000000001</v>
      </c>
      <c r="H18" s="1">
        <v>1.4750000000000001</v>
      </c>
    </row>
    <row r="19" spans="1:8" ht="28.8" x14ac:dyDescent="0.3">
      <c r="A19" t="s">
        <v>24</v>
      </c>
      <c r="B19" s="81" t="s">
        <v>62</v>
      </c>
      <c r="C19" s="1">
        <v>0.59</v>
      </c>
      <c r="D19" s="1">
        <v>0.11</v>
      </c>
      <c r="E19" s="1">
        <v>0.7</v>
      </c>
      <c r="F19" s="1">
        <v>0.70699999999999996</v>
      </c>
      <c r="G19" s="1">
        <v>0.70699999999999996</v>
      </c>
      <c r="H19" s="1">
        <v>0.70699999999999996</v>
      </c>
    </row>
    <row r="20" spans="1:8" ht="28.8" x14ac:dyDescent="0.3">
      <c r="A20" t="s">
        <v>25</v>
      </c>
      <c r="B20" s="81" t="s">
        <v>63</v>
      </c>
      <c r="C20" s="1">
        <v>1.3</v>
      </c>
      <c r="D20" s="1">
        <v>0.12</v>
      </c>
      <c r="E20" s="1">
        <v>1.42</v>
      </c>
      <c r="F20" s="1">
        <v>1.4339999999999999</v>
      </c>
      <c r="G20" s="1">
        <v>1.4339999999999999</v>
      </c>
      <c r="H20" s="1">
        <v>1.4339999999999999</v>
      </c>
    </row>
    <row r="21" spans="1:8" ht="28.8" x14ac:dyDescent="0.3">
      <c r="A21" t="s">
        <v>26</v>
      </c>
      <c r="B21" s="81" t="s">
        <v>64</v>
      </c>
      <c r="C21" s="1">
        <v>1.53</v>
      </c>
      <c r="D21" s="1">
        <v>0.09</v>
      </c>
      <c r="E21" s="1">
        <v>1.62</v>
      </c>
      <c r="F21" s="1">
        <v>1.6359999999999999</v>
      </c>
      <c r="G21" s="1">
        <v>1.6359999999999999</v>
      </c>
      <c r="H21" s="1">
        <v>1.6359999999999999</v>
      </c>
    </row>
    <row r="22" spans="1:8" ht="43.2" x14ac:dyDescent="0.3">
      <c r="A22" t="s">
        <v>27</v>
      </c>
      <c r="B22" s="81" t="s">
        <v>65</v>
      </c>
      <c r="C22" s="1">
        <v>2.35</v>
      </c>
      <c r="D22" s="1">
        <v>0.14000000000000001</v>
      </c>
      <c r="E22" s="1">
        <v>2.4900000000000002</v>
      </c>
      <c r="F22" s="1">
        <v>2.5150000000000001</v>
      </c>
      <c r="G22" s="1">
        <v>2.5150000000000001</v>
      </c>
      <c r="H22" s="1">
        <v>2.5150000000000001</v>
      </c>
    </row>
    <row r="23" spans="1:8" ht="72" x14ac:dyDescent="0.3">
      <c r="A23" t="s">
        <v>28</v>
      </c>
      <c r="B23" s="81" t="s">
        <v>66</v>
      </c>
      <c r="C23" s="1">
        <v>2.0099999999999998</v>
      </c>
      <c r="D23" s="1">
        <v>0.13</v>
      </c>
      <c r="E23" s="1">
        <v>2.14</v>
      </c>
      <c r="F23" s="1">
        <v>2.161</v>
      </c>
      <c r="G23" s="1">
        <v>2.161</v>
      </c>
      <c r="H23" s="1">
        <v>2.161</v>
      </c>
    </row>
    <row r="24" spans="1:8" ht="72" x14ac:dyDescent="0.3">
      <c r="A24" t="s">
        <v>29</v>
      </c>
      <c r="B24" s="81" t="s">
        <v>67</v>
      </c>
      <c r="C24" s="1">
        <v>2.0099999999999998</v>
      </c>
      <c r="D24" s="1">
        <v>0.13</v>
      </c>
      <c r="E24" s="1">
        <v>2.14</v>
      </c>
      <c r="F24" s="1">
        <v>2.161</v>
      </c>
      <c r="G24" s="1">
        <v>2.161</v>
      </c>
      <c r="H24" s="1">
        <v>2.161</v>
      </c>
    </row>
    <row r="25" spans="1:8" ht="28.8" x14ac:dyDescent="0.3">
      <c r="A25" t="s">
        <v>30</v>
      </c>
      <c r="B25" s="81" t="s">
        <v>68</v>
      </c>
      <c r="C25" s="1">
        <v>3.88</v>
      </c>
      <c r="D25" s="1">
        <v>0.09</v>
      </c>
      <c r="E25" s="1">
        <v>3.97</v>
      </c>
      <c r="F25" s="1">
        <v>4.01</v>
      </c>
      <c r="G25" s="1">
        <v>4.01</v>
      </c>
      <c r="H25" s="1">
        <v>4.01</v>
      </c>
    </row>
    <row r="26" spans="1:8" ht="43.2" x14ac:dyDescent="0.3">
      <c r="A26" t="s">
        <v>31</v>
      </c>
      <c r="B26" s="81" t="s">
        <v>69</v>
      </c>
      <c r="C26" s="1">
        <v>1.97</v>
      </c>
      <c r="D26" s="1">
        <v>0.12</v>
      </c>
      <c r="E26" s="1">
        <v>2.09</v>
      </c>
      <c r="F26" s="1">
        <v>2.1110000000000002</v>
      </c>
      <c r="G26" s="1">
        <v>2.1110000000000002</v>
      </c>
      <c r="H26" s="1">
        <v>2.1110000000000002</v>
      </c>
    </row>
    <row r="27" spans="1:8" ht="43.2" x14ac:dyDescent="0.3">
      <c r="A27" t="s">
        <v>32</v>
      </c>
      <c r="B27" s="81" t="s">
        <v>70</v>
      </c>
      <c r="C27" s="1">
        <v>1.48</v>
      </c>
      <c r="D27" s="1">
        <v>0.11</v>
      </c>
      <c r="E27" s="1">
        <v>1.59</v>
      </c>
      <c r="F27" s="1">
        <v>1.6060000000000001</v>
      </c>
      <c r="G27" s="1">
        <v>1.6060000000000001</v>
      </c>
      <c r="H27" s="1">
        <v>1.6060000000000001</v>
      </c>
    </row>
    <row r="28" spans="1:8" ht="100.8" x14ac:dyDescent="0.3">
      <c r="A28" t="s">
        <v>33</v>
      </c>
      <c r="B28" s="81" t="s">
        <v>71</v>
      </c>
      <c r="C28" s="1">
        <v>1.52</v>
      </c>
      <c r="D28" s="1">
        <v>0.13</v>
      </c>
      <c r="E28" s="1">
        <v>1.65</v>
      </c>
      <c r="F28" s="1">
        <v>1.667</v>
      </c>
      <c r="G28" s="1">
        <v>1.667</v>
      </c>
      <c r="H28" s="1">
        <v>1.667</v>
      </c>
    </row>
    <row r="29" spans="1:8" ht="28.8" x14ac:dyDescent="0.3">
      <c r="A29" t="s">
        <v>34</v>
      </c>
      <c r="B29" s="81" t="s">
        <v>72</v>
      </c>
    </row>
    <row r="30" spans="1:8" ht="43.2" x14ac:dyDescent="0.3">
      <c r="A30" t="s">
        <v>35</v>
      </c>
      <c r="B30" s="81" t="s">
        <v>73</v>
      </c>
      <c r="C30" s="1">
        <v>0.75</v>
      </c>
      <c r="D30" s="1">
        <v>0.11</v>
      </c>
      <c r="E30" s="1">
        <v>0.86</v>
      </c>
      <c r="F30" s="1">
        <v>0.86899999999999999</v>
      </c>
      <c r="G30" s="1">
        <v>0.86899999999999999</v>
      </c>
      <c r="H30" s="1">
        <v>0.86899999999999999</v>
      </c>
    </row>
    <row r="31" spans="1:8" ht="57.6" x14ac:dyDescent="0.3">
      <c r="A31" t="s">
        <v>36</v>
      </c>
      <c r="B31" s="81" t="s">
        <v>74</v>
      </c>
      <c r="C31" s="1">
        <v>0.99</v>
      </c>
      <c r="D31" s="1">
        <v>0.13</v>
      </c>
      <c r="E31" s="1">
        <v>1.1200000000000001</v>
      </c>
      <c r="F31" s="1">
        <v>1.131</v>
      </c>
      <c r="G31" s="1">
        <v>1.131</v>
      </c>
      <c r="H31" s="1">
        <v>1.131</v>
      </c>
    </row>
    <row r="32" spans="1:8" ht="57.6" x14ac:dyDescent="0.3">
      <c r="A32" t="s">
        <v>37</v>
      </c>
      <c r="B32" s="81" t="s">
        <v>75</v>
      </c>
      <c r="C32" s="1">
        <v>0.67</v>
      </c>
      <c r="D32" s="1">
        <v>0.1</v>
      </c>
      <c r="E32" s="1">
        <v>0.77</v>
      </c>
      <c r="F32" s="1">
        <v>0.77800000000000002</v>
      </c>
      <c r="G32" s="1">
        <v>0.77800000000000002</v>
      </c>
      <c r="H32" s="1">
        <v>0.77800000000000002</v>
      </c>
    </row>
    <row r="33" spans="1:9" ht="43.2" x14ac:dyDescent="0.3">
      <c r="A33" t="s">
        <v>38</v>
      </c>
      <c r="B33" s="81" t="s">
        <v>76</v>
      </c>
      <c r="C33" s="1">
        <v>0.48</v>
      </c>
      <c r="D33" s="1">
        <v>0.08</v>
      </c>
      <c r="E33" s="1">
        <v>0.55000000000000004</v>
      </c>
      <c r="F33" s="1">
        <v>0.55600000000000005</v>
      </c>
      <c r="G33" s="1">
        <v>0.55600000000000005</v>
      </c>
      <c r="H33" s="1">
        <v>0.55600000000000005</v>
      </c>
    </row>
    <row r="34" spans="1:9" ht="57.6" x14ac:dyDescent="0.3">
      <c r="A34" t="s">
        <v>39</v>
      </c>
      <c r="B34" s="81" t="s">
        <v>77</v>
      </c>
      <c r="C34" s="1">
        <v>0.3</v>
      </c>
      <c r="D34" s="1">
        <v>0.06</v>
      </c>
      <c r="E34" s="1">
        <v>0.37</v>
      </c>
      <c r="F34" s="1">
        <v>0.374</v>
      </c>
      <c r="G34" s="1">
        <v>0.374</v>
      </c>
      <c r="H34" s="1">
        <v>0.374</v>
      </c>
    </row>
    <row r="35" spans="1:9" ht="28.8" x14ac:dyDescent="0.3">
      <c r="A35" t="s">
        <v>40</v>
      </c>
      <c r="B35" s="81" t="s">
        <v>78</v>
      </c>
      <c r="C35" s="1">
        <v>1.36</v>
      </c>
      <c r="D35" s="1">
        <v>0.16</v>
      </c>
      <c r="E35" s="1">
        <v>1.52</v>
      </c>
      <c r="F35" s="1">
        <v>1.5349999999999999</v>
      </c>
      <c r="G35" s="1">
        <v>1.5349999999999999</v>
      </c>
      <c r="H35" s="1">
        <v>1.5349999999999999</v>
      </c>
    </row>
    <row r="36" spans="1:9" ht="28.8" x14ac:dyDescent="0.3">
      <c r="A36" t="s">
        <v>41</v>
      </c>
      <c r="B36" s="81" t="s">
        <v>79</v>
      </c>
      <c r="C36" s="1">
        <v>0.55000000000000004</v>
      </c>
      <c r="D36" s="1">
        <v>0.12</v>
      </c>
      <c r="E36" s="1">
        <v>0.67</v>
      </c>
      <c r="F36" s="1">
        <v>0.67700000000000005</v>
      </c>
      <c r="G36" s="1">
        <v>0.67700000000000005</v>
      </c>
      <c r="H36" s="1">
        <v>0.67700000000000005</v>
      </c>
    </row>
    <row r="37" spans="1:9" ht="86.4" x14ac:dyDescent="0.3">
      <c r="A37" t="s">
        <v>42</v>
      </c>
      <c r="B37" s="81" t="s">
        <v>80</v>
      </c>
      <c r="C37" s="1">
        <v>1.33</v>
      </c>
      <c r="D37" s="1">
        <v>0.1</v>
      </c>
      <c r="E37" s="1">
        <v>1.42</v>
      </c>
      <c r="F37" s="1">
        <v>1.4339999999999999</v>
      </c>
      <c r="G37" s="1">
        <v>1.4339999999999999</v>
      </c>
      <c r="H37" s="1">
        <v>1.4339999999999999</v>
      </c>
    </row>
    <row r="38" spans="1:9" ht="86.4" x14ac:dyDescent="0.3">
      <c r="A38" t="s">
        <v>43</v>
      </c>
      <c r="B38" s="81" t="s">
        <v>81</v>
      </c>
      <c r="C38" s="1">
        <v>0.68</v>
      </c>
      <c r="D38" s="1">
        <v>7.0000000000000007E-2</v>
      </c>
      <c r="E38" s="1">
        <v>0.75</v>
      </c>
      <c r="F38" s="1">
        <v>0.75800000000000001</v>
      </c>
      <c r="G38" s="1">
        <v>0.75800000000000001</v>
      </c>
      <c r="H38" s="1">
        <v>0.75800000000000001</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0.51</v>
      </c>
      <c r="E40" s="1">
        <v>0.51</v>
      </c>
      <c r="F40" s="1">
        <v>0.56100000000000005</v>
      </c>
      <c r="G40" s="1">
        <v>0.61199999999999999</v>
      </c>
      <c r="H40" s="1">
        <v>0.66300000000000003</v>
      </c>
      <c r="I40" t="s">
        <v>568</v>
      </c>
    </row>
    <row r="41" spans="1:9" x14ac:dyDescent="0.3">
      <c r="A41" t="s">
        <v>87</v>
      </c>
      <c r="B41" s="81" t="s">
        <v>332</v>
      </c>
      <c r="C41" s="1">
        <v>0.73</v>
      </c>
      <c r="E41" s="1">
        <v>0.73</v>
      </c>
      <c r="F41" s="1">
        <v>0.80300000000000005</v>
      </c>
      <c r="G41" s="1">
        <v>0.876</v>
      </c>
      <c r="H41" s="1">
        <v>0.94899999999999995</v>
      </c>
      <c r="I41" t="s">
        <v>568</v>
      </c>
    </row>
    <row r="42" spans="1:9" x14ac:dyDescent="0.3">
      <c r="A42" t="s">
        <v>88</v>
      </c>
      <c r="B42" s="81" t="s">
        <v>333</v>
      </c>
      <c r="C42" s="1">
        <v>0.75</v>
      </c>
      <c r="E42" s="1">
        <v>0.75</v>
      </c>
      <c r="F42" s="1">
        <v>0.82499999999999996</v>
      </c>
      <c r="G42" s="1">
        <v>0.9</v>
      </c>
      <c r="H42" s="1">
        <v>0.97499999999999998</v>
      </c>
      <c r="I42" t="s">
        <v>568</v>
      </c>
    </row>
    <row r="43" spans="1:9" x14ac:dyDescent="0.3">
      <c r="A43" t="s">
        <v>89</v>
      </c>
      <c r="B43" s="81" t="s">
        <v>334</v>
      </c>
      <c r="C43" s="1">
        <v>0.75</v>
      </c>
      <c r="E43" s="1">
        <v>0.75</v>
      </c>
      <c r="F43" s="1">
        <v>0.82499999999999996</v>
      </c>
      <c r="G43" s="1">
        <v>0.9</v>
      </c>
      <c r="H43" s="1">
        <v>0.97499999999999998</v>
      </c>
      <c r="I43" t="s">
        <v>568</v>
      </c>
    </row>
    <row r="44" spans="1:9" x14ac:dyDescent="0.3">
      <c r="A44" t="s">
        <v>90</v>
      </c>
      <c r="B44" s="81" t="s">
        <v>332</v>
      </c>
      <c r="C44" s="1">
        <v>0.73</v>
      </c>
      <c r="E44" s="1">
        <v>0.73</v>
      </c>
      <c r="F44" s="1">
        <v>0.80300000000000005</v>
      </c>
      <c r="G44" s="1">
        <v>0.876</v>
      </c>
      <c r="H44" s="1">
        <v>0.94899999999999995</v>
      </c>
      <c r="I44" t="s">
        <v>568</v>
      </c>
    </row>
    <row r="45" spans="1:9" x14ac:dyDescent="0.3">
      <c r="A45" t="s">
        <v>91</v>
      </c>
      <c r="B45" s="81" t="s">
        <v>333</v>
      </c>
      <c r="C45" s="1">
        <v>0.75</v>
      </c>
      <c r="E45" s="1">
        <v>0.75</v>
      </c>
      <c r="F45" s="1">
        <v>0.82499999999999996</v>
      </c>
      <c r="G45" s="1">
        <v>0.9</v>
      </c>
      <c r="H45" s="1">
        <v>0.97499999999999998</v>
      </c>
      <c r="I45" t="s">
        <v>568</v>
      </c>
    </row>
    <row r="46" spans="1:9" x14ac:dyDescent="0.3">
      <c r="A46" t="s">
        <v>92</v>
      </c>
      <c r="B46" s="81" t="s">
        <v>335</v>
      </c>
      <c r="C46" s="1">
        <v>0.73</v>
      </c>
      <c r="E46" s="1">
        <v>0.73</v>
      </c>
      <c r="F46" s="1">
        <v>0.80300000000000005</v>
      </c>
      <c r="G46" s="1">
        <v>0.876</v>
      </c>
      <c r="H46" s="1">
        <v>0.94899999999999995</v>
      </c>
      <c r="I46" t="s">
        <v>568</v>
      </c>
    </row>
    <row r="47" spans="1:9" ht="28.8" x14ac:dyDescent="0.3">
      <c r="A47" t="s">
        <v>93</v>
      </c>
      <c r="B47" s="81" t="s">
        <v>336</v>
      </c>
      <c r="C47" s="1">
        <v>1.19</v>
      </c>
      <c r="E47" s="1">
        <v>1.19</v>
      </c>
      <c r="F47" s="1">
        <v>1.3089999999999999</v>
      </c>
      <c r="G47" s="1">
        <v>1.4279999999999999</v>
      </c>
      <c r="H47" s="1">
        <v>1.5469999999999999</v>
      </c>
      <c r="I47" t="s">
        <v>568</v>
      </c>
    </row>
    <row r="48" spans="1:9" ht="43.2" x14ac:dyDescent="0.3">
      <c r="A48" t="s">
        <v>94</v>
      </c>
      <c r="B48" s="81" t="s">
        <v>337</v>
      </c>
      <c r="C48" s="1">
        <v>1.19</v>
      </c>
      <c r="E48" s="1">
        <v>1.19</v>
      </c>
      <c r="F48" s="1">
        <v>1.3089999999999999</v>
      </c>
      <c r="G48" s="1">
        <v>1.4279999999999999</v>
      </c>
      <c r="H48" s="1">
        <v>1.5469999999999999</v>
      </c>
      <c r="I48" t="s">
        <v>568</v>
      </c>
    </row>
    <row r="49" spans="1:9" x14ac:dyDescent="0.3">
      <c r="A49" t="s">
        <v>95</v>
      </c>
      <c r="B49" s="81" t="s">
        <v>338</v>
      </c>
      <c r="C49" s="1">
        <v>0.75</v>
      </c>
      <c r="E49" s="1">
        <v>0.75</v>
      </c>
      <c r="F49" s="1">
        <v>0.82499999999999996</v>
      </c>
      <c r="G49" s="1">
        <v>0.9</v>
      </c>
      <c r="H49" s="1">
        <v>0.97499999999999998</v>
      </c>
      <c r="I49" t="s">
        <v>568</v>
      </c>
    </row>
    <row r="50" spans="1:9" ht="28.8" x14ac:dyDescent="0.3">
      <c r="A50" t="s">
        <v>96</v>
      </c>
      <c r="B50" s="81" t="s">
        <v>339</v>
      </c>
      <c r="C50" s="1">
        <v>0.75</v>
      </c>
      <c r="E50" s="1">
        <v>0.75</v>
      </c>
      <c r="F50" s="1">
        <v>0.82499999999999996</v>
      </c>
      <c r="G50" s="1">
        <v>0.9</v>
      </c>
      <c r="H50" s="1">
        <v>0.97499999999999998</v>
      </c>
      <c r="I50" t="s">
        <v>568</v>
      </c>
    </row>
    <row r="51" spans="1:9" x14ac:dyDescent="0.3">
      <c r="A51" t="s">
        <v>97</v>
      </c>
      <c r="B51" s="81" t="s">
        <v>340</v>
      </c>
      <c r="C51" s="1">
        <v>0.75</v>
      </c>
      <c r="E51" s="1">
        <v>0.75</v>
      </c>
      <c r="F51" s="1">
        <v>0.82499999999999996</v>
      </c>
      <c r="G51" s="1">
        <v>0.9</v>
      </c>
      <c r="H51" s="1">
        <v>0.97499999999999998</v>
      </c>
      <c r="I51" t="s">
        <v>568</v>
      </c>
    </row>
    <row r="52" spans="1:9" x14ac:dyDescent="0.3">
      <c r="A52" t="s">
        <v>98</v>
      </c>
      <c r="B52" s="81" t="s">
        <v>341</v>
      </c>
      <c r="C52" s="1">
        <v>0.75</v>
      </c>
      <c r="E52" s="1">
        <v>0.75</v>
      </c>
      <c r="F52" s="1">
        <v>0.82499999999999996</v>
      </c>
      <c r="G52" s="1">
        <v>0.9</v>
      </c>
      <c r="H52" s="1">
        <v>0.97499999999999998</v>
      </c>
      <c r="I52" t="s">
        <v>568</v>
      </c>
    </row>
    <row r="53" spans="1:9" x14ac:dyDescent="0.3">
      <c r="A53" t="s">
        <v>99</v>
      </c>
      <c r="B53" s="81" t="s">
        <v>342</v>
      </c>
      <c r="C53" s="1">
        <v>0.75</v>
      </c>
      <c r="E53" s="1">
        <v>0.75</v>
      </c>
      <c r="F53" s="1">
        <v>0.82499999999999996</v>
      </c>
      <c r="G53" s="1">
        <v>0.9</v>
      </c>
      <c r="H53" s="1">
        <v>0.97499999999999998</v>
      </c>
      <c r="I53" t="s">
        <v>568</v>
      </c>
    </row>
    <row r="54" spans="1:9" x14ac:dyDescent="0.3">
      <c r="A54" t="s">
        <v>100</v>
      </c>
      <c r="B54" s="81" t="s">
        <v>341</v>
      </c>
      <c r="C54" s="1">
        <v>0.75</v>
      </c>
      <c r="E54" s="1">
        <v>0.75</v>
      </c>
      <c r="F54" s="1">
        <v>0.82499999999999996</v>
      </c>
      <c r="G54" s="1">
        <v>0.9</v>
      </c>
      <c r="H54" s="1">
        <v>0.97499999999999998</v>
      </c>
      <c r="I54" t="s">
        <v>568</v>
      </c>
    </row>
    <row r="55" spans="1:9" ht="72" x14ac:dyDescent="0.3">
      <c r="A55" t="s">
        <v>101</v>
      </c>
      <c r="B55" s="81" t="s">
        <v>343</v>
      </c>
      <c r="C55" s="1">
        <v>1.19</v>
      </c>
      <c r="E55" s="1">
        <v>1.19</v>
      </c>
      <c r="F55" s="1">
        <v>1.3089999999999999</v>
      </c>
      <c r="G55" s="1">
        <v>1.4279999999999999</v>
      </c>
      <c r="H55" s="1">
        <v>1.5469999999999999</v>
      </c>
      <c r="I55" t="s">
        <v>568</v>
      </c>
    </row>
    <row r="56" spans="1:9" ht="72" x14ac:dyDescent="0.3">
      <c r="A56" t="s">
        <v>102</v>
      </c>
      <c r="B56" s="81" t="s">
        <v>344</v>
      </c>
      <c r="C56" s="1">
        <v>1.19</v>
      </c>
      <c r="E56" s="1">
        <v>1.19</v>
      </c>
      <c r="F56" s="1">
        <v>1.3089999999999999</v>
      </c>
      <c r="G56" s="1">
        <v>1.4279999999999999</v>
      </c>
      <c r="H56" s="1">
        <v>1.5469999999999999</v>
      </c>
      <c r="I56" t="s">
        <v>568</v>
      </c>
    </row>
    <row r="57" spans="1:9" x14ac:dyDescent="0.3">
      <c r="A57" t="s">
        <v>103</v>
      </c>
      <c r="B57" s="81" t="s">
        <v>345</v>
      </c>
      <c r="C57" s="1">
        <v>1.19</v>
      </c>
      <c r="E57" s="1">
        <v>1.19</v>
      </c>
      <c r="F57" s="1">
        <v>1.3089999999999999</v>
      </c>
      <c r="G57" s="1">
        <v>1.4279999999999999</v>
      </c>
      <c r="H57" s="1">
        <v>1.5469999999999999</v>
      </c>
      <c r="I57" t="s">
        <v>568</v>
      </c>
    </row>
    <row r="58" spans="1:9" ht="28.8" x14ac:dyDescent="0.3">
      <c r="A58" t="s">
        <v>104</v>
      </c>
      <c r="B58" s="81" t="s">
        <v>346</v>
      </c>
      <c r="C58" s="1">
        <v>0.73</v>
      </c>
      <c r="E58" s="1">
        <v>0.73</v>
      </c>
      <c r="F58" s="1">
        <v>0.80300000000000005</v>
      </c>
      <c r="G58" s="1">
        <v>0.876</v>
      </c>
      <c r="H58" s="1">
        <v>0.94899999999999995</v>
      </c>
      <c r="I58" t="s">
        <v>568</v>
      </c>
    </row>
    <row r="59" spans="1:9" ht="43.2" x14ac:dyDescent="0.3">
      <c r="A59" t="s">
        <v>105</v>
      </c>
      <c r="B59" s="81" t="s">
        <v>347</v>
      </c>
      <c r="C59" s="1">
        <v>1.19</v>
      </c>
      <c r="E59" s="1">
        <v>1.19</v>
      </c>
      <c r="F59" s="1">
        <v>1.3089999999999999</v>
      </c>
      <c r="G59" s="1">
        <v>1.4279999999999999</v>
      </c>
      <c r="H59" s="1">
        <v>1.5469999999999999</v>
      </c>
      <c r="I59" t="s">
        <v>568</v>
      </c>
    </row>
    <row r="60" spans="1:9" ht="28.8" x14ac:dyDescent="0.3">
      <c r="A60" t="s">
        <v>106</v>
      </c>
      <c r="B60" s="81" t="s">
        <v>348</v>
      </c>
      <c r="C60" s="1">
        <v>1.19</v>
      </c>
      <c r="E60" s="1">
        <v>1.19</v>
      </c>
      <c r="F60" s="1">
        <v>1.3089999999999999</v>
      </c>
      <c r="G60" s="1">
        <v>1.4279999999999999</v>
      </c>
      <c r="H60" s="1">
        <v>1.5469999999999999</v>
      </c>
      <c r="I60" t="s">
        <v>568</v>
      </c>
    </row>
    <row r="61" spans="1:9" x14ac:dyDescent="0.3">
      <c r="A61" t="s">
        <v>107</v>
      </c>
      <c r="B61" s="81" t="s">
        <v>349</v>
      </c>
      <c r="C61" s="1">
        <v>0.51</v>
      </c>
      <c r="E61" s="1">
        <v>0.51</v>
      </c>
      <c r="F61" s="1">
        <v>0.56100000000000005</v>
      </c>
      <c r="G61" s="1">
        <v>0.61199999999999999</v>
      </c>
      <c r="H61" s="1">
        <v>0.66300000000000003</v>
      </c>
      <c r="I61" t="s">
        <v>568</v>
      </c>
    </row>
    <row r="62" spans="1:9" x14ac:dyDescent="0.3">
      <c r="A62" t="s">
        <v>108</v>
      </c>
      <c r="B62" s="81" t="s">
        <v>341</v>
      </c>
      <c r="C62" s="1">
        <v>1.19</v>
      </c>
      <c r="E62" s="1">
        <v>1.19</v>
      </c>
      <c r="F62" s="1">
        <v>1.3089999999999999</v>
      </c>
      <c r="G62" s="1">
        <v>1.4279999999999999</v>
      </c>
      <c r="H62" s="1">
        <v>1.5469999999999999</v>
      </c>
      <c r="I62" t="s">
        <v>568</v>
      </c>
    </row>
    <row r="63" spans="1:9" x14ac:dyDescent="0.3">
      <c r="A63" t="s">
        <v>44</v>
      </c>
      <c r="B63" s="81" t="s">
        <v>82</v>
      </c>
      <c r="C63" s="1">
        <v>10.82</v>
      </c>
      <c r="E63" s="1">
        <v>10.82</v>
      </c>
      <c r="F63" s="1">
        <v>11.901999999999999</v>
      </c>
      <c r="G63" s="1">
        <v>12.984</v>
      </c>
      <c r="H63" s="1">
        <v>14.066000000000001</v>
      </c>
    </row>
  </sheetData>
  <sheetProtection algorithmName="SHA-512" hashValue="q/inPDJlOzN2xwzv3DJqkmxy+9XFZTogbRj1DdsZ9ehO92lbezksoJ02mzesC1fkildSMEvI7cOQ+S+ww1Ao0g==" saltValue="S56Lw9TDqosmMs0vBCCanA==" spinCount="100000" sheet="1" objects="1" scenarios="1"/>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List77"/>
  <dimension ref="A1:I25"/>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85</v>
      </c>
      <c r="B2" s="81" t="s">
        <v>330</v>
      </c>
      <c r="C2" s="1">
        <v>3.198</v>
      </c>
      <c r="E2" s="1">
        <v>3.198</v>
      </c>
      <c r="F2" s="1">
        <v>3.5179999999999998</v>
      </c>
      <c r="G2" s="1">
        <v>3.8380000000000001</v>
      </c>
      <c r="H2" s="1">
        <v>4.157</v>
      </c>
      <c r="I2" t="s">
        <v>572</v>
      </c>
    </row>
    <row r="3" spans="1:9" x14ac:dyDescent="0.3">
      <c r="A3" t="s">
        <v>86</v>
      </c>
      <c r="B3" s="81" t="s">
        <v>331</v>
      </c>
      <c r="C3" s="1">
        <v>3.7120000000000002</v>
      </c>
      <c r="E3" s="1">
        <v>3.7120000000000002</v>
      </c>
      <c r="F3" s="1">
        <v>4.0830000000000002</v>
      </c>
      <c r="G3" s="1">
        <v>4.4539999999999997</v>
      </c>
      <c r="H3" s="1">
        <v>4.8250000000000002</v>
      </c>
      <c r="I3" t="s">
        <v>572</v>
      </c>
    </row>
    <row r="4" spans="1:9" x14ac:dyDescent="0.3">
      <c r="A4" t="s">
        <v>87</v>
      </c>
      <c r="B4" s="81" t="s">
        <v>332</v>
      </c>
      <c r="C4" s="1">
        <v>4.1239999999999997</v>
      </c>
      <c r="E4" s="1">
        <v>4.1239999999999997</v>
      </c>
      <c r="F4" s="1">
        <v>4.5359999999999996</v>
      </c>
      <c r="G4" s="1">
        <v>4.9489999999999998</v>
      </c>
      <c r="H4" s="1">
        <v>5.3609999999999998</v>
      </c>
      <c r="I4" t="s">
        <v>572</v>
      </c>
    </row>
    <row r="5" spans="1:9" x14ac:dyDescent="0.3">
      <c r="A5" t="s">
        <v>88</v>
      </c>
      <c r="B5" s="81" t="s">
        <v>333</v>
      </c>
      <c r="C5" s="1">
        <v>4.1609999999999996</v>
      </c>
      <c r="E5" s="1">
        <v>4.1609999999999996</v>
      </c>
      <c r="F5" s="1">
        <v>4.5780000000000003</v>
      </c>
      <c r="G5" s="1">
        <v>4.9939999999999998</v>
      </c>
      <c r="H5" s="1">
        <v>5.41</v>
      </c>
      <c r="I5" t="s">
        <v>572</v>
      </c>
    </row>
    <row r="6" spans="1:9" x14ac:dyDescent="0.3">
      <c r="A6" t="s">
        <v>89</v>
      </c>
      <c r="B6" s="81" t="s">
        <v>334</v>
      </c>
      <c r="C6" s="1">
        <v>4.1609999999999996</v>
      </c>
      <c r="E6" s="1">
        <v>4.1609999999999996</v>
      </c>
      <c r="F6" s="1">
        <v>4.5780000000000003</v>
      </c>
      <c r="G6" s="1">
        <v>4.9939999999999998</v>
      </c>
      <c r="H6" s="1">
        <v>5.41</v>
      </c>
      <c r="I6" t="s">
        <v>572</v>
      </c>
    </row>
    <row r="7" spans="1:9" x14ac:dyDescent="0.3">
      <c r="A7" t="s">
        <v>90</v>
      </c>
      <c r="B7" s="81" t="s">
        <v>332</v>
      </c>
      <c r="C7" s="1">
        <v>4.1239999999999997</v>
      </c>
      <c r="E7" s="1">
        <v>4.1239999999999997</v>
      </c>
      <c r="F7" s="1">
        <v>4.5359999999999996</v>
      </c>
      <c r="G7" s="1">
        <v>4.9489999999999998</v>
      </c>
      <c r="H7" s="1">
        <v>5.3609999999999998</v>
      </c>
      <c r="I7" t="s">
        <v>572</v>
      </c>
    </row>
    <row r="8" spans="1:9" x14ac:dyDescent="0.3">
      <c r="A8" t="s">
        <v>91</v>
      </c>
      <c r="B8" s="81" t="s">
        <v>333</v>
      </c>
      <c r="C8" s="1">
        <v>4.1609999999999996</v>
      </c>
      <c r="E8" s="1">
        <v>4.1609999999999996</v>
      </c>
      <c r="F8" s="1">
        <v>4.5780000000000003</v>
      </c>
      <c r="G8" s="1">
        <v>4.9939999999999998</v>
      </c>
      <c r="H8" s="1">
        <v>5.41</v>
      </c>
      <c r="I8" t="s">
        <v>572</v>
      </c>
    </row>
    <row r="9" spans="1:9" x14ac:dyDescent="0.3">
      <c r="A9" t="s">
        <v>92</v>
      </c>
      <c r="B9" s="81" t="s">
        <v>335</v>
      </c>
      <c r="C9" s="1">
        <v>4.1239999999999997</v>
      </c>
      <c r="E9" s="1">
        <v>4.1239999999999997</v>
      </c>
      <c r="F9" s="1">
        <v>4.5359999999999996</v>
      </c>
      <c r="G9" s="1">
        <v>4.9489999999999998</v>
      </c>
      <c r="H9" s="1">
        <v>5.3609999999999998</v>
      </c>
      <c r="I9" t="s">
        <v>572</v>
      </c>
    </row>
    <row r="10" spans="1:9" ht="28.8" x14ac:dyDescent="0.3">
      <c r="A10" t="s">
        <v>93</v>
      </c>
      <c r="B10" s="81" t="s">
        <v>336</v>
      </c>
      <c r="C10" s="1">
        <v>4.9859999999999998</v>
      </c>
      <c r="E10" s="1">
        <v>4.9859999999999998</v>
      </c>
      <c r="F10" s="1">
        <v>5.4850000000000003</v>
      </c>
      <c r="G10" s="1">
        <v>5.984</v>
      </c>
      <c r="H10" s="1">
        <v>6.4820000000000002</v>
      </c>
      <c r="I10" t="s">
        <v>572</v>
      </c>
    </row>
    <row r="11" spans="1:9" ht="43.2" x14ac:dyDescent="0.3">
      <c r="A11" t="s">
        <v>94</v>
      </c>
      <c r="B11" s="81" t="s">
        <v>337</v>
      </c>
      <c r="C11" s="1">
        <v>4.9859999999999998</v>
      </c>
      <c r="E11" s="1">
        <v>4.9859999999999998</v>
      </c>
      <c r="F11" s="1">
        <v>5.4850000000000003</v>
      </c>
      <c r="G11" s="1">
        <v>5.984</v>
      </c>
      <c r="H11" s="1">
        <v>6.4820000000000002</v>
      </c>
      <c r="I11" t="s">
        <v>572</v>
      </c>
    </row>
    <row r="12" spans="1:9" x14ac:dyDescent="0.3">
      <c r="A12" t="s">
        <v>95</v>
      </c>
      <c r="B12" s="81" t="s">
        <v>338</v>
      </c>
      <c r="C12" s="1">
        <v>4.1609999999999996</v>
      </c>
      <c r="E12" s="1">
        <v>4.1609999999999996</v>
      </c>
      <c r="F12" s="1">
        <v>4.5780000000000003</v>
      </c>
      <c r="G12" s="1">
        <v>4.9939999999999998</v>
      </c>
      <c r="H12" s="1">
        <v>5.41</v>
      </c>
      <c r="I12" t="s">
        <v>572</v>
      </c>
    </row>
    <row r="13" spans="1:9" ht="28.8" x14ac:dyDescent="0.3">
      <c r="A13" t="s">
        <v>96</v>
      </c>
      <c r="B13" s="81" t="s">
        <v>339</v>
      </c>
      <c r="C13" s="1">
        <v>4.1609999999999996</v>
      </c>
      <c r="E13" s="1">
        <v>4.1609999999999996</v>
      </c>
      <c r="F13" s="1">
        <v>4.5780000000000003</v>
      </c>
      <c r="G13" s="1">
        <v>4.9939999999999998</v>
      </c>
      <c r="H13" s="1">
        <v>5.41</v>
      </c>
      <c r="I13" t="s">
        <v>572</v>
      </c>
    </row>
    <row r="14" spans="1:9" x14ac:dyDescent="0.3">
      <c r="A14" t="s">
        <v>97</v>
      </c>
      <c r="B14" s="81" t="s">
        <v>340</v>
      </c>
      <c r="C14" s="1">
        <v>4.1609999999999996</v>
      </c>
      <c r="E14" s="1">
        <v>4.1609999999999996</v>
      </c>
      <c r="F14" s="1">
        <v>4.5780000000000003</v>
      </c>
      <c r="G14" s="1">
        <v>4.9939999999999998</v>
      </c>
      <c r="H14" s="1">
        <v>5.41</v>
      </c>
      <c r="I14" t="s">
        <v>572</v>
      </c>
    </row>
    <row r="15" spans="1:9" x14ac:dyDescent="0.3">
      <c r="A15" t="s">
        <v>98</v>
      </c>
      <c r="B15" s="81" t="s">
        <v>341</v>
      </c>
      <c r="C15" s="1">
        <v>4.1609999999999996</v>
      </c>
      <c r="E15" s="1">
        <v>4.1609999999999996</v>
      </c>
      <c r="F15" s="1">
        <v>4.5780000000000003</v>
      </c>
      <c r="G15" s="1">
        <v>4.9939999999999998</v>
      </c>
      <c r="H15" s="1">
        <v>5.41</v>
      </c>
      <c r="I15" t="s">
        <v>572</v>
      </c>
    </row>
    <row r="16" spans="1:9" x14ac:dyDescent="0.3">
      <c r="A16" t="s">
        <v>99</v>
      </c>
      <c r="B16" s="81" t="s">
        <v>342</v>
      </c>
      <c r="C16" s="1">
        <v>4.1609999999999996</v>
      </c>
      <c r="E16" s="1">
        <v>4.1609999999999996</v>
      </c>
      <c r="F16" s="1">
        <v>4.5780000000000003</v>
      </c>
      <c r="G16" s="1">
        <v>4.9939999999999998</v>
      </c>
      <c r="H16" s="1">
        <v>5.41</v>
      </c>
      <c r="I16" t="s">
        <v>572</v>
      </c>
    </row>
    <row r="17" spans="1:9" x14ac:dyDescent="0.3">
      <c r="A17" t="s">
        <v>100</v>
      </c>
      <c r="B17" s="81" t="s">
        <v>341</v>
      </c>
      <c r="C17" s="1">
        <v>4.1609999999999996</v>
      </c>
      <c r="E17" s="1">
        <v>4.1609999999999996</v>
      </c>
      <c r="F17" s="1">
        <v>4.5780000000000003</v>
      </c>
      <c r="G17" s="1">
        <v>4.9939999999999998</v>
      </c>
      <c r="H17" s="1">
        <v>5.41</v>
      </c>
      <c r="I17" t="s">
        <v>572</v>
      </c>
    </row>
    <row r="18" spans="1:9" ht="72" x14ac:dyDescent="0.3">
      <c r="A18" t="s">
        <v>101</v>
      </c>
      <c r="B18" s="81" t="s">
        <v>343</v>
      </c>
      <c r="C18" s="1">
        <v>4.9859999999999998</v>
      </c>
      <c r="E18" s="1">
        <v>4.9859999999999998</v>
      </c>
      <c r="F18" s="1">
        <v>5.4850000000000003</v>
      </c>
      <c r="G18" s="1">
        <v>5.984</v>
      </c>
      <c r="H18" s="1">
        <v>6.4820000000000002</v>
      </c>
      <c r="I18" t="s">
        <v>572</v>
      </c>
    </row>
    <row r="19" spans="1:9" ht="72" x14ac:dyDescent="0.3">
      <c r="A19" t="s">
        <v>102</v>
      </c>
      <c r="B19" s="81" t="s">
        <v>344</v>
      </c>
      <c r="C19" s="1">
        <v>4.9859999999999998</v>
      </c>
      <c r="E19" s="1">
        <v>4.9859999999999998</v>
      </c>
      <c r="F19" s="1">
        <v>5.4850000000000003</v>
      </c>
      <c r="G19" s="1">
        <v>5.984</v>
      </c>
      <c r="H19" s="1">
        <v>6.4820000000000002</v>
      </c>
      <c r="I19" t="s">
        <v>572</v>
      </c>
    </row>
    <row r="20" spans="1:9" x14ac:dyDescent="0.3">
      <c r="A20" t="s">
        <v>103</v>
      </c>
      <c r="B20" s="81" t="s">
        <v>345</v>
      </c>
      <c r="C20" s="1">
        <v>4.9859999999999998</v>
      </c>
      <c r="E20" s="1">
        <v>4.9859999999999998</v>
      </c>
      <c r="F20" s="1">
        <v>5.4850000000000003</v>
      </c>
      <c r="G20" s="1">
        <v>5.984</v>
      </c>
      <c r="H20" s="1">
        <v>6.4820000000000002</v>
      </c>
      <c r="I20" t="s">
        <v>572</v>
      </c>
    </row>
    <row r="21" spans="1:9" ht="28.8" x14ac:dyDescent="0.3">
      <c r="A21" t="s">
        <v>104</v>
      </c>
      <c r="B21" s="81" t="s">
        <v>346</v>
      </c>
      <c r="C21" s="1">
        <v>4.1239999999999997</v>
      </c>
      <c r="E21" s="1">
        <v>4.1239999999999997</v>
      </c>
      <c r="F21" s="1">
        <v>4.5359999999999996</v>
      </c>
      <c r="G21" s="1">
        <v>4.9489999999999998</v>
      </c>
      <c r="H21" s="1">
        <v>5.3609999999999998</v>
      </c>
      <c r="I21" t="s">
        <v>572</v>
      </c>
    </row>
    <row r="22" spans="1:9" ht="43.2" x14ac:dyDescent="0.3">
      <c r="A22" t="s">
        <v>105</v>
      </c>
      <c r="B22" s="81" t="s">
        <v>347</v>
      </c>
      <c r="C22" s="1">
        <v>4.9859999999999998</v>
      </c>
      <c r="E22" s="1">
        <v>4.9859999999999998</v>
      </c>
      <c r="F22" s="1">
        <v>5.4850000000000003</v>
      </c>
      <c r="G22" s="1">
        <v>5.984</v>
      </c>
      <c r="H22" s="1">
        <v>6.4820000000000002</v>
      </c>
      <c r="I22" t="s">
        <v>572</v>
      </c>
    </row>
    <row r="23" spans="1:9" ht="28.8" x14ac:dyDescent="0.3">
      <c r="A23" t="s">
        <v>106</v>
      </c>
      <c r="B23" s="81" t="s">
        <v>348</v>
      </c>
      <c r="C23" s="1">
        <v>4.9859999999999998</v>
      </c>
      <c r="E23" s="1">
        <v>4.9859999999999998</v>
      </c>
      <c r="F23" s="1">
        <v>5.4850000000000003</v>
      </c>
      <c r="G23" s="1">
        <v>5.984</v>
      </c>
      <c r="H23" s="1">
        <v>6.4820000000000002</v>
      </c>
      <c r="I23" t="s">
        <v>572</v>
      </c>
    </row>
    <row r="24" spans="1:9" x14ac:dyDescent="0.3">
      <c r="A24" t="s">
        <v>107</v>
      </c>
      <c r="B24" s="81" t="s">
        <v>349</v>
      </c>
      <c r="C24" s="1">
        <v>3.7120000000000002</v>
      </c>
      <c r="E24" s="1">
        <v>3.7120000000000002</v>
      </c>
      <c r="F24" s="1">
        <v>4.0830000000000002</v>
      </c>
      <c r="G24" s="1">
        <v>4.4539999999999997</v>
      </c>
      <c r="H24" s="1">
        <v>4.8250000000000002</v>
      </c>
      <c r="I24" t="s">
        <v>572</v>
      </c>
    </row>
    <row r="25" spans="1:9" x14ac:dyDescent="0.3">
      <c r="A25" t="s">
        <v>108</v>
      </c>
      <c r="B25" s="81" t="s">
        <v>341</v>
      </c>
      <c r="C25" s="1">
        <v>4.9859999999999998</v>
      </c>
      <c r="E25" s="1">
        <v>4.9859999999999998</v>
      </c>
      <c r="F25" s="1">
        <v>5.4850000000000003</v>
      </c>
      <c r="G25" s="1">
        <v>5.984</v>
      </c>
      <c r="H25" s="1">
        <v>6.4820000000000002</v>
      </c>
      <c r="I25" t="s">
        <v>572</v>
      </c>
    </row>
  </sheetData>
  <sheetProtection algorithmName="SHA-512" hashValue="J3Io7hQFz6yXgZPXA3e85UgjD8UdHVJhRtjJzqijBV/6dG4+Y8LkAQF9V990AnpL6O3JO29kRxzCbd9pDXKMlg==" saltValue="1AvFi/mUQaXrzdpvC5nUUw==" spinCount="100000" sheet="1" objects="1" scenarios="1"/>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List78"/>
  <dimension ref="A1:I260"/>
  <sheetViews>
    <sheetView workbookViewId="0">
      <selection activeCell="J13" sqref="J13"/>
    </sheetView>
  </sheetViews>
  <sheetFormatPr defaultRowHeight="14.4" x14ac:dyDescent="0.3"/>
  <cols>
    <col min="1" max="1" width="9.88671875" bestFit="1" customWidth="1"/>
    <col min="2" max="2" width="53.109375" style="81" customWidth="1"/>
  </cols>
  <sheetData>
    <row r="1" spans="1:9" s="82"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0.03</v>
      </c>
      <c r="E4" s="1">
        <v>1.38</v>
      </c>
      <c r="F4" s="1">
        <v>1.518</v>
      </c>
      <c r="G4" s="1">
        <v>1.6559999999999999</v>
      </c>
      <c r="H4" s="1">
        <v>1.794</v>
      </c>
      <c r="I4" t="s">
        <v>83</v>
      </c>
    </row>
    <row r="5" spans="1:9" x14ac:dyDescent="0.3">
      <c r="A5" t="s">
        <v>11</v>
      </c>
      <c r="B5" s="81" t="s">
        <v>48</v>
      </c>
    </row>
    <row r="6" spans="1:9" x14ac:dyDescent="0.3">
      <c r="A6" t="s">
        <v>12</v>
      </c>
      <c r="B6" s="81" t="s">
        <v>49</v>
      </c>
      <c r="C6" s="1">
        <v>1.35</v>
      </c>
      <c r="D6" s="1">
        <v>0.05</v>
      </c>
      <c r="E6" s="1">
        <v>1.4</v>
      </c>
      <c r="F6" s="1">
        <v>1.54</v>
      </c>
      <c r="G6" s="1">
        <v>1.68</v>
      </c>
      <c r="H6" s="1">
        <v>1.82</v>
      </c>
    </row>
    <row r="7" spans="1:9" x14ac:dyDescent="0.3">
      <c r="A7" t="s">
        <v>13</v>
      </c>
      <c r="B7" s="81" t="s">
        <v>50</v>
      </c>
    </row>
    <row r="8" spans="1:9" x14ac:dyDescent="0.3">
      <c r="A8" t="s">
        <v>13</v>
      </c>
      <c r="B8" s="81" t="s">
        <v>51</v>
      </c>
      <c r="C8" s="1">
        <v>1.28</v>
      </c>
      <c r="D8" s="1">
        <v>0.05</v>
      </c>
      <c r="E8" s="1">
        <v>1.33</v>
      </c>
      <c r="F8" s="1">
        <v>1.4630000000000001</v>
      </c>
      <c r="G8" s="1">
        <v>1.5960000000000001</v>
      </c>
      <c r="H8" s="1">
        <v>1.7290000000000001</v>
      </c>
      <c r="I8" t="s">
        <v>83</v>
      </c>
    </row>
    <row r="9" spans="1:9" x14ac:dyDescent="0.3">
      <c r="A9" t="s">
        <v>14</v>
      </c>
      <c r="B9" s="81" t="s">
        <v>52</v>
      </c>
    </row>
    <row r="10" spans="1:9" x14ac:dyDescent="0.3">
      <c r="A10" t="s">
        <v>15</v>
      </c>
      <c r="B10" s="81" t="s">
        <v>53</v>
      </c>
      <c r="C10" s="1">
        <v>2.14</v>
      </c>
      <c r="D10" s="1">
        <v>0.03</v>
      </c>
      <c r="E10" s="1">
        <v>2.17</v>
      </c>
      <c r="F10" s="1">
        <v>2.1920000000000002</v>
      </c>
      <c r="G10" s="1">
        <v>2.1920000000000002</v>
      </c>
      <c r="H10" s="1">
        <v>2.1920000000000002</v>
      </c>
    </row>
    <row r="11" spans="1:9" x14ac:dyDescent="0.3">
      <c r="A11" t="s">
        <v>16</v>
      </c>
      <c r="B11" s="81" t="s">
        <v>54</v>
      </c>
      <c r="C11" s="1">
        <v>2.1</v>
      </c>
      <c r="D11" s="1">
        <v>0.11</v>
      </c>
      <c r="E11" s="1">
        <v>2.2000000000000002</v>
      </c>
      <c r="F11" s="1">
        <v>2.222</v>
      </c>
      <c r="G11" s="1">
        <v>2.222</v>
      </c>
      <c r="H11" s="1">
        <v>2.222</v>
      </c>
    </row>
    <row r="12" spans="1:9" x14ac:dyDescent="0.3">
      <c r="A12" t="s">
        <v>17</v>
      </c>
      <c r="B12" s="81" t="s">
        <v>55</v>
      </c>
      <c r="C12" s="1">
        <v>0.63</v>
      </c>
      <c r="D12" s="1">
        <v>0.03</v>
      </c>
      <c r="E12" s="1">
        <v>0.66</v>
      </c>
      <c r="F12" s="1">
        <v>0.66700000000000004</v>
      </c>
      <c r="G12" s="1">
        <v>0.66700000000000004</v>
      </c>
      <c r="H12" s="1">
        <v>0.66700000000000004</v>
      </c>
    </row>
    <row r="13" spans="1:9" x14ac:dyDescent="0.3">
      <c r="A13" t="s">
        <v>18</v>
      </c>
      <c r="B13" s="81" t="s">
        <v>56</v>
      </c>
      <c r="C13" s="1">
        <v>1.8</v>
      </c>
      <c r="D13" s="1">
        <v>0.05</v>
      </c>
      <c r="E13" s="1">
        <v>1.86</v>
      </c>
      <c r="F13" s="1">
        <v>1.879</v>
      </c>
      <c r="G13" s="1">
        <v>1.879</v>
      </c>
      <c r="H13" s="1">
        <v>1.879</v>
      </c>
    </row>
    <row r="14" spans="1:9" x14ac:dyDescent="0.3">
      <c r="A14" t="s">
        <v>19</v>
      </c>
      <c r="B14" s="81" t="s">
        <v>57</v>
      </c>
    </row>
    <row r="15" spans="1:9" ht="57.6" x14ac:dyDescent="0.3">
      <c r="A15" t="s">
        <v>20</v>
      </c>
      <c r="B15" s="81" t="s">
        <v>58</v>
      </c>
      <c r="C15" s="1">
        <v>0.48</v>
      </c>
      <c r="D15" s="1">
        <v>0.03</v>
      </c>
      <c r="E15" s="1">
        <v>0.5</v>
      </c>
      <c r="F15" s="1">
        <v>0.505</v>
      </c>
      <c r="G15" s="1">
        <v>0.505</v>
      </c>
      <c r="H15" s="1">
        <v>0.505</v>
      </c>
    </row>
    <row r="16" spans="1:9" ht="57.6" x14ac:dyDescent="0.3">
      <c r="A16" t="s">
        <v>21</v>
      </c>
      <c r="B16" s="81" t="s">
        <v>59</v>
      </c>
      <c r="C16" s="1">
        <v>0.79</v>
      </c>
      <c r="D16" s="1">
        <v>0.03</v>
      </c>
      <c r="E16" s="1">
        <v>0.82</v>
      </c>
      <c r="F16" s="1">
        <v>0.82799999999999996</v>
      </c>
      <c r="G16" s="1">
        <v>0.82799999999999996</v>
      </c>
      <c r="H16" s="1">
        <v>0.82799999999999996</v>
      </c>
    </row>
    <row r="17" spans="1:8" ht="72" x14ac:dyDescent="0.3">
      <c r="A17" t="s">
        <v>22</v>
      </c>
      <c r="B17" s="81" t="s">
        <v>60</v>
      </c>
      <c r="C17" s="1">
        <v>1.43</v>
      </c>
      <c r="D17" s="1">
        <v>0.08</v>
      </c>
      <c r="E17" s="1">
        <v>1.52</v>
      </c>
      <c r="F17" s="1">
        <v>1.5349999999999999</v>
      </c>
      <c r="G17" s="1">
        <v>1.5349999999999999</v>
      </c>
      <c r="H17" s="1">
        <v>1.5349999999999999</v>
      </c>
    </row>
    <row r="18" spans="1:8" ht="57.6" x14ac:dyDescent="0.3">
      <c r="A18" t="s">
        <v>23</v>
      </c>
      <c r="B18" s="81" t="s">
        <v>61</v>
      </c>
      <c r="C18" s="1">
        <v>1.4</v>
      </c>
      <c r="D18" s="1">
        <v>0.08</v>
      </c>
      <c r="E18" s="1">
        <v>1.48</v>
      </c>
      <c r="F18" s="1">
        <v>1.4950000000000001</v>
      </c>
      <c r="G18" s="1">
        <v>1.4950000000000001</v>
      </c>
      <c r="H18" s="1">
        <v>1.4950000000000001</v>
      </c>
    </row>
    <row r="19" spans="1:8" ht="28.8" x14ac:dyDescent="0.3">
      <c r="A19" t="s">
        <v>24</v>
      </c>
      <c r="B19" s="81" t="s">
        <v>62</v>
      </c>
      <c r="C19" s="1">
        <v>0.62</v>
      </c>
      <c r="D19" s="1">
        <v>0.06</v>
      </c>
      <c r="E19" s="1">
        <v>0.68</v>
      </c>
      <c r="F19" s="1">
        <v>0.68700000000000006</v>
      </c>
      <c r="G19" s="1">
        <v>0.68700000000000006</v>
      </c>
      <c r="H19" s="1">
        <v>0.68700000000000006</v>
      </c>
    </row>
    <row r="20" spans="1:8" ht="28.8" x14ac:dyDescent="0.3">
      <c r="A20" t="s">
        <v>25</v>
      </c>
      <c r="B20" s="81" t="s">
        <v>63</v>
      </c>
      <c r="C20" s="1">
        <v>1.22</v>
      </c>
      <c r="D20" s="1">
        <v>7.0000000000000007E-2</v>
      </c>
      <c r="E20" s="1">
        <v>1.29</v>
      </c>
      <c r="F20" s="1">
        <v>1.3029999999999999</v>
      </c>
      <c r="G20" s="1">
        <v>1.3029999999999999</v>
      </c>
      <c r="H20" s="1">
        <v>1.3029999999999999</v>
      </c>
    </row>
    <row r="21" spans="1:8" ht="28.8" x14ac:dyDescent="0.3">
      <c r="A21" t="s">
        <v>26</v>
      </c>
      <c r="B21" s="81" t="s">
        <v>64</v>
      </c>
      <c r="C21" s="1">
        <v>1.37</v>
      </c>
      <c r="D21" s="1">
        <v>0.05</v>
      </c>
      <c r="E21" s="1">
        <v>1.42</v>
      </c>
      <c r="F21" s="1">
        <v>1.4339999999999999</v>
      </c>
      <c r="G21" s="1">
        <v>1.4339999999999999</v>
      </c>
      <c r="H21" s="1">
        <v>1.4339999999999999</v>
      </c>
    </row>
    <row r="22" spans="1:8" ht="43.2" x14ac:dyDescent="0.3">
      <c r="A22" t="s">
        <v>27</v>
      </c>
      <c r="B22" s="81" t="s">
        <v>65</v>
      </c>
      <c r="C22" s="1">
        <v>2.11</v>
      </c>
      <c r="D22" s="1">
        <v>0.08</v>
      </c>
      <c r="E22" s="1">
        <v>2.19</v>
      </c>
      <c r="F22" s="1">
        <v>2.2120000000000002</v>
      </c>
      <c r="G22" s="1">
        <v>2.2120000000000002</v>
      </c>
      <c r="H22" s="1">
        <v>2.2120000000000002</v>
      </c>
    </row>
    <row r="23" spans="1:8" ht="72" x14ac:dyDescent="0.3">
      <c r="A23" t="s">
        <v>28</v>
      </c>
      <c r="B23" s="81" t="s">
        <v>66</v>
      </c>
      <c r="C23" s="1">
        <v>1.82</v>
      </c>
      <c r="D23" s="1">
        <v>0.08</v>
      </c>
      <c r="E23" s="1">
        <v>1.89</v>
      </c>
      <c r="F23" s="1">
        <v>1.909</v>
      </c>
      <c r="G23" s="1">
        <v>1.909</v>
      </c>
      <c r="H23" s="1">
        <v>1.909</v>
      </c>
    </row>
    <row r="24" spans="1:8" ht="72" x14ac:dyDescent="0.3">
      <c r="A24" t="s">
        <v>29</v>
      </c>
      <c r="B24" s="81" t="s">
        <v>67</v>
      </c>
      <c r="C24" s="1">
        <v>1.82</v>
      </c>
      <c r="D24" s="1">
        <v>0.08</v>
      </c>
      <c r="E24" s="1">
        <v>1.89</v>
      </c>
      <c r="F24" s="1">
        <v>1.909</v>
      </c>
      <c r="G24" s="1">
        <v>1.909</v>
      </c>
      <c r="H24" s="1">
        <v>1.909</v>
      </c>
    </row>
    <row r="25" spans="1:8" ht="28.8" x14ac:dyDescent="0.3">
      <c r="A25" t="s">
        <v>30</v>
      </c>
      <c r="B25" s="81" t="s">
        <v>68</v>
      </c>
      <c r="C25" s="1">
        <v>3.34</v>
      </c>
      <c r="D25" s="1">
        <v>0.05</v>
      </c>
      <c r="E25" s="1">
        <v>3.39</v>
      </c>
      <c r="F25" s="1">
        <v>3.4239999999999999</v>
      </c>
      <c r="G25" s="1">
        <v>3.4239999999999999</v>
      </c>
      <c r="H25" s="1">
        <v>3.4239999999999999</v>
      </c>
    </row>
    <row r="26" spans="1:8" ht="43.2" x14ac:dyDescent="0.3">
      <c r="A26" t="s">
        <v>31</v>
      </c>
      <c r="B26" s="81" t="s">
        <v>69</v>
      </c>
      <c r="C26" s="1">
        <v>1.77</v>
      </c>
      <c r="D26" s="1">
        <v>7.0000000000000007E-2</v>
      </c>
      <c r="E26" s="1">
        <v>1.84</v>
      </c>
      <c r="F26" s="1">
        <v>1.8580000000000001</v>
      </c>
      <c r="G26" s="1">
        <v>1.8580000000000001</v>
      </c>
      <c r="H26" s="1">
        <v>1.8580000000000001</v>
      </c>
    </row>
    <row r="27" spans="1:8" ht="43.2" x14ac:dyDescent="0.3">
      <c r="A27" t="s">
        <v>32</v>
      </c>
      <c r="B27" s="81" t="s">
        <v>70</v>
      </c>
      <c r="C27" s="1">
        <v>1.4</v>
      </c>
      <c r="D27" s="1">
        <v>0.06</v>
      </c>
      <c r="E27" s="1">
        <v>1.46</v>
      </c>
      <c r="F27" s="1">
        <v>1.4750000000000001</v>
      </c>
      <c r="G27" s="1">
        <v>1.4750000000000001</v>
      </c>
      <c r="H27" s="1">
        <v>1.4750000000000001</v>
      </c>
    </row>
    <row r="28" spans="1:8" ht="100.8" x14ac:dyDescent="0.3">
      <c r="A28" t="s">
        <v>33</v>
      </c>
      <c r="B28" s="81" t="s">
        <v>71</v>
      </c>
      <c r="C28" s="1">
        <v>1.48</v>
      </c>
      <c r="D28" s="1">
        <v>0.08</v>
      </c>
      <c r="E28" s="1">
        <v>1.56</v>
      </c>
      <c r="F28" s="1">
        <v>1.5760000000000001</v>
      </c>
      <c r="G28" s="1">
        <v>1.5760000000000001</v>
      </c>
      <c r="H28" s="1">
        <v>1.5760000000000001</v>
      </c>
    </row>
    <row r="29" spans="1:8" ht="28.8" x14ac:dyDescent="0.3">
      <c r="A29" t="s">
        <v>34</v>
      </c>
      <c r="B29" s="81" t="s">
        <v>72</v>
      </c>
    </row>
    <row r="30" spans="1:8" ht="43.2" x14ac:dyDescent="0.3">
      <c r="A30" t="s">
        <v>35</v>
      </c>
      <c r="B30" s="81" t="s">
        <v>73</v>
      </c>
      <c r="C30" s="1">
        <v>0.72</v>
      </c>
      <c r="D30" s="1">
        <v>0.06</v>
      </c>
      <c r="E30" s="1">
        <v>0.78</v>
      </c>
      <c r="F30" s="1">
        <v>0.78800000000000003</v>
      </c>
      <c r="G30" s="1">
        <v>0.78800000000000003</v>
      </c>
      <c r="H30" s="1">
        <v>0.78800000000000003</v>
      </c>
    </row>
    <row r="31" spans="1:8" ht="57.6" x14ac:dyDescent="0.3">
      <c r="A31" t="s">
        <v>36</v>
      </c>
      <c r="B31" s="81" t="s">
        <v>74</v>
      </c>
      <c r="C31" s="1">
        <v>0.9</v>
      </c>
      <c r="D31" s="1">
        <v>0.08</v>
      </c>
      <c r="E31" s="1">
        <v>0.98</v>
      </c>
      <c r="F31" s="1">
        <v>0.99</v>
      </c>
      <c r="G31" s="1">
        <v>0.99</v>
      </c>
      <c r="H31" s="1">
        <v>0.99</v>
      </c>
    </row>
    <row r="32" spans="1:8" ht="57.6" x14ac:dyDescent="0.3">
      <c r="A32" t="s">
        <v>37</v>
      </c>
      <c r="B32" s="81" t="s">
        <v>75</v>
      </c>
      <c r="C32" s="1">
        <v>0.61</v>
      </c>
      <c r="D32" s="1">
        <v>0.06</v>
      </c>
      <c r="E32" s="1">
        <v>0.67</v>
      </c>
      <c r="F32" s="1">
        <v>0.67700000000000005</v>
      </c>
      <c r="G32" s="1">
        <v>0.67700000000000005</v>
      </c>
      <c r="H32" s="1">
        <v>0.67700000000000005</v>
      </c>
    </row>
    <row r="33" spans="1:9" ht="43.2" x14ac:dyDescent="0.3">
      <c r="A33" t="s">
        <v>38</v>
      </c>
      <c r="B33" s="81" t="s">
        <v>76</v>
      </c>
      <c r="C33" s="1">
        <v>0.49</v>
      </c>
      <c r="D33" s="1">
        <v>0.05</v>
      </c>
      <c r="E33" s="1">
        <v>0.54</v>
      </c>
      <c r="F33" s="1">
        <v>0.54500000000000004</v>
      </c>
      <c r="G33" s="1">
        <v>0.54500000000000004</v>
      </c>
      <c r="H33" s="1">
        <v>0.54500000000000004</v>
      </c>
    </row>
    <row r="34" spans="1:9" ht="57.6" x14ac:dyDescent="0.3">
      <c r="A34" t="s">
        <v>39</v>
      </c>
      <c r="B34" s="81" t="s">
        <v>77</v>
      </c>
      <c r="C34" s="1">
        <v>0.32</v>
      </c>
      <c r="D34" s="1">
        <v>0.04</v>
      </c>
      <c r="E34" s="1">
        <v>0.35</v>
      </c>
      <c r="F34" s="1">
        <v>0.35399999999999998</v>
      </c>
      <c r="G34" s="1">
        <v>0.35399999999999998</v>
      </c>
      <c r="H34" s="1">
        <v>0.35399999999999998</v>
      </c>
    </row>
    <row r="35" spans="1:9" ht="28.8" x14ac:dyDescent="0.3">
      <c r="A35" t="s">
        <v>40</v>
      </c>
      <c r="B35" s="81" t="s">
        <v>78</v>
      </c>
      <c r="C35" s="1">
        <v>1.24</v>
      </c>
      <c r="D35" s="1">
        <v>0.09</v>
      </c>
      <c r="E35" s="1">
        <v>1.33</v>
      </c>
      <c r="F35" s="1">
        <v>1.343</v>
      </c>
      <c r="G35" s="1">
        <v>1.343</v>
      </c>
      <c r="H35" s="1">
        <v>1.343</v>
      </c>
    </row>
    <row r="36" spans="1:9" ht="28.8" x14ac:dyDescent="0.3">
      <c r="A36" t="s">
        <v>41</v>
      </c>
      <c r="B36" s="81" t="s">
        <v>79</v>
      </c>
      <c r="C36" s="1">
        <v>0.56999999999999995</v>
      </c>
      <c r="D36" s="1">
        <v>0.09</v>
      </c>
      <c r="E36" s="1">
        <v>0.66</v>
      </c>
      <c r="F36" s="1">
        <v>0.66700000000000004</v>
      </c>
      <c r="G36" s="1">
        <v>0.66700000000000004</v>
      </c>
      <c r="H36" s="1">
        <v>0.66700000000000004</v>
      </c>
    </row>
    <row r="37" spans="1:9" ht="86.4" x14ac:dyDescent="0.3">
      <c r="A37" t="s">
        <v>42</v>
      </c>
      <c r="B37" s="81" t="s">
        <v>80</v>
      </c>
      <c r="C37" s="1">
        <v>1.2</v>
      </c>
      <c r="D37" s="1">
        <v>0.06</v>
      </c>
      <c r="E37" s="1">
        <v>1.26</v>
      </c>
      <c r="F37" s="1">
        <v>1.2729999999999999</v>
      </c>
      <c r="G37" s="1">
        <v>1.2729999999999999</v>
      </c>
      <c r="H37" s="1">
        <v>1.2729999999999999</v>
      </c>
    </row>
    <row r="38" spans="1:9" ht="86.4" x14ac:dyDescent="0.3">
      <c r="A38" t="s">
        <v>43</v>
      </c>
      <c r="B38" s="81" t="s">
        <v>81</v>
      </c>
      <c r="C38" s="1">
        <v>0.62</v>
      </c>
      <c r="D38" s="1">
        <v>0.04</v>
      </c>
      <c r="E38" s="1">
        <v>0.66</v>
      </c>
      <c r="F38" s="1">
        <v>0.66700000000000004</v>
      </c>
      <c r="G38" s="1">
        <v>0.66700000000000004</v>
      </c>
      <c r="H38" s="1">
        <v>0.66700000000000004</v>
      </c>
    </row>
    <row r="39" spans="1:9" x14ac:dyDescent="0.3">
      <c r="A39" t="s">
        <v>44</v>
      </c>
      <c r="B39" s="81" t="s">
        <v>82</v>
      </c>
      <c r="C39" s="1">
        <v>10.82</v>
      </c>
      <c r="E39" s="1">
        <v>10.82</v>
      </c>
      <c r="F39" s="1">
        <v>11.901999999999999</v>
      </c>
      <c r="G39" s="1">
        <v>12.984</v>
      </c>
      <c r="H39" s="1">
        <v>14.066000000000001</v>
      </c>
    </row>
    <row r="40" spans="1:9" ht="28.8" x14ac:dyDescent="0.3">
      <c r="A40" t="s">
        <v>109</v>
      </c>
      <c r="B40" s="81" t="s">
        <v>350</v>
      </c>
    </row>
    <row r="41" spans="1:9" ht="28.8" x14ac:dyDescent="0.3">
      <c r="A41" t="s">
        <v>110</v>
      </c>
      <c r="B41" s="81" t="s">
        <v>351</v>
      </c>
    </row>
    <row r="42" spans="1:9" x14ac:dyDescent="0.3">
      <c r="A42" t="s">
        <v>111</v>
      </c>
      <c r="B42" s="81" t="s">
        <v>352</v>
      </c>
    </row>
    <row r="43" spans="1:9" x14ac:dyDescent="0.3">
      <c r="A43" t="s">
        <v>112</v>
      </c>
      <c r="B43" s="81" t="s">
        <v>353</v>
      </c>
    </row>
    <row r="44" spans="1:9" x14ac:dyDescent="0.3">
      <c r="A44" t="s">
        <v>113</v>
      </c>
      <c r="B44" s="81" t="s">
        <v>354</v>
      </c>
    </row>
    <row r="45" spans="1:9" x14ac:dyDescent="0.3">
      <c r="A45" t="s">
        <v>114</v>
      </c>
      <c r="B45" s="81" t="s">
        <v>355</v>
      </c>
    </row>
    <row r="46" spans="1:9" x14ac:dyDescent="0.3">
      <c r="A46" t="s">
        <v>115</v>
      </c>
      <c r="B46" s="81" t="s">
        <v>356</v>
      </c>
      <c r="C46" s="1">
        <v>3.48</v>
      </c>
      <c r="E46" s="1">
        <v>3.48</v>
      </c>
      <c r="F46" s="1">
        <v>3.8279999999999998</v>
      </c>
      <c r="G46" s="1">
        <v>4.1760000000000002</v>
      </c>
      <c r="H46" s="1">
        <v>4.524</v>
      </c>
    </row>
    <row r="47" spans="1:9" ht="57.6" x14ac:dyDescent="0.3">
      <c r="A47" t="s">
        <v>116</v>
      </c>
      <c r="B47" s="81" t="s">
        <v>357</v>
      </c>
    </row>
    <row r="48" spans="1:9" ht="72" x14ac:dyDescent="0.3">
      <c r="A48" t="s">
        <v>117</v>
      </c>
      <c r="B48" s="81" t="s">
        <v>358</v>
      </c>
      <c r="C48" s="1">
        <v>1.35</v>
      </c>
      <c r="E48" s="1">
        <v>1.35</v>
      </c>
      <c r="F48" s="1">
        <v>1.4850000000000001</v>
      </c>
      <c r="G48" s="1">
        <v>1.62</v>
      </c>
      <c r="H48" s="1">
        <v>1.7549999999999999</v>
      </c>
      <c r="I48" t="s">
        <v>573</v>
      </c>
    </row>
    <row r="49" spans="1:9" ht="43.2" x14ac:dyDescent="0.3">
      <c r="A49" t="s">
        <v>118</v>
      </c>
      <c r="B49" s="81" t="s">
        <v>359</v>
      </c>
    </row>
    <row r="50" spans="1:9" ht="43.2" x14ac:dyDescent="0.3">
      <c r="A50" t="s">
        <v>119</v>
      </c>
      <c r="B50" s="81" t="s">
        <v>360</v>
      </c>
      <c r="C50" s="1">
        <v>0.47</v>
      </c>
      <c r="E50" s="1">
        <v>0.47</v>
      </c>
      <c r="F50" s="1">
        <v>0.51700000000000002</v>
      </c>
      <c r="G50" s="1">
        <v>0.56399999999999995</v>
      </c>
      <c r="H50" s="1">
        <v>0.61099999999999999</v>
      </c>
      <c r="I50" t="s">
        <v>573</v>
      </c>
    </row>
    <row r="51" spans="1:9" ht="43.2" x14ac:dyDescent="0.3">
      <c r="A51" t="s">
        <v>120</v>
      </c>
      <c r="B51" s="81" t="s">
        <v>361</v>
      </c>
      <c r="C51" s="1">
        <v>0.47</v>
      </c>
      <c r="E51" s="1">
        <v>0.47</v>
      </c>
      <c r="F51" s="1">
        <v>0.51700000000000002</v>
      </c>
      <c r="G51" s="1">
        <v>0.56399999999999995</v>
      </c>
      <c r="H51" s="1">
        <v>0.61099999999999999</v>
      </c>
      <c r="I51" t="s">
        <v>573</v>
      </c>
    </row>
    <row r="52" spans="1:9" x14ac:dyDescent="0.3">
      <c r="A52" t="s">
        <v>121</v>
      </c>
      <c r="B52" s="81" t="s">
        <v>362</v>
      </c>
    </row>
    <row r="53" spans="1:9" ht="57.6" x14ac:dyDescent="0.3">
      <c r="A53" t="s">
        <v>122</v>
      </c>
      <c r="B53" s="81" t="s">
        <v>363</v>
      </c>
      <c r="C53" s="1">
        <v>0.47</v>
      </c>
      <c r="E53" s="1">
        <v>0.47</v>
      </c>
      <c r="F53" s="1">
        <v>0.51700000000000002</v>
      </c>
      <c r="G53" s="1">
        <v>0.56399999999999995</v>
      </c>
      <c r="H53" s="1">
        <v>0.61099999999999999</v>
      </c>
      <c r="I53" t="s">
        <v>573</v>
      </c>
    </row>
    <row r="54" spans="1:9" ht="72" x14ac:dyDescent="0.3">
      <c r="A54" t="s">
        <v>123</v>
      </c>
      <c r="B54" s="81" t="s">
        <v>364</v>
      </c>
      <c r="C54" s="1">
        <v>0.47</v>
      </c>
      <c r="E54" s="1">
        <v>0.47</v>
      </c>
      <c r="F54" s="1">
        <v>0.51700000000000002</v>
      </c>
      <c r="G54" s="1">
        <v>0.56399999999999995</v>
      </c>
      <c r="H54" s="1">
        <v>0.61099999999999999</v>
      </c>
      <c r="I54" t="s">
        <v>573</v>
      </c>
    </row>
    <row r="55" spans="1:9" ht="57.6" x14ac:dyDescent="0.3">
      <c r="A55" t="s">
        <v>124</v>
      </c>
      <c r="B55" s="81" t="s">
        <v>365</v>
      </c>
      <c r="C55" s="1">
        <v>0.47</v>
      </c>
      <c r="E55" s="1">
        <v>0.47</v>
      </c>
      <c r="F55" s="1">
        <v>0.51700000000000002</v>
      </c>
      <c r="G55" s="1">
        <v>0.56399999999999995</v>
      </c>
      <c r="H55" s="1">
        <v>0.61099999999999999</v>
      </c>
      <c r="I55" t="s">
        <v>573</v>
      </c>
    </row>
    <row r="56" spans="1:9" ht="43.2" x14ac:dyDescent="0.3">
      <c r="A56" t="s">
        <v>125</v>
      </c>
      <c r="B56" s="81" t="s">
        <v>366</v>
      </c>
      <c r="C56" s="1">
        <v>0.47</v>
      </c>
      <c r="E56" s="1">
        <v>0.47</v>
      </c>
      <c r="F56" s="1">
        <v>0.51700000000000002</v>
      </c>
      <c r="G56" s="1">
        <v>0.56399999999999995</v>
      </c>
      <c r="H56" s="1">
        <v>0.61099999999999999</v>
      </c>
      <c r="I56" t="s">
        <v>573</v>
      </c>
    </row>
    <row r="57" spans="1:9" ht="57.6" x14ac:dyDescent="0.3">
      <c r="A57" t="s">
        <v>126</v>
      </c>
      <c r="B57" s="81" t="s">
        <v>367</v>
      </c>
      <c r="C57" s="1">
        <v>0.47</v>
      </c>
      <c r="E57" s="1">
        <v>0.47</v>
      </c>
      <c r="F57" s="1">
        <v>0.51700000000000002</v>
      </c>
      <c r="G57" s="1">
        <v>0.56399999999999995</v>
      </c>
      <c r="H57" s="1">
        <v>0.61099999999999999</v>
      </c>
      <c r="I57" t="s">
        <v>573</v>
      </c>
    </row>
    <row r="58" spans="1:9" ht="57.6" x14ac:dyDescent="0.3">
      <c r="A58" t="s">
        <v>127</v>
      </c>
      <c r="B58" s="81" t="s">
        <v>368</v>
      </c>
      <c r="C58" s="1">
        <v>0.47</v>
      </c>
      <c r="E58" s="1">
        <v>0.47</v>
      </c>
      <c r="F58" s="1">
        <v>0.51700000000000002</v>
      </c>
      <c r="G58" s="1">
        <v>0.56399999999999995</v>
      </c>
      <c r="H58" s="1">
        <v>0.61099999999999999</v>
      </c>
      <c r="I58" t="s">
        <v>573</v>
      </c>
    </row>
    <row r="59" spans="1:9" ht="43.2" x14ac:dyDescent="0.3">
      <c r="A59" t="s">
        <v>128</v>
      </c>
      <c r="B59" s="81" t="s">
        <v>369</v>
      </c>
      <c r="C59" s="1">
        <v>0.47</v>
      </c>
      <c r="E59" s="1">
        <v>0.47</v>
      </c>
      <c r="F59" s="1">
        <v>0.51700000000000002</v>
      </c>
      <c r="G59" s="1">
        <v>0.56399999999999995</v>
      </c>
      <c r="H59" s="1">
        <v>0.61099999999999999</v>
      </c>
      <c r="I59" t="s">
        <v>573</v>
      </c>
    </row>
    <row r="60" spans="1:9" ht="43.2" x14ac:dyDescent="0.3">
      <c r="A60" t="s">
        <v>129</v>
      </c>
      <c r="B60" s="81" t="s">
        <v>370</v>
      </c>
      <c r="C60" s="1">
        <v>0.47</v>
      </c>
      <c r="E60" s="1">
        <v>0.47</v>
      </c>
      <c r="F60" s="1">
        <v>0.51700000000000002</v>
      </c>
      <c r="G60" s="1">
        <v>0.56399999999999995</v>
      </c>
      <c r="H60" s="1">
        <v>0.61099999999999999</v>
      </c>
      <c r="I60" t="s">
        <v>573</v>
      </c>
    </row>
    <row r="61" spans="1:9" ht="43.2" x14ac:dyDescent="0.3">
      <c r="A61" t="s">
        <v>130</v>
      </c>
      <c r="B61" s="81" t="s">
        <v>371</v>
      </c>
      <c r="C61" s="1">
        <v>0.47</v>
      </c>
      <c r="E61" s="1">
        <v>0.47</v>
      </c>
      <c r="F61" s="1">
        <v>0.51700000000000002</v>
      </c>
      <c r="G61" s="1">
        <v>0.56399999999999995</v>
      </c>
      <c r="H61" s="1">
        <v>0.61099999999999999</v>
      </c>
      <c r="I61" t="s">
        <v>573</v>
      </c>
    </row>
    <row r="62" spans="1:9" ht="57.6" x14ac:dyDescent="0.3">
      <c r="A62" t="s">
        <v>131</v>
      </c>
      <c r="B62" s="81" t="s">
        <v>372</v>
      </c>
      <c r="C62" s="1">
        <v>0.47</v>
      </c>
      <c r="E62" s="1">
        <v>0.47</v>
      </c>
      <c r="F62" s="1">
        <v>0.51700000000000002</v>
      </c>
      <c r="G62" s="1">
        <v>0.56399999999999995</v>
      </c>
      <c r="H62" s="1">
        <v>0.61099999999999999</v>
      </c>
      <c r="I62" t="s">
        <v>573</v>
      </c>
    </row>
    <row r="63" spans="1:9" ht="72" x14ac:dyDescent="0.3">
      <c r="A63" t="s">
        <v>132</v>
      </c>
      <c r="B63" s="81" t="s">
        <v>373</v>
      </c>
      <c r="C63" s="1">
        <v>0.47</v>
      </c>
      <c r="E63" s="1">
        <v>0.47</v>
      </c>
      <c r="F63" s="1">
        <v>0.51700000000000002</v>
      </c>
      <c r="G63" s="1">
        <v>0.56399999999999995</v>
      </c>
      <c r="H63" s="1">
        <v>0.61099999999999999</v>
      </c>
      <c r="I63" t="s">
        <v>573</v>
      </c>
    </row>
    <row r="64" spans="1:9" ht="57.6" x14ac:dyDescent="0.3">
      <c r="A64" t="s">
        <v>133</v>
      </c>
      <c r="B64" s="81" t="s">
        <v>374</v>
      </c>
      <c r="C64" s="1">
        <v>0.47</v>
      </c>
      <c r="E64" s="1">
        <v>0.47</v>
      </c>
      <c r="F64" s="1">
        <v>0.51700000000000002</v>
      </c>
      <c r="G64" s="1">
        <v>0.56399999999999995</v>
      </c>
      <c r="H64" s="1">
        <v>0.61099999999999999</v>
      </c>
      <c r="I64" t="s">
        <v>573</v>
      </c>
    </row>
    <row r="65" spans="1:9" ht="57.6" x14ac:dyDescent="0.3">
      <c r="A65" t="s">
        <v>134</v>
      </c>
      <c r="B65" s="81" t="s">
        <v>375</v>
      </c>
      <c r="C65" s="1">
        <v>0.47</v>
      </c>
      <c r="E65" s="1">
        <v>0.47</v>
      </c>
      <c r="F65" s="1">
        <v>0.51700000000000002</v>
      </c>
      <c r="G65" s="1">
        <v>0.56399999999999995</v>
      </c>
      <c r="H65" s="1">
        <v>0.61099999999999999</v>
      </c>
      <c r="I65" t="s">
        <v>573</v>
      </c>
    </row>
    <row r="66" spans="1:9" ht="57.6" x14ac:dyDescent="0.3">
      <c r="A66" t="s">
        <v>135</v>
      </c>
      <c r="B66" s="81" t="s">
        <v>376</v>
      </c>
      <c r="C66" s="1">
        <v>0.47</v>
      </c>
      <c r="E66" s="1">
        <v>0.47</v>
      </c>
      <c r="F66" s="1">
        <v>0.51700000000000002</v>
      </c>
      <c r="G66" s="1">
        <v>0.56399999999999995</v>
      </c>
      <c r="H66" s="1">
        <v>0.61099999999999999</v>
      </c>
      <c r="I66" t="s">
        <v>573</v>
      </c>
    </row>
    <row r="67" spans="1:9" ht="57.6" x14ac:dyDescent="0.3">
      <c r="A67" t="s">
        <v>136</v>
      </c>
      <c r="B67" s="81" t="s">
        <v>377</v>
      </c>
      <c r="C67" s="1">
        <v>0.47</v>
      </c>
      <c r="E67" s="1">
        <v>0.47</v>
      </c>
      <c r="F67" s="1">
        <v>0.51700000000000002</v>
      </c>
      <c r="G67" s="1">
        <v>0.56399999999999995</v>
      </c>
      <c r="H67" s="1">
        <v>0.61099999999999999</v>
      </c>
      <c r="I67" t="s">
        <v>573</v>
      </c>
    </row>
    <row r="68" spans="1:9" ht="43.2" x14ac:dyDescent="0.3">
      <c r="A68" t="s">
        <v>137</v>
      </c>
      <c r="B68" s="81" t="s">
        <v>378</v>
      </c>
      <c r="C68" s="1">
        <v>0.47</v>
      </c>
      <c r="E68" s="1">
        <v>0.47</v>
      </c>
      <c r="F68" s="1">
        <v>0.51700000000000002</v>
      </c>
      <c r="G68" s="1">
        <v>0.56399999999999995</v>
      </c>
      <c r="H68" s="1">
        <v>0.61099999999999999</v>
      </c>
      <c r="I68" t="s">
        <v>573</v>
      </c>
    </row>
    <row r="69" spans="1:9" ht="43.2" x14ac:dyDescent="0.3">
      <c r="A69" t="s">
        <v>138</v>
      </c>
      <c r="B69" s="81" t="s">
        <v>379</v>
      </c>
      <c r="C69" s="1">
        <v>0.47</v>
      </c>
      <c r="E69" s="1">
        <v>0.47</v>
      </c>
      <c r="F69" s="1">
        <v>0.51700000000000002</v>
      </c>
      <c r="G69" s="1">
        <v>0.56399999999999995</v>
      </c>
      <c r="H69" s="1">
        <v>0.61099999999999999</v>
      </c>
      <c r="I69" t="s">
        <v>573</v>
      </c>
    </row>
    <row r="70" spans="1:9" ht="43.2" x14ac:dyDescent="0.3">
      <c r="A70" t="s">
        <v>139</v>
      </c>
      <c r="B70" s="81" t="s">
        <v>380</v>
      </c>
      <c r="C70" s="1">
        <v>0.47</v>
      </c>
      <c r="E70" s="1">
        <v>0.47</v>
      </c>
      <c r="F70" s="1">
        <v>0.51700000000000002</v>
      </c>
      <c r="G70" s="1">
        <v>0.56399999999999995</v>
      </c>
      <c r="H70" s="1">
        <v>0.61099999999999999</v>
      </c>
      <c r="I70" t="s">
        <v>573</v>
      </c>
    </row>
    <row r="71" spans="1:9" ht="28.8" x14ac:dyDescent="0.3">
      <c r="A71" t="s">
        <v>140</v>
      </c>
      <c r="B71" s="81" t="s">
        <v>381</v>
      </c>
      <c r="C71" s="1">
        <v>0.47</v>
      </c>
      <c r="E71" s="1">
        <v>0.47</v>
      </c>
      <c r="F71" s="1">
        <v>0.51700000000000002</v>
      </c>
      <c r="G71" s="1">
        <v>0.56399999999999995</v>
      </c>
      <c r="H71" s="1">
        <v>0.61099999999999999</v>
      </c>
      <c r="I71" t="s">
        <v>573</v>
      </c>
    </row>
    <row r="72" spans="1:9" ht="43.2" x14ac:dyDescent="0.3">
      <c r="A72" t="s">
        <v>141</v>
      </c>
      <c r="B72" s="81" t="s">
        <v>382</v>
      </c>
      <c r="C72" s="1">
        <v>0.47</v>
      </c>
      <c r="E72" s="1">
        <v>0.47</v>
      </c>
      <c r="F72" s="1">
        <v>0.51700000000000002</v>
      </c>
      <c r="G72" s="1">
        <v>0.56399999999999995</v>
      </c>
      <c r="H72" s="1">
        <v>0.61099999999999999</v>
      </c>
      <c r="I72" t="s">
        <v>573</v>
      </c>
    </row>
    <row r="73" spans="1:9" ht="43.2" x14ac:dyDescent="0.3">
      <c r="A73" t="s">
        <v>142</v>
      </c>
      <c r="B73" s="81" t="s">
        <v>383</v>
      </c>
      <c r="C73" s="1">
        <v>0.47</v>
      </c>
      <c r="E73" s="1">
        <v>0.47</v>
      </c>
      <c r="F73" s="1">
        <v>0.51700000000000002</v>
      </c>
      <c r="G73" s="1">
        <v>0.56399999999999995</v>
      </c>
      <c r="H73" s="1">
        <v>0.61099999999999999</v>
      </c>
      <c r="I73" t="s">
        <v>573</v>
      </c>
    </row>
    <row r="74" spans="1:9" ht="43.2" x14ac:dyDescent="0.3">
      <c r="A74" t="s">
        <v>143</v>
      </c>
      <c r="B74" s="81" t="s">
        <v>384</v>
      </c>
    </row>
    <row r="75" spans="1:9" ht="72" x14ac:dyDescent="0.3">
      <c r="A75" t="s">
        <v>144</v>
      </c>
      <c r="B75" s="81" t="s">
        <v>385</v>
      </c>
      <c r="C75" s="1">
        <v>0.47</v>
      </c>
      <c r="E75" s="1">
        <v>0.47</v>
      </c>
      <c r="F75" s="1">
        <v>0.51700000000000002</v>
      </c>
      <c r="G75" s="1">
        <v>0.56399999999999995</v>
      </c>
      <c r="H75" s="1">
        <v>0.61099999999999999</v>
      </c>
      <c r="I75" t="s">
        <v>573</v>
      </c>
    </row>
    <row r="76" spans="1:9" ht="57.6" x14ac:dyDescent="0.3">
      <c r="A76" t="s">
        <v>145</v>
      </c>
      <c r="B76" s="81" t="s">
        <v>386</v>
      </c>
      <c r="C76" s="1">
        <v>0.47</v>
      </c>
      <c r="E76" s="1">
        <v>0.47</v>
      </c>
      <c r="F76" s="1">
        <v>0.51700000000000002</v>
      </c>
      <c r="G76" s="1">
        <v>0.56399999999999995</v>
      </c>
      <c r="H76" s="1">
        <v>0.61099999999999999</v>
      </c>
      <c r="I76" t="s">
        <v>573</v>
      </c>
    </row>
    <row r="77" spans="1:9" ht="57.6" x14ac:dyDescent="0.3">
      <c r="A77" t="s">
        <v>146</v>
      </c>
      <c r="B77" s="81" t="s">
        <v>387</v>
      </c>
      <c r="C77" s="1">
        <v>0.47</v>
      </c>
      <c r="E77" s="1">
        <v>0.47</v>
      </c>
      <c r="F77" s="1">
        <v>0.51700000000000002</v>
      </c>
      <c r="G77" s="1">
        <v>0.56399999999999995</v>
      </c>
      <c r="H77" s="1">
        <v>0.61099999999999999</v>
      </c>
      <c r="I77" t="s">
        <v>573</v>
      </c>
    </row>
    <row r="78" spans="1:9" ht="57.6" x14ac:dyDescent="0.3">
      <c r="A78" t="s">
        <v>147</v>
      </c>
      <c r="B78" s="81" t="s">
        <v>388</v>
      </c>
      <c r="C78" s="1">
        <v>0.47</v>
      </c>
      <c r="E78" s="1">
        <v>0.47</v>
      </c>
      <c r="F78" s="1">
        <v>0.51700000000000002</v>
      </c>
      <c r="G78" s="1">
        <v>0.56399999999999995</v>
      </c>
      <c r="H78" s="1">
        <v>0.61099999999999999</v>
      </c>
      <c r="I78" t="s">
        <v>573</v>
      </c>
    </row>
    <row r="79" spans="1:9" ht="57.6" x14ac:dyDescent="0.3">
      <c r="A79" t="s">
        <v>148</v>
      </c>
      <c r="B79" s="81" t="s">
        <v>389</v>
      </c>
      <c r="C79" s="1">
        <v>0.47</v>
      </c>
      <c r="E79" s="1">
        <v>0.47</v>
      </c>
      <c r="F79" s="1">
        <v>0.51700000000000002</v>
      </c>
      <c r="G79" s="1">
        <v>0.56399999999999995</v>
      </c>
      <c r="H79" s="1">
        <v>0.61099999999999999</v>
      </c>
      <c r="I79" t="s">
        <v>573</v>
      </c>
    </row>
    <row r="80" spans="1:9" ht="57.6" x14ac:dyDescent="0.3">
      <c r="A80" t="s">
        <v>149</v>
      </c>
      <c r="B80" s="81" t="s">
        <v>390</v>
      </c>
      <c r="C80" s="1">
        <v>0.47</v>
      </c>
      <c r="E80" s="1">
        <v>0.47</v>
      </c>
      <c r="F80" s="1">
        <v>0.51700000000000002</v>
      </c>
      <c r="G80" s="1">
        <v>0.56399999999999995</v>
      </c>
      <c r="H80" s="1">
        <v>0.61099999999999999</v>
      </c>
      <c r="I80" t="s">
        <v>573</v>
      </c>
    </row>
    <row r="81" spans="1:9" ht="43.2" x14ac:dyDescent="0.3">
      <c r="A81" t="s">
        <v>150</v>
      </c>
      <c r="B81" s="81" t="s">
        <v>391</v>
      </c>
      <c r="C81" s="1">
        <v>0.47</v>
      </c>
      <c r="E81" s="1">
        <v>0.47</v>
      </c>
      <c r="F81" s="1">
        <v>0.51700000000000002</v>
      </c>
      <c r="G81" s="1">
        <v>0.56399999999999995</v>
      </c>
      <c r="H81" s="1">
        <v>0.61099999999999999</v>
      </c>
      <c r="I81" t="s">
        <v>573</v>
      </c>
    </row>
    <row r="82" spans="1:9" ht="28.8" x14ac:dyDescent="0.3">
      <c r="A82" t="s">
        <v>151</v>
      </c>
      <c r="B82" s="81" t="s">
        <v>392</v>
      </c>
      <c r="C82" s="1">
        <v>0.47</v>
      </c>
      <c r="E82" s="1">
        <v>0.47</v>
      </c>
      <c r="F82" s="1">
        <v>0.51700000000000002</v>
      </c>
      <c r="G82" s="1">
        <v>0.56399999999999995</v>
      </c>
      <c r="H82" s="1">
        <v>0.61099999999999999</v>
      </c>
      <c r="I82" t="s">
        <v>573</v>
      </c>
    </row>
    <row r="83" spans="1:9" ht="57.6" x14ac:dyDescent="0.3">
      <c r="A83" t="s">
        <v>152</v>
      </c>
      <c r="B83" s="81" t="s">
        <v>393</v>
      </c>
    </row>
    <row r="84" spans="1:9" ht="28.8" x14ac:dyDescent="0.3">
      <c r="A84" t="s">
        <v>153</v>
      </c>
      <c r="B84" s="81" t="s">
        <v>394</v>
      </c>
      <c r="C84" s="1">
        <v>0.47</v>
      </c>
      <c r="E84" s="1">
        <v>0.47</v>
      </c>
      <c r="F84" s="1">
        <v>0.51700000000000002</v>
      </c>
      <c r="G84" s="1">
        <v>0.56399999999999995</v>
      </c>
      <c r="H84" s="1">
        <v>0.61099999999999999</v>
      </c>
      <c r="I84" t="s">
        <v>573</v>
      </c>
    </row>
    <row r="85" spans="1:9" ht="28.8" x14ac:dyDescent="0.3">
      <c r="A85" t="s">
        <v>154</v>
      </c>
      <c r="B85" s="81" t="s">
        <v>395</v>
      </c>
      <c r="C85" s="1">
        <v>0.47</v>
      </c>
      <c r="E85" s="1">
        <v>0.47</v>
      </c>
      <c r="F85" s="1">
        <v>0.51700000000000002</v>
      </c>
      <c r="G85" s="1">
        <v>0.56399999999999995</v>
      </c>
      <c r="H85" s="1">
        <v>0.61099999999999999</v>
      </c>
      <c r="I85" t="s">
        <v>573</v>
      </c>
    </row>
    <row r="86" spans="1:9" ht="57.6" x14ac:dyDescent="0.3">
      <c r="A86" t="s">
        <v>155</v>
      </c>
      <c r="B86" s="81" t="s">
        <v>396</v>
      </c>
      <c r="C86" s="1">
        <v>0.47</v>
      </c>
      <c r="E86" s="1">
        <v>0.47</v>
      </c>
      <c r="F86" s="1">
        <v>0.51700000000000002</v>
      </c>
      <c r="G86" s="1">
        <v>0.56399999999999995</v>
      </c>
      <c r="H86" s="1">
        <v>0.61099999999999999</v>
      </c>
      <c r="I86" t="s">
        <v>573</v>
      </c>
    </row>
    <row r="87" spans="1:9" ht="86.4" x14ac:dyDescent="0.3">
      <c r="A87" t="s">
        <v>156</v>
      </c>
      <c r="B87" s="81" t="s">
        <v>397</v>
      </c>
      <c r="C87" s="1">
        <v>0.47</v>
      </c>
      <c r="E87" s="1">
        <v>0.47</v>
      </c>
      <c r="F87" s="1">
        <v>0.51700000000000002</v>
      </c>
      <c r="G87" s="1">
        <v>0.56399999999999995</v>
      </c>
      <c r="H87" s="1">
        <v>0.61099999999999999</v>
      </c>
      <c r="I87" t="s">
        <v>573</v>
      </c>
    </row>
    <row r="88" spans="1:9" ht="72" x14ac:dyDescent="0.3">
      <c r="A88" t="s">
        <v>157</v>
      </c>
      <c r="B88" s="81" t="s">
        <v>398</v>
      </c>
      <c r="C88" s="1">
        <v>0.47</v>
      </c>
      <c r="E88" s="1">
        <v>0.47</v>
      </c>
      <c r="F88" s="1">
        <v>0.51700000000000002</v>
      </c>
      <c r="G88" s="1">
        <v>0.56399999999999995</v>
      </c>
      <c r="H88" s="1">
        <v>0.61099999999999999</v>
      </c>
      <c r="I88" t="s">
        <v>573</v>
      </c>
    </row>
    <row r="89" spans="1:9" ht="57.6" x14ac:dyDescent="0.3">
      <c r="A89" t="s">
        <v>158</v>
      </c>
      <c r="B89" s="81" t="s">
        <v>399</v>
      </c>
      <c r="C89" s="1">
        <v>0.47</v>
      </c>
      <c r="E89" s="1">
        <v>0.47</v>
      </c>
      <c r="F89" s="1">
        <v>0.51700000000000002</v>
      </c>
      <c r="G89" s="1">
        <v>0.56399999999999995</v>
      </c>
      <c r="H89" s="1">
        <v>0.61099999999999999</v>
      </c>
      <c r="I89" t="s">
        <v>573</v>
      </c>
    </row>
    <row r="90" spans="1:9" ht="28.8" x14ac:dyDescent="0.3">
      <c r="A90" t="s">
        <v>159</v>
      </c>
      <c r="B90" s="81" t="s">
        <v>400</v>
      </c>
      <c r="C90" s="1">
        <v>0.47</v>
      </c>
      <c r="E90" s="1">
        <v>0.47</v>
      </c>
      <c r="F90" s="1">
        <v>0.51700000000000002</v>
      </c>
      <c r="G90" s="1">
        <v>0.56399999999999995</v>
      </c>
      <c r="H90" s="1">
        <v>0.61099999999999999</v>
      </c>
      <c r="I90" t="s">
        <v>573</v>
      </c>
    </row>
    <row r="91" spans="1:9" x14ac:dyDescent="0.3">
      <c r="A91" t="s">
        <v>160</v>
      </c>
      <c r="B91" s="81" t="s">
        <v>401</v>
      </c>
    </row>
    <row r="92" spans="1:9" ht="28.8" x14ac:dyDescent="0.3">
      <c r="A92" t="s">
        <v>161</v>
      </c>
      <c r="B92" s="81" t="s">
        <v>402</v>
      </c>
      <c r="C92" s="1">
        <v>0.47</v>
      </c>
      <c r="E92" s="1">
        <v>0.47</v>
      </c>
      <c r="F92" s="1">
        <v>0.51700000000000002</v>
      </c>
      <c r="G92" s="1">
        <v>0.56399999999999995</v>
      </c>
      <c r="H92" s="1">
        <v>0.61099999999999999</v>
      </c>
      <c r="I92" t="s">
        <v>573</v>
      </c>
    </row>
    <row r="93" spans="1:9" ht="28.8" x14ac:dyDescent="0.3">
      <c r="A93" t="s">
        <v>162</v>
      </c>
      <c r="B93" s="81" t="s">
        <v>403</v>
      </c>
      <c r="C93" s="1">
        <v>0.47</v>
      </c>
      <c r="E93" s="1">
        <v>0.47</v>
      </c>
      <c r="F93" s="1">
        <v>0.51700000000000002</v>
      </c>
      <c r="G93" s="1">
        <v>0.56399999999999995</v>
      </c>
      <c r="H93" s="1">
        <v>0.61099999999999999</v>
      </c>
      <c r="I93" t="s">
        <v>573</v>
      </c>
    </row>
    <row r="94" spans="1:9" ht="43.2" x14ac:dyDescent="0.3">
      <c r="A94" t="s">
        <v>163</v>
      </c>
      <c r="B94" s="81" t="s">
        <v>404</v>
      </c>
      <c r="C94" s="1">
        <v>0.47</v>
      </c>
      <c r="E94" s="1">
        <v>0.47</v>
      </c>
      <c r="F94" s="1">
        <v>0.51700000000000002</v>
      </c>
      <c r="G94" s="1">
        <v>0.56399999999999995</v>
      </c>
      <c r="H94" s="1">
        <v>0.61099999999999999</v>
      </c>
      <c r="I94" t="s">
        <v>573</v>
      </c>
    </row>
    <row r="95" spans="1:9" ht="43.2" x14ac:dyDescent="0.3">
      <c r="A95" t="s">
        <v>164</v>
      </c>
      <c r="B95" s="81" t="s">
        <v>405</v>
      </c>
      <c r="C95" s="1">
        <v>0.47</v>
      </c>
      <c r="E95" s="1">
        <v>0.47</v>
      </c>
      <c r="F95" s="1">
        <v>0.51700000000000002</v>
      </c>
      <c r="G95" s="1">
        <v>0.56399999999999995</v>
      </c>
      <c r="H95" s="1">
        <v>0.61099999999999999</v>
      </c>
      <c r="I95" t="s">
        <v>573</v>
      </c>
    </row>
    <row r="96" spans="1:9" ht="43.2" x14ac:dyDescent="0.3">
      <c r="A96" t="s">
        <v>165</v>
      </c>
      <c r="B96" s="81" t="s">
        <v>406</v>
      </c>
    </row>
    <row r="97" spans="1:8" ht="28.8" x14ac:dyDescent="0.3">
      <c r="A97" t="s">
        <v>166</v>
      </c>
      <c r="B97" s="81" t="s">
        <v>407</v>
      </c>
      <c r="C97" s="1">
        <v>3.13</v>
      </c>
      <c r="E97" s="1">
        <v>3.13</v>
      </c>
      <c r="F97" s="1">
        <v>3.4430000000000001</v>
      </c>
      <c r="G97" s="1">
        <v>3.7559999999999998</v>
      </c>
      <c r="H97" s="1">
        <v>4.069</v>
      </c>
    </row>
    <row r="98" spans="1:8" ht="28.8" x14ac:dyDescent="0.3">
      <c r="A98" t="s">
        <v>167</v>
      </c>
      <c r="B98" s="81" t="s">
        <v>408</v>
      </c>
      <c r="C98" s="1">
        <v>3.13</v>
      </c>
      <c r="E98" s="1">
        <v>3.13</v>
      </c>
      <c r="F98" s="1">
        <v>3.4430000000000001</v>
      </c>
      <c r="G98" s="1">
        <v>3.7559999999999998</v>
      </c>
      <c r="H98" s="1">
        <v>4.069</v>
      </c>
    </row>
    <row r="99" spans="1:8" ht="28.8" x14ac:dyDescent="0.3">
      <c r="A99" t="s">
        <v>168</v>
      </c>
      <c r="B99" s="81" t="s">
        <v>409</v>
      </c>
      <c r="C99" s="1">
        <v>3.13</v>
      </c>
      <c r="E99" s="1">
        <v>3.13</v>
      </c>
      <c r="F99" s="1">
        <v>3.4430000000000001</v>
      </c>
      <c r="G99" s="1">
        <v>3.7559999999999998</v>
      </c>
      <c r="H99" s="1">
        <v>4.069</v>
      </c>
    </row>
    <row r="100" spans="1:8" ht="28.8" x14ac:dyDescent="0.3">
      <c r="A100" t="s">
        <v>169</v>
      </c>
      <c r="B100" s="81" t="s">
        <v>410</v>
      </c>
      <c r="C100" s="1">
        <v>3.13</v>
      </c>
      <c r="E100" s="1">
        <v>3.13</v>
      </c>
      <c r="F100" s="1">
        <v>3.4430000000000001</v>
      </c>
      <c r="G100" s="1">
        <v>3.7559999999999998</v>
      </c>
      <c r="H100" s="1">
        <v>4.069</v>
      </c>
    </row>
    <row r="101" spans="1:8" ht="43.2" x14ac:dyDescent="0.3">
      <c r="A101" t="s">
        <v>170</v>
      </c>
      <c r="B101" s="81" t="s">
        <v>411</v>
      </c>
      <c r="C101" s="1">
        <v>3.13</v>
      </c>
      <c r="E101" s="1">
        <v>3.13</v>
      </c>
      <c r="F101" s="1">
        <v>3.4430000000000001</v>
      </c>
      <c r="G101" s="1">
        <v>3.7559999999999998</v>
      </c>
      <c r="H101" s="1">
        <v>4.069</v>
      </c>
    </row>
    <row r="102" spans="1:8" ht="28.8" x14ac:dyDescent="0.3">
      <c r="A102" t="s">
        <v>171</v>
      </c>
      <c r="B102" s="81" t="s">
        <v>412</v>
      </c>
      <c r="C102" s="1">
        <v>3.13</v>
      </c>
      <c r="E102" s="1">
        <v>3.13</v>
      </c>
      <c r="F102" s="1">
        <v>3.4430000000000001</v>
      </c>
      <c r="G102" s="1">
        <v>3.7559999999999998</v>
      </c>
      <c r="H102" s="1">
        <v>4.069</v>
      </c>
    </row>
    <row r="103" spans="1:8" ht="28.8" x14ac:dyDescent="0.3">
      <c r="A103" t="s">
        <v>172</v>
      </c>
      <c r="B103" s="81" t="s">
        <v>413</v>
      </c>
    </row>
    <row r="104" spans="1:8" ht="43.2" x14ac:dyDescent="0.3">
      <c r="A104" t="s">
        <v>173</v>
      </c>
      <c r="B104" s="81" t="s">
        <v>414</v>
      </c>
      <c r="C104" s="1">
        <v>3.13</v>
      </c>
      <c r="E104" s="1">
        <v>3.13</v>
      </c>
      <c r="F104" s="1">
        <v>3.4430000000000001</v>
      </c>
      <c r="G104" s="1">
        <v>3.7559999999999998</v>
      </c>
      <c r="H104" s="1">
        <v>4.069</v>
      </c>
    </row>
    <row r="105" spans="1:8" ht="43.2" x14ac:dyDescent="0.3">
      <c r="A105" t="s">
        <v>174</v>
      </c>
      <c r="B105" s="81" t="s">
        <v>415</v>
      </c>
      <c r="C105" s="1">
        <v>3.13</v>
      </c>
      <c r="E105" s="1">
        <v>3.13</v>
      </c>
      <c r="F105" s="1">
        <v>3.4430000000000001</v>
      </c>
      <c r="G105" s="1">
        <v>3.7559999999999998</v>
      </c>
      <c r="H105" s="1">
        <v>4.069</v>
      </c>
    </row>
    <row r="106" spans="1:8" ht="43.2" x14ac:dyDescent="0.3">
      <c r="A106" t="s">
        <v>175</v>
      </c>
      <c r="B106" s="81" t="s">
        <v>416</v>
      </c>
      <c r="C106" s="1">
        <v>3.13</v>
      </c>
      <c r="E106" s="1">
        <v>3.13</v>
      </c>
      <c r="F106" s="1">
        <v>3.4430000000000001</v>
      </c>
      <c r="G106" s="1">
        <v>3.7559999999999998</v>
      </c>
      <c r="H106" s="1">
        <v>4.069</v>
      </c>
    </row>
    <row r="107" spans="1:8" ht="43.2" x14ac:dyDescent="0.3">
      <c r="A107" t="s">
        <v>176</v>
      </c>
      <c r="B107" s="81" t="s">
        <v>417</v>
      </c>
      <c r="C107" s="1">
        <v>3.13</v>
      </c>
      <c r="E107" s="1">
        <v>3.13</v>
      </c>
      <c r="F107" s="1">
        <v>3.4430000000000001</v>
      </c>
      <c r="G107" s="1">
        <v>3.7559999999999998</v>
      </c>
      <c r="H107" s="1">
        <v>4.069</v>
      </c>
    </row>
    <row r="108" spans="1:8" ht="43.2" x14ac:dyDescent="0.3">
      <c r="A108" t="s">
        <v>177</v>
      </c>
      <c r="B108" s="81" t="s">
        <v>418</v>
      </c>
      <c r="C108" s="1">
        <v>3.13</v>
      </c>
      <c r="E108" s="1">
        <v>3.13</v>
      </c>
      <c r="F108" s="1">
        <v>3.4430000000000001</v>
      </c>
      <c r="G108" s="1">
        <v>3.7559999999999998</v>
      </c>
      <c r="H108" s="1">
        <v>4.069</v>
      </c>
    </row>
    <row r="109" spans="1:8" ht="43.2" x14ac:dyDescent="0.3">
      <c r="A109" t="s">
        <v>178</v>
      </c>
      <c r="B109" s="81" t="s">
        <v>419</v>
      </c>
      <c r="C109" s="1">
        <v>3.13</v>
      </c>
      <c r="E109" s="1">
        <v>3.13</v>
      </c>
      <c r="F109" s="1">
        <v>3.4430000000000001</v>
      </c>
      <c r="G109" s="1">
        <v>3.7559999999999998</v>
      </c>
      <c r="H109" s="1">
        <v>4.069</v>
      </c>
    </row>
    <row r="110" spans="1:8" ht="43.2" x14ac:dyDescent="0.3">
      <c r="A110" t="s">
        <v>179</v>
      </c>
      <c r="B110" s="81" t="s">
        <v>420</v>
      </c>
      <c r="C110" s="1">
        <v>3.13</v>
      </c>
      <c r="E110" s="1">
        <v>3.13</v>
      </c>
      <c r="F110" s="1">
        <v>3.4430000000000001</v>
      </c>
      <c r="G110" s="1">
        <v>3.7559999999999998</v>
      </c>
      <c r="H110" s="1">
        <v>4.069</v>
      </c>
    </row>
    <row r="111" spans="1:8" ht="43.2" x14ac:dyDescent="0.3">
      <c r="A111" t="s">
        <v>180</v>
      </c>
      <c r="B111" s="81" t="s">
        <v>421</v>
      </c>
      <c r="C111" s="1">
        <v>3.13</v>
      </c>
      <c r="E111" s="1">
        <v>3.13</v>
      </c>
      <c r="F111" s="1">
        <v>3.4430000000000001</v>
      </c>
      <c r="G111" s="1">
        <v>3.7559999999999998</v>
      </c>
      <c r="H111" s="1">
        <v>4.069</v>
      </c>
    </row>
    <row r="112" spans="1:8" ht="43.2" x14ac:dyDescent="0.3">
      <c r="A112" t="s">
        <v>181</v>
      </c>
      <c r="B112" s="81" t="s">
        <v>422</v>
      </c>
      <c r="C112" s="1">
        <v>3.13</v>
      </c>
      <c r="E112" s="1">
        <v>3.13</v>
      </c>
      <c r="F112" s="1">
        <v>3.4430000000000001</v>
      </c>
      <c r="G112" s="1">
        <v>3.7559999999999998</v>
      </c>
      <c r="H112" s="1">
        <v>4.069</v>
      </c>
    </row>
    <row r="113" spans="1:8" ht="43.2" x14ac:dyDescent="0.3">
      <c r="A113" t="s">
        <v>182</v>
      </c>
      <c r="B113" s="81" t="s">
        <v>423</v>
      </c>
      <c r="C113" s="1">
        <v>3.13</v>
      </c>
      <c r="E113" s="1">
        <v>3.13</v>
      </c>
      <c r="F113" s="1">
        <v>3.4430000000000001</v>
      </c>
      <c r="G113" s="1">
        <v>3.7559999999999998</v>
      </c>
      <c r="H113" s="1">
        <v>4.069</v>
      </c>
    </row>
    <row r="114" spans="1:8" ht="43.2" x14ac:dyDescent="0.3">
      <c r="A114" t="s">
        <v>183</v>
      </c>
      <c r="B114" s="81" t="s">
        <v>424</v>
      </c>
      <c r="C114" s="1">
        <v>3.13</v>
      </c>
      <c r="E114" s="1">
        <v>3.13</v>
      </c>
      <c r="F114" s="1">
        <v>3.4430000000000001</v>
      </c>
      <c r="G114" s="1">
        <v>3.7559999999999998</v>
      </c>
      <c r="H114" s="1">
        <v>4.069</v>
      </c>
    </row>
    <row r="115" spans="1:8" ht="43.2" x14ac:dyDescent="0.3">
      <c r="A115" t="s">
        <v>184</v>
      </c>
      <c r="B115" s="81" t="s">
        <v>425</v>
      </c>
      <c r="C115" s="1">
        <v>3.13</v>
      </c>
      <c r="E115" s="1">
        <v>3.13</v>
      </c>
      <c r="F115" s="1">
        <v>3.4430000000000001</v>
      </c>
      <c r="G115" s="1">
        <v>3.7559999999999998</v>
      </c>
      <c r="H115" s="1">
        <v>4.069</v>
      </c>
    </row>
    <row r="116" spans="1:8" ht="43.2" x14ac:dyDescent="0.3">
      <c r="A116" t="s">
        <v>185</v>
      </c>
      <c r="B116" s="81" t="s">
        <v>426</v>
      </c>
      <c r="C116" s="1">
        <v>3.13</v>
      </c>
      <c r="E116" s="1">
        <v>3.13</v>
      </c>
      <c r="F116" s="1">
        <v>3.4430000000000001</v>
      </c>
      <c r="G116" s="1">
        <v>3.7559999999999998</v>
      </c>
      <c r="H116" s="1">
        <v>4.069</v>
      </c>
    </row>
    <row r="117" spans="1:8" ht="43.2" x14ac:dyDescent="0.3">
      <c r="A117" t="s">
        <v>186</v>
      </c>
      <c r="B117" s="81" t="s">
        <v>427</v>
      </c>
      <c r="C117" s="1">
        <v>3.13</v>
      </c>
      <c r="E117" s="1">
        <v>3.13</v>
      </c>
      <c r="F117" s="1">
        <v>3.4430000000000001</v>
      </c>
      <c r="G117" s="1">
        <v>3.7559999999999998</v>
      </c>
      <c r="H117" s="1">
        <v>4.069</v>
      </c>
    </row>
    <row r="118" spans="1:8" ht="28.8" x14ac:dyDescent="0.3">
      <c r="A118" t="s">
        <v>187</v>
      </c>
      <c r="B118" s="81" t="s">
        <v>428</v>
      </c>
    </row>
    <row r="119" spans="1:8" ht="43.2" x14ac:dyDescent="0.3">
      <c r="A119" t="s">
        <v>188</v>
      </c>
      <c r="B119" s="81" t="s">
        <v>429</v>
      </c>
      <c r="C119" s="1">
        <v>3.13</v>
      </c>
      <c r="E119" s="1">
        <v>3.13</v>
      </c>
      <c r="F119" s="1">
        <v>3.4430000000000001</v>
      </c>
      <c r="G119" s="1">
        <v>3.7559999999999998</v>
      </c>
      <c r="H119" s="1">
        <v>4.069</v>
      </c>
    </row>
    <row r="120" spans="1:8" ht="43.2" x14ac:dyDescent="0.3">
      <c r="A120" t="s">
        <v>189</v>
      </c>
      <c r="B120" s="81" t="s">
        <v>430</v>
      </c>
      <c r="C120" s="1">
        <v>3.13</v>
      </c>
      <c r="E120" s="1">
        <v>3.13</v>
      </c>
      <c r="F120" s="1">
        <v>3.4430000000000001</v>
      </c>
      <c r="G120" s="1">
        <v>3.7559999999999998</v>
      </c>
      <c r="H120" s="1">
        <v>4.069</v>
      </c>
    </row>
    <row r="121" spans="1:8" ht="43.2" x14ac:dyDescent="0.3">
      <c r="A121" t="s">
        <v>190</v>
      </c>
      <c r="B121" s="81" t="s">
        <v>431</v>
      </c>
      <c r="C121" s="1">
        <v>3.13</v>
      </c>
      <c r="E121" s="1">
        <v>3.13</v>
      </c>
      <c r="F121" s="1">
        <v>3.4430000000000001</v>
      </c>
      <c r="G121" s="1">
        <v>3.7559999999999998</v>
      </c>
      <c r="H121" s="1">
        <v>4.069</v>
      </c>
    </row>
    <row r="122" spans="1:8" ht="43.2" x14ac:dyDescent="0.3">
      <c r="A122" t="s">
        <v>191</v>
      </c>
      <c r="B122" s="81" t="s">
        <v>432</v>
      </c>
      <c r="C122" s="1">
        <v>3.13</v>
      </c>
      <c r="E122" s="1">
        <v>3.13</v>
      </c>
      <c r="F122" s="1">
        <v>3.4430000000000001</v>
      </c>
      <c r="G122" s="1">
        <v>3.7559999999999998</v>
      </c>
      <c r="H122" s="1">
        <v>4.069</v>
      </c>
    </row>
    <row r="123" spans="1:8" ht="28.8" x14ac:dyDescent="0.3">
      <c r="A123" t="s">
        <v>192</v>
      </c>
      <c r="B123" s="81" t="s">
        <v>433</v>
      </c>
      <c r="C123" s="1">
        <v>3.13</v>
      </c>
      <c r="E123" s="1">
        <v>3.13</v>
      </c>
      <c r="F123" s="1">
        <v>3.4430000000000001</v>
      </c>
      <c r="G123" s="1">
        <v>3.7559999999999998</v>
      </c>
      <c r="H123" s="1">
        <v>4.069</v>
      </c>
    </row>
    <row r="124" spans="1:8" ht="28.8" x14ac:dyDescent="0.3">
      <c r="A124" t="s">
        <v>193</v>
      </c>
      <c r="B124" s="81" t="s">
        <v>434</v>
      </c>
    </row>
    <row r="125" spans="1:8" ht="28.8" x14ac:dyDescent="0.3">
      <c r="A125" t="s">
        <v>194</v>
      </c>
      <c r="B125" s="81" t="s">
        <v>435</v>
      </c>
      <c r="C125" s="1">
        <v>3.13</v>
      </c>
      <c r="E125" s="1">
        <v>3.13</v>
      </c>
      <c r="F125" s="1">
        <v>3.4430000000000001</v>
      </c>
      <c r="G125" s="1">
        <v>3.7559999999999998</v>
      </c>
      <c r="H125" s="1">
        <v>4.069</v>
      </c>
    </row>
    <row r="126" spans="1:8" ht="28.8" x14ac:dyDescent="0.3">
      <c r="A126" t="s">
        <v>195</v>
      </c>
      <c r="B126" s="81" t="s">
        <v>436</v>
      </c>
      <c r="C126" s="1">
        <v>3.13</v>
      </c>
      <c r="E126" s="1">
        <v>3.13</v>
      </c>
      <c r="F126" s="1">
        <v>3.4430000000000001</v>
      </c>
      <c r="G126" s="1">
        <v>3.7559999999999998</v>
      </c>
      <c r="H126" s="1">
        <v>4.069</v>
      </c>
    </row>
    <row r="127" spans="1:8" ht="28.8" x14ac:dyDescent="0.3">
      <c r="A127" t="s">
        <v>196</v>
      </c>
      <c r="B127" s="81" t="s">
        <v>437</v>
      </c>
      <c r="C127" s="1">
        <v>3.13</v>
      </c>
      <c r="E127" s="1">
        <v>3.13</v>
      </c>
      <c r="F127" s="1">
        <v>3.4430000000000001</v>
      </c>
      <c r="G127" s="1">
        <v>3.7559999999999998</v>
      </c>
      <c r="H127" s="1">
        <v>4.069</v>
      </c>
    </row>
    <row r="128" spans="1:8" ht="57.6" x14ac:dyDescent="0.3">
      <c r="A128" t="s">
        <v>197</v>
      </c>
      <c r="B128" s="81" t="s">
        <v>438</v>
      </c>
      <c r="C128" s="1">
        <v>3.13</v>
      </c>
      <c r="E128" s="1">
        <v>3.13</v>
      </c>
      <c r="F128" s="1">
        <v>3.4430000000000001</v>
      </c>
      <c r="G128" s="1">
        <v>3.7559999999999998</v>
      </c>
      <c r="H128" s="1">
        <v>4.069</v>
      </c>
    </row>
    <row r="129" spans="1:9" ht="28.8" x14ac:dyDescent="0.3">
      <c r="A129" t="s">
        <v>198</v>
      </c>
      <c r="B129" s="81" t="s">
        <v>439</v>
      </c>
      <c r="C129" s="1">
        <v>3.13</v>
      </c>
      <c r="E129" s="1">
        <v>3.13</v>
      </c>
      <c r="F129" s="1">
        <v>3.4430000000000001</v>
      </c>
      <c r="G129" s="1">
        <v>3.7559999999999998</v>
      </c>
      <c r="H129" s="1">
        <v>4.069</v>
      </c>
    </row>
    <row r="130" spans="1:9" x14ac:dyDescent="0.3">
      <c r="A130" t="s">
        <v>199</v>
      </c>
      <c r="B130" s="81" t="s">
        <v>440</v>
      </c>
    </row>
    <row r="131" spans="1:9" x14ac:dyDescent="0.3">
      <c r="A131" t="s">
        <v>200</v>
      </c>
      <c r="B131" s="81" t="s">
        <v>440</v>
      </c>
      <c r="C131" s="1">
        <v>3.13</v>
      </c>
      <c r="E131" s="1">
        <v>3.13</v>
      </c>
      <c r="F131" s="1">
        <v>3.4430000000000001</v>
      </c>
      <c r="G131" s="1">
        <v>3.7559999999999998</v>
      </c>
      <c r="H131" s="1">
        <v>4.069</v>
      </c>
    </row>
    <row r="132" spans="1:9" ht="43.2" x14ac:dyDescent="0.3">
      <c r="A132" t="s">
        <v>201</v>
      </c>
      <c r="B132" s="81" t="s">
        <v>441</v>
      </c>
    </row>
    <row r="133" spans="1:9" ht="43.2" x14ac:dyDescent="0.3">
      <c r="A133" t="s">
        <v>202</v>
      </c>
      <c r="B133" s="81" t="s">
        <v>442</v>
      </c>
      <c r="C133" s="1">
        <v>3.39</v>
      </c>
      <c r="E133" s="1">
        <v>3.39</v>
      </c>
      <c r="F133" s="1">
        <v>3.7290000000000001</v>
      </c>
      <c r="G133" s="1">
        <v>4.0679999999999996</v>
      </c>
      <c r="H133" s="1">
        <v>4.407</v>
      </c>
      <c r="I133" t="s">
        <v>574</v>
      </c>
    </row>
    <row r="134" spans="1:9" x14ac:dyDescent="0.3">
      <c r="A134" t="s">
        <v>203</v>
      </c>
      <c r="B134" s="81" t="s">
        <v>443</v>
      </c>
      <c r="C134" s="1">
        <v>3.4</v>
      </c>
      <c r="E134" s="1">
        <v>3.4</v>
      </c>
      <c r="F134" s="1">
        <v>3.74</v>
      </c>
      <c r="G134" s="1">
        <v>4.08</v>
      </c>
      <c r="H134" s="1">
        <v>4.42</v>
      </c>
      <c r="I134" t="s">
        <v>574</v>
      </c>
    </row>
    <row r="135" spans="1:9" ht="43.2" x14ac:dyDescent="0.3">
      <c r="A135" t="s">
        <v>204</v>
      </c>
      <c r="B135" s="81" t="s">
        <v>444</v>
      </c>
      <c r="C135" s="1">
        <v>3.4</v>
      </c>
      <c r="E135" s="1">
        <v>3.4</v>
      </c>
      <c r="F135" s="1">
        <v>3.74</v>
      </c>
      <c r="G135" s="1">
        <v>4.08</v>
      </c>
      <c r="H135" s="1">
        <v>4.42</v>
      </c>
      <c r="I135" t="s">
        <v>574</v>
      </c>
    </row>
    <row r="136" spans="1:9" ht="100.8" x14ac:dyDescent="0.3">
      <c r="A136" t="s">
        <v>205</v>
      </c>
      <c r="B136" s="81" t="s">
        <v>445</v>
      </c>
      <c r="C136" s="1">
        <v>3.4</v>
      </c>
      <c r="E136" s="1">
        <v>3.4</v>
      </c>
      <c r="F136" s="1">
        <v>3.74</v>
      </c>
      <c r="G136" s="1">
        <v>4.08</v>
      </c>
      <c r="H136" s="1">
        <v>4.42</v>
      </c>
      <c r="I136" t="s">
        <v>574</v>
      </c>
    </row>
    <row r="137" spans="1:9" ht="72" x14ac:dyDescent="0.3">
      <c r="A137" t="s">
        <v>206</v>
      </c>
      <c r="B137" s="81" t="s">
        <v>446</v>
      </c>
      <c r="C137" s="1">
        <v>3.4</v>
      </c>
      <c r="E137" s="1">
        <v>3.4</v>
      </c>
      <c r="F137" s="1">
        <v>3.74</v>
      </c>
      <c r="G137" s="1">
        <v>4.08</v>
      </c>
      <c r="H137" s="1">
        <v>4.42</v>
      </c>
      <c r="I137" t="s">
        <v>574</v>
      </c>
    </row>
    <row r="138" spans="1:9" ht="57.6" x14ac:dyDescent="0.3">
      <c r="A138" t="s">
        <v>207</v>
      </c>
      <c r="B138" s="81" t="s">
        <v>447</v>
      </c>
      <c r="C138" s="1">
        <v>3.4</v>
      </c>
      <c r="E138" s="1">
        <v>3.4</v>
      </c>
      <c r="F138" s="1">
        <v>3.74</v>
      </c>
      <c r="G138" s="1">
        <v>4.08</v>
      </c>
      <c r="H138" s="1">
        <v>4.42</v>
      </c>
      <c r="I138" t="s">
        <v>574</v>
      </c>
    </row>
    <row r="139" spans="1:9" ht="43.2" x14ac:dyDescent="0.3">
      <c r="A139" t="s">
        <v>208</v>
      </c>
      <c r="B139" s="81" t="s">
        <v>448</v>
      </c>
      <c r="C139" s="1">
        <v>3.39</v>
      </c>
      <c r="E139" s="1">
        <v>3.39</v>
      </c>
      <c r="F139" s="1">
        <v>3.7290000000000001</v>
      </c>
      <c r="G139" s="1">
        <v>4.0679999999999996</v>
      </c>
      <c r="H139" s="1">
        <v>4.407</v>
      </c>
      <c r="I139" t="s">
        <v>574</v>
      </c>
    </row>
    <row r="140" spans="1:9" ht="57.6" x14ac:dyDescent="0.3">
      <c r="A140" t="s">
        <v>209</v>
      </c>
      <c r="B140" s="81" t="s">
        <v>449</v>
      </c>
      <c r="C140" s="1">
        <v>3.4</v>
      </c>
      <c r="E140" s="1">
        <v>3.4</v>
      </c>
      <c r="F140" s="1">
        <v>3.74</v>
      </c>
      <c r="G140" s="1">
        <v>4.08</v>
      </c>
      <c r="H140" s="1">
        <v>4.42</v>
      </c>
      <c r="I140" t="s">
        <v>574</v>
      </c>
    </row>
    <row r="141" spans="1:9" ht="86.4" x14ac:dyDescent="0.3">
      <c r="A141" t="s">
        <v>210</v>
      </c>
      <c r="B141" s="81" t="s">
        <v>450</v>
      </c>
      <c r="C141" s="1">
        <v>3.4</v>
      </c>
      <c r="E141" s="1">
        <v>3.4</v>
      </c>
      <c r="F141" s="1">
        <v>3.74</v>
      </c>
      <c r="G141" s="1">
        <v>4.08</v>
      </c>
      <c r="H141" s="1">
        <v>4.42</v>
      </c>
      <c r="I141" t="s">
        <v>574</v>
      </c>
    </row>
    <row r="142" spans="1:9" ht="43.2" x14ac:dyDescent="0.3">
      <c r="A142" t="s">
        <v>211</v>
      </c>
      <c r="B142" s="81" t="s">
        <v>451</v>
      </c>
      <c r="C142" s="1">
        <v>3.39</v>
      </c>
      <c r="E142" s="1">
        <v>3.39</v>
      </c>
      <c r="F142" s="1">
        <v>3.7290000000000001</v>
      </c>
      <c r="G142" s="1">
        <v>4.0679999999999996</v>
      </c>
      <c r="H142" s="1">
        <v>4.407</v>
      </c>
      <c r="I142" t="s">
        <v>574</v>
      </c>
    </row>
    <row r="143" spans="1:9" ht="43.2" x14ac:dyDescent="0.3">
      <c r="A143" t="s">
        <v>212</v>
      </c>
      <c r="B143" s="81" t="s">
        <v>452</v>
      </c>
    </row>
    <row r="144" spans="1:9" ht="28.8" x14ac:dyDescent="0.3">
      <c r="A144" t="s">
        <v>213</v>
      </c>
      <c r="B144" s="81" t="s">
        <v>453</v>
      </c>
      <c r="C144" s="1">
        <v>4.53</v>
      </c>
      <c r="E144" s="1">
        <v>4.53</v>
      </c>
      <c r="F144" s="1">
        <v>4.9829999999999997</v>
      </c>
      <c r="G144" s="1">
        <v>5.4359999999999999</v>
      </c>
      <c r="H144" s="1">
        <v>5.8890000000000002</v>
      </c>
      <c r="I144" t="s">
        <v>573</v>
      </c>
    </row>
    <row r="145" spans="1:9" ht="28.8" x14ac:dyDescent="0.3">
      <c r="A145" t="s">
        <v>214</v>
      </c>
      <c r="B145" s="81" t="s">
        <v>454</v>
      </c>
      <c r="C145" s="1">
        <v>3.4</v>
      </c>
      <c r="E145" s="1">
        <v>3.4</v>
      </c>
      <c r="F145" s="1">
        <v>3.74</v>
      </c>
      <c r="G145" s="1">
        <v>4.08</v>
      </c>
      <c r="H145" s="1">
        <v>4.42</v>
      </c>
      <c r="I145" t="s">
        <v>573</v>
      </c>
    </row>
    <row r="146" spans="1:9" ht="43.2" x14ac:dyDescent="0.3">
      <c r="A146" t="s">
        <v>215</v>
      </c>
      <c r="B146" s="81" t="s">
        <v>455</v>
      </c>
      <c r="C146" s="1">
        <v>3.4</v>
      </c>
      <c r="E146" s="1">
        <v>3.4</v>
      </c>
      <c r="F146" s="1">
        <v>3.74</v>
      </c>
      <c r="G146" s="1">
        <v>4.08</v>
      </c>
      <c r="H146" s="1">
        <v>4.42</v>
      </c>
      <c r="I146" t="s">
        <v>574</v>
      </c>
    </row>
    <row r="147" spans="1:9" ht="57.6" x14ac:dyDescent="0.3">
      <c r="A147" t="s">
        <v>216</v>
      </c>
      <c r="B147" s="81" t="s">
        <v>456</v>
      </c>
      <c r="C147" s="1">
        <v>3.4</v>
      </c>
      <c r="E147" s="1">
        <v>3.4</v>
      </c>
      <c r="F147" s="1">
        <v>3.74</v>
      </c>
      <c r="G147" s="1">
        <v>4.08</v>
      </c>
      <c r="H147" s="1">
        <v>4.42</v>
      </c>
      <c r="I147" t="s">
        <v>574</v>
      </c>
    </row>
    <row r="148" spans="1:9" ht="57.6" x14ac:dyDescent="0.3">
      <c r="A148" t="s">
        <v>217</v>
      </c>
      <c r="B148" s="81" t="s">
        <v>457</v>
      </c>
      <c r="C148" s="1">
        <v>3.4</v>
      </c>
      <c r="E148" s="1">
        <v>3.4</v>
      </c>
      <c r="F148" s="1">
        <v>3.74</v>
      </c>
      <c r="G148" s="1">
        <v>4.08</v>
      </c>
      <c r="H148" s="1">
        <v>4.42</v>
      </c>
      <c r="I148" t="s">
        <v>574</v>
      </c>
    </row>
    <row r="149" spans="1:9" ht="57.6" x14ac:dyDescent="0.3">
      <c r="A149" t="s">
        <v>218</v>
      </c>
      <c r="B149" s="81" t="s">
        <v>458</v>
      </c>
      <c r="C149" s="1">
        <v>3.4</v>
      </c>
      <c r="E149" s="1">
        <v>3.4</v>
      </c>
      <c r="F149" s="1">
        <v>3.74</v>
      </c>
      <c r="G149" s="1">
        <v>4.08</v>
      </c>
      <c r="H149" s="1">
        <v>4.42</v>
      </c>
      <c r="I149" t="s">
        <v>574</v>
      </c>
    </row>
    <row r="150" spans="1:9" ht="57.6" x14ac:dyDescent="0.3">
      <c r="A150" t="s">
        <v>219</v>
      </c>
      <c r="B150" s="81" t="s">
        <v>459</v>
      </c>
      <c r="C150" s="1">
        <v>3.4</v>
      </c>
      <c r="E150" s="1">
        <v>3.4</v>
      </c>
      <c r="F150" s="1">
        <v>3.74</v>
      </c>
      <c r="G150" s="1">
        <v>4.08</v>
      </c>
      <c r="H150" s="1">
        <v>4.42</v>
      </c>
      <c r="I150" t="s">
        <v>574</v>
      </c>
    </row>
    <row r="151" spans="1:9" ht="72" x14ac:dyDescent="0.3">
      <c r="A151" t="s">
        <v>220</v>
      </c>
      <c r="B151" s="81" t="s">
        <v>460</v>
      </c>
      <c r="C151" s="1">
        <v>3.4</v>
      </c>
      <c r="E151" s="1">
        <v>3.4</v>
      </c>
      <c r="F151" s="1">
        <v>3.74</v>
      </c>
      <c r="G151" s="1">
        <v>4.08</v>
      </c>
      <c r="H151" s="1">
        <v>4.42</v>
      </c>
      <c r="I151" t="s">
        <v>574</v>
      </c>
    </row>
    <row r="152" spans="1:9" ht="72" x14ac:dyDescent="0.3">
      <c r="A152" t="s">
        <v>221</v>
      </c>
      <c r="B152" s="81" t="s">
        <v>461</v>
      </c>
      <c r="C152" s="1">
        <v>3.4</v>
      </c>
      <c r="E152" s="1">
        <v>3.4</v>
      </c>
      <c r="F152" s="1">
        <v>3.74</v>
      </c>
      <c r="G152" s="1">
        <v>4.08</v>
      </c>
      <c r="H152" s="1">
        <v>4.42</v>
      </c>
      <c r="I152" t="s">
        <v>574</v>
      </c>
    </row>
    <row r="153" spans="1:9" ht="43.2" x14ac:dyDescent="0.3">
      <c r="A153" t="s">
        <v>222</v>
      </c>
      <c r="B153" s="81" t="s">
        <v>462</v>
      </c>
    </row>
    <row r="154" spans="1:9" ht="43.2" x14ac:dyDescent="0.3">
      <c r="A154" t="s">
        <v>223</v>
      </c>
      <c r="B154" s="81" t="s">
        <v>463</v>
      </c>
      <c r="C154" s="1">
        <v>4.53</v>
      </c>
      <c r="E154" s="1">
        <v>4.53</v>
      </c>
      <c r="F154" s="1">
        <v>4.9829999999999997</v>
      </c>
      <c r="G154" s="1">
        <v>5.4359999999999999</v>
      </c>
      <c r="H154" s="1">
        <v>5.8890000000000002</v>
      </c>
      <c r="I154" t="s">
        <v>573</v>
      </c>
    </row>
    <row r="155" spans="1:9" ht="28.8" x14ac:dyDescent="0.3">
      <c r="A155" t="s">
        <v>224</v>
      </c>
      <c r="B155" s="81" t="s">
        <v>464</v>
      </c>
      <c r="C155" s="1">
        <v>3.4</v>
      </c>
      <c r="E155" s="1">
        <v>3.4</v>
      </c>
      <c r="F155" s="1">
        <v>3.74</v>
      </c>
      <c r="G155" s="1">
        <v>4.08</v>
      </c>
      <c r="H155" s="1">
        <v>4.42</v>
      </c>
      <c r="I155" t="s">
        <v>573</v>
      </c>
    </row>
    <row r="156" spans="1:9" ht="57.6" x14ac:dyDescent="0.3">
      <c r="A156" t="s">
        <v>225</v>
      </c>
      <c r="B156" s="81" t="s">
        <v>465</v>
      </c>
      <c r="C156" s="1">
        <v>3.4</v>
      </c>
      <c r="E156" s="1">
        <v>3.4</v>
      </c>
      <c r="F156" s="1">
        <v>3.74</v>
      </c>
      <c r="G156" s="1">
        <v>4.08</v>
      </c>
      <c r="H156" s="1">
        <v>4.42</v>
      </c>
      <c r="I156" t="s">
        <v>574</v>
      </c>
    </row>
    <row r="157" spans="1:9" ht="43.2" x14ac:dyDescent="0.3">
      <c r="A157" t="s">
        <v>226</v>
      </c>
      <c r="B157" s="81" t="s">
        <v>466</v>
      </c>
      <c r="C157" s="1">
        <v>3.4</v>
      </c>
      <c r="E157" s="1">
        <v>3.4</v>
      </c>
      <c r="F157" s="1">
        <v>3.74</v>
      </c>
      <c r="G157" s="1">
        <v>4.08</v>
      </c>
      <c r="H157" s="1">
        <v>4.42</v>
      </c>
      <c r="I157" t="s">
        <v>574</v>
      </c>
    </row>
    <row r="158" spans="1:9" ht="57.6" x14ac:dyDescent="0.3">
      <c r="A158" t="s">
        <v>227</v>
      </c>
      <c r="B158" s="81" t="s">
        <v>467</v>
      </c>
      <c r="C158" s="1">
        <v>3.4</v>
      </c>
      <c r="E158" s="1">
        <v>3.4</v>
      </c>
      <c r="F158" s="1">
        <v>3.74</v>
      </c>
      <c r="G158" s="1">
        <v>4.08</v>
      </c>
      <c r="H158" s="1">
        <v>4.42</v>
      </c>
      <c r="I158" t="s">
        <v>574</v>
      </c>
    </row>
    <row r="159" spans="1:9" ht="57.6" x14ac:dyDescent="0.3">
      <c r="A159" t="s">
        <v>228</v>
      </c>
      <c r="B159" s="81" t="s">
        <v>468</v>
      </c>
      <c r="C159" s="1">
        <v>3.4</v>
      </c>
      <c r="E159" s="1">
        <v>3.4</v>
      </c>
      <c r="F159" s="1">
        <v>3.74</v>
      </c>
      <c r="G159" s="1">
        <v>4.08</v>
      </c>
      <c r="H159" s="1">
        <v>4.42</v>
      </c>
      <c r="I159" t="s">
        <v>574</v>
      </c>
    </row>
    <row r="160" spans="1:9" ht="57.6" x14ac:dyDescent="0.3">
      <c r="A160" t="s">
        <v>229</v>
      </c>
      <c r="B160" s="81" t="s">
        <v>469</v>
      </c>
      <c r="C160" s="1">
        <v>3.4</v>
      </c>
      <c r="E160" s="1">
        <v>3.4</v>
      </c>
      <c r="F160" s="1">
        <v>3.74</v>
      </c>
      <c r="G160" s="1">
        <v>4.08</v>
      </c>
      <c r="H160" s="1">
        <v>4.42</v>
      </c>
      <c r="I160" t="s">
        <v>574</v>
      </c>
    </row>
    <row r="161" spans="1:9" ht="28.8" x14ac:dyDescent="0.3">
      <c r="A161" t="s">
        <v>230</v>
      </c>
      <c r="B161" s="81" t="s">
        <v>470</v>
      </c>
      <c r="C161" s="1">
        <v>3.4</v>
      </c>
      <c r="E161" s="1">
        <v>3.4</v>
      </c>
      <c r="F161" s="1">
        <v>3.74</v>
      </c>
      <c r="G161" s="1">
        <v>4.08</v>
      </c>
      <c r="H161" s="1">
        <v>4.42</v>
      </c>
      <c r="I161" t="s">
        <v>575</v>
      </c>
    </row>
    <row r="162" spans="1:9" ht="57.6" x14ac:dyDescent="0.3">
      <c r="A162" t="s">
        <v>231</v>
      </c>
      <c r="B162" s="81" t="s">
        <v>471</v>
      </c>
    </row>
    <row r="163" spans="1:9" ht="72" x14ac:dyDescent="0.3">
      <c r="A163" t="s">
        <v>232</v>
      </c>
      <c r="B163" s="81" t="s">
        <v>472</v>
      </c>
      <c r="C163" s="1">
        <v>3.4</v>
      </c>
      <c r="E163" s="1">
        <v>3.4</v>
      </c>
      <c r="F163" s="1">
        <v>3.74</v>
      </c>
      <c r="G163" s="1">
        <v>4.08</v>
      </c>
      <c r="H163" s="1">
        <v>4.42</v>
      </c>
      <c r="I163" t="s">
        <v>574</v>
      </c>
    </row>
    <row r="164" spans="1:9" ht="43.2" x14ac:dyDescent="0.3">
      <c r="A164" t="s">
        <v>233</v>
      </c>
      <c r="B164" s="81" t="s">
        <v>473</v>
      </c>
      <c r="C164" s="1">
        <v>3.39</v>
      </c>
      <c r="E164" s="1">
        <v>3.39</v>
      </c>
      <c r="F164" s="1">
        <v>3.7290000000000001</v>
      </c>
      <c r="G164" s="1">
        <v>4.0679999999999996</v>
      </c>
      <c r="H164" s="1">
        <v>4.407</v>
      </c>
      <c r="I164" t="s">
        <v>574</v>
      </c>
    </row>
    <row r="165" spans="1:9" ht="72" x14ac:dyDescent="0.3">
      <c r="A165" t="s">
        <v>234</v>
      </c>
      <c r="B165" s="81" t="s">
        <v>474</v>
      </c>
      <c r="C165" s="1">
        <v>3.4</v>
      </c>
      <c r="E165" s="1">
        <v>3.4</v>
      </c>
      <c r="F165" s="1">
        <v>3.74</v>
      </c>
      <c r="G165" s="1">
        <v>4.08</v>
      </c>
      <c r="H165" s="1">
        <v>4.42</v>
      </c>
      <c r="I165" t="s">
        <v>574</v>
      </c>
    </row>
    <row r="166" spans="1:9" ht="43.2" x14ac:dyDescent="0.3">
      <c r="A166" t="s">
        <v>235</v>
      </c>
      <c r="B166" s="81" t="s">
        <v>475</v>
      </c>
      <c r="C166" s="1">
        <v>3.4</v>
      </c>
      <c r="E166" s="1">
        <v>3.4</v>
      </c>
      <c r="F166" s="1">
        <v>3.74</v>
      </c>
      <c r="G166" s="1">
        <v>4.08</v>
      </c>
      <c r="H166" s="1">
        <v>4.42</v>
      </c>
      <c r="I166" t="s">
        <v>574</v>
      </c>
    </row>
    <row r="167" spans="1:9" ht="72" x14ac:dyDescent="0.3">
      <c r="A167" t="s">
        <v>236</v>
      </c>
      <c r="B167" s="81" t="s">
        <v>476</v>
      </c>
      <c r="C167" s="1">
        <v>3.4</v>
      </c>
      <c r="E167" s="1">
        <v>3.4</v>
      </c>
      <c r="F167" s="1">
        <v>3.74</v>
      </c>
      <c r="G167" s="1">
        <v>4.08</v>
      </c>
      <c r="H167" s="1">
        <v>4.42</v>
      </c>
      <c r="I167" t="s">
        <v>575</v>
      </c>
    </row>
    <row r="168" spans="1:9" ht="57.6" x14ac:dyDescent="0.3">
      <c r="A168" t="s">
        <v>237</v>
      </c>
      <c r="B168" s="81" t="s">
        <v>477</v>
      </c>
      <c r="C168" s="1">
        <v>3.39</v>
      </c>
      <c r="E168" s="1">
        <v>3.39</v>
      </c>
      <c r="F168" s="1">
        <v>3.7290000000000001</v>
      </c>
      <c r="G168" s="1">
        <v>4.0679999999999996</v>
      </c>
      <c r="H168" s="1">
        <v>4.407</v>
      </c>
      <c r="I168" t="s">
        <v>574</v>
      </c>
    </row>
    <row r="169" spans="1:9" ht="72" x14ac:dyDescent="0.3">
      <c r="A169" t="s">
        <v>238</v>
      </c>
      <c r="B169" s="81" t="s">
        <v>478</v>
      </c>
      <c r="C169" s="1">
        <v>3.4</v>
      </c>
      <c r="E169" s="1">
        <v>3.4</v>
      </c>
      <c r="F169" s="1">
        <v>3.74</v>
      </c>
      <c r="G169" s="1">
        <v>4.08</v>
      </c>
      <c r="H169" s="1">
        <v>4.42</v>
      </c>
      <c r="I169" t="s">
        <v>575</v>
      </c>
    </row>
    <row r="170" spans="1:9" ht="86.4" x14ac:dyDescent="0.3">
      <c r="A170" t="s">
        <v>239</v>
      </c>
      <c r="B170" s="81" t="s">
        <v>479</v>
      </c>
      <c r="C170" s="1">
        <v>3.4</v>
      </c>
      <c r="E170" s="1">
        <v>3.4</v>
      </c>
      <c r="F170" s="1">
        <v>3.74</v>
      </c>
      <c r="G170" s="1">
        <v>4.08</v>
      </c>
      <c r="H170" s="1">
        <v>4.42</v>
      </c>
      <c r="I170" t="s">
        <v>574</v>
      </c>
    </row>
    <row r="171" spans="1:9" ht="28.8" x14ac:dyDescent="0.3">
      <c r="A171" t="s">
        <v>240</v>
      </c>
      <c r="B171" s="81" t="s">
        <v>480</v>
      </c>
      <c r="C171" s="1">
        <v>3.4</v>
      </c>
      <c r="E171" s="1">
        <v>3.4</v>
      </c>
      <c r="F171" s="1">
        <v>3.74</v>
      </c>
      <c r="G171" s="1">
        <v>4.08</v>
      </c>
      <c r="H171" s="1">
        <v>4.42</v>
      </c>
      <c r="I171" t="s">
        <v>574</v>
      </c>
    </row>
    <row r="172" spans="1:9" x14ac:dyDescent="0.3">
      <c r="A172" t="s">
        <v>241</v>
      </c>
      <c r="B172" s="81" t="s">
        <v>481</v>
      </c>
      <c r="C172" s="1">
        <v>3.4</v>
      </c>
      <c r="E172" s="1">
        <v>3.4</v>
      </c>
      <c r="F172" s="1">
        <v>3.74</v>
      </c>
      <c r="G172" s="1">
        <v>4.08</v>
      </c>
      <c r="H172" s="1">
        <v>4.42</v>
      </c>
      <c r="I172" t="s">
        <v>574</v>
      </c>
    </row>
    <row r="173" spans="1:9" ht="28.8" x14ac:dyDescent="0.3">
      <c r="A173" t="s">
        <v>242</v>
      </c>
      <c r="B173" s="81" t="s">
        <v>482</v>
      </c>
      <c r="C173" s="1">
        <v>3.4</v>
      </c>
      <c r="E173" s="1">
        <v>3.4</v>
      </c>
      <c r="F173" s="1">
        <v>3.74</v>
      </c>
      <c r="G173" s="1">
        <v>4.08</v>
      </c>
      <c r="H173" s="1">
        <v>4.42</v>
      </c>
      <c r="I173" t="s">
        <v>575</v>
      </c>
    </row>
    <row r="174" spans="1:9" ht="43.2" x14ac:dyDescent="0.3">
      <c r="A174" t="s">
        <v>243</v>
      </c>
      <c r="B174" s="81" t="s">
        <v>483</v>
      </c>
      <c r="C174" s="1">
        <v>0.52</v>
      </c>
      <c r="E174" s="1">
        <v>0.52</v>
      </c>
      <c r="F174" s="1">
        <v>0.57199999999999995</v>
      </c>
      <c r="G174" s="1">
        <v>0.624</v>
      </c>
      <c r="H174" s="1">
        <v>0.67600000000000005</v>
      </c>
      <c r="I174" t="s">
        <v>573</v>
      </c>
    </row>
    <row r="175" spans="1:9" ht="86.4" x14ac:dyDescent="0.3">
      <c r="A175" t="s">
        <v>244</v>
      </c>
      <c r="B175" s="81" t="s">
        <v>484</v>
      </c>
      <c r="C175" s="1">
        <v>2.5099999999999998</v>
      </c>
      <c r="E175" s="1">
        <v>2.5099999999999998</v>
      </c>
      <c r="F175" s="1">
        <v>2.7610000000000001</v>
      </c>
      <c r="G175" s="1">
        <v>3.012</v>
      </c>
      <c r="H175" s="1">
        <v>3.2629999999999999</v>
      </c>
      <c r="I175" t="s">
        <v>573</v>
      </c>
    </row>
    <row r="176" spans="1:9" x14ac:dyDescent="0.3">
      <c r="A176" t="s">
        <v>245</v>
      </c>
      <c r="B176" s="81" t="s">
        <v>485</v>
      </c>
    </row>
    <row r="177" spans="1:9" x14ac:dyDescent="0.3">
      <c r="A177" t="s">
        <v>246</v>
      </c>
      <c r="B177" s="81" t="s">
        <v>485</v>
      </c>
      <c r="C177" s="1">
        <v>1.35</v>
      </c>
      <c r="E177" s="1">
        <v>1.35</v>
      </c>
      <c r="F177" s="1">
        <v>1.4850000000000001</v>
      </c>
      <c r="G177" s="1">
        <v>1.62</v>
      </c>
      <c r="H177" s="1">
        <v>1.7549999999999999</v>
      </c>
    </row>
    <row r="178" spans="1:9" ht="28.8" x14ac:dyDescent="0.3">
      <c r="A178" t="s">
        <v>247</v>
      </c>
      <c r="B178" s="81" t="s">
        <v>486</v>
      </c>
    </row>
    <row r="179" spans="1:9" x14ac:dyDescent="0.3">
      <c r="A179" t="s">
        <v>248</v>
      </c>
      <c r="B179" s="81" t="s">
        <v>487</v>
      </c>
      <c r="C179" s="1">
        <v>3.13</v>
      </c>
      <c r="E179" s="1">
        <v>3.13</v>
      </c>
      <c r="F179" s="1">
        <v>3.4430000000000001</v>
      </c>
      <c r="G179" s="1">
        <v>3.7559999999999998</v>
      </c>
      <c r="H179" s="1">
        <v>4.069</v>
      </c>
    </row>
    <row r="180" spans="1:9" ht="28.8" x14ac:dyDescent="0.3">
      <c r="A180" t="s">
        <v>249</v>
      </c>
      <c r="B180" s="81" t="s">
        <v>488</v>
      </c>
      <c r="C180" s="1">
        <v>0.56000000000000005</v>
      </c>
      <c r="E180" s="1">
        <v>0.56000000000000005</v>
      </c>
      <c r="F180" s="1">
        <v>0.61599999999999999</v>
      </c>
      <c r="G180" s="1">
        <v>0.67200000000000004</v>
      </c>
      <c r="H180" s="1">
        <v>0.72799999999999998</v>
      </c>
      <c r="I180" t="s">
        <v>573</v>
      </c>
    </row>
    <row r="181" spans="1:9" ht="28.8" x14ac:dyDescent="0.3">
      <c r="A181" t="s">
        <v>250</v>
      </c>
      <c r="B181" s="81" t="s">
        <v>489</v>
      </c>
      <c r="C181" s="1">
        <v>3.13</v>
      </c>
      <c r="E181" s="1">
        <v>3.13</v>
      </c>
      <c r="F181" s="1">
        <v>3.4430000000000001</v>
      </c>
      <c r="G181" s="1">
        <v>3.7559999999999998</v>
      </c>
      <c r="H181" s="1">
        <v>4.069</v>
      </c>
    </row>
    <row r="182" spans="1:9" ht="43.2" x14ac:dyDescent="0.3">
      <c r="A182" t="s">
        <v>251</v>
      </c>
      <c r="B182" s="81" t="s">
        <v>490</v>
      </c>
      <c r="C182" s="1">
        <v>0.56000000000000005</v>
      </c>
      <c r="E182" s="1">
        <v>0.56000000000000005</v>
      </c>
      <c r="F182" s="1">
        <v>0.61599999999999999</v>
      </c>
      <c r="G182" s="1">
        <v>0.67200000000000004</v>
      </c>
      <c r="H182" s="1">
        <v>0.72799999999999998</v>
      </c>
      <c r="I182" t="s">
        <v>573</v>
      </c>
    </row>
    <row r="183" spans="1:9" ht="43.2" x14ac:dyDescent="0.3">
      <c r="A183" t="s">
        <v>252</v>
      </c>
      <c r="B183" s="81" t="s">
        <v>491</v>
      </c>
      <c r="C183" s="1">
        <v>3.13</v>
      </c>
      <c r="E183" s="1">
        <v>3.13</v>
      </c>
      <c r="F183" s="1">
        <v>3.4430000000000001</v>
      </c>
      <c r="G183" s="1">
        <v>3.7559999999999998</v>
      </c>
      <c r="H183" s="1">
        <v>4.069</v>
      </c>
    </row>
    <row r="184" spans="1:9" ht="43.2" x14ac:dyDescent="0.3">
      <c r="A184" t="s">
        <v>253</v>
      </c>
      <c r="B184" s="81" t="s">
        <v>492</v>
      </c>
      <c r="C184" s="1">
        <v>0.56000000000000005</v>
      </c>
      <c r="E184" s="1">
        <v>0.56000000000000005</v>
      </c>
      <c r="F184" s="1">
        <v>0.61599999999999999</v>
      </c>
      <c r="G184" s="1">
        <v>0.67200000000000004</v>
      </c>
      <c r="H184" s="1">
        <v>0.72799999999999998</v>
      </c>
      <c r="I184" t="s">
        <v>573</v>
      </c>
    </row>
    <row r="185" spans="1:9" ht="86.4" x14ac:dyDescent="0.3">
      <c r="A185" t="s">
        <v>254</v>
      </c>
      <c r="B185" s="81" t="s">
        <v>493</v>
      </c>
      <c r="C185" s="1">
        <v>0.56000000000000005</v>
      </c>
      <c r="E185" s="1">
        <v>0.56000000000000005</v>
      </c>
      <c r="F185" s="1">
        <v>0.61599999999999999</v>
      </c>
      <c r="G185" s="1">
        <v>0.67200000000000004</v>
      </c>
      <c r="H185" s="1">
        <v>0.72799999999999998</v>
      </c>
      <c r="I185" t="s">
        <v>573</v>
      </c>
    </row>
    <row r="186" spans="1:9" ht="86.4" x14ac:dyDescent="0.3">
      <c r="A186" t="s">
        <v>255</v>
      </c>
      <c r="B186" s="81" t="s">
        <v>494</v>
      </c>
      <c r="C186" s="1">
        <v>0.56000000000000005</v>
      </c>
      <c r="E186" s="1">
        <v>0.56000000000000005</v>
      </c>
      <c r="F186" s="1">
        <v>0.61599999999999999</v>
      </c>
      <c r="G186" s="1">
        <v>0.67200000000000004</v>
      </c>
      <c r="H186" s="1">
        <v>0.72799999999999998</v>
      </c>
      <c r="I186" t="s">
        <v>573</v>
      </c>
    </row>
    <row r="187" spans="1:9" ht="72" x14ac:dyDescent="0.3">
      <c r="A187" t="s">
        <v>256</v>
      </c>
      <c r="B187" s="81" t="s">
        <v>495</v>
      </c>
      <c r="C187" s="1">
        <v>3.13</v>
      </c>
      <c r="E187" s="1">
        <v>3.13</v>
      </c>
      <c r="F187" s="1">
        <v>3.4430000000000001</v>
      </c>
      <c r="G187" s="1">
        <v>3.7559999999999998</v>
      </c>
      <c r="H187" s="1">
        <v>4.069</v>
      </c>
    </row>
    <row r="188" spans="1:9" ht="57.6" x14ac:dyDescent="0.3">
      <c r="A188" t="s">
        <v>257</v>
      </c>
      <c r="B188" s="81" t="s">
        <v>496</v>
      </c>
      <c r="C188" s="1">
        <v>3.13</v>
      </c>
      <c r="E188" s="1">
        <v>3.13</v>
      </c>
      <c r="F188" s="1">
        <v>3.4430000000000001</v>
      </c>
      <c r="G188" s="1">
        <v>3.7559999999999998</v>
      </c>
      <c r="H188" s="1">
        <v>4.069</v>
      </c>
    </row>
    <row r="189" spans="1:9" ht="72" x14ac:dyDescent="0.3">
      <c r="A189" t="s">
        <v>258</v>
      </c>
      <c r="B189" s="81" t="s">
        <v>497</v>
      </c>
      <c r="C189" s="1">
        <v>0.56000000000000005</v>
      </c>
      <c r="E189" s="1">
        <v>0.56000000000000005</v>
      </c>
      <c r="F189" s="1">
        <v>0.61599999999999999</v>
      </c>
      <c r="G189" s="1">
        <v>0.67200000000000004</v>
      </c>
      <c r="H189" s="1">
        <v>0.72799999999999998</v>
      </c>
      <c r="I189" t="s">
        <v>574</v>
      </c>
    </row>
    <row r="190" spans="1:9" ht="72" x14ac:dyDescent="0.3">
      <c r="A190" t="s">
        <v>259</v>
      </c>
      <c r="B190" s="81" t="s">
        <v>498</v>
      </c>
      <c r="C190" s="1">
        <v>0.56000000000000005</v>
      </c>
      <c r="E190" s="1">
        <v>0.56000000000000005</v>
      </c>
      <c r="F190" s="1">
        <v>0.61599999999999999</v>
      </c>
      <c r="G190" s="1">
        <v>0.67200000000000004</v>
      </c>
      <c r="H190" s="1">
        <v>0.72799999999999998</v>
      </c>
      <c r="I190" t="s">
        <v>575</v>
      </c>
    </row>
    <row r="191" spans="1:9" ht="28.8" x14ac:dyDescent="0.3">
      <c r="A191" t="s">
        <v>260</v>
      </c>
      <c r="B191" s="81" t="s">
        <v>499</v>
      </c>
      <c r="C191" s="1">
        <v>0.56000000000000005</v>
      </c>
      <c r="E191" s="1">
        <v>0.56000000000000005</v>
      </c>
      <c r="F191" s="1">
        <v>0.61599999999999999</v>
      </c>
      <c r="G191" s="1">
        <v>0.67200000000000004</v>
      </c>
      <c r="H191" s="1">
        <v>0.72799999999999998</v>
      </c>
      <c r="I191" t="s">
        <v>573</v>
      </c>
    </row>
    <row r="192" spans="1:9" ht="43.2" x14ac:dyDescent="0.3">
      <c r="A192" t="s">
        <v>261</v>
      </c>
      <c r="B192" s="81" t="s">
        <v>500</v>
      </c>
      <c r="C192" s="1">
        <v>0.56000000000000005</v>
      </c>
      <c r="E192" s="1">
        <v>0.56000000000000005</v>
      </c>
      <c r="F192" s="1">
        <v>0.61599999999999999</v>
      </c>
      <c r="G192" s="1">
        <v>0.67200000000000004</v>
      </c>
      <c r="H192" s="1">
        <v>0.72799999999999998</v>
      </c>
      <c r="I192" t="s">
        <v>573</v>
      </c>
    </row>
    <row r="193" spans="1:9" ht="72" x14ac:dyDescent="0.3">
      <c r="A193" t="s">
        <v>262</v>
      </c>
      <c r="B193" s="81" t="s">
        <v>501</v>
      </c>
    </row>
    <row r="194" spans="1:9" ht="43.2" x14ac:dyDescent="0.3">
      <c r="A194" t="s">
        <v>263</v>
      </c>
      <c r="B194" s="81" t="s">
        <v>502</v>
      </c>
      <c r="C194" s="1">
        <v>3.13</v>
      </c>
      <c r="E194" s="1">
        <v>3.13</v>
      </c>
      <c r="F194" s="1">
        <v>3.4430000000000001</v>
      </c>
      <c r="G194" s="1">
        <v>3.7559999999999998</v>
      </c>
      <c r="H194" s="1">
        <v>4.069</v>
      </c>
    </row>
    <row r="195" spans="1:9" ht="57.6" x14ac:dyDescent="0.3">
      <c r="A195" t="s">
        <v>264</v>
      </c>
      <c r="B195" s="81" t="s">
        <v>503</v>
      </c>
      <c r="C195" s="1">
        <v>0.56000000000000005</v>
      </c>
      <c r="E195" s="1">
        <v>0.56000000000000005</v>
      </c>
      <c r="F195" s="1">
        <v>0.61599999999999999</v>
      </c>
      <c r="G195" s="1">
        <v>0.67200000000000004</v>
      </c>
      <c r="H195" s="1">
        <v>0.72799999999999998</v>
      </c>
      <c r="I195" t="s">
        <v>573</v>
      </c>
    </row>
    <row r="196" spans="1:9" ht="57.6" x14ac:dyDescent="0.3">
      <c r="A196" t="s">
        <v>265</v>
      </c>
      <c r="B196" s="81" t="s">
        <v>504</v>
      </c>
      <c r="C196" s="1">
        <v>3.13</v>
      </c>
      <c r="E196" s="1">
        <v>3.13</v>
      </c>
      <c r="F196" s="1">
        <v>3.4430000000000001</v>
      </c>
      <c r="G196" s="1">
        <v>3.7559999999999998</v>
      </c>
      <c r="H196" s="1">
        <v>4.069</v>
      </c>
    </row>
    <row r="197" spans="1:9" ht="72" x14ac:dyDescent="0.3">
      <c r="A197" t="s">
        <v>266</v>
      </c>
      <c r="B197" s="81" t="s">
        <v>505</v>
      </c>
      <c r="C197" s="1">
        <v>0.56000000000000005</v>
      </c>
      <c r="E197" s="1">
        <v>0.56000000000000005</v>
      </c>
      <c r="F197" s="1">
        <v>0.61599999999999999</v>
      </c>
      <c r="G197" s="1">
        <v>0.67200000000000004</v>
      </c>
      <c r="H197" s="1">
        <v>0.72799999999999998</v>
      </c>
      <c r="I197" t="s">
        <v>573</v>
      </c>
    </row>
    <row r="198" spans="1:9" ht="43.2" x14ac:dyDescent="0.3">
      <c r="A198" t="s">
        <v>267</v>
      </c>
      <c r="B198" s="81" t="s">
        <v>506</v>
      </c>
      <c r="C198" s="1">
        <v>0.56000000000000005</v>
      </c>
      <c r="E198" s="1">
        <v>0.56000000000000005</v>
      </c>
      <c r="F198" s="1">
        <v>0.61599999999999999</v>
      </c>
      <c r="G198" s="1">
        <v>0.67200000000000004</v>
      </c>
      <c r="H198" s="1">
        <v>0.72799999999999998</v>
      </c>
      <c r="I198" t="s">
        <v>573</v>
      </c>
    </row>
    <row r="199" spans="1:9" ht="28.8" x14ac:dyDescent="0.3">
      <c r="A199" t="s">
        <v>268</v>
      </c>
      <c r="B199" s="81" t="s">
        <v>507</v>
      </c>
      <c r="C199" s="1">
        <v>0.56000000000000005</v>
      </c>
      <c r="E199" s="1">
        <v>0.56000000000000005</v>
      </c>
      <c r="F199" s="1">
        <v>0.61599999999999999</v>
      </c>
      <c r="G199" s="1">
        <v>0.67200000000000004</v>
      </c>
      <c r="H199" s="1">
        <v>0.72799999999999998</v>
      </c>
    </row>
    <row r="200" spans="1:9" ht="43.2" x14ac:dyDescent="0.3">
      <c r="A200" t="s">
        <v>269</v>
      </c>
      <c r="B200" s="81" t="s">
        <v>508</v>
      </c>
      <c r="C200" s="1">
        <v>0.56000000000000005</v>
      </c>
      <c r="E200" s="1">
        <v>0.56000000000000005</v>
      </c>
      <c r="F200" s="1">
        <v>0.61599999999999999</v>
      </c>
      <c r="G200" s="1">
        <v>0.67200000000000004</v>
      </c>
      <c r="H200" s="1">
        <v>0.72799999999999998</v>
      </c>
      <c r="I200" t="s">
        <v>573</v>
      </c>
    </row>
    <row r="201" spans="1:9" ht="43.2" x14ac:dyDescent="0.3">
      <c r="A201" t="s">
        <v>270</v>
      </c>
      <c r="B201" s="81" t="s">
        <v>509</v>
      </c>
      <c r="C201" s="1">
        <v>0.56000000000000005</v>
      </c>
      <c r="E201" s="1">
        <v>0.56000000000000005</v>
      </c>
      <c r="F201" s="1">
        <v>0.61599999999999999</v>
      </c>
      <c r="G201" s="1">
        <v>0.67200000000000004</v>
      </c>
      <c r="H201" s="1">
        <v>0.72799999999999998</v>
      </c>
      <c r="I201" t="s">
        <v>573</v>
      </c>
    </row>
    <row r="202" spans="1:9" ht="86.4" x14ac:dyDescent="0.3">
      <c r="A202" t="s">
        <v>271</v>
      </c>
      <c r="B202" s="81" t="s">
        <v>510</v>
      </c>
      <c r="C202" s="1">
        <v>0.56000000000000005</v>
      </c>
      <c r="E202" s="1">
        <v>0.56000000000000005</v>
      </c>
      <c r="F202" s="1">
        <v>0.61599999999999999</v>
      </c>
      <c r="G202" s="1">
        <v>0.67200000000000004</v>
      </c>
      <c r="H202" s="1">
        <v>0.72799999999999998</v>
      </c>
      <c r="I202" t="s">
        <v>573</v>
      </c>
    </row>
    <row r="203" spans="1:9" ht="100.8" x14ac:dyDescent="0.3">
      <c r="A203" t="s">
        <v>272</v>
      </c>
      <c r="B203" s="81" t="s">
        <v>511</v>
      </c>
      <c r="C203" s="1">
        <v>0.56000000000000005</v>
      </c>
      <c r="E203" s="1">
        <v>0.56000000000000005</v>
      </c>
      <c r="F203" s="1">
        <v>0.61599999999999999</v>
      </c>
      <c r="G203" s="1">
        <v>0.67200000000000004</v>
      </c>
      <c r="H203" s="1">
        <v>0.72799999999999998</v>
      </c>
      <c r="I203" t="s">
        <v>573</v>
      </c>
    </row>
    <row r="204" spans="1:9" ht="100.8" x14ac:dyDescent="0.3">
      <c r="A204" t="s">
        <v>273</v>
      </c>
      <c r="B204" s="81" t="s">
        <v>512</v>
      </c>
      <c r="C204" s="1">
        <v>0.56000000000000005</v>
      </c>
      <c r="E204" s="1">
        <v>0.56000000000000005</v>
      </c>
      <c r="F204" s="1">
        <v>0.61599999999999999</v>
      </c>
      <c r="G204" s="1">
        <v>0.67200000000000004</v>
      </c>
      <c r="H204" s="1">
        <v>0.72799999999999998</v>
      </c>
      <c r="I204" t="s">
        <v>573</v>
      </c>
    </row>
    <row r="205" spans="1:9" ht="100.8" x14ac:dyDescent="0.3">
      <c r="A205" t="s">
        <v>274</v>
      </c>
      <c r="B205" s="81" t="s">
        <v>513</v>
      </c>
      <c r="C205" s="1">
        <v>3.13</v>
      </c>
      <c r="E205" s="1">
        <v>3.13</v>
      </c>
      <c r="F205" s="1">
        <v>3.4430000000000001</v>
      </c>
      <c r="G205" s="1">
        <v>3.7559999999999998</v>
      </c>
      <c r="H205" s="1">
        <v>4.069</v>
      </c>
    </row>
    <row r="206" spans="1:9" ht="100.8" x14ac:dyDescent="0.3">
      <c r="A206" t="s">
        <v>275</v>
      </c>
      <c r="B206" s="81" t="s">
        <v>514</v>
      </c>
      <c r="C206" s="1">
        <v>3.13</v>
      </c>
      <c r="E206" s="1">
        <v>3.13</v>
      </c>
      <c r="F206" s="1">
        <v>3.4430000000000001</v>
      </c>
      <c r="G206" s="1">
        <v>3.7559999999999998</v>
      </c>
      <c r="H206" s="1">
        <v>4.069</v>
      </c>
    </row>
    <row r="207" spans="1:9" ht="43.2" x14ac:dyDescent="0.3">
      <c r="A207" t="s">
        <v>276</v>
      </c>
      <c r="B207" s="81" t="s">
        <v>515</v>
      </c>
      <c r="C207" s="1">
        <v>0.56000000000000005</v>
      </c>
      <c r="E207" s="1">
        <v>0.56000000000000005</v>
      </c>
      <c r="F207" s="1">
        <v>0.61599999999999999</v>
      </c>
      <c r="G207" s="1">
        <v>0.67200000000000004</v>
      </c>
      <c r="H207" s="1">
        <v>0.72799999999999998</v>
      </c>
      <c r="I207" t="s">
        <v>574</v>
      </c>
    </row>
    <row r="208" spans="1:9" ht="43.2" x14ac:dyDescent="0.3">
      <c r="A208" t="s">
        <v>277</v>
      </c>
      <c r="B208" s="81" t="s">
        <v>516</v>
      </c>
      <c r="C208" s="1">
        <v>0.56000000000000005</v>
      </c>
      <c r="E208" s="1">
        <v>0.56000000000000005</v>
      </c>
      <c r="F208" s="1">
        <v>0.61599999999999999</v>
      </c>
      <c r="G208" s="1">
        <v>0.67200000000000004</v>
      </c>
      <c r="H208" s="1">
        <v>0.72799999999999998</v>
      </c>
      <c r="I208" t="s">
        <v>574</v>
      </c>
    </row>
    <row r="209" spans="1:9" ht="100.8" x14ac:dyDescent="0.3">
      <c r="A209" t="s">
        <v>278</v>
      </c>
      <c r="B209" s="81" t="s">
        <v>517</v>
      </c>
      <c r="C209" s="1">
        <v>0.56000000000000005</v>
      </c>
      <c r="E209" s="1">
        <v>0.56000000000000005</v>
      </c>
      <c r="F209" s="1">
        <v>0.61599999999999999</v>
      </c>
      <c r="G209" s="1">
        <v>0.67200000000000004</v>
      </c>
      <c r="H209" s="1">
        <v>0.72799999999999998</v>
      </c>
      <c r="I209" t="s">
        <v>574</v>
      </c>
    </row>
    <row r="210" spans="1:9" ht="28.8" x14ac:dyDescent="0.3">
      <c r="A210" t="s">
        <v>279</v>
      </c>
      <c r="B210" s="81" t="s">
        <v>518</v>
      </c>
      <c r="C210" s="1">
        <v>3.13</v>
      </c>
      <c r="E210" s="1">
        <v>3.13</v>
      </c>
      <c r="F210" s="1">
        <v>3.4430000000000001</v>
      </c>
      <c r="G210" s="1">
        <v>3.7559999999999998</v>
      </c>
      <c r="H210" s="1">
        <v>4.069</v>
      </c>
    </row>
    <row r="211" spans="1:9" ht="43.2" x14ac:dyDescent="0.3">
      <c r="A211" t="s">
        <v>280</v>
      </c>
      <c r="B211" s="81" t="s">
        <v>519</v>
      </c>
      <c r="C211" s="1">
        <v>0.56000000000000005</v>
      </c>
      <c r="E211" s="1">
        <v>0.56000000000000005</v>
      </c>
      <c r="F211" s="1">
        <v>0.61599999999999999</v>
      </c>
      <c r="G211" s="1">
        <v>0.67200000000000004</v>
      </c>
      <c r="H211" s="1">
        <v>0.72799999999999998</v>
      </c>
      <c r="I211" t="s">
        <v>573</v>
      </c>
    </row>
    <row r="212" spans="1:9" ht="43.2" x14ac:dyDescent="0.3">
      <c r="A212" t="s">
        <v>281</v>
      </c>
      <c r="B212" s="81" t="s">
        <v>520</v>
      </c>
      <c r="C212" s="1">
        <v>0.56000000000000005</v>
      </c>
      <c r="E212" s="1">
        <v>0.56000000000000005</v>
      </c>
      <c r="F212" s="1">
        <v>0.61599999999999999</v>
      </c>
      <c r="G212" s="1">
        <v>0.67200000000000004</v>
      </c>
      <c r="H212" s="1">
        <v>0.72799999999999998</v>
      </c>
      <c r="I212" t="s">
        <v>573</v>
      </c>
    </row>
    <row r="213" spans="1:9" ht="100.8" x14ac:dyDescent="0.3">
      <c r="A213" t="s">
        <v>282</v>
      </c>
      <c r="B213" s="81" t="s">
        <v>521</v>
      </c>
      <c r="C213" s="1">
        <v>3.13</v>
      </c>
      <c r="E213" s="1">
        <v>3.13</v>
      </c>
      <c r="F213" s="1">
        <v>3.4430000000000001</v>
      </c>
      <c r="G213" s="1">
        <v>3.7559999999999998</v>
      </c>
      <c r="H213" s="1">
        <v>4.069</v>
      </c>
    </row>
    <row r="214" spans="1:9" ht="100.8" x14ac:dyDescent="0.3">
      <c r="A214" t="s">
        <v>283</v>
      </c>
      <c r="B214" s="81" t="s">
        <v>522</v>
      </c>
      <c r="C214" s="1">
        <v>0.56000000000000005</v>
      </c>
      <c r="E214" s="1">
        <v>0.56000000000000005</v>
      </c>
      <c r="F214" s="1">
        <v>0.61599999999999999</v>
      </c>
      <c r="G214" s="1">
        <v>0.67200000000000004</v>
      </c>
      <c r="H214" s="1">
        <v>0.72799999999999998</v>
      </c>
      <c r="I214" t="s">
        <v>573</v>
      </c>
    </row>
    <row r="215" spans="1:9" ht="57.6" x14ac:dyDescent="0.3">
      <c r="A215" t="s">
        <v>284</v>
      </c>
      <c r="B215" s="81" t="s">
        <v>523</v>
      </c>
      <c r="C215" s="1">
        <v>0.56000000000000005</v>
      </c>
      <c r="E215" s="1">
        <v>0.56000000000000005</v>
      </c>
      <c r="F215" s="1">
        <v>0.61599999999999999</v>
      </c>
      <c r="G215" s="1">
        <v>0.67200000000000004</v>
      </c>
      <c r="H215" s="1">
        <v>0.72799999999999998</v>
      </c>
      <c r="I215" t="s">
        <v>573</v>
      </c>
    </row>
    <row r="216" spans="1:9" ht="28.8" x14ac:dyDescent="0.3">
      <c r="A216" t="s">
        <v>285</v>
      </c>
      <c r="B216" s="81" t="s">
        <v>524</v>
      </c>
    </row>
    <row r="217" spans="1:9" x14ac:dyDescent="0.3">
      <c r="A217" t="s">
        <v>286</v>
      </c>
      <c r="B217" s="81" t="s">
        <v>525</v>
      </c>
      <c r="C217" s="1">
        <v>1.35</v>
      </c>
      <c r="E217" s="1">
        <v>1.35</v>
      </c>
      <c r="F217" s="1">
        <v>1.4850000000000001</v>
      </c>
      <c r="G217" s="1">
        <v>1.62</v>
      </c>
      <c r="H217" s="1">
        <v>1.7549999999999999</v>
      </c>
    </row>
    <row r="218" spans="1:9" ht="28.8" x14ac:dyDescent="0.3">
      <c r="A218" t="s">
        <v>287</v>
      </c>
      <c r="B218" s="81" t="s">
        <v>526</v>
      </c>
      <c r="C218" s="1">
        <v>1.35</v>
      </c>
      <c r="E218" s="1">
        <v>1.35</v>
      </c>
      <c r="F218" s="1">
        <v>1.4850000000000001</v>
      </c>
      <c r="G218" s="1">
        <v>1.62</v>
      </c>
      <c r="H218" s="1">
        <v>1.7549999999999999</v>
      </c>
    </row>
    <row r="219" spans="1:9" x14ac:dyDescent="0.3">
      <c r="A219" t="s">
        <v>288</v>
      </c>
      <c r="B219" s="81" t="s">
        <v>527</v>
      </c>
      <c r="C219" s="1">
        <v>0.47</v>
      </c>
      <c r="E219" s="1">
        <v>0.47</v>
      </c>
      <c r="F219" s="1">
        <v>0.51700000000000002</v>
      </c>
      <c r="G219" s="1">
        <v>0.56399999999999995</v>
      </c>
      <c r="H219" s="1">
        <v>0.61099999999999999</v>
      </c>
      <c r="I219" t="s">
        <v>573</v>
      </c>
    </row>
    <row r="220" spans="1:9" x14ac:dyDescent="0.3">
      <c r="A220" t="s">
        <v>289</v>
      </c>
      <c r="B220" s="81" t="s">
        <v>528</v>
      </c>
      <c r="C220" s="1">
        <v>2.64</v>
      </c>
      <c r="E220" s="1">
        <v>2.64</v>
      </c>
      <c r="F220" s="1">
        <v>2.9039999999999999</v>
      </c>
      <c r="G220" s="1">
        <v>3.1680000000000001</v>
      </c>
      <c r="H220" s="1">
        <v>3.4319999999999999</v>
      </c>
    </row>
    <row r="221" spans="1:9" ht="28.8" x14ac:dyDescent="0.3">
      <c r="A221" t="s">
        <v>290</v>
      </c>
      <c r="B221" s="81" t="s">
        <v>529</v>
      </c>
      <c r="C221" s="1">
        <v>2.64</v>
      </c>
      <c r="E221" s="1">
        <v>2.64</v>
      </c>
      <c r="F221" s="1">
        <v>2.9039999999999999</v>
      </c>
      <c r="G221" s="1">
        <v>3.1680000000000001</v>
      </c>
      <c r="H221" s="1">
        <v>3.4319999999999999</v>
      </c>
    </row>
    <row r="222" spans="1:9" ht="28.8" x14ac:dyDescent="0.3">
      <c r="A222" t="s">
        <v>291</v>
      </c>
      <c r="B222" s="81" t="s">
        <v>530</v>
      </c>
      <c r="C222" s="1">
        <v>2.64</v>
      </c>
      <c r="E222" s="1">
        <v>2.64</v>
      </c>
      <c r="F222" s="1">
        <v>2.9039999999999999</v>
      </c>
      <c r="G222" s="1">
        <v>3.1680000000000001</v>
      </c>
      <c r="H222" s="1">
        <v>3.4319999999999999</v>
      </c>
    </row>
    <row r="223" spans="1:9" ht="43.2" x14ac:dyDescent="0.3">
      <c r="A223" t="s">
        <v>292</v>
      </c>
      <c r="B223" s="81" t="s">
        <v>531</v>
      </c>
      <c r="C223" s="1">
        <v>2.64</v>
      </c>
      <c r="E223" s="1">
        <v>2.64</v>
      </c>
      <c r="F223" s="1">
        <v>2.9039999999999999</v>
      </c>
      <c r="G223" s="1">
        <v>3.1680000000000001</v>
      </c>
      <c r="H223" s="1">
        <v>3.4319999999999999</v>
      </c>
    </row>
    <row r="224" spans="1:9" x14ac:dyDescent="0.3">
      <c r="A224" t="s">
        <v>293</v>
      </c>
      <c r="B224" s="81" t="s">
        <v>532</v>
      </c>
      <c r="C224" s="1">
        <v>0.47</v>
      </c>
      <c r="E224" s="1">
        <v>0.47</v>
      </c>
      <c r="F224" s="1">
        <v>0.51700000000000002</v>
      </c>
      <c r="G224" s="1">
        <v>0.56399999999999995</v>
      </c>
      <c r="H224" s="1">
        <v>0.61099999999999999</v>
      </c>
      <c r="I224" t="s">
        <v>573</v>
      </c>
    </row>
    <row r="225" spans="1:9" ht="28.8" x14ac:dyDescent="0.3">
      <c r="A225" t="s">
        <v>294</v>
      </c>
      <c r="B225" s="81" t="s">
        <v>533</v>
      </c>
      <c r="C225" s="1">
        <v>0.47</v>
      </c>
      <c r="E225" s="1">
        <v>0.47</v>
      </c>
      <c r="F225" s="1">
        <v>0.51700000000000002</v>
      </c>
      <c r="G225" s="1">
        <v>0.56399999999999995</v>
      </c>
      <c r="H225" s="1">
        <v>0.61099999999999999</v>
      </c>
      <c r="I225" t="s">
        <v>573</v>
      </c>
    </row>
    <row r="226" spans="1:9" ht="28.8" x14ac:dyDescent="0.3">
      <c r="A226" t="s">
        <v>295</v>
      </c>
      <c r="B226" s="81" t="s">
        <v>534</v>
      </c>
      <c r="C226" s="1">
        <v>0.47</v>
      </c>
      <c r="E226" s="1">
        <v>0.47</v>
      </c>
      <c r="F226" s="1">
        <v>0.51700000000000002</v>
      </c>
      <c r="G226" s="1">
        <v>0.56399999999999995</v>
      </c>
      <c r="H226" s="1">
        <v>0.61099999999999999</v>
      </c>
      <c r="I226" t="s">
        <v>573</v>
      </c>
    </row>
    <row r="227" spans="1:9" ht="43.2" x14ac:dyDescent="0.3">
      <c r="A227" t="s">
        <v>296</v>
      </c>
      <c r="B227" s="81" t="s">
        <v>535</v>
      </c>
      <c r="C227" s="1">
        <v>0.47</v>
      </c>
      <c r="E227" s="1">
        <v>0.47</v>
      </c>
      <c r="F227" s="1">
        <v>0.51700000000000002</v>
      </c>
      <c r="G227" s="1">
        <v>0.56399999999999995</v>
      </c>
      <c r="H227" s="1">
        <v>0.61099999999999999</v>
      </c>
      <c r="I227" t="s">
        <v>573</v>
      </c>
    </row>
    <row r="228" spans="1:9" ht="100.8" x14ac:dyDescent="0.3">
      <c r="A228" t="s">
        <v>297</v>
      </c>
      <c r="B228" s="81" t="s">
        <v>536</v>
      </c>
      <c r="C228" s="1">
        <v>2.7</v>
      </c>
      <c r="E228" s="1">
        <v>2.7</v>
      </c>
      <c r="F228" s="1">
        <v>2.97</v>
      </c>
      <c r="G228" s="1">
        <v>3.24</v>
      </c>
      <c r="H228" s="1">
        <v>3.51</v>
      </c>
      <c r="I228" t="s">
        <v>573</v>
      </c>
    </row>
    <row r="229" spans="1:9" ht="86.4" x14ac:dyDescent="0.3">
      <c r="A229" t="s">
        <v>298</v>
      </c>
      <c r="B229" s="81" t="s">
        <v>537</v>
      </c>
      <c r="C229" s="1">
        <v>3.1</v>
      </c>
      <c r="E229" s="1">
        <v>3.1</v>
      </c>
      <c r="F229" s="1">
        <v>3.41</v>
      </c>
      <c r="G229" s="1">
        <v>3.72</v>
      </c>
      <c r="H229" s="1">
        <v>4.03</v>
      </c>
      <c r="I229" t="s">
        <v>573</v>
      </c>
    </row>
    <row r="230" spans="1:9" ht="86.4" x14ac:dyDescent="0.3">
      <c r="A230" t="s">
        <v>299</v>
      </c>
      <c r="B230" s="81" t="s">
        <v>538</v>
      </c>
      <c r="C230" s="1">
        <v>0.56999999999999995</v>
      </c>
      <c r="E230" s="1">
        <v>0.56999999999999995</v>
      </c>
      <c r="F230" s="1">
        <v>0.627</v>
      </c>
      <c r="G230" s="1">
        <v>0.68400000000000005</v>
      </c>
      <c r="H230" s="1">
        <v>0.74099999999999999</v>
      </c>
      <c r="I230" t="s">
        <v>573</v>
      </c>
    </row>
    <row r="231" spans="1:9" ht="43.2" x14ac:dyDescent="0.3">
      <c r="A231" t="s">
        <v>300</v>
      </c>
      <c r="B231" s="81" t="s">
        <v>539</v>
      </c>
    </row>
    <row r="232" spans="1:9" ht="43.2" x14ac:dyDescent="0.3">
      <c r="A232" t="s">
        <v>301</v>
      </c>
      <c r="B232" s="81" t="s">
        <v>539</v>
      </c>
      <c r="C232" s="1">
        <v>3.1</v>
      </c>
      <c r="E232" s="1">
        <v>3.1</v>
      </c>
      <c r="F232" s="1">
        <v>3.41</v>
      </c>
      <c r="G232" s="1">
        <v>3.72</v>
      </c>
      <c r="H232" s="1">
        <v>4.03</v>
      </c>
      <c r="I232" t="s">
        <v>573</v>
      </c>
    </row>
    <row r="233" spans="1:9" ht="72" x14ac:dyDescent="0.3">
      <c r="A233" t="s">
        <v>302</v>
      </c>
      <c r="B233" s="81" t="s">
        <v>540</v>
      </c>
    </row>
    <row r="234" spans="1:9" x14ac:dyDescent="0.3">
      <c r="A234" t="s">
        <v>303</v>
      </c>
      <c r="B234" s="81" t="s">
        <v>541</v>
      </c>
      <c r="C234" s="1">
        <v>0.47</v>
      </c>
      <c r="E234" s="1">
        <v>0.47</v>
      </c>
      <c r="F234" s="1">
        <v>0.51700000000000002</v>
      </c>
      <c r="G234" s="1">
        <v>0.56399999999999995</v>
      </c>
      <c r="H234" s="1">
        <v>0.61099999999999999</v>
      </c>
      <c r="I234" t="s">
        <v>573</v>
      </c>
    </row>
    <row r="235" spans="1:9" x14ac:dyDescent="0.3">
      <c r="A235" t="s">
        <v>304</v>
      </c>
      <c r="B235" s="81" t="s">
        <v>542</v>
      </c>
      <c r="C235" s="1">
        <v>3.13</v>
      </c>
      <c r="E235" s="1">
        <v>3.13</v>
      </c>
      <c r="F235" s="1">
        <v>3.4430000000000001</v>
      </c>
      <c r="G235" s="1">
        <v>3.7559999999999998</v>
      </c>
      <c r="H235" s="1">
        <v>4.069</v>
      </c>
      <c r="I235" t="s">
        <v>573</v>
      </c>
    </row>
    <row r="236" spans="1:9" ht="28.8" x14ac:dyDescent="0.3">
      <c r="A236" t="s">
        <v>305</v>
      </c>
      <c r="B236" s="81" t="s">
        <v>543</v>
      </c>
      <c r="C236" s="1">
        <v>0.47</v>
      </c>
      <c r="E236" s="1">
        <v>0.47</v>
      </c>
      <c r="F236" s="1">
        <v>0.51700000000000002</v>
      </c>
      <c r="G236" s="1">
        <v>0.56399999999999995</v>
      </c>
      <c r="H236" s="1">
        <v>0.61099999999999999</v>
      </c>
      <c r="I236" t="s">
        <v>573</v>
      </c>
    </row>
    <row r="237" spans="1:9" x14ac:dyDescent="0.3">
      <c r="A237" t="s">
        <v>306</v>
      </c>
      <c r="B237" s="81" t="s">
        <v>544</v>
      </c>
      <c r="C237" s="1">
        <v>0.47</v>
      </c>
      <c r="E237" s="1">
        <v>0.47</v>
      </c>
      <c r="F237" s="1">
        <v>0.51700000000000002</v>
      </c>
      <c r="G237" s="1">
        <v>0.56399999999999995</v>
      </c>
      <c r="H237" s="1">
        <v>0.61099999999999999</v>
      </c>
      <c r="I237" t="s">
        <v>573</v>
      </c>
    </row>
    <row r="238" spans="1:9" x14ac:dyDescent="0.3">
      <c r="A238" t="s">
        <v>307</v>
      </c>
      <c r="B238" s="81" t="s">
        <v>545</v>
      </c>
      <c r="C238" s="1">
        <v>3.13</v>
      </c>
      <c r="E238" s="1">
        <v>3.13</v>
      </c>
      <c r="F238" s="1">
        <v>3.4430000000000001</v>
      </c>
      <c r="G238" s="1">
        <v>3.7559999999999998</v>
      </c>
      <c r="H238" s="1">
        <v>4.069</v>
      </c>
      <c r="I238" t="s">
        <v>573</v>
      </c>
    </row>
    <row r="239" spans="1:9" ht="28.8" x14ac:dyDescent="0.3">
      <c r="A239" t="s">
        <v>308</v>
      </c>
      <c r="B239" s="81" t="s">
        <v>546</v>
      </c>
      <c r="C239" s="1">
        <v>0.47</v>
      </c>
      <c r="E239" s="1">
        <v>0.47</v>
      </c>
      <c r="F239" s="1">
        <v>0.51700000000000002</v>
      </c>
      <c r="G239" s="1">
        <v>0.56399999999999995</v>
      </c>
      <c r="H239" s="1">
        <v>0.61099999999999999</v>
      </c>
      <c r="I239" t="s">
        <v>573</v>
      </c>
    </row>
    <row r="240" spans="1:9" ht="43.2" x14ac:dyDescent="0.3">
      <c r="A240" t="s">
        <v>309</v>
      </c>
      <c r="B240" s="81" t="s">
        <v>547</v>
      </c>
      <c r="C240" s="1">
        <v>0.47</v>
      </c>
      <c r="E240" s="1">
        <v>0.47</v>
      </c>
      <c r="F240" s="1">
        <v>0.51700000000000002</v>
      </c>
      <c r="G240" s="1">
        <v>0.56399999999999995</v>
      </c>
      <c r="H240" s="1">
        <v>0.61099999999999999</v>
      </c>
      <c r="I240" t="s">
        <v>573</v>
      </c>
    </row>
    <row r="241" spans="1:9" ht="72" x14ac:dyDescent="0.3">
      <c r="A241" t="s">
        <v>310</v>
      </c>
      <c r="B241" s="81" t="s">
        <v>548</v>
      </c>
      <c r="C241" s="1">
        <v>2.2999999999999998</v>
      </c>
      <c r="E241" s="1">
        <v>2.2999999999999998</v>
      </c>
      <c r="F241" s="1">
        <v>2.5299999999999998</v>
      </c>
      <c r="G241" s="1">
        <v>2.76</v>
      </c>
      <c r="H241" s="1">
        <v>2.99</v>
      </c>
      <c r="I241" t="s">
        <v>573</v>
      </c>
    </row>
    <row r="242" spans="1:9" x14ac:dyDescent="0.3">
      <c r="A242" t="s">
        <v>311</v>
      </c>
      <c r="B242" s="81" t="s">
        <v>549</v>
      </c>
      <c r="C242" s="1">
        <v>2.9</v>
      </c>
      <c r="E242" s="1">
        <v>2.9</v>
      </c>
      <c r="F242" s="1">
        <v>3.19</v>
      </c>
      <c r="G242" s="1">
        <v>3.48</v>
      </c>
      <c r="H242" s="1">
        <v>3.77</v>
      </c>
      <c r="I242" t="s">
        <v>573</v>
      </c>
    </row>
    <row r="243" spans="1:9" ht="28.8" x14ac:dyDescent="0.3">
      <c r="A243" t="s">
        <v>312</v>
      </c>
      <c r="B243" s="81" t="s">
        <v>550</v>
      </c>
      <c r="C243" s="1">
        <v>0.47</v>
      </c>
      <c r="E243" s="1">
        <v>0.47</v>
      </c>
      <c r="F243" s="1">
        <v>0.51700000000000002</v>
      </c>
      <c r="G243" s="1">
        <v>0.56399999999999995</v>
      </c>
      <c r="H243" s="1">
        <v>0.61099999999999999</v>
      </c>
      <c r="I243" t="s">
        <v>573</v>
      </c>
    </row>
    <row r="244" spans="1:9" ht="28.8" x14ac:dyDescent="0.3">
      <c r="A244" t="s">
        <v>313</v>
      </c>
      <c r="B244" s="81" t="s">
        <v>551</v>
      </c>
      <c r="C244" s="1">
        <v>0.47</v>
      </c>
      <c r="E244" s="1">
        <v>0.47</v>
      </c>
      <c r="F244" s="1">
        <v>0.51700000000000002</v>
      </c>
      <c r="G244" s="1">
        <v>0.56399999999999995</v>
      </c>
      <c r="H244" s="1">
        <v>0.61099999999999999</v>
      </c>
      <c r="I244" t="s">
        <v>573</v>
      </c>
    </row>
    <row r="245" spans="1:9" ht="28.8" x14ac:dyDescent="0.3">
      <c r="A245" t="s">
        <v>314</v>
      </c>
      <c r="B245" s="81" t="s">
        <v>552</v>
      </c>
      <c r="C245" s="1">
        <v>1.29</v>
      </c>
      <c r="E245" s="1">
        <v>1.29</v>
      </c>
      <c r="F245" s="1">
        <v>1.419</v>
      </c>
      <c r="G245" s="1">
        <v>1.548</v>
      </c>
      <c r="H245" s="1">
        <v>1.677</v>
      </c>
      <c r="I245" t="s">
        <v>573</v>
      </c>
    </row>
    <row r="246" spans="1:9" ht="28.8" x14ac:dyDescent="0.3">
      <c r="A246" t="s">
        <v>315</v>
      </c>
      <c r="B246" s="81" t="s">
        <v>553</v>
      </c>
      <c r="C246" s="1">
        <v>1.04</v>
      </c>
      <c r="E246" s="1">
        <v>1.04</v>
      </c>
      <c r="F246" s="1">
        <v>1.1439999999999999</v>
      </c>
      <c r="G246" s="1">
        <v>1.248</v>
      </c>
      <c r="H246" s="1">
        <v>1.3520000000000001</v>
      </c>
      <c r="I246" t="s">
        <v>573</v>
      </c>
    </row>
    <row r="247" spans="1:9" x14ac:dyDescent="0.3">
      <c r="A247" t="s">
        <v>316</v>
      </c>
      <c r="B247" s="81" t="s">
        <v>554</v>
      </c>
      <c r="C247" s="1">
        <v>0.47</v>
      </c>
      <c r="E247" s="1">
        <v>0.47</v>
      </c>
      <c r="F247" s="1">
        <v>0.51700000000000002</v>
      </c>
      <c r="G247" s="1">
        <v>0.56399999999999995</v>
      </c>
      <c r="H247" s="1">
        <v>0.61099999999999999</v>
      </c>
      <c r="I247" t="s">
        <v>573</v>
      </c>
    </row>
    <row r="248" spans="1:9" x14ac:dyDescent="0.3">
      <c r="A248" t="s">
        <v>317</v>
      </c>
      <c r="B248" s="81" t="s">
        <v>555</v>
      </c>
      <c r="C248" s="1">
        <v>0.47</v>
      </c>
      <c r="E248" s="1">
        <v>0.47</v>
      </c>
      <c r="F248" s="1">
        <v>0.51700000000000002</v>
      </c>
      <c r="G248" s="1">
        <v>0.56399999999999995</v>
      </c>
      <c r="H248" s="1">
        <v>0.61099999999999999</v>
      </c>
      <c r="I248" t="s">
        <v>573</v>
      </c>
    </row>
    <row r="249" spans="1:9" ht="28.8" x14ac:dyDescent="0.3">
      <c r="A249" t="s">
        <v>318</v>
      </c>
      <c r="B249" s="81" t="s">
        <v>556</v>
      </c>
    </row>
    <row r="250" spans="1:9" ht="28.8" x14ac:dyDescent="0.3">
      <c r="A250" t="s">
        <v>319</v>
      </c>
      <c r="B250" s="81" t="s">
        <v>557</v>
      </c>
      <c r="C250" s="1">
        <v>0.47</v>
      </c>
      <c r="E250" s="1">
        <v>0.47</v>
      </c>
      <c r="F250" s="1">
        <v>0.51700000000000002</v>
      </c>
      <c r="G250" s="1">
        <v>0.56399999999999995</v>
      </c>
      <c r="H250" s="1">
        <v>0.61099999999999999</v>
      </c>
      <c r="I250" t="s">
        <v>573</v>
      </c>
    </row>
    <row r="251" spans="1:9" ht="43.2" x14ac:dyDescent="0.3">
      <c r="A251" t="s">
        <v>320</v>
      </c>
      <c r="B251" s="81" t="s">
        <v>558</v>
      </c>
      <c r="C251" s="1">
        <v>0.47</v>
      </c>
      <c r="E251" s="1">
        <v>0.47</v>
      </c>
      <c r="F251" s="1">
        <v>0.51700000000000002</v>
      </c>
      <c r="G251" s="1">
        <v>0.56399999999999995</v>
      </c>
      <c r="H251" s="1">
        <v>0.61099999999999999</v>
      </c>
      <c r="I251" t="s">
        <v>573</v>
      </c>
    </row>
    <row r="252" spans="1:9" ht="28.8" x14ac:dyDescent="0.3">
      <c r="A252" t="s">
        <v>321</v>
      </c>
      <c r="B252" s="81" t="s">
        <v>559</v>
      </c>
      <c r="C252" s="1">
        <v>0.47</v>
      </c>
      <c r="E252" s="1">
        <v>0.47</v>
      </c>
      <c r="F252" s="1">
        <v>0.51700000000000002</v>
      </c>
      <c r="G252" s="1">
        <v>0.56399999999999995</v>
      </c>
      <c r="H252" s="1">
        <v>0.61099999999999999</v>
      </c>
      <c r="I252" t="s">
        <v>573</v>
      </c>
    </row>
    <row r="253" spans="1:9" x14ac:dyDescent="0.3">
      <c r="A253" t="s">
        <v>322</v>
      </c>
      <c r="B253" s="81" t="s">
        <v>560</v>
      </c>
      <c r="C253" s="1">
        <v>0.47</v>
      </c>
      <c r="E253" s="1">
        <v>0.47</v>
      </c>
      <c r="F253" s="1">
        <v>0.51700000000000002</v>
      </c>
      <c r="G253" s="1">
        <v>0.56399999999999995</v>
      </c>
      <c r="H253" s="1">
        <v>0.61099999999999999</v>
      </c>
      <c r="I253" t="s">
        <v>573</v>
      </c>
    </row>
    <row r="254" spans="1:9" ht="28.8" x14ac:dyDescent="0.3">
      <c r="A254" t="s">
        <v>323</v>
      </c>
      <c r="B254" s="81" t="s">
        <v>561</v>
      </c>
      <c r="C254" s="1">
        <v>0.47</v>
      </c>
      <c r="E254" s="1">
        <v>0.47</v>
      </c>
      <c r="F254" s="1">
        <v>0.51700000000000002</v>
      </c>
      <c r="G254" s="1">
        <v>0.56399999999999995</v>
      </c>
      <c r="H254" s="1">
        <v>0.61099999999999999</v>
      </c>
      <c r="I254" t="s">
        <v>573</v>
      </c>
    </row>
    <row r="255" spans="1:9" x14ac:dyDescent="0.3">
      <c r="A255" t="s">
        <v>324</v>
      </c>
      <c r="B255" s="81" t="s">
        <v>562</v>
      </c>
      <c r="C255" s="1">
        <v>0.47</v>
      </c>
      <c r="E255" s="1">
        <v>0.47</v>
      </c>
      <c r="F255" s="1">
        <v>0.51700000000000002</v>
      </c>
      <c r="G255" s="1">
        <v>0.56399999999999995</v>
      </c>
      <c r="H255" s="1">
        <v>0.61099999999999999</v>
      </c>
      <c r="I255" t="s">
        <v>573</v>
      </c>
    </row>
    <row r="256" spans="1:9" ht="43.2" x14ac:dyDescent="0.3">
      <c r="A256" t="s">
        <v>325</v>
      </c>
      <c r="B256" s="81" t="s">
        <v>563</v>
      </c>
      <c r="C256" s="1">
        <v>0.47</v>
      </c>
      <c r="E256" s="1">
        <v>0.47</v>
      </c>
      <c r="F256" s="1">
        <v>0.51700000000000002</v>
      </c>
      <c r="G256" s="1">
        <v>0.56399999999999995</v>
      </c>
      <c r="H256" s="1">
        <v>0.61099999999999999</v>
      </c>
      <c r="I256" t="s">
        <v>573</v>
      </c>
    </row>
    <row r="257" spans="1:9" ht="28.8" x14ac:dyDescent="0.3">
      <c r="A257" t="s">
        <v>326</v>
      </c>
      <c r="B257" s="81" t="s">
        <v>564</v>
      </c>
      <c r="C257" s="1">
        <v>0.47</v>
      </c>
      <c r="E257" s="1">
        <v>0.47</v>
      </c>
      <c r="F257" s="1">
        <v>0.51700000000000002</v>
      </c>
      <c r="G257" s="1">
        <v>0.56399999999999995</v>
      </c>
      <c r="H257" s="1">
        <v>0.61099999999999999</v>
      </c>
      <c r="I257" t="s">
        <v>573</v>
      </c>
    </row>
    <row r="258" spans="1:9" ht="28.8" x14ac:dyDescent="0.3">
      <c r="A258" t="s">
        <v>327</v>
      </c>
      <c r="B258" s="81" t="s">
        <v>565</v>
      </c>
      <c r="C258" s="1">
        <v>0.47</v>
      </c>
      <c r="E258" s="1">
        <v>0.47</v>
      </c>
      <c r="F258" s="1">
        <v>0.51700000000000002</v>
      </c>
      <c r="G258" s="1">
        <v>0.56399999999999995</v>
      </c>
      <c r="H258" s="1">
        <v>0.61099999999999999</v>
      </c>
      <c r="I258" t="s">
        <v>573</v>
      </c>
    </row>
    <row r="259" spans="1:9" ht="28.8" x14ac:dyDescent="0.3">
      <c r="A259" t="s">
        <v>328</v>
      </c>
      <c r="B259" s="81" t="s">
        <v>566</v>
      </c>
      <c r="C259" s="1">
        <v>0.47</v>
      </c>
      <c r="E259" s="1">
        <v>0.47</v>
      </c>
      <c r="F259" s="1">
        <v>0.51700000000000002</v>
      </c>
      <c r="G259" s="1">
        <v>0.56399999999999995</v>
      </c>
      <c r="H259" s="1">
        <v>0.61099999999999999</v>
      </c>
      <c r="I259" t="s">
        <v>573</v>
      </c>
    </row>
    <row r="260" spans="1:9" ht="28.8" x14ac:dyDescent="0.3">
      <c r="A260" t="s">
        <v>329</v>
      </c>
      <c r="B260" s="81" t="s">
        <v>567</v>
      </c>
      <c r="C260" s="1">
        <v>0.47</v>
      </c>
      <c r="E260" s="1">
        <v>0.47</v>
      </c>
      <c r="F260" s="1">
        <v>0.51700000000000002</v>
      </c>
      <c r="G260" s="1">
        <v>0.56399999999999995</v>
      </c>
      <c r="H260" s="1">
        <v>0.61099999999999999</v>
      </c>
      <c r="I260" t="s">
        <v>573</v>
      </c>
    </row>
  </sheetData>
  <sheetProtection algorithmName="SHA-512" hashValue="HfemsEXR9V7Q7tfZCb9aTMzuLdwL5e6SqJSPQKTg2WKWKhik65Y0lmU3UtMRMIsxwCtW3+W8WqTpoTTOMCpEMg==" saltValue="0Bt7MO4gzNHMJ/QBw6gk1Q=="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3321-6813-42FD-8AEB-8F0455E65962}">
  <sheetPr codeName="List7"/>
  <dimension ref="A3:C54"/>
  <sheetViews>
    <sheetView topLeftCell="A7" workbookViewId="0">
      <selection activeCell="F52" sqref="F52"/>
    </sheetView>
  </sheetViews>
  <sheetFormatPr defaultRowHeight="14.4" x14ac:dyDescent="0.3"/>
  <sheetData>
    <row r="3" spans="1:3" x14ac:dyDescent="0.3">
      <c r="A3" s="31" t="s">
        <v>584</v>
      </c>
      <c r="B3" s="31" t="s">
        <v>710</v>
      </c>
      <c r="C3" s="31" t="s">
        <v>711</v>
      </c>
    </row>
    <row r="4" spans="1:3" x14ac:dyDescent="0.3">
      <c r="A4">
        <v>2025</v>
      </c>
      <c r="B4" s="1">
        <v>1</v>
      </c>
      <c r="C4" s="1">
        <v>0.97499999999999998</v>
      </c>
    </row>
    <row r="5" spans="1:3" x14ac:dyDescent="0.3">
      <c r="A5">
        <v>2026</v>
      </c>
      <c r="B5" s="1">
        <v>1</v>
      </c>
      <c r="C5" s="1">
        <v>0.97499999999999998</v>
      </c>
    </row>
    <row r="6" spans="1:3" x14ac:dyDescent="0.3">
      <c r="A6">
        <v>2027</v>
      </c>
      <c r="B6" s="1">
        <v>1</v>
      </c>
      <c r="C6" s="1">
        <v>0.95</v>
      </c>
    </row>
    <row r="7" spans="1:3" x14ac:dyDescent="0.3">
      <c r="A7">
        <v>2028</v>
      </c>
      <c r="B7" s="1">
        <v>1</v>
      </c>
      <c r="C7" s="1">
        <v>0.9</v>
      </c>
    </row>
    <row r="8" spans="1:3" x14ac:dyDescent="0.3">
      <c r="A8">
        <v>2029</v>
      </c>
      <c r="B8" s="1">
        <v>1</v>
      </c>
      <c r="C8" s="1">
        <v>0.77500000000000002</v>
      </c>
    </row>
    <row r="9" spans="1:3" x14ac:dyDescent="0.3">
      <c r="A9">
        <v>2030</v>
      </c>
      <c r="B9" s="1">
        <v>1</v>
      </c>
      <c r="C9" s="1">
        <v>0.51500000000000001</v>
      </c>
    </row>
    <row r="10" spans="1:3" x14ac:dyDescent="0.3">
      <c r="A10">
        <v>2031</v>
      </c>
      <c r="B10" s="1">
        <v>1</v>
      </c>
      <c r="C10" s="1">
        <v>0.39</v>
      </c>
    </row>
    <row r="11" spans="1:3" x14ac:dyDescent="0.3">
      <c r="A11">
        <v>2032</v>
      </c>
      <c r="B11" s="1">
        <v>1</v>
      </c>
      <c r="C11" s="1">
        <v>0.26500000000000001</v>
      </c>
    </row>
    <row r="12" spans="1:3" x14ac:dyDescent="0.3">
      <c r="A12">
        <v>2033</v>
      </c>
      <c r="B12" s="1">
        <v>1</v>
      </c>
      <c r="C12" s="1">
        <v>0.14000000000000001</v>
      </c>
    </row>
    <row r="13" spans="1:3" x14ac:dyDescent="0.3">
      <c r="A13">
        <v>2034</v>
      </c>
      <c r="B13" s="1">
        <v>1</v>
      </c>
      <c r="C13" s="1">
        <v>0</v>
      </c>
    </row>
    <row r="14" spans="1:3" x14ac:dyDescent="0.3">
      <c r="A14">
        <v>2035</v>
      </c>
      <c r="B14" s="1">
        <v>1</v>
      </c>
      <c r="C14" s="1">
        <v>0</v>
      </c>
    </row>
    <row r="15" spans="1:3" x14ac:dyDescent="0.3">
      <c r="A15">
        <v>2036</v>
      </c>
      <c r="B15" s="1">
        <v>1</v>
      </c>
      <c r="C15" s="1">
        <v>0</v>
      </c>
    </row>
    <row r="16" spans="1:3" x14ac:dyDescent="0.3">
      <c r="A16">
        <v>2037</v>
      </c>
      <c r="B16" s="1">
        <v>1</v>
      </c>
      <c r="C16" s="1">
        <v>0</v>
      </c>
    </row>
    <row r="17" spans="1:3" x14ac:dyDescent="0.3">
      <c r="A17">
        <v>2038</v>
      </c>
      <c r="B17" s="1">
        <v>1</v>
      </c>
      <c r="C17" s="1">
        <v>0</v>
      </c>
    </row>
    <row r="18" spans="1:3" x14ac:dyDescent="0.3">
      <c r="A18">
        <v>2039</v>
      </c>
      <c r="B18" s="1">
        <v>1</v>
      </c>
      <c r="C18" s="1">
        <v>0</v>
      </c>
    </row>
    <row r="19" spans="1:3" x14ac:dyDescent="0.3">
      <c r="A19">
        <v>2040</v>
      </c>
      <c r="B19" s="1">
        <v>1</v>
      </c>
      <c r="C19" s="1">
        <v>0</v>
      </c>
    </row>
    <row r="20" spans="1:3" x14ac:dyDescent="0.3">
      <c r="A20">
        <v>2041</v>
      </c>
      <c r="B20" s="1">
        <v>1</v>
      </c>
      <c r="C20" s="1">
        <v>0</v>
      </c>
    </row>
    <row r="21" spans="1:3" x14ac:dyDescent="0.3">
      <c r="A21">
        <v>2042</v>
      </c>
      <c r="B21" s="1">
        <v>1</v>
      </c>
      <c r="C21" s="1">
        <v>0</v>
      </c>
    </row>
    <row r="22" spans="1:3" x14ac:dyDescent="0.3">
      <c r="A22">
        <v>2043</v>
      </c>
      <c r="B22" s="1">
        <v>1</v>
      </c>
      <c r="C22" s="1">
        <v>0</v>
      </c>
    </row>
    <row r="23" spans="1:3" x14ac:dyDescent="0.3">
      <c r="A23">
        <v>2044</v>
      </c>
      <c r="B23" s="1">
        <v>1</v>
      </c>
      <c r="C23" s="1">
        <v>0</v>
      </c>
    </row>
    <row r="24" spans="1:3" x14ac:dyDescent="0.3">
      <c r="A24">
        <v>2045</v>
      </c>
      <c r="B24" s="1">
        <v>1</v>
      </c>
      <c r="C24" s="1">
        <v>0</v>
      </c>
    </row>
    <row r="25" spans="1:3" x14ac:dyDescent="0.3">
      <c r="A25">
        <v>2046</v>
      </c>
      <c r="B25" s="1">
        <v>1</v>
      </c>
      <c r="C25" s="1">
        <v>0</v>
      </c>
    </row>
    <row r="26" spans="1:3" x14ac:dyDescent="0.3">
      <c r="A26">
        <v>2047</v>
      </c>
      <c r="B26" s="1">
        <v>1</v>
      </c>
      <c r="C26" s="1">
        <v>0</v>
      </c>
    </row>
    <row r="27" spans="1:3" x14ac:dyDescent="0.3">
      <c r="A27">
        <v>2048</v>
      </c>
      <c r="B27" s="1">
        <v>1</v>
      </c>
      <c r="C27" s="1">
        <v>0</v>
      </c>
    </row>
    <row r="28" spans="1:3" x14ac:dyDescent="0.3">
      <c r="A28">
        <v>2049</v>
      </c>
      <c r="B28" s="1">
        <v>1</v>
      </c>
      <c r="C28" s="1">
        <v>0</v>
      </c>
    </row>
    <row r="29" spans="1:3" x14ac:dyDescent="0.3">
      <c r="A29">
        <v>2050</v>
      </c>
      <c r="B29" s="1">
        <v>1</v>
      </c>
      <c r="C29" s="1">
        <v>0</v>
      </c>
    </row>
    <row r="30" spans="1:3" x14ac:dyDescent="0.3">
      <c r="A30">
        <v>2051</v>
      </c>
      <c r="B30" s="1">
        <v>1</v>
      </c>
      <c r="C30" s="1">
        <v>0</v>
      </c>
    </row>
    <row r="31" spans="1:3" x14ac:dyDescent="0.3">
      <c r="A31">
        <v>2052</v>
      </c>
      <c r="B31" s="1">
        <v>1</v>
      </c>
      <c r="C31" s="1">
        <v>0</v>
      </c>
    </row>
    <row r="32" spans="1:3" x14ac:dyDescent="0.3">
      <c r="A32">
        <v>2053</v>
      </c>
      <c r="B32" s="1">
        <v>1</v>
      </c>
      <c r="C32" s="1">
        <v>0</v>
      </c>
    </row>
    <row r="33" spans="1:3" x14ac:dyDescent="0.3">
      <c r="A33">
        <v>2054</v>
      </c>
      <c r="B33" s="1">
        <v>1</v>
      </c>
      <c r="C33" s="1">
        <v>0</v>
      </c>
    </row>
    <row r="34" spans="1:3" x14ac:dyDescent="0.3">
      <c r="A34">
        <v>2055</v>
      </c>
      <c r="B34" s="1">
        <v>1</v>
      </c>
      <c r="C34" s="1">
        <v>0</v>
      </c>
    </row>
    <row r="35" spans="1:3" x14ac:dyDescent="0.3">
      <c r="A35">
        <v>2056</v>
      </c>
      <c r="B35" s="1">
        <v>1</v>
      </c>
      <c r="C35" s="1">
        <v>0</v>
      </c>
    </row>
    <row r="36" spans="1:3" x14ac:dyDescent="0.3">
      <c r="A36">
        <v>2057</v>
      </c>
      <c r="B36" s="1">
        <v>1</v>
      </c>
      <c r="C36" s="1">
        <v>0</v>
      </c>
    </row>
    <row r="37" spans="1:3" x14ac:dyDescent="0.3">
      <c r="A37">
        <v>2058</v>
      </c>
      <c r="B37" s="1">
        <v>1</v>
      </c>
      <c r="C37" s="1">
        <v>0</v>
      </c>
    </row>
    <row r="38" spans="1:3" x14ac:dyDescent="0.3">
      <c r="A38">
        <v>2059</v>
      </c>
      <c r="B38" s="1">
        <v>1</v>
      </c>
      <c r="C38" s="1">
        <v>0</v>
      </c>
    </row>
    <row r="39" spans="1:3" x14ac:dyDescent="0.3">
      <c r="A39">
        <v>2060</v>
      </c>
      <c r="B39" s="1">
        <v>1</v>
      </c>
      <c r="C39" s="1">
        <v>0</v>
      </c>
    </row>
    <row r="40" spans="1:3" x14ac:dyDescent="0.3">
      <c r="A40">
        <v>2061</v>
      </c>
      <c r="B40" s="1">
        <v>1</v>
      </c>
      <c r="C40" s="1">
        <v>0</v>
      </c>
    </row>
    <row r="41" spans="1:3" x14ac:dyDescent="0.3">
      <c r="A41">
        <v>2062</v>
      </c>
      <c r="B41" s="1">
        <v>1</v>
      </c>
      <c r="C41" s="1">
        <v>0</v>
      </c>
    </row>
    <row r="42" spans="1:3" x14ac:dyDescent="0.3">
      <c r="A42">
        <v>2063</v>
      </c>
      <c r="B42" s="1">
        <v>1</v>
      </c>
      <c r="C42" s="1">
        <v>0</v>
      </c>
    </row>
    <row r="43" spans="1:3" x14ac:dyDescent="0.3">
      <c r="A43">
        <v>2064</v>
      </c>
      <c r="B43" s="1">
        <v>1</v>
      </c>
      <c r="C43" s="1">
        <v>0</v>
      </c>
    </row>
    <row r="44" spans="1:3" x14ac:dyDescent="0.3">
      <c r="A44">
        <v>2065</v>
      </c>
      <c r="B44" s="1">
        <v>1</v>
      </c>
      <c r="C44" s="1">
        <v>0</v>
      </c>
    </row>
    <row r="45" spans="1:3" x14ac:dyDescent="0.3">
      <c r="A45">
        <v>2066</v>
      </c>
      <c r="B45" s="1">
        <v>1</v>
      </c>
      <c r="C45" s="1">
        <v>0</v>
      </c>
    </row>
    <row r="46" spans="1:3" x14ac:dyDescent="0.3">
      <c r="A46">
        <v>2067</v>
      </c>
      <c r="B46" s="1">
        <v>1</v>
      </c>
      <c r="C46" s="1">
        <v>0</v>
      </c>
    </row>
    <row r="47" spans="1:3" x14ac:dyDescent="0.3">
      <c r="A47">
        <v>2068</v>
      </c>
      <c r="B47" s="1">
        <v>1</v>
      </c>
      <c r="C47" s="1">
        <v>0</v>
      </c>
    </row>
    <row r="48" spans="1:3" x14ac:dyDescent="0.3">
      <c r="A48">
        <v>2069</v>
      </c>
      <c r="B48" s="1">
        <v>1</v>
      </c>
      <c r="C48" s="1">
        <v>0</v>
      </c>
    </row>
    <row r="49" spans="1:3" x14ac:dyDescent="0.3">
      <c r="A49">
        <v>2070</v>
      </c>
      <c r="B49" s="1">
        <v>1</v>
      </c>
      <c r="C49" s="1">
        <v>0</v>
      </c>
    </row>
    <row r="50" spans="1:3" x14ac:dyDescent="0.3">
      <c r="A50">
        <v>2071</v>
      </c>
      <c r="B50" s="1">
        <v>1</v>
      </c>
      <c r="C50" s="1">
        <v>0</v>
      </c>
    </row>
    <row r="51" spans="1:3" x14ac:dyDescent="0.3">
      <c r="A51">
        <v>2072</v>
      </c>
      <c r="B51" s="1">
        <v>1</v>
      </c>
      <c r="C51" s="1">
        <v>0</v>
      </c>
    </row>
    <row r="52" spans="1:3" x14ac:dyDescent="0.3">
      <c r="A52">
        <v>2073</v>
      </c>
      <c r="B52" s="1">
        <v>1</v>
      </c>
      <c r="C52" s="1">
        <v>0</v>
      </c>
    </row>
    <row r="53" spans="1:3" x14ac:dyDescent="0.3">
      <c r="A53">
        <v>2074</v>
      </c>
      <c r="B53" s="1">
        <v>1</v>
      </c>
      <c r="C53" s="1">
        <v>0</v>
      </c>
    </row>
    <row r="54" spans="1:3" x14ac:dyDescent="0.3">
      <c r="A54">
        <v>2075</v>
      </c>
      <c r="B54" s="1">
        <v>1</v>
      </c>
      <c r="C54" s="1">
        <v>0</v>
      </c>
    </row>
  </sheetData>
  <sheetProtection algorithmName="SHA-512" hashValue="uDjMt2Jxkcx+gN2HEjlPUh3D17k0C/8KcYvEid3S8DqHDbAr/4w8zgVaJi+WNCpkn0PvY6HpAzH3tuQxv0SsJg==" saltValue="HRfq0BZkNa6f8TgI4+Ke2g==" spinCount="100000" sheet="1" objects="1" scenarios="1"/>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List79"/>
  <dimension ref="A1:I9"/>
  <sheetViews>
    <sheetView workbookViewId="0">
      <selection activeCell="J13" sqref="J13"/>
    </sheetView>
  </sheetViews>
  <sheetFormatPr defaultRowHeight="14.4" x14ac:dyDescent="0.3"/>
  <cols>
    <col min="1" max="1" width="9.88671875" bestFit="1" customWidth="1"/>
    <col min="2" max="2" width="52.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0.88</v>
      </c>
      <c r="D4" s="1">
        <v>0</v>
      </c>
      <c r="E4" s="1">
        <v>0.88</v>
      </c>
      <c r="F4" s="1">
        <v>0.96799999999999997</v>
      </c>
      <c r="G4" s="1">
        <v>1.056</v>
      </c>
      <c r="H4" s="1">
        <v>1.1439999999999999</v>
      </c>
      <c r="I4" t="s">
        <v>83</v>
      </c>
    </row>
    <row r="5" spans="1:9" x14ac:dyDescent="0.3">
      <c r="A5" t="s">
        <v>11</v>
      </c>
      <c r="B5" s="81" t="s">
        <v>48</v>
      </c>
    </row>
    <row r="6" spans="1:9" x14ac:dyDescent="0.3">
      <c r="A6" t="s">
        <v>12</v>
      </c>
      <c r="B6" s="81" t="s">
        <v>49</v>
      </c>
      <c r="C6" s="1">
        <v>0.88</v>
      </c>
      <c r="D6" s="1">
        <v>0.01</v>
      </c>
      <c r="E6" s="1">
        <v>0.89</v>
      </c>
      <c r="F6" s="1">
        <v>0.97899999999999998</v>
      </c>
      <c r="G6" s="1">
        <v>1.0680000000000001</v>
      </c>
      <c r="H6" s="1">
        <v>1.157</v>
      </c>
    </row>
    <row r="7" spans="1:9" x14ac:dyDescent="0.3">
      <c r="A7" t="s">
        <v>13</v>
      </c>
      <c r="B7" s="81" t="s">
        <v>50</v>
      </c>
    </row>
    <row r="8" spans="1:9" x14ac:dyDescent="0.3">
      <c r="A8" t="s">
        <v>13</v>
      </c>
      <c r="B8" s="81" t="s">
        <v>51</v>
      </c>
      <c r="C8" s="1">
        <v>0.84</v>
      </c>
      <c r="D8" s="1">
        <v>0.01</v>
      </c>
      <c r="E8" s="1">
        <v>0.85</v>
      </c>
      <c r="F8" s="1">
        <v>0.93500000000000005</v>
      </c>
      <c r="G8" s="1">
        <v>1.02</v>
      </c>
      <c r="H8" s="1">
        <v>1.105</v>
      </c>
      <c r="I8" t="s">
        <v>83</v>
      </c>
    </row>
    <row r="9" spans="1:9" x14ac:dyDescent="0.3">
      <c r="A9" t="s">
        <v>14</v>
      </c>
      <c r="B9" s="81" t="s">
        <v>52</v>
      </c>
    </row>
  </sheetData>
  <sheetProtection algorithmName="SHA-512" hashValue="HO1cGk0lTZZgnsuZ/yXgnIqjbjA+Ye3i9zkqSe3bnqE/jOTv5qf4Rav5wtoCMOV1kb2eQiIt9tsR/53qQEFeiQ==" saltValue="GkULon/h4bUkPvyNQTzMDw==" spinCount="100000" sheet="1" objects="1" scenarios="1"/>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List80"/>
  <dimension ref="A1:I30"/>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1.77</v>
      </c>
      <c r="D2" s="1">
        <v>7.0000000000000007E-2</v>
      </c>
      <c r="E2" s="1">
        <v>1.84</v>
      </c>
      <c r="F2" s="1">
        <v>1.8580000000000001</v>
      </c>
      <c r="G2" s="1">
        <v>1.8580000000000001</v>
      </c>
      <c r="H2" s="1">
        <v>1.8580000000000001</v>
      </c>
    </row>
    <row r="3" spans="1:9" x14ac:dyDescent="0.3">
      <c r="A3" t="s">
        <v>16</v>
      </c>
      <c r="B3" s="81" t="s">
        <v>54</v>
      </c>
    </row>
    <row r="4" spans="1:9" x14ac:dyDescent="0.3">
      <c r="A4" t="s">
        <v>17</v>
      </c>
      <c r="B4" s="81" t="s">
        <v>55</v>
      </c>
      <c r="C4" s="1">
        <v>0.7</v>
      </c>
      <c r="D4" s="1">
        <v>0.06</v>
      </c>
      <c r="E4" s="1">
        <v>0.77</v>
      </c>
      <c r="F4" s="1">
        <v>0.77800000000000002</v>
      </c>
      <c r="G4" s="1">
        <v>0.77800000000000002</v>
      </c>
      <c r="H4" s="1">
        <v>0.77800000000000002</v>
      </c>
    </row>
    <row r="5" spans="1:9" x14ac:dyDescent="0.3">
      <c r="A5" t="s">
        <v>18</v>
      </c>
      <c r="B5" s="81" t="s">
        <v>56</v>
      </c>
      <c r="C5" s="1">
        <v>1.61</v>
      </c>
      <c r="D5" s="1">
        <v>0.09</v>
      </c>
      <c r="E5" s="1">
        <v>1.7</v>
      </c>
      <c r="F5" s="1">
        <v>1.7170000000000001</v>
      </c>
      <c r="G5" s="1">
        <v>1.7170000000000001</v>
      </c>
      <c r="H5" s="1">
        <v>1.7170000000000001</v>
      </c>
    </row>
    <row r="6" spans="1:9" x14ac:dyDescent="0.3">
      <c r="A6" t="s">
        <v>19</v>
      </c>
      <c r="B6" s="81" t="s">
        <v>57</v>
      </c>
    </row>
    <row r="7" spans="1:9" ht="57.6" x14ac:dyDescent="0.3">
      <c r="A7" t="s">
        <v>20</v>
      </c>
      <c r="B7" s="81" t="s">
        <v>58</v>
      </c>
      <c r="C7" s="1">
        <v>0.52</v>
      </c>
      <c r="D7" s="1">
        <v>0.05</v>
      </c>
      <c r="E7" s="1">
        <v>0.56999999999999995</v>
      </c>
      <c r="F7" s="1">
        <v>0.57599999999999996</v>
      </c>
      <c r="G7" s="1">
        <v>0.57599999999999996</v>
      </c>
      <c r="H7" s="1">
        <v>0.57599999999999996</v>
      </c>
    </row>
    <row r="8" spans="1:9" ht="57.6" x14ac:dyDescent="0.3">
      <c r="A8" t="s">
        <v>21</v>
      </c>
      <c r="B8" s="81" t="s">
        <v>59</v>
      </c>
      <c r="C8" s="1">
        <v>0.86</v>
      </c>
      <c r="D8" s="1">
        <v>0.05</v>
      </c>
      <c r="E8" s="1">
        <v>0.91</v>
      </c>
      <c r="F8" s="1">
        <v>0.91900000000000004</v>
      </c>
      <c r="G8" s="1">
        <v>0.91900000000000004</v>
      </c>
      <c r="H8" s="1">
        <v>0.91900000000000004</v>
      </c>
    </row>
    <row r="9" spans="1:9" ht="72" x14ac:dyDescent="0.3">
      <c r="A9" t="s">
        <v>22</v>
      </c>
      <c r="B9" s="81" t="s">
        <v>60</v>
      </c>
      <c r="C9" s="1">
        <v>1.57</v>
      </c>
      <c r="D9" s="1">
        <v>0.14000000000000001</v>
      </c>
      <c r="E9" s="1">
        <v>1.72</v>
      </c>
      <c r="F9" s="1">
        <v>1.7370000000000001</v>
      </c>
      <c r="G9" s="1">
        <v>1.7370000000000001</v>
      </c>
      <c r="H9" s="1">
        <v>1.7370000000000001</v>
      </c>
    </row>
    <row r="10" spans="1:9" ht="57.6" x14ac:dyDescent="0.3">
      <c r="A10" t="s">
        <v>23</v>
      </c>
      <c r="B10" s="81" t="s">
        <v>61</v>
      </c>
      <c r="C10" s="1">
        <v>1.54</v>
      </c>
      <c r="D10" s="1">
        <v>0.14000000000000001</v>
      </c>
      <c r="E10" s="1">
        <v>1.68</v>
      </c>
      <c r="F10" s="1">
        <v>1.6970000000000001</v>
      </c>
      <c r="G10" s="1">
        <v>1.6970000000000001</v>
      </c>
      <c r="H10" s="1">
        <v>1.6970000000000001</v>
      </c>
    </row>
    <row r="11" spans="1:9" ht="28.8" x14ac:dyDescent="0.3">
      <c r="A11" t="s">
        <v>24</v>
      </c>
      <c r="B11" s="81" t="s">
        <v>62</v>
      </c>
      <c r="C11" s="1">
        <v>0.68</v>
      </c>
      <c r="D11" s="1">
        <v>0.09</v>
      </c>
      <c r="E11" s="1">
        <v>0.77</v>
      </c>
      <c r="F11" s="1">
        <v>0.77800000000000002</v>
      </c>
      <c r="G11" s="1">
        <v>0.77800000000000002</v>
      </c>
      <c r="H11" s="1">
        <v>0.77800000000000002</v>
      </c>
    </row>
    <row r="12" spans="1:9" ht="28.8" x14ac:dyDescent="0.3">
      <c r="A12" t="s">
        <v>25</v>
      </c>
      <c r="B12" s="81" t="s">
        <v>63</v>
      </c>
      <c r="C12" s="1">
        <v>1.17</v>
      </c>
      <c r="D12" s="1">
        <v>0.1</v>
      </c>
      <c r="E12" s="1">
        <v>1.27</v>
      </c>
      <c r="F12" s="1">
        <v>1.2829999999999999</v>
      </c>
      <c r="G12" s="1">
        <v>1.2829999999999999</v>
      </c>
      <c r="H12" s="1">
        <v>1.2829999999999999</v>
      </c>
    </row>
    <row r="13" spans="1:9" ht="28.8" x14ac:dyDescent="0.3">
      <c r="A13" t="s">
        <v>26</v>
      </c>
      <c r="B13" s="81" t="s">
        <v>64</v>
      </c>
      <c r="C13" s="1">
        <v>1.22</v>
      </c>
      <c r="D13" s="1">
        <v>0.08</v>
      </c>
      <c r="E13" s="1">
        <v>1.31</v>
      </c>
      <c r="F13" s="1">
        <v>1.323</v>
      </c>
      <c r="G13" s="1">
        <v>1.323</v>
      </c>
      <c r="H13" s="1">
        <v>1.323</v>
      </c>
    </row>
    <row r="14" spans="1:9" ht="43.2" x14ac:dyDescent="0.3">
      <c r="A14" t="s">
        <v>27</v>
      </c>
      <c r="B14" s="81" t="s">
        <v>65</v>
      </c>
      <c r="C14" s="1">
        <v>1.88</v>
      </c>
      <c r="D14" s="1">
        <v>0.13</v>
      </c>
      <c r="E14" s="1">
        <v>2.0099999999999998</v>
      </c>
      <c r="F14" s="1">
        <v>2.0299999999999998</v>
      </c>
      <c r="G14" s="1">
        <v>2.0299999999999998</v>
      </c>
      <c r="H14" s="1">
        <v>2.0299999999999998</v>
      </c>
    </row>
    <row r="15" spans="1:9" ht="72" x14ac:dyDescent="0.3">
      <c r="A15" t="s">
        <v>28</v>
      </c>
      <c r="B15" s="81" t="s">
        <v>66</v>
      </c>
      <c r="C15" s="1">
        <v>1.63</v>
      </c>
      <c r="D15" s="1">
        <v>0.11</v>
      </c>
      <c r="E15" s="1">
        <v>1.74</v>
      </c>
      <c r="F15" s="1">
        <v>1.7569999999999999</v>
      </c>
      <c r="G15" s="1">
        <v>1.7569999999999999</v>
      </c>
      <c r="H15" s="1">
        <v>1.7569999999999999</v>
      </c>
    </row>
    <row r="16" spans="1:9" ht="72" x14ac:dyDescent="0.3">
      <c r="A16" t="s">
        <v>29</v>
      </c>
      <c r="B16" s="81" t="s">
        <v>67</v>
      </c>
      <c r="C16" s="1">
        <v>1.63</v>
      </c>
      <c r="D16" s="1">
        <v>0.11</v>
      </c>
      <c r="E16" s="1">
        <v>1.74</v>
      </c>
      <c r="F16" s="1">
        <v>1.7569999999999999</v>
      </c>
      <c r="G16" s="1">
        <v>1.7569999999999999</v>
      </c>
      <c r="H16" s="1">
        <v>1.7569999999999999</v>
      </c>
    </row>
    <row r="17" spans="1:8" ht="28.8" x14ac:dyDescent="0.3">
      <c r="A17" t="s">
        <v>30</v>
      </c>
      <c r="B17" s="81" t="s">
        <v>68</v>
      </c>
      <c r="C17" s="1">
        <v>2.76</v>
      </c>
      <c r="D17" s="1">
        <v>0.11</v>
      </c>
      <c r="E17" s="1">
        <v>2.87</v>
      </c>
      <c r="F17" s="1">
        <v>2.899</v>
      </c>
      <c r="G17" s="1">
        <v>2.899</v>
      </c>
      <c r="H17" s="1">
        <v>2.899</v>
      </c>
    </row>
    <row r="18" spans="1:8" ht="43.2" x14ac:dyDescent="0.3">
      <c r="A18" t="s">
        <v>31</v>
      </c>
      <c r="B18" s="81" t="s">
        <v>69</v>
      </c>
      <c r="C18" s="1">
        <v>1.58</v>
      </c>
      <c r="D18" s="1">
        <v>0.11</v>
      </c>
      <c r="E18" s="1">
        <v>1.69</v>
      </c>
      <c r="F18" s="1">
        <v>1.7070000000000001</v>
      </c>
      <c r="G18" s="1">
        <v>1.7070000000000001</v>
      </c>
      <c r="H18" s="1">
        <v>1.7070000000000001</v>
      </c>
    </row>
    <row r="19" spans="1:8" ht="43.2" x14ac:dyDescent="0.3">
      <c r="A19" t="s">
        <v>32</v>
      </c>
      <c r="B19" s="81" t="s">
        <v>70</v>
      </c>
      <c r="C19" s="1">
        <v>1.34</v>
      </c>
      <c r="D19" s="1">
        <v>0.1</v>
      </c>
      <c r="E19" s="1">
        <v>1.44</v>
      </c>
      <c r="F19" s="1">
        <v>1.454</v>
      </c>
      <c r="G19" s="1">
        <v>1.454</v>
      </c>
      <c r="H19" s="1">
        <v>1.454</v>
      </c>
    </row>
    <row r="20" spans="1:8" ht="100.8" x14ac:dyDescent="0.3">
      <c r="A20" t="s">
        <v>33</v>
      </c>
      <c r="B20" s="81" t="s">
        <v>71</v>
      </c>
      <c r="C20" s="1">
        <v>1.49</v>
      </c>
      <c r="D20" s="1">
        <v>0.12</v>
      </c>
      <c r="E20" s="1">
        <v>1.61</v>
      </c>
      <c r="F20" s="1">
        <v>1.6259999999999999</v>
      </c>
      <c r="G20" s="1">
        <v>1.6259999999999999</v>
      </c>
      <c r="H20" s="1">
        <v>1.6259999999999999</v>
      </c>
    </row>
    <row r="21" spans="1:8" ht="28.8" x14ac:dyDescent="0.3">
      <c r="A21" t="s">
        <v>34</v>
      </c>
      <c r="B21" s="81" t="s">
        <v>72</v>
      </c>
    </row>
    <row r="22" spans="1:8" ht="43.2" x14ac:dyDescent="0.3">
      <c r="A22" t="s">
        <v>35</v>
      </c>
      <c r="B22" s="81" t="s">
        <v>73</v>
      </c>
      <c r="C22" s="1">
        <v>0.7</v>
      </c>
      <c r="D22" s="1">
        <v>0.08</v>
      </c>
      <c r="E22" s="1">
        <v>0.78</v>
      </c>
      <c r="F22" s="1">
        <v>0.78800000000000003</v>
      </c>
      <c r="G22" s="1">
        <v>0.78800000000000003</v>
      </c>
      <c r="H22" s="1">
        <v>0.78800000000000003</v>
      </c>
    </row>
    <row r="23" spans="1:8" ht="57.6" x14ac:dyDescent="0.3">
      <c r="A23" t="s">
        <v>36</v>
      </c>
      <c r="B23" s="81" t="s">
        <v>74</v>
      </c>
      <c r="C23" s="1">
        <v>0.82</v>
      </c>
      <c r="D23" s="1">
        <v>0.09</v>
      </c>
      <c r="E23" s="1">
        <v>0.91</v>
      </c>
      <c r="F23" s="1">
        <v>0.91900000000000004</v>
      </c>
      <c r="G23" s="1">
        <v>0.91900000000000004</v>
      </c>
      <c r="H23" s="1">
        <v>0.91900000000000004</v>
      </c>
    </row>
    <row r="24" spans="1:8" ht="57.6" x14ac:dyDescent="0.3">
      <c r="A24" t="s">
        <v>37</v>
      </c>
      <c r="B24" s="81" t="s">
        <v>75</v>
      </c>
      <c r="C24" s="1">
        <v>0.56000000000000005</v>
      </c>
      <c r="D24" s="1">
        <v>7.0000000000000007E-2</v>
      </c>
      <c r="E24" s="1">
        <v>0.63</v>
      </c>
      <c r="F24" s="1">
        <v>0.63600000000000001</v>
      </c>
      <c r="G24" s="1">
        <v>0.63600000000000001</v>
      </c>
      <c r="H24" s="1">
        <v>0.63600000000000001</v>
      </c>
    </row>
    <row r="25" spans="1:8" ht="43.2" x14ac:dyDescent="0.3">
      <c r="A25" t="s">
        <v>38</v>
      </c>
      <c r="B25" s="81" t="s">
        <v>76</v>
      </c>
      <c r="C25" s="1">
        <v>0.55000000000000004</v>
      </c>
      <c r="D25" s="1">
        <v>7.0000000000000007E-2</v>
      </c>
      <c r="E25" s="1">
        <v>0.61</v>
      </c>
      <c r="F25" s="1">
        <v>0.61599999999999999</v>
      </c>
      <c r="G25" s="1">
        <v>0.61599999999999999</v>
      </c>
      <c r="H25" s="1">
        <v>0.61599999999999999</v>
      </c>
    </row>
    <row r="26" spans="1:8" ht="57.6" x14ac:dyDescent="0.3">
      <c r="A26" t="s">
        <v>39</v>
      </c>
      <c r="B26" s="81" t="s">
        <v>77</v>
      </c>
      <c r="C26" s="1">
        <v>0.35</v>
      </c>
      <c r="D26" s="1">
        <v>0.05</v>
      </c>
      <c r="E26" s="1">
        <v>0.4</v>
      </c>
      <c r="F26" s="1">
        <v>0.40400000000000003</v>
      </c>
      <c r="G26" s="1">
        <v>0.40400000000000003</v>
      </c>
      <c r="H26" s="1">
        <v>0.40400000000000003</v>
      </c>
    </row>
    <row r="27" spans="1:8" ht="28.8" x14ac:dyDescent="0.3">
      <c r="A27" t="s">
        <v>40</v>
      </c>
      <c r="B27" s="81" t="s">
        <v>78</v>
      </c>
      <c r="C27" s="1">
        <v>1.1200000000000001</v>
      </c>
      <c r="D27" s="1">
        <v>0.11</v>
      </c>
      <c r="E27" s="1">
        <v>1.24</v>
      </c>
      <c r="F27" s="1">
        <v>1.252</v>
      </c>
      <c r="G27" s="1">
        <v>1.252</v>
      </c>
      <c r="H27" s="1">
        <v>1.252</v>
      </c>
    </row>
    <row r="28" spans="1:8" ht="28.8" x14ac:dyDescent="0.3">
      <c r="A28" t="s">
        <v>41</v>
      </c>
      <c r="B28" s="81" t="s">
        <v>79</v>
      </c>
      <c r="C28" s="1">
        <v>0.63</v>
      </c>
      <c r="D28" s="1">
        <v>0.11</v>
      </c>
      <c r="E28" s="1">
        <v>0.74</v>
      </c>
      <c r="F28" s="1">
        <v>0.747</v>
      </c>
      <c r="G28" s="1">
        <v>0.747</v>
      </c>
      <c r="H28" s="1">
        <v>0.747</v>
      </c>
    </row>
    <row r="29" spans="1:8" ht="86.4" x14ac:dyDescent="0.3">
      <c r="A29" t="s">
        <v>42</v>
      </c>
      <c r="B29" s="81" t="s">
        <v>80</v>
      </c>
      <c r="C29" s="1">
        <v>1.08</v>
      </c>
      <c r="D29" s="1">
        <v>0.08</v>
      </c>
      <c r="E29" s="1">
        <v>1.17</v>
      </c>
      <c r="F29" s="1">
        <v>1.1819999999999999</v>
      </c>
      <c r="G29" s="1">
        <v>1.1819999999999999</v>
      </c>
      <c r="H29" s="1">
        <v>1.1819999999999999</v>
      </c>
    </row>
    <row r="30" spans="1:8" ht="86.4" x14ac:dyDescent="0.3">
      <c r="A30" t="s">
        <v>43</v>
      </c>
      <c r="B30" s="81" t="s">
        <v>81</v>
      </c>
      <c r="C30" s="1">
        <v>0.56000000000000005</v>
      </c>
      <c r="D30" s="1">
        <v>0.05</v>
      </c>
      <c r="E30" s="1">
        <v>0.61</v>
      </c>
      <c r="F30" s="1">
        <v>0.61599999999999999</v>
      </c>
      <c r="G30" s="1">
        <v>0.61599999999999999</v>
      </c>
      <c r="H30" s="1">
        <v>0.61599999999999999</v>
      </c>
    </row>
  </sheetData>
  <sheetProtection algorithmName="SHA-512" hashValue="P9+6eddgBdJVn5bVGTIeQ7jgwHtkAnuRcUvkRM5Hvuvh1Y4P1DW51EyLHnAXrUCHcMd/CkW3DUkPxVrmiCWc7w==" saltValue="vGboVKqR/xjthzNC4lJL5A==" spinCount="100000" sheet="1" objects="1" scenarios="1"/>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List81"/>
  <dimension ref="A1:I284"/>
  <sheetViews>
    <sheetView workbookViewId="0">
      <selection activeCell="J13" sqref="J13"/>
    </sheetView>
  </sheetViews>
  <sheetFormatPr defaultRowHeight="14.4" x14ac:dyDescent="0.3"/>
  <cols>
    <col min="1" max="1" width="9.88671875" bestFit="1" customWidth="1"/>
    <col min="2" max="2" width="54.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0.01</v>
      </c>
      <c r="E4" s="1">
        <v>0.88</v>
      </c>
      <c r="F4" s="1">
        <v>0.96799999999999997</v>
      </c>
      <c r="G4" s="1">
        <v>1.056</v>
      </c>
      <c r="H4" s="1">
        <v>1.1439999999999999</v>
      </c>
      <c r="I4" t="s">
        <v>83</v>
      </c>
    </row>
    <row r="5" spans="1:9" x14ac:dyDescent="0.3">
      <c r="A5" t="s">
        <v>11</v>
      </c>
      <c r="B5" s="81" t="s">
        <v>48</v>
      </c>
    </row>
    <row r="6" spans="1:9" x14ac:dyDescent="0.3">
      <c r="A6" t="s">
        <v>12</v>
      </c>
      <c r="B6" s="81" t="s">
        <v>49</v>
      </c>
      <c r="C6" s="1">
        <v>0.89</v>
      </c>
      <c r="D6" s="1">
        <v>0.03</v>
      </c>
      <c r="E6" s="1">
        <v>0.92</v>
      </c>
      <c r="F6" s="1">
        <v>1.012</v>
      </c>
      <c r="G6" s="1">
        <v>1.1040000000000001</v>
      </c>
      <c r="H6" s="1">
        <v>1.196</v>
      </c>
    </row>
    <row r="7" spans="1:9" x14ac:dyDescent="0.3">
      <c r="A7" t="s">
        <v>13</v>
      </c>
      <c r="B7" s="81" t="s">
        <v>50</v>
      </c>
    </row>
    <row r="8" spans="1:9" x14ac:dyDescent="0.3">
      <c r="A8" t="s">
        <v>13</v>
      </c>
      <c r="B8" s="81" t="s">
        <v>51</v>
      </c>
      <c r="C8" s="1">
        <v>0.85</v>
      </c>
      <c r="D8" s="1">
        <v>0.03</v>
      </c>
      <c r="E8" s="1">
        <v>0.88</v>
      </c>
      <c r="F8" s="1">
        <v>0.96799999999999997</v>
      </c>
      <c r="G8" s="1">
        <v>1.056</v>
      </c>
      <c r="H8" s="1">
        <v>1.1439999999999999</v>
      </c>
      <c r="I8" t="s">
        <v>83</v>
      </c>
    </row>
    <row r="9" spans="1:9" x14ac:dyDescent="0.3">
      <c r="A9" t="s">
        <v>14</v>
      </c>
      <c r="B9" s="81" t="s">
        <v>52</v>
      </c>
    </row>
    <row r="10" spans="1:9" x14ac:dyDescent="0.3">
      <c r="A10" t="s">
        <v>15</v>
      </c>
      <c r="B10" s="81" t="s">
        <v>53</v>
      </c>
      <c r="C10" s="1">
        <v>1.59</v>
      </c>
      <c r="D10" s="1">
        <v>0.03</v>
      </c>
      <c r="E10" s="1">
        <v>1.62</v>
      </c>
      <c r="F10" s="1">
        <v>1.6359999999999999</v>
      </c>
      <c r="G10" s="1">
        <v>1.6359999999999999</v>
      </c>
      <c r="H10" s="1">
        <v>1.6359999999999999</v>
      </c>
    </row>
    <row r="11" spans="1:9" x14ac:dyDescent="0.3">
      <c r="A11" t="s">
        <v>16</v>
      </c>
      <c r="B11" s="81" t="s">
        <v>54</v>
      </c>
      <c r="C11" s="1">
        <v>1.76</v>
      </c>
      <c r="D11" s="1">
        <v>0.04</v>
      </c>
      <c r="E11" s="1">
        <v>1.8</v>
      </c>
      <c r="F11" s="1">
        <v>1.8180000000000001</v>
      </c>
      <c r="G11" s="1">
        <v>1.8180000000000001</v>
      </c>
      <c r="H11" s="1">
        <v>1.8180000000000001</v>
      </c>
    </row>
    <row r="12" spans="1:9" x14ac:dyDescent="0.3">
      <c r="A12" t="s">
        <v>17</v>
      </c>
      <c r="B12" s="81" t="s">
        <v>55</v>
      </c>
      <c r="C12" s="1">
        <v>0.53</v>
      </c>
      <c r="D12" s="1">
        <v>0.01</v>
      </c>
      <c r="E12" s="1">
        <v>0.54</v>
      </c>
      <c r="F12" s="1">
        <v>0.54500000000000004</v>
      </c>
      <c r="G12" s="1">
        <v>0.54500000000000004</v>
      </c>
      <c r="H12" s="1">
        <v>0.54500000000000004</v>
      </c>
    </row>
    <row r="13" spans="1:9" x14ac:dyDescent="0.3">
      <c r="A13" t="s">
        <v>18</v>
      </c>
      <c r="B13" s="81" t="s">
        <v>56</v>
      </c>
      <c r="C13" s="1">
        <v>1.38</v>
      </c>
      <c r="D13" s="1">
        <v>0.03</v>
      </c>
      <c r="E13" s="1">
        <v>1.42</v>
      </c>
      <c r="F13" s="1">
        <v>1.4339999999999999</v>
      </c>
      <c r="G13" s="1">
        <v>1.4339999999999999</v>
      </c>
      <c r="H13" s="1">
        <v>1.4339999999999999</v>
      </c>
    </row>
    <row r="14" spans="1:9" x14ac:dyDescent="0.3">
      <c r="A14" t="s">
        <v>19</v>
      </c>
      <c r="B14" s="81" t="s">
        <v>57</v>
      </c>
    </row>
    <row r="15" spans="1:9" ht="57.6" x14ac:dyDescent="0.3">
      <c r="A15" t="s">
        <v>20</v>
      </c>
      <c r="B15" s="81" t="s">
        <v>58</v>
      </c>
      <c r="C15" s="1">
        <v>0.4</v>
      </c>
      <c r="D15" s="1">
        <v>0.01</v>
      </c>
      <c r="E15" s="1">
        <v>0.42</v>
      </c>
      <c r="F15" s="1">
        <v>0.42399999999999999</v>
      </c>
      <c r="G15" s="1">
        <v>0.42399999999999999</v>
      </c>
      <c r="H15" s="1">
        <v>0.42399999999999999</v>
      </c>
    </row>
    <row r="16" spans="1:9" ht="57.6" x14ac:dyDescent="0.3">
      <c r="A16" t="s">
        <v>21</v>
      </c>
      <c r="B16" s="81" t="s">
        <v>59</v>
      </c>
      <c r="C16" s="1">
        <v>0.67</v>
      </c>
      <c r="D16" s="1">
        <v>0.01</v>
      </c>
      <c r="E16" s="1">
        <v>0.68</v>
      </c>
      <c r="F16" s="1">
        <v>0.68700000000000006</v>
      </c>
      <c r="G16" s="1">
        <v>0.68700000000000006</v>
      </c>
      <c r="H16" s="1">
        <v>0.68700000000000006</v>
      </c>
    </row>
    <row r="17" spans="1:8" ht="72" x14ac:dyDescent="0.3">
      <c r="A17" t="s">
        <v>22</v>
      </c>
      <c r="B17" s="81" t="s">
        <v>60</v>
      </c>
      <c r="C17" s="1">
        <v>1.22</v>
      </c>
      <c r="D17" s="1">
        <v>0.04</v>
      </c>
      <c r="E17" s="1">
        <v>1.25</v>
      </c>
      <c r="F17" s="1">
        <v>1.2629999999999999</v>
      </c>
      <c r="G17" s="1">
        <v>1.2629999999999999</v>
      </c>
      <c r="H17" s="1">
        <v>1.2629999999999999</v>
      </c>
    </row>
    <row r="18" spans="1:8" ht="57.6" x14ac:dyDescent="0.3">
      <c r="A18" t="s">
        <v>23</v>
      </c>
      <c r="B18" s="81" t="s">
        <v>61</v>
      </c>
      <c r="C18" s="1">
        <v>1.19</v>
      </c>
      <c r="D18" s="1">
        <v>0.04</v>
      </c>
      <c r="E18" s="1">
        <v>1.23</v>
      </c>
      <c r="F18" s="1">
        <v>1.242</v>
      </c>
      <c r="G18" s="1">
        <v>1.242</v>
      </c>
      <c r="H18" s="1">
        <v>1.242</v>
      </c>
    </row>
    <row r="19" spans="1:8" ht="28.8" x14ac:dyDescent="0.3">
      <c r="A19" t="s">
        <v>24</v>
      </c>
      <c r="B19" s="81" t="s">
        <v>62</v>
      </c>
      <c r="C19" s="1">
        <v>0.53</v>
      </c>
      <c r="D19" s="1">
        <v>0.03</v>
      </c>
      <c r="E19" s="1">
        <v>0.55000000000000004</v>
      </c>
      <c r="F19" s="1">
        <v>0.55600000000000005</v>
      </c>
      <c r="G19" s="1">
        <v>0.55600000000000005</v>
      </c>
      <c r="H19" s="1">
        <v>0.55600000000000005</v>
      </c>
    </row>
    <row r="20" spans="1:8" ht="28.8" x14ac:dyDescent="0.3">
      <c r="A20" t="s">
        <v>25</v>
      </c>
      <c r="B20" s="81" t="s">
        <v>63</v>
      </c>
      <c r="C20" s="1">
        <v>0.97</v>
      </c>
      <c r="D20" s="1">
        <v>0.04</v>
      </c>
      <c r="E20" s="1">
        <v>1</v>
      </c>
      <c r="F20" s="1">
        <v>1.01</v>
      </c>
      <c r="G20" s="1">
        <v>1.01</v>
      </c>
      <c r="H20" s="1">
        <v>1.01</v>
      </c>
    </row>
    <row r="21" spans="1:8" ht="28.8" x14ac:dyDescent="0.3">
      <c r="A21" t="s">
        <v>26</v>
      </c>
      <c r="B21" s="81" t="s">
        <v>64</v>
      </c>
      <c r="C21" s="1">
        <v>1.05</v>
      </c>
      <c r="D21" s="1">
        <v>0.03</v>
      </c>
      <c r="E21" s="1">
        <v>1.0900000000000001</v>
      </c>
      <c r="F21" s="1">
        <v>1.101</v>
      </c>
      <c r="G21" s="1">
        <v>1.101</v>
      </c>
      <c r="H21" s="1">
        <v>1.101</v>
      </c>
    </row>
    <row r="22" spans="1:8" ht="43.2" x14ac:dyDescent="0.3">
      <c r="A22" t="s">
        <v>27</v>
      </c>
      <c r="B22" s="81" t="s">
        <v>65</v>
      </c>
      <c r="C22" s="1">
        <v>1.62</v>
      </c>
      <c r="D22" s="1">
        <v>0.05</v>
      </c>
      <c r="E22" s="1">
        <v>1.67</v>
      </c>
      <c r="F22" s="1">
        <v>1.6870000000000001</v>
      </c>
      <c r="G22" s="1">
        <v>1.6870000000000001</v>
      </c>
      <c r="H22" s="1">
        <v>1.6870000000000001</v>
      </c>
    </row>
    <row r="23" spans="1:8" ht="72" x14ac:dyDescent="0.3">
      <c r="A23" t="s">
        <v>28</v>
      </c>
      <c r="B23" s="81" t="s">
        <v>66</v>
      </c>
      <c r="C23" s="1">
        <v>1.4</v>
      </c>
      <c r="D23" s="1">
        <v>0.04</v>
      </c>
      <c r="E23" s="1">
        <v>1.45</v>
      </c>
      <c r="F23" s="1">
        <v>1.4650000000000001</v>
      </c>
      <c r="G23" s="1">
        <v>1.4650000000000001</v>
      </c>
      <c r="H23" s="1">
        <v>1.4650000000000001</v>
      </c>
    </row>
    <row r="24" spans="1:8" ht="72" x14ac:dyDescent="0.3">
      <c r="A24" t="s">
        <v>29</v>
      </c>
      <c r="B24" s="81" t="s">
        <v>67</v>
      </c>
      <c r="C24" s="1">
        <v>1.4</v>
      </c>
      <c r="D24" s="1">
        <v>0.04</v>
      </c>
      <c r="E24" s="1">
        <v>1.45</v>
      </c>
      <c r="F24" s="1">
        <v>1.4650000000000001</v>
      </c>
      <c r="G24" s="1">
        <v>1.4650000000000001</v>
      </c>
      <c r="H24" s="1">
        <v>1.4650000000000001</v>
      </c>
    </row>
    <row r="25" spans="1:8" ht="28.8" x14ac:dyDescent="0.3">
      <c r="A25" t="s">
        <v>30</v>
      </c>
      <c r="B25" s="81" t="s">
        <v>68</v>
      </c>
      <c r="C25" s="1">
        <v>2.48</v>
      </c>
      <c r="D25" s="1">
        <v>0.05</v>
      </c>
      <c r="E25" s="1">
        <v>2.5299999999999998</v>
      </c>
      <c r="F25" s="1">
        <v>2.5550000000000002</v>
      </c>
      <c r="G25" s="1">
        <v>2.5550000000000002</v>
      </c>
      <c r="H25" s="1">
        <v>2.5550000000000002</v>
      </c>
    </row>
    <row r="26" spans="1:8" ht="43.2" x14ac:dyDescent="0.3">
      <c r="A26" t="s">
        <v>31</v>
      </c>
      <c r="B26" s="81" t="s">
        <v>69</v>
      </c>
      <c r="C26" s="1">
        <v>1.36</v>
      </c>
      <c r="D26" s="1">
        <v>0.04</v>
      </c>
      <c r="E26" s="1">
        <v>1.4</v>
      </c>
      <c r="F26" s="1">
        <v>1.4139999999999999</v>
      </c>
      <c r="G26" s="1">
        <v>1.4139999999999999</v>
      </c>
      <c r="H26" s="1">
        <v>1.4139999999999999</v>
      </c>
    </row>
    <row r="27" spans="1:8" ht="28.8" x14ac:dyDescent="0.3">
      <c r="A27" t="s">
        <v>32</v>
      </c>
      <c r="B27" s="81" t="s">
        <v>70</v>
      </c>
      <c r="C27" s="1">
        <v>1.1100000000000001</v>
      </c>
      <c r="D27" s="1">
        <v>0.04</v>
      </c>
      <c r="E27" s="1">
        <v>1.1399999999999999</v>
      </c>
      <c r="F27" s="1">
        <v>1.151</v>
      </c>
      <c r="G27" s="1">
        <v>1.151</v>
      </c>
      <c r="H27" s="1">
        <v>1.151</v>
      </c>
    </row>
    <row r="28" spans="1:8" ht="100.8" x14ac:dyDescent="0.3">
      <c r="A28" t="s">
        <v>33</v>
      </c>
      <c r="B28" s="81" t="s">
        <v>71</v>
      </c>
      <c r="C28" s="1">
        <v>1.21</v>
      </c>
      <c r="D28" s="1">
        <v>0.04</v>
      </c>
      <c r="E28" s="1">
        <v>1.24</v>
      </c>
      <c r="F28" s="1">
        <v>1.252</v>
      </c>
      <c r="G28" s="1">
        <v>1.252</v>
      </c>
      <c r="H28" s="1">
        <v>1.252</v>
      </c>
    </row>
    <row r="29" spans="1:8" ht="28.8" x14ac:dyDescent="0.3">
      <c r="A29" t="s">
        <v>34</v>
      </c>
      <c r="B29" s="81" t="s">
        <v>72</v>
      </c>
    </row>
    <row r="30" spans="1:8" ht="43.2" x14ac:dyDescent="0.3">
      <c r="A30" t="s">
        <v>35</v>
      </c>
      <c r="B30" s="81" t="s">
        <v>73</v>
      </c>
      <c r="C30" s="1">
        <v>0.56999999999999995</v>
      </c>
      <c r="D30" s="1">
        <v>0.03</v>
      </c>
      <c r="E30" s="1">
        <v>0.61</v>
      </c>
      <c r="F30" s="1">
        <v>0.61599999999999999</v>
      </c>
      <c r="G30" s="1">
        <v>0.61599999999999999</v>
      </c>
      <c r="H30" s="1">
        <v>0.61599999999999999</v>
      </c>
    </row>
    <row r="31" spans="1:8" ht="57.6" x14ac:dyDescent="0.3">
      <c r="A31" t="s">
        <v>36</v>
      </c>
      <c r="B31" s="81" t="s">
        <v>74</v>
      </c>
      <c r="C31" s="1">
        <v>0.71</v>
      </c>
      <c r="D31" s="1">
        <v>0.04</v>
      </c>
      <c r="E31" s="1">
        <v>0.75</v>
      </c>
      <c r="F31" s="1">
        <v>0.75800000000000001</v>
      </c>
      <c r="G31" s="1">
        <v>0.75800000000000001</v>
      </c>
      <c r="H31" s="1">
        <v>0.75800000000000001</v>
      </c>
    </row>
    <row r="32" spans="1:8" ht="57.6" x14ac:dyDescent="0.3">
      <c r="A32" t="s">
        <v>37</v>
      </c>
      <c r="B32" s="81" t="s">
        <v>75</v>
      </c>
      <c r="C32" s="1">
        <v>0.48</v>
      </c>
      <c r="D32" s="1">
        <v>0.03</v>
      </c>
      <c r="E32" s="1">
        <v>0.51</v>
      </c>
      <c r="F32" s="1">
        <v>0.51500000000000001</v>
      </c>
      <c r="G32" s="1">
        <v>0.51500000000000001</v>
      </c>
      <c r="H32" s="1">
        <v>0.51500000000000001</v>
      </c>
    </row>
    <row r="33" spans="1:9" ht="43.2" x14ac:dyDescent="0.3">
      <c r="A33" t="s">
        <v>38</v>
      </c>
      <c r="B33" s="81" t="s">
        <v>76</v>
      </c>
      <c r="C33" s="1">
        <v>0.42</v>
      </c>
      <c r="D33" s="1">
        <v>0.02</v>
      </c>
      <c r="E33" s="1">
        <v>0.44</v>
      </c>
      <c r="F33" s="1">
        <v>0.44400000000000001</v>
      </c>
      <c r="G33" s="1">
        <v>0.44400000000000001</v>
      </c>
      <c r="H33" s="1">
        <v>0.44400000000000001</v>
      </c>
    </row>
    <row r="34" spans="1:9" ht="57.6" x14ac:dyDescent="0.3">
      <c r="A34" t="s">
        <v>39</v>
      </c>
      <c r="B34" s="81" t="s">
        <v>77</v>
      </c>
      <c r="C34" s="1">
        <v>0.27</v>
      </c>
      <c r="D34" s="1">
        <v>0.02</v>
      </c>
      <c r="E34" s="1">
        <v>0.28999999999999998</v>
      </c>
      <c r="F34" s="1">
        <v>0.29299999999999998</v>
      </c>
      <c r="G34" s="1">
        <v>0.29299999999999998</v>
      </c>
      <c r="H34" s="1">
        <v>0.29299999999999998</v>
      </c>
    </row>
    <row r="35" spans="1:9" ht="28.8" x14ac:dyDescent="0.3">
      <c r="A35" t="s">
        <v>40</v>
      </c>
      <c r="B35" s="81" t="s">
        <v>78</v>
      </c>
      <c r="C35" s="1">
        <v>0.96</v>
      </c>
      <c r="D35" s="1">
        <v>0.05</v>
      </c>
      <c r="E35" s="1">
        <v>1.01</v>
      </c>
      <c r="F35" s="1">
        <v>1.02</v>
      </c>
      <c r="G35" s="1">
        <v>1.02</v>
      </c>
      <c r="H35" s="1">
        <v>1.02</v>
      </c>
    </row>
    <row r="36" spans="1:9" ht="28.8" x14ac:dyDescent="0.3">
      <c r="A36" t="s">
        <v>41</v>
      </c>
      <c r="B36" s="81" t="s">
        <v>79</v>
      </c>
      <c r="C36" s="1">
        <v>0.49</v>
      </c>
      <c r="D36" s="1">
        <v>0.06</v>
      </c>
      <c r="E36" s="1">
        <v>0.55000000000000004</v>
      </c>
      <c r="F36" s="1">
        <v>0.55600000000000005</v>
      </c>
      <c r="G36" s="1">
        <v>0.55600000000000005</v>
      </c>
      <c r="H36" s="1">
        <v>0.55600000000000005</v>
      </c>
    </row>
    <row r="37" spans="1:9" ht="86.4" x14ac:dyDescent="0.3">
      <c r="A37" t="s">
        <v>42</v>
      </c>
      <c r="B37" s="81" t="s">
        <v>80</v>
      </c>
      <c r="C37" s="1">
        <v>0.93</v>
      </c>
      <c r="D37" s="1">
        <v>0.03</v>
      </c>
      <c r="E37" s="1">
        <v>0.96</v>
      </c>
      <c r="F37" s="1">
        <v>0.97</v>
      </c>
      <c r="G37" s="1">
        <v>0.97</v>
      </c>
      <c r="H37" s="1">
        <v>0.97</v>
      </c>
    </row>
    <row r="38" spans="1:9" ht="86.4" x14ac:dyDescent="0.3">
      <c r="A38" t="s">
        <v>43</v>
      </c>
      <c r="B38" s="81" t="s">
        <v>81</v>
      </c>
      <c r="C38" s="1">
        <v>0.48</v>
      </c>
      <c r="D38" s="1">
        <v>0.02</v>
      </c>
      <c r="E38" s="1">
        <v>0.5</v>
      </c>
      <c r="F38" s="1">
        <v>0.505</v>
      </c>
      <c r="G38" s="1">
        <v>0.505</v>
      </c>
      <c r="H38" s="1">
        <v>0.505</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2.0299999999999998</v>
      </c>
      <c r="E41" s="1">
        <v>2.0299999999999998</v>
      </c>
      <c r="F41" s="1">
        <v>2.2330000000000001</v>
      </c>
      <c r="G41" s="1">
        <v>2.4359999999999999</v>
      </c>
      <c r="H41" s="1">
        <v>2.6389999999999998</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2.0299999999999998</v>
      </c>
      <c r="E44" s="1">
        <v>2.0299999999999998</v>
      </c>
      <c r="F44" s="1">
        <v>2.2330000000000001</v>
      </c>
      <c r="G44" s="1">
        <v>2.4359999999999999</v>
      </c>
      <c r="H44" s="1">
        <v>2.6389999999999998</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2.0299999999999998</v>
      </c>
      <c r="E46" s="1">
        <v>2.0299999999999998</v>
      </c>
      <c r="F46" s="1">
        <v>2.2330000000000001</v>
      </c>
      <c r="G46" s="1">
        <v>2.4359999999999999</v>
      </c>
      <c r="H46" s="1">
        <v>2.6389999999999998</v>
      </c>
      <c r="I46" t="s">
        <v>572</v>
      </c>
    </row>
    <row r="47" spans="1:9"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57.6"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2.0299999999999998</v>
      </c>
      <c r="E58" s="1">
        <v>2.0299999999999998</v>
      </c>
      <c r="F58" s="1">
        <v>2.2330000000000001</v>
      </c>
      <c r="G58" s="1">
        <v>2.4359999999999999</v>
      </c>
      <c r="H58" s="1">
        <v>2.6389999999999998</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7.0000000000000007E-2</v>
      </c>
      <c r="D64" s="1">
        <v>0.04</v>
      </c>
      <c r="E64" s="1">
        <v>0.1</v>
      </c>
      <c r="F64" s="1">
        <v>0.11</v>
      </c>
      <c r="G64" s="1">
        <v>0.12</v>
      </c>
      <c r="H64" s="1">
        <v>0.13</v>
      </c>
    </row>
    <row r="65" spans="1:9" ht="28.8" x14ac:dyDescent="0.3">
      <c r="A65" t="s">
        <v>110</v>
      </c>
      <c r="B65" s="81" t="s">
        <v>351</v>
      </c>
      <c r="C65" s="1">
        <v>2.31</v>
      </c>
      <c r="E65" s="1">
        <v>2.31</v>
      </c>
      <c r="F65" s="1">
        <v>2.5409999999999999</v>
      </c>
      <c r="G65" s="1">
        <v>2.7719999999999998</v>
      </c>
      <c r="H65" s="1">
        <v>3.0030000000000001</v>
      </c>
    </row>
    <row r="66" spans="1:9" x14ac:dyDescent="0.3">
      <c r="A66" t="s">
        <v>111</v>
      </c>
      <c r="B66" s="81" t="s">
        <v>352</v>
      </c>
    </row>
    <row r="67" spans="1:9" x14ac:dyDescent="0.3">
      <c r="A67" t="s">
        <v>112</v>
      </c>
      <c r="B67" s="81" t="s">
        <v>353</v>
      </c>
    </row>
    <row r="68" spans="1:9" x14ac:dyDescent="0.3">
      <c r="A68" t="s">
        <v>113</v>
      </c>
      <c r="B68" s="81" t="s">
        <v>354</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2.3199999999999998</v>
      </c>
      <c r="E72" s="1">
        <v>2.3199999999999998</v>
      </c>
      <c r="F72" s="1">
        <v>2.552</v>
      </c>
      <c r="G72" s="1">
        <v>2.7839999999999998</v>
      </c>
      <c r="H72" s="1">
        <v>3.016</v>
      </c>
      <c r="I72" t="s">
        <v>569</v>
      </c>
    </row>
    <row r="73" spans="1:9" ht="43.2" x14ac:dyDescent="0.3">
      <c r="A73" t="s">
        <v>118</v>
      </c>
      <c r="B73" s="81" t="s">
        <v>359</v>
      </c>
    </row>
    <row r="74" spans="1:9" ht="43.2" x14ac:dyDescent="0.3">
      <c r="A74" t="s">
        <v>119</v>
      </c>
      <c r="B74" s="81" t="s">
        <v>360</v>
      </c>
      <c r="C74" s="1">
        <v>2.41</v>
      </c>
      <c r="E74" s="1">
        <v>2.41</v>
      </c>
      <c r="F74" s="1">
        <v>2.6509999999999998</v>
      </c>
      <c r="G74" s="1">
        <v>2.8919999999999999</v>
      </c>
      <c r="H74" s="1">
        <v>3.133</v>
      </c>
      <c r="I74" t="s">
        <v>569</v>
      </c>
    </row>
    <row r="75" spans="1:9" ht="43.2" x14ac:dyDescent="0.3">
      <c r="A75" t="s">
        <v>120</v>
      </c>
      <c r="B75" s="81" t="s">
        <v>361</v>
      </c>
      <c r="C75" s="1">
        <v>2.41</v>
      </c>
      <c r="E75" s="1">
        <v>2.41</v>
      </c>
      <c r="F75" s="1">
        <v>2.6509999999999998</v>
      </c>
      <c r="G75" s="1">
        <v>2.8919999999999999</v>
      </c>
      <c r="H75" s="1">
        <v>3.133</v>
      </c>
      <c r="I75" t="s">
        <v>569</v>
      </c>
    </row>
    <row r="76" spans="1:9" x14ac:dyDescent="0.3">
      <c r="A76" t="s">
        <v>121</v>
      </c>
      <c r="B76" s="81" t="s">
        <v>362</v>
      </c>
    </row>
    <row r="77" spans="1:9" ht="57.6" x14ac:dyDescent="0.3">
      <c r="A77" t="s">
        <v>122</v>
      </c>
      <c r="B77" s="81" t="s">
        <v>363</v>
      </c>
      <c r="C77" s="1">
        <v>2.41</v>
      </c>
      <c r="E77" s="1">
        <v>2.41</v>
      </c>
      <c r="F77" s="1">
        <v>2.6509999999999998</v>
      </c>
      <c r="G77" s="1">
        <v>2.8919999999999999</v>
      </c>
      <c r="H77" s="1">
        <v>3.133</v>
      </c>
      <c r="I77" t="s">
        <v>569</v>
      </c>
    </row>
    <row r="78" spans="1:9" ht="72" x14ac:dyDescent="0.3">
      <c r="A78" t="s">
        <v>123</v>
      </c>
      <c r="B78" s="81" t="s">
        <v>364</v>
      </c>
      <c r="C78" s="1">
        <v>2.41</v>
      </c>
      <c r="E78" s="1">
        <v>2.41</v>
      </c>
      <c r="F78" s="1">
        <v>2.6509999999999998</v>
      </c>
      <c r="G78" s="1">
        <v>2.8919999999999999</v>
      </c>
      <c r="H78" s="1">
        <v>3.133</v>
      </c>
      <c r="I78" t="s">
        <v>569</v>
      </c>
    </row>
    <row r="79" spans="1:9" ht="57.6" x14ac:dyDescent="0.3">
      <c r="A79" t="s">
        <v>124</v>
      </c>
      <c r="B79" s="81" t="s">
        <v>365</v>
      </c>
      <c r="C79" s="1">
        <v>2.41</v>
      </c>
      <c r="E79" s="1">
        <v>2.41</v>
      </c>
      <c r="F79" s="1">
        <v>2.6509999999999998</v>
      </c>
      <c r="G79" s="1">
        <v>2.8919999999999999</v>
      </c>
      <c r="H79" s="1">
        <v>3.133</v>
      </c>
      <c r="I79" t="s">
        <v>569</v>
      </c>
    </row>
    <row r="80" spans="1:9" ht="43.2" x14ac:dyDescent="0.3">
      <c r="A80" t="s">
        <v>125</v>
      </c>
      <c r="B80" s="81" t="s">
        <v>366</v>
      </c>
      <c r="C80" s="1">
        <v>2.41</v>
      </c>
      <c r="E80" s="1">
        <v>2.41</v>
      </c>
      <c r="F80" s="1">
        <v>2.6509999999999998</v>
      </c>
      <c r="G80" s="1">
        <v>2.8919999999999999</v>
      </c>
      <c r="H80" s="1">
        <v>3.133</v>
      </c>
      <c r="I80" t="s">
        <v>569</v>
      </c>
    </row>
    <row r="81" spans="1:9" ht="57.6" x14ac:dyDescent="0.3">
      <c r="A81" t="s">
        <v>126</v>
      </c>
      <c r="B81" s="81" t="s">
        <v>367</v>
      </c>
      <c r="C81" s="1">
        <v>2.41</v>
      </c>
      <c r="E81" s="1">
        <v>2.41</v>
      </c>
      <c r="F81" s="1">
        <v>2.6509999999999998</v>
      </c>
      <c r="G81" s="1">
        <v>2.8919999999999999</v>
      </c>
      <c r="H81" s="1">
        <v>3.133</v>
      </c>
      <c r="I81" t="s">
        <v>569</v>
      </c>
    </row>
    <row r="82" spans="1:9" ht="43.2" x14ac:dyDescent="0.3">
      <c r="A82" t="s">
        <v>127</v>
      </c>
      <c r="B82" s="81" t="s">
        <v>368</v>
      </c>
      <c r="C82" s="1">
        <v>2.41</v>
      </c>
      <c r="E82" s="1">
        <v>2.41</v>
      </c>
      <c r="F82" s="1">
        <v>2.6509999999999998</v>
      </c>
      <c r="G82" s="1">
        <v>2.8919999999999999</v>
      </c>
      <c r="H82" s="1">
        <v>3.133</v>
      </c>
      <c r="I82" t="s">
        <v>569</v>
      </c>
    </row>
    <row r="83" spans="1:9" ht="43.2" x14ac:dyDescent="0.3">
      <c r="A83" t="s">
        <v>128</v>
      </c>
      <c r="B83" s="81" t="s">
        <v>369</v>
      </c>
      <c r="C83" s="1">
        <v>2.41</v>
      </c>
      <c r="E83" s="1">
        <v>2.41</v>
      </c>
      <c r="F83" s="1">
        <v>2.6509999999999998</v>
      </c>
      <c r="G83" s="1">
        <v>2.8919999999999999</v>
      </c>
      <c r="H83" s="1">
        <v>3.133</v>
      </c>
      <c r="I83" t="s">
        <v>569</v>
      </c>
    </row>
    <row r="84" spans="1:9" ht="43.2" x14ac:dyDescent="0.3">
      <c r="A84" t="s">
        <v>129</v>
      </c>
      <c r="B84" s="81" t="s">
        <v>370</v>
      </c>
      <c r="C84" s="1">
        <v>2.41</v>
      </c>
      <c r="E84" s="1">
        <v>2.41</v>
      </c>
      <c r="F84" s="1">
        <v>2.6509999999999998</v>
      </c>
      <c r="G84" s="1">
        <v>2.8919999999999999</v>
      </c>
      <c r="H84" s="1">
        <v>3.133</v>
      </c>
      <c r="I84" t="s">
        <v>569</v>
      </c>
    </row>
    <row r="85" spans="1:9" ht="43.2" x14ac:dyDescent="0.3">
      <c r="A85" t="s">
        <v>130</v>
      </c>
      <c r="B85" s="81" t="s">
        <v>371</v>
      </c>
      <c r="C85" s="1">
        <v>2.41</v>
      </c>
      <c r="E85" s="1">
        <v>2.41</v>
      </c>
      <c r="F85" s="1">
        <v>2.6509999999999998</v>
      </c>
      <c r="G85" s="1">
        <v>2.8919999999999999</v>
      </c>
      <c r="H85" s="1">
        <v>3.133</v>
      </c>
      <c r="I85" t="s">
        <v>569</v>
      </c>
    </row>
    <row r="86" spans="1:9" ht="57.6" x14ac:dyDescent="0.3">
      <c r="A86" t="s">
        <v>131</v>
      </c>
      <c r="B86" s="81" t="s">
        <v>372</v>
      </c>
      <c r="C86" s="1">
        <v>2.41</v>
      </c>
      <c r="E86" s="1">
        <v>2.41</v>
      </c>
      <c r="F86" s="1">
        <v>2.6509999999999998</v>
      </c>
      <c r="G86" s="1">
        <v>2.8919999999999999</v>
      </c>
      <c r="H86" s="1">
        <v>3.133</v>
      </c>
      <c r="I86" t="s">
        <v>569</v>
      </c>
    </row>
    <row r="87" spans="1:9" ht="72" x14ac:dyDescent="0.3">
      <c r="A87" t="s">
        <v>132</v>
      </c>
      <c r="B87" s="81" t="s">
        <v>373</v>
      </c>
      <c r="C87" s="1">
        <v>2.41</v>
      </c>
      <c r="E87" s="1">
        <v>2.41</v>
      </c>
      <c r="F87" s="1">
        <v>2.6509999999999998</v>
      </c>
      <c r="G87" s="1">
        <v>2.8919999999999999</v>
      </c>
      <c r="H87" s="1">
        <v>3.133</v>
      </c>
      <c r="I87" t="s">
        <v>569</v>
      </c>
    </row>
    <row r="88" spans="1:9" ht="57.6" x14ac:dyDescent="0.3">
      <c r="A88" t="s">
        <v>133</v>
      </c>
      <c r="B88" s="81" t="s">
        <v>374</v>
      </c>
      <c r="C88" s="1">
        <v>2.41</v>
      </c>
      <c r="E88" s="1">
        <v>2.41</v>
      </c>
      <c r="F88" s="1">
        <v>2.6509999999999998</v>
      </c>
      <c r="G88" s="1">
        <v>2.8919999999999999</v>
      </c>
      <c r="H88" s="1">
        <v>3.133</v>
      </c>
      <c r="I88" t="s">
        <v>569</v>
      </c>
    </row>
    <row r="89" spans="1:9" ht="57.6" x14ac:dyDescent="0.3">
      <c r="A89" t="s">
        <v>134</v>
      </c>
      <c r="B89" s="81" t="s">
        <v>375</v>
      </c>
      <c r="C89" s="1">
        <v>2.41</v>
      </c>
      <c r="E89" s="1">
        <v>2.41</v>
      </c>
      <c r="F89" s="1">
        <v>2.6509999999999998</v>
      </c>
      <c r="G89" s="1">
        <v>2.8919999999999999</v>
      </c>
      <c r="H89" s="1">
        <v>3.133</v>
      </c>
      <c r="I89" t="s">
        <v>569</v>
      </c>
    </row>
    <row r="90" spans="1:9" ht="57.6" x14ac:dyDescent="0.3">
      <c r="A90" t="s">
        <v>135</v>
      </c>
      <c r="B90" s="81" t="s">
        <v>376</v>
      </c>
      <c r="C90" s="1">
        <v>2.41</v>
      </c>
      <c r="E90" s="1">
        <v>2.41</v>
      </c>
      <c r="F90" s="1">
        <v>2.6509999999999998</v>
      </c>
      <c r="G90" s="1">
        <v>2.8919999999999999</v>
      </c>
      <c r="H90" s="1">
        <v>3.133</v>
      </c>
      <c r="I90" t="s">
        <v>569</v>
      </c>
    </row>
    <row r="91" spans="1:9" ht="57.6" x14ac:dyDescent="0.3">
      <c r="A91" t="s">
        <v>136</v>
      </c>
      <c r="B91" s="81" t="s">
        <v>377</v>
      </c>
      <c r="C91" s="1">
        <v>2.41</v>
      </c>
      <c r="E91" s="1">
        <v>2.41</v>
      </c>
      <c r="F91" s="1">
        <v>2.6509999999999998</v>
      </c>
      <c r="G91" s="1">
        <v>2.8919999999999999</v>
      </c>
      <c r="H91" s="1">
        <v>3.133</v>
      </c>
      <c r="I91" t="s">
        <v>569</v>
      </c>
    </row>
    <row r="92" spans="1:9" ht="43.2" x14ac:dyDescent="0.3">
      <c r="A92" t="s">
        <v>137</v>
      </c>
      <c r="B92" s="81" t="s">
        <v>378</v>
      </c>
      <c r="C92" s="1">
        <v>2.41</v>
      </c>
      <c r="E92" s="1">
        <v>2.41</v>
      </c>
      <c r="F92" s="1">
        <v>2.6509999999999998</v>
      </c>
      <c r="G92" s="1">
        <v>2.8919999999999999</v>
      </c>
      <c r="H92" s="1">
        <v>3.133</v>
      </c>
      <c r="I92" t="s">
        <v>569</v>
      </c>
    </row>
    <row r="93" spans="1:9" ht="43.2" x14ac:dyDescent="0.3">
      <c r="A93" t="s">
        <v>138</v>
      </c>
      <c r="B93" s="81" t="s">
        <v>379</v>
      </c>
      <c r="C93" s="1">
        <v>2.41</v>
      </c>
      <c r="E93" s="1">
        <v>2.41</v>
      </c>
      <c r="F93" s="1">
        <v>2.6509999999999998</v>
      </c>
      <c r="G93" s="1">
        <v>2.8919999999999999</v>
      </c>
      <c r="H93" s="1">
        <v>3.133</v>
      </c>
      <c r="I93" t="s">
        <v>569</v>
      </c>
    </row>
    <row r="94" spans="1:9" ht="43.2" x14ac:dyDescent="0.3">
      <c r="A94" t="s">
        <v>139</v>
      </c>
      <c r="B94" s="81" t="s">
        <v>380</v>
      </c>
      <c r="C94" s="1">
        <v>2.41</v>
      </c>
      <c r="E94" s="1">
        <v>2.41</v>
      </c>
      <c r="F94" s="1">
        <v>2.6509999999999998</v>
      </c>
      <c r="G94" s="1">
        <v>2.8919999999999999</v>
      </c>
      <c r="H94" s="1">
        <v>3.133</v>
      </c>
      <c r="I94" t="s">
        <v>569</v>
      </c>
    </row>
    <row r="95" spans="1:9" ht="28.8" x14ac:dyDescent="0.3">
      <c r="A95" t="s">
        <v>140</v>
      </c>
      <c r="B95" s="81" t="s">
        <v>381</v>
      </c>
      <c r="C95" s="1">
        <v>2.42</v>
      </c>
      <c r="E95" s="1">
        <v>2.42</v>
      </c>
      <c r="F95" s="1">
        <v>2.6619999999999999</v>
      </c>
      <c r="G95" s="1">
        <v>2.9039999999999999</v>
      </c>
      <c r="H95" s="1">
        <v>3.1459999999999999</v>
      </c>
      <c r="I95" t="s">
        <v>569</v>
      </c>
    </row>
    <row r="96" spans="1:9" ht="43.2" x14ac:dyDescent="0.3">
      <c r="A96" t="s">
        <v>141</v>
      </c>
      <c r="B96" s="81" t="s">
        <v>382</v>
      </c>
      <c r="C96" s="1">
        <v>2.4300000000000002</v>
      </c>
      <c r="E96" s="1">
        <v>2.4300000000000002</v>
      </c>
      <c r="F96" s="1">
        <v>2.673</v>
      </c>
      <c r="G96" s="1">
        <v>2.9159999999999999</v>
      </c>
      <c r="H96" s="1">
        <v>3.1589999999999998</v>
      </c>
      <c r="I96" t="s">
        <v>569</v>
      </c>
    </row>
    <row r="97" spans="1:9" ht="43.2" x14ac:dyDescent="0.3">
      <c r="A97" t="s">
        <v>142</v>
      </c>
      <c r="B97" s="81" t="s">
        <v>383</v>
      </c>
      <c r="C97" s="1">
        <v>2.4300000000000002</v>
      </c>
      <c r="E97" s="1">
        <v>2.4300000000000002</v>
      </c>
      <c r="F97" s="1">
        <v>2.673</v>
      </c>
      <c r="G97" s="1">
        <v>2.9159999999999999</v>
      </c>
      <c r="H97" s="1">
        <v>3.1589999999999998</v>
      </c>
      <c r="I97" t="s">
        <v>569</v>
      </c>
    </row>
    <row r="98" spans="1:9" ht="43.2" x14ac:dyDescent="0.3">
      <c r="A98" t="s">
        <v>143</v>
      </c>
      <c r="B98" s="81" t="s">
        <v>384</v>
      </c>
    </row>
    <row r="99" spans="1:9" ht="72" x14ac:dyDescent="0.3">
      <c r="A99" t="s">
        <v>144</v>
      </c>
      <c r="B99" s="81" t="s">
        <v>385</v>
      </c>
      <c r="C99" s="1">
        <v>2.42</v>
      </c>
      <c r="E99" s="1">
        <v>2.42</v>
      </c>
      <c r="F99" s="1">
        <v>2.6619999999999999</v>
      </c>
      <c r="G99" s="1">
        <v>2.9039999999999999</v>
      </c>
      <c r="H99" s="1">
        <v>3.1459999999999999</v>
      </c>
      <c r="I99" t="s">
        <v>569</v>
      </c>
    </row>
    <row r="100" spans="1:9" ht="57.6" x14ac:dyDescent="0.3">
      <c r="A100" t="s">
        <v>145</v>
      </c>
      <c r="B100" s="81" t="s">
        <v>386</v>
      </c>
      <c r="C100" s="1">
        <v>2.42</v>
      </c>
      <c r="E100" s="1">
        <v>2.42</v>
      </c>
      <c r="F100" s="1">
        <v>2.6619999999999999</v>
      </c>
      <c r="G100" s="1">
        <v>2.9039999999999999</v>
      </c>
      <c r="H100" s="1">
        <v>3.1459999999999999</v>
      </c>
      <c r="I100" t="s">
        <v>569</v>
      </c>
    </row>
    <row r="101" spans="1:9" ht="43.2" x14ac:dyDescent="0.3">
      <c r="A101" t="s">
        <v>146</v>
      </c>
      <c r="B101" s="81" t="s">
        <v>387</v>
      </c>
      <c r="C101" s="1">
        <v>2.42</v>
      </c>
      <c r="E101" s="1">
        <v>2.42</v>
      </c>
      <c r="F101" s="1">
        <v>2.6619999999999999</v>
      </c>
      <c r="G101" s="1">
        <v>2.9039999999999999</v>
      </c>
      <c r="H101" s="1">
        <v>3.1459999999999999</v>
      </c>
      <c r="I101" t="s">
        <v>569</v>
      </c>
    </row>
    <row r="102" spans="1:9" ht="57.6" x14ac:dyDescent="0.3">
      <c r="A102" t="s">
        <v>147</v>
      </c>
      <c r="B102" s="81" t="s">
        <v>388</v>
      </c>
      <c r="C102" s="1">
        <v>2.4300000000000002</v>
      </c>
      <c r="E102" s="1">
        <v>2.4300000000000002</v>
      </c>
      <c r="F102" s="1">
        <v>2.673</v>
      </c>
      <c r="G102" s="1">
        <v>2.9159999999999999</v>
      </c>
      <c r="H102" s="1">
        <v>3.1589999999999998</v>
      </c>
      <c r="I102" t="s">
        <v>569</v>
      </c>
    </row>
    <row r="103" spans="1:9" ht="57.6" x14ac:dyDescent="0.3">
      <c r="A103" t="s">
        <v>148</v>
      </c>
      <c r="B103" s="81" t="s">
        <v>389</v>
      </c>
      <c r="C103" s="1">
        <v>2.4300000000000002</v>
      </c>
      <c r="E103" s="1">
        <v>2.4300000000000002</v>
      </c>
      <c r="F103" s="1">
        <v>2.673</v>
      </c>
      <c r="G103" s="1">
        <v>2.9159999999999999</v>
      </c>
      <c r="H103" s="1">
        <v>3.1589999999999998</v>
      </c>
      <c r="I103" t="s">
        <v>569</v>
      </c>
    </row>
    <row r="104" spans="1:9" ht="43.2" x14ac:dyDescent="0.3">
      <c r="A104" t="s">
        <v>149</v>
      </c>
      <c r="B104" s="81" t="s">
        <v>390</v>
      </c>
      <c r="C104" s="1">
        <v>2.4300000000000002</v>
      </c>
      <c r="E104" s="1">
        <v>2.4300000000000002</v>
      </c>
      <c r="F104" s="1">
        <v>2.673</v>
      </c>
      <c r="G104" s="1">
        <v>2.9159999999999999</v>
      </c>
      <c r="H104" s="1">
        <v>3.1589999999999998</v>
      </c>
      <c r="I104" t="s">
        <v>569</v>
      </c>
    </row>
    <row r="105" spans="1:9" ht="43.2" x14ac:dyDescent="0.3">
      <c r="A105" t="s">
        <v>150</v>
      </c>
      <c r="B105" s="81" t="s">
        <v>391</v>
      </c>
      <c r="C105" s="1">
        <v>2.4300000000000002</v>
      </c>
      <c r="E105" s="1">
        <v>2.4300000000000002</v>
      </c>
      <c r="F105" s="1">
        <v>2.673</v>
      </c>
      <c r="G105" s="1">
        <v>2.9159999999999999</v>
      </c>
      <c r="H105" s="1">
        <v>3.1589999999999998</v>
      </c>
      <c r="I105" t="s">
        <v>569</v>
      </c>
    </row>
    <row r="106" spans="1:9" ht="28.8" x14ac:dyDescent="0.3">
      <c r="A106" t="s">
        <v>151</v>
      </c>
      <c r="B106" s="81" t="s">
        <v>392</v>
      </c>
      <c r="C106" s="1">
        <v>2.41</v>
      </c>
      <c r="E106" s="1">
        <v>2.41</v>
      </c>
      <c r="F106" s="1">
        <v>2.6509999999999998</v>
      </c>
      <c r="G106" s="1">
        <v>2.8919999999999999</v>
      </c>
      <c r="H106" s="1">
        <v>3.133</v>
      </c>
      <c r="I106" t="s">
        <v>569</v>
      </c>
    </row>
    <row r="107" spans="1:9" ht="57.6" x14ac:dyDescent="0.3">
      <c r="A107" t="s">
        <v>152</v>
      </c>
      <c r="B107" s="81" t="s">
        <v>393</v>
      </c>
    </row>
    <row r="108" spans="1:9" ht="28.8" x14ac:dyDescent="0.3">
      <c r="A108" t="s">
        <v>153</v>
      </c>
      <c r="B108" s="81" t="s">
        <v>394</v>
      </c>
      <c r="C108" s="1">
        <v>2.41</v>
      </c>
      <c r="E108" s="1">
        <v>2.41</v>
      </c>
      <c r="F108" s="1">
        <v>2.6509999999999998</v>
      </c>
      <c r="G108" s="1">
        <v>2.8919999999999999</v>
      </c>
      <c r="H108" s="1">
        <v>3.133</v>
      </c>
      <c r="I108" t="s">
        <v>569</v>
      </c>
    </row>
    <row r="109" spans="1:9" ht="28.8" x14ac:dyDescent="0.3">
      <c r="A109" t="s">
        <v>154</v>
      </c>
      <c r="B109" s="81" t="s">
        <v>395</v>
      </c>
      <c r="C109" s="1">
        <v>2.41</v>
      </c>
      <c r="E109" s="1">
        <v>2.41</v>
      </c>
      <c r="F109" s="1">
        <v>2.6509999999999998</v>
      </c>
      <c r="G109" s="1">
        <v>2.8919999999999999</v>
      </c>
      <c r="H109" s="1">
        <v>3.133</v>
      </c>
      <c r="I109" t="s">
        <v>569</v>
      </c>
    </row>
    <row r="110" spans="1:9" ht="57.6" x14ac:dyDescent="0.3">
      <c r="A110" t="s">
        <v>155</v>
      </c>
      <c r="B110" s="81" t="s">
        <v>396</v>
      </c>
      <c r="C110" s="1">
        <v>2.41</v>
      </c>
      <c r="E110" s="1">
        <v>2.41</v>
      </c>
      <c r="F110" s="1">
        <v>2.6509999999999998</v>
      </c>
      <c r="G110" s="1">
        <v>2.8919999999999999</v>
      </c>
      <c r="H110" s="1">
        <v>3.133</v>
      </c>
      <c r="I110" t="s">
        <v>569</v>
      </c>
    </row>
    <row r="111" spans="1:9" ht="86.4" x14ac:dyDescent="0.3">
      <c r="A111" t="s">
        <v>156</v>
      </c>
      <c r="B111" s="81" t="s">
        <v>397</v>
      </c>
      <c r="C111" s="1">
        <v>2.41</v>
      </c>
      <c r="E111" s="1">
        <v>2.41</v>
      </c>
      <c r="F111" s="1">
        <v>2.6509999999999998</v>
      </c>
      <c r="G111" s="1">
        <v>2.8919999999999999</v>
      </c>
      <c r="H111" s="1">
        <v>3.133</v>
      </c>
      <c r="I111" t="s">
        <v>569</v>
      </c>
    </row>
    <row r="112" spans="1:9" ht="72" x14ac:dyDescent="0.3">
      <c r="A112" t="s">
        <v>157</v>
      </c>
      <c r="B112" s="81" t="s">
        <v>398</v>
      </c>
      <c r="C112" s="1">
        <v>2.41</v>
      </c>
      <c r="E112" s="1">
        <v>2.41</v>
      </c>
      <c r="F112" s="1">
        <v>2.6509999999999998</v>
      </c>
      <c r="G112" s="1">
        <v>2.8919999999999999</v>
      </c>
      <c r="H112" s="1">
        <v>3.133</v>
      </c>
      <c r="I112" t="s">
        <v>569</v>
      </c>
    </row>
    <row r="113" spans="1:9" ht="43.2" x14ac:dyDescent="0.3">
      <c r="A113" t="s">
        <v>158</v>
      </c>
      <c r="B113" s="81" t="s">
        <v>399</v>
      </c>
      <c r="C113" s="1">
        <v>2.41</v>
      </c>
      <c r="E113" s="1">
        <v>2.41</v>
      </c>
      <c r="F113" s="1">
        <v>2.6509999999999998</v>
      </c>
      <c r="G113" s="1">
        <v>2.8919999999999999</v>
      </c>
      <c r="H113" s="1">
        <v>3.133</v>
      </c>
      <c r="I113" t="s">
        <v>569</v>
      </c>
    </row>
    <row r="114" spans="1:9" ht="28.8" x14ac:dyDescent="0.3">
      <c r="A114" t="s">
        <v>159</v>
      </c>
      <c r="B114" s="81" t="s">
        <v>400</v>
      </c>
      <c r="C114" s="1">
        <v>2.41</v>
      </c>
      <c r="E114" s="1">
        <v>2.41</v>
      </c>
      <c r="F114" s="1">
        <v>2.6509999999999998</v>
      </c>
      <c r="G114" s="1">
        <v>2.8919999999999999</v>
      </c>
      <c r="H114" s="1">
        <v>3.133</v>
      </c>
      <c r="I114" t="s">
        <v>569</v>
      </c>
    </row>
    <row r="115" spans="1:9" x14ac:dyDescent="0.3">
      <c r="A115" t="s">
        <v>160</v>
      </c>
      <c r="B115" s="81" t="s">
        <v>401</v>
      </c>
    </row>
    <row r="116" spans="1:9" ht="28.8" x14ac:dyDescent="0.3">
      <c r="A116" t="s">
        <v>161</v>
      </c>
      <c r="B116" s="81" t="s">
        <v>402</v>
      </c>
      <c r="C116" s="1">
        <v>2.41</v>
      </c>
      <c r="E116" s="1">
        <v>2.41</v>
      </c>
      <c r="F116" s="1">
        <v>2.6509999999999998</v>
      </c>
      <c r="G116" s="1">
        <v>2.8919999999999999</v>
      </c>
      <c r="H116" s="1">
        <v>3.133</v>
      </c>
      <c r="I116" t="s">
        <v>569</v>
      </c>
    </row>
    <row r="117" spans="1:9" ht="28.8" x14ac:dyDescent="0.3">
      <c r="A117" t="s">
        <v>162</v>
      </c>
      <c r="B117" s="81" t="s">
        <v>403</v>
      </c>
      <c r="C117" s="1">
        <v>2.41</v>
      </c>
      <c r="E117" s="1">
        <v>2.41</v>
      </c>
      <c r="F117" s="1">
        <v>2.6509999999999998</v>
      </c>
      <c r="G117" s="1">
        <v>2.8919999999999999</v>
      </c>
      <c r="H117" s="1">
        <v>3.133</v>
      </c>
      <c r="I117" t="s">
        <v>569</v>
      </c>
    </row>
    <row r="118" spans="1:9" ht="43.2" x14ac:dyDescent="0.3">
      <c r="A118" t="s">
        <v>163</v>
      </c>
      <c r="B118" s="81" t="s">
        <v>404</v>
      </c>
      <c r="C118" s="1">
        <v>2.41</v>
      </c>
      <c r="E118" s="1">
        <v>2.41</v>
      </c>
      <c r="F118" s="1">
        <v>2.6509999999999998</v>
      </c>
      <c r="G118" s="1">
        <v>2.8919999999999999</v>
      </c>
      <c r="H118" s="1">
        <v>3.133</v>
      </c>
      <c r="I118" t="s">
        <v>569</v>
      </c>
    </row>
    <row r="119" spans="1:9" ht="43.2" x14ac:dyDescent="0.3">
      <c r="A119" t="s">
        <v>164</v>
      </c>
      <c r="B119" s="81" t="s">
        <v>405</v>
      </c>
      <c r="C119" s="1">
        <v>2.41</v>
      </c>
      <c r="E119" s="1">
        <v>2.41</v>
      </c>
      <c r="F119" s="1">
        <v>2.6509999999999998</v>
      </c>
      <c r="G119" s="1">
        <v>2.8919999999999999</v>
      </c>
      <c r="H119" s="1">
        <v>3.133</v>
      </c>
      <c r="I119" t="s">
        <v>569</v>
      </c>
    </row>
    <row r="120" spans="1:9" ht="43.2" x14ac:dyDescent="0.3">
      <c r="A120" t="s">
        <v>165</v>
      </c>
      <c r="B120" s="81" t="s">
        <v>406</v>
      </c>
    </row>
    <row r="121" spans="1:9" ht="28.8" x14ac:dyDescent="0.3">
      <c r="A121" t="s">
        <v>166</v>
      </c>
      <c r="B121" s="81" t="s">
        <v>407</v>
      </c>
      <c r="C121" s="1">
        <v>3.36</v>
      </c>
      <c r="E121" s="1">
        <v>3.36</v>
      </c>
      <c r="F121" s="1">
        <v>3.6960000000000002</v>
      </c>
      <c r="G121" s="1">
        <v>4.032</v>
      </c>
      <c r="H121" s="1">
        <v>4.3680000000000003</v>
      </c>
    </row>
    <row r="122" spans="1:9" ht="28.8" x14ac:dyDescent="0.3">
      <c r="A122" t="s">
        <v>167</v>
      </c>
      <c r="B122" s="81" t="s">
        <v>408</v>
      </c>
      <c r="C122" s="1">
        <v>3.38</v>
      </c>
      <c r="E122" s="1">
        <v>3.38</v>
      </c>
      <c r="F122" s="1">
        <v>3.718</v>
      </c>
      <c r="G122" s="1">
        <v>4.056</v>
      </c>
      <c r="H122" s="1">
        <v>4.3940000000000001</v>
      </c>
    </row>
    <row r="123" spans="1:9" ht="28.8" x14ac:dyDescent="0.3">
      <c r="A123" t="s">
        <v>168</v>
      </c>
      <c r="B123" s="81" t="s">
        <v>409</v>
      </c>
      <c r="C123" s="1">
        <v>3.38</v>
      </c>
      <c r="E123" s="1">
        <v>3.38</v>
      </c>
      <c r="F123" s="1">
        <v>3.718</v>
      </c>
      <c r="G123" s="1">
        <v>4.056</v>
      </c>
      <c r="H123" s="1">
        <v>4.3940000000000001</v>
      </c>
    </row>
    <row r="124" spans="1:9" ht="28.8" x14ac:dyDescent="0.3">
      <c r="A124" t="s">
        <v>169</v>
      </c>
      <c r="B124" s="81" t="s">
        <v>410</v>
      </c>
      <c r="C124" s="1">
        <v>3.36</v>
      </c>
      <c r="E124" s="1">
        <v>3.36</v>
      </c>
      <c r="F124" s="1">
        <v>3.6960000000000002</v>
      </c>
      <c r="G124" s="1">
        <v>4.032</v>
      </c>
      <c r="H124" s="1">
        <v>4.3680000000000003</v>
      </c>
    </row>
    <row r="125" spans="1:9" ht="43.2" x14ac:dyDescent="0.3">
      <c r="A125" t="s">
        <v>170</v>
      </c>
      <c r="B125" s="81" t="s">
        <v>411</v>
      </c>
      <c r="C125" s="1">
        <v>3.38</v>
      </c>
      <c r="E125" s="1">
        <v>3.38</v>
      </c>
      <c r="F125" s="1">
        <v>3.718</v>
      </c>
      <c r="G125" s="1">
        <v>4.056</v>
      </c>
      <c r="H125" s="1">
        <v>4.3940000000000001</v>
      </c>
    </row>
    <row r="126" spans="1:9" ht="28.8" x14ac:dyDescent="0.3">
      <c r="A126" t="s">
        <v>171</v>
      </c>
      <c r="B126" s="81" t="s">
        <v>412</v>
      </c>
      <c r="C126" s="1">
        <v>3.36</v>
      </c>
      <c r="E126" s="1">
        <v>3.36</v>
      </c>
      <c r="F126" s="1">
        <v>3.6960000000000002</v>
      </c>
      <c r="G126" s="1">
        <v>4.032</v>
      </c>
      <c r="H126" s="1">
        <v>4.3680000000000003</v>
      </c>
    </row>
    <row r="127" spans="1:9" ht="28.8" x14ac:dyDescent="0.3">
      <c r="A127" t="s">
        <v>172</v>
      </c>
      <c r="B127" s="81" t="s">
        <v>413</v>
      </c>
    </row>
    <row r="128" spans="1:9" ht="43.2" x14ac:dyDescent="0.3">
      <c r="A128" t="s">
        <v>173</v>
      </c>
      <c r="B128" s="81" t="s">
        <v>414</v>
      </c>
      <c r="C128" s="1">
        <v>3.38</v>
      </c>
      <c r="E128" s="1">
        <v>3.38</v>
      </c>
      <c r="F128" s="1">
        <v>3.718</v>
      </c>
      <c r="G128" s="1">
        <v>4.056</v>
      </c>
      <c r="H128" s="1">
        <v>4.3940000000000001</v>
      </c>
    </row>
    <row r="129" spans="1:8" ht="43.2" x14ac:dyDescent="0.3">
      <c r="A129" t="s">
        <v>174</v>
      </c>
      <c r="B129" s="81" t="s">
        <v>415</v>
      </c>
      <c r="C129" s="1">
        <v>3.38</v>
      </c>
      <c r="E129" s="1">
        <v>3.38</v>
      </c>
      <c r="F129" s="1">
        <v>3.718</v>
      </c>
      <c r="G129" s="1">
        <v>4.056</v>
      </c>
      <c r="H129" s="1">
        <v>4.3940000000000001</v>
      </c>
    </row>
    <row r="130" spans="1:8" ht="43.2" x14ac:dyDescent="0.3">
      <c r="A130" t="s">
        <v>175</v>
      </c>
      <c r="B130" s="81" t="s">
        <v>416</v>
      </c>
      <c r="C130" s="1">
        <v>3.38</v>
      </c>
      <c r="E130" s="1">
        <v>3.38</v>
      </c>
      <c r="F130" s="1">
        <v>3.718</v>
      </c>
      <c r="G130" s="1">
        <v>4.056</v>
      </c>
      <c r="H130" s="1">
        <v>4.3940000000000001</v>
      </c>
    </row>
    <row r="131" spans="1:8" ht="43.2" x14ac:dyDescent="0.3">
      <c r="A131" t="s">
        <v>176</v>
      </c>
      <c r="B131" s="81" t="s">
        <v>417</v>
      </c>
      <c r="C131" s="1">
        <v>3.38</v>
      </c>
      <c r="E131" s="1">
        <v>3.38</v>
      </c>
      <c r="F131" s="1">
        <v>3.718</v>
      </c>
      <c r="G131" s="1">
        <v>4.056</v>
      </c>
      <c r="H131" s="1">
        <v>4.3940000000000001</v>
      </c>
    </row>
    <row r="132" spans="1:8" ht="43.2" x14ac:dyDescent="0.3">
      <c r="A132" t="s">
        <v>177</v>
      </c>
      <c r="B132" s="81" t="s">
        <v>418</v>
      </c>
      <c r="C132" s="1">
        <v>3.38</v>
      </c>
      <c r="E132" s="1">
        <v>3.38</v>
      </c>
      <c r="F132" s="1">
        <v>3.718</v>
      </c>
      <c r="G132" s="1">
        <v>4.056</v>
      </c>
      <c r="H132" s="1">
        <v>4.3940000000000001</v>
      </c>
    </row>
    <row r="133" spans="1:8" ht="43.2" x14ac:dyDescent="0.3">
      <c r="A133" t="s">
        <v>178</v>
      </c>
      <c r="B133" s="81" t="s">
        <v>419</v>
      </c>
      <c r="C133" s="1">
        <v>3.38</v>
      </c>
      <c r="E133" s="1">
        <v>3.38</v>
      </c>
      <c r="F133" s="1">
        <v>3.718</v>
      </c>
      <c r="G133" s="1">
        <v>4.056</v>
      </c>
      <c r="H133" s="1">
        <v>4.3940000000000001</v>
      </c>
    </row>
    <row r="134" spans="1:8" ht="43.2" x14ac:dyDescent="0.3">
      <c r="A134" t="s">
        <v>179</v>
      </c>
      <c r="B134" s="81" t="s">
        <v>420</v>
      </c>
      <c r="C134" s="1">
        <v>3.38</v>
      </c>
      <c r="E134" s="1">
        <v>3.38</v>
      </c>
      <c r="F134" s="1">
        <v>3.718</v>
      </c>
      <c r="G134" s="1">
        <v>4.056</v>
      </c>
      <c r="H134" s="1">
        <v>4.3940000000000001</v>
      </c>
    </row>
    <row r="135" spans="1:8" ht="43.2" x14ac:dyDescent="0.3">
      <c r="A135" t="s">
        <v>180</v>
      </c>
      <c r="B135" s="81" t="s">
        <v>421</v>
      </c>
      <c r="C135" s="1">
        <v>3.38</v>
      </c>
      <c r="E135" s="1">
        <v>3.38</v>
      </c>
      <c r="F135" s="1">
        <v>3.718</v>
      </c>
      <c r="G135" s="1">
        <v>4.056</v>
      </c>
      <c r="H135" s="1">
        <v>4.3940000000000001</v>
      </c>
    </row>
    <row r="136" spans="1:8" ht="43.2" x14ac:dyDescent="0.3">
      <c r="A136" t="s">
        <v>181</v>
      </c>
      <c r="B136" s="81" t="s">
        <v>422</v>
      </c>
      <c r="C136" s="1">
        <v>3.39</v>
      </c>
      <c r="E136" s="1">
        <v>3.39</v>
      </c>
      <c r="F136" s="1">
        <v>3.7290000000000001</v>
      </c>
      <c r="G136" s="1">
        <v>4.0679999999999996</v>
      </c>
      <c r="H136" s="1">
        <v>4.407</v>
      </c>
    </row>
    <row r="137" spans="1:8" ht="43.2" x14ac:dyDescent="0.3">
      <c r="A137" t="s">
        <v>182</v>
      </c>
      <c r="B137" s="81" t="s">
        <v>423</v>
      </c>
      <c r="C137" s="1">
        <v>3.39</v>
      </c>
      <c r="E137" s="1">
        <v>3.39</v>
      </c>
      <c r="F137" s="1">
        <v>3.7290000000000001</v>
      </c>
      <c r="G137" s="1">
        <v>4.0679999999999996</v>
      </c>
      <c r="H137" s="1">
        <v>4.407</v>
      </c>
    </row>
    <row r="138" spans="1:8" ht="43.2" x14ac:dyDescent="0.3">
      <c r="A138" t="s">
        <v>183</v>
      </c>
      <c r="B138" s="81" t="s">
        <v>424</v>
      </c>
      <c r="C138" s="1">
        <v>3.39</v>
      </c>
      <c r="E138" s="1">
        <v>3.39</v>
      </c>
      <c r="F138" s="1">
        <v>3.7290000000000001</v>
      </c>
      <c r="G138" s="1">
        <v>4.0679999999999996</v>
      </c>
      <c r="H138" s="1">
        <v>4.407</v>
      </c>
    </row>
    <row r="139" spans="1:8" ht="43.2" x14ac:dyDescent="0.3">
      <c r="A139" t="s">
        <v>184</v>
      </c>
      <c r="B139" s="81" t="s">
        <v>425</v>
      </c>
      <c r="C139" s="1">
        <v>3.39</v>
      </c>
      <c r="E139" s="1">
        <v>3.39</v>
      </c>
      <c r="F139" s="1">
        <v>3.7290000000000001</v>
      </c>
      <c r="G139" s="1">
        <v>4.0679999999999996</v>
      </c>
      <c r="H139" s="1">
        <v>4.407</v>
      </c>
    </row>
    <row r="140" spans="1:8" ht="43.2" x14ac:dyDescent="0.3">
      <c r="A140" t="s">
        <v>185</v>
      </c>
      <c r="B140" s="81" t="s">
        <v>426</v>
      </c>
      <c r="C140" s="1">
        <v>3.39</v>
      </c>
      <c r="E140" s="1">
        <v>3.39</v>
      </c>
      <c r="F140" s="1">
        <v>3.7290000000000001</v>
      </c>
      <c r="G140" s="1">
        <v>4.0679999999999996</v>
      </c>
      <c r="H140" s="1">
        <v>4.407</v>
      </c>
    </row>
    <row r="141" spans="1:8" ht="43.2" x14ac:dyDescent="0.3">
      <c r="A141" t="s">
        <v>186</v>
      </c>
      <c r="B141" s="81" t="s">
        <v>427</v>
      </c>
      <c r="C141" s="1">
        <v>3.39</v>
      </c>
      <c r="E141" s="1">
        <v>3.39</v>
      </c>
      <c r="F141" s="1">
        <v>3.7290000000000001</v>
      </c>
      <c r="G141" s="1">
        <v>4.0679999999999996</v>
      </c>
      <c r="H141" s="1">
        <v>4.407</v>
      </c>
    </row>
    <row r="142" spans="1:8" ht="28.8" x14ac:dyDescent="0.3">
      <c r="A142" t="s">
        <v>187</v>
      </c>
      <c r="B142" s="81" t="s">
        <v>428</v>
      </c>
    </row>
    <row r="143" spans="1:8" ht="43.2" x14ac:dyDescent="0.3">
      <c r="A143" t="s">
        <v>188</v>
      </c>
      <c r="B143" s="81" t="s">
        <v>429</v>
      </c>
      <c r="C143" s="1">
        <v>3.38</v>
      </c>
      <c r="E143" s="1">
        <v>3.38</v>
      </c>
      <c r="F143" s="1">
        <v>3.718</v>
      </c>
      <c r="G143" s="1">
        <v>4.056</v>
      </c>
      <c r="H143" s="1">
        <v>4.3940000000000001</v>
      </c>
    </row>
    <row r="144" spans="1:8" ht="43.2" x14ac:dyDescent="0.3">
      <c r="A144" t="s">
        <v>189</v>
      </c>
      <c r="B144" s="81" t="s">
        <v>430</v>
      </c>
      <c r="C144" s="1">
        <v>3.38</v>
      </c>
      <c r="E144" s="1">
        <v>3.38</v>
      </c>
      <c r="F144" s="1">
        <v>3.718</v>
      </c>
      <c r="G144" s="1">
        <v>4.056</v>
      </c>
      <c r="H144" s="1">
        <v>4.3940000000000001</v>
      </c>
    </row>
    <row r="145" spans="1:9" ht="43.2" x14ac:dyDescent="0.3">
      <c r="A145" t="s">
        <v>190</v>
      </c>
      <c r="B145" s="81" t="s">
        <v>431</v>
      </c>
      <c r="C145" s="1">
        <v>3.39</v>
      </c>
      <c r="E145" s="1">
        <v>3.39</v>
      </c>
      <c r="F145" s="1">
        <v>3.7290000000000001</v>
      </c>
      <c r="G145" s="1">
        <v>4.0679999999999996</v>
      </c>
      <c r="H145" s="1">
        <v>4.407</v>
      </c>
    </row>
    <row r="146" spans="1:9" ht="43.2" x14ac:dyDescent="0.3">
      <c r="A146" t="s">
        <v>191</v>
      </c>
      <c r="B146" s="81" t="s">
        <v>432</v>
      </c>
      <c r="C146" s="1">
        <v>3.39</v>
      </c>
      <c r="E146" s="1">
        <v>3.39</v>
      </c>
      <c r="F146" s="1">
        <v>3.7290000000000001</v>
      </c>
      <c r="G146" s="1">
        <v>4.0679999999999996</v>
      </c>
      <c r="H146" s="1">
        <v>4.407</v>
      </c>
    </row>
    <row r="147" spans="1:9" ht="28.8" x14ac:dyDescent="0.3">
      <c r="A147" t="s">
        <v>192</v>
      </c>
      <c r="B147" s="81" t="s">
        <v>433</v>
      </c>
      <c r="C147" s="1">
        <v>3.36</v>
      </c>
      <c r="E147" s="1">
        <v>3.36</v>
      </c>
      <c r="F147" s="1">
        <v>3.6960000000000002</v>
      </c>
      <c r="G147" s="1">
        <v>4.032</v>
      </c>
      <c r="H147" s="1">
        <v>4.3680000000000003</v>
      </c>
    </row>
    <row r="148" spans="1:9" ht="28.8" x14ac:dyDescent="0.3">
      <c r="A148" t="s">
        <v>193</v>
      </c>
      <c r="B148" s="81" t="s">
        <v>434</v>
      </c>
    </row>
    <row r="149" spans="1:9" ht="28.8" x14ac:dyDescent="0.3">
      <c r="A149" t="s">
        <v>194</v>
      </c>
      <c r="B149" s="81" t="s">
        <v>435</v>
      </c>
      <c r="C149" s="1">
        <v>3.36</v>
      </c>
      <c r="E149" s="1">
        <v>3.36</v>
      </c>
      <c r="F149" s="1">
        <v>3.6960000000000002</v>
      </c>
      <c r="G149" s="1">
        <v>4.032</v>
      </c>
      <c r="H149" s="1">
        <v>4.3680000000000003</v>
      </c>
    </row>
    <row r="150" spans="1:9" ht="28.8" x14ac:dyDescent="0.3">
      <c r="A150" t="s">
        <v>195</v>
      </c>
      <c r="B150" s="81" t="s">
        <v>436</v>
      </c>
      <c r="C150" s="1">
        <v>3.36</v>
      </c>
      <c r="E150" s="1">
        <v>3.36</v>
      </c>
      <c r="F150" s="1">
        <v>3.6960000000000002</v>
      </c>
      <c r="G150" s="1">
        <v>4.032</v>
      </c>
      <c r="H150" s="1">
        <v>4.3680000000000003</v>
      </c>
    </row>
    <row r="151" spans="1:9" ht="28.8" x14ac:dyDescent="0.3">
      <c r="A151" t="s">
        <v>196</v>
      </c>
      <c r="B151" s="81" t="s">
        <v>437</v>
      </c>
      <c r="C151" s="1">
        <v>3.36</v>
      </c>
      <c r="E151" s="1">
        <v>3.36</v>
      </c>
      <c r="F151" s="1">
        <v>3.6960000000000002</v>
      </c>
      <c r="G151" s="1">
        <v>4.032</v>
      </c>
      <c r="H151" s="1">
        <v>4.3680000000000003</v>
      </c>
    </row>
    <row r="152" spans="1:9" ht="57.6" x14ac:dyDescent="0.3">
      <c r="A152" t="s">
        <v>197</v>
      </c>
      <c r="B152" s="81" t="s">
        <v>438</v>
      </c>
      <c r="C152" s="1">
        <v>3.36</v>
      </c>
      <c r="E152" s="1">
        <v>3.36</v>
      </c>
      <c r="F152" s="1">
        <v>3.6960000000000002</v>
      </c>
      <c r="G152" s="1">
        <v>4.032</v>
      </c>
      <c r="H152" s="1">
        <v>4.3680000000000003</v>
      </c>
    </row>
    <row r="153" spans="1:9" ht="28.8" x14ac:dyDescent="0.3">
      <c r="A153" t="s">
        <v>198</v>
      </c>
      <c r="B153" s="81" t="s">
        <v>439</v>
      </c>
      <c r="C153" s="1">
        <v>3.36</v>
      </c>
      <c r="E153" s="1">
        <v>3.36</v>
      </c>
      <c r="F153" s="1">
        <v>3.6960000000000002</v>
      </c>
      <c r="G153" s="1">
        <v>4.032</v>
      </c>
      <c r="H153" s="1">
        <v>4.3680000000000003</v>
      </c>
    </row>
    <row r="154" spans="1:9" x14ac:dyDescent="0.3">
      <c r="A154" t="s">
        <v>199</v>
      </c>
      <c r="B154" s="81" t="s">
        <v>440</v>
      </c>
    </row>
    <row r="155" spans="1:9" x14ac:dyDescent="0.3">
      <c r="A155" t="s">
        <v>200</v>
      </c>
      <c r="B155" s="81" t="s">
        <v>440</v>
      </c>
      <c r="C155" s="1">
        <v>3.36</v>
      </c>
      <c r="E155" s="1">
        <v>3.36</v>
      </c>
      <c r="F155" s="1">
        <v>3.6960000000000002</v>
      </c>
      <c r="G155" s="1">
        <v>4.032</v>
      </c>
      <c r="H155" s="1">
        <v>4.3680000000000003</v>
      </c>
    </row>
    <row r="156" spans="1:9" ht="43.2" x14ac:dyDescent="0.3">
      <c r="A156" t="s">
        <v>201</v>
      </c>
      <c r="B156" s="81" t="s">
        <v>441</v>
      </c>
    </row>
    <row r="157" spans="1:9" ht="43.2" x14ac:dyDescent="0.3">
      <c r="A157" t="s">
        <v>202</v>
      </c>
      <c r="B157" s="81" t="s">
        <v>442</v>
      </c>
      <c r="C157" s="1">
        <v>3.5</v>
      </c>
      <c r="E157" s="1">
        <v>3.5</v>
      </c>
      <c r="F157" s="1">
        <v>3.85</v>
      </c>
      <c r="G157" s="1">
        <v>4.2</v>
      </c>
      <c r="H157" s="1">
        <v>4.55</v>
      </c>
      <c r="I157" t="s">
        <v>570</v>
      </c>
    </row>
    <row r="158" spans="1:9" x14ac:dyDescent="0.3">
      <c r="A158" t="s">
        <v>203</v>
      </c>
      <c r="B158" s="81" t="s">
        <v>443</v>
      </c>
      <c r="C158" s="1">
        <v>3.52</v>
      </c>
      <c r="E158" s="1">
        <v>3.52</v>
      </c>
      <c r="F158" s="1">
        <v>3.8719999999999999</v>
      </c>
      <c r="G158" s="1">
        <v>4.2240000000000002</v>
      </c>
      <c r="H158" s="1">
        <v>4.5759999999999996</v>
      </c>
      <c r="I158" t="s">
        <v>570</v>
      </c>
    </row>
    <row r="159" spans="1:9" ht="43.2" x14ac:dyDescent="0.3">
      <c r="A159" t="s">
        <v>204</v>
      </c>
      <c r="B159" s="81" t="s">
        <v>444</v>
      </c>
      <c r="C159" s="1">
        <v>3.52</v>
      </c>
      <c r="E159" s="1">
        <v>3.52</v>
      </c>
      <c r="F159" s="1">
        <v>3.8719999999999999</v>
      </c>
      <c r="G159" s="1">
        <v>4.2240000000000002</v>
      </c>
      <c r="H159" s="1">
        <v>4.5759999999999996</v>
      </c>
      <c r="I159" t="s">
        <v>570</v>
      </c>
    </row>
    <row r="160" spans="1:9" ht="100.8" x14ac:dyDescent="0.3">
      <c r="A160" t="s">
        <v>205</v>
      </c>
      <c r="B160" s="81" t="s">
        <v>445</v>
      </c>
      <c r="C160" s="1">
        <v>3.52</v>
      </c>
      <c r="E160" s="1">
        <v>3.52</v>
      </c>
      <c r="F160" s="1">
        <v>3.8719999999999999</v>
      </c>
      <c r="G160" s="1">
        <v>4.2240000000000002</v>
      </c>
      <c r="H160" s="1">
        <v>4.5759999999999996</v>
      </c>
      <c r="I160" t="s">
        <v>570</v>
      </c>
    </row>
    <row r="161" spans="1:9" ht="72" x14ac:dyDescent="0.3">
      <c r="A161" t="s">
        <v>206</v>
      </c>
      <c r="B161" s="81" t="s">
        <v>446</v>
      </c>
      <c r="C161" s="1">
        <v>3.52</v>
      </c>
      <c r="E161" s="1">
        <v>3.52</v>
      </c>
      <c r="F161" s="1">
        <v>3.8719999999999999</v>
      </c>
      <c r="G161" s="1">
        <v>4.2240000000000002</v>
      </c>
      <c r="H161" s="1">
        <v>4.5759999999999996</v>
      </c>
      <c r="I161" t="s">
        <v>570</v>
      </c>
    </row>
    <row r="162" spans="1:9" ht="57.6" x14ac:dyDescent="0.3">
      <c r="A162" t="s">
        <v>207</v>
      </c>
      <c r="B162" s="81" t="s">
        <v>447</v>
      </c>
      <c r="C162" s="1">
        <v>3.52</v>
      </c>
      <c r="E162" s="1">
        <v>3.52</v>
      </c>
      <c r="F162" s="1">
        <v>3.8719999999999999</v>
      </c>
      <c r="G162" s="1">
        <v>4.2240000000000002</v>
      </c>
      <c r="H162" s="1">
        <v>4.5759999999999996</v>
      </c>
      <c r="I162" t="s">
        <v>570</v>
      </c>
    </row>
    <row r="163" spans="1:9" ht="43.2" x14ac:dyDescent="0.3">
      <c r="A163" t="s">
        <v>208</v>
      </c>
      <c r="B163" s="81" t="s">
        <v>448</v>
      </c>
      <c r="C163" s="1">
        <v>3.5</v>
      </c>
      <c r="E163" s="1">
        <v>3.5</v>
      </c>
      <c r="F163" s="1">
        <v>3.85</v>
      </c>
      <c r="G163" s="1">
        <v>4.2</v>
      </c>
      <c r="H163" s="1">
        <v>4.55</v>
      </c>
      <c r="I163" t="s">
        <v>570</v>
      </c>
    </row>
    <row r="164" spans="1:9" ht="57.6" x14ac:dyDescent="0.3">
      <c r="A164" t="s">
        <v>209</v>
      </c>
      <c r="B164" s="81" t="s">
        <v>449</v>
      </c>
      <c r="C164" s="1">
        <v>3.52</v>
      </c>
      <c r="E164" s="1">
        <v>3.52</v>
      </c>
      <c r="F164" s="1">
        <v>3.8719999999999999</v>
      </c>
      <c r="G164" s="1">
        <v>4.2240000000000002</v>
      </c>
      <c r="H164" s="1">
        <v>4.5759999999999996</v>
      </c>
      <c r="I164" t="s">
        <v>570</v>
      </c>
    </row>
    <row r="165" spans="1:9" ht="72" x14ac:dyDescent="0.3">
      <c r="A165" t="s">
        <v>210</v>
      </c>
      <c r="B165" s="81" t="s">
        <v>450</v>
      </c>
      <c r="C165" s="1">
        <v>3.52</v>
      </c>
      <c r="E165" s="1">
        <v>3.52</v>
      </c>
      <c r="F165" s="1">
        <v>3.8719999999999999</v>
      </c>
      <c r="G165" s="1">
        <v>4.2240000000000002</v>
      </c>
      <c r="H165" s="1">
        <v>4.5759999999999996</v>
      </c>
      <c r="I165" t="s">
        <v>570</v>
      </c>
    </row>
    <row r="166" spans="1:9" ht="43.2" x14ac:dyDescent="0.3">
      <c r="A166" t="s">
        <v>211</v>
      </c>
      <c r="B166" s="81" t="s">
        <v>451</v>
      </c>
      <c r="C166" s="1">
        <v>3.5</v>
      </c>
      <c r="E166" s="1">
        <v>3.5</v>
      </c>
      <c r="F166" s="1">
        <v>3.85</v>
      </c>
      <c r="G166" s="1">
        <v>4.2</v>
      </c>
      <c r="H166" s="1">
        <v>4.55</v>
      </c>
      <c r="I166" t="s">
        <v>570</v>
      </c>
    </row>
    <row r="167" spans="1:9" ht="43.2" x14ac:dyDescent="0.3">
      <c r="A167" t="s">
        <v>212</v>
      </c>
      <c r="B167" s="81" t="s">
        <v>452</v>
      </c>
    </row>
    <row r="168" spans="1:9" ht="28.8" x14ac:dyDescent="0.3">
      <c r="A168" t="s">
        <v>213</v>
      </c>
      <c r="B168" s="81" t="s">
        <v>453</v>
      </c>
      <c r="C168" s="1">
        <v>4.66</v>
      </c>
      <c r="E168" s="1">
        <v>4.66</v>
      </c>
      <c r="F168" s="1">
        <v>5.1260000000000003</v>
      </c>
      <c r="G168" s="1">
        <v>5.5919999999999996</v>
      </c>
      <c r="H168" s="1">
        <v>6.0579999999999998</v>
      </c>
      <c r="I168" t="s">
        <v>569</v>
      </c>
    </row>
    <row r="169" spans="1:9" ht="28.8" x14ac:dyDescent="0.3">
      <c r="A169" t="s">
        <v>214</v>
      </c>
      <c r="B169" s="81" t="s">
        <v>454</v>
      </c>
      <c r="C169" s="1">
        <v>3.52</v>
      </c>
      <c r="E169" s="1">
        <v>3.52</v>
      </c>
      <c r="F169" s="1">
        <v>3.8719999999999999</v>
      </c>
      <c r="G169" s="1">
        <v>4.2240000000000002</v>
      </c>
      <c r="H169" s="1">
        <v>4.5759999999999996</v>
      </c>
      <c r="I169" t="s">
        <v>569</v>
      </c>
    </row>
    <row r="170" spans="1:9" ht="43.2" x14ac:dyDescent="0.3">
      <c r="A170" t="s">
        <v>215</v>
      </c>
      <c r="B170" s="81" t="s">
        <v>455</v>
      </c>
      <c r="C170" s="1">
        <v>3.53</v>
      </c>
      <c r="E170" s="1">
        <v>3.53</v>
      </c>
      <c r="F170" s="1">
        <v>3.883</v>
      </c>
      <c r="G170" s="1">
        <v>4.2359999999999998</v>
      </c>
      <c r="H170" s="1">
        <v>4.5890000000000004</v>
      </c>
      <c r="I170" t="s">
        <v>570</v>
      </c>
    </row>
    <row r="171" spans="1:9" ht="57.6" x14ac:dyDescent="0.3">
      <c r="A171" t="s">
        <v>216</v>
      </c>
      <c r="B171" s="81" t="s">
        <v>456</v>
      </c>
      <c r="C171" s="1">
        <v>3.52</v>
      </c>
      <c r="E171" s="1">
        <v>3.52</v>
      </c>
      <c r="F171" s="1">
        <v>3.8719999999999999</v>
      </c>
      <c r="G171" s="1">
        <v>4.2240000000000002</v>
      </c>
      <c r="H171" s="1">
        <v>4.5759999999999996</v>
      </c>
      <c r="I171" t="s">
        <v>570</v>
      </c>
    </row>
    <row r="172" spans="1:9" ht="57.6" x14ac:dyDescent="0.3">
      <c r="A172" t="s">
        <v>217</v>
      </c>
      <c r="B172" s="81" t="s">
        <v>457</v>
      </c>
      <c r="C172" s="1">
        <v>3.52</v>
      </c>
      <c r="E172" s="1">
        <v>3.52</v>
      </c>
      <c r="F172" s="1">
        <v>3.8719999999999999</v>
      </c>
      <c r="G172" s="1">
        <v>4.2240000000000002</v>
      </c>
      <c r="H172" s="1">
        <v>4.5759999999999996</v>
      </c>
      <c r="I172" t="s">
        <v>570</v>
      </c>
    </row>
    <row r="173" spans="1:9" ht="57.6" x14ac:dyDescent="0.3">
      <c r="A173" t="s">
        <v>218</v>
      </c>
      <c r="B173" s="81" t="s">
        <v>458</v>
      </c>
      <c r="C173" s="1">
        <v>3.53</v>
      </c>
      <c r="E173" s="1">
        <v>3.53</v>
      </c>
      <c r="F173" s="1">
        <v>3.883</v>
      </c>
      <c r="G173" s="1">
        <v>4.2359999999999998</v>
      </c>
      <c r="H173" s="1">
        <v>4.5890000000000004</v>
      </c>
      <c r="I173" t="s">
        <v>570</v>
      </c>
    </row>
    <row r="174" spans="1:9" ht="57.6" x14ac:dyDescent="0.3">
      <c r="A174" t="s">
        <v>219</v>
      </c>
      <c r="B174" s="81" t="s">
        <v>459</v>
      </c>
      <c r="C174" s="1">
        <v>3.53</v>
      </c>
      <c r="E174" s="1">
        <v>3.53</v>
      </c>
      <c r="F174" s="1">
        <v>3.883</v>
      </c>
      <c r="G174" s="1">
        <v>4.2359999999999998</v>
      </c>
      <c r="H174" s="1">
        <v>4.5890000000000004</v>
      </c>
      <c r="I174" t="s">
        <v>570</v>
      </c>
    </row>
    <row r="175" spans="1:9" ht="72" x14ac:dyDescent="0.3">
      <c r="A175" t="s">
        <v>220</v>
      </c>
      <c r="B175" s="81" t="s">
        <v>460</v>
      </c>
      <c r="C175" s="1">
        <v>3.53</v>
      </c>
      <c r="E175" s="1">
        <v>3.53</v>
      </c>
      <c r="F175" s="1">
        <v>3.883</v>
      </c>
      <c r="G175" s="1">
        <v>4.2359999999999998</v>
      </c>
      <c r="H175" s="1">
        <v>4.5890000000000004</v>
      </c>
      <c r="I175" t="s">
        <v>570</v>
      </c>
    </row>
    <row r="176" spans="1:9" ht="57.6" x14ac:dyDescent="0.3">
      <c r="A176" t="s">
        <v>221</v>
      </c>
      <c r="B176" s="81" t="s">
        <v>461</v>
      </c>
      <c r="C176" s="1">
        <v>3.53</v>
      </c>
      <c r="E176" s="1">
        <v>3.53</v>
      </c>
      <c r="F176" s="1">
        <v>3.883</v>
      </c>
      <c r="G176" s="1">
        <v>4.2359999999999998</v>
      </c>
      <c r="H176" s="1">
        <v>4.5890000000000004</v>
      </c>
      <c r="I176" t="s">
        <v>570</v>
      </c>
    </row>
    <row r="177" spans="1:9" ht="43.2" x14ac:dyDescent="0.3">
      <c r="A177" t="s">
        <v>222</v>
      </c>
      <c r="B177" s="81" t="s">
        <v>462</v>
      </c>
    </row>
    <row r="178" spans="1:9" ht="43.2" x14ac:dyDescent="0.3">
      <c r="A178" t="s">
        <v>223</v>
      </c>
      <c r="B178" s="81" t="s">
        <v>463</v>
      </c>
      <c r="C178" s="1">
        <v>4.66</v>
      </c>
      <c r="E178" s="1">
        <v>4.66</v>
      </c>
      <c r="F178" s="1">
        <v>5.1260000000000003</v>
      </c>
      <c r="G178" s="1">
        <v>5.5919999999999996</v>
      </c>
      <c r="H178" s="1">
        <v>6.0579999999999998</v>
      </c>
      <c r="I178" t="s">
        <v>569</v>
      </c>
    </row>
    <row r="179" spans="1:9" ht="28.8" x14ac:dyDescent="0.3">
      <c r="A179" t="s">
        <v>224</v>
      </c>
      <c r="B179" s="81" t="s">
        <v>464</v>
      </c>
      <c r="C179" s="1">
        <v>3.52</v>
      </c>
      <c r="E179" s="1">
        <v>3.52</v>
      </c>
      <c r="F179" s="1">
        <v>3.8719999999999999</v>
      </c>
      <c r="G179" s="1">
        <v>4.2240000000000002</v>
      </c>
      <c r="H179" s="1">
        <v>4.5759999999999996</v>
      </c>
      <c r="I179" t="s">
        <v>569</v>
      </c>
    </row>
    <row r="180" spans="1:9" ht="57.6" x14ac:dyDescent="0.3">
      <c r="A180" t="s">
        <v>225</v>
      </c>
      <c r="B180" s="81" t="s">
        <v>465</v>
      </c>
      <c r="C180" s="1">
        <v>3.53</v>
      </c>
      <c r="E180" s="1">
        <v>3.53</v>
      </c>
      <c r="F180" s="1">
        <v>3.883</v>
      </c>
      <c r="G180" s="1">
        <v>4.2359999999999998</v>
      </c>
      <c r="H180" s="1">
        <v>4.5890000000000004</v>
      </c>
      <c r="I180" t="s">
        <v>570</v>
      </c>
    </row>
    <row r="181" spans="1:9" ht="43.2" x14ac:dyDescent="0.3">
      <c r="A181" t="s">
        <v>226</v>
      </c>
      <c r="B181" s="81" t="s">
        <v>466</v>
      </c>
      <c r="C181" s="1">
        <v>3.52</v>
      </c>
      <c r="E181" s="1">
        <v>3.52</v>
      </c>
      <c r="F181" s="1">
        <v>3.8719999999999999</v>
      </c>
      <c r="G181" s="1">
        <v>4.2240000000000002</v>
      </c>
      <c r="H181" s="1">
        <v>4.5759999999999996</v>
      </c>
      <c r="I181" t="s">
        <v>570</v>
      </c>
    </row>
    <row r="182" spans="1:9" ht="57.6" x14ac:dyDescent="0.3">
      <c r="A182" t="s">
        <v>227</v>
      </c>
      <c r="B182" s="81" t="s">
        <v>467</v>
      </c>
      <c r="C182" s="1">
        <v>3.52</v>
      </c>
      <c r="E182" s="1">
        <v>3.52</v>
      </c>
      <c r="F182" s="1">
        <v>3.8719999999999999</v>
      </c>
      <c r="G182" s="1">
        <v>4.2240000000000002</v>
      </c>
      <c r="H182" s="1">
        <v>4.5759999999999996</v>
      </c>
      <c r="I182" t="s">
        <v>570</v>
      </c>
    </row>
    <row r="183" spans="1:9" ht="57.6" x14ac:dyDescent="0.3">
      <c r="A183" t="s">
        <v>228</v>
      </c>
      <c r="B183" s="81" t="s">
        <v>468</v>
      </c>
      <c r="C183" s="1">
        <v>3.53</v>
      </c>
      <c r="E183" s="1">
        <v>3.53</v>
      </c>
      <c r="F183" s="1">
        <v>3.883</v>
      </c>
      <c r="G183" s="1">
        <v>4.2359999999999998</v>
      </c>
      <c r="H183" s="1">
        <v>4.5890000000000004</v>
      </c>
      <c r="I183" t="s">
        <v>570</v>
      </c>
    </row>
    <row r="184" spans="1:9" ht="57.6" x14ac:dyDescent="0.3">
      <c r="A184" t="s">
        <v>229</v>
      </c>
      <c r="B184" s="81" t="s">
        <v>469</v>
      </c>
      <c r="C184" s="1">
        <v>3.53</v>
      </c>
      <c r="E184" s="1">
        <v>3.53</v>
      </c>
      <c r="F184" s="1">
        <v>3.883</v>
      </c>
      <c r="G184" s="1">
        <v>4.2359999999999998</v>
      </c>
      <c r="H184" s="1">
        <v>4.5890000000000004</v>
      </c>
      <c r="I184" t="s">
        <v>570</v>
      </c>
    </row>
    <row r="185" spans="1:9" ht="28.8" x14ac:dyDescent="0.3">
      <c r="A185" t="s">
        <v>230</v>
      </c>
      <c r="B185" s="81" t="s">
        <v>470</v>
      </c>
      <c r="C185" s="1">
        <v>3.5</v>
      </c>
      <c r="E185" s="1">
        <v>3.5</v>
      </c>
      <c r="F185" s="1">
        <v>3.85</v>
      </c>
      <c r="G185" s="1">
        <v>4.2</v>
      </c>
      <c r="H185" s="1">
        <v>4.55</v>
      </c>
      <c r="I185" t="s">
        <v>571</v>
      </c>
    </row>
    <row r="186" spans="1:9" ht="57.6" x14ac:dyDescent="0.3">
      <c r="A186" t="s">
        <v>231</v>
      </c>
      <c r="B186" s="81" t="s">
        <v>471</v>
      </c>
    </row>
    <row r="187" spans="1:9" ht="72" x14ac:dyDescent="0.3">
      <c r="A187" t="s">
        <v>232</v>
      </c>
      <c r="B187" s="81" t="s">
        <v>472</v>
      </c>
      <c r="C187" s="1">
        <v>3.5</v>
      </c>
      <c r="E187" s="1">
        <v>3.5</v>
      </c>
      <c r="F187" s="1">
        <v>3.85</v>
      </c>
      <c r="G187" s="1">
        <v>4.2</v>
      </c>
      <c r="H187" s="1">
        <v>4.55</v>
      </c>
      <c r="I187" t="s">
        <v>570</v>
      </c>
    </row>
    <row r="188" spans="1:9" ht="43.2" x14ac:dyDescent="0.3">
      <c r="A188" t="s">
        <v>233</v>
      </c>
      <c r="B188" s="81" t="s">
        <v>473</v>
      </c>
      <c r="C188" s="1">
        <v>3.5</v>
      </c>
      <c r="E188" s="1">
        <v>3.5</v>
      </c>
      <c r="F188" s="1">
        <v>3.85</v>
      </c>
      <c r="G188" s="1">
        <v>4.2</v>
      </c>
      <c r="H188" s="1">
        <v>4.55</v>
      </c>
      <c r="I188" t="s">
        <v>570</v>
      </c>
    </row>
    <row r="189" spans="1:9" ht="72" x14ac:dyDescent="0.3">
      <c r="A189" t="s">
        <v>234</v>
      </c>
      <c r="B189" s="81" t="s">
        <v>474</v>
      </c>
      <c r="C189" s="1">
        <v>3.5</v>
      </c>
      <c r="E189" s="1">
        <v>3.5</v>
      </c>
      <c r="F189" s="1">
        <v>3.85</v>
      </c>
      <c r="G189" s="1">
        <v>4.2</v>
      </c>
      <c r="H189" s="1">
        <v>4.55</v>
      </c>
      <c r="I189" t="s">
        <v>570</v>
      </c>
    </row>
    <row r="190" spans="1:9" ht="43.2" x14ac:dyDescent="0.3">
      <c r="A190" t="s">
        <v>235</v>
      </c>
      <c r="B190" s="81" t="s">
        <v>475</v>
      </c>
      <c r="C190" s="1">
        <v>3.5</v>
      </c>
      <c r="E190" s="1">
        <v>3.5</v>
      </c>
      <c r="F190" s="1">
        <v>3.85</v>
      </c>
      <c r="G190" s="1">
        <v>4.2</v>
      </c>
      <c r="H190" s="1">
        <v>4.55</v>
      </c>
      <c r="I190" t="s">
        <v>570</v>
      </c>
    </row>
    <row r="191" spans="1:9" ht="72" x14ac:dyDescent="0.3">
      <c r="A191" t="s">
        <v>236</v>
      </c>
      <c r="B191" s="81" t="s">
        <v>476</v>
      </c>
      <c r="C191" s="1">
        <v>3.5</v>
      </c>
      <c r="E191" s="1">
        <v>3.5</v>
      </c>
      <c r="F191" s="1">
        <v>3.85</v>
      </c>
      <c r="G191" s="1">
        <v>4.2</v>
      </c>
      <c r="H191" s="1">
        <v>4.55</v>
      </c>
      <c r="I191" t="s">
        <v>571</v>
      </c>
    </row>
    <row r="192" spans="1:9" ht="57.6" x14ac:dyDescent="0.3">
      <c r="A192" t="s">
        <v>237</v>
      </c>
      <c r="B192" s="81" t="s">
        <v>477</v>
      </c>
      <c r="C192" s="1">
        <v>3.5</v>
      </c>
      <c r="E192" s="1">
        <v>3.5</v>
      </c>
      <c r="F192" s="1">
        <v>3.85</v>
      </c>
      <c r="G192" s="1">
        <v>4.2</v>
      </c>
      <c r="H192" s="1">
        <v>4.55</v>
      </c>
      <c r="I192" t="s">
        <v>570</v>
      </c>
    </row>
    <row r="193" spans="1:9" ht="72" x14ac:dyDescent="0.3">
      <c r="A193" t="s">
        <v>238</v>
      </c>
      <c r="B193" s="81" t="s">
        <v>478</v>
      </c>
      <c r="C193" s="1">
        <v>3.5</v>
      </c>
      <c r="E193" s="1">
        <v>3.5</v>
      </c>
      <c r="F193" s="1">
        <v>3.85</v>
      </c>
      <c r="G193" s="1">
        <v>4.2</v>
      </c>
      <c r="H193" s="1">
        <v>4.55</v>
      </c>
      <c r="I193" t="s">
        <v>571</v>
      </c>
    </row>
    <row r="194" spans="1:9" ht="86.4" x14ac:dyDescent="0.3">
      <c r="A194" t="s">
        <v>239</v>
      </c>
      <c r="B194" s="81" t="s">
        <v>479</v>
      </c>
      <c r="C194" s="1">
        <v>3.5</v>
      </c>
      <c r="E194" s="1">
        <v>3.5</v>
      </c>
      <c r="F194" s="1">
        <v>3.85</v>
      </c>
      <c r="G194" s="1">
        <v>4.2</v>
      </c>
      <c r="H194" s="1">
        <v>4.55</v>
      </c>
      <c r="I194" t="s">
        <v>570</v>
      </c>
    </row>
    <row r="195" spans="1:9" ht="28.8" x14ac:dyDescent="0.3">
      <c r="A195" t="s">
        <v>240</v>
      </c>
      <c r="B195" s="81" t="s">
        <v>480</v>
      </c>
      <c r="C195" s="1">
        <v>3.5</v>
      </c>
      <c r="E195" s="1">
        <v>3.5</v>
      </c>
      <c r="F195" s="1">
        <v>3.85</v>
      </c>
      <c r="G195" s="1">
        <v>4.2</v>
      </c>
      <c r="H195" s="1">
        <v>4.55</v>
      </c>
      <c r="I195" t="s">
        <v>570</v>
      </c>
    </row>
    <row r="196" spans="1:9" x14ac:dyDescent="0.3">
      <c r="A196" t="s">
        <v>241</v>
      </c>
      <c r="B196" s="81" t="s">
        <v>481</v>
      </c>
      <c r="C196" s="1">
        <v>3.5</v>
      </c>
      <c r="E196" s="1">
        <v>3.5</v>
      </c>
      <c r="F196" s="1">
        <v>3.85</v>
      </c>
      <c r="G196" s="1">
        <v>4.2</v>
      </c>
      <c r="H196" s="1">
        <v>4.55</v>
      </c>
      <c r="I196" t="s">
        <v>570</v>
      </c>
    </row>
    <row r="197" spans="1:9" ht="28.8" x14ac:dyDescent="0.3">
      <c r="A197" t="s">
        <v>242</v>
      </c>
      <c r="B197" s="81" t="s">
        <v>482</v>
      </c>
      <c r="C197" s="1">
        <v>3.5</v>
      </c>
      <c r="E197" s="1">
        <v>3.5</v>
      </c>
      <c r="F197" s="1">
        <v>3.85</v>
      </c>
      <c r="G197" s="1">
        <v>4.2</v>
      </c>
      <c r="H197" s="1">
        <v>4.55</v>
      </c>
      <c r="I197" t="s">
        <v>571</v>
      </c>
    </row>
    <row r="198" spans="1:9" ht="43.2" x14ac:dyDescent="0.3">
      <c r="A198" t="s">
        <v>243</v>
      </c>
      <c r="B198" s="81" t="s">
        <v>483</v>
      </c>
      <c r="C198" s="1">
        <v>2.4300000000000002</v>
      </c>
      <c r="E198" s="1">
        <v>2.4300000000000002</v>
      </c>
      <c r="F198" s="1">
        <v>2.673</v>
      </c>
      <c r="G198" s="1">
        <v>2.9159999999999999</v>
      </c>
      <c r="H198" s="1">
        <v>3.1589999999999998</v>
      </c>
      <c r="I198" t="s">
        <v>569</v>
      </c>
    </row>
    <row r="199" spans="1:9" ht="86.4" x14ac:dyDescent="0.3">
      <c r="A199" t="s">
        <v>244</v>
      </c>
      <c r="B199" s="81" t="s">
        <v>484</v>
      </c>
      <c r="C199" s="1">
        <v>3.06</v>
      </c>
      <c r="E199" s="1">
        <v>3.06</v>
      </c>
      <c r="F199" s="1">
        <v>3.3660000000000001</v>
      </c>
      <c r="G199" s="1">
        <v>3.6720000000000002</v>
      </c>
      <c r="H199" s="1">
        <v>3.9780000000000002</v>
      </c>
      <c r="I199" t="s">
        <v>569</v>
      </c>
    </row>
    <row r="200" spans="1:9" x14ac:dyDescent="0.3">
      <c r="A200" t="s">
        <v>245</v>
      </c>
      <c r="B200" s="81" t="s">
        <v>485</v>
      </c>
    </row>
    <row r="201" spans="1:9" x14ac:dyDescent="0.3">
      <c r="A201" t="s">
        <v>246</v>
      </c>
      <c r="B201" s="81" t="s">
        <v>485</v>
      </c>
      <c r="C201" s="1">
        <v>2.31</v>
      </c>
      <c r="E201" s="1">
        <v>2.31</v>
      </c>
      <c r="F201" s="1">
        <v>2.5409999999999999</v>
      </c>
      <c r="G201" s="1">
        <v>2.7719999999999998</v>
      </c>
      <c r="H201" s="1">
        <v>3.0030000000000001</v>
      </c>
    </row>
    <row r="202" spans="1:9" ht="28.8" x14ac:dyDescent="0.3">
      <c r="A202" t="s">
        <v>247</v>
      </c>
      <c r="B202" s="81" t="s">
        <v>486</v>
      </c>
    </row>
    <row r="203" spans="1:9" x14ac:dyDescent="0.3">
      <c r="A203" t="s">
        <v>248</v>
      </c>
      <c r="B203" s="81" t="s">
        <v>487</v>
      </c>
      <c r="C203" s="1">
        <v>3.36</v>
      </c>
      <c r="E203" s="1">
        <v>3.36</v>
      </c>
      <c r="F203" s="1">
        <v>3.6960000000000002</v>
      </c>
      <c r="G203" s="1">
        <v>4.032</v>
      </c>
      <c r="H203" s="1">
        <v>4.3680000000000003</v>
      </c>
    </row>
    <row r="204" spans="1:9" ht="28.8" x14ac:dyDescent="0.3">
      <c r="A204" t="s">
        <v>249</v>
      </c>
      <c r="B204" s="81" t="s">
        <v>488</v>
      </c>
      <c r="C204" s="1">
        <v>2.41</v>
      </c>
      <c r="E204" s="1">
        <v>2.41</v>
      </c>
      <c r="F204" s="1">
        <v>2.6509999999999998</v>
      </c>
      <c r="G204" s="1">
        <v>2.8919999999999999</v>
      </c>
      <c r="H204" s="1">
        <v>3.133</v>
      </c>
      <c r="I204" t="s">
        <v>569</v>
      </c>
    </row>
    <row r="205" spans="1:9" ht="28.8" x14ac:dyDescent="0.3">
      <c r="A205" t="s">
        <v>250</v>
      </c>
      <c r="B205" s="81" t="s">
        <v>489</v>
      </c>
      <c r="C205" s="1">
        <v>3.36</v>
      </c>
      <c r="E205" s="1">
        <v>3.36</v>
      </c>
      <c r="F205" s="1">
        <v>3.6960000000000002</v>
      </c>
      <c r="G205" s="1">
        <v>4.032</v>
      </c>
      <c r="H205" s="1">
        <v>4.3680000000000003</v>
      </c>
    </row>
    <row r="206" spans="1:9" ht="43.2" x14ac:dyDescent="0.3">
      <c r="A206" t="s">
        <v>251</v>
      </c>
      <c r="B206" s="81" t="s">
        <v>490</v>
      </c>
      <c r="C206" s="1">
        <v>2.41</v>
      </c>
      <c r="E206" s="1">
        <v>2.41</v>
      </c>
      <c r="F206" s="1">
        <v>2.6509999999999998</v>
      </c>
      <c r="G206" s="1">
        <v>2.8919999999999999</v>
      </c>
      <c r="H206" s="1">
        <v>3.133</v>
      </c>
      <c r="I206" t="s">
        <v>569</v>
      </c>
    </row>
    <row r="207" spans="1:9" ht="43.2" x14ac:dyDescent="0.3">
      <c r="A207" t="s">
        <v>252</v>
      </c>
      <c r="B207" s="81" t="s">
        <v>491</v>
      </c>
      <c r="C207" s="1">
        <v>3.36</v>
      </c>
      <c r="E207" s="1">
        <v>3.36</v>
      </c>
      <c r="F207" s="1">
        <v>3.6960000000000002</v>
      </c>
      <c r="G207" s="1">
        <v>4.032</v>
      </c>
      <c r="H207" s="1">
        <v>4.3680000000000003</v>
      </c>
    </row>
    <row r="208" spans="1:9" ht="43.2" x14ac:dyDescent="0.3">
      <c r="A208" t="s">
        <v>253</v>
      </c>
      <c r="B208" s="81" t="s">
        <v>492</v>
      </c>
      <c r="C208" s="1">
        <v>2.41</v>
      </c>
      <c r="E208" s="1">
        <v>2.41</v>
      </c>
      <c r="F208" s="1">
        <v>2.6509999999999998</v>
      </c>
      <c r="G208" s="1">
        <v>2.8919999999999999</v>
      </c>
      <c r="H208" s="1">
        <v>3.133</v>
      </c>
      <c r="I208" t="s">
        <v>569</v>
      </c>
    </row>
    <row r="209" spans="1:9" ht="86.4" x14ac:dyDescent="0.3">
      <c r="A209" t="s">
        <v>254</v>
      </c>
      <c r="B209" s="81" t="s">
        <v>493</v>
      </c>
      <c r="C209" s="1">
        <v>2.41</v>
      </c>
      <c r="E209" s="1">
        <v>2.41</v>
      </c>
      <c r="F209" s="1">
        <v>2.6509999999999998</v>
      </c>
      <c r="G209" s="1">
        <v>2.8919999999999999</v>
      </c>
      <c r="H209" s="1">
        <v>3.133</v>
      </c>
      <c r="I209" t="s">
        <v>569</v>
      </c>
    </row>
    <row r="210" spans="1:9" ht="86.4" x14ac:dyDescent="0.3">
      <c r="A210" t="s">
        <v>255</v>
      </c>
      <c r="B210" s="81" t="s">
        <v>494</v>
      </c>
      <c r="C210" s="1">
        <v>2.41</v>
      </c>
      <c r="E210" s="1">
        <v>2.41</v>
      </c>
      <c r="F210" s="1">
        <v>2.6509999999999998</v>
      </c>
      <c r="G210" s="1">
        <v>2.8919999999999999</v>
      </c>
      <c r="H210" s="1">
        <v>3.133</v>
      </c>
      <c r="I210" t="s">
        <v>569</v>
      </c>
    </row>
    <row r="211" spans="1:9" ht="72" x14ac:dyDescent="0.3">
      <c r="A211" t="s">
        <v>256</v>
      </c>
      <c r="B211" s="81" t="s">
        <v>495</v>
      </c>
      <c r="C211" s="1">
        <v>3.36</v>
      </c>
      <c r="E211" s="1">
        <v>3.36</v>
      </c>
      <c r="F211" s="1">
        <v>3.6960000000000002</v>
      </c>
      <c r="G211" s="1">
        <v>4.032</v>
      </c>
      <c r="H211" s="1">
        <v>4.3680000000000003</v>
      </c>
    </row>
    <row r="212" spans="1:9" ht="57.6" x14ac:dyDescent="0.3">
      <c r="A212" t="s">
        <v>257</v>
      </c>
      <c r="B212" s="81" t="s">
        <v>496</v>
      </c>
      <c r="C212" s="1">
        <v>3.36</v>
      </c>
      <c r="E212" s="1">
        <v>3.36</v>
      </c>
      <c r="F212" s="1">
        <v>3.6960000000000002</v>
      </c>
      <c r="G212" s="1">
        <v>4.032</v>
      </c>
      <c r="H212" s="1">
        <v>4.3680000000000003</v>
      </c>
    </row>
    <row r="213" spans="1:9" ht="72" x14ac:dyDescent="0.3">
      <c r="A213" t="s">
        <v>258</v>
      </c>
      <c r="B213" s="81" t="s">
        <v>497</v>
      </c>
      <c r="C213" s="1">
        <v>2.36</v>
      </c>
      <c r="E213" s="1">
        <v>2.36</v>
      </c>
      <c r="F213" s="1">
        <v>2.5960000000000001</v>
      </c>
      <c r="G213" s="1">
        <v>2.8319999999999999</v>
      </c>
      <c r="H213" s="1">
        <v>3.0680000000000001</v>
      </c>
      <c r="I213" t="s">
        <v>570</v>
      </c>
    </row>
    <row r="214" spans="1:9" ht="72" x14ac:dyDescent="0.3">
      <c r="A214" t="s">
        <v>259</v>
      </c>
      <c r="B214" s="81" t="s">
        <v>498</v>
      </c>
      <c r="C214" s="1">
        <v>2.36</v>
      </c>
      <c r="E214" s="1">
        <v>2.36</v>
      </c>
      <c r="F214" s="1">
        <v>2.5960000000000001</v>
      </c>
      <c r="G214" s="1">
        <v>2.8319999999999999</v>
      </c>
      <c r="H214" s="1">
        <v>3.0680000000000001</v>
      </c>
      <c r="I214" t="s">
        <v>571</v>
      </c>
    </row>
    <row r="215" spans="1:9" ht="28.8" x14ac:dyDescent="0.3">
      <c r="A215" t="s">
        <v>260</v>
      </c>
      <c r="B215" s="81" t="s">
        <v>499</v>
      </c>
      <c r="C215" s="1">
        <v>2.41</v>
      </c>
      <c r="E215" s="1">
        <v>2.41</v>
      </c>
      <c r="F215" s="1">
        <v>2.6509999999999998</v>
      </c>
      <c r="G215" s="1">
        <v>2.8919999999999999</v>
      </c>
      <c r="H215" s="1">
        <v>3.133</v>
      </c>
      <c r="I215" t="s">
        <v>569</v>
      </c>
    </row>
    <row r="216" spans="1:9" ht="43.2" x14ac:dyDescent="0.3">
      <c r="A216" t="s">
        <v>261</v>
      </c>
      <c r="B216" s="81" t="s">
        <v>500</v>
      </c>
      <c r="C216" s="1">
        <v>2.4300000000000002</v>
      </c>
      <c r="E216" s="1">
        <v>2.4300000000000002</v>
      </c>
      <c r="F216" s="1">
        <v>2.673</v>
      </c>
      <c r="G216" s="1">
        <v>2.9159999999999999</v>
      </c>
      <c r="H216" s="1">
        <v>3.1589999999999998</v>
      </c>
      <c r="I216" t="s">
        <v>569</v>
      </c>
    </row>
    <row r="217" spans="1:9" ht="72" x14ac:dyDescent="0.3">
      <c r="A217" t="s">
        <v>262</v>
      </c>
      <c r="B217" s="81" t="s">
        <v>501</v>
      </c>
    </row>
    <row r="218" spans="1:9" ht="43.2" x14ac:dyDescent="0.3">
      <c r="A218" t="s">
        <v>263</v>
      </c>
      <c r="B218" s="81" t="s">
        <v>502</v>
      </c>
      <c r="C218" s="1">
        <v>3.39</v>
      </c>
      <c r="E218" s="1">
        <v>3.39</v>
      </c>
      <c r="F218" s="1">
        <v>3.7290000000000001</v>
      </c>
      <c r="G218" s="1">
        <v>4.0679999999999996</v>
      </c>
      <c r="H218" s="1">
        <v>4.407</v>
      </c>
    </row>
    <row r="219" spans="1:9" ht="57.6" x14ac:dyDescent="0.3">
      <c r="A219" t="s">
        <v>264</v>
      </c>
      <c r="B219" s="81" t="s">
        <v>503</v>
      </c>
      <c r="C219" s="1">
        <v>2.4300000000000002</v>
      </c>
      <c r="E219" s="1">
        <v>2.4300000000000002</v>
      </c>
      <c r="F219" s="1">
        <v>2.673</v>
      </c>
      <c r="G219" s="1">
        <v>2.9159999999999999</v>
      </c>
      <c r="H219" s="1">
        <v>3.1589999999999998</v>
      </c>
      <c r="I219" t="s">
        <v>569</v>
      </c>
    </row>
    <row r="220" spans="1:9" ht="57.6" x14ac:dyDescent="0.3">
      <c r="A220" t="s">
        <v>265</v>
      </c>
      <c r="B220" s="81" t="s">
        <v>504</v>
      </c>
      <c r="C220" s="1">
        <v>3.39</v>
      </c>
      <c r="E220" s="1">
        <v>3.39</v>
      </c>
      <c r="F220" s="1">
        <v>3.7290000000000001</v>
      </c>
      <c r="G220" s="1">
        <v>4.0679999999999996</v>
      </c>
      <c r="H220" s="1">
        <v>4.407</v>
      </c>
    </row>
    <row r="221" spans="1:9" ht="72" x14ac:dyDescent="0.3">
      <c r="A221" t="s">
        <v>266</v>
      </c>
      <c r="B221" s="81" t="s">
        <v>505</v>
      </c>
      <c r="C221" s="1">
        <v>2.4300000000000002</v>
      </c>
      <c r="E221" s="1">
        <v>2.4300000000000002</v>
      </c>
      <c r="F221" s="1">
        <v>2.673</v>
      </c>
      <c r="G221" s="1">
        <v>2.9159999999999999</v>
      </c>
      <c r="H221" s="1">
        <v>3.1589999999999998</v>
      </c>
      <c r="I221" t="s">
        <v>569</v>
      </c>
    </row>
    <row r="222" spans="1:9" ht="43.2" x14ac:dyDescent="0.3">
      <c r="A222" t="s">
        <v>267</v>
      </c>
      <c r="B222" s="81" t="s">
        <v>506</v>
      </c>
      <c r="C222" s="1">
        <v>2.4300000000000002</v>
      </c>
      <c r="E222" s="1">
        <v>2.4300000000000002</v>
      </c>
      <c r="F222" s="1">
        <v>2.673</v>
      </c>
      <c r="G222" s="1">
        <v>2.9159999999999999</v>
      </c>
      <c r="H222" s="1">
        <v>3.1589999999999998</v>
      </c>
      <c r="I222" t="s">
        <v>569</v>
      </c>
    </row>
    <row r="223" spans="1:9" ht="28.8" x14ac:dyDescent="0.3">
      <c r="A223" t="s">
        <v>268</v>
      </c>
      <c r="B223" s="81" t="s">
        <v>507</v>
      </c>
      <c r="C223" s="1">
        <v>2.42</v>
      </c>
      <c r="E223" s="1">
        <v>2.42</v>
      </c>
      <c r="F223" s="1">
        <v>2.6619999999999999</v>
      </c>
      <c r="G223" s="1">
        <v>2.9039999999999999</v>
      </c>
      <c r="H223" s="1">
        <v>3.1459999999999999</v>
      </c>
    </row>
    <row r="224" spans="1:9" ht="43.2" x14ac:dyDescent="0.3">
      <c r="A224" t="s">
        <v>269</v>
      </c>
      <c r="B224" s="81" t="s">
        <v>508</v>
      </c>
      <c r="C224" s="1">
        <v>2.4300000000000002</v>
      </c>
      <c r="E224" s="1">
        <v>2.4300000000000002</v>
      </c>
      <c r="F224" s="1">
        <v>2.673</v>
      </c>
      <c r="G224" s="1">
        <v>2.9159999999999999</v>
      </c>
      <c r="H224" s="1">
        <v>3.1589999999999998</v>
      </c>
      <c r="I224" t="s">
        <v>569</v>
      </c>
    </row>
    <row r="225" spans="1:9" ht="43.2" x14ac:dyDescent="0.3">
      <c r="A225" t="s">
        <v>270</v>
      </c>
      <c r="B225" s="81" t="s">
        <v>509</v>
      </c>
      <c r="C225" s="1">
        <v>2.4300000000000002</v>
      </c>
      <c r="E225" s="1">
        <v>2.4300000000000002</v>
      </c>
      <c r="F225" s="1">
        <v>2.673</v>
      </c>
      <c r="G225" s="1">
        <v>2.9159999999999999</v>
      </c>
      <c r="H225" s="1">
        <v>3.1589999999999998</v>
      </c>
      <c r="I225" t="s">
        <v>569</v>
      </c>
    </row>
    <row r="226" spans="1:9" ht="86.4" x14ac:dyDescent="0.3">
      <c r="A226" t="s">
        <v>271</v>
      </c>
      <c r="B226" s="81" t="s">
        <v>510</v>
      </c>
      <c r="C226" s="1">
        <v>2.4300000000000002</v>
      </c>
      <c r="E226" s="1">
        <v>2.4300000000000002</v>
      </c>
      <c r="F226" s="1">
        <v>2.673</v>
      </c>
      <c r="G226" s="1">
        <v>2.9159999999999999</v>
      </c>
      <c r="H226" s="1">
        <v>3.1589999999999998</v>
      </c>
      <c r="I226" t="s">
        <v>569</v>
      </c>
    </row>
    <row r="227" spans="1:9" ht="100.8" x14ac:dyDescent="0.3">
      <c r="A227" t="s">
        <v>272</v>
      </c>
      <c r="B227" s="81" t="s">
        <v>511</v>
      </c>
      <c r="C227" s="1">
        <v>2.4300000000000002</v>
      </c>
      <c r="E227" s="1">
        <v>2.4300000000000002</v>
      </c>
      <c r="F227" s="1">
        <v>2.673</v>
      </c>
      <c r="G227" s="1">
        <v>2.9159999999999999</v>
      </c>
      <c r="H227" s="1">
        <v>3.1589999999999998</v>
      </c>
      <c r="I227" t="s">
        <v>569</v>
      </c>
    </row>
    <row r="228" spans="1:9" ht="100.8" x14ac:dyDescent="0.3">
      <c r="A228" t="s">
        <v>273</v>
      </c>
      <c r="B228" s="81" t="s">
        <v>512</v>
      </c>
      <c r="C228" s="1">
        <v>2.4300000000000002</v>
      </c>
      <c r="E228" s="1">
        <v>2.4300000000000002</v>
      </c>
      <c r="F228" s="1">
        <v>2.673</v>
      </c>
      <c r="G228" s="1">
        <v>2.9159999999999999</v>
      </c>
      <c r="H228" s="1">
        <v>3.1589999999999998</v>
      </c>
      <c r="I228" t="s">
        <v>569</v>
      </c>
    </row>
    <row r="229" spans="1:9" ht="100.8" x14ac:dyDescent="0.3">
      <c r="A229" t="s">
        <v>274</v>
      </c>
      <c r="B229" s="81" t="s">
        <v>513</v>
      </c>
      <c r="C229" s="1">
        <v>3.39</v>
      </c>
      <c r="E229" s="1">
        <v>3.39</v>
      </c>
      <c r="F229" s="1">
        <v>3.7290000000000001</v>
      </c>
      <c r="G229" s="1">
        <v>4.0679999999999996</v>
      </c>
      <c r="H229" s="1">
        <v>4.407</v>
      </c>
    </row>
    <row r="230" spans="1:9" ht="100.8" x14ac:dyDescent="0.3">
      <c r="A230" t="s">
        <v>275</v>
      </c>
      <c r="B230" s="81" t="s">
        <v>514</v>
      </c>
      <c r="C230" s="1">
        <v>3.38</v>
      </c>
      <c r="E230" s="1">
        <v>3.38</v>
      </c>
      <c r="F230" s="1">
        <v>3.718</v>
      </c>
      <c r="G230" s="1">
        <v>4.056</v>
      </c>
      <c r="H230" s="1">
        <v>4.3940000000000001</v>
      </c>
    </row>
    <row r="231" spans="1:9" ht="43.2" x14ac:dyDescent="0.3">
      <c r="A231" t="s">
        <v>276</v>
      </c>
      <c r="B231" s="81" t="s">
        <v>515</v>
      </c>
      <c r="C231" s="1">
        <v>2.41</v>
      </c>
      <c r="E231" s="1">
        <v>2.41</v>
      </c>
      <c r="F231" s="1">
        <v>2.6509999999999998</v>
      </c>
      <c r="G231" s="1">
        <v>2.8919999999999999</v>
      </c>
      <c r="H231" s="1">
        <v>3.133</v>
      </c>
      <c r="I231" t="s">
        <v>570</v>
      </c>
    </row>
    <row r="232" spans="1:9" ht="43.2" x14ac:dyDescent="0.3">
      <c r="A232" t="s">
        <v>277</v>
      </c>
      <c r="B232" s="81" t="s">
        <v>516</v>
      </c>
      <c r="C232" s="1">
        <v>2.4</v>
      </c>
      <c r="E232" s="1">
        <v>2.4</v>
      </c>
      <c r="F232" s="1">
        <v>2.64</v>
      </c>
      <c r="G232" s="1">
        <v>2.88</v>
      </c>
      <c r="H232" s="1">
        <v>3.12</v>
      </c>
      <c r="I232" t="s">
        <v>570</v>
      </c>
    </row>
    <row r="233" spans="1:9" ht="86.4" x14ac:dyDescent="0.3">
      <c r="A233" t="s">
        <v>278</v>
      </c>
      <c r="B233" s="81" t="s">
        <v>517</v>
      </c>
      <c r="C233" s="1">
        <v>2.41</v>
      </c>
      <c r="E233" s="1">
        <v>2.41</v>
      </c>
      <c r="F233" s="1">
        <v>2.6509999999999998</v>
      </c>
      <c r="G233" s="1">
        <v>2.8919999999999999</v>
      </c>
      <c r="H233" s="1">
        <v>3.133</v>
      </c>
      <c r="I233" t="s">
        <v>570</v>
      </c>
    </row>
    <row r="234" spans="1:9" ht="28.8" x14ac:dyDescent="0.3">
      <c r="A234" t="s">
        <v>279</v>
      </c>
      <c r="B234" s="81" t="s">
        <v>518</v>
      </c>
      <c r="C234" s="1">
        <v>3.39</v>
      </c>
      <c r="E234" s="1">
        <v>3.39</v>
      </c>
      <c r="F234" s="1">
        <v>3.7290000000000001</v>
      </c>
      <c r="G234" s="1">
        <v>4.0679999999999996</v>
      </c>
      <c r="H234" s="1">
        <v>4.407</v>
      </c>
    </row>
    <row r="235" spans="1:9" ht="43.2" x14ac:dyDescent="0.3">
      <c r="A235" t="s">
        <v>280</v>
      </c>
      <c r="B235" s="81" t="s">
        <v>519</v>
      </c>
      <c r="C235" s="1">
        <v>2.4300000000000002</v>
      </c>
      <c r="E235" s="1">
        <v>2.4300000000000002</v>
      </c>
      <c r="F235" s="1">
        <v>2.673</v>
      </c>
      <c r="G235" s="1">
        <v>2.9159999999999999</v>
      </c>
      <c r="H235" s="1">
        <v>3.1589999999999998</v>
      </c>
      <c r="I235" t="s">
        <v>569</v>
      </c>
    </row>
    <row r="236" spans="1:9" ht="43.2" x14ac:dyDescent="0.3">
      <c r="A236" t="s">
        <v>281</v>
      </c>
      <c r="B236" s="81" t="s">
        <v>520</v>
      </c>
      <c r="C236" s="1">
        <v>2.4300000000000002</v>
      </c>
      <c r="E236" s="1">
        <v>2.4300000000000002</v>
      </c>
      <c r="F236" s="1">
        <v>2.673</v>
      </c>
      <c r="G236" s="1">
        <v>2.9159999999999999</v>
      </c>
      <c r="H236" s="1">
        <v>3.1589999999999998</v>
      </c>
      <c r="I236" t="s">
        <v>569</v>
      </c>
    </row>
    <row r="237" spans="1:9" ht="100.8" x14ac:dyDescent="0.3">
      <c r="A237" t="s">
        <v>282</v>
      </c>
      <c r="B237" s="81" t="s">
        <v>521</v>
      </c>
      <c r="C237" s="1">
        <v>3.39</v>
      </c>
      <c r="E237" s="1">
        <v>3.39</v>
      </c>
      <c r="F237" s="1">
        <v>3.7290000000000001</v>
      </c>
      <c r="G237" s="1">
        <v>4.0679999999999996</v>
      </c>
      <c r="H237" s="1">
        <v>4.407</v>
      </c>
    </row>
    <row r="238" spans="1:9" ht="100.8" x14ac:dyDescent="0.3">
      <c r="A238" t="s">
        <v>283</v>
      </c>
      <c r="B238" s="81" t="s">
        <v>522</v>
      </c>
      <c r="C238" s="1">
        <v>2.4300000000000002</v>
      </c>
      <c r="E238" s="1">
        <v>2.4300000000000002</v>
      </c>
      <c r="F238" s="1">
        <v>2.673</v>
      </c>
      <c r="G238" s="1">
        <v>2.9159999999999999</v>
      </c>
      <c r="H238" s="1">
        <v>3.1589999999999998</v>
      </c>
      <c r="I238" t="s">
        <v>569</v>
      </c>
    </row>
    <row r="239" spans="1:9" ht="57.6" x14ac:dyDescent="0.3">
      <c r="A239" t="s">
        <v>284</v>
      </c>
      <c r="B239" s="81" t="s">
        <v>523</v>
      </c>
      <c r="C239" s="1">
        <v>2.4300000000000002</v>
      </c>
      <c r="E239" s="1">
        <v>2.4300000000000002</v>
      </c>
      <c r="F239" s="1">
        <v>2.673</v>
      </c>
      <c r="G239" s="1">
        <v>2.9159999999999999</v>
      </c>
      <c r="H239" s="1">
        <v>3.1589999999999998</v>
      </c>
      <c r="I239" t="s">
        <v>569</v>
      </c>
    </row>
    <row r="240" spans="1:9" ht="28.8" x14ac:dyDescent="0.3">
      <c r="A240" t="s">
        <v>285</v>
      </c>
      <c r="B240" s="81" t="s">
        <v>524</v>
      </c>
    </row>
    <row r="241" spans="1:9" x14ac:dyDescent="0.3">
      <c r="A241" t="s">
        <v>286</v>
      </c>
      <c r="B241" s="81" t="s">
        <v>525</v>
      </c>
      <c r="C241" s="1">
        <v>2.31</v>
      </c>
      <c r="E241" s="1">
        <v>2.31</v>
      </c>
      <c r="F241" s="1">
        <v>2.5409999999999999</v>
      </c>
      <c r="G241" s="1">
        <v>2.7719999999999998</v>
      </c>
      <c r="H241" s="1">
        <v>3.0030000000000001</v>
      </c>
    </row>
    <row r="242" spans="1:9" ht="28.8" x14ac:dyDescent="0.3">
      <c r="A242" t="s">
        <v>287</v>
      </c>
      <c r="B242" s="81" t="s">
        <v>526</v>
      </c>
      <c r="C242" s="1">
        <v>2.31</v>
      </c>
      <c r="E242" s="1">
        <v>2.31</v>
      </c>
      <c r="F242" s="1">
        <v>2.5409999999999999</v>
      </c>
      <c r="G242" s="1">
        <v>2.7719999999999998</v>
      </c>
      <c r="H242" s="1">
        <v>3.0030000000000001</v>
      </c>
    </row>
    <row r="243" spans="1:9" x14ac:dyDescent="0.3">
      <c r="A243" t="s">
        <v>288</v>
      </c>
      <c r="B243" s="81" t="s">
        <v>527</v>
      </c>
      <c r="C243" s="1">
        <v>2.41</v>
      </c>
      <c r="E243" s="1">
        <v>2.41</v>
      </c>
      <c r="F243" s="1">
        <v>2.6509999999999998</v>
      </c>
      <c r="G243" s="1">
        <v>2.8919999999999999</v>
      </c>
      <c r="H243" s="1">
        <v>3.133</v>
      </c>
    </row>
    <row r="244" spans="1:9" x14ac:dyDescent="0.3">
      <c r="A244" t="s">
        <v>289</v>
      </c>
      <c r="B244" s="81" t="s">
        <v>528</v>
      </c>
      <c r="C244" s="1">
        <v>2.82</v>
      </c>
      <c r="E244" s="1">
        <v>2.82</v>
      </c>
      <c r="F244" s="1">
        <v>3.1019999999999999</v>
      </c>
      <c r="G244" s="1">
        <v>3.3839999999999999</v>
      </c>
      <c r="H244" s="1">
        <v>3.6659999999999999</v>
      </c>
    </row>
    <row r="245" spans="1:9" ht="28.8" x14ac:dyDescent="0.3">
      <c r="A245" t="s">
        <v>290</v>
      </c>
      <c r="B245" s="81" t="s">
        <v>529</v>
      </c>
      <c r="C245" s="1">
        <v>2.82</v>
      </c>
      <c r="E245" s="1">
        <v>2.82</v>
      </c>
      <c r="F245" s="1">
        <v>3.1019999999999999</v>
      </c>
      <c r="G245" s="1">
        <v>3.3839999999999999</v>
      </c>
      <c r="H245" s="1">
        <v>3.6659999999999999</v>
      </c>
    </row>
    <row r="246" spans="1:9" ht="28.8" x14ac:dyDescent="0.3">
      <c r="A246" t="s">
        <v>291</v>
      </c>
      <c r="B246" s="81" t="s">
        <v>530</v>
      </c>
      <c r="C246" s="1">
        <v>2.82</v>
      </c>
      <c r="E246" s="1">
        <v>2.82</v>
      </c>
      <c r="F246" s="1">
        <v>3.1019999999999999</v>
      </c>
      <c r="G246" s="1">
        <v>3.3839999999999999</v>
      </c>
      <c r="H246" s="1">
        <v>3.6659999999999999</v>
      </c>
    </row>
    <row r="247" spans="1:9" ht="43.2" x14ac:dyDescent="0.3">
      <c r="A247" t="s">
        <v>292</v>
      </c>
      <c r="B247" s="81" t="s">
        <v>531</v>
      </c>
      <c r="C247" s="1">
        <v>2.82</v>
      </c>
      <c r="E247" s="1">
        <v>2.82</v>
      </c>
      <c r="F247" s="1">
        <v>3.1019999999999999</v>
      </c>
      <c r="G247" s="1">
        <v>3.3839999999999999</v>
      </c>
      <c r="H247" s="1">
        <v>3.6659999999999999</v>
      </c>
    </row>
    <row r="248" spans="1:9" x14ac:dyDescent="0.3">
      <c r="A248" t="s">
        <v>293</v>
      </c>
      <c r="B248" s="81" t="s">
        <v>532</v>
      </c>
      <c r="C248" s="1">
        <v>2.41</v>
      </c>
      <c r="E248" s="1">
        <v>2.41</v>
      </c>
      <c r="F248" s="1">
        <v>2.6509999999999998</v>
      </c>
      <c r="G248" s="1">
        <v>2.8919999999999999</v>
      </c>
      <c r="H248" s="1">
        <v>3.133</v>
      </c>
      <c r="I248" t="s">
        <v>569</v>
      </c>
    </row>
    <row r="249" spans="1:9" ht="28.8" x14ac:dyDescent="0.3">
      <c r="A249" t="s">
        <v>294</v>
      </c>
      <c r="B249" s="81" t="s">
        <v>533</v>
      </c>
      <c r="C249" s="1">
        <v>2.41</v>
      </c>
      <c r="E249" s="1">
        <v>2.41</v>
      </c>
      <c r="F249" s="1">
        <v>2.6509999999999998</v>
      </c>
      <c r="G249" s="1">
        <v>2.8919999999999999</v>
      </c>
      <c r="H249" s="1">
        <v>3.133</v>
      </c>
      <c r="I249" t="s">
        <v>569</v>
      </c>
    </row>
    <row r="250" spans="1:9" ht="28.8" x14ac:dyDescent="0.3">
      <c r="A250" t="s">
        <v>295</v>
      </c>
      <c r="B250" s="81" t="s">
        <v>534</v>
      </c>
      <c r="C250" s="1">
        <v>2.41</v>
      </c>
      <c r="E250" s="1">
        <v>2.41</v>
      </c>
      <c r="F250" s="1">
        <v>2.6509999999999998</v>
      </c>
      <c r="G250" s="1">
        <v>2.8919999999999999</v>
      </c>
      <c r="H250" s="1">
        <v>3.133</v>
      </c>
      <c r="I250" t="s">
        <v>569</v>
      </c>
    </row>
    <row r="251" spans="1:9" ht="43.2" x14ac:dyDescent="0.3">
      <c r="A251" t="s">
        <v>296</v>
      </c>
      <c r="B251" s="81" t="s">
        <v>535</v>
      </c>
      <c r="C251" s="1">
        <v>2.41</v>
      </c>
      <c r="E251" s="1">
        <v>2.41</v>
      </c>
      <c r="F251" s="1">
        <v>2.6509999999999998</v>
      </c>
      <c r="G251" s="1">
        <v>2.8919999999999999</v>
      </c>
      <c r="H251" s="1">
        <v>3.133</v>
      </c>
      <c r="I251" t="s">
        <v>569</v>
      </c>
    </row>
    <row r="252" spans="1:9" ht="100.8" x14ac:dyDescent="0.3">
      <c r="A252" t="s">
        <v>297</v>
      </c>
      <c r="B252" s="81" t="s">
        <v>536</v>
      </c>
      <c r="C252" s="1">
        <v>2.9</v>
      </c>
      <c r="E252" s="1">
        <v>2.9</v>
      </c>
      <c r="F252" s="1">
        <v>3.19</v>
      </c>
      <c r="G252" s="1">
        <v>3.48</v>
      </c>
      <c r="H252" s="1">
        <v>3.77</v>
      </c>
      <c r="I252" t="s">
        <v>569</v>
      </c>
    </row>
    <row r="253" spans="1:9" ht="86.4" x14ac:dyDescent="0.3">
      <c r="A253" t="s">
        <v>298</v>
      </c>
      <c r="B253" s="81" t="s">
        <v>537</v>
      </c>
      <c r="C253" s="1">
        <v>3.04</v>
      </c>
      <c r="E253" s="1">
        <v>3.04</v>
      </c>
      <c r="F253" s="1">
        <v>3.3439999999999999</v>
      </c>
      <c r="G253" s="1">
        <v>3.6480000000000001</v>
      </c>
      <c r="H253" s="1">
        <v>3.952</v>
      </c>
      <c r="I253" t="s">
        <v>569</v>
      </c>
    </row>
    <row r="254" spans="1:9" ht="86.4" x14ac:dyDescent="0.3">
      <c r="A254" t="s">
        <v>299</v>
      </c>
      <c r="B254" s="81" t="s">
        <v>538</v>
      </c>
      <c r="C254" s="1">
        <v>2.4300000000000002</v>
      </c>
      <c r="E254" s="1">
        <v>2.4300000000000002</v>
      </c>
      <c r="F254" s="1">
        <v>2.673</v>
      </c>
      <c r="G254" s="1">
        <v>2.9159999999999999</v>
      </c>
      <c r="H254" s="1">
        <v>3.1589999999999998</v>
      </c>
      <c r="I254" t="s">
        <v>569</v>
      </c>
    </row>
    <row r="255" spans="1:9" ht="43.2" x14ac:dyDescent="0.3">
      <c r="A255" t="s">
        <v>300</v>
      </c>
      <c r="B255" s="81" t="s">
        <v>539</v>
      </c>
    </row>
    <row r="256" spans="1:9" ht="43.2" x14ac:dyDescent="0.3">
      <c r="A256" t="s">
        <v>301</v>
      </c>
      <c r="B256" s="81" t="s">
        <v>539</v>
      </c>
      <c r="C256" s="1">
        <v>3.02</v>
      </c>
      <c r="E256" s="1">
        <v>3.02</v>
      </c>
      <c r="F256" s="1">
        <v>3.3220000000000001</v>
      </c>
      <c r="G256" s="1">
        <v>3.6240000000000001</v>
      </c>
      <c r="H256" s="1">
        <v>3.9260000000000002</v>
      </c>
      <c r="I256" t="s">
        <v>569</v>
      </c>
    </row>
    <row r="257" spans="1:9" ht="72" x14ac:dyDescent="0.3">
      <c r="A257" t="s">
        <v>302</v>
      </c>
      <c r="B257" s="81" t="s">
        <v>540</v>
      </c>
    </row>
    <row r="258" spans="1:9" x14ac:dyDescent="0.3">
      <c r="A258" t="s">
        <v>303</v>
      </c>
      <c r="B258" s="81" t="s">
        <v>541</v>
      </c>
      <c r="C258" s="1">
        <v>2.41</v>
      </c>
      <c r="E258" s="1">
        <v>2.41</v>
      </c>
      <c r="F258" s="1">
        <v>2.6509999999999998</v>
      </c>
      <c r="G258" s="1">
        <v>2.8919999999999999</v>
      </c>
      <c r="H258" s="1">
        <v>3.133</v>
      </c>
      <c r="I258" t="s">
        <v>569</v>
      </c>
    </row>
    <row r="259" spans="1:9" x14ac:dyDescent="0.3">
      <c r="A259" t="s">
        <v>304</v>
      </c>
      <c r="B259" s="81" t="s">
        <v>542</v>
      </c>
      <c r="C259" s="1">
        <v>3.36</v>
      </c>
      <c r="E259" s="1">
        <v>3.36</v>
      </c>
      <c r="F259" s="1">
        <v>3.6960000000000002</v>
      </c>
      <c r="G259" s="1">
        <v>4.032</v>
      </c>
      <c r="H259" s="1">
        <v>4.3680000000000003</v>
      </c>
      <c r="I259" t="s">
        <v>569</v>
      </c>
    </row>
    <row r="260" spans="1:9" ht="28.8" x14ac:dyDescent="0.3">
      <c r="A260" t="s">
        <v>305</v>
      </c>
      <c r="B260" s="81" t="s">
        <v>543</v>
      </c>
      <c r="C260" s="1">
        <v>2.41</v>
      </c>
      <c r="E260" s="1">
        <v>2.41</v>
      </c>
      <c r="F260" s="1">
        <v>2.6509999999999998</v>
      </c>
      <c r="G260" s="1">
        <v>2.8919999999999999</v>
      </c>
      <c r="H260" s="1">
        <v>3.133</v>
      </c>
      <c r="I260" t="s">
        <v>569</v>
      </c>
    </row>
    <row r="261" spans="1:9" x14ac:dyDescent="0.3">
      <c r="A261" t="s">
        <v>306</v>
      </c>
      <c r="B261" s="81" t="s">
        <v>544</v>
      </c>
      <c r="C261" s="1">
        <v>2.41</v>
      </c>
      <c r="E261" s="1">
        <v>2.41</v>
      </c>
      <c r="F261" s="1">
        <v>2.6509999999999998</v>
      </c>
      <c r="G261" s="1">
        <v>2.8919999999999999</v>
      </c>
      <c r="H261" s="1">
        <v>3.133</v>
      </c>
      <c r="I261" t="s">
        <v>569</v>
      </c>
    </row>
    <row r="262" spans="1:9" x14ac:dyDescent="0.3">
      <c r="A262" t="s">
        <v>307</v>
      </c>
      <c r="B262" s="81" t="s">
        <v>545</v>
      </c>
      <c r="C262" s="1">
        <v>3.36</v>
      </c>
      <c r="E262" s="1">
        <v>3.36</v>
      </c>
      <c r="F262" s="1">
        <v>3.6960000000000002</v>
      </c>
      <c r="G262" s="1">
        <v>4.032</v>
      </c>
      <c r="H262" s="1">
        <v>4.3680000000000003</v>
      </c>
      <c r="I262" t="s">
        <v>569</v>
      </c>
    </row>
    <row r="263" spans="1:9" ht="28.8" x14ac:dyDescent="0.3">
      <c r="A263" t="s">
        <v>308</v>
      </c>
      <c r="B263" s="81" t="s">
        <v>546</v>
      </c>
      <c r="C263" s="1">
        <v>2.41</v>
      </c>
      <c r="E263" s="1">
        <v>2.41</v>
      </c>
      <c r="F263" s="1">
        <v>2.6509999999999998</v>
      </c>
      <c r="G263" s="1">
        <v>2.8919999999999999</v>
      </c>
      <c r="H263" s="1">
        <v>3.133</v>
      </c>
      <c r="I263" t="s">
        <v>569</v>
      </c>
    </row>
    <row r="264" spans="1:9" ht="43.2" x14ac:dyDescent="0.3">
      <c r="A264" t="s">
        <v>309</v>
      </c>
      <c r="B264" s="81" t="s">
        <v>547</v>
      </c>
      <c r="C264" s="1">
        <v>2.41</v>
      </c>
      <c r="E264" s="1">
        <v>2.41</v>
      </c>
      <c r="F264" s="1">
        <v>2.6509999999999998</v>
      </c>
      <c r="G264" s="1">
        <v>2.8919999999999999</v>
      </c>
      <c r="H264" s="1">
        <v>3.133</v>
      </c>
      <c r="I264" t="s">
        <v>569</v>
      </c>
    </row>
    <row r="265" spans="1:9" ht="72" x14ac:dyDescent="0.3">
      <c r="A265" t="s">
        <v>310</v>
      </c>
      <c r="B265" s="81" t="s">
        <v>548</v>
      </c>
      <c r="C265" s="1">
        <v>2.82</v>
      </c>
      <c r="E265" s="1">
        <v>2.82</v>
      </c>
      <c r="F265" s="1">
        <v>3.1019999999999999</v>
      </c>
      <c r="G265" s="1">
        <v>3.3839999999999999</v>
      </c>
      <c r="H265" s="1">
        <v>3.6659999999999999</v>
      </c>
      <c r="I265" t="s">
        <v>569</v>
      </c>
    </row>
    <row r="266" spans="1:9" x14ac:dyDescent="0.3">
      <c r="A266" t="s">
        <v>311</v>
      </c>
      <c r="B266" s="81" t="s">
        <v>549</v>
      </c>
      <c r="C266" s="1">
        <v>3.02</v>
      </c>
      <c r="E266" s="1">
        <v>3.02</v>
      </c>
      <c r="F266" s="1">
        <v>3.3220000000000001</v>
      </c>
      <c r="G266" s="1">
        <v>3.6240000000000001</v>
      </c>
      <c r="H266" s="1">
        <v>3.9260000000000002</v>
      </c>
      <c r="I266" t="s">
        <v>569</v>
      </c>
    </row>
    <row r="267" spans="1:9" ht="28.8" x14ac:dyDescent="0.3">
      <c r="A267" t="s">
        <v>312</v>
      </c>
      <c r="B267" s="81" t="s">
        <v>550</v>
      </c>
      <c r="C267" s="1">
        <v>2.41</v>
      </c>
      <c r="E267" s="1">
        <v>2.41</v>
      </c>
      <c r="F267" s="1">
        <v>2.6509999999999998</v>
      </c>
      <c r="G267" s="1">
        <v>2.8919999999999999</v>
      </c>
      <c r="H267" s="1">
        <v>3.133</v>
      </c>
      <c r="I267" t="s">
        <v>569</v>
      </c>
    </row>
    <row r="268" spans="1:9" x14ac:dyDescent="0.3">
      <c r="A268" t="s">
        <v>313</v>
      </c>
      <c r="B268" s="81" t="s">
        <v>551</v>
      </c>
      <c r="C268" s="1">
        <v>2.41</v>
      </c>
      <c r="E268" s="1">
        <v>2.41</v>
      </c>
      <c r="F268" s="1">
        <v>2.6509999999999998</v>
      </c>
      <c r="G268" s="1">
        <v>2.8919999999999999</v>
      </c>
      <c r="H268" s="1">
        <v>3.133</v>
      </c>
      <c r="I268" t="s">
        <v>569</v>
      </c>
    </row>
    <row r="269" spans="1:9" ht="28.8" x14ac:dyDescent="0.3">
      <c r="A269" t="s">
        <v>314</v>
      </c>
      <c r="B269" s="81" t="s">
        <v>552</v>
      </c>
      <c r="C269" s="1">
        <v>2.4700000000000002</v>
      </c>
      <c r="E269" s="1">
        <v>2.4700000000000002</v>
      </c>
      <c r="F269" s="1">
        <v>2.7170000000000001</v>
      </c>
      <c r="G269" s="1">
        <v>2.964</v>
      </c>
      <c r="H269" s="1">
        <v>3.2109999999999999</v>
      </c>
      <c r="I269" t="s">
        <v>569</v>
      </c>
    </row>
    <row r="270" spans="1:9" ht="28.8" x14ac:dyDescent="0.3">
      <c r="A270" t="s">
        <v>315</v>
      </c>
      <c r="B270" s="81" t="s">
        <v>553</v>
      </c>
      <c r="C270" s="1">
        <v>2.41</v>
      </c>
      <c r="E270" s="1">
        <v>2.41</v>
      </c>
      <c r="F270" s="1">
        <v>2.6509999999999998</v>
      </c>
      <c r="G270" s="1">
        <v>2.8919999999999999</v>
      </c>
      <c r="H270" s="1">
        <v>3.133</v>
      </c>
      <c r="I270" t="s">
        <v>569</v>
      </c>
    </row>
    <row r="271" spans="1:9" x14ac:dyDescent="0.3">
      <c r="A271" t="s">
        <v>316</v>
      </c>
      <c r="B271" s="81" t="s">
        <v>554</v>
      </c>
      <c r="C271" s="1">
        <v>2.41</v>
      </c>
      <c r="E271" s="1">
        <v>2.41</v>
      </c>
      <c r="F271" s="1">
        <v>2.6509999999999998</v>
      </c>
      <c r="G271" s="1">
        <v>2.8919999999999999</v>
      </c>
      <c r="H271" s="1">
        <v>3.133</v>
      </c>
      <c r="I271" t="s">
        <v>569</v>
      </c>
    </row>
    <row r="272" spans="1:9" x14ac:dyDescent="0.3">
      <c r="A272" t="s">
        <v>317</v>
      </c>
      <c r="B272" s="81" t="s">
        <v>555</v>
      </c>
      <c r="C272" s="1">
        <v>2.41</v>
      </c>
      <c r="E272" s="1">
        <v>2.41</v>
      </c>
      <c r="F272" s="1">
        <v>2.6509999999999998</v>
      </c>
      <c r="G272" s="1">
        <v>2.8919999999999999</v>
      </c>
      <c r="H272" s="1">
        <v>3.133</v>
      </c>
      <c r="I272" t="s">
        <v>569</v>
      </c>
    </row>
    <row r="273" spans="1:9" ht="28.8" x14ac:dyDescent="0.3">
      <c r="A273" t="s">
        <v>318</v>
      </c>
      <c r="B273" s="81" t="s">
        <v>556</v>
      </c>
    </row>
    <row r="274" spans="1:9" ht="28.8" x14ac:dyDescent="0.3">
      <c r="A274" t="s">
        <v>319</v>
      </c>
      <c r="B274" s="81" t="s">
        <v>557</v>
      </c>
      <c r="C274" s="1">
        <v>2.41</v>
      </c>
      <c r="E274" s="1">
        <v>2.41</v>
      </c>
      <c r="F274" s="1">
        <v>2.6509999999999998</v>
      </c>
      <c r="G274" s="1">
        <v>2.8919999999999999</v>
      </c>
      <c r="H274" s="1">
        <v>3.133</v>
      </c>
      <c r="I274" t="s">
        <v>569</v>
      </c>
    </row>
    <row r="275" spans="1:9" ht="43.2" x14ac:dyDescent="0.3">
      <c r="A275" t="s">
        <v>320</v>
      </c>
      <c r="B275" s="81" t="s">
        <v>558</v>
      </c>
      <c r="C275" s="1">
        <v>2.41</v>
      </c>
      <c r="E275" s="1">
        <v>2.41</v>
      </c>
      <c r="F275" s="1">
        <v>2.6509999999999998</v>
      </c>
      <c r="G275" s="1">
        <v>2.8919999999999999</v>
      </c>
      <c r="H275" s="1">
        <v>3.133</v>
      </c>
      <c r="I275" t="s">
        <v>569</v>
      </c>
    </row>
    <row r="276" spans="1:9" ht="28.8" x14ac:dyDescent="0.3">
      <c r="A276" t="s">
        <v>321</v>
      </c>
      <c r="B276" s="81" t="s">
        <v>559</v>
      </c>
      <c r="C276" s="1">
        <v>2.41</v>
      </c>
      <c r="E276" s="1">
        <v>2.41</v>
      </c>
      <c r="F276" s="1">
        <v>2.6509999999999998</v>
      </c>
      <c r="G276" s="1">
        <v>2.8919999999999999</v>
      </c>
      <c r="H276" s="1">
        <v>3.133</v>
      </c>
      <c r="I276" t="s">
        <v>569</v>
      </c>
    </row>
    <row r="277" spans="1:9" x14ac:dyDescent="0.3">
      <c r="A277" t="s">
        <v>322</v>
      </c>
      <c r="B277" s="81" t="s">
        <v>560</v>
      </c>
      <c r="C277" s="1">
        <v>2.41</v>
      </c>
      <c r="E277" s="1">
        <v>2.41</v>
      </c>
      <c r="F277" s="1">
        <v>2.6509999999999998</v>
      </c>
      <c r="G277" s="1">
        <v>2.8919999999999999</v>
      </c>
      <c r="H277" s="1">
        <v>3.133</v>
      </c>
      <c r="I277" t="s">
        <v>569</v>
      </c>
    </row>
    <row r="278" spans="1:9" x14ac:dyDescent="0.3">
      <c r="A278" t="s">
        <v>323</v>
      </c>
      <c r="B278" s="81" t="s">
        <v>561</v>
      </c>
      <c r="C278" s="1">
        <v>2.41</v>
      </c>
      <c r="E278" s="1">
        <v>2.41</v>
      </c>
      <c r="F278" s="1">
        <v>2.6509999999999998</v>
      </c>
      <c r="G278" s="1">
        <v>2.8919999999999999</v>
      </c>
      <c r="H278" s="1">
        <v>3.133</v>
      </c>
      <c r="I278" t="s">
        <v>569</v>
      </c>
    </row>
    <row r="279" spans="1:9" x14ac:dyDescent="0.3">
      <c r="A279" t="s">
        <v>324</v>
      </c>
      <c r="B279" s="81" t="s">
        <v>562</v>
      </c>
      <c r="C279" s="1">
        <v>2.41</v>
      </c>
      <c r="E279" s="1">
        <v>2.41</v>
      </c>
      <c r="F279" s="1">
        <v>2.6509999999999998</v>
      </c>
      <c r="G279" s="1">
        <v>2.8919999999999999</v>
      </c>
      <c r="H279" s="1">
        <v>3.133</v>
      </c>
      <c r="I279" t="s">
        <v>569</v>
      </c>
    </row>
    <row r="280" spans="1:9" ht="43.2" x14ac:dyDescent="0.3">
      <c r="A280" t="s">
        <v>325</v>
      </c>
      <c r="B280" s="81" t="s">
        <v>563</v>
      </c>
      <c r="C280" s="1">
        <v>2.41</v>
      </c>
      <c r="E280" s="1">
        <v>2.41</v>
      </c>
      <c r="F280" s="1">
        <v>2.6509999999999998</v>
      </c>
      <c r="G280" s="1">
        <v>2.8919999999999999</v>
      </c>
      <c r="H280" s="1">
        <v>3.133</v>
      </c>
      <c r="I280" t="s">
        <v>569</v>
      </c>
    </row>
    <row r="281" spans="1:9" ht="28.8" x14ac:dyDescent="0.3">
      <c r="A281" t="s">
        <v>326</v>
      </c>
      <c r="B281" s="81" t="s">
        <v>564</v>
      </c>
      <c r="C281" s="1">
        <v>2.41</v>
      </c>
      <c r="E281" s="1">
        <v>2.41</v>
      </c>
      <c r="F281" s="1">
        <v>2.6509999999999998</v>
      </c>
      <c r="G281" s="1">
        <v>2.8919999999999999</v>
      </c>
      <c r="H281" s="1">
        <v>3.133</v>
      </c>
      <c r="I281" t="s">
        <v>569</v>
      </c>
    </row>
    <row r="282" spans="1:9" ht="28.8" x14ac:dyDescent="0.3">
      <c r="A282" t="s">
        <v>327</v>
      </c>
      <c r="B282" s="81" t="s">
        <v>565</v>
      </c>
      <c r="C282" s="1">
        <v>2.41</v>
      </c>
      <c r="E282" s="1">
        <v>2.41</v>
      </c>
      <c r="F282" s="1">
        <v>2.6509999999999998</v>
      </c>
      <c r="G282" s="1">
        <v>2.8919999999999999</v>
      </c>
      <c r="H282" s="1">
        <v>3.133</v>
      </c>
      <c r="I282" t="s">
        <v>569</v>
      </c>
    </row>
    <row r="283" spans="1:9" ht="28.8" x14ac:dyDescent="0.3">
      <c r="A283" t="s">
        <v>328</v>
      </c>
      <c r="B283" s="81" t="s">
        <v>566</v>
      </c>
      <c r="C283" s="1">
        <v>2.41</v>
      </c>
      <c r="E283" s="1">
        <v>2.41</v>
      </c>
      <c r="F283" s="1">
        <v>2.6509999999999998</v>
      </c>
      <c r="G283" s="1">
        <v>2.8919999999999999</v>
      </c>
      <c r="H283" s="1">
        <v>3.133</v>
      </c>
      <c r="I283" t="s">
        <v>569</v>
      </c>
    </row>
    <row r="284" spans="1:9" ht="28.8" x14ac:dyDescent="0.3">
      <c r="A284" t="s">
        <v>329</v>
      </c>
      <c r="B284" s="81" t="s">
        <v>567</v>
      </c>
      <c r="C284" s="1">
        <v>2.4300000000000002</v>
      </c>
      <c r="E284" s="1">
        <v>2.4300000000000002</v>
      </c>
      <c r="F284" s="1">
        <v>2.673</v>
      </c>
      <c r="G284" s="1">
        <v>2.9159999999999999</v>
      </c>
      <c r="H284" s="1">
        <v>3.1589999999999998</v>
      </c>
      <c r="I284" t="s">
        <v>569</v>
      </c>
    </row>
  </sheetData>
  <sheetProtection algorithmName="SHA-512" hashValue="433DIQ7kX440Y2YJx/ivVct1eYBsYhBPiNKW0AehNqJVC+MM9R93TrEcOENaqV8FvAP1200Pfo1P0v675OJbgw==" saltValue="v22zQW+Pm+xjNwUrGd+nug==" spinCount="100000" sheet="1" objects="1" scenarios="1"/>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List82"/>
  <dimension ref="A1:I55"/>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1.81</v>
      </c>
      <c r="D2" s="1">
        <v>7.0000000000000007E-2</v>
      </c>
      <c r="E2" s="1">
        <v>1.88</v>
      </c>
      <c r="F2" s="1">
        <v>1.899</v>
      </c>
      <c r="G2" s="1">
        <v>1.899</v>
      </c>
      <c r="H2" s="1">
        <v>1.899</v>
      </c>
    </row>
    <row r="3" spans="1:9" x14ac:dyDescent="0.3">
      <c r="A3" t="s">
        <v>16</v>
      </c>
      <c r="B3" s="81" t="s">
        <v>54</v>
      </c>
    </row>
    <row r="4" spans="1:9" x14ac:dyDescent="0.3">
      <c r="A4" t="s">
        <v>17</v>
      </c>
      <c r="B4" s="81" t="s">
        <v>55</v>
      </c>
      <c r="C4" s="1">
        <v>0.68</v>
      </c>
      <c r="D4" s="1">
        <v>7.0000000000000007E-2</v>
      </c>
      <c r="E4" s="1">
        <v>0.75</v>
      </c>
      <c r="F4" s="1">
        <v>0.75800000000000001</v>
      </c>
      <c r="G4" s="1">
        <v>0.75800000000000001</v>
      </c>
      <c r="H4" s="1">
        <v>0.75800000000000001</v>
      </c>
    </row>
    <row r="5" spans="1:9" x14ac:dyDescent="0.3">
      <c r="A5" t="s">
        <v>18</v>
      </c>
      <c r="B5" s="81" t="s">
        <v>56</v>
      </c>
      <c r="C5" s="1">
        <v>1.62</v>
      </c>
      <c r="D5" s="1">
        <v>0.11</v>
      </c>
      <c r="E5" s="1">
        <v>1.73</v>
      </c>
      <c r="F5" s="1">
        <v>1.7470000000000001</v>
      </c>
      <c r="G5" s="1">
        <v>1.7470000000000001</v>
      </c>
      <c r="H5" s="1">
        <v>1.7470000000000001</v>
      </c>
    </row>
    <row r="6" spans="1:9" x14ac:dyDescent="0.3">
      <c r="A6" t="s">
        <v>19</v>
      </c>
      <c r="B6" s="81" t="s">
        <v>57</v>
      </c>
    </row>
    <row r="7" spans="1:9" ht="57.6" x14ac:dyDescent="0.3">
      <c r="A7" t="s">
        <v>20</v>
      </c>
      <c r="B7" s="81" t="s">
        <v>58</v>
      </c>
      <c r="C7" s="1">
        <v>0.51</v>
      </c>
      <c r="D7" s="1">
        <v>0.06</v>
      </c>
      <c r="E7" s="1">
        <v>0.56999999999999995</v>
      </c>
      <c r="F7" s="1">
        <v>0.57599999999999996</v>
      </c>
      <c r="G7" s="1">
        <v>0.57599999999999996</v>
      </c>
      <c r="H7" s="1">
        <v>0.57599999999999996</v>
      </c>
    </row>
    <row r="8" spans="1:9" ht="57.6" x14ac:dyDescent="0.3">
      <c r="A8" t="s">
        <v>21</v>
      </c>
      <c r="B8" s="81" t="s">
        <v>59</v>
      </c>
      <c r="C8" s="1">
        <v>0.84</v>
      </c>
      <c r="D8" s="1">
        <v>0.06</v>
      </c>
      <c r="E8" s="1">
        <v>0.9</v>
      </c>
      <c r="F8" s="1">
        <v>0.90900000000000003</v>
      </c>
      <c r="G8" s="1">
        <v>0.90900000000000003</v>
      </c>
      <c r="H8" s="1">
        <v>0.90900000000000003</v>
      </c>
    </row>
    <row r="9" spans="1:9" ht="72" x14ac:dyDescent="0.3">
      <c r="A9" t="s">
        <v>22</v>
      </c>
      <c r="B9" s="81" t="s">
        <v>60</v>
      </c>
      <c r="C9" s="1">
        <v>1.53</v>
      </c>
      <c r="D9" s="1">
        <v>0.18</v>
      </c>
      <c r="E9" s="1">
        <v>1.7</v>
      </c>
      <c r="F9" s="1">
        <v>1.7170000000000001</v>
      </c>
      <c r="G9" s="1">
        <v>1.7170000000000001</v>
      </c>
      <c r="H9" s="1">
        <v>1.7170000000000001</v>
      </c>
    </row>
    <row r="10" spans="1:9" ht="57.6" x14ac:dyDescent="0.3">
      <c r="A10" t="s">
        <v>23</v>
      </c>
      <c r="B10" s="81" t="s">
        <v>61</v>
      </c>
      <c r="C10" s="1">
        <v>1.5</v>
      </c>
      <c r="D10" s="1">
        <v>0.17</v>
      </c>
      <c r="E10" s="1">
        <v>1.67</v>
      </c>
      <c r="F10" s="1">
        <v>1.6870000000000001</v>
      </c>
      <c r="G10" s="1">
        <v>1.6870000000000001</v>
      </c>
      <c r="H10" s="1">
        <v>1.6870000000000001</v>
      </c>
    </row>
    <row r="11" spans="1:9" ht="28.8" x14ac:dyDescent="0.3">
      <c r="A11" t="s">
        <v>24</v>
      </c>
      <c r="B11" s="81" t="s">
        <v>62</v>
      </c>
      <c r="C11" s="1">
        <v>0.66</v>
      </c>
      <c r="D11" s="1">
        <v>0.13</v>
      </c>
      <c r="E11" s="1">
        <v>0.79</v>
      </c>
      <c r="F11" s="1">
        <v>0.79800000000000004</v>
      </c>
      <c r="G11" s="1">
        <v>0.79800000000000004</v>
      </c>
      <c r="H11" s="1">
        <v>0.79800000000000004</v>
      </c>
    </row>
    <row r="12" spans="1:9" ht="28.8" x14ac:dyDescent="0.3">
      <c r="A12" t="s">
        <v>25</v>
      </c>
      <c r="B12" s="81" t="s">
        <v>63</v>
      </c>
      <c r="C12" s="1">
        <v>1.1599999999999999</v>
      </c>
      <c r="D12" s="1">
        <v>0.14000000000000001</v>
      </c>
      <c r="E12" s="1">
        <v>1.3</v>
      </c>
      <c r="F12" s="1">
        <v>1.3129999999999999</v>
      </c>
      <c r="G12" s="1">
        <v>1.3129999999999999</v>
      </c>
      <c r="H12" s="1">
        <v>1.3129999999999999</v>
      </c>
    </row>
    <row r="13" spans="1:9" ht="28.8" x14ac:dyDescent="0.3">
      <c r="A13" t="s">
        <v>26</v>
      </c>
      <c r="B13" s="81" t="s">
        <v>64</v>
      </c>
      <c r="C13" s="1">
        <v>1.23</v>
      </c>
      <c r="D13" s="1">
        <v>0.11</v>
      </c>
      <c r="E13" s="1">
        <v>1.34</v>
      </c>
      <c r="F13" s="1">
        <v>1.353</v>
      </c>
      <c r="G13" s="1">
        <v>1.353</v>
      </c>
      <c r="H13" s="1">
        <v>1.353</v>
      </c>
    </row>
    <row r="14" spans="1:9" ht="43.2" x14ac:dyDescent="0.3">
      <c r="A14" t="s">
        <v>27</v>
      </c>
      <c r="B14" s="81" t="s">
        <v>65</v>
      </c>
      <c r="C14" s="1">
        <v>1.9</v>
      </c>
      <c r="D14" s="1">
        <v>0.17</v>
      </c>
      <c r="E14" s="1">
        <v>2.06</v>
      </c>
      <c r="F14" s="1">
        <v>2.081</v>
      </c>
      <c r="G14" s="1">
        <v>2.081</v>
      </c>
      <c r="H14" s="1">
        <v>2.081</v>
      </c>
    </row>
    <row r="15" spans="1:9" ht="72" x14ac:dyDescent="0.3">
      <c r="A15" t="s">
        <v>28</v>
      </c>
      <c r="B15" s="81" t="s">
        <v>66</v>
      </c>
      <c r="C15" s="1">
        <v>1.64</v>
      </c>
      <c r="D15" s="1">
        <v>0.16</v>
      </c>
      <c r="E15" s="1">
        <v>1.8</v>
      </c>
      <c r="F15" s="1">
        <v>1.8180000000000001</v>
      </c>
      <c r="G15" s="1">
        <v>1.8180000000000001</v>
      </c>
      <c r="H15" s="1">
        <v>1.8180000000000001</v>
      </c>
    </row>
    <row r="16" spans="1:9" ht="72" x14ac:dyDescent="0.3">
      <c r="A16" t="s">
        <v>29</v>
      </c>
      <c r="B16" s="81" t="s">
        <v>67</v>
      </c>
      <c r="C16" s="1">
        <v>1.64</v>
      </c>
      <c r="D16" s="1">
        <v>0.16</v>
      </c>
      <c r="E16" s="1">
        <v>1.8</v>
      </c>
      <c r="F16" s="1">
        <v>1.8180000000000001</v>
      </c>
      <c r="G16" s="1">
        <v>1.8180000000000001</v>
      </c>
      <c r="H16" s="1">
        <v>1.8180000000000001</v>
      </c>
    </row>
    <row r="17" spans="1:9" ht="28.8" x14ac:dyDescent="0.3">
      <c r="A17" t="s">
        <v>30</v>
      </c>
      <c r="B17" s="81" t="s">
        <v>68</v>
      </c>
      <c r="C17" s="1">
        <v>2.82</v>
      </c>
      <c r="D17" s="1">
        <v>0.12</v>
      </c>
      <c r="E17" s="1">
        <v>2.94</v>
      </c>
      <c r="F17" s="1">
        <v>2.9689999999999999</v>
      </c>
      <c r="G17" s="1">
        <v>2.9689999999999999</v>
      </c>
      <c r="H17" s="1">
        <v>2.9689999999999999</v>
      </c>
    </row>
    <row r="18" spans="1:9" ht="43.2" x14ac:dyDescent="0.3">
      <c r="A18" t="s">
        <v>31</v>
      </c>
      <c r="B18" s="81" t="s">
        <v>69</v>
      </c>
      <c r="C18" s="1">
        <v>1.59</v>
      </c>
      <c r="D18" s="1">
        <v>0.15</v>
      </c>
      <c r="E18" s="1">
        <v>1.74</v>
      </c>
      <c r="F18" s="1">
        <v>1.7569999999999999</v>
      </c>
      <c r="G18" s="1">
        <v>1.7569999999999999</v>
      </c>
      <c r="H18" s="1">
        <v>1.7569999999999999</v>
      </c>
    </row>
    <row r="19" spans="1:9" ht="43.2" x14ac:dyDescent="0.3">
      <c r="A19" t="s">
        <v>32</v>
      </c>
      <c r="B19" s="81" t="s">
        <v>70</v>
      </c>
      <c r="C19" s="1">
        <v>1.33</v>
      </c>
      <c r="D19" s="1">
        <v>0.14000000000000001</v>
      </c>
      <c r="E19" s="1">
        <v>1.47</v>
      </c>
      <c r="F19" s="1">
        <v>1.4850000000000001</v>
      </c>
      <c r="G19" s="1">
        <v>1.4850000000000001</v>
      </c>
      <c r="H19" s="1">
        <v>1.4850000000000001</v>
      </c>
    </row>
    <row r="20" spans="1:9" ht="100.8" x14ac:dyDescent="0.3">
      <c r="A20" t="s">
        <v>33</v>
      </c>
      <c r="B20" s="81" t="s">
        <v>71</v>
      </c>
      <c r="C20" s="1">
        <v>1.47</v>
      </c>
      <c r="D20" s="1">
        <v>0.16</v>
      </c>
      <c r="E20" s="1">
        <v>1.63</v>
      </c>
      <c r="F20" s="1">
        <v>1.6459999999999999</v>
      </c>
      <c r="G20" s="1">
        <v>1.6459999999999999</v>
      </c>
      <c r="H20" s="1">
        <v>1.6459999999999999</v>
      </c>
    </row>
    <row r="21" spans="1:9" ht="28.8" x14ac:dyDescent="0.3">
      <c r="A21" t="s">
        <v>34</v>
      </c>
      <c r="B21" s="81" t="s">
        <v>72</v>
      </c>
    </row>
    <row r="22" spans="1:9" ht="43.2" x14ac:dyDescent="0.3">
      <c r="A22" t="s">
        <v>35</v>
      </c>
      <c r="B22" s="81" t="s">
        <v>73</v>
      </c>
      <c r="C22" s="1">
        <v>0.69</v>
      </c>
      <c r="D22" s="1">
        <v>0.13</v>
      </c>
      <c r="E22" s="1">
        <v>0.82</v>
      </c>
      <c r="F22" s="1">
        <v>0.82799999999999996</v>
      </c>
      <c r="G22" s="1">
        <v>0.82799999999999996</v>
      </c>
      <c r="H22" s="1">
        <v>0.82799999999999996</v>
      </c>
    </row>
    <row r="23" spans="1:9" ht="57.6" x14ac:dyDescent="0.3">
      <c r="A23" t="s">
        <v>36</v>
      </c>
      <c r="B23" s="81" t="s">
        <v>74</v>
      </c>
      <c r="C23" s="1">
        <v>0.83</v>
      </c>
      <c r="D23" s="1">
        <v>0.15</v>
      </c>
      <c r="E23" s="1">
        <v>0.98</v>
      </c>
      <c r="F23" s="1">
        <v>0.99</v>
      </c>
      <c r="G23" s="1">
        <v>0.99</v>
      </c>
      <c r="H23" s="1">
        <v>0.99</v>
      </c>
    </row>
    <row r="24" spans="1:9" ht="57.6" x14ac:dyDescent="0.3">
      <c r="A24" t="s">
        <v>37</v>
      </c>
      <c r="B24" s="81" t="s">
        <v>75</v>
      </c>
      <c r="C24" s="1">
        <v>0.56000000000000005</v>
      </c>
      <c r="D24" s="1">
        <v>0.12</v>
      </c>
      <c r="E24" s="1">
        <v>0.68</v>
      </c>
      <c r="F24" s="1">
        <v>0.68700000000000006</v>
      </c>
      <c r="G24" s="1">
        <v>0.68700000000000006</v>
      </c>
      <c r="H24" s="1">
        <v>0.68700000000000006</v>
      </c>
    </row>
    <row r="25" spans="1:9" ht="43.2" x14ac:dyDescent="0.3">
      <c r="A25" t="s">
        <v>38</v>
      </c>
      <c r="B25" s="81" t="s">
        <v>76</v>
      </c>
      <c r="C25" s="1">
        <v>0.53</v>
      </c>
      <c r="D25" s="1">
        <v>0.1</v>
      </c>
      <c r="E25" s="1">
        <v>0.63</v>
      </c>
      <c r="F25" s="1">
        <v>0.63600000000000001</v>
      </c>
      <c r="G25" s="1">
        <v>0.63600000000000001</v>
      </c>
      <c r="H25" s="1">
        <v>0.63600000000000001</v>
      </c>
    </row>
    <row r="26" spans="1:9" ht="57.6" x14ac:dyDescent="0.3">
      <c r="A26" t="s">
        <v>39</v>
      </c>
      <c r="B26" s="81" t="s">
        <v>77</v>
      </c>
      <c r="C26" s="1">
        <v>0.34</v>
      </c>
      <c r="D26" s="1">
        <v>0.08</v>
      </c>
      <c r="E26" s="1">
        <v>0.41</v>
      </c>
      <c r="F26" s="1">
        <v>0.41399999999999998</v>
      </c>
      <c r="G26" s="1">
        <v>0.41399999999999998</v>
      </c>
      <c r="H26" s="1">
        <v>0.41399999999999998</v>
      </c>
    </row>
    <row r="27" spans="1:9" ht="28.8" x14ac:dyDescent="0.3">
      <c r="A27" t="s">
        <v>40</v>
      </c>
      <c r="B27" s="81" t="s">
        <v>78</v>
      </c>
      <c r="C27" s="1">
        <v>1.1299999999999999</v>
      </c>
      <c r="D27" s="1">
        <v>0.19</v>
      </c>
      <c r="E27" s="1">
        <v>1.32</v>
      </c>
      <c r="F27" s="1">
        <v>1.333</v>
      </c>
      <c r="G27" s="1">
        <v>1.333</v>
      </c>
      <c r="H27" s="1">
        <v>1.333</v>
      </c>
    </row>
    <row r="28" spans="1:9" ht="28.8" x14ac:dyDescent="0.3">
      <c r="A28" t="s">
        <v>41</v>
      </c>
      <c r="B28" s="81" t="s">
        <v>79</v>
      </c>
      <c r="C28" s="1">
        <v>0.61</v>
      </c>
      <c r="D28" s="1">
        <v>0.14000000000000001</v>
      </c>
      <c r="E28" s="1">
        <v>0.75</v>
      </c>
      <c r="F28" s="1">
        <v>0.75800000000000001</v>
      </c>
      <c r="G28" s="1">
        <v>0.75800000000000001</v>
      </c>
      <c r="H28" s="1">
        <v>0.75800000000000001</v>
      </c>
    </row>
    <row r="29" spans="1:9" ht="86.4" x14ac:dyDescent="0.3">
      <c r="A29" t="s">
        <v>42</v>
      </c>
      <c r="B29" s="81" t="s">
        <v>80</v>
      </c>
      <c r="C29" s="1">
        <v>1.0900000000000001</v>
      </c>
      <c r="D29" s="1">
        <v>0.12</v>
      </c>
      <c r="E29" s="1">
        <v>1.21</v>
      </c>
      <c r="F29" s="1">
        <v>1.222</v>
      </c>
      <c r="G29" s="1">
        <v>1.222</v>
      </c>
      <c r="H29" s="1">
        <v>1.222</v>
      </c>
    </row>
    <row r="30" spans="1:9" ht="86.4" x14ac:dyDescent="0.3">
      <c r="A30" t="s">
        <v>43</v>
      </c>
      <c r="B30" s="81" t="s">
        <v>81</v>
      </c>
      <c r="C30" s="1">
        <v>0.56000000000000005</v>
      </c>
      <c r="D30" s="1">
        <v>0.08</v>
      </c>
      <c r="E30" s="1">
        <v>0.64</v>
      </c>
      <c r="F30" s="1">
        <v>0.64600000000000002</v>
      </c>
      <c r="G30" s="1">
        <v>0.64600000000000002</v>
      </c>
      <c r="H30" s="1">
        <v>0.64600000000000002</v>
      </c>
    </row>
    <row r="31" spans="1:9" x14ac:dyDescent="0.3">
      <c r="A31" t="s">
        <v>85</v>
      </c>
      <c r="B31" s="81" t="s">
        <v>330</v>
      </c>
      <c r="C31" s="1">
        <v>0.36</v>
      </c>
      <c r="E31" s="1">
        <v>0.36</v>
      </c>
      <c r="F31" s="1">
        <v>0.39600000000000002</v>
      </c>
      <c r="G31" s="1">
        <v>0.432</v>
      </c>
      <c r="H31" s="1">
        <v>0.46800000000000003</v>
      </c>
      <c r="I31" t="s">
        <v>568</v>
      </c>
    </row>
    <row r="32" spans="1:9" x14ac:dyDescent="0.3">
      <c r="A32" t="s">
        <v>86</v>
      </c>
      <c r="B32" s="81" t="s">
        <v>331</v>
      </c>
      <c r="C32" s="1">
        <v>0.47</v>
      </c>
      <c r="E32" s="1">
        <v>0.47</v>
      </c>
      <c r="F32" s="1">
        <v>0.51700000000000002</v>
      </c>
      <c r="G32" s="1">
        <v>0.56399999999999995</v>
      </c>
      <c r="H32" s="1">
        <v>0.61099999999999999</v>
      </c>
      <c r="I32" t="s">
        <v>568</v>
      </c>
    </row>
    <row r="33" spans="1:9" x14ac:dyDescent="0.3">
      <c r="A33" t="s">
        <v>87</v>
      </c>
      <c r="B33" s="81" t="s">
        <v>332</v>
      </c>
      <c r="C33" s="1">
        <v>0.69</v>
      </c>
      <c r="E33" s="1">
        <v>0.69</v>
      </c>
      <c r="F33" s="1">
        <v>0.75900000000000001</v>
      </c>
      <c r="G33" s="1">
        <v>0.82799999999999996</v>
      </c>
      <c r="H33" s="1">
        <v>0.89700000000000002</v>
      </c>
      <c r="I33" t="s">
        <v>568</v>
      </c>
    </row>
    <row r="34" spans="1:9" x14ac:dyDescent="0.3">
      <c r="A34" t="s">
        <v>88</v>
      </c>
      <c r="B34" s="81" t="s">
        <v>333</v>
      </c>
      <c r="C34" s="1">
        <v>0.71</v>
      </c>
      <c r="E34" s="1">
        <v>0.71</v>
      </c>
      <c r="F34" s="1">
        <v>0.78100000000000003</v>
      </c>
      <c r="G34" s="1">
        <v>0.85199999999999998</v>
      </c>
      <c r="H34" s="1">
        <v>0.92300000000000004</v>
      </c>
      <c r="I34" t="s">
        <v>568</v>
      </c>
    </row>
    <row r="35" spans="1:9" x14ac:dyDescent="0.3">
      <c r="A35" t="s">
        <v>89</v>
      </c>
      <c r="B35" s="81" t="s">
        <v>334</v>
      </c>
      <c r="C35" s="1">
        <v>0.71</v>
      </c>
      <c r="E35" s="1">
        <v>0.71</v>
      </c>
      <c r="F35" s="1">
        <v>0.78100000000000003</v>
      </c>
      <c r="G35" s="1">
        <v>0.85199999999999998</v>
      </c>
      <c r="H35" s="1">
        <v>0.92300000000000004</v>
      </c>
      <c r="I35" t="s">
        <v>568</v>
      </c>
    </row>
    <row r="36" spans="1:9" x14ac:dyDescent="0.3">
      <c r="A36" t="s">
        <v>90</v>
      </c>
      <c r="B36" s="81" t="s">
        <v>332</v>
      </c>
      <c r="C36" s="1">
        <v>0.69</v>
      </c>
      <c r="E36" s="1">
        <v>0.69</v>
      </c>
      <c r="F36" s="1">
        <v>0.75900000000000001</v>
      </c>
      <c r="G36" s="1">
        <v>0.82799999999999996</v>
      </c>
      <c r="H36" s="1">
        <v>0.89700000000000002</v>
      </c>
      <c r="I36" t="s">
        <v>568</v>
      </c>
    </row>
    <row r="37" spans="1:9" x14ac:dyDescent="0.3">
      <c r="A37" t="s">
        <v>91</v>
      </c>
      <c r="B37" s="81" t="s">
        <v>333</v>
      </c>
      <c r="C37" s="1">
        <v>0.71</v>
      </c>
      <c r="E37" s="1">
        <v>0.71</v>
      </c>
      <c r="F37" s="1">
        <v>0.78100000000000003</v>
      </c>
      <c r="G37" s="1">
        <v>0.85199999999999998</v>
      </c>
      <c r="H37" s="1">
        <v>0.92300000000000004</v>
      </c>
      <c r="I37" t="s">
        <v>568</v>
      </c>
    </row>
    <row r="38" spans="1:9" x14ac:dyDescent="0.3">
      <c r="A38" t="s">
        <v>92</v>
      </c>
      <c r="B38" s="81" t="s">
        <v>335</v>
      </c>
      <c r="C38" s="1">
        <v>0.69</v>
      </c>
      <c r="E38" s="1">
        <v>0.69</v>
      </c>
      <c r="F38" s="1">
        <v>0.75900000000000001</v>
      </c>
      <c r="G38" s="1">
        <v>0.82799999999999996</v>
      </c>
      <c r="H38" s="1">
        <v>0.89700000000000002</v>
      </c>
      <c r="I38" t="s">
        <v>568</v>
      </c>
    </row>
    <row r="39" spans="1:9" ht="28.8" x14ac:dyDescent="0.3">
      <c r="A39" t="s">
        <v>93</v>
      </c>
      <c r="B39" s="81" t="s">
        <v>336</v>
      </c>
      <c r="C39" s="1">
        <v>1.1499999999999999</v>
      </c>
      <c r="E39" s="1">
        <v>1.1499999999999999</v>
      </c>
      <c r="F39" s="1">
        <v>1.2649999999999999</v>
      </c>
      <c r="G39" s="1">
        <v>1.38</v>
      </c>
      <c r="H39" s="1">
        <v>1.4950000000000001</v>
      </c>
      <c r="I39" t="s">
        <v>568</v>
      </c>
    </row>
    <row r="40" spans="1:9" ht="43.2" x14ac:dyDescent="0.3">
      <c r="A40" t="s">
        <v>94</v>
      </c>
      <c r="B40" s="81" t="s">
        <v>337</v>
      </c>
      <c r="C40" s="1">
        <v>1.1499999999999999</v>
      </c>
      <c r="E40" s="1">
        <v>1.1499999999999999</v>
      </c>
      <c r="F40" s="1">
        <v>1.2649999999999999</v>
      </c>
      <c r="G40" s="1">
        <v>1.38</v>
      </c>
      <c r="H40" s="1">
        <v>1.4950000000000001</v>
      </c>
      <c r="I40" t="s">
        <v>568</v>
      </c>
    </row>
    <row r="41" spans="1:9" x14ac:dyDescent="0.3">
      <c r="A41" t="s">
        <v>95</v>
      </c>
      <c r="B41" s="81" t="s">
        <v>338</v>
      </c>
      <c r="C41" s="1">
        <v>0.71</v>
      </c>
      <c r="E41" s="1">
        <v>0.71</v>
      </c>
      <c r="F41" s="1">
        <v>0.78100000000000003</v>
      </c>
      <c r="G41" s="1">
        <v>0.85199999999999998</v>
      </c>
      <c r="H41" s="1">
        <v>0.92300000000000004</v>
      </c>
      <c r="I41" t="s">
        <v>568</v>
      </c>
    </row>
    <row r="42" spans="1:9" ht="28.8" x14ac:dyDescent="0.3">
      <c r="A42" t="s">
        <v>96</v>
      </c>
      <c r="B42" s="81" t="s">
        <v>339</v>
      </c>
      <c r="C42" s="1">
        <v>0.71</v>
      </c>
      <c r="E42" s="1">
        <v>0.71</v>
      </c>
      <c r="F42" s="1">
        <v>0.78100000000000003</v>
      </c>
      <c r="G42" s="1">
        <v>0.85199999999999998</v>
      </c>
      <c r="H42" s="1">
        <v>0.92300000000000004</v>
      </c>
      <c r="I42" t="s">
        <v>568</v>
      </c>
    </row>
    <row r="43" spans="1:9" x14ac:dyDescent="0.3">
      <c r="A43" t="s">
        <v>97</v>
      </c>
      <c r="B43" s="81" t="s">
        <v>340</v>
      </c>
      <c r="C43" s="1">
        <v>0.71</v>
      </c>
      <c r="E43" s="1">
        <v>0.71</v>
      </c>
      <c r="F43" s="1">
        <v>0.78100000000000003</v>
      </c>
      <c r="G43" s="1">
        <v>0.85199999999999998</v>
      </c>
      <c r="H43" s="1">
        <v>0.92300000000000004</v>
      </c>
      <c r="I43" t="s">
        <v>568</v>
      </c>
    </row>
    <row r="44" spans="1:9" x14ac:dyDescent="0.3">
      <c r="A44" t="s">
        <v>98</v>
      </c>
      <c r="B44" s="81" t="s">
        <v>341</v>
      </c>
      <c r="C44" s="1">
        <v>0.71</v>
      </c>
      <c r="E44" s="1">
        <v>0.71</v>
      </c>
      <c r="F44" s="1">
        <v>0.78100000000000003</v>
      </c>
      <c r="G44" s="1">
        <v>0.85199999999999998</v>
      </c>
      <c r="H44" s="1">
        <v>0.92300000000000004</v>
      </c>
      <c r="I44" t="s">
        <v>568</v>
      </c>
    </row>
    <row r="45" spans="1:9" x14ac:dyDescent="0.3">
      <c r="A45" t="s">
        <v>99</v>
      </c>
      <c r="B45" s="81" t="s">
        <v>342</v>
      </c>
      <c r="C45" s="1">
        <v>0.71</v>
      </c>
      <c r="E45" s="1">
        <v>0.71</v>
      </c>
      <c r="F45" s="1">
        <v>0.78100000000000003</v>
      </c>
      <c r="G45" s="1">
        <v>0.85199999999999998</v>
      </c>
      <c r="H45" s="1">
        <v>0.92300000000000004</v>
      </c>
      <c r="I45" t="s">
        <v>568</v>
      </c>
    </row>
    <row r="46" spans="1:9" x14ac:dyDescent="0.3">
      <c r="A46" t="s">
        <v>100</v>
      </c>
      <c r="B46" s="81" t="s">
        <v>341</v>
      </c>
      <c r="C46" s="1">
        <v>0.71</v>
      </c>
      <c r="E46" s="1">
        <v>0.71</v>
      </c>
      <c r="F46" s="1">
        <v>0.78100000000000003</v>
      </c>
      <c r="G46" s="1">
        <v>0.85199999999999998</v>
      </c>
      <c r="H46" s="1">
        <v>0.92300000000000004</v>
      </c>
      <c r="I46" t="s">
        <v>568</v>
      </c>
    </row>
    <row r="47" spans="1:9" ht="72" x14ac:dyDescent="0.3">
      <c r="A47" t="s">
        <v>101</v>
      </c>
      <c r="B47" s="81" t="s">
        <v>343</v>
      </c>
      <c r="C47" s="1">
        <v>1.1499999999999999</v>
      </c>
      <c r="E47" s="1">
        <v>1.1499999999999999</v>
      </c>
      <c r="F47" s="1">
        <v>1.2649999999999999</v>
      </c>
      <c r="G47" s="1">
        <v>1.38</v>
      </c>
      <c r="H47" s="1">
        <v>1.4950000000000001</v>
      </c>
      <c r="I47" t="s">
        <v>568</v>
      </c>
    </row>
    <row r="48" spans="1:9" ht="72" x14ac:dyDescent="0.3">
      <c r="A48" t="s">
        <v>102</v>
      </c>
      <c r="B48" s="81" t="s">
        <v>344</v>
      </c>
      <c r="C48" s="1">
        <v>1.1499999999999999</v>
      </c>
      <c r="E48" s="1">
        <v>1.1499999999999999</v>
      </c>
      <c r="F48" s="1">
        <v>1.2649999999999999</v>
      </c>
      <c r="G48" s="1">
        <v>1.38</v>
      </c>
      <c r="H48" s="1">
        <v>1.4950000000000001</v>
      </c>
      <c r="I48" t="s">
        <v>568</v>
      </c>
    </row>
    <row r="49" spans="1:9" x14ac:dyDescent="0.3">
      <c r="A49" t="s">
        <v>103</v>
      </c>
      <c r="B49" s="81" t="s">
        <v>345</v>
      </c>
      <c r="C49" s="1">
        <v>1.1499999999999999</v>
      </c>
      <c r="E49" s="1">
        <v>1.1499999999999999</v>
      </c>
      <c r="F49" s="1">
        <v>1.2649999999999999</v>
      </c>
      <c r="G49" s="1">
        <v>1.38</v>
      </c>
      <c r="H49" s="1">
        <v>1.4950000000000001</v>
      </c>
      <c r="I49" t="s">
        <v>568</v>
      </c>
    </row>
    <row r="50" spans="1:9" ht="28.8" x14ac:dyDescent="0.3">
      <c r="A50" t="s">
        <v>104</v>
      </c>
      <c r="B50" s="81" t="s">
        <v>346</v>
      </c>
      <c r="C50" s="1">
        <v>0.69</v>
      </c>
      <c r="E50" s="1">
        <v>0.69</v>
      </c>
      <c r="F50" s="1">
        <v>0.75900000000000001</v>
      </c>
      <c r="G50" s="1">
        <v>0.82799999999999996</v>
      </c>
      <c r="H50" s="1">
        <v>0.89700000000000002</v>
      </c>
      <c r="I50" t="s">
        <v>568</v>
      </c>
    </row>
    <row r="51" spans="1:9" ht="43.2" x14ac:dyDescent="0.3">
      <c r="A51" t="s">
        <v>105</v>
      </c>
      <c r="B51" s="81" t="s">
        <v>347</v>
      </c>
      <c r="C51" s="1">
        <v>1.1499999999999999</v>
      </c>
      <c r="E51" s="1">
        <v>1.1499999999999999</v>
      </c>
      <c r="F51" s="1">
        <v>1.2649999999999999</v>
      </c>
      <c r="G51" s="1">
        <v>1.38</v>
      </c>
      <c r="H51" s="1">
        <v>1.4950000000000001</v>
      </c>
      <c r="I51" t="s">
        <v>568</v>
      </c>
    </row>
    <row r="52" spans="1:9" ht="28.8" x14ac:dyDescent="0.3">
      <c r="A52" t="s">
        <v>106</v>
      </c>
      <c r="B52" s="81" t="s">
        <v>348</v>
      </c>
      <c r="C52" s="1">
        <v>1.1499999999999999</v>
      </c>
      <c r="E52" s="1">
        <v>1.1499999999999999</v>
      </c>
      <c r="F52" s="1">
        <v>1.2649999999999999</v>
      </c>
      <c r="G52" s="1">
        <v>1.38</v>
      </c>
      <c r="H52" s="1">
        <v>1.4950000000000001</v>
      </c>
      <c r="I52" t="s">
        <v>568</v>
      </c>
    </row>
    <row r="53" spans="1:9" x14ac:dyDescent="0.3">
      <c r="A53" t="s">
        <v>107</v>
      </c>
      <c r="B53" s="81" t="s">
        <v>349</v>
      </c>
      <c r="C53" s="1">
        <v>0.47</v>
      </c>
      <c r="E53" s="1">
        <v>0.47</v>
      </c>
      <c r="F53" s="1">
        <v>0.51700000000000002</v>
      </c>
      <c r="G53" s="1">
        <v>0.56399999999999995</v>
      </c>
      <c r="H53" s="1">
        <v>0.61099999999999999</v>
      </c>
      <c r="I53" t="s">
        <v>568</v>
      </c>
    </row>
    <row r="54" spans="1:9" x14ac:dyDescent="0.3">
      <c r="A54" t="s">
        <v>108</v>
      </c>
      <c r="B54" s="81" t="s">
        <v>341</v>
      </c>
      <c r="C54" s="1">
        <v>1.1499999999999999</v>
      </c>
      <c r="E54" s="1">
        <v>1.1499999999999999</v>
      </c>
      <c r="F54" s="1">
        <v>1.2649999999999999</v>
      </c>
      <c r="G54" s="1">
        <v>1.38</v>
      </c>
      <c r="H54" s="1">
        <v>1.4950000000000001</v>
      </c>
      <c r="I54" t="s">
        <v>568</v>
      </c>
    </row>
    <row r="55" spans="1:9" x14ac:dyDescent="0.3">
      <c r="A55" t="s">
        <v>44</v>
      </c>
      <c r="B55" s="81" t="s">
        <v>82</v>
      </c>
      <c r="C55" s="1">
        <v>10.82</v>
      </c>
      <c r="E55" s="1">
        <v>10.82</v>
      </c>
      <c r="F55" s="1">
        <v>11.901999999999999</v>
      </c>
      <c r="G55" s="1">
        <v>12.984</v>
      </c>
      <c r="H55" s="1">
        <v>14.066000000000001</v>
      </c>
    </row>
  </sheetData>
  <sheetProtection algorithmName="SHA-512" hashValue="vtIoHNelKoiwhPJ8EHuFXo89uT9XFFaf6VgynoNfGyjBl1UEtuD5zbHf1ebnzbrGRkJwEgwHcg+cJRME3A9VHw==" saltValue="V0Zhn5UoNiD0IS/Uohrsqw==" spinCount="100000" sheet="1" objects="1" scenarios="1"/>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List83"/>
  <dimension ref="A1:I10"/>
  <sheetViews>
    <sheetView workbookViewId="0">
      <selection activeCell="J13" sqref="J13"/>
    </sheetView>
  </sheetViews>
  <sheetFormatPr defaultRowHeight="14.4" x14ac:dyDescent="0.3"/>
  <cols>
    <col min="1" max="1" width="9.88671875" bestFit="1" customWidth="1"/>
    <col min="2" max="2" width="52.77734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1.24</v>
      </c>
      <c r="D4" s="1">
        <v>0.08</v>
      </c>
      <c r="E4" s="1">
        <v>1.32</v>
      </c>
      <c r="F4" s="1">
        <v>1.452</v>
      </c>
      <c r="G4" s="1">
        <v>1.5840000000000001</v>
      </c>
      <c r="H4" s="1">
        <v>1.716</v>
      </c>
      <c r="I4" t="s">
        <v>83</v>
      </c>
    </row>
    <row r="5" spans="1:9" x14ac:dyDescent="0.3">
      <c r="A5" t="s">
        <v>11</v>
      </c>
      <c r="B5" s="81" t="s">
        <v>48</v>
      </c>
    </row>
    <row r="6" spans="1:9" x14ac:dyDescent="0.3">
      <c r="A6" t="s">
        <v>12</v>
      </c>
      <c r="B6" s="81" t="s">
        <v>49</v>
      </c>
      <c r="C6" s="1">
        <v>1.22</v>
      </c>
      <c r="D6" s="1">
        <v>0.13</v>
      </c>
      <c r="E6" s="1">
        <v>1.35</v>
      </c>
      <c r="F6" s="1">
        <v>1.4850000000000001</v>
      </c>
      <c r="G6" s="1">
        <v>1.62</v>
      </c>
      <c r="H6" s="1">
        <v>1.7549999999999999</v>
      </c>
    </row>
    <row r="7" spans="1:9" x14ac:dyDescent="0.3">
      <c r="A7" t="s">
        <v>13</v>
      </c>
      <c r="B7" s="81" t="s">
        <v>50</v>
      </c>
    </row>
    <row r="8" spans="1:9" x14ac:dyDescent="0.3">
      <c r="A8" t="s">
        <v>13</v>
      </c>
      <c r="B8" s="81" t="s">
        <v>51</v>
      </c>
      <c r="C8" s="1">
        <v>1.1599999999999999</v>
      </c>
      <c r="D8" s="1">
        <v>0.13</v>
      </c>
      <c r="E8" s="1">
        <v>1.29</v>
      </c>
      <c r="F8" s="1">
        <v>1.419</v>
      </c>
      <c r="G8" s="1">
        <v>1.548</v>
      </c>
      <c r="H8" s="1">
        <v>1.677</v>
      </c>
      <c r="I8" t="s">
        <v>83</v>
      </c>
    </row>
    <row r="9" spans="1:9" x14ac:dyDescent="0.3">
      <c r="A9" t="s">
        <v>14</v>
      </c>
      <c r="B9" s="81" t="s">
        <v>52</v>
      </c>
    </row>
    <row r="10" spans="1:9" x14ac:dyDescent="0.3">
      <c r="A10" t="s">
        <v>44</v>
      </c>
      <c r="B10" s="81" t="s">
        <v>82</v>
      </c>
      <c r="C10" s="1">
        <v>14.03</v>
      </c>
      <c r="E10" s="1">
        <v>14.03</v>
      </c>
      <c r="F10" s="1">
        <v>15.433</v>
      </c>
      <c r="G10" s="1">
        <v>16.835999999999999</v>
      </c>
      <c r="H10" s="1">
        <v>18.239000000000001</v>
      </c>
    </row>
  </sheetData>
  <sheetProtection algorithmName="SHA-512" hashValue="CGWm+A4lpBkdCJBn0dD0nKNlT3+9epJJPf1YnwZkKQV0xxs1YdrBfpZc2/9h7/5ZjAygXnausbHh5zMwMI6nzA==" saltValue="Ji4kYz73sTc04xVvpVl1oQ==" spinCount="100000" sheet="1" objects="1" scenarios="1"/>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List84"/>
  <dimension ref="A1:I63"/>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1.24</v>
      </c>
      <c r="D4" s="1">
        <v>0.03</v>
      </c>
      <c r="E4" s="1">
        <v>1.28</v>
      </c>
      <c r="F4" s="1">
        <v>1.4079999999999999</v>
      </c>
      <c r="G4" s="1">
        <v>1.536</v>
      </c>
      <c r="H4" s="1">
        <v>1.6639999999999999</v>
      </c>
      <c r="I4" t="s">
        <v>83</v>
      </c>
    </row>
    <row r="5" spans="1:9" x14ac:dyDescent="0.3">
      <c r="A5" t="s">
        <v>11</v>
      </c>
      <c r="B5" s="81" t="s">
        <v>48</v>
      </c>
    </row>
    <row r="6" spans="1:9" x14ac:dyDescent="0.3">
      <c r="A6" t="s">
        <v>12</v>
      </c>
      <c r="B6" s="81" t="s">
        <v>49</v>
      </c>
      <c r="C6" s="1">
        <v>1.24</v>
      </c>
      <c r="D6" s="1">
        <v>0.05</v>
      </c>
      <c r="E6" s="1">
        <v>1.3</v>
      </c>
      <c r="F6" s="1">
        <v>1.43</v>
      </c>
      <c r="G6" s="1">
        <v>1.56</v>
      </c>
      <c r="H6" s="1">
        <v>1.69</v>
      </c>
    </row>
    <row r="7" spans="1:9" x14ac:dyDescent="0.3">
      <c r="A7" t="s">
        <v>13</v>
      </c>
      <c r="B7" s="81" t="s">
        <v>50</v>
      </c>
    </row>
    <row r="8" spans="1:9" x14ac:dyDescent="0.3">
      <c r="A8" t="s">
        <v>13</v>
      </c>
      <c r="B8" s="81" t="s">
        <v>51</v>
      </c>
      <c r="C8" s="1">
        <v>1.18</v>
      </c>
      <c r="D8" s="1">
        <v>0.06</v>
      </c>
      <c r="E8" s="1">
        <v>1.24</v>
      </c>
      <c r="F8" s="1">
        <v>1.3640000000000001</v>
      </c>
      <c r="G8" s="1">
        <v>1.488</v>
      </c>
      <c r="H8" s="1">
        <v>1.6120000000000001</v>
      </c>
      <c r="I8" t="s">
        <v>83</v>
      </c>
    </row>
    <row r="9" spans="1:9" x14ac:dyDescent="0.3">
      <c r="A9" t="s">
        <v>14</v>
      </c>
      <c r="B9" s="81" t="s">
        <v>52</v>
      </c>
    </row>
    <row r="10" spans="1:9" x14ac:dyDescent="0.3">
      <c r="A10" t="s">
        <v>15</v>
      </c>
      <c r="B10" s="81" t="s">
        <v>53</v>
      </c>
      <c r="C10" s="1">
        <v>1.61</v>
      </c>
      <c r="D10" s="1">
        <v>0.03</v>
      </c>
      <c r="E10" s="1">
        <v>1.65</v>
      </c>
      <c r="F10" s="1">
        <v>1.667</v>
      </c>
      <c r="G10" s="1">
        <v>1.667</v>
      </c>
      <c r="H10" s="1">
        <v>1.667</v>
      </c>
    </row>
    <row r="11" spans="1:9" x14ac:dyDescent="0.3">
      <c r="A11" t="s">
        <v>16</v>
      </c>
      <c r="B11" s="81" t="s">
        <v>54</v>
      </c>
      <c r="C11" s="1">
        <v>2.0099999999999998</v>
      </c>
      <c r="D11" s="1">
        <v>0.1</v>
      </c>
      <c r="E11" s="1">
        <v>2.11</v>
      </c>
      <c r="F11" s="1">
        <v>2.1309999999999998</v>
      </c>
      <c r="G11" s="1">
        <v>2.1309999999999998</v>
      </c>
      <c r="H11" s="1">
        <v>2.1309999999999998</v>
      </c>
    </row>
    <row r="12" spans="1:9" x14ac:dyDescent="0.3">
      <c r="A12" t="s">
        <v>17</v>
      </c>
      <c r="B12" s="81" t="s">
        <v>55</v>
      </c>
      <c r="C12" s="1">
        <v>0.6</v>
      </c>
      <c r="D12" s="1">
        <v>0.03</v>
      </c>
      <c r="E12" s="1">
        <v>0.63</v>
      </c>
      <c r="F12" s="1">
        <v>0.63600000000000001</v>
      </c>
      <c r="G12" s="1">
        <v>0.63600000000000001</v>
      </c>
      <c r="H12" s="1">
        <v>0.63600000000000001</v>
      </c>
    </row>
    <row r="13" spans="1:9" x14ac:dyDescent="0.3">
      <c r="A13" t="s">
        <v>18</v>
      </c>
      <c r="B13" s="81" t="s">
        <v>56</v>
      </c>
      <c r="C13" s="1">
        <v>1.45</v>
      </c>
      <c r="D13" s="1">
        <v>0.05</v>
      </c>
      <c r="E13" s="1">
        <v>1.5</v>
      </c>
      <c r="F13" s="1">
        <v>1.5149999999999999</v>
      </c>
      <c r="G13" s="1">
        <v>1.5149999999999999</v>
      </c>
      <c r="H13" s="1">
        <v>1.5149999999999999</v>
      </c>
    </row>
    <row r="14" spans="1:9" x14ac:dyDescent="0.3">
      <c r="A14" t="s">
        <v>19</v>
      </c>
      <c r="B14" s="81" t="s">
        <v>57</v>
      </c>
    </row>
    <row r="15" spans="1:9" ht="57.6" x14ac:dyDescent="0.3">
      <c r="A15" t="s">
        <v>20</v>
      </c>
      <c r="B15" s="81" t="s">
        <v>58</v>
      </c>
      <c r="C15" s="1">
        <v>0.46</v>
      </c>
      <c r="D15" s="1">
        <v>0.03</v>
      </c>
      <c r="E15" s="1">
        <v>0.49</v>
      </c>
      <c r="F15" s="1">
        <v>0.495</v>
      </c>
      <c r="G15" s="1">
        <v>0.495</v>
      </c>
      <c r="H15" s="1">
        <v>0.495</v>
      </c>
    </row>
    <row r="16" spans="1:9" ht="57.6" x14ac:dyDescent="0.3">
      <c r="A16" t="s">
        <v>21</v>
      </c>
      <c r="B16" s="81" t="s">
        <v>59</v>
      </c>
      <c r="C16" s="1">
        <v>0.76</v>
      </c>
      <c r="D16" s="1">
        <v>0.03</v>
      </c>
      <c r="E16" s="1">
        <v>0.79</v>
      </c>
      <c r="F16" s="1">
        <v>0.79800000000000004</v>
      </c>
      <c r="G16" s="1">
        <v>0.79800000000000004</v>
      </c>
      <c r="H16" s="1">
        <v>0.79800000000000004</v>
      </c>
    </row>
    <row r="17" spans="1:8" ht="72" x14ac:dyDescent="0.3">
      <c r="A17" t="s">
        <v>22</v>
      </c>
      <c r="B17" s="81" t="s">
        <v>60</v>
      </c>
      <c r="C17" s="1">
        <v>1.38</v>
      </c>
      <c r="D17" s="1">
        <v>0.08</v>
      </c>
      <c r="E17" s="1">
        <v>1.46</v>
      </c>
      <c r="F17" s="1">
        <v>1.4750000000000001</v>
      </c>
      <c r="G17" s="1">
        <v>1.4750000000000001</v>
      </c>
      <c r="H17" s="1">
        <v>1.4750000000000001</v>
      </c>
    </row>
    <row r="18" spans="1:8" ht="57.6" x14ac:dyDescent="0.3">
      <c r="A18" t="s">
        <v>23</v>
      </c>
      <c r="B18" s="81" t="s">
        <v>61</v>
      </c>
      <c r="C18" s="1">
        <v>1.35</v>
      </c>
      <c r="D18" s="1">
        <v>0.08</v>
      </c>
      <c r="E18" s="1">
        <v>1.43</v>
      </c>
      <c r="F18" s="1">
        <v>1.444</v>
      </c>
      <c r="G18" s="1">
        <v>1.444</v>
      </c>
      <c r="H18" s="1">
        <v>1.444</v>
      </c>
    </row>
    <row r="19" spans="1:8" ht="28.8" x14ac:dyDescent="0.3">
      <c r="A19" t="s">
        <v>24</v>
      </c>
      <c r="B19" s="81" t="s">
        <v>62</v>
      </c>
      <c r="C19" s="1">
        <v>0.6</v>
      </c>
      <c r="D19" s="1">
        <v>0.06</v>
      </c>
      <c r="E19" s="1">
        <v>0.66</v>
      </c>
      <c r="F19" s="1">
        <v>0.66700000000000004</v>
      </c>
      <c r="G19" s="1">
        <v>0.66700000000000004</v>
      </c>
      <c r="H19" s="1">
        <v>0.66700000000000004</v>
      </c>
    </row>
    <row r="20" spans="1:8" ht="28.8" x14ac:dyDescent="0.3">
      <c r="A20" t="s">
        <v>25</v>
      </c>
      <c r="B20" s="81" t="s">
        <v>63</v>
      </c>
      <c r="C20" s="1">
        <v>1.04</v>
      </c>
      <c r="D20" s="1">
        <v>7.0000000000000007E-2</v>
      </c>
      <c r="E20" s="1">
        <v>1.1100000000000001</v>
      </c>
      <c r="F20" s="1">
        <v>1.121</v>
      </c>
      <c r="G20" s="1">
        <v>1.121</v>
      </c>
      <c r="H20" s="1">
        <v>1.121</v>
      </c>
    </row>
    <row r="21" spans="1:8" ht="28.8" x14ac:dyDescent="0.3">
      <c r="A21" t="s">
        <v>26</v>
      </c>
      <c r="B21" s="81" t="s">
        <v>64</v>
      </c>
      <c r="C21" s="1">
        <v>1.1000000000000001</v>
      </c>
      <c r="D21" s="1">
        <v>0.05</v>
      </c>
      <c r="E21" s="1">
        <v>1.1499999999999999</v>
      </c>
      <c r="F21" s="1">
        <v>1.1619999999999999</v>
      </c>
      <c r="G21" s="1">
        <v>1.1619999999999999</v>
      </c>
      <c r="H21" s="1">
        <v>1.1619999999999999</v>
      </c>
    </row>
    <row r="22" spans="1:8" ht="43.2" x14ac:dyDescent="0.3">
      <c r="A22" t="s">
        <v>27</v>
      </c>
      <c r="B22" s="81" t="s">
        <v>65</v>
      </c>
      <c r="C22" s="1">
        <v>1.7</v>
      </c>
      <c r="D22" s="1">
        <v>0.08</v>
      </c>
      <c r="E22" s="1">
        <v>1.77</v>
      </c>
      <c r="F22" s="1">
        <v>1.788</v>
      </c>
      <c r="G22" s="1">
        <v>1.788</v>
      </c>
      <c r="H22" s="1">
        <v>1.788</v>
      </c>
    </row>
    <row r="23" spans="1:8" ht="72" x14ac:dyDescent="0.3">
      <c r="A23" t="s">
        <v>28</v>
      </c>
      <c r="B23" s="81" t="s">
        <v>66</v>
      </c>
      <c r="C23" s="1">
        <v>1.47</v>
      </c>
      <c r="D23" s="1">
        <v>7.0000000000000007E-2</v>
      </c>
      <c r="E23" s="1">
        <v>1.54</v>
      </c>
      <c r="F23" s="1">
        <v>1.5549999999999999</v>
      </c>
      <c r="G23" s="1">
        <v>1.5549999999999999</v>
      </c>
      <c r="H23" s="1">
        <v>1.5549999999999999</v>
      </c>
    </row>
    <row r="24" spans="1:8" ht="72" x14ac:dyDescent="0.3">
      <c r="A24" t="s">
        <v>29</v>
      </c>
      <c r="B24" s="81" t="s">
        <v>67</v>
      </c>
      <c r="C24" s="1">
        <v>1.47</v>
      </c>
      <c r="D24" s="1">
        <v>7.0000000000000007E-2</v>
      </c>
      <c r="E24" s="1">
        <v>1.54</v>
      </c>
      <c r="F24" s="1">
        <v>1.5549999999999999</v>
      </c>
      <c r="G24" s="1">
        <v>1.5549999999999999</v>
      </c>
      <c r="H24" s="1">
        <v>1.5549999999999999</v>
      </c>
    </row>
    <row r="25" spans="1:8" ht="28.8" x14ac:dyDescent="0.3">
      <c r="A25" t="s">
        <v>30</v>
      </c>
      <c r="B25" s="81" t="s">
        <v>68</v>
      </c>
      <c r="C25" s="1">
        <v>2.52</v>
      </c>
      <c r="D25" s="1">
        <v>0.05</v>
      </c>
      <c r="E25" s="1">
        <v>2.57</v>
      </c>
      <c r="F25" s="1">
        <v>2.5960000000000001</v>
      </c>
      <c r="G25" s="1">
        <v>2.5960000000000001</v>
      </c>
      <c r="H25" s="1">
        <v>2.5960000000000001</v>
      </c>
    </row>
    <row r="26" spans="1:8" ht="43.2" x14ac:dyDescent="0.3">
      <c r="A26" t="s">
        <v>31</v>
      </c>
      <c r="B26" s="81" t="s">
        <v>69</v>
      </c>
      <c r="C26" s="1">
        <v>1.42</v>
      </c>
      <c r="D26" s="1">
        <v>7.0000000000000007E-2</v>
      </c>
      <c r="E26" s="1">
        <v>1.49</v>
      </c>
      <c r="F26" s="1">
        <v>1.5049999999999999</v>
      </c>
      <c r="G26" s="1">
        <v>1.5049999999999999</v>
      </c>
      <c r="H26" s="1">
        <v>1.5049999999999999</v>
      </c>
    </row>
    <row r="27" spans="1:8" ht="43.2" x14ac:dyDescent="0.3">
      <c r="A27" t="s">
        <v>32</v>
      </c>
      <c r="B27" s="81" t="s">
        <v>70</v>
      </c>
      <c r="C27" s="1">
        <v>1.2</v>
      </c>
      <c r="D27" s="1">
        <v>0.06</v>
      </c>
      <c r="E27" s="1">
        <v>1.26</v>
      </c>
      <c r="F27" s="1">
        <v>1.2729999999999999</v>
      </c>
      <c r="G27" s="1">
        <v>1.2729999999999999</v>
      </c>
      <c r="H27" s="1">
        <v>1.2729999999999999</v>
      </c>
    </row>
    <row r="28" spans="1:8" ht="100.8" x14ac:dyDescent="0.3">
      <c r="A28" t="s">
        <v>33</v>
      </c>
      <c r="B28" s="81" t="s">
        <v>71</v>
      </c>
      <c r="C28" s="1">
        <v>1.32</v>
      </c>
      <c r="D28" s="1">
        <v>7.0000000000000007E-2</v>
      </c>
      <c r="E28" s="1">
        <v>1.4</v>
      </c>
      <c r="F28" s="1">
        <v>1.4139999999999999</v>
      </c>
      <c r="G28" s="1">
        <v>1.4139999999999999</v>
      </c>
      <c r="H28" s="1">
        <v>1.4139999999999999</v>
      </c>
    </row>
    <row r="29" spans="1:8" ht="28.8" x14ac:dyDescent="0.3">
      <c r="A29" t="s">
        <v>34</v>
      </c>
      <c r="B29" s="81" t="s">
        <v>72</v>
      </c>
    </row>
    <row r="30" spans="1:8" ht="43.2" x14ac:dyDescent="0.3">
      <c r="A30" t="s">
        <v>35</v>
      </c>
      <c r="B30" s="81" t="s">
        <v>73</v>
      </c>
      <c r="C30" s="1">
        <v>0.62</v>
      </c>
      <c r="D30" s="1">
        <v>0.06</v>
      </c>
      <c r="E30" s="1">
        <v>0.68</v>
      </c>
      <c r="F30" s="1">
        <v>0.68700000000000006</v>
      </c>
      <c r="G30" s="1">
        <v>0.68700000000000006</v>
      </c>
      <c r="H30" s="1">
        <v>0.68700000000000006</v>
      </c>
    </row>
    <row r="31" spans="1:8" ht="57.6" x14ac:dyDescent="0.3">
      <c r="A31" t="s">
        <v>36</v>
      </c>
      <c r="B31" s="81" t="s">
        <v>74</v>
      </c>
      <c r="C31" s="1">
        <v>0.75</v>
      </c>
      <c r="D31" s="1">
        <v>7.0000000000000007E-2</v>
      </c>
      <c r="E31" s="1">
        <v>0.82</v>
      </c>
      <c r="F31" s="1">
        <v>0.82799999999999996</v>
      </c>
      <c r="G31" s="1">
        <v>0.82799999999999996</v>
      </c>
      <c r="H31" s="1">
        <v>0.82799999999999996</v>
      </c>
    </row>
    <row r="32" spans="1:8" ht="57.6" x14ac:dyDescent="0.3">
      <c r="A32" t="s">
        <v>37</v>
      </c>
      <c r="B32" s="81" t="s">
        <v>75</v>
      </c>
      <c r="C32" s="1">
        <v>0.51</v>
      </c>
      <c r="D32" s="1">
        <v>0.06</v>
      </c>
      <c r="E32" s="1">
        <v>0.56999999999999995</v>
      </c>
      <c r="F32" s="1">
        <v>0.57599999999999996</v>
      </c>
      <c r="G32" s="1">
        <v>0.57599999999999996</v>
      </c>
      <c r="H32" s="1">
        <v>0.57599999999999996</v>
      </c>
    </row>
    <row r="33" spans="1:9" ht="43.2" x14ac:dyDescent="0.3">
      <c r="A33" t="s">
        <v>38</v>
      </c>
      <c r="B33" s="81" t="s">
        <v>76</v>
      </c>
      <c r="C33" s="1">
        <v>0.47</v>
      </c>
      <c r="D33" s="1">
        <v>0.04</v>
      </c>
      <c r="E33" s="1">
        <v>0.52</v>
      </c>
      <c r="F33" s="1">
        <v>0.52500000000000002</v>
      </c>
      <c r="G33" s="1">
        <v>0.52500000000000002</v>
      </c>
      <c r="H33" s="1">
        <v>0.52500000000000002</v>
      </c>
    </row>
    <row r="34" spans="1:9" ht="57.6" x14ac:dyDescent="0.3">
      <c r="A34" t="s">
        <v>39</v>
      </c>
      <c r="B34" s="81" t="s">
        <v>77</v>
      </c>
      <c r="C34" s="1">
        <v>0.3</v>
      </c>
      <c r="D34" s="1">
        <v>0.04</v>
      </c>
      <c r="E34" s="1">
        <v>0.34</v>
      </c>
      <c r="F34" s="1">
        <v>0.34300000000000003</v>
      </c>
      <c r="G34" s="1">
        <v>0.34300000000000003</v>
      </c>
      <c r="H34" s="1">
        <v>0.34300000000000003</v>
      </c>
    </row>
    <row r="35" spans="1:9" ht="28.8" x14ac:dyDescent="0.3">
      <c r="A35" t="s">
        <v>40</v>
      </c>
      <c r="B35" s="81" t="s">
        <v>78</v>
      </c>
      <c r="C35" s="1">
        <v>1.01</v>
      </c>
      <c r="D35" s="1">
        <v>0.09</v>
      </c>
      <c r="E35" s="1">
        <v>1.1000000000000001</v>
      </c>
      <c r="F35" s="1">
        <v>1.111</v>
      </c>
      <c r="G35" s="1">
        <v>1.111</v>
      </c>
      <c r="H35" s="1">
        <v>1.111</v>
      </c>
    </row>
    <row r="36" spans="1:9" ht="28.8" x14ac:dyDescent="0.3">
      <c r="A36" t="s">
        <v>41</v>
      </c>
      <c r="B36" s="81" t="s">
        <v>79</v>
      </c>
      <c r="C36" s="1">
        <v>0.55000000000000004</v>
      </c>
      <c r="D36" s="1">
        <v>0.08</v>
      </c>
      <c r="E36" s="1">
        <v>0.64</v>
      </c>
      <c r="F36" s="1">
        <v>0.64600000000000002</v>
      </c>
      <c r="G36" s="1">
        <v>0.64600000000000002</v>
      </c>
      <c r="H36" s="1">
        <v>0.64600000000000002</v>
      </c>
    </row>
    <row r="37" spans="1:9" ht="86.4" x14ac:dyDescent="0.3">
      <c r="A37" t="s">
        <v>42</v>
      </c>
      <c r="B37" s="81" t="s">
        <v>80</v>
      </c>
      <c r="C37" s="1">
        <v>0.98</v>
      </c>
      <c r="D37" s="1">
        <v>0.05</v>
      </c>
      <c r="E37" s="1">
        <v>1.03</v>
      </c>
      <c r="F37" s="1">
        <v>1.04</v>
      </c>
      <c r="G37" s="1">
        <v>1.04</v>
      </c>
      <c r="H37" s="1">
        <v>1.04</v>
      </c>
    </row>
    <row r="38" spans="1:9" ht="86.4" x14ac:dyDescent="0.3">
      <c r="A38" t="s">
        <v>43</v>
      </c>
      <c r="B38" s="81" t="s">
        <v>81</v>
      </c>
      <c r="C38" s="1">
        <v>0.51</v>
      </c>
      <c r="D38" s="1">
        <v>0.04</v>
      </c>
      <c r="E38" s="1">
        <v>0.54</v>
      </c>
      <c r="F38" s="1">
        <v>0.54500000000000004</v>
      </c>
      <c r="G38" s="1">
        <v>0.54500000000000004</v>
      </c>
      <c r="H38" s="1">
        <v>0.54500000000000004</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1.1000000000000001</v>
      </c>
      <c r="E40" s="1">
        <v>1.1000000000000001</v>
      </c>
      <c r="F40" s="1">
        <v>1.21</v>
      </c>
      <c r="G40" s="1">
        <v>1.32</v>
      </c>
      <c r="H40" s="1">
        <v>1.43</v>
      </c>
      <c r="I40" t="s">
        <v>568</v>
      </c>
    </row>
    <row r="41" spans="1:9" x14ac:dyDescent="0.3">
      <c r="A41" t="s">
        <v>87</v>
      </c>
      <c r="B41" s="81" t="s">
        <v>332</v>
      </c>
      <c r="C41" s="1">
        <v>1.33</v>
      </c>
      <c r="E41" s="1">
        <v>1.33</v>
      </c>
      <c r="F41" s="1">
        <v>1.4630000000000001</v>
      </c>
      <c r="G41" s="1">
        <v>1.5960000000000001</v>
      </c>
      <c r="H41" s="1">
        <v>1.7290000000000001</v>
      </c>
      <c r="I41" t="s">
        <v>568</v>
      </c>
    </row>
    <row r="42" spans="1:9" x14ac:dyDescent="0.3">
      <c r="A42" t="s">
        <v>88</v>
      </c>
      <c r="B42" s="81" t="s">
        <v>333</v>
      </c>
      <c r="C42" s="1">
        <v>1.34</v>
      </c>
      <c r="E42" s="1">
        <v>1.34</v>
      </c>
      <c r="F42" s="1">
        <v>1.474</v>
      </c>
      <c r="G42" s="1">
        <v>1.6080000000000001</v>
      </c>
      <c r="H42" s="1">
        <v>1.742</v>
      </c>
      <c r="I42" t="s">
        <v>568</v>
      </c>
    </row>
    <row r="43" spans="1:9" x14ac:dyDescent="0.3">
      <c r="A43" t="s">
        <v>89</v>
      </c>
      <c r="B43" s="81" t="s">
        <v>334</v>
      </c>
      <c r="C43" s="1">
        <v>1.34</v>
      </c>
      <c r="E43" s="1">
        <v>1.34</v>
      </c>
      <c r="F43" s="1">
        <v>1.474</v>
      </c>
      <c r="G43" s="1">
        <v>1.6080000000000001</v>
      </c>
      <c r="H43" s="1">
        <v>1.742</v>
      </c>
      <c r="I43" t="s">
        <v>568</v>
      </c>
    </row>
    <row r="44" spans="1:9" x14ac:dyDescent="0.3">
      <c r="A44" t="s">
        <v>90</v>
      </c>
      <c r="B44" s="81" t="s">
        <v>332</v>
      </c>
      <c r="C44" s="1">
        <v>1.33</v>
      </c>
      <c r="E44" s="1">
        <v>1.33</v>
      </c>
      <c r="F44" s="1">
        <v>1.4630000000000001</v>
      </c>
      <c r="G44" s="1">
        <v>1.5960000000000001</v>
      </c>
      <c r="H44" s="1">
        <v>1.7290000000000001</v>
      </c>
      <c r="I44" t="s">
        <v>568</v>
      </c>
    </row>
    <row r="45" spans="1:9" x14ac:dyDescent="0.3">
      <c r="A45" t="s">
        <v>91</v>
      </c>
      <c r="B45" s="81" t="s">
        <v>333</v>
      </c>
      <c r="C45" s="1">
        <v>1.34</v>
      </c>
      <c r="E45" s="1">
        <v>1.34</v>
      </c>
      <c r="F45" s="1">
        <v>1.474</v>
      </c>
      <c r="G45" s="1">
        <v>1.6080000000000001</v>
      </c>
      <c r="H45" s="1">
        <v>1.742</v>
      </c>
      <c r="I45" t="s">
        <v>568</v>
      </c>
    </row>
    <row r="46" spans="1:9" x14ac:dyDescent="0.3">
      <c r="A46" t="s">
        <v>92</v>
      </c>
      <c r="B46" s="81" t="s">
        <v>335</v>
      </c>
      <c r="C46" s="1">
        <v>1.33</v>
      </c>
      <c r="E46" s="1">
        <v>1.33</v>
      </c>
      <c r="F46" s="1">
        <v>1.4630000000000001</v>
      </c>
      <c r="G46" s="1">
        <v>1.5960000000000001</v>
      </c>
      <c r="H46" s="1">
        <v>1.7290000000000001</v>
      </c>
      <c r="I46" t="s">
        <v>568</v>
      </c>
    </row>
    <row r="47" spans="1:9" ht="28.8" x14ac:dyDescent="0.3">
      <c r="A47" t="s">
        <v>93</v>
      </c>
      <c r="B47" s="81" t="s">
        <v>336</v>
      </c>
      <c r="C47" s="1">
        <v>1.79</v>
      </c>
      <c r="E47" s="1">
        <v>1.79</v>
      </c>
      <c r="F47" s="1">
        <v>1.9690000000000001</v>
      </c>
      <c r="G47" s="1">
        <v>2.1480000000000001</v>
      </c>
      <c r="H47" s="1">
        <v>2.327</v>
      </c>
      <c r="I47" t="s">
        <v>568</v>
      </c>
    </row>
    <row r="48" spans="1:9" ht="43.2" x14ac:dyDescent="0.3">
      <c r="A48" t="s">
        <v>94</v>
      </c>
      <c r="B48" s="81" t="s">
        <v>337</v>
      </c>
      <c r="C48" s="1">
        <v>1.79</v>
      </c>
      <c r="E48" s="1">
        <v>1.79</v>
      </c>
      <c r="F48" s="1">
        <v>1.9690000000000001</v>
      </c>
      <c r="G48" s="1">
        <v>2.1480000000000001</v>
      </c>
      <c r="H48" s="1">
        <v>2.327</v>
      </c>
      <c r="I48" t="s">
        <v>568</v>
      </c>
    </row>
    <row r="49" spans="1:9" x14ac:dyDescent="0.3">
      <c r="A49" t="s">
        <v>95</v>
      </c>
      <c r="B49" s="81" t="s">
        <v>338</v>
      </c>
      <c r="C49" s="1">
        <v>1.34</v>
      </c>
      <c r="E49" s="1">
        <v>1.34</v>
      </c>
      <c r="F49" s="1">
        <v>1.474</v>
      </c>
      <c r="G49" s="1">
        <v>1.6080000000000001</v>
      </c>
      <c r="H49" s="1">
        <v>1.742</v>
      </c>
      <c r="I49" t="s">
        <v>568</v>
      </c>
    </row>
    <row r="50" spans="1:9" x14ac:dyDescent="0.3">
      <c r="A50" t="s">
        <v>96</v>
      </c>
      <c r="B50" s="81" t="s">
        <v>339</v>
      </c>
      <c r="C50" s="1">
        <v>1.34</v>
      </c>
      <c r="E50" s="1">
        <v>1.34</v>
      </c>
      <c r="F50" s="1">
        <v>1.474</v>
      </c>
      <c r="G50" s="1">
        <v>1.6080000000000001</v>
      </c>
      <c r="H50" s="1">
        <v>1.742</v>
      </c>
      <c r="I50" t="s">
        <v>568</v>
      </c>
    </row>
    <row r="51" spans="1:9" x14ac:dyDescent="0.3">
      <c r="A51" t="s">
        <v>97</v>
      </c>
      <c r="B51" s="81" t="s">
        <v>340</v>
      </c>
      <c r="C51" s="1">
        <v>1.34</v>
      </c>
      <c r="E51" s="1">
        <v>1.34</v>
      </c>
      <c r="F51" s="1">
        <v>1.474</v>
      </c>
      <c r="G51" s="1">
        <v>1.6080000000000001</v>
      </c>
      <c r="H51" s="1">
        <v>1.742</v>
      </c>
      <c r="I51" t="s">
        <v>568</v>
      </c>
    </row>
    <row r="52" spans="1:9" x14ac:dyDescent="0.3">
      <c r="A52" t="s">
        <v>98</v>
      </c>
      <c r="B52" s="81" t="s">
        <v>341</v>
      </c>
      <c r="C52" s="1">
        <v>1.34</v>
      </c>
      <c r="E52" s="1">
        <v>1.34</v>
      </c>
      <c r="F52" s="1">
        <v>1.474</v>
      </c>
      <c r="G52" s="1">
        <v>1.6080000000000001</v>
      </c>
      <c r="H52" s="1">
        <v>1.742</v>
      </c>
      <c r="I52" t="s">
        <v>568</v>
      </c>
    </row>
    <row r="53" spans="1:9" x14ac:dyDescent="0.3">
      <c r="A53" t="s">
        <v>99</v>
      </c>
      <c r="B53" s="81" t="s">
        <v>342</v>
      </c>
      <c r="C53" s="1">
        <v>1.34</v>
      </c>
      <c r="E53" s="1">
        <v>1.34</v>
      </c>
      <c r="F53" s="1">
        <v>1.474</v>
      </c>
      <c r="G53" s="1">
        <v>1.6080000000000001</v>
      </c>
      <c r="H53" s="1">
        <v>1.742</v>
      </c>
      <c r="I53" t="s">
        <v>568</v>
      </c>
    </row>
    <row r="54" spans="1:9" x14ac:dyDescent="0.3">
      <c r="A54" t="s">
        <v>100</v>
      </c>
      <c r="B54" s="81" t="s">
        <v>341</v>
      </c>
      <c r="C54" s="1">
        <v>1.34</v>
      </c>
      <c r="E54" s="1">
        <v>1.34</v>
      </c>
      <c r="F54" s="1">
        <v>1.474</v>
      </c>
      <c r="G54" s="1">
        <v>1.6080000000000001</v>
      </c>
      <c r="H54" s="1">
        <v>1.742</v>
      </c>
      <c r="I54" t="s">
        <v>568</v>
      </c>
    </row>
    <row r="55" spans="1:9" ht="57.6" x14ac:dyDescent="0.3">
      <c r="A55" t="s">
        <v>101</v>
      </c>
      <c r="B55" s="81" t="s">
        <v>343</v>
      </c>
      <c r="C55" s="1">
        <v>1.79</v>
      </c>
      <c r="E55" s="1">
        <v>1.79</v>
      </c>
      <c r="F55" s="1">
        <v>1.9690000000000001</v>
      </c>
      <c r="G55" s="1">
        <v>2.1480000000000001</v>
      </c>
      <c r="H55" s="1">
        <v>2.327</v>
      </c>
      <c r="I55" t="s">
        <v>568</v>
      </c>
    </row>
    <row r="56" spans="1:9" ht="72" x14ac:dyDescent="0.3">
      <c r="A56" t="s">
        <v>102</v>
      </c>
      <c r="B56" s="81" t="s">
        <v>344</v>
      </c>
      <c r="C56" s="1">
        <v>1.79</v>
      </c>
      <c r="E56" s="1">
        <v>1.79</v>
      </c>
      <c r="F56" s="1">
        <v>1.9690000000000001</v>
      </c>
      <c r="G56" s="1">
        <v>2.1480000000000001</v>
      </c>
      <c r="H56" s="1">
        <v>2.327</v>
      </c>
      <c r="I56" t="s">
        <v>568</v>
      </c>
    </row>
    <row r="57" spans="1:9" x14ac:dyDescent="0.3">
      <c r="A57" t="s">
        <v>103</v>
      </c>
      <c r="B57" s="81" t="s">
        <v>345</v>
      </c>
      <c r="C57" s="1">
        <v>1.79</v>
      </c>
      <c r="E57" s="1">
        <v>1.79</v>
      </c>
      <c r="F57" s="1">
        <v>1.9690000000000001</v>
      </c>
      <c r="G57" s="1">
        <v>2.1480000000000001</v>
      </c>
      <c r="H57" s="1">
        <v>2.327</v>
      </c>
      <c r="I57" t="s">
        <v>568</v>
      </c>
    </row>
    <row r="58" spans="1:9" ht="28.8" x14ac:dyDescent="0.3">
      <c r="A58" t="s">
        <v>104</v>
      </c>
      <c r="B58" s="81" t="s">
        <v>346</v>
      </c>
      <c r="C58" s="1">
        <v>1.33</v>
      </c>
      <c r="E58" s="1">
        <v>1.33</v>
      </c>
      <c r="F58" s="1">
        <v>1.4630000000000001</v>
      </c>
      <c r="G58" s="1">
        <v>1.5960000000000001</v>
      </c>
      <c r="H58" s="1">
        <v>1.7290000000000001</v>
      </c>
      <c r="I58" t="s">
        <v>568</v>
      </c>
    </row>
    <row r="59" spans="1:9" ht="43.2" x14ac:dyDescent="0.3">
      <c r="A59" t="s">
        <v>105</v>
      </c>
      <c r="B59" s="81" t="s">
        <v>347</v>
      </c>
      <c r="C59" s="1">
        <v>1.79</v>
      </c>
      <c r="E59" s="1">
        <v>1.79</v>
      </c>
      <c r="F59" s="1">
        <v>1.9690000000000001</v>
      </c>
      <c r="G59" s="1">
        <v>2.1480000000000001</v>
      </c>
      <c r="H59" s="1">
        <v>2.327</v>
      </c>
      <c r="I59" t="s">
        <v>568</v>
      </c>
    </row>
    <row r="60" spans="1:9" ht="28.8" x14ac:dyDescent="0.3">
      <c r="A60" t="s">
        <v>106</v>
      </c>
      <c r="B60" s="81" t="s">
        <v>348</v>
      </c>
      <c r="C60" s="1">
        <v>1.79</v>
      </c>
      <c r="E60" s="1">
        <v>1.79</v>
      </c>
      <c r="F60" s="1">
        <v>1.9690000000000001</v>
      </c>
      <c r="G60" s="1">
        <v>2.1480000000000001</v>
      </c>
      <c r="H60" s="1">
        <v>2.327</v>
      </c>
      <c r="I60" t="s">
        <v>568</v>
      </c>
    </row>
    <row r="61" spans="1:9" x14ac:dyDescent="0.3">
      <c r="A61" t="s">
        <v>107</v>
      </c>
      <c r="B61" s="81" t="s">
        <v>349</v>
      </c>
      <c r="C61" s="1">
        <v>1.1000000000000001</v>
      </c>
      <c r="E61" s="1">
        <v>1.1000000000000001</v>
      </c>
      <c r="F61" s="1">
        <v>1.21</v>
      </c>
      <c r="G61" s="1">
        <v>1.32</v>
      </c>
      <c r="H61" s="1">
        <v>1.43</v>
      </c>
      <c r="I61" t="s">
        <v>568</v>
      </c>
    </row>
    <row r="62" spans="1:9" x14ac:dyDescent="0.3">
      <c r="A62" t="s">
        <v>108</v>
      </c>
      <c r="B62" s="81" t="s">
        <v>341</v>
      </c>
      <c r="C62" s="1">
        <v>1.79</v>
      </c>
      <c r="E62" s="1">
        <v>1.79</v>
      </c>
      <c r="F62" s="1">
        <v>1.9690000000000001</v>
      </c>
      <c r="G62" s="1">
        <v>2.1480000000000001</v>
      </c>
      <c r="H62" s="1">
        <v>2.327</v>
      </c>
      <c r="I62" t="s">
        <v>568</v>
      </c>
    </row>
    <row r="63" spans="1:9" x14ac:dyDescent="0.3">
      <c r="A63" t="s">
        <v>44</v>
      </c>
      <c r="B63" s="81" t="s">
        <v>82</v>
      </c>
      <c r="C63" s="1">
        <v>10.82</v>
      </c>
      <c r="E63" s="1">
        <v>10.82</v>
      </c>
      <c r="F63" s="1">
        <v>11.901999999999999</v>
      </c>
      <c r="G63" s="1">
        <v>12.984</v>
      </c>
      <c r="H63" s="1">
        <v>14.066000000000001</v>
      </c>
    </row>
  </sheetData>
  <sheetProtection algorithmName="SHA-512" hashValue="eH8B61yHLGavkd7AzqLfdSqej7tsuI/LlAibzG+XNEwFO0bgLjILuUcLS1CPcSHyjIo+gXT+rPoseBB+DScZqg==" saltValue="vmE4WFAFn+r6SIa5cx3vxg==" spinCount="100000" sheet="1" objects="1" scenarios="1"/>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List85"/>
  <dimension ref="A1:I39"/>
  <sheetViews>
    <sheetView workbookViewId="0">
      <selection activeCell="J13" sqref="J13"/>
    </sheetView>
  </sheetViews>
  <sheetFormatPr defaultRowHeight="14.4" x14ac:dyDescent="0.3"/>
  <cols>
    <col min="1" max="1" width="9.88671875" bestFit="1" customWidth="1"/>
    <col min="2" max="2" width="53.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1.36</v>
      </c>
      <c r="D4" s="1">
        <v>0.04</v>
      </c>
      <c r="E4" s="1">
        <v>1.39</v>
      </c>
      <c r="F4" s="1">
        <v>1.5289999999999999</v>
      </c>
      <c r="G4" s="1">
        <v>1.6679999999999999</v>
      </c>
      <c r="H4" s="1">
        <v>1.8069999999999999</v>
      </c>
      <c r="I4" t="s">
        <v>83</v>
      </c>
    </row>
    <row r="5" spans="1:9" x14ac:dyDescent="0.3">
      <c r="A5" t="s">
        <v>11</v>
      </c>
      <c r="B5" s="81" t="s">
        <v>48</v>
      </c>
    </row>
    <row r="6" spans="1:9" x14ac:dyDescent="0.3">
      <c r="A6" t="s">
        <v>12</v>
      </c>
      <c r="B6" s="81" t="s">
        <v>49</v>
      </c>
      <c r="C6" s="1">
        <v>1.36</v>
      </c>
      <c r="D6" s="1">
        <v>7.0000000000000007E-2</v>
      </c>
      <c r="E6" s="1">
        <v>1.42</v>
      </c>
      <c r="F6" s="1">
        <v>1.5620000000000001</v>
      </c>
      <c r="G6" s="1">
        <v>1.704</v>
      </c>
      <c r="H6" s="1">
        <v>1.8460000000000001</v>
      </c>
    </row>
    <row r="7" spans="1:9" x14ac:dyDescent="0.3">
      <c r="A7" t="s">
        <v>13</v>
      </c>
      <c r="B7" s="81" t="s">
        <v>50</v>
      </c>
    </row>
    <row r="8" spans="1:9" x14ac:dyDescent="0.3">
      <c r="A8" t="s">
        <v>13</v>
      </c>
      <c r="B8" s="81" t="s">
        <v>51</v>
      </c>
      <c r="C8" s="1">
        <v>1.29</v>
      </c>
      <c r="D8" s="1">
        <v>7.0000000000000007E-2</v>
      </c>
      <c r="E8" s="1">
        <v>1.36</v>
      </c>
      <c r="F8" s="1">
        <v>1.496</v>
      </c>
      <c r="G8" s="1">
        <v>1.6319999999999999</v>
      </c>
      <c r="H8" s="1">
        <v>1.768</v>
      </c>
      <c r="I8" t="s">
        <v>83</v>
      </c>
    </row>
    <row r="9" spans="1:9" x14ac:dyDescent="0.3">
      <c r="A9" t="s">
        <v>14</v>
      </c>
      <c r="B9" s="81" t="s">
        <v>52</v>
      </c>
    </row>
    <row r="10" spans="1:9" x14ac:dyDescent="0.3">
      <c r="A10" t="s">
        <v>15</v>
      </c>
      <c r="B10" s="81" t="s">
        <v>53</v>
      </c>
      <c r="C10" s="1">
        <v>2.08</v>
      </c>
      <c r="D10" s="1">
        <v>0.05</v>
      </c>
      <c r="E10" s="1">
        <v>2.13</v>
      </c>
      <c r="F10" s="1">
        <v>2.1509999999999998</v>
      </c>
      <c r="G10" s="1">
        <v>2.1509999999999998</v>
      </c>
      <c r="H10" s="1">
        <v>2.1509999999999998</v>
      </c>
    </row>
    <row r="11" spans="1:9" x14ac:dyDescent="0.3">
      <c r="A11" t="s">
        <v>16</v>
      </c>
      <c r="B11" s="81" t="s">
        <v>54</v>
      </c>
      <c r="C11" s="1">
        <v>2.0499999999999998</v>
      </c>
      <c r="D11" s="1">
        <v>0.15</v>
      </c>
      <c r="E11" s="1">
        <v>2.2000000000000002</v>
      </c>
      <c r="F11" s="1">
        <v>2.222</v>
      </c>
      <c r="G11" s="1">
        <v>2.222</v>
      </c>
      <c r="H11" s="1">
        <v>2.222</v>
      </c>
    </row>
    <row r="12" spans="1:9" x14ac:dyDescent="0.3">
      <c r="A12" t="s">
        <v>17</v>
      </c>
      <c r="B12" s="81" t="s">
        <v>55</v>
      </c>
      <c r="C12" s="1">
        <v>0.62</v>
      </c>
      <c r="D12" s="1">
        <v>0.04</v>
      </c>
      <c r="E12" s="1">
        <v>0.66</v>
      </c>
      <c r="F12" s="1">
        <v>0.66700000000000004</v>
      </c>
      <c r="G12" s="1">
        <v>0.66700000000000004</v>
      </c>
      <c r="H12" s="1">
        <v>0.66700000000000004</v>
      </c>
    </row>
    <row r="13" spans="1:9" x14ac:dyDescent="0.3">
      <c r="A13" t="s">
        <v>18</v>
      </c>
      <c r="B13" s="81" t="s">
        <v>56</v>
      </c>
      <c r="C13" s="1">
        <v>1.75</v>
      </c>
      <c r="D13" s="1">
        <v>7.0000000000000007E-2</v>
      </c>
      <c r="E13" s="1">
        <v>1.82</v>
      </c>
      <c r="F13" s="1">
        <v>1.8380000000000001</v>
      </c>
      <c r="G13" s="1">
        <v>1.8380000000000001</v>
      </c>
      <c r="H13" s="1">
        <v>1.8380000000000001</v>
      </c>
    </row>
    <row r="14" spans="1:9" x14ac:dyDescent="0.3">
      <c r="A14" t="s">
        <v>19</v>
      </c>
      <c r="B14" s="81" t="s">
        <v>57</v>
      </c>
    </row>
    <row r="15" spans="1:9" ht="57.6" x14ac:dyDescent="0.3">
      <c r="A15" t="s">
        <v>20</v>
      </c>
      <c r="B15" s="81" t="s">
        <v>58</v>
      </c>
      <c r="C15" s="1">
        <v>0.44</v>
      </c>
      <c r="D15" s="1">
        <v>0.04</v>
      </c>
      <c r="E15" s="1">
        <v>0.48</v>
      </c>
      <c r="F15" s="1">
        <v>0.48499999999999999</v>
      </c>
      <c r="G15" s="1">
        <v>0.48499999999999999</v>
      </c>
      <c r="H15" s="1">
        <v>0.48499999999999999</v>
      </c>
    </row>
    <row r="16" spans="1:9" ht="57.6" x14ac:dyDescent="0.3">
      <c r="A16" t="s">
        <v>21</v>
      </c>
      <c r="B16" s="81" t="s">
        <v>59</v>
      </c>
      <c r="C16" s="1">
        <v>0.74</v>
      </c>
      <c r="D16" s="1">
        <v>0.04</v>
      </c>
      <c r="E16" s="1">
        <v>0.77</v>
      </c>
      <c r="F16" s="1">
        <v>0.77800000000000002</v>
      </c>
      <c r="G16" s="1">
        <v>0.77800000000000002</v>
      </c>
      <c r="H16" s="1">
        <v>0.77800000000000002</v>
      </c>
    </row>
    <row r="17" spans="1:8" ht="72" x14ac:dyDescent="0.3">
      <c r="A17" t="s">
        <v>22</v>
      </c>
      <c r="B17" s="81" t="s">
        <v>60</v>
      </c>
      <c r="C17" s="1">
        <v>1.34</v>
      </c>
      <c r="D17" s="1">
        <v>0.12</v>
      </c>
      <c r="E17" s="1">
        <v>1.45</v>
      </c>
      <c r="F17" s="1">
        <v>1.4650000000000001</v>
      </c>
      <c r="G17" s="1">
        <v>1.4650000000000001</v>
      </c>
      <c r="H17" s="1">
        <v>1.4650000000000001</v>
      </c>
    </row>
    <row r="18" spans="1:8" ht="57.6" x14ac:dyDescent="0.3">
      <c r="A18" t="s">
        <v>23</v>
      </c>
      <c r="B18" s="81" t="s">
        <v>61</v>
      </c>
      <c r="C18" s="1">
        <v>1.31</v>
      </c>
      <c r="D18" s="1">
        <v>0.11</v>
      </c>
      <c r="E18" s="1">
        <v>1.42</v>
      </c>
      <c r="F18" s="1">
        <v>1.4339999999999999</v>
      </c>
      <c r="G18" s="1">
        <v>1.4339999999999999</v>
      </c>
      <c r="H18" s="1">
        <v>1.4339999999999999</v>
      </c>
    </row>
    <row r="19" spans="1:8" ht="28.8" x14ac:dyDescent="0.3">
      <c r="A19" t="s">
        <v>24</v>
      </c>
      <c r="B19" s="81" t="s">
        <v>62</v>
      </c>
      <c r="C19" s="1">
        <v>0.59</v>
      </c>
      <c r="D19" s="1">
        <v>0.09</v>
      </c>
      <c r="E19" s="1">
        <v>0.68</v>
      </c>
      <c r="F19" s="1">
        <v>0.68700000000000006</v>
      </c>
      <c r="G19" s="1">
        <v>0.68700000000000006</v>
      </c>
      <c r="H19" s="1">
        <v>0.68700000000000006</v>
      </c>
    </row>
    <row r="20" spans="1:8" ht="28.8" x14ac:dyDescent="0.3">
      <c r="A20" t="s">
        <v>25</v>
      </c>
      <c r="B20" s="81" t="s">
        <v>63</v>
      </c>
      <c r="C20" s="1">
        <v>1.18</v>
      </c>
      <c r="D20" s="1">
        <v>0.1</v>
      </c>
      <c r="E20" s="1">
        <v>1.27</v>
      </c>
      <c r="F20" s="1">
        <v>1.2829999999999999</v>
      </c>
      <c r="G20" s="1">
        <v>1.2829999999999999</v>
      </c>
      <c r="H20" s="1">
        <v>1.2829999999999999</v>
      </c>
    </row>
    <row r="21" spans="1:8" ht="28.8" x14ac:dyDescent="0.3">
      <c r="A21" t="s">
        <v>26</v>
      </c>
      <c r="B21" s="81" t="s">
        <v>64</v>
      </c>
      <c r="C21" s="1">
        <v>1.33</v>
      </c>
      <c r="D21" s="1">
        <v>7.0000000000000007E-2</v>
      </c>
      <c r="E21" s="1">
        <v>1.4</v>
      </c>
      <c r="F21" s="1">
        <v>1.4139999999999999</v>
      </c>
      <c r="G21" s="1">
        <v>1.4139999999999999</v>
      </c>
      <c r="H21" s="1">
        <v>1.4139999999999999</v>
      </c>
    </row>
    <row r="22" spans="1:8" ht="43.2" x14ac:dyDescent="0.3">
      <c r="A22" t="s">
        <v>27</v>
      </c>
      <c r="B22" s="81" t="s">
        <v>65</v>
      </c>
      <c r="C22" s="1">
        <v>2.04</v>
      </c>
      <c r="D22" s="1">
        <v>0.11</v>
      </c>
      <c r="E22" s="1">
        <v>2.16</v>
      </c>
      <c r="F22" s="1">
        <v>2.1819999999999999</v>
      </c>
      <c r="G22" s="1">
        <v>2.1819999999999999</v>
      </c>
      <c r="H22" s="1">
        <v>2.1819999999999999</v>
      </c>
    </row>
    <row r="23" spans="1:8" ht="72" x14ac:dyDescent="0.3">
      <c r="A23" t="s">
        <v>28</v>
      </c>
      <c r="B23" s="81" t="s">
        <v>66</v>
      </c>
      <c r="C23" s="1">
        <v>1.75</v>
      </c>
      <c r="D23" s="1">
        <v>0.1</v>
      </c>
      <c r="E23" s="1">
        <v>1.85</v>
      </c>
      <c r="F23" s="1">
        <v>1.869</v>
      </c>
      <c r="G23" s="1">
        <v>1.869</v>
      </c>
      <c r="H23" s="1">
        <v>1.869</v>
      </c>
    </row>
    <row r="24" spans="1:8" ht="72" x14ac:dyDescent="0.3">
      <c r="A24" t="s">
        <v>29</v>
      </c>
      <c r="B24" s="81" t="s">
        <v>67</v>
      </c>
      <c r="C24" s="1">
        <v>1.75</v>
      </c>
      <c r="D24" s="1">
        <v>0.1</v>
      </c>
      <c r="E24" s="1">
        <v>1.85</v>
      </c>
      <c r="F24" s="1">
        <v>1.869</v>
      </c>
      <c r="G24" s="1">
        <v>1.869</v>
      </c>
      <c r="H24" s="1">
        <v>1.869</v>
      </c>
    </row>
    <row r="25" spans="1:8" ht="28.8" x14ac:dyDescent="0.3">
      <c r="A25" t="s">
        <v>30</v>
      </c>
      <c r="B25" s="81" t="s">
        <v>68</v>
      </c>
      <c r="C25" s="1">
        <v>3.25</v>
      </c>
      <c r="D25" s="1">
        <v>7.0000000000000007E-2</v>
      </c>
      <c r="E25" s="1">
        <v>3.32</v>
      </c>
      <c r="F25" s="1">
        <v>3.3530000000000002</v>
      </c>
      <c r="G25" s="1">
        <v>3.3530000000000002</v>
      </c>
      <c r="H25" s="1">
        <v>3.3530000000000002</v>
      </c>
    </row>
    <row r="26" spans="1:8" ht="43.2" x14ac:dyDescent="0.3">
      <c r="A26" t="s">
        <v>31</v>
      </c>
      <c r="B26" s="81" t="s">
        <v>69</v>
      </c>
      <c r="C26" s="1">
        <v>1.71</v>
      </c>
      <c r="D26" s="1">
        <v>0.1</v>
      </c>
      <c r="E26" s="1">
        <v>1.81</v>
      </c>
      <c r="F26" s="1">
        <v>1.8280000000000001</v>
      </c>
      <c r="G26" s="1">
        <v>1.8280000000000001</v>
      </c>
      <c r="H26" s="1">
        <v>1.8280000000000001</v>
      </c>
    </row>
    <row r="27" spans="1:8" ht="28.8" x14ac:dyDescent="0.3">
      <c r="A27" t="s">
        <v>32</v>
      </c>
      <c r="B27" s="81" t="s">
        <v>70</v>
      </c>
      <c r="C27" s="1">
        <v>1.34</v>
      </c>
      <c r="D27" s="1">
        <v>0.09</v>
      </c>
      <c r="E27" s="1">
        <v>1.43</v>
      </c>
      <c r="F27" s="1">
        <v>1.444</v>
      </c>
      <c r="G27" s="1">
        <v>1.444</v>
      </c>
      <c r="H27" s="1">
        <v>1.444</v>
      </c>
    </row>
    <row r="28" spans="1:8" ht="100.8" x14ac:dyDescent="0.3">
      <c r="A28" t="s">
        <v>33</v>
      </c>
      <c r="B28" s="81" t="s">
        <v>71</v>
      </c>
      <c r="C28" s="1">
        <v>1.41</v>
      </c>
      <c r="D28" s="1">
        <v>0.11</v>
      </c>
      <c r="E28" s="1">
        <v>1.52</v>
      </c>
      <c r="F28" s="1">
        <v>1.5349999999999999</v>
      </c>
      <c r="G28" s="1">
        <v>1.5349999999999999</v>
      </c>
      <c r="H28" s="1">
        <v>1.5349999999999999</v>
      </c>
    </row>
    <row r="29" spans="1:8" ht="28.8" x14ac:dyDescent="0.3">
      <c r="A29" t="s">
        <v>34</v>
      </c>
      <c r="B29" s="81" t="s">
        <v>72</v>
      </c>
    </row>
    <row r="30" spans="1:8" ht="43.2" x14ac:dyDescent="0.3">
      <c r="A30" t="s">
        <v>35</v>
      </c>
      <c r="B30" s="81" t="s">
        <v>73</v>
      </c>
      <c r="C30" s="1">
        <v>0.69</v>
      </c>
      <c r="D30" s="1">
        <v>0.09</v>
      </c>
      <c r="E30" s="1">
        <v>0.78</v>
      </c>
      <c r="F30" s="1">
        <v>0.78800000000000003</v>
      </c>
      <c r="G30" s="1">
        <v>0.78800000000000003</v>
      </c>
      <c r="H30" s="1">
        <v>0.78800000000000003</v>
      </c>
    </row>
    <row r="31" spans="1:8" ht="57.6" x14ac:dyDescent="0.3">
      <c r="A31" t="s">
        <v>36</v>
      </c>
      <c r="B31" s="81" t="s">
        <v>74</v>
      </c>
      <c r="C31" s="1">
        <v>0.87</v>
      </c>
      <c r="D31" s="1">
        <v>0.11</v>
      </c>
      <c r="E31" s="1">
        <v>0.97</v>
      </c>
      <c r="F31" s="1">
        <v>0.98</v>
      </c>
      <c r="G31" s="1">
        <v>0.98</v>
      </c>
      <c r="H31" s="1">
        <v>0.98</v>
      </c>
    </row>
    <row r="32" spans="1:8" ht="57.6" x14ac:dyDescent="0.3">
      <c r="A32" t="s">
        <v>37</v>
      </c>
      <c r="B32" s="81" t="s">
        <v>75</v>
      </c>
      <c r="C32" s="1">
        <v>0.59</v>
      </c>
      <c r="D32" s="1">
        <v>0.08</v>
      </c>
      <c r="E32" s="1">
        <v>0.67</v>
      </c>
      <c r="F32" s="1">
        <v>0.67700000000000005</v>
      </c>
      <c r="G32" s="1">
        <v>0.67700000000000005</v>
      </c>
      <c r="H32" s="1">
        <v>0.67700000000000005</v>
      </c>
    </row>
    <row r="33" spans="1:8" ht="43.2" x14ac:dyDescent="0.3">
      <c r="A33" t="s">
        <v>38</v>
      </c>
      <c r="B33" s="81" t="s">
        <v>76</v>
      </c>
      <c r="C33" s="1">
        <v>0.48</v>
      </c>
      <c r="D33" s="1">
        <v>0.06</v>
      </c>
      <c r="E33" s="1">
        <v>0.54</v>
      </c>
      <c r="F33" s="1">
        <v>0.54500000000000004</v>
      </c>
      <c r="G33" s="1">
        <v>0.54500000000000004</v>
      </c>
      <c r="H33" s="1">
        <v>0.54500000000000004</v>
      </c>
    </row>
    <row r="34" spans="1:8" ht="57.6" x14ac:dyDescent="0.3">
      <c r="A34" t="s">
        <v>39</v>
      </c>
      <c r="B34" s="81" t="s">
        <v>77</v>
      </c>
      <c r="C34" s="1">
        <v>0.3</v>
      </c>
      <c r="D34" s="1">
        <v>0.05</v>
      </c>
      <c r="E34" s="1">
        <v>0.36</v>
      </c>
      <c r="F34" s="1">
        <v>0.36399999999999999</v>
      </c>
      <c r="G34" s="1">
        <v>0.36399999999999999</v>
      </c>
      <c r="H34" s="1">
        <v>0.36399999999999999</v>
      </c>
    </row>
    <row r="35" spans="1:8" ht="28.8" x14ac:dyDescent="0.3">
      <c r="A35" t="s">
        <v>40</v>
      </c>
      <c r="B35" s="81" t="s">
        <v>78</v>
      </c>
      <c r="C35" s="1">
        <v>1.19</v>
      </c>
      <c r="D35" s="1">
        <v>0.13</v>
      </c>
      <c r="E35" s="1">
        <v>1.32</v>
      </c>
      <c r="F35" s="1">
        <v>1.333</v>
      </c>
      <c r="G35" s="1">
        <v>1.333</v>
      </c>
      <c r="H35" s="1">
        <v>1.333</v>
      </c>
    </row>
    <row r="36" spans="1:8" ht="28.8" x14ac:dyDescent="0.3">
      <c r="A36" t="s">
        <v>41</v>
      </c>
      <c r="B36" s="81" t="s">
        <v>79</v>
      </c>
      <c r="C36" s="1">
        <v>0.55000000000000004</v>
      </c>
      <c r="D36" s="1">
        <v>0.1</v>
      </c>
      <c r="E36" s="1">
        <v>0.65</v>
      </c>
      <c r="F36" s="1">
        <v>0.65700000000000003</v>
      </c>
      <c r="G36" s="1">
        <v>0.65700000000000003</v>
      </c>
      <c r="H36" s="1">
        <v>0.65700000000000003</v>
      </c>
    </row>
    <row r="37" spans="1:8" ht="86.4" x14ac:dyDescent="0.3">
      <c r="A37" t="s">
        <v>42</v>
      </c>
      <c r="B37" s="81" t="s">
        <v>80</v>
      </c>
      <c r="C37" s="1">
        <v>1.1599999999999999</v>
      </c>
      <c r="D37" s="1">
        <v>0.08</v>
      </c>
      <c r="E37" s="1">
        <v>1.24</v>
      </c>
      <c r="F37" s="1">
        <v>1.252</v>
      </c>
      <c r="G37" s="1">
        <v>1.252</v>
      </c>
      <c r="H37" s="1">
        <v>1.252</v>
      </c>
    </row>
    <row r="38" spans="1:8" ht="86.4" x14ac:dyDescent="0.3">
      <c r="A38" t="s">
        <v>43</v>
      </c>
      <c r="B38" s="81" t="s">
        <v>81</v>
      </c>
      <c r="C38" s="1">
        <v>0.6</v>
      </c>
      <c r="D38" s="1">
        <v>0.06</v>
      </c>
      <c r="E38" s="1">
        <v>0.65</v>
      </c>
      <c r="F38" s="1">
        <v>0.65700000000000003</v>
      </c>
      <c r="G38" s="1">
        <v>0.65700000000000003</v>
      </c>
      <c r="H38" s="1">
        <v>0.65700000000000003</v>
      </c>
    </row>
    <row r="39" spans="1:8" x14ac:dyDescent="0.3">
      <c r="A39" t="s">
        <v>44</v>
      </c>
      <c r="B39" s="81" t="s">
        <v>82</v>
      </c>
      <c r="C39" s="1">
        <v>10.82</v>
      </c>
      <c r="E39" s="1">
        <v>10.82</v>
      </c>
      <c r="F39" s="1">
        <v>11.901999999999999</v>
      </c>
      <c r="G39" s="1">
        <v>12.984</v>
      </c>
      <c r="H39" s="1">
        <v>14.066000000000001</v>
      </c>
    </row>
  </sheetData>
  <sheetProtection algorithmName="SHA-512" hashValue="5iA+7D+F4Cwr/soWDkP2ih/IuLGkw9nIh8DMjDve7RevMWXVyJuJeM8n1loWDf/pRPJW/wnD0On7y5FD6Mt2cw==" saltValue="w7/gQ8UeqQdU4w2HiqMKHQ==" spinCount="100000" sheet="1" objects="1" scenarios="1"/>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List86"/>
  <dimension ref="A1:I260"/>
  <sheetViews>
    <sheetView workbookViewId="0">
      <selection activeCell="J13" sqref="J13"/>
    </sheetView>
  </sheetViews>
  <sheetFormatPr defaultRowHeight="14.4" x14ac:dyDescent="0.3"/>
  <cols>
    <col min="1" max="1" width="9.88671875" bestFit="1" customWidth="1"/>
    <col min="2" max="2" width="53.1093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0.05</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0.87</v>
      </c>
      <c r="D6" s="1">
        <v>0.09</v>
      </c>
      <c r="E6" s="1">
        <v>0.96</v>
      </c>
      <c r="F6" s="1">
        <v>1.056</v>
      </c>
      <c r="G6" s="1">
        <v>1.1519999999999999</v>
      </c>
      <c r="H6" s="1">
        <v>1.248</v>
      </c>
    </row>
    <row r="7" spans="1:9" x14ac:dyDescent="0.3">
      <c r="A7" t="s">
        <v>13</v>
      </c>
      <c r="B7" s="81" t="s">
        <v>50</v>
      </c>
    </row>
    <row r="8" spans="1:9" x14ac:dyDescent="0.3">
      <c r="A8" t="s">
        <v>13</v>
      </c>
      <c r="B8" s="81" t="s">
        <v>51</v>
      </c>
      <c r="C8" s="1">
        <v>0.83</v>
      </c>
      <c r="D8" s="1">
        <v>0.09</v>
      </c>
      <c r="E8" s="1">
        <v>0.92</v>
      </c>
      <c r="F8" s="1">
        <v>1.012</v>
      </c>
      <c r="G8" s="1">
        <v>1.1040000000000001</v>
      </c>
      <c r="H8" s="1">
        <v>1.196</v>
      </c>
      <c r="I8" t="s">
        <v>83</v>
      </c>
    </row>
    <row r="9" spans="1:9" x14ac:dyDescent="0.3">
      <c r="A9" t="s">
        <v>14</v>
      </c>
      <c r="B9" s="81" t="s">
        <v>52</v>
      </c>
    </row>
    <row r="10" spans="1:9" x14ac:dyDescent="0.3">
      <c r="A10" t="s">
        <v>15</v>
      </c>
      <c r="B10" s="81" t="s">
        <v>53</v>
      </c>
      <c r="C10" s="1">
        <v>2.74</v>
      </c>
      <c r="D10" s="1">
        <v>0.06</v>
      </c>
      <c r="E10" s="1">
        <v>2.79</v>
      </c>
      <c r="F10" s="1">
        <v>2.8180000000000001</v>
      </c>
      <c r="G10" s="1">
        <v>2.8180000000000001</v>
      </c>
      <c r="H10" s="1">
        <v>2.8180000000000001</v>
      </c>
    </row>
    <row r="11" spans="1:9" x14ac:dyDescent="0.3">
      <c r="A11" t="s">
        <v>16</v>
      </c>
      <c r="B11" s="81" t="s">
        <v>54</v>
      </c>
    </row>
    <row r="12" spans="1:9" x14ac:dyDescent="0.3">
      <c r="A12" t="s">
        <v>17</v>
      </c>
      <c r="B12" s="81" t="s">
        <v>55</v>
      </c>
      <c r="C12" s="1">
        <v>0.65</v>
      </c>
      <c r="D12" s="1">
        <v>0.05</v>
      </c>
      <c r="E12" s="1">
        <v>0.7</v>
      </c>
      <c r="F12" s="1">
        <v>0.70699999999999996</v>
      </c>
      <c r="G12" s="1">
        <v>0.70699999999999996</v>
      </c>
      <c r="H12" s="1">
        <v>0.70699999999999996</v>
      </c>
    </row>
    <row r="13" spans="1:9" x14ac:dyDescent="0.3">
      <c r="A13" t="s">
        <v>18</v>
      </c>
      <c r="B13" s="81" t="s">
        <v>56</v>
      </c>
      <c r="C13" s="1">
        <v>2.19</v>
      </c>
      <c r="D13" s="1">
        <v>0.08</v>
      </c>
      <c r="E13" s="1">
        <v>2.27</v>
      </c>
      <c r="F13" s="1">
        <v>2.2930000000000001</v>
      </c>
      <c r="G13" s="1">
        <v>2.2930000000000001</v>
      </c>
      <c r="H13" s="1">
        <v>2.2930000000000001</v>
      </c>
    </row>
    <row r="14" spans="1:9" x14ac:dyDescent="0.3">
      <c r="A14" t="s">
        <v>19</v>
      </c>
      <c r="B14" s="81" t="s">
        <v>57</v>
      </c>
    </row>
    <row r="15" spans="1:9" ht="57.6" x14ac:dyDescent="0.3">
      <c r="A15" t="s">
        <v>20</v>
      </c>
      <c r="B15" s="81" t="s">
        <v>58</v>
      </c>
      <c r="C15" s="1">
        <v>0.44</v>
      </c>
      <c r="D15" s="1">
        <v>0.04</v>
      </c>
      <c r="E15" s="1">
        <v>0.48</v>
      </c>
      <c r="F15" s="1">
        <v>0.48499999999999999</v>
      </c>
      <c r="G15" s="1">
        <v>0.48499999999999999</v>
      </c>
      <c r="H15" s="1">
        <v>0.48499999999999999</v>
      </c>
    </row>
    <row r="16" spans="1:9" ht="57.6" x14ac:dyDescent="0.3">
      <c r="A16" t="s">
        <v>21</v>
      </c>
      <c r="B16" s="81" t="s">
        <v>59</v>
      </c>
      <c r="C16" s="1">
        <v>0.72</v>
      </c>
      <c r="D16" s="1">
        <v>0.04</v>
      </c>
      <c r="E16" s="1">
        <v>0.77</v>
      </c>
      <c r="F16" s="1">
        <v>0.77800000000000002</v>
      </c>
      <c r="G16" s="1">
        <v>0.77800000000000002</v>
      </c>
      <c r="H16" s="1">
        <v>0.77800000000000002</v>
      </c>
    </row>
    <row r="17" spans="1:8" ht="72" x14ac:dyDescent="0.3">
      <c r="A17" t="s">
        <v>22</v>
      </c>
      <c r="B17" s="81" t="s">
        <v>60</v>
      </c>
      <c r="C17" s="1">
        <v>1.31</v>
      </c>
      <c r="D17" s="1">
        <v>0.14000000000000001</v>
      </c>
      <c r="E17" s="1">
        <v>1.45</v>
      </c>
      <c r="F17" s="1">
        <v>1.4650000000000001</v>
      </c>
      <c r="G17" s="1">
        <v>1.4650000000000001</v>
      </c>
      <c r="H17" s="1">
        <v>1.4650000000000001</v>
      </c>
    </row>
    <row r="18" spans="1:8" ht="57.6" x14ac:dyDescent="0.3">
      <c r="A18" t="s">
        <v>23</v>
      </c>
      <c r="B18" s="81" t="s">
        <v>61</v>
      </c>
      <c r="C18" s="1">
        <v>1.28</v>
      </c>
      <c r="D18" s="1">
        <v>0.13</v>
      </c>
      <c r="E18" s="1">
        <v>1.42</v>
      </c>
      <c r="F18" s="1">
        <v>1.4339999999999999</v>
      </c>
      <c r="G18" s="1">
        <v>1.4339999999999999</v>
      </c>
      <c r="H18" s="1">
        <v>1.4339999999999999</v>
      </c>
    </row>
    <row r="19" spans="1:8" ht="28.8" x14ac:dyDescent="0.3">
      <c r="A19" t="s">
        <v>24</v>
      </c>
      <c r="B19" s="81" t="s">
        <v>62</v>
      </c>
      <c r="C19" s="1">
        <v>0.6</v>
      </c>
      <c r="D19" s="1">
        <v>0.1</v>
      </c>
      <c r="E19" s="1">
        <v>0.7</v>
      </c>
      <c r="F19" s="1">
        <v>0.70699999999999996</v>
      </c>
      <c r="G19" s="1">
        <v>0.70699999999999996</v>
      </c>
      <c r="H19" s="1">
        <v>0.70699999999999996</v>
      </c>
    </row>
    <row r="20" spans="1:8" ht="28.8" x14ac:dyDescent="0.3">
      <c r="A20" t="s">
        <v>25</v>
      </c>
      <c r="B20" s="81" t="s">
        <v>63</v>
      </c>
      <c r="C20" s="1">
        <v>1.38</v>
      </c>
      <c r="D20" s="1">
        <v>0.11</v>
      </c>
      <c r="E20" s="1">
        <v>1.5</v>
      </c>
      <c r="F20" s="1">
        <v>1.5149999999999999</v>
      </c>
      <c r="G20" s="1">
        <v>1.5149999999999999</v>
      </c>
      <c r="H20" s="1">
        <v>1.5149999999999999</v>
      </c>
    </row>
    <row r="21" spans="1:8" ht="28.8" x14ac:dyDescent="0.3">
      <c r="A21" t="s">
        <v>26</v>
      </c>
      <c r="B21" s="81" t="s">
        <v>64</v>
      </c>
      <c r="C21" s="1">
        <v>1.65</v>
      </c>
      <c r="D21" s="1">
        <v>0.09</v>
      </c>
      <c r="E21" s="1">
        <v>1.74</v>
      </c>
      <c r="F21" s="1">
        <v>1.7569999999999999</v>
      </c>
      <c r="G21" s="1">
        <v>1.7569999999999999</v>
      </c>
      <c r="H21" s="1">
        <v>1.7569999999999999</v>
      </c>
    </row>
    <row r="22" spans="1:8" ht="43.2" x14ac:dyDescent="0.3">
      <c r="A22" t="s">
        <v>27</v>
      </c>
      <c r="B22" s="81" t="s">
        <v>65</v>
      </c>
      <c r="C22" s="1">
        <v>2.54</v>
      </c>
      <c r="D22" s="1">
        <v>0.13</v>
      </c>
      <c r="E22" s="1">
        <v>2.67</v>
      </c>
      <c r="F22" s="1">
        <v>2.6970000000000001</v>
      </c>
      <c r="G22" s="1">
        <v>2.6970000000000001</v>
      </c>
      <c r="H22" s="1">
        <v>2.6970000000000001</v>
      </c>
    </row>
    <row r="23" spans="1:8" ht="72" x14ac:dyDescent="0.3">
      <c r="A23" t="s">
        <v>28</v>
      </c>
      <c r="B23" s="81" t="s">
        <v>66</v>
      </c>
      <c r="C23" s="1">
        <v>2.15</v>
      </c>
      <c r="D23" s="1">
        <v>0.12</v>
      </c>
      <c r="E23" s="1">
        <v>2.27</v>
      </c>
      <c r="F23" s="1">
        <v>2.2930000000000001</v>
      </c>
      <c r="G23" s="1">
        <v>2.2930000000000001</v>
      </c>
      <c r="H23" s="1">
        <v>2.2930000000000001</v>
      </c>
    </row>
    <row r="24" spans="1:8" ht="72" x14ac:dyDescent="0.3">
      <c r="A24" t="s">
        <v>29</v>
      </c>
      <c r="B24" s="81" t="s">
        <v>67</v>
      </c>
      <c r="C24" s="1">
        <v>2.15</v>
      </c>
      <c r="D24" s="1">
        <v>0.12</v>
      </c>
      <c r="E24" s="1">
        <v>2.27</v>
      </c>
      <c r="F24" s="1">
        <v>2.2930000000000001</v>
      </c>
      <c r="G24" s="1">
        <v>2.2930000000000001</v>
      </c>
      <c r="H24" s="1">
        <v>2.2930000000000001</v>
      </c>
    </row>
    <row r="25" spans="1:8" ht="28.8" x14ac:dyDescent="0.3">
      <c r="A25" t="s">
        <v>30</v>
      </c>
      <c r="B25" s="81" t="s">
        <v>68</v>
      </c>
      <c r="C25" s="1">
        <v>4.2699999999999996</v>
      </c>
      <c r="D25" s="1">
        <v>0.09</v>
      </c>
      <c r="E25" s="1">
        <v>4.3600000000000003</v>
      </c>
      <c r="F25" s="1">
        <v>4.4039999999999999</v>
      </c>
      <c r="G25" s="1">
        <v>4.4039999999999999</v>
      </c>
      <c r="H25" s="1">
        <v>4.4039999999999999</v>
      </c>
    </row>
    <row r="26" spans="1:8" ht="43.2" x14ac:dyDescent="0.3">
      <c r="A26" t="s">
        <v>31</v>
      </c>
      <c r="B26" s="81" t="s">
        <v>69</v>
      </c>
      <c r="C26" s="1">
        <v>2.13</v>
      </c>
      <c r="D26" s="1">
        <v>0.12</v>
      </c>
      <c r="E26" s="1">
        <v>2.2400000000000002</v>
      </c>
      <c r="F26" s="1">
        <v>2.262</v>
      </c>
      <c r="G26" s="1">
        <v>2.262</v>
      </c>
      <c r="H26" s="1">
        <v>2.262</v>
      </c>
    </row>
    <row r="27" spans="1:8" ht="43.2" x14ac:dyDescent="0.3">
      <c r="A27" t="s">
        <v>32</v>
      </c>
      <c r="B27" s="81" t="s">
        <v>70</v>
      </c>
      <c r="C27" s="1">
        <v>1.55</v>
      </c>
      <c r="D27" s="1">
        <v>0.1</v>
      </c>
      <c r="E27" s="1">
        <v>1.66</v>
      </c>
      <c r="F27" s="1">
        <v>1.677</v>
      </c>
      <c r="G27" s="1">
        <v>1.677</v>
      </c>
      <c r="H27" s="1">
        <v>1.677</v>
      </c>
    </row>
    <row r="28" spans="1:8" ht="100.8" x14ac:dyDescent="0.3">
      <c r="A28" t="s">
        <v>33</v>
      </c>
      <c r="B28" s="81" t="s">
        <v>71</v>
      </c>
      <c r="C28" s="1">
        <v>1.56</v>
      </c>
      <c r="D28" s="1">
        <v>0.12</v>
      </c>
      <c r="E28" s="1">
        <v>1.68</v>
      </c>
      <c r="F28" s="1">
        <v>1.6970000000000001</v>
      </c>
      <c r="G28" s="1">
        <v>1.6970000000000001</v>
      </c>
      <c r="H28" s="1">
        <v>1.6970000000000001</v>
      </c>
    </row>
    <row r="29" spans="1:8" ht="28.8" x14ac:dyDescent="0.3">
      <c r="A29" t="s">
        <v>34</v>
      </c>
      <c r="B29" s="81" t="s">
        <v>72</v>
      </c>
    </row>
    <row r="30" spans="1:8" ht="43.2" x14ac:dyDescent="0.3">
      <c r="A30" t="s">
        <v>35</v>
      </c>
      <c r="B30" s="81" t="s">
        <v>73</v>
      </c>
      <c r="C30" s="1">
        <v>0.79</v>
      </c>
      <c r="D30" s="1">
        <v>0.1</v>
      </c>
      <c r="E30" s="1">
        <v>0.89</v>
      </c>
      <c r="F30" s="1">
        <v>0.89900000000000002</v>
      </c>
      <c r="G30" s="1">
        <v>0.89900000000000002</v>
      </c>
      <c r="H30" s="1">
        <v>0.89900000000000002</v>
      </c>
    </row>
    <row r="31" spans="1:8" ht="57.6" x14ac:dyDescent="0.3">
      <c r="A31" t="s">
        <v>36</v>
      </c>
      <c r="B31" s="81" t="s">
        <v>74</v>
      </c>
      <c r="C31" s="1">
        <v>1.05</v>
      </c>
      <c r="D31" s="1">
        <v>0.12</v>
      </c>
      <c r="E31" s="1">
        <v>1.17</v>
      </c>
      <c r="F31" s="1">
        <v>1.1819999999999999</v>
      </c>
      <c r="G31" s="1">
        <v>1.1819999999999999</v>
      </c>
      <c r="H31" s="1">
        <v>1.1819999999999999</v>
      </c>
    </row>
    <row r="32" spans="1:8" ht="57.6" x14ac:dyDescent="0.3">
      <c r="A32" t="s">
        <v>37</v>
      </c>
      <c r="B32" s="81" t="s">
        <v>75</v>
      </c>
      <c r="C32" s="1">
        <v>0.71</v>
      </c>
      <c r="D32" s="1">
        <v>0.09</v>
      </c>
      <c r="E32" s="1">
        <v>0.8</v>
      </c>
      <c r="F32" s="1">
        <v>0.80800000000000005</v>
      </c>
      <c r="G32" s="1">
        <v>0.80800000000000005</v>
      </c>
      <c r="H32" s="1">
        <v>0.80800000000000005</v>
      </c>
    </row>
    <row r="33" spans="1:8" ht="43.2" x14ac:dyDescent="0.3">
      <c r="A33" t="s">
        <v>38</v>
      </c>
      <c r="B33" s="81" t="s">
        <v>76</v>
      </c>
      <c r="C33" s="1">
        <v>0.5</v>
      </c>
      <c r="D33" s="1">
        <v>0.08</v>
      </c>
      <c r="E33" s="1">
        <v>0.56999999999999995</v>
      </c>
      <c r="F33" s="1">
        <v>0.57599999999999996</v>
      </c>
      <c r="G33" s="1">
        <v>0.57599999999999996</v>
      </c>
      <c r="H33" s="1">
        <v>0.57599999999999996</v>
      </c>
    </row>
    <row r="34" spans="1:8" ht="57.6" x14ac:dyDescent="0.3">
      <c r="A34" t="s">
        <v>39</v>
      </c>
      <c r="B34" s="81" t="s">
        <v>77</v>
      </c>
      <c r="C34" s="1">
        <v>0.32</v>
      </c>
      <c r="D34" s="1">
        <v>0.06</v>
      </c>
      <c r="E34" s="1">
        <v>0.38</v>
      </c>
      <c r="F34" s="1">
        <v>0.38400000000000001</v>
      </c>
      <c r="G34" s="1">
        <v>0.38400000000000001</v>
      </c>
      <c r="H34" s="1">
        <v>0.38400000000000001</v>
      </c>
    </row>
    <row r="35" spans="1:8" ht="28.8" x14ac:dyDescent="0.3">
      <c r="A35" t="s">
        <v>40</v>
      </c>
      <c r="B35" s="81" t="s">
        <v>78</v>
      </c>
      <c r="C35" s="1">
        <v>1.44</v>
      </c>
      <c r="D35" s="1">
        <v>0.15</v>
      </c>
      <c r="E35" s="1">
        <v>1.59</v>
      </c>
      <c r="F35" s="1">
        <v>1.6060000000000001</v>
      </c>
      <c r="G35" s="1">
        <v>1.6060000000000001</v>
      </c>
      <c r="H35" s="1">
        <v>1.6060000000000001</v>
      </c>
    </row>
    <row r="36" spans="1:8" ht="28.8" x14ac:dyDescent="0.3">
      <c r="A36" t="s">
        <v>41</v>
      </c>
      <c r="B36" s="81" t="s">
        <v>79</v>
      </c>
      <c r="C36" s="1">
        <v>0.56000000000000005</v>
      </c>
      <c r="D36" s="1">
        <v>0.11</v>
      </c>
      <c r="E36" s="1">
        <v>0.67</v>
      </c>
      <c r="F36" s="1">
        <v>0.67700000000000005</v>
      </c>
      <c r="G36" s="1">
        <v>0.67700000000000005</v>
      </c>
      <c r="H36" s="1">
        <v>0.67700000000000005</v>
      </c>
    </row>
    <row r="37" spans="1:8" ht="86.4" x14ac:dyDescent="0.3">
      <c r="A37" t="s">
        <v>42</v>
      </c>
      <c r="B37" s="81" t="s">
        <v>80</v>
      </c>
      <c r="C37" s="1">
        <v>1.43</v>
      </c>
      <c r="D37" s="1">
        <v>0.09</v>
      </c>
      <c r="E37" s="1">
        <v>1.52</v>
      </c>
      <c r="F37" s="1">
        <v>1.5349999999999999</v>
      </c>
      <c r="G37" s="1">
        <v>1.5349999999999999</v>
      </c>
      <c r="H37" s="1">
        <v>1.5349999999999999</v>
      </c>
    </row>
    <row r="38" spans="1:8" ht="86.4" x14ac:dyDescent="0.3">
      <c r="A38" t="s">
        <v>43</v>
      </c>
      <c r="B38" s="81" t="s">
        <v>81</v>
      </c>
      <c r="C38" s="1">
        <v>0.73</v>
      </c>
      <c r="D38" s="1">
        <v>0.06</v>
      </c>
      <c r="E38" s="1">
        <v>0.79</v>
      </c>
      <c r="F38" s="1">
        <v>0.79800000000000004</v>
      </c>
      <c r="G38" s="1">
        <v>0.79800000000000004</v>
      </c>
      <c r="H38" s="1">
        <v>0.79800000000000004</v>
      </c>
    </row>
    <row r="39" spans="1:8" x14ac:dyDescent="0.3">
      <c r="A39" t="s">
        <v>44</v>
      </c>
      <c r="B39" s="81" t="s">
        <v>82</v>
      </c>
      <c r="C39" s="1">
        <v>10.82</v>
      </c>
      <c r="E39" s="1">
        <v>10.82</v>
      </c>
      <c r="F39" s="1">
        <v>11.901999999999999</v>
      </c>
      <c r="G39" s="1">
        <v>12.984</v>
      </c>
      <c r="H39" s="1">
        <v>14.066000000000001</v>
      </c>
    </row>
    <row r="40" spans="1:8" ht="28.8" x14ac:dyDescent="0.3">
      <c r="A40" t="s">
        <v>109</v>
      </c>
      <c r="B40" s="81" t="s">
        <v>350</v>
      </c>
    </row>
    <row r="41" spans="1:8" ht="28.8" x14ac:dyDescent="0.3">
      <c r="A41" t="s">
        <v>110</v>
      </c>
      <c r="B41" s="81" t="s">
        <v>351</v>
      </c>
    </row>
    <row r="42" spans="1:8" x14ac:dyDescent="0.3">
      <c r="A42" t="s">
        <v>111</v>
      </c>
      <c r="B42" s="81" t="s">
        <v>352</v>
      </c>
      <c r="C42" s="1">
        <v>1.69</v>
      </c>
      <c r="E42" s="1">
        <v>1.69</v>
      </c>
      <c r="F42" s="1">
        <v>1.859</v>
      </c>
      <c r="G42" s="1">
        <v>2.028</v>
      </c>
      <c r="H42" s="1">
        <v>2.1970000000000001</v>
      </c>
    </row>
    <row r="43" spans="1:8" x14ac:dyDescent="0.3">
      <c r="A43" t="s">
        <v>112</v>
      </c>
      <c r="B43" s="81" t="s">
        <v>353</v>
      </c>
    </row>
    <row r="44" spans="1:8" x14ac:dyDescent="0.3">
      <c r="A44" t="s">
        <v>113</v>
      </c>
      <c r="B44" s="81" t="s">
        <v>354</v>
      </c>
      <c r="C44" s="1">
        <v>2.35</v>
      </c>
      <c r="E44" s="1">
        <v>2.35</v>
      </c>
      <c r="F44" s="1">
        <v>2.585</v>
      </c>
      <c r="G44" s="1">
        <v>2.82</v>
      </c>
      <c r="H44" s="1">
        <v>3.0550000000000002</v>
      </c>
    </row>
    <row r="45" spans="1:8" x14ac:dyDescent="0.3">
      <c r="A45" t="s">
        <v>114</v>
      </c>
      <c r="B45" s="81" t="s">
        <v>355</v>
      </c>
    </row>
    <row r="46" spans="1:8" x14ac:dyDescent="0.3">
      <c r="A46" t="s">
        <v>115</v>
      </c>
      <c r="B46" s="81" t="s">
        <v>356</v>
      </c>
      <c r="C46" s="1">
        <v>3.48</v>
      </c>
      <c r="E46" s="1">
        <v>3.48</v>
      </c>
      <c r="F46" s="1">
        <v>3.8279999999999998</v>
      </c>
      <c r="G46" s="1">
        <v>4.1760000000000002</v>
      </c>
      <c r="H46" s="1">
        <v>4.524</v>
      </c>
    </row>
    <row r="47" spans="1:8" ht="57.6" x14ac:dyDescent="0.3">
      <c r="A47" t="s">
        <v>116</v>
      </c>
      <c r="B47" s="81" t="s">
        <v>357</v>
      </c>
    </row>
    <row r="48" spans="1:8" ht="72" x14ac:dyDescent="0.3">
      <c r="A48" t="s">
        <v>117</v>
      </c>
      <c r="B48" s="81" t="s">
        <v>358</v>
      </c>
      <c r="C48" s="1">
        <v>1.63</v>
      </c>
      <c r="E48" s="1">
        <v>1.63</v>
      </c>
      <c r="F48" s="1">
        <v>1.7929999999999999</v>
      </c>
      <c r="G48" s="1">
        <v>1.956</v>
      </c>
      <c r="H48" s="1">
        <v>2.1190000000000002</v>
      </c>
    </row>
    <row r="49" spans="1:8" ht="43.2" x14ac:dyDescent="0.3">
      <c r="A49" t="s">
        <v>118</v>
      </c>
      <c r="B49" s="81" t="s">
        <v>359</v>
      </c>
    </row>
    <row r="50" spans="1:8" ht="43.2" x14ac:dyDescent="0.3">
      <c r="A50" t="s">
        <v>119</v>
      </c>
      <c r="B50" s="81" t="s">
        <v>360</v>
      </c>
      <c r="C50" s="1">
        <v>1.51</v>
      </c>
      <c r="E50" s="1">
        <v>1.51</v>
      </c>
      <c r="F50" s="1">
        <v>1.661</v>
      </c>
      <c r="G50" s="1">
        <v>1.8120000000000001</v>
      </c>
      <c r="H50" s="1">
        <v>1.9630000000000001</v>
      </c>
    </row>
    <row r="51" spans="1:8" ht="43.2" x14ac:dyDescent="0.3">
      <c r="A51" t="s">
        <v>120</v>
      </c>
      <c r="B51" s="81" t="s">
        <v>361</v>
      </c>
      <c r="C51" s="1">
        <v>1.53</v>
      </c>
      <c r="E51" s="1">
        <v>1.53</v>
      </c>
      <c r="F51" s="1">
        <v>1.6830000000000001</v>
      </c>
      <c r="G51" s="1">
        <v>1.8360000000000001</v>
      </c>
      <c r="H51" s="1">
        <v>1.9890000000000001</v>
      </c>
    </row>
    <row r="52" spans="1:8" x14ac:dyDescent="0.3">
      <c r="A52" t="s">
        <v>121</v>
      </c>
      <c r="B52" s="81" t="s">
        <v>362</v>
      </c>
    </row>
    <row r="53" spans="1:8" ht="57.6" x14ac:dyDescent="0.3">
      <c r="A53" t="s">
        <v>122</v>
      </c>
      <c r="B53" s="81" t="s">
        <v>363</v>
      </c>
      <c r="C53" s="1">
        <v>1.53</v>
      </c>
      <c r="E53" s="1">
        <v>1.53</v>
      </c>
      <c r="F53" s="1">
        <v>1.6830000000000001</v>
      </c>
      <c r="G53" s="1">
        <v>1.8360000000000001</v>
      </c>
      <c r="H53" s="1">
        <v>1.9890000000000001</v>
      </c>
    </row>
    <row r="54" spans="1:8" ht="72" x14ac:dyDescent="0.3">
      <c r="A54" t="s">
        <v>123</v>
      </c>
      <c r="B54" s="81" t="s">
        <v>364</v>
      </c>
      <c r="C54" s="1">
        <v>1.53</v>
      </c>
      <c r="E54" s="1">
        <v>1.53</v>
      </c>
      <c r="F54" s="1">
        <v>1.6830000000000001</v>
      </c>
      <c r="G54" s="1">
        <v>1.8360000000000001</v>
      </c>
      <c r="H54" s="1">
        <v>1.9890000000000001</v>
      </c>
    </row>
    <row r="55" spans="1:8" ht="57.6" x14ac:dyDescent="0.3">
      <c r="A55" t="s">
        <v>124</v>
      </c>
      <c r="B55" s="81" t="s">
        <v>365</v>
      </c>
      <c r="C55" s="1">
        <v>1.53</v>
      </c>
      <c r="E55" s="1">
        <v>1.53</v>
      </c>
      <c r="F55" s="1">
        <v>1.6830000000000001</v>
      </c>
      <c r="G55" s="1">
        <v>1.8360000000000001</v>
      </c>
      <c r="H55" s="1">
        <v>1.9890000000000001</v>
      </c>
    </row>
    <row r="56" spans="1:8" ht="43.2" x14ac:dyDescent="0.3">
      <c r="A56" t="s">
        <v>125</v>
      </c>
      <c r="B56" s="81" t="s">
        <v>366</v>
      </c>
      <c r="C56" s="1">
        <v>1.51</v>
      </c>
      <c r="E56" s="1">
        <v>1.51</v>
      </c>
      <c r="F56" s="1">
        <v>1.661</v>
      </c>
      <c r="G56" s="1">
        <v>1.8120000000000001</v>
      </c>
      <c r="H56" s="1">
        <v>1.9630000000000001</v>
      </c>
    </row>
    <row r="57" spans="1:8" ht="57.6" x14ac:dyDescent="0.3">
      <c r="A57" t="s">
        <v>126</v>
      </c>
      <c r="B57" s="81" t="s">
        <v>367</v>
      </c>
      <c r="C57" s="1">
        <v>1.53</v>
      </c>
      <c r="E57" s="1">
        <v>1.53</v>
      </c>
      <c r="F57" s="1">
        <v>1.6830000000000001</v>
      </c>
      <c r="G57" s="1">
        <v>1.8360000000000001</v>
      </c>
      <c r="H57" s="1">
        <v>1.9890000000000001</v>
      </c>
    </row>
    <row r="58" spans="1:8" ht="57.6" x14ac:dyDescent="0.3">
      <c r="A58" t="s">
        <v>127</v>
      </c>
      <c r="B58" s="81" t="s">
        <v>368</v>
      </c>
      <c r="C58" s="1">
        <v>1.51</v>
      </c>
      <c r="E58" s="1">
        <v>1.51</v>
      </c>
      <c r="F58" s="1">
        <v>1.661</v>
      </c>
      <c r="G58" s="1">
        <v>1.8120000000000001</v>
      </c>
      <c r="H58" s="1">
        <v>1.9630000000000001</v>
      </c>
    </row>
    <row r="59" spans="1:8" ht="43.2" x14ac:dyDescent="0.3">
      <c r="A59" t="s">
        <v>128</v>
      </c>
      <c r="B59" s="81" t="s">
        <v>369</v>
      </c>
      <c r="C59" s="1">
        <v>1.53</v>
      </c>
      <c r="E59" s="1">
        <v>1.53</v>
      </c>
      <c r="F59" s="1">
        <v>1.6830000000000001</v>
      </c>
      <c r="G59" s="1">
        <v>1.8360000000000001</v>
      </c>
      <c r="H59" s="1">
        <v>1.9890000000000001</v>
      </c>
    </row>
    <row r="60" spans="1:8" ht="43.2" x14ac:dyDescent="0.3">
      <c r="A60" t="s">
        <v>129</v>
      </c>
      <c r="B60" s="81" t="s">
        <v>370</v>
      </c>
      <c r="C60" s="1">
        <v>1.51</v>
      </c>
      <c r="E60" s="1">
        <v>1.51</v>
      </c>
      <c r="F60" s="1">
        <v>1.661</v>
      </c>
      <c r="G60" s="1">
        <v>1.8120000000000001</v>
      </c>
      <c r="H60" s="1">
        <v>1.9630000000000001</v>
      </c>
    </row>
    <row r="61" spans="1:8" ht="43.2" x14ac:dyDescent="0.3">
      <c r="A61" t="s">
        <v>130</v>
      </c>
      <c r="B61" s="81" t="s">
        <v>371</v>
      </c>
      <c r="C61" s="1">
        <v>1.53</v>
      </c>
      <c r="E61" s="1">
        <v>1.53</v>
      </c>
      <c r="F61" s="1">
        <v>1.6830000000000001</v>
      </c>
      <c r="G61" s="1">
        <v>1.8360000000000001</v>
      </c>
      <c r="H61" s="1">
        <v>1.9890000000000001</v>
      </c>
    </row>
    <row r="62" spans="1:8" ht="57.6" x14ac:dyDescent="0.3">
      <c r="A62" t="s">
        <v>131</v>
      </c>
      <c r="B62" s="81" t="s">
        <v>372</v>
      </c>
      <c r="C62" s="1">
        <v>1.53</v>
      </c>
      <c r="E62" s="1">
        <v>1.53</v>
      </c>
      <c r="F62" s="1">
        <v>1.6830000000000001</v>
      </c>
      <c r="G62" s="1">
        <v>1.8360000000000001</v>
      </c>
      <c r="H62" s="1">
        <v>1.9890000000000001</v>
      </c>
    </row>
    <row r="63" spans="1:8" ht="72" x14ac:dyDescent="0.3">
      <c r="A63" t="s">
        <v>132</v>
      </c>
      <c r="B63" s="81" t="s">
        <v>373</v>
      </c>
      <c r="C63" s="1">
        <v>1.53</v>
      </c>
      <c r="E63" s="1">
        <v>1.53</v>
      </c>
      <c r="F63" s="1">
        <v>1.6830000000000001</v>
      </c>
      <c r="G63" s="1">
        <v>1.8360000000000001</v>
      </c>
      <c r="H63" s="1">
        <v>1.9890000000000001</v>
      </c>
    </row>
    <row r="64" spans="1:8" ht="57.6" x14ac:dyDescent="0.3">
      <c r="A64" t="s">
        <v>133</v>
      </c>
      <c r="B64" s="81" t="s">
        <v>374</v>
      </c>
      <c r="C64" s="1">
        <v>1.53</v>
      </c>
      <c r="E64" s="1">
        <v>1.53</v>
      </c>
      <c r="F64" s="1">
        <v>1.6830000000000001</v>
      </c>
      <c r="G64" s="1">
        <v>1.8360000000000001</v>
      </c>
      <c r="H64" s="1">
        <v>1.9890000000000001</v>
      </c>
    </row>
    <row r="65" spans="1:8" ht="57.6" x14ac:dyDescent="0.3">
      <c r="A65" t="s">
        <v>134</v>
      </c>
      <c r="B65" s="81" t="s">
        <v>375</v>
      </c>
      <c r="C65" s="1">
        <v>1.51</v>
      </c>
      <c r="E65" s="1">
        <v>1.51</v>
      </c>
      <c r="F65" s="1">
        <v>1.661</v>
      </c>
      <c r="G65" s="1">
        <v>1.8120000000000001</v>
      </c>
      <c r="H65" s="1">
        <v>1.9630000000000001</v>
      </c>
    </row>
    <row r="66" spans="1:8" ht="57.6" x14ac:dyDescent="0.3">
      <c r="A66" t="s">
        <v>135</v>
      </c>
      <c r="B66" s="81" t="s">
        <v>376</v>
      </c>
      <c r="C66" s="1">
        <v>1.53</v>
      </c>
      <c r="E66" s="1">
        <v>1.53</v>
      </c>
      <c r="F66" s="1">
        <v>1.6830000000000001</v>
      </c>
      <c r="G66" s="1">
        <v>1.8360000000000001</v>
      </c>
      <c r="H66" s="1">
        <v>1.9890000000000001</v>
      </c>
    </row>
    <row r="67" spans="1:8" ht="57.6" x14ac:dyDescent="0.3">
      <c r="A67" t="s">
        <v>136</v>
      </c>
      <c r="B67" s="81" t="s">
        <v>377</v>
      </c>
      <c r="C67" s="1">
        <v>1.51</v>
      </c>
      <c r="E67" s="1">
        <v>1.51</v>
      </c>
      <c r="F67" s="1">
        <v>1.661</v>
      </c>
      <c r="G67" s="1">
        <v>1.8120000000000001</v>
      </c>
      <c r="H67" s="1">
        <v>1.9630000000000001</v>
      </c>
    </row>
    <row r="68" spans="1:8" ht="43.2" x14ac:dyDescent="0.3">
      <c r="A68" t="s">
        <v>137</v>
      </c>
      <c r="B68" s="81" t="s">
        <v>378</v>
      </c>
      <c r="C68" s="1">
        <v>1.53</v>
      </c>
      <c r="E68" s="1">
        <v>1.53</v>
      </c>
      <c r="F68" s="1">
        <v>1.6830000000000001</v>
      </c>
      <c r="G68" s="1">
        <v>1.8360000000000001</v>
      </c>
      <c r="H68" s="1">
        <v>1.9890000000000001</v>
      </c>
    </row>
    <row r="69" spans="1:8" ht="43.2" x14ac:dyDescent="0.3">
      <c r="A69" t="s">
        <v>138</v>
      </c>
      <c r="B69" s="81" t="s">
        <v>379</v>
      </c>
      <c r="C69" s="1">
        <v>1.51</v>
      </c>
      <c r="E69" s="1">
        <v>1.51</v>
      </c>
      <c r="F69" s="1">
        <v>1.661</v>
      </c>
      <c r="G69" s="1">
        <v>1.8120000000000001</v>
      </c>
      <c r="H69" s="1">
        <v>1.9630000000000001</v>
      </c>
    </row>
    <row r="70" spans="1:8" ht="43.2" x14ac:dyDescent="0.3">
      <c r="A70" t="s">
        <v>139</v>
      </c>
      <c r="B70" s="81" t="s">
        <v>380</v>
      </c>
      <c r="C70" s="1">
        <v>1.53</v>
      </c>
      <c r="E70" s="1">
        <v>1.53</v>
      </c>
      <c r="F70" s="1">
        <v>1.6830000000000001</v>
      </c>
      <c r="G70" s="1">
        <v>1.8360000000000001</v>
      </c>
      <c r="H70" s="1">
        <v>1.9890000000000001</v>
      </c>
    </row>
    <row r="71" spans="1:8" ht="28.8" x14ac:dyDescent="0.3">
      <c r="A71" t="s">
        <v>140</v>
      </c>
      <c r="B71" s="81" t="s">
        <v>381</v>
      </c>
      <c r="C71" s="1">
        <v>1.53</v>
      </c>
      <c r="E71" s="1">
        <v>1.53</v>
      </c>
      <c r="F71" s="1">
        <v>1.6830000000000001</v>
      </c>
      <c r="G71" s="1">
        <v>1.8360000000000001</v>
      </c>
      <c r="H71" s="1">
        <v>1.9890000000000001</v>
      </c>
    </row>
    <row r="72" spans="1:8" ht="43.2" x14ac:dyDescent="0.3">
      <c r="A72" t="s">
        <v>141</v>
      </c>
      <c r="B72" s="81" t="s">
        <v>382</v>
      </c>
      <c r="C72" s="1">
        <v>1.53</v>
      </c>
      <c r="E72" s="1">
        <v>1.53</v>
      </c>
      <c r="F72" s="1">
        <v>1.6830000000000001</v>
      </c>
      <c r="G72" s="1">
        <v>1.8360000000000001</v>
      </c>
      <c r="H72" s="1">
        <v>1.9890000000000001</v>
      </c>
    </row>
    <row r="73" spans="1:8" ht="43.2" x14ac:dyDescent="0.3">
      <c r="A73" t="s">
        <v>142</v>
      </c>
      <c r="B73" s="81" t="s">
        <v>383</v>
      </c>
      <c r="C73" s="1">
        <v>1.53</v>
      </c>
      <c r="E73" s="1">
        <v>1.53</v>
      </c>
      <c r="F73" s="1">
        <v>1.6830000000000001</v>
      </c>
      <c r="G73" s="1">
        <v>1.8360000000000001</v>
      </c>
      <c r="H73" s="1">
        <v>1.9890000000000001</v>
      </c>
    </row>
    <row r="74" spans="1:8" ht="43.2" x14ac:dyDescent="0.3">
      <c r="A74" t="s">
        <v>143</v>
      </c>
      <c r="B74" s="81" t="s">
        <v>384</v>
      </c>
    </row>
    <row r="75" spans="1:8" ht="72" x14ac:dyDescent="0.3">
      <c r="A75" t="s">
        <v>144</v>
      </c>
      <c r="B75" s="81" t="s">
        <v>385</v>
      </c>
      <c r="C75" s="1">
        <v>1.53</v>
      </c>
      <c r="E75" s="1">
        <v>1.53</v>
      </c>
      <c r="F75" s="1">
        <v>1.6830000000000001</v>
      </c>
      <c r="G75" s="1">
        <v>1.8360000000000001</v>
      </c>
      <c r="H75" s="1">
        <v>1.9890000000000001</v>
      </c>
    </row>
    <row r="76" spans="1:8" ht="57.6" x14ac:dyDescent="0.3">
      <c r="A76" t="s">
        <v>145</v>
      </c>
      <c r="B76" s="81" t="s">
        <v>386</v>
      </c>
      <c r="C76" s="1">
        <v>1.53</v>
      </c>
      <c r="E76" s="1">
        <v>1.53</v>
      </c>
      <c r="F76" s="1">
        <v>1.6830000000000001</v>
      </c>
      <c r="G76" s="1">
        <v>1.8360000000000001</v>
      </c>
      <c r="H76" s="1">
        <v>1.9890000000000001</v>
      </c>
    </row>
    <row r="77" spans="1:8" ht="57.6" x14ac:dyDescent="0.3">
      <c r="A77" t="s">
        <v>146</v>
      </c>
      <c r="B77" s="81" t="s">
        <v>387</v>
      </c>
      <c r="C77" s="1">
        <v>1.53</v>
      </c>
      <c r="E77" s="1">
        <v>1.53</v>
      </c>
      <c r="F77" s="1">
        <v>1.6830000000000001</v>
      </c>
      <c r="G77" s="1">
        <v>1.8360000000000001</v>
      </c>
      <c r="H77" s="1">
        <v>1.9890000000000001</v>
      </c>
    </row>
    <row r="78" spans="1:8" ht="57.6" x14ac:dyDescent="0.3">
      <c r="A78" t="s">
        <v>147</v>
      </c>
      <c r="B78" s="81" t="s">
        <v>388</v>
      </c>
      <c r="C78" s="1">
        <v>1.53</v>
      </c>
      <c r="E78" s="1">
        <v>1.53</v>
      </c>
      <c r="F78" s="1">
        <v>1.6830000000000001</v>
      </c>
      <c r="G78" s="1">
        <v>1.8360000000000001</v>
      </c>
      <c r="H78" s="1">
        <v>1.9890000000000001</v>
      </c>
    </row>
    <row r="79" spans="1:8" ht="57.6" x14ac:dyDescent="0.3">
      <c r="A79" t="s">
        <v>148</v>
      </c>
      <c r="B79" s="81" t="s">
        <v>389</v>
      </c>
      <c r="C79" s="1">
        <v>1.53</v>
      </c>
      <c r="E79" s="1">
        <v>1.53</v>
      </c>
      <c r="F79" s="1">
        <v>1.6830000000000001</v>
      </c>
      <c r="G79" s="1">
        <v>1.8360000000000001</v>
      </c>
      <c r="H79" s="1">
        <v>1.9890000000000001</v>
      </c>
    </row>
    <row r="80" spans="1:8" ht="57.6" x14ac:dyDescent="0.3">
      <c r="A80" t="s">
        <v>149</v>
      </c>
      <c r="B80" s="81" t="s">
        <v>390</v>
      </c>
      <c r="C80" s="1">
        <v>1.53</v>
      </c>
      <c r="E80" s="1">
        <v>1.53</v>
      </c>
      <c r="F80" s="1">
        <v>1.6830000000000001</v>
      </c>
      <c r="G80" s="1">
        <v>1.8360000000000001</v>
      </c>
      <c r="H80" s="1">
        <v>1.9890000000000001</v>
      </c>
    </row>
    <row r="81" spans="1:8" ht="43.2" x14ac:dyDescent="0.3">
      <c r="A81" t="s">
        <v>150</v>
      </c>
      <c r="B81" s="81" t="s">
        <v>391</v>
      </c>
      <c r="C81" s="1">
        <v>1.53</v>
      </c>
      <c r="E81" s="1">
        <v>1.53</v>
      </c>
      <c r="F81" s="1">
        <v>1.6830000000000001</v>
      </c>
      <c r="G81" s="1">
        <v>1.8360000000000001</v>
      </c>
      <c r="H81" s="1">
        <v>1.9890000000000001</v>
      </c>
    </row>
    <row r="82" spans="1:8" ht="28.8" x14ac:dyDescent="0.3">
      <c r="A82" t="s">
        <v>151</v>
      </c>
      <c r="B82" s="81" t="s">
        <v>392</v>
      </c>
      <c r="C82" s="1">
        <v>1.53</v>
      </c>
      <c r="E82" s="1">
        <v>1.53</v>
      </c>
      <c r="F82" s="1">
        <v>1.6830000000000001</v>
      </c>
      <c r="G82" s="1">
        <v>1.8360000000000001</v>
      </c>
      <c r="H82" s="1">
        <v>1.9890000000000001</v>
      </c>
    </row>
    <row r="83" spans="1:8" ht="57.6" x14ac:dyDescent="0.3">
      <c r="A83" t="s">
        <v>152</v>
      </c>
      <c r="B83" s="81" t="s">
        <v>393</v>
      </c>
    </row>
    <row r="84" spans="1:8" ht="28.8" x14ac:dyDescent="0.3">
      <c r="A84" t="s">
        <v>153</v>
      </c>
      <c r="B84" s="81" t="s">
        <v>394</v>
      </c>
      <c r="C84" s="1">
        <v>1.51</v>
      </c>
      <c r="E84" s="1">
        <v>1.51</v>
      </c>
      <c r="F84" s="1">
        <v>1.661</v>
      </c>
      <c r="G84" s="1">
        <v>1.8120000000000001</v>
      </c>
      <c r="H84" s="1">
        <v>1.9630000000000001</v>
      </c>
    </row>
    <row r="85" spans="1:8" ht="28.8" x14ac:dyDescent="0.3">
      <c r="A85" t="s">
        <v>154</v>
      </c>
      <c r="B85" s="81" t="s">
        <v>395</v>
      </c>
      <c r="C85" s="1">
        <v>1.53</v>
      </c>
      <c r="E85" s="1">
        <v>1.53</v>
      </c>
      <c r="F85" s="1">
        <v>1.6830000000000001</v>
      </c>
      <c r="G85" s="1">
        <v>1.8360000000000001</v>
      </c>
      <c r="H85" s="1">
        <v>1.9890000000000001</v>
      </c>
    </row>
    <row r="86" spans="1:8" ht="57.6" x14ac:dyDescent="0.3">
      <c r="A86" t="s">
        <v>155</v>
      </c>
      <c r="B86" s="81" t="s">
        <v>396</v>
      </c>
      <c r="C86" s="1">
        <v>1.53</v>
      </c>
      <c r="E86" s="1">
        <v>1.53</v>
      </c>
      <c r="F86" s="1">
        <v>1.6830000000000001</v>
      </c>
      <c r="G86" s="1">
        <v>1.8360000000000001</v>
      </c>
      <c r="H86" s="1">
        <v>1.9890000000000001</v>
      </c>
    </row>
    <row r="87" spans="1:8" ht="86.4" x14ac:dyDescent="0.3">
      <c r="A87" t="s">
        <v>156</v>
      </c>
      <c r="B87" s="81" t="s">
        <v>397</v>
      </c>
      <c r="C87" s="1">
        <v>1.53</v>
      </c>
      <c r="E87" s="1">
        <v>1.53</v>
      </c>
      <c r="F87" s="1">
        <v>1.6830000000000001</v>
      </c>
      <c r="G87" s="1">
        <v>1.8360000000000001</v>
      </c>
      <c r="H87" s="1">
        <v>1.9890000000000001</v>
      </c>
    </row>
    <row r="88" spans="1:8" ht="72" x14ac:dyDescent="0.3">
      <c r="A88" t="s">
        <v>157</v>
      </c>
      <c r="B88" s="81" t="s">
        <v>398</v>
      </c>
      <c r="C88" s="1">
        <v>1.53</v>
      </c>
      <c r="E88" s="1">
        <v>1.53</v>
      </c>
      <c r="F88" s="1">
        <v>1.6830000000000001</v>
      </c>
      <c r="G88" s="1">
        <v>1.8360000000000001</v>
      </c>
      <c r="H88" s="1">
        <v>1.9890000000000001</v>
      </c>
    </row>
    <row r="89" spans="1:8" ht="57.6" x14ac:dyDescent="0.3">
      <c r="A89" t="s">
        <v>158</v>
      </c>
      <c r="B89" s="81" t="s">
        <v>399</v>
      </c>
      <c r="C89" s="1">
        <v>1.53</v>
      </c>
      <c r="E89" s="1">
        <v>1.53</v>
      </c>
      <c r="F89" s="1">
        <v>1.6830000000000001</v>
      </c>
      <c r="G89" s="1">
        <v>1.8360000000000001</v>
      </c>
      <c r="H89" s="1">
        <v>1.9890000000000001</v>
      </c>
    </row>
    <row r="90" spans="1:8" ht="28.8" x14ac:dyDescent="0.3">
      <c r="A90" t="s">
        <v>159</v>
      </c>
      <c r="B90" s="81" t="s">
        <v>400</v>
      </c>
      <c r="C90" s="1">
        <v>1.9219999999999999</v>
      </c>
      <c r="E90" s="1">
        <v>1.9219999999999999</v>
      </c>
      <c r="F90" s="1">
        <v>2.1139999999999999</v>
      </c>
      <c r="G90" s="1">
        <v>2.306</v>
      </c>
      <c r="H90" s="1">
        <v>2.4990000000000001</v>
      </c>
    </row>
    <row r="91" spans="1:8" x14ac:dyDescent="0.3">
      <c r="A91" t="s">
        <v>160</v>
      </c>
      <c r="B91" s="81" t="s">
        <v>401</v>
      </c>
    </row>
    <row r="92" spans="1:8" ht="28.8" x14ac:dyDescent="0.3">
      <c r="A92" t="s">
        <v>161</v>
      </c>
      <c r="B92" s="81" t="s">
        <v>402</v>
      </c>
      <c r="C92" s="1">
        <v>1.53</v>
      </c>
      <c r="E92" s="1">
        <v>1.53</v>
      </c>
      <c r="F92" s="1">
        <v>1.6830000000000001</v>
      </c>
      <c r="G92" s="1">
        <v>1.8360000000000001</v>
      </c>
      <c r="H92" s="1">
        <v>1.9890000000000001</v>
      </c>
    </row>
    <row r="93" spans="1:8" ht="28.8" x14ac:dyDescent="0.3">
      <c r="A93" t="s">
        <v>162</v>
      </c>
      <c r="B93" s="81" t="s">
        <v>403</v>
      </c>
      <c r="C93" s="1">
        <v>1.53</v>
      </c>
      <c r="E93" s="1">
        <v>1.53</v>
      </c>
      <c r="F93" s="1">
        <v>1.6830000000000001</v>
      </c>
      <c r="G93" s="1">
        <v>1.8360000000000001</v>
      </c>
      <c r="H93" s="1">
        <v>1.9890000000000001</v>
      </c>
    </row>
    <row r="94" spans="1:8" ht="43.2" x14ac:dyDescent="0.3">
      <c r="A94" t="s">
        <v>163</v>
      </c>
      <c r="B94" s="81" t="s">
        <v>404</v>
      </c>
      <c r="C94" s="1">
        <v>1.53</v>
      </c>
      <c r="E94" s="1">
        <v>1.53</v>
      </c>
      <c r="F94" s="1">
        <v>1.6830000000000001</v>
      </c>
      <c r="G94" s="1">
        <v>1.8360000000000001</v>
      </c>
      <c r="H94" s="1">
        <v>1.9890000000000001</v>
      </c>
    </row>
    <row r="95" spans="1:8" ht="43.2" x14ac:dyDescent="0.3">
      <c r="A95" t="s">
        <v>164</v>
      </c>
      <c r="B95" s="81" t="s">
        <v>405</v>
      </c>
      <c r="C95" s="1">
        <v>1.53</v>
      </c>
      <c r="E95" s="1">
        <v>1.53</v>
      </c>
      <c r="F95" s="1">
        <v>1.6830000000000001</v>
      </c>
      <c r="G95" s="1">
        <v>1.8360000000000001</v>
      </c>
      <c r="H95" s="1">
        <v>1.9890000000000001</v>
      </c>
    </row>
    <row r="96" spans="1:8" ht="43.2" x14ac:dyDescent="0.3">
      <c r="A96" t="s">
        <v>165</v>
      </c>
      <c r="B96" s="81" t="s">
        <v>406</v>
      </c>
    </row>
    <row r="97" spans="1:8" ht="28.8" x14ac:dyDescent="0.3">
      <c r="A97" t="s">
        <v>166</v>
      </c>
      <c r="B97" s="81" t="s">
        <v>407</v>
      </c>
      <c r="C97" s="1">
        <v>2.9</v>
      </c>
      <c r="E97" s="1">
        <v>2.9</v>
      </c>
      <c r="F97" s="1">
        <v>3.19</v>
      </c>
      <c r="G97" s="1">
        <v>3.48</v>
      </c>
      <c r="H97" s="1">
        <v>3.77</v>
      </c>
    </row>
    <row r="98" spans="1:8" ht="28.8" x14ac:dyDescent="0.3">
      <c r="A98" t="s">
        <v>167</v>
      </c>
      <c r="B98" s="81" t="s">
        <v>408</v>
      </c>
      <c r="C98" s="1">
        <v>2.91</v>
      </c>
      <c r="E98" s="1">
        <v>2.91</v>
      </c>
      <c r="F98" s="1">
        <v>3.2010000000000001</v>
      </c>
      <c r="G98" s="1">
        <v>3.492</v>
      </c>
      <c r="H98" s="1">
        <v>3.7829999999999999</v>
      </c>
    </row>
    <row r="99" spans="1:8" ht="28.8" x14ac:dyDescent="0.3">
      <c r="A99" t="s">
        <v>168</v>
      </c>
      <c r="B99" s="81" t="s">
        <v>409</v>
      </c>
      <c r="C99" s="1">
        <v>2.91</v>
      </c>
      <c r="E99" s="1">
        <v>2.91</v>
      </c>
      <c r="F99" s="1">
        <v>3.2010000000000001</v>
      </c>
      <c r="G99" s="1">
        <v>3.492</v>
      </c>
      <c r="H99" s="1">
        <v>3.7829999999999999</v>
      </c>
    </row>
    <row r="100" spans="1:8" ht="28.8" x14ac:dyDescent="0.3">
      <c r="A100" t="s">
        <v>169</v>
      </c>
      <c r="B100" s="81" t="s">
        <v>410</v>
      </c>
      <c r="C100" s="1">
        <v>2.9</v>
      </c>
      <c r="E100" s="1">
        <v>2.9</v>
      </c>
      <c r="F100" s="1">
        <v>3.19</v>
      </c>
      <c r="G100" s="1">
        <v>3.48</v>
      </c>
      <c r="H100" s="1">
        <v>3.77</v>
      </c>
    </row>
    <row r="101" spans="1:8" ht="43.2" x14ac:dyDescent="0.3">
      <c r="A101" t="s">
        <v>170</v>
      </c>
      <c r="B101" s="81" t="s">
        <v>411</v>
      </c>
      <c r="C101" s="1">
        <v>2.91</v>
      </c>
      <c r="E101" s="1">
        <v>2.91</v>
      </c>
      <c r="F101" s="1">
        <v>3.2010000000000001</v>
      </c>
      <c r="G101" s="1">
        <v>3.492</v>
      </c>
      <c r="H101" s="1">
        <v>3.7829999999999999</v>
      </c>
    </row>
    <row r="102" spans="1:8" ht="28.8" x14ac:dyDescent="0.3">
      <c r="A102" t="s">
        <v>171</v>
      </c>
      <c r="B102" s="81" t="s">
        <v>412</v>
      </c>
      <c r="C102" s="1">
        <v>2.9</v>
      </c>
      <c r="E102" s="1">
        <v>2.9</v>
      </c>
      <c r="F102" s="1">
        <v>3.19</v>
      </c>
      <c r="G102" s="1">
        <v>3.48</v>
      </c>
      <c r="H102" s="1">
        <v>3.77</v>
      </c>
    </row>
    <row r="103" spans="1:8" ht="28.8" x14ac:dyDescent="0.3">
      <c r="A103" t="s">
        <v>172</v>
      </c>
      <c r="B103" s="81" t="s">
        <v>413</v>
      </c>
    </row>
    <row r="104" spans="1:8" ht="43.2" x14ac:dyDescent="0.3">
      <c r="A104" t="s">
        <v>173</v>
      </c>
      <c r="B104" s="81" t="s">
        <v>414</v>
      </c>
      <c r="C104" s="1">
        <v>2.91</v>
      </c>
      <c r="E104" s="1">
        <v>2.91</v>
      </c>
      <c r="F104" s="1">
        <v>3.2010000000000001</v>
      </c>
      <c r="G104" s="1">
        <v>3.492</v>
      </c>
      <c r="H104" s="1">
        <v>3.7829999999999999</v>
      </c>
    </row>
    <row r="105" spans="1:8" ht="43.2" x14ac:dyDescent="0.3">
      <c r="A105" t="s">
        <v>174</v>
      </c>
      <c r="B105" s="81" t="s">
        <v>415</v>
      </c>
      <c r="C105" s="1">
        <v>2.91</v>
      </c>
      <c r="E105" s="1">
        <v>2.91</v>
      </c>
      <c r="F105" s="1">
        <v>3.2010000000000001</v>
      </c>
      <c r="G105" s="1">
        <v>3.492</v>
      </c>
      <c r="H105" s="1">
        <v>3.7829999999999999</v>
      </c>
    </row>
    <row r="106" spans="1:8" ht="43.2" x14ac:dyDescent="0.3">
      <c r="A106" t="s">
        <v>175</v>
      </c>
      <c r="B106" s="81" t="s">
        <v>416</v>
      </c>
      <c r="C106" s="1">
        <v>2.91</v>
      </c>
      <c r="E106" s="1">
        <v>2.91</v>
      </c>
      <c r="F106" s="1">
        <v>3.2010000000000001</v>
      </c>
      <c r="G106" s="1">
        <v>3.492</v>
      </c>
      <c r="H106" s="1">
        <v>3.7829999999999999</v>
      </c>
    </row>
    <row r="107" spans="1:8" ht="43.2" x14ac:dyDescent="0.3">
      <c r="A107" t="s">
        <v>176</v>
      </c>
      <c r="B107" s="81" t="s">
        <v>417</v>
      </c>
      <c r="C107" s="1">
        <v>2.91</v>
      </c>
      <c r="E107" s="1">
        <v>2.91</v>
      </c>
      <c r="F107" s="1">
        <v>3.2010000000000001</v>
      </c>
      <c r="G107" s="1">
        <v>3.492</v>
      </c>
      <c r="H107" s="1">
        <v>3.7829999999999999</v>
      </c>
    </row>
    <row r="108" spans="1:8" ht="43.2" x14ac:dyDescent="0.3">
      <c r="A108" t="s">
        <v>177</v>
      </c>
      <c r="B108" s="81" t="s">
        <v>418</v>
      </c>
      <c r="C108" s="1">
        <v>2.91</v>
      </c>
      <c r="E108" s="1">
        <v>2.91</v>
      </c>
      <c r="F108" s="1">
        <v>3.2010000000000001</v>
      </c>
      <c r="G108" s="1">
        <v>3.492</v>
      </c>
      <c r="H108" s="1">
        <v>3.7829999999999999</v>
      </c>
    </row>
    <row r="109" spans="1:8" ht="43.2" x14ac:dyDescent="0.3">
      <c r="A109" t="s">
        <v>178</v>
      </c>
      <c r="B109" s="81" t="s">
        <v>419</v>
      </c>
      <c r="C109" s="1">
        <v>2.91</v>
      </c>
      <c r="E109" s="1">
        <v>2.91</v>
      </c>
      <c r="F109" s="1">
        <v>3.2010000000000001</v>
      </c>
      <c r="G109" s="1">
        <v>3.492</v>
      </c>
      <c r="H109" s="1">
        <v>3.7829999999999999</v>
      </c>
    </row>
    <row r="110" spans="1:8" ht="43.2" x14ac:dyDescent="0.3">
      <c r="A110" t="s">
        <v>179</v>
      </c>
      <c r="B110" s="81" t="s">
        <v>420</v>
      </c>
      <c r="C110" s="1">
        <v>2.91</v>
      </c>
      <c r="E110" s="1">
        <v>2.91</v>
      </c>
      <c r="F110" s="1">
        <v>3.2010000000000001</v>
      </c>
      <c r="G110" s="1">
        <v>3.492</v>
      </c>
      <c r="H110" s="1">
        <v>3.7829999999999999</v>
      </c>
    </row>
    <row r="111" spans="1:8" ht="43.2" x14ac:dyDescent="0.3">
      <c r="A111" t="s">
        <v>180</v>
      </c>
      <c r="B111" s="81" t="s">
        <v>421</v>
      </c>
      <c r="C111" s="1">
        <v>2.91</v>
      </c>
      <c r="E111" s="1">
        <v>2.91</v>
      </c>
      <c r="F111" s="1">
        <v>3.2010000000000001</v>
      </c>
      <c r="G111" s="1">
        <v>3.492</v>
      </c>
      <c r="H111" s="1">
        <v>3.7829999999999999</v>
      </c>
    </row>
    <row r="112" spans="1:8" ht="43.2" x14ac:dyDescent="0.3">
      <c r="A112" t="s">
        <v>181</v>
      </c>
      <c r="B112" s="81" t="s">
        <v>422</v>
      </c>
      <c r="C112" s="1">
        <v>2.91</v>
      </c>
      <c r="E112" s="1">
        <v>2.91</v>
      </c>
      <c r="F112" s="1">
        <v>3.2010000000000001</v>
      </c>
      <c r="G112" s="1">
        <v>3.492</v>
      </c>
      <c r="H112" s="1">
        <v>3.7829999999999999</v>
      </c>
    </row>
    <row r="113" spans="1:8" ht="43.2" x14ac:dyDescent="0.3">
      <c r="A113" t="s">
        <v>182</v>
      </c>
      <c r="B113" s="81" t="s">
        <v>423</v>
      </c>
      <c r="C113" s="1">
        <v>2.91</v>
      </c>
      <c r="E113" s="1">
        <v>2.91</v>
      </c>
      <c r="F113" s="1">
        <v>3.2010000000000001</v>
      </c>
      <c r="G113" s="1">
        <v>3.492</v>
      </c>
      <c r="H113" s="1">
        <v>3.7829999999999999</v>
      </c>
    </row>
    <row r="114" spans="1:8" ht="43.2" x14ac:dyDescent="0.3">
      <c r="A114" t="s">
        <v>183</v>
      </c>
      <c r="B114" s="81" t="s">
        <v>424</v>
      </c>
      <c r="C114" s="1">
        <v>2.91</v>
      </c>
      <c r="E114" s="1">
        <v>2.91</v>
      </c>
      <c r="F114" s="1">
        <v>3.2010000000000001</v>
      </c>
      <c r="G114" s="1">
        <v>3.492</v>
      </c>
      <c r="H114" s="1">
        <v>3.7829999999999999</v>
      </c>
    </row>
    <row r="115" spans="1:8" ht="43.2" x14ac:dyDescent="0.3">
      <c r="A115" t="s">
        <v>184</v>
      </c>
      <c r="B115" s="81" t="s">
        <v>425</v>
      </c>
      <c r="C115" s="1">
        <v>2.91</v>
      </c>
      <c r="E115" s="1">
        <v>2.91</v>
      </c>
      <c r="F115" s="1">
        <v>3.2010000000000001</v>
      </c>
      <c r="G115" s="1">
        <v>3.492</v>
      </c>
      <c r="H115" s="1">
        <v>3.7829999999999999</v>
      </c>
    </row>
    <row r="116" spans="1:8" ht="43.2" x14ac:dyDescent="0.3">
      <c r="A116" t="s">
        <v>185</v>
      </c>
      <c r="B116" s="81" t="s">
        <v>426</v>
      </c>
      <c r="C116" s="1">
        <v>2.91</v>
      </c>
      <c r="E116" s="1">
        <v>2.91</v>
      </c>
      <c r="F116" s="1">
        <v>3.2010000000000001</v>
      </c>
      <c r="G116" s="1">
        <v>3.492</v>
      </c>
      <c r="H116" s="1">
        <v>3.7829999999999999</v>
      </c>
    </row>
    <row r="117" spans="1:8" ht="43.2" x14ac:dyDescent="0.3">
      <c r="A117" t="s">
        <v>186</v>
      </c>
      <c r="B117" s="81" t="s">
        <v>427</v>
      </c>
      <c r="C117" s="1">
        <v>2.91</v>
      </c>
      <c r="E117" s="1">
        <v>2.91</v>
      </c>
      <c r="F117" s="1">
        <v>3.2010000000000001</v>
      </c>
      <c r="G117" s="1">
        <v>3.492</v>
      </c>
      <c r="H117" s="1">
        <v>3.7829999999999999</v>
      </c>
    </row>
    <row r="118" spans="1:8" ht="28.8" x14ac:dyDescent="0.3">
      <c r="A118" t="s">
        <v>187</v>
      </c>
      <c r="B118" s="81" t="s">
        <v>428</v>
      </c>
    </row>
    <row r="119" spans="1:8" ht="43.2" x14ac:dyDescent="0.3">
      <c r="A119" t="s">
        <v>188</v>
      </c>
      <c r="B119" s="81" t="s">
        <v>429</v>
      </c>
      <c r="C119" s="1">
        <v>2.91</v>
      </c>
      <c r="E119" s="1">
        <v>2.91</v>
      </c>
      <c r="F119" s="1">
        <v>3.2010000000000001</v>
      </c>
      <c r="G119" s="1">
        <v>3.492</v>
      </c>
      <c r="H119" s="1">
        <v>3.7829999999999999</v>
      </c>
    </row>
    <row r="120" spans="1:8" ht="43.2" x14ac:dyDescent="0.3">
      <c r="A120" t="s">
        <v>189</v>
      </c>
      <c r="B120" s="81" t="s">
        <v>430</v>
      </c>
      <c r="C120" s="1">
        <v>2.91</v>
      </c>
      <c r="E120" s="1">
        <v>2.91</v>
      </c>
      <c r="F120" s="1">
        <v>3.2010000000000001</v>
      </c>
      <c r="G120" s="1">
        <v>3.492</v>
      </c>
      <c r="H120" s="1">
        <v>3.7829999999999999</v>
      </c>
    </row>
    <row r="121" spans="1:8" ht="43.2" x14ac:dyDescent="0.3">
      <c r="A121" t="s">
        <v>190</v>
      </c>
      <c r="B121" s="81" t="s">
        <v>431</v>
      </c>
      <c r="C121" s="1">
        <v>2.91</v>
      </c>
      <c r="E121" s="1">
        <v>2.91</v>
      </c>
      <c r="F121" s="1">
        <v>3.2010000000000001</v>
      </c>
      <c r="G121" s="1">
        <v>3.492</v>
      </c>
      <c r="H121" s="1">
        <v>3.7829999999999999</v>
      </c>
    </row>
    <row r="122" spans="1:8" ht="43.2" x14ac:dyDescent="0.3">
      <c r="A122" t="s">
        <v>191</v>
      </c>
      <c r="B122" s="81" t="s">
        <v>432</v>
      </c>
      <c r="C122" s="1">
        <v>2.91</v>
      </c>
      <c r="E122" s="1">
        <v>2.91</v>
      </c>
      <c r="F122" s="1">
        <v>3.2010000000000001</v>
      </c>
      <c r="G122" s="1">
        <v>3.492</v>
      </c>
      <c r="H122" s="1">
        <v>3.7829999999999999</v>
      </c>
    </row>
    <row r="123" spans="1:8" ht="28.8" x14ac:dyDescent="0.3">
      <c r="A123" t="s">
        <v>192</v>
      </c>
      <c r="B123" s="81" t="s">
        <v>433</v>
      </c>
      <c r="C123" s="1">
        <v>2.91</v>
      </c>
      <c r="E123" s="1">
        <v>2.91</v>
      </c>
      <c r="F123" s="1">
        <v>3.2010000000000001</v>
      </c>
      <c r="G123" s="1">
        <v>3.492</v>
      </c>
      <c r="H123" s="1">
        <v>3.7829999999999999</v>
      </c>
    </row>
    <row r="124" spans="1:8" ht="28.8" x14ac:dyDescent="0.3">
      <c r="A124" t="s">
        <v>193</v>
      </c>
      <c r="B124" s="81" t="s">
        <v>434</v>
      </c>
    </row>
    <row r="125" spans="1:8" ht="28.8" x14ac:dyDescent="0.3">
      <c r="A125" t="s">
        <v>194</v>
      </c>
      <c r="B125" s="81" t="s">
        <v>435</v>
      </c>
      <c r="C125" s="1">
        <v>2.91</v>
      </c>
      <c r="E125" s="1">
        <v>2.91</v>
      </c>
      <c r="F125" s="1">
        <v>3.2010000000000001</v>
      </c>
      <c r="G125" s="1">
        <v>3.492</v>
      </c>
      <c r="H125" s="1">
        <v>3.7829999999999999</v>
      </c>
    </row>
    <row r="126" spans="1:8" ht="28.8" x14ac:dyDescent="0.3">
      <c r="A126" t="s">
        <v>195</v>
      </c>
      <c r="B126" s="81" t="s">
        <v>436</v>
      </c>
      <c r="C126" s="1">
        <v>2.91</v>
      </c>
      <c r="E126" s="1">
        <v>2.91</v>
      </c>
      <c r="F126" s="1">
        <v>3.2010000000000001</v>
      </c>
      <c r="G126" s="1">
        <v>3.492</v>
      </c>
      <c r="H126" s="1">
        <v>3.7829999999999999</v>
      </c>
    </row>
    <row r="127" spans="1:8" ht="28.8" x14ac:dyDescent="0.3">
      <c r="A127" t="s">
        <v>196</v>
      </c>
      <c r="B127" s="81" t="s">
        <v>437</v>
      </c>
      <c r="C127" s="1">
        <v>2.91</v>
      </c>
      <c r="E127" s="1">
        <v>2.91</v>
      </c>
      <c r="F127" s="1">
        <v>3.2010000000000001</v>
      </c>
      <c r="G127" s="1">
        <v>3.492</v>
      </c>
      <c r="H127" s="1">
        <v>3.7829999999999999</v>
      </c>
    </row>
    <row r="128" spans="1:8" ht="57.6" x14ac:dyDescent="0.3">
      <c r="A128" t="s">
        <v>197</v>
      </c>
      <c r="B128" s="81" t="s">
        <v>438</v>
      </c>
      <c r="C128" s="1">
        <v>2.9</v>
      </c>
      <c r="E128" s="1">
        <v>2.9</v>
      </c>
      <c r="F128" s="1">
        <v>3.19</v>
      </c>
      <c r="G128" s="1">
        <v>3.48</v>
      </c>
      <c r="H128" s="1">
        <v>3.77</v>
      </c>
    </row>
    <row r="129" spans="1:8" ht="28.8" x14ac:dyDescent="0.3">
      <c r="A129" t="s">
        <v>198</v>
      </c>
      <c r="B129" s="81" t="s">
        <v>439</v>
      </c>
      <c r="C129" s="1">
        <v>2.91</v>
      </c>
      <c r="E129" s="1">
        <v>2.91</v>
      </c>
      <c r="F129" s="1">
        <v>3.2010000000000001</v>
      </c>
      <c r="G129" s="1">
        <v>3.492</v>
      </c>
      <c r="H129" s="1">
        <v>3.7829999999999999</v>
      </c>
    </row>
    <row r="130" spans="1:8" x14ac:dyDescent="0.3">
      <c r="A130" t="s">
        <v>199</v>
      </c>
      <c r="B130" s="81" t="s">
        <v>440</v>
      </c>
    </row>
    <row r="131" spans="1:8" x14ac:dyDescent="0.3">
      <c r="A131" t="s">
        <v>200</v>
      </c>
      <c r="B131" s="81" t="s">
        <v>440</v>
      </c>
      <c r="C131" s="1">
        <v>2.91</v>
      </c>
      <c r="E131" s="1">
        <v>2.91</v>
      </c>
      <c r="F131" s="1">
        <v>3.2010000000000001</v>
      </c>
      <c r="G131" s="1">
        <v>3.492</v>
      </c>
      <c r="H131" s="1">
        <v>3.7829999999999999</v>
      </c>
    </row>
    <row r="132" spans="1:8" ht="43.2" x14ac:dyDescent="0.3">
      <c r="A132" t="s">
        <v>201</v>
      </c>
      <c r="B132" s="81" t="s">
        <v>441</v>
      </c>
    </row>
    <row r="133" spans="1:8" ht="43.2" x14ac:dyDescent="0.3">
      <c r="A133" t="s">
        <v>202</v>
      </c>
      <c r="B133" s="81" t="s">
        <v>442</v>
      </c>
      <c r="C133" s="1">
        <v>3.42</v>
      </c>
      <c r="E133" s="1">
        <v>3.42</v>
      </c>
      <c r="F133" s="1">
        <v>3.762</v>
      </c>
      <c r="G133" s="1">
        <v>4.1040000000000001</v>
      </c>
      <c r="H133" s="1">
        <v>4.4459999999999997</v>
      </c>
    </row>
    <row r="134" spans="1:8" x14ac:dyDescent="0.3">
      <c r="A134" t="s">
        <v>203</v>
      </c>
      <c r="B134" s="81" t="s">
        <v>443</v>
      </c>
      <c r="C134" s="1">
        <v>3.44</v>
      </c>
      <c r="E134" s="1">
        <v>3.44</v>
      </c>
      <c r="F134" s="1">
        <v>3.7839999999999998</v>
      </c>
      <c r="G134" s="1">
        <v>4.1280000000000001</v>
      </c>
      <c r="H134" s="1">
        <v>4.4720000000000004</v>
      </c>
    </row>
    <row r="135" spans="1:8" ht="43.2" x14ac:dyDescent="0.3">
      <c r="A135" t="s">
        <v>204</v>
      </c>
      <c r="B135" s="81" t="s">
        <v>444</v>
      </c>
      <c r="C135" s="1">
        <v>3.44</v>
      </c>
      <c r="E135" s="1">
        <v>3.44</v>
      </c>
      <c r="F135" s="1">
        <v>3.7839999999999998</v>
      </c>
      <c r="G135" s="1">
        <v>4.1280000000000001</v>
      </c>
      <c r="H135" s="1">
        <v>4.4720000000000004</v>
      </c>
    </row>
    <row r="136" spans="1:8" ht="100.8" x14ac:dyDescent="0.3">
      <c r="A136" t="s">
        <v>205</v>
      </c>
      <c r="B136" s="81" t="s">
        <v>445</v>
      </c>
      <c r="C136" s="1">
        <v>3.44</v>
      </c>
      <c r="E136" s="1">
        <v>3.44</v>
      </c>
      <c r="F136" s="1">
        <v>3.7839999999999998</v>
      </c>
      <c r="G136" s="1">
        <v>4.1280000000000001</v>
      </c>
      <c r="H136" s="1">
        <v>4.4720000000000004</v>
      </c>
    </row>
    <row r="137" spans="1:8" ht="72" x14ac:dyDescent="0.3">
      <c r="A137" t="s">
        <v>206</v>
      </c>
      <c r="B137" s="81" t="s">
        <v>446</v>
      </c>
      <c r="C137" s="1">
        <v>3.44</v>
      </c>
      <c r="E137" s="1">
        <v>3.44</v>
      </c>
      <c r="F137" s="1">
        <v>3.7839999999999998</v>
      </c>
      <c r="G137" s="1">
        <v>4.1280000000000001</v>
      </c>
      <c r="H137" s="1">
        <v>4.4720000000000004</v>
      </c>
    </row>
    <row r="138" spans="1:8" ht="57.6" x14ac:dyDescent="0.3">
      <c r="A138" t="s">
        <v>207</v>
      </c>
      <c r="B138" s="81" t="s">
        <v>447</v>
      </c>
      <c r="C138" s="1">
        <v>3.44</v>
      </c>
      <c r="E138" s="1">
        <v>3.44</v>
      </c>
      <c r="F138" s="1">
        <v>3.7839999999999998</v>
      </c>
      <c r="G138" s="1">
        <v>4.1280000000000001</v>
      </c>
      <c r="H138" s="1">
        <v>4.4720000000000004</v>
      </c>
    </row>
    <row r="139" spans="1:8" ht="43.2" x14ac:dyDescent="0.3">
      <c r="A139" t="s">
        <v>208</v>
      </c>
      <c r="B139" s="81" t="s">
        <v>448</v>
      </c>
      <c r="C139" s="1">
        <v>3.42</v>
      </c>
      <c r="E139" s="1">
        <v>3.42</v>
      </c>
      <c r="F139" s="1">
        <v>3.762</v>
      </c>
      <c r="G139" s="1">
        <v>4.1040000000000001</v>
      </c>
      <c r="H139" s="1">
        <v>4.4459999999999997</v>
      </c>
    </row>
    <row r="140" spans="1:8" ht="57.6" x14ac:dyDescent="0.3">
      <c r="A140" t="s">
        <v>209</v>
      </c>
      <c r="B140" s="81" t="s">
        <v>449</v>
      </c>
      <c r="C140" s="1">
        <v>3.44</v>
      </c>
      <c r="E140" s="1">
        <v>3.44</v>
      </c>
      <c r="F140" s="1">
        <v>3.7839999999999998</v>
      </c>
      <c r="G140" s="1">
        <v>4.1280000000000001</v>
      </c>
      <c r="H140" s="1">
        <v>4.4720000000000004</v>
      </c>
    </row>
    <row r="141" spans="1:8" ht="86.4" x14ac:dyDescent="0.3">
      <c r="A141" t="s">
        <v>210</v>
      </c>
      <c r="B141" s="81" t="s">
        <v>450</v>
      </c>
      <c r="C141" s="1">
        <v>3.44</v>
      </c>
      <c r="E141" s="1">
        <v>3.44</v>
      </c>
      <c r="F141" s="1">
        <v>3.7839999999999998</v>
      </c>
      <c r="G141" s="1">
        <v>4.1280000000000001</v>
      </c>
      <c r="H141" s="1">
        <v>4.4720000000000004</v>
      </c>
    </row>
    <row r="142" spans="1:8" ht="43.2" x14ac:dyDescent="0.3">
      <c r="A142" t="s">
        <v>211</v>
      </c>
      <c r="B142" s="81" t="s">
        <v>451</v>
      </c>
      <c r="C142" s="1">
        <v>3.42</v>
      </c>
      <c r="E142" s="1">
        <v>3.42</v>
      </c>
      <c r="F142" s="1">
        <v>3.762</v>
      </c>
      <c r="G142" s="1">
        <v>4.1040000000000001</v>
      </c>
      <c r="H142" s="1">
        <v>4.4459999999999997</v>
      </c>
    </row>
    <row r="143" spans="1:8" ht="43.2" x14ac:dyDescent="0.3">
      <c r="A143" t="s">
        <v>212</v>
      </c>
      <c r="B143" s="81" t="s">
        <v>452</v>
      </c>
    </row>
    <row r="144" spans="1:8" ht="28.8" x14ac:dyDescent="0.3">
      <c r="A144" t="s">
        <v>213</v>
      </c>
      <c r="B144" s="81" t="s">
        <v>453</v>
      </c>
      <c r="C144" s="1">
        <v>4.55</v>
      </c>
      <c r="E144" s="1">
        <v>4.55</v>
      </c>
      <c r="F144" s="1">
        <v>5.0049999999999999</v>
      </c>
      <c r="G144" s="1">
        <v>5.46</v>
      </c>
      <c r="H144" s="1">
        <v>5.915</v>
      </c>
    </row>
    <row r="145" spans="1:8" ht="28.8" x14ac:dyDescent="0.3">
      <c r="A145" t="s">
        <v>214</v>
      </c>
      <c r="B145" s="81" t="s">
        <v>454</v>
      </c>
      <c r="C145" s="1">
        <v>3.44</v>
      </c>
      <c r="E145" s="1">
        <v>3.44</v>
      </c>
      <c r="F145" s="1">
        <v>3.7839999999999998</v>
      </c>
      <c r="G145" s="1">
        <v>4.1280000000000001</v>
      </c>
      <c r="H145" s="1">
        <v>4.4720000000000004</v>
      </c>
    </row>
    <row r="146" spans="1:8" ht="43.2" x14ac:dyDescent="0.3">
      <c r="A146" t="s">
        <v>215</v>
      </c>
      <c r="B146" s="81" t="s">
        <v>455</v>
      </c>
      <c r="C146" s="1">
        <v>3.44</v>
      </c>
      <c r="E146" s="1">
        <v>3.44</v>
      </c>
      <c r="F146" s="1">
        <v>3.7839999999999998</v>
      </c>
      <c r="G146" s="1">
        <v>4.1280000000000001</v>
      </c>
      <c r="H146" s="1">
        <v>4.4720000000000004</v>
      </c>
    </row>
    <row r="147" spans="1:8" ht="57.6" x14ac:dyDescent="0.3">
      <c r="A147" t="s">
        <v>216</v>
      </c>
      <c r="B147" s="81" t="s">
        <v>456</v>
      </c>
      <c r="C147" s="1">
        <v>3.44</v>
      </c>
      <c r="E147" s="1">
        <v>3.44</v>
      </c>
      <c r="F147" s="1">
        <v>3.7839999999999998</v>
      </c>
      <c r="G147" s="1">
        <v>4.1280000000000001</v>
      </c>
      <c r="H147" s="1">
        <v>4.4720000000000004</v>
      </c>
    </row>
    <row r="148" spans="1:8" ht="57.6" x14ac:dyDescent="0.3">
      <c r="A148" t="s">
        <v>217</v>
      </c>
      <c r="B148" s="81" t="s">
        <v>457</v>
      </c>
      <c r="C148" s="1">
        <v>3.44</v>
      </c>
      <c r="E148" s="1">
        <v>3.44</v>
      </c>
      <c r="F148" s="1">
        <v>3.7839999999999998</v>
      </c>
      <c r="G148" s="1">
        <v>4.1280000000000001</v>
      </c>
      <c r="H148" s="1">
        <v>4.4720000000000004</v>
      </c>
    </row>
    <row r="149" spans="1:8" ht="57.6" x14ac:dyDescent="0.3">
      <c r="A149" t="s">
        <v>218</v>
      </c>
      <c r="B149" s="81" t="s">
        <v>458</v>
      </c>
      <c r="C149" s="1">
        <v>3.44</v>
      </c>
      <c r="E149" s="1">
        <v>3.44</v>
      </c>
      <c r="F149" s="1">
        <v>3.7839999999999998</v>
      </c>
      <c r="G149" s="1">
        <v>4.1280000000000001</v>
      </c>
      <c r="H149" s="1">
        <v>4.4720000000000004</v>
      </c>
    </row>
    <row r="150" spans="1:8" ht="57.6" x14ac:dyDescent="0.3">
      <c r="A150" t="s">
        <v>219</v>
      </c>
      <c r="B150" s="81" t="s">
        <v>459</v>
      </c>
      <c r="C150" s="1">
        <v>3.44</v>
      </c>
      <c r="E150" s="1">
        <v>3.44</v>
      </c>
      <c r="F150" s="1">
        <v>3.7839999999999998</v>
      </c>
      <c r="G150" s="1">
        <v>4.1280000000000001</v>
      </c>
      <c r="H150" s="1">
        <v>4.4720000000000004</v>
      </c>
    </row>
    <row r="151" spans="1:8" ht="72" x14ac:dyDescent="0.3">
      <c r="A151" t="s">
        <v>220</v>
      </c>
      <c r="B151" s="81" t="s">
        <v>460</v>
      </c>
      <c r="C151" s="1">
        <v>3.44</v>
      </c>
      <c r="E151" s="1">
        <v>3.44</v>
      </c>
      <c r="F151" s="1">
        <v>3.7839999999999998</v>
      </c>
      <c r="G151" s="1">
        <v>4.1280000000000001</v>
      </c>
      <c r="H151" s="1">
        <v>4.4720000000000004</v>
      </c>
    </row>
    <row r="152" spans="1:8" ht="72" x14ac:dyDescent="0.3">
      <c r="A152" t="s">
        <v>221</v>
      </c>
      <c r="B152" s="81" t="s">
        <v>461</v>
      </c>
      <c r="C152" s="1">
        <v>3.44</v>
      </c>
      <c r="E152" s="1">
        <v>3.44</v>
      </c>
      <c r="F152" s="1">
        <v>3.7839999999999998</v>
      </c>
      <c r="G152" s="1">
        <v>4.1280000000000001</v>
      </c>
      <c r="H152" s="1">
        <v>4.4720000000000004</v>
      </c>
    </row>
    <row r="153" spans="1:8" ht="43.2" x14ac:dyDescent="0.3">
      <c r="A153" t="s">
        <v>222</v>
      </c>
      <c r="B153" s="81" t="s">
        <v>462</v>
      </c>
    </row>
    <row r="154" spans="1:8" ht="43.2" x14ac:dyDescent="0.3">
      <c r="A154" t="s">
        <v>223</v>
      </c>
      <c r="B154" s="81" t="s">
        <v>463</v>
      </c>
      <c r="C154" s="1">
        <v>4.55</v>
      </c>
      <c r="E154" s="1">
        <v>4.55</v>
      </c>
      <c r="F154" s="1">
        <v>5.0049999999999999</v>
      </c>
      <c r="G154" s="1">
        <v>5.46</v>
      </c>
      <c r="H154" s="1">
        <v>5.915</v>
      </c>
    </row>
    <row r="155" spans="1:8" ht="28.8" x14ac:dyDescent="0.3">
      <c r="A155" t="s">
        <v>224</v>
      </c>
      <c r="B155" s="81" t="s">
        <v>464</v>
      </c>
      <c r="C155" s="1">
        <v>3.44</v>
      </c>
      <c r="E155" s="1">
        <v>3.44</v>
      </c>
      <c r="F155" s="1">
        <v>3.7839999999999998</v>
      </c>
      <c r="G155" s="1">
        <v>4.1280000000000001</v>
      </c>
      <c r="H155" s="1">
        <v>4.4720000000000004</v>
      </c>
    </row>
    <row r="156" spans="1:8" ht="57.6" x14ac:dyDescent="0.3">
      <c r="A156" t="s">
        <v>225</v>
      </c>
      <c r="B156" s="81" t="s">
        <v>465</v>
      </c>
      <c r="C156" s="1">
        <v>3.44</v>
      </c>
      <c r="E156" s="1">
        <v>3.44</v>
      </c>
      <c r="F156" s="1">
        <v>3.7839999999999998</v>
      </c>
      <c r="G156" s="1">
        <v>4.1280000000000001</v>
      </c>
      <c r="H156" s="1">
        <v>4.4720000000000004</v>
      </c>
    </row>
    <row r="157" spans="1:8" ht="43.2" x14ac:dyDescent="0.3">
      <c r="A157" t="s">
        <v>226</v>
      </c>
      <c r="B157" s="81" t="s">
        <v>466</v>
      </c>
      <c r="C157" s="1">
        <v>3.44</v>
      </c>
      <c r="E157" s="1">
        <v>3.44</v>
      </c>
      <c r="F157" s="1">
        <v>3.7839999999999998</v>
      </c>
      <c r="G157" s="1">
        <v>4.1280000000000001</v>
      </c>
      <c r="H157" s="1">
        <v>4.4720000000000004</v>
      </c>
    </row>
    <row r="158" spans="1:8" ht="57.6" x14ac:dyDescent="0.3">
      <c r="A158" t="s">
        <v>227</v>
      </c>
      <c r="B158" s="81" t="s">
        <v>467</v>
      </c>
      <c r="C158" s="1">
        <v>3.44</v>
      </c>
      <c r="E158" s="1">
        <v>3.44</v>
      </c>
      <c r="F158" s="1">
        <v>3.7839999999999998</v>
      </c>
      <c r="G158" s="1">
        <v>4.1280000000000001</v>
      </c>
      <c r="H158" s="1">
        <v>4.4720000000000004</v>
      </c>
    </row>
    <row r="159" spans="1:8" ht="57.6" x14ac:dyDescent="0.3">
      <c r="A159" t="s">
        <v>228</v>
      </c>
      <c r="B159" s="81" t="s">
        <v>468</v>
      </c>
      <c r="C159" s="1">
        <v>3.44</v>
      </c>
      <c r="E159" s="1">
        <v>3.44</v>
      </c>
      <c r="F159" s="1">
        <v>3.7839999999999998</v>
      </c>
      <c r="G159" s="1">
        <v>4.1280000000000001</v>
      </c>
      <c r="H159" s="1">
        <v>4.4720000000000004</v>
      </c>
    </row>
    <row r="160" spans="1:8" ht="57.6" x14ac:dyDescent="0.3">
      <c r="A160" t="s">
        <v>229</v>
      </c>
      <c r="B160" s="81" t="s">
        <v>469</v>
      </c>
      <c r="C160" s="1">
        <v>3.44</v>
      </c>
      <c r="E160" s="1">
        <v>3.44</v>
      </c>
      <c r="F160" s="1">
        <v>3.7839999999999998</v>
      </c>
      <c r="G160" s="1">
        <v>4.1280000000000001</v>
      </c>
      <c r="H160" s="1">
        <v>4.4720000000000004</v>
      </c>
    </row>
    <row r="161" spans="1:8" ht="28.8" x14ac:dyDescent="0.3">
      <c r="A161" t="s">
        <v>230</v>
      </c>
      <c r="B161" s="81" t="s">
        <v>470</v>
      </c>
      <c r="C161" s="1">
        <v>3.44</v>
      </c>
      <c r="E161" s="1">
        <v>3.44</v>
      </c>
      <c r="F161" s="1">
        <v>3.7839999999999998</v>
      </c>
      <c r="G161" s="1">
        <v>4.1280000000000001</v>
      </c>
      <c r="H161" s="1">
        <v>4.4720000000000004</v>
      </c>
    </row>
    <row r="162" spans="1:8" ht="57.6" x14ac:dyDescent="0.3">
      <c r="A162" t="s">
        <v>231</v>
      </c>
      <c r="B162" s="81" t="s">
        <v>471</v>
      </c>
    </row>
    <row r="163" spans="1:8" ht="72" x14ac:dyDescent="0.3">
      <c r="A163" t="s">
        <v>232</v>
      </c>
      <c r="B163" s="81" t="s">
        <v>472</v>
      </c>
      <c r="C163" s="1">
        <v>3.44</v>
      </c>
      <c r="E163" s="1">
        <v>3.44</v>
      </c>
      <c r="F163" s="1">
        <v>3.7839999999999998</v>
      </c>
      <c r="G163" s="1">
        <v>4.1280000000000001</v>
      </c>
      <c r="H163" s="1">
        <v>4.4720000000000004</v>
      </c>
    </row>
    <row r="164" spans="1:8" ht="43.2" x14ac:dyDescent="0.3">
      <c r="A164" t="s">
        <v>233</v>
      </c>
      <c r="B164" s="81" t="s">
        <v>473</v>
      </c>
      <c r="C164" s="1">
        <v>3.42</v>
      </c>
      <c r="E164" s="1">
        <v>3.42</v>
      </c>
      <c r="F164" s="1">
        <v>3.762</v>
      </c>
      <c r="G164" s="1">
        <v>4.1040000000000001</v>
      </c>
      <c r="H164" s="1">
        <v>4.4459999999999997</v>
      </c>
    </row>
    <row r="165" spans="1:8" ht="72" x14ac:dyDescent="0.3">
      <c r="A165" t="s">
        <v>234</v>
      </c>
      <c r="B165" s="81" t="s">
        <v>474</v>
      </c>
      <c r="C165" s="1">
        <v>3.44</v>
      </c>
      <c r="E165" s="1">
        <v>3.44</v>
      </c>
      <c r="F165" s="1">
        <v>3.7839999999999998</v>
      </c>
      <c r="G165" s="1">
        <v>4.1280000000000001</v>
      </c>
      <c r="H165" s="1">
        <v>4.4720000000000004</v>
      </c>
    </row>
    <row r="166" spans="1:8" ht="43.2" x14ac:dyDescent="0.3">
      <c r="A166" t="s">
        <v>235</v>
      </c>
      <c r="B166" s="81" t="s">
        <v>475</v>
      </c>
      <c r="C166" s="1">
        <v>3.44</v>
      </c>
      <c r="E166" s="1">
        <v>3.44</v>
      </c>
      <c r="F166" s="1">
        <v>3.7839999999999998</v>
      </c>
      <c r="G166" s="1">
        <v>4.1280000000000001</v>
      </c>
      <c r="H166" s="1">
        <v>4.4720000000000004</v>
      </c>
    </row>
    <row r="167" spans="1:8" ht="72" x14ac:dyDescent="0.3">
      <c r="A167" t="s">
        <v>236</v>
      </c>
      <c r="B167" s="81" t="s">
        <v>476</v>
      </c>
      <c r="C167" s="1">
        <v>3.44</v>
      </c>
      <c r="E167" s="1">
        <v>3.44</v>
      </c>
      <c r="F167" s="1">
        <v>3.7839999999999998</v>
      </c>
      <c r="G167" s="1">
        <v>4.1280000000000001</v>
      </c>
      <c r="H167" s="1">
        <v>4.4720000000000004</v>
      </c>
    </row>
    <row r="168" spans="1:8" ht="57.6" x14ac:dyDescent="0.3">
      <c r="A168" t="s">
        <v>237</v>
      </c>
      <c r="B168" s="81" t="s">
        <v>477</v>
      </c>
      <c r="C168" s="1">
        <v>3.42</v>
      </c>
      <c r="E168" s="1">
        <v>3.42</v>
      </c>
      <c r="F168" s="1">
        <v>3.762</v>
      </c>
      <c r="G168" s="1">
        <v>4.1040000000000001</v>
      </c>
      <c r="H168" s="1">
        <v>4.4459999999999997</v>
      </c>
    </row>
    <row r="169" spans="1:8" ht="72" x14ac:dyDescent="0.3">
      <c r="A169" t="s">
        <v>238</v>
      </c>
      <c r="B169" s="81" t="s">
        <v>478</v>
      </c>
      <c r="C169" s="1">
        <v>3.44</v>
      </c>
      <c r="E169" s="1">
        <v>3.44</v>
      </c>
      <c r="F169" s="1">
        <v>3.7839999999999998</v>
      </c>
      <c r="G169" s="1">
        <v>4.1280000000000001</v>
      </c>
      <c r="H169" s="1">
        <v>4.4720000000000004</v>
      </c>
    </row>
    <row r="170" spans="1:8" ht="86.4" x14ac:dyDescent="0.3">
      <c r="A170" t="s">
        <v>239</v>
      </c>
      <c r="B170" s="81" t="s">
        <v>479</v>
      </c>
      <c r="C170" s="1">
        <v>3.44</v>
      </c>
      <c r="E170" s="1">
        <v>3.44</v>
      </c>
      <c r="F170" s="1">
        <v>3.7839999999999998</v>
      </c>
      <c r="G170" s="1">
        <v>4.1280000000000001</v>
      </c>
      <c r="H170" s="1">
        <v>4.4720000000000004</v>
      </c>
    </row>
    <row r="171" spans="1:8" ht="28.8" x14ac:dyDescent="0.3">
      <c r="A171" t="s">
        <v>240</v>
      </c>
      <c r="B171" s="81" t="s">
        <v>480</v>
      </c>
      <c r="C171" s="1">
        <v>3.44</v>
      </c>
      <c r="E171" s="1">
        <v>3.44</v>
      </c>
      <c r="F171" s="1">
        <v>3.7839999999999998</v>
      </c>
      <c r="G171" s="1">
        <v>4.1280000000000001</v>
      </c>
      <c r="H171" s="1">
        <v>4.4720000000000004</v>
      </c>
    </row>
    <row r="172" spans="1:8" x14ac:dyDescent="0.3">
      <c r="A172" t="s">
        <v>241</v>
      </c>
      <c r="B172" s="81" t="s">
        <v>481</v>
      </c>
      <c r="C172" s="1">
        <v>3.44</v>
      </c>
      <c r="E172" s="1">
        <v>3.44</v>
      </c>
      <c r="F172" s="1">
        <v>3.7839999999999998</v>
      </c>
      <c r="G172" s="1">
        <v>4.1280000000000001</v>
      </c>
      <c r="H172" s="1">
        <v>4.4720000000000004</v>
      </c>
    </row>
    <row r="173" spans="1:8" ht="28.8" x14ac:dyDescent="0.3">
      <c r="A173" t="s">
        <v>242</v>
      </c>
      <c r="B173" s="81" t="s">
        <v>482</v>
      </c>
      <c r="C173" s="1">
        <v>3.44</v>
      </c>
      <c r="E173" s="1">
        <v>3.44</v>
      </c>
      <c r="F173" s="1">
        <v>3.7839999999999998</v>
      </c>
      <c r="G173" s="1">
        <v>4.1280000000000001</v>
      </c>
      <c r="H173" s="1">
        <v>4.4720000000000004</v>
      </c>
    </row>
    <row r="174" spans="1:8" ht="43.2" x14ac:dyDescent="0.3">
      <c r="A174" t="s">
        <v>243</v>
      </c>
      <c r="B174" s="81" t="s">
        <v>483</v>
      </c>
      <c r="C174" s="1">
        <v>1.55</v>
      </c>
      <c r="E174" s="1">
        <v>1.55</v>
      </c>
      <c r="F174" s="1">
        <v>1.7050000000000001</v>
      </c>
      <c r="G174" s="1">
        <v>1.86</v>
      </c>
      <c r="H174" s="1">
        <v>2.0150000000000001</v>
      </c>
    </row>
    <row r="175" spans="1:8" ht="86.4" x14ac:dyDescent="0.3">
      <c r="A175" t="s">
        <v>244</v>
      </c>
      <c r="B175" s="81" t="s">
        <v>484</v>
      </c>
      <c r="C175" s="1">
        <v>2.58</v>
      </c>
      <c r="E175" s="1">
        <v>2.58</v>
      </c>
      <c r="F175" s="1">
        <v>2.8380000000000001</v>
      </c>
      <c r="G175" s="1">
        <v>3.0960000000000001</v>
      </c>
      <c r="H175" s="1">
        <v>3.3540000000000001</v>
      </c>
    </row>
    <row r="176" spans="1:8" x14ac:dyDescent="0.3">
      <c r="A176" t="s">
        <v>245</v>
      </c>
      <c r="B176" s="81" t="s">
        <v>485</v>
      </c>
    </row>
    <row r="177" spans="1:8" x14ac:dyDescent="0.3">
      <c r="A177" t="s">
        <v>246</v>
      </c>
      <c r="B177" s="81" t="s">
        <v>485</v>
      </c>
      <c r="C177" s="1">
        <v>1.64</v>
      </c>
      <c r="E177" s="1">
        <v>1.64</v>
      </c>
      <c r="F177" s="1">
        <v>1.804</v>
      </c>
      <c r="G177" s="1">
        <v>1.968</v>
      </c>
      <c r="H177" s="1">
        <v>2.1320000000000001</v>
      </c>
    </row>
    <row r="178" spans="1:8" ht="28.8" x14ac:dyDescent="0.3">
      <c r="A178" t="s">
        <v>247</v>
      </c>
      <c r="B178" s="81" t="s">
        <v>486</v>
      </c>
    </row>
    <row r="179" spans="1:8" x14ac:dyDescent="0.3">
      <c r="A179" t="s">
        <v>248</v>
      </c>
      <c r="B179" s="81" t="s">
        <v>487</v>
      </c>
      <c r="C179" s="1">
        <v>2.91</v>
      </c>
      <c r="E179" s="1">
        <v>2.91</v>
      </c>
      <c r="F179" s="1">
        <v>3.2010000000000001</v>
      </c>
      <c r="G179" s="1">
        <v>3.492</v>
      </c>
      <c r="H179" s="1">
        <v>3.7829999999999999</v>
      </c>
    </row>
    <row r="180" spans="1:8" ht="28.8" x14ac:dyDescent="0.3">
      <c r="A180" t="s">
        <v>249</v>
      </c>
      <c r="B180" s="81" t="s">
        <v>488</v>
      </c>
      <c r="C180" s="1">
        <v>1.56</v>
      </c>
      <c r="E180" s="1">
        <v>1.56</v>
      </c>
      <c r="F180" s="1">
        <v>1.716</v>
      </c>
      <c r="G180" s="1">
        <v>1.8720000000000001</v>
      </c>
      <c r="H180" s="1">
        <v>2.028</v>
      </c>
    </row>
    <row r="181" spans="1:8" ht="28.8" x14ac:dyDescent="0.3">
      <c r="A181" t="s">
        <v>250</v>
      </c>
      <c r="B181" s="81" t="s">
        <v>489</v>
      </c>
      <c r="C181" s="1">
        <v>2.91</v>
      </c>
      <c r="E181" s="1">
        <v>2.91</v>
      </c>
      <c r="F181" s="1">
        <v>3.2010000000000001</v>
      </c>
      <c r="G181" s="1">
        <v>3.492</v>
      </c>
      <c r="H181" s="1">
        <v>3.7829999999999999</v>
      </c>
    </row>
    <row r="182" spans="1:8" ht="43.2" x14ac:dyDescent="0.3">
      <c r="A182" t="s">
        <v>251</v>
      </c>
      <c r="B182" s="81" t="s">
        <v>490</v>
      </c>
      <c r="C182" s="1">
        <v>1.56</v>
      </c>
      <c r="E182" s="1">
        <v>1.56</v>
      </c>
      <c r="F182" s="1">
        <v>1.716</v>
      </c>
      <c r="G182" s="1">
        <v>1.8720000000000001</v>
      </c>
      <c r="H182" s="1">
        <v>2.028</v>
      </c>
    </row>
    <row r="183" spans="1:8" ht="43.2" x14ac:dyDescent="0.3">
      <c r="A183" t="s">
        <v>252</v>
      </c>
      <c r="B183" s="81" t="s">
        <v>491</v>
      </c>
      <c r="C183" s="1">
        <v>2.91</v>
      </c>
      <c r="E183" s="1">
        <v>2.91</v>
      </c>
      <c r="F183" s="1">
        <v>3.2010000000000001</v>
      </c>
      <c r="G183" s="1">
        <v>3.492</v>
      </c>
      <c r="H183" s="1">
        <v>3.7829999999999999</v>
      </c>
    </row>
    <row r="184" spans="1:8" ht="43.2" x14ac:dyDescent="0.3">
      <c r="A184" t="s">
        <v>253</v>
      </c>
      <c r="B184" s="81" t="s">
        <v>492</v>
      </c>
      <c r="C184" s="1">
        <v>1.56</v>
      </c>
      <c r="E184" s="1">
        <v>1.56</v>
      </c>
      <c r="F184" s="1">
        <v>1.716</v>
      </c>
      <c r="G184" s="1">
        <v>1.8720000000000001</v>
      </c>
      <c r="H184" s="1">
        <v>2.028</v>
      </c>
    </row>
    <row r="185" spans="1:8" ht="86.4" x14ac:dyDescent="0.3">
      <c r="A185" t="s">
        <v>254</v>
      </c>
      <c r="B185" s="81" t="s">
        <v>493</v>
      </c>
      <c r="C185" s="1">
        <v>1.56</v>
      </c>
      <c r="E185" s="1">
        <v>1.56</v>
      </c>
      <c r="F185" s="1">
        <v>1.716</v>
      </c>
      <c r="G185" s="1">
        <v>1.8720000000000001</v>
      </c>
      <c r="H185" s="1">
        <v>2.028</v>
      </c>
    </row>
    <row r="186" spans="1:8" ht="86.4" x14ac:dyDescent="0.3">
      <c r="A186" t="s">
        <v>255</v>
      </c>
      <c r="B186" s="81" t="s">
        <v>494</v>
      </c>
      <c r="C186" s="1">
        <v>1.56</v>
      </c>
      <c r="E186" s="1">
        <v>1.56</v>
      </c>
      <c r="F186" s="1">
        <v>1.716</v>
      </c>
      <c r="G186" s="1">
        <v>1.8720000000000001</v>
      </c>
      <c r="H186" s="1">
        <v>2.028</v>
      </c>
    </row>
    <row r="187" spans="1:8" ht="72" x14ac:dyDescent="0.3">
      <c r="A187" t="s">
        <v>256</v>
      </c>
      <c r="B187" s="81" t="s">
        <v>495</v>
      </c>
      <c r="C187" s="1">
        <v>2.91</v>
      </c>
      <c r="E187" s="1">
        <v>2.91</v>
      </c>
      <c r="F187" s="1">
        <v>3.2010000000000001</v>
      </c>
      <c r="G187" s="1">
        <v>3.492</v>
      </c>
      <c r="H187" s="1">
        <v>3.7829999999999999</v>
      </c>
    </row>
    <row r="188" spans="1:8" ht="57.6" x14ac:dyDescent="0.3">
      <c r="A188" t="s">
        <v>257</v>
      </c>
      <c r="B188" s="81" t="s">
        <v>496</v>
      </c>
      <c r="C188" s="1">
        <v>2.91</v>
      </c>
      <c r="E188" s="1">
        <v>2.91</v>
      </c>
      <c r="F188" s="1">
        <v>3.2010000000000001</v>
      </c>
      <c r="G188" s="1">
        <v>3.492</v>
      </c>
      <c r="H188" s="1">
        <v>3.7829999999999999</v>
      </c>
    </row>
    <row r="189" spans="1:8" ht="72" x14ac:dyDescent="0.3">
      <c r="A189" t="s">
        <v>258</v>
      </c>
      <c r="B189" s="81" t="s">
        <v>497</v>
      </c>
      <c r="C189" s="1">
        <v>1.57</v>
      </c>
      <c r="E189" s="1">
        <v>1.57</v>
      </c>
      <c r="F189" s="1">
        <v>1.7270000000000001</v>
      </c>
      <c r="G189" s="1">
        <v>1.8839999999999999</v>
      </c>
      <c r="H189" s="1">
        <v>2.0409999999999999</v>
      </c>
    </row>
    <row r="190" spans="1:8" ht="72" x14ac:dyDescent="0.3">
      <c r="A190" t="s">
        <v>259</v>
      </c>
      <c r="B190" s="81" t="s">
        <v>498</v>
      </c>
      <c r="C190" s="1">
        <v>1.57</v>
      </c>
      <c r="E190" s="1">
        <v>1.57</v>
      </c>
      <c r="F190" s="1">
        <v>1.7270000000000001</v>
      </c>
      <c r="G190" s="1">
        <v>1.8839999999999999</v>
      </c>
      <c r="H190" s="1">
        <v>2.0409999999999999</v>
      </c>
    </row>
    <row r="191" spans="1:8" ht="28.8" x14ac:dyDescent="0.3">
      <c r="A191" t="s">
        <v>260</v>
      </c>
      <c r="B191" s="81" t="s">
        <v>499</v>
      </c>
      <c r="C191" s="1">
        <v>1.56</v>
      </c>
      <c r="E191" s="1">
        <v>1.56</v>
      </c>
      <c r="F191" s="1">
        <v>1.716</v>
      </c>
      <c r="G191" s="1">
        <v>1.8720000000000001</v>
      </c>
      <c r="H191" s="1">
        <v>2.028</v>
      </c>
    </row>
    <row r="192" spans="1:8" ht="43.2" x14ac:dyDescent="0.3">
      <c r="A192" t="s">
        <v>261</v>
      </c>
      <c r="B192" s="81" t="s">
        <v>500</v>
      </c>
      <c r="C192" s="1">
        <v>1.57</v>
      </c>
      <c r="E192" s="1">
        <v>1.57</v>
      </c>
      <c r="F192" s="1">
        <v>1.7270000000000001</v>
      </c>
      <c r="G192" s="1">
        <v>1.8839999999999999</v>
      </c>
      <c r="H192" s="1">
        <v>2.0409999999999999</v>
      </c>
    </row>
    <row r="193" spans="1:8" ht="72" x14ac:dyDescent="0.3">
      <c r="A193" t="s">
        <v>262</v>
      </c>
      <c r="B193" s="81" t="s">
        <v>501</v>
      </c>
    </row>
    <row r="194" spans="1:8" ht="43.2" x14ac:dyDescent="0.3">
      <c r="A194" t="s">
        <v>263</v>
      </c>
      <c r="B194" s="81" t="s">
        <v>502</v>
      </c>
      <c r="C194" s="1">
        <v>2.91</v>
      </c>
      <c r="E194" s="1">
        <v>2.91</v>
      </c>
      <c r="F194" s="1">
        <v>3.2010000000000001</v>
      </c>
      <c r="G194" s="1">
        <v>3.492</v>
      </c>
      <c r="H194" s="1">
        <v>3.7829999999999999</v>
      </c>
    </row>
    <row r="195" spans="1:8" ht="57.6" x14ac:dyDescent="0.3">
      <c r="A195" t="s">
        <v>264</v>
      </c>
      <c r="B195" s="81" t="s">
        <v>503</v>
      </c>
      <c r="C195" s="1">
        <v>1.8979999999999999</v>
      </c>
      <c r="E195" s="1">
        <v>1.8979999999999999</v>
      </c>
      <c r="F195" s="1">
        <v>2.0880000000000001</v>
      </c>
      <c r="G195" s="1">
        <v>2.278</v>
      </c>
      <c r="H195" s="1">
        <v>2.4670000000000001</v>
      </c>
    </row>
    <row r="196" spans="1:8" ht="57.6" x14ac:dyDescent="0.3">
      <c r="A196" t="s">
        <v>265</v>
      </c>
      <c r="B196" s="81" t="s">
        <v>504</v>
      </c>
      <c r="C196" s="1">
        <v>2.91</v>
      </c>
      <c r="E196" s="1">
        <v>2.91</v>
      </c>
      <c r="F196" s="1">
        <v>3.2010000000000001</v>
      </c>
      <c r="G196" s="1">
        <v>3.492</v>
      </c>
      <c r="H196" s="1">
        <v>3.7829999999999999</v>
      </c>
    </row>
    <row r="197" spans="1:8" ht="72" x14ac:dyDescent="0.3">
      <c r="A197" t="s">
        <v>266</v>
      </c>
      <c r="B197" s="81" t="s">
        <v>505</v>
      </c>
      <c r="C197" s="1">
        <v>1.8979999999999999</v>
      </c>
      <c r="E197" s="1">
        <v>1.8979999999999999</v>
      </c>
      <c r="F197" s="1">
        <v>2.0880000000000001</v>
      </c>
      <c r="G197" s="1">
        <v>2.278</v>
      </c>
      <c r="H197" s="1">
        <v>2.4670000000000001</v>
      </c>
    </row>
    <row r="198" spans="1:8" ht="43.2" x14ac:dyDescent="0.3">
      <c r="A198" t="s">
        <v>267</v>
      </c>
      <c r="B198" s="81" t="s">
        <v>506</v>
      </c>
      <c r="C198" s="1">
        <v>1.8979999999999999</v>
      </c>
      <c r="E198" s="1">
        <v>1.8979999999999999</v>
      </c>
      <c r="F198" s="1">
        <v>2.0880000000000001</v>
      </c>
      <c r="G198" s="1">
        <v>2.278</v>
      </c>
      <c r="H198" s="1">
        <v>2.4670000000000001</v>
      </c>
    </row>
    <row r="199" spans="1:8" ht="28.8" x14ac:dyDescent="0.3">
      <c r="A199" t="s">
        <v>268</v>
      </c>
      <c r="B199" s="81" t="s">
        <v>507</v>
      </c>
      <c r="C199" s="1">
        <v>1.8979999999999999</v>
      </c>
      <c r="E199" s="1">
        <v>1.8979999999999999</v>
      </c>
      <c r="F199" s="1">
        <v>2.0880000000000001</v>
      </c>
      <c r="G199" s="1">
        <v>2.278</v>
      </c>
      <c r="H199" s="1">
        <v>2.4670000000000001</v>
      </c>
    </row>
    <row r="200" spans="1:8" ht="43.2" x14ac:dyDescent="0.3">
      <c r="A200" t="s">
        <v>269</v>
      </c>
      <c r="B200" s="81" t="s">
        <v>508</v>
      </c>
      <c r="C200" s="1">
        <v>1.8979999999999999</v>
      </c>
      <c r="E200" s="1">
        <v>1.8979999999999999</v>
      </c>
      <c r="F200" s="1">
        <v>2.0880000000000001</v>
      </c>
      <c r="G200" s="1">
        <v>2.278</v>
      </c>
      <c r="H200" s="1">
        <v>2.4670000000000001</v>
      </c>
    </row>
    <row r="201" spans="1:8" ht="43.2" x14ac:dyDescent="0.3">
      <c r="A201" t="s">
        <v>270</v>
      </c>
      <c r="B201" s="81" t="s">
        <v>509</v>
      </c>
      <c r="C201" s="1">
        <v>1.8979999999999999</v>
      </c>
      <c r="E201" s="1">
        <v>1.8979999999999999</v>
      </c>
      <c r="F201" s="1">
        <v>2.0880000000000001</v>
      </c>
      <c r="G201" s="1">
        <v>2.278</v>
      </c>
      <c r="H201" s="1">
        <v>2.4670000000000001</v>
      </c>
    </row>
    <row r="202" spans="1:8" ht="86.4" x14ac:dyDescent="0.3">
      <c r="A202" t="s">
        <v>271</v>
      </c>
      <c r="B202" s="81" t="s">
        <v>510</v>
      </c>
      <c r="C202" s="1">
        <v>1.8979999999999999</v>
      </c>
      <c r="E202" s="1">
        <v>1.8979999999999999</v>
      </c>
      <c r="F202" s="1">
        <v>2.0880000000000001</v>
      </c>
      <c r="G202" s="1">
        <v>2.278</v>
      </c>
      <c r="H202" s="1">
        <v>2.4670000000000001</v>
      </c>
    </row>
    <row r="203" spans="1:8" ht="100.8" x14ac:dyDescent="0.3">
      <c r="A203" t="s">
        <v>272</v>
      </c>
      <c r="B203" s="81" t="s">
        <v>511</v>
      </c>
      <c r="C203" s="1">
        <v>1.8979999999999999</v>
      </c>
      <c r="E203" s="1">
        <v>1.8979999999999999</v>
      </c>
      <c r="F203" s="1">
        <v>2.0880000000000001</v>
      </c>
      <c r="G203" s="1">
        <v>2.278</v>
      </c>
      <c r="H203" s="1">
        <v>2.4670000000000001</v>
      </c>
    </row>
    <row r="204" spans="1:8" ht="100.8" x14ac:dyDescent="0.3">
      <c r="A204" t="s">
        <v>273</v>
      </c>
      <c r="B204" s="81" t="s">
        <v>512</v>
      </c>
      <c r="C204" s="1">
        <v>1.8979999999999999</v>
      </c>
      <c r="E204" s="1">
        <v>1.8979999999999999</v>
      </c>
      <c r="F204" s="1">
        <v>2.0880000000000001</v>
      </c>
      <c r="G204" s="1">
        <v>2.278</v>
      </c>
      <c r="H204" s="1">
        <v>2.4670000000000001</v>
      </c>
    </row>
    <row r="205" spans="1:8" ht="100.8" x14ac:dyDescent="0.3">
      <c r="A205" t="s">
        <v>274</v>
      </c>
      <c r="B205" s="81" t="s">
        <v>513</v>
      </c>
      <c r="C205" s="1">
        <v>2.91</v>
      </c>
      <c r="E205" s="1">
        <v>2.91</v>
      </c>
      <c r="F205" s="1">
        <v>3.2010000000000001</v>
      </c>
      <c r="G205" s="1">
        <v>3.492</v>
      </c>
      <c r="H205" s="1">
        <v>3.7829999999999999</v>
      </c>
    </row>
    <row r="206" spans="1:8" ht="100.8" x14ac:dyDescent="0.3">
      <c r="A206" t="s">
        <v>275</v>
      </c>
      <c r="B206" s="81" t="s">
        <v>514</v>
      </c>
      <c r="C206" s="1">
        <v>2.91</v>
      </c>
      <c r="E206" s="1">
        <v>2.91</v>
      </c>
      <c r="F206" s="1">
        <v>3.2010000000000001</v>
      </c>
      <c r="G206" s="1">
        <v>3.492</v>
      </c>
      <c r="H206" s="1">
        <v>3.7829999999999999</v>
      </c>
    </row>
    <row r="207" spans="1:8" ht="43.2" x14ac:dyDescent="0.3">
      <c r="A207" t="s">
        <v>276</v>
      </c>
      <c r="B207" s="81" t="s">
        <v>515</v>
      </c>
      <c r="C207" s="1">
        <v>1.8979999999999999</v>
      </c>
      <c r="E207" s="1">
        <v>1.8979999999999999</v>
      </c>
      <c r="F207" s="1">
        <v>2.0880000000000001</v>
      </c>
      <c r="G207" s="1">
        <v>2.278</v>
      </c>
      <c r="H207" s="1">
        <v>2.4670000000000001</v>
      </c>
    </row>
    <row r="208" spans="1:8" ht="43.2" x14ac:dyDescent="0.3">
      <c r="A208" t="s">
        <v>277</v>
      </c>
      <c r="B208" s="81" t="s">
        <v>516</v>
      </c>
      <c r="C208" s="1">
        <v>1.8979999999999999</v>
      </c>
      <c r="E208" s="1">
        <v>1.8979999999999999</v>
      </c>
      <c r="F208" s="1">
        <v>2.0880000000000001</v>
      </c>
      <c r="G208" s="1">
        <v>2.278</v>
      </c>
      <c r="H208" s="1">
        <v>2.4670000000000001</v>
      </c>
    </row>
    <row r="209" spans="1:8" ht="100.8" x14ac:dyDescent="0.3">
      <c r="A209" t="s">
        <v>278</v>
      </c>
      <c r="B209" s="81" t="s">
        <v>517</v>
      </c>
      <c r="C209" s="1">
        <v>1.8979999999999999</v>
      </c>
      <c r="E209" s="1">
        <v>1.8979999999999999</v>
      </c>
      <c r="F209" s="1">
        <v>2.0880000000000001</v>
      </c>
      <c r="G209" s="1">
        <v>2.278</v>
      </c>
      <c r="H209" s="1">
        <v>2.4670000000000001</v>
      </c>
    </row>
    <row r="210" spans="1:8" ht="28.8" x14ac:dyDescent="0.3">
      <c r="A210" t="s">
        <v>279</v>
      </c>
      <c r="B210" s="81" t="s">
        <v>518</v>
      </c>
      <c r="C210" s="1">
        <v>2.91</v>
      </c>
      <c r="E210" s="1">
        <v>2.91</v>
      </c>
      <c r="F210" s="1">
        <v>3.2010000000000001</v>
      </c>
      <c r="G210" s="1">
        <v>3.492</v>
      </c>
      <c r="H210" s="1">
        <v>3.7829999999999999</v>
      </c>
    </row>
    <row r="211" spans="1:8" ht="43.2" x14ac:dyDescent="0.3">
      <c r="A211" t="s">
        <v>280</v>
      </c>
      <c r="B211" s="81" t="s">
        <v>519</v>
      </c>
      <c r="C211" s="1">
        <v>1.8979999999999999</v>
      </c>
      <c r="E211" s="1">
        <v>1.8979999999999999</v>
      </c>
      <c r="F211" s="1">
        <v>2.0880000000000001</v>
      </c>
      <c r="G211" s="1">
        <v>2.278</v>
      </c>
      <c r="H211" s="1">
        <v>2.4670000000000001</v>
      </c>
    </row>
    <row r="212" spans="1:8" ht="43.2" x14ac:dyDescent="0.3">
      <c r="A212" t="s">
        <v>281</v>
      </c>
      <c r="B212" s="81" t="s">
        <v>520</v>
      </c>
      <c r="C212" s="1">
        <v>1.8979999999999999</v>
      </c>
      <c r="E212" s="1">
        <v>1.8979999999999999</v>
      </c>
      <c r="F212" s="1">
        <v>2.0880000000000001</v>
      </c>
      <c r="G212" s="1">
        <v>2.278</v>
      </c>
      <c r="H212" s="1">
        <v>2.4670000000000001</v>
      </c>
    </row>
    <row r="213" spans="1:8" ht="100.8" x14ac:dyDescent="0.3">
      <c r="A213" t="s">
        <v>282</v>
      </c>
      <c r="B213" s="81" t="s">
        <v>521</v>
      </c>
      <c r="C213" s="1">
        <v>2.91</v>
      </c>
      <c r="E213" s="1">
        <v>2.91</v>
      </c>
      <c r="F213" s="1">
        <v>3.2010000000000001</v>
      </c>
      <c r="G213" s="1">
        <v>3.492</v>
      </c>
      <c r="H213" s="1">
        <v>3.7829999999999999</v>
      </c>
    </row>
    <row r="214" spans="1:8" ht="100.8" x14ac:dyDescent="0.3">
      <c r="A214" t="s">
        <v>283</v>
      </c>
      <c r="B214" s="81" t="s">
        <v>522</v>
      </c>
      <c r="C214" s="1">
        <v>1.8979999999999999</v>
      </c>
      <c r="E214" s="1">
        <v>1.8979999999999999</v>
      </c>
      <c r="F214" s="1">
        <v>2.0880000000000001</v>
      </c>
      <c r="G214" s="1">
        <v>2.278</v>
      </c>
      <c r="H214" s="1">
        <v>2.4670000000000001</v>
      </c>
    </row>
    <row r="215" spans="1:8" ht="57.6" x14ac:dyDescent="0.3">
      <c r="A215" t="s">
        <v>284</v>
      </c>
      <c r="B215" s="81" t="s">
        <v>523</v>
      </c>
      <c r="C215" s="1">
        <v>1.8979999999999999</v>
      </c>
      <c r="E215" s="1">
        <v>1.8979999999999999</v>
      </c>
      <c r="F215" s="1">
        <v>2.0880000000000001</v>
      </c>
      <c r="G215" s="1">
        <v>2.278</v>
      </c>
      <c r="H215" s="1">
        <v>2.4670000000000001</v>
      </c>
    </row>
    <row r="216" spans="1:8" ht="28.8" x14ac:dyDescent="0.3">
      <c r="A216" t="s">
        <v>285</v>
      </c>
      <c r="B216" s="81" t="s">
        <v>524</v>
      </c>
    </row>
    <row r="217" spans="1:8" x14ac:dyDescent="0.3">
      <c r="A217" t="s">
        <v>286</v>
      </c>
      <c r="B217" s="81" t="s">
        <v>525</v>
      </c>
      <c r="C217" s="1">
        <v>1.63</v>
      </c>
      <c r="E217" s="1">
        <v>1.63</v>
      </c>
      <c r="F217" s="1">
        <v>1.7929999999999999</v>
      </c>
      <c r="G217" s="1">
        <v>1.956</v>
      </c>
      <c r="H217" s="1">
        <v>2.1190000000000002</v>
      </c>
    </row>
    <row r="218" spans="1:8" ht="28.8" x14ac:dyDescent="0.3">
      <c r="A218" t="s">
        <v>287</v>
      </c>
      <c r="B218" s="81" t="s">
        <v>526</v>
      </c>
      <c r="C218" s="1">
        <v>1.63</v>
      </c>
      <c r="E218" s="1">
        <v>1.63</v>
      </c>
      <c r="F218" s="1">
        <v>1.7929999999999999</v>
      </c>
      <c r="G218" s="1">
        <v>1.956</v>
      </c>
      <c r="H218" s="1">
        <v>2.1190000000000002</v>
      </c>
    </row>
    <row r="219" spans="1:8" x14ac:dyDescent="0.3">
      <c r="A219" t="s">
        <v>288</v>
      </c>
      <c r="B219" s="81" t="s">
        <v>527</v>
      </c>
      <c r="C219" s="1">
        <v>1.51</v>
      </c>
      <c r="E219" s="1">
        <v>1.51</v>
      </c>
      <c r="F219" s="1">
        <v>1.661</v>
      </c>
      <c r="G219" s="1">
        <v>1.8120000000000001</v>
      </c>
      <c r="H219" s="1">
        <v>1.9630000000000001</v>
      </c>
    </row>
    <row r="220" spans="1:8" x14ac:dyDescent="0.3">
      <c r="A220" t="s">
        <v>289</v>
      </c>
      <c r="B220" s="81" t="s">
        <v>528</v>
      </c>
      <c r="C220" s="1">
        <v>2.63</v>
      </c>
      <c r="E220" s="1">
        <v>2.63</v>
      </c>
      <c r="F220" s="1">
        <v>2.8929999999999998</v>
      </c>
      <c r="G220" s="1">
        <v>3.1560000000000001</v>
      </c>
      <c r="H220" s="1">
        <v>3.419</v>
      </c>
    </row>
    <row r="221" spans="1:8" ht="28.8" x14ac:dyDescent="0.3">
      <c r="A221" t="s">
        <v>290</v>
      </c>
      <c r="B221" s="81" t="s">
        <v>529</v>
      </c>
      <c r="C221" s="1">
        <v>2.63</v>
      </c>
      <c r="E221" s="1">
        <v>2.63</v>
      </c>
      <c r="F221" s="1">
        <v>2.8929999999999998</v>
      </c>
      <c r="G221" s="1">
        <v>3.1560000000000001</v>
      </c>
      <c r="H221" s="1">
        <v>3.419</v>
      </c>
    </row>
    <row r="222" spans="1:8" ht="28.8" x14ac:dyDescent="0.3">
      <c r="A222" t="s">
        <v>291</v>
      </c>
      <c r="B222" s="81" t="s">
        <v>530</v>
      </c>
      <c r="C222" s="1">
        <v>2.63</v>
      </c>
      <c r="E222" s="1">
        <v>2.63</v>
      </c>
      <c r="F222" s="1">
        <v>2.8929999999999998</v>
      </c>
      <c r="G222" s="1">
        <v>3.1560000000000001</v>
      </c>
      <c r="H222" s="1">
        <v>3.419</v>
      </c>
    </row>
    <row r="223" spans="1:8" ht="43.2" x14ac:dyDescent="0.3">
      <c r="A223" t="s">
        <v>292</v>
      </c>
      <c r="B223" s="81" t="s">
        <v>531</v>
      </c>
      <c r="C223" s="1">
        <v>2.63</v>
      </c>
      <c r="E223" s="1">
        <v>2.63</v>
      </c>
      <c r="F223" s="1">
        <v>2.8929999999999998</v>
      </c>
      <c r="G223" s="1">
        <v>3.1560000000000001</v>
      </c>
      <c r="H223" s="1">
        <v>3.419</v>
      </c>
    </row>
    <row r="224" spans="1:8" x14ac:dyDescent="0.3">
      <c r="A224" t="s">
        <v>293</v>
      </c>
      <c r="B224" s="81" t="s">
        <v>532</v>
      </c>
      <c r="C224" s="1">
        <v>1.53</v>
      </c>
      <c r="E224" s="1">
        <v>1.53</v>
      </c>
      <c r="F224" s="1">
        <v>1.6830000000000001</v>
      </c>
      <c r="G224" s="1">
        <v>1.8360000000000001</v>
      </c>
      <c r="H224" s="1">
        <v>1.9890000000000001</v>
      </c>
    </row>
    <row r="225" spans="1:8" ht="28.8" x14ac:dyDescent="0.3">
      <c r="A225" t="s">
        <v>294</v>
      </c>
      <c r="B225" s="81" t="s">
        <v>533</v>
      </c>
      <c r="C225" s="1">
        <v>1.53</v>
      </c>
      <c r="E225" s="1">
        <v>1.53</v>
      </c>
      <c r="F225" s="1">
        <v>1.6830000000000001</v>
      </c>
      <c r="G225" s="1">
        <v>1.8360000000000001</v>
      </c>
      <c r="H225" s="1">
        <v>1.9890000000000001</v>
      </c>
    </row>
    <row r="226" spans="1:8" ht="28.8" x14ac:dyDescent="0.3">
      <c r="A226" t="s">
        <v>295</v>
      </c>
      <c r="B226" s="81" t="s">
        <v>534</v>
      </c>
      <c r="C226" s="1">
        <v>1.53</v>
      </c>
      <c r="E226" s="1">
        <v>1.53</v>
      </c>
      <c r="F226" s="1">
        <v>1.6830000000000001</v>
      </c>
      <c r="G226" s="1">
        <v>1.8360000000000001</v>
      </c>
      <c r="H226" s="1">
        <v>1.9890000000000001</v>
      </c>
    </row>
    <row r="227" spans="1:8" ht="43.2" x14ac:dyDescent="0.3">
      <c r="A227" t="s">
        <v>296</v>
      </c>
      <c r="B227" s="81" t="s">
        <v>535</v>
      </c>
      <c r="C227" s="1">
        <v>1.53</v>
      </c>
      <c r="E227" s="1">
        <v>1.53</v>
      </c>
      <c r="F227" s="1">
        <v>1.6830000000000001</v>
      </c>
      <c r="G227" s="1">
        <v>1.8360000000000001</v>
      </c>
      <c r="H227" s="1">
        <v>1.9890000000000001</v>
      </c>
    </row>
    <row r="228" spans="1:8" ht="100.8" x14ac:dyDescent="0.3">
      <c r="A228" t="s">
        <v>297</v>
      </c>
      <c r="B228" s="81" t="s">
        <v>536</v>
      </c>
      <c r="C228" s="1">
        <v>2.69</v>
      </c>
      <c r="E228" s="1">
        <v>2.69</v>
      </c>
      <c r="F228" s="1">
        <v>2.9590000000000001</v>
      </c>
      <c r="G228" s="1">
        <v>3.2280000000000002</v>
      </c>
      <c r="H228" s="1">
        <v>3.4969999999999999</v>
      </c>
    </row>
    <row r="229" spans="1:8" ht="86.4" x14ac:dyDescent="0.3">
      <c r="A229" t="s">
        <v>298</v>
      </c>
      <c r="B229" s="81" t="s">
        <v>537</v>
      </c>
      <c r="C229" s="1">
        <v>2.9</v>
      </c>
      <c r="E229" s="1">
        <v>2.9</v>
      </c>
      <c r="F229" s="1">
        <v>3.19</v>
      </c>
      <c r="G229" s="1">
        <v>3.48</v>
      </c>
      <c r="H229" s="1">
        <v>3.77</v>
      </c>
    </row>
    <row r="230" spans="1:8" ht="86.4" x14ac:dyDescent="0.3">
      <c r="A230" t="s">
        <v>299</v>
      </c>
      <c r="B230" s="81" t="s">
        <v>538</v>
      </c>
      <c r="C230" s="1">
        <v>1.58</v>
      </c>
      <c r="E230" s="1">
        <v>1.58</v>
      </c>
      <c r="F230" s="1">
        <v>1.738</v>
      </c>
      <c r="G230" s="1">
        <v>1.8959999999999999</v>
      </c>
      <c r="H230" s="1">
        <v>2.0539999999999998</v>
      </c>
    </row>
    <row r="231" spans="1:8" ht="43.2" x14ac:dyDescent="0.3">
      <c r="A231" t="s">
        <v>300</v>
      </c>
      <c r="B231" s="81" t="s">
        <v>539</v>
      </c>
    </row>
    <row r="232" spans="1:8" ht="43.2" x14ac:dyDescent="0.3">
      <c r="A232" t="s">
        <v>301</v>
      </c>
      <c r="B232" s="81" t="s">
        <v>539</v>
      </c>
      <c r="C232" s="1">
        <v>2.9</v>
      </c>
      <c r="E232" s="1">
        <v>2.9</v>
      </c>
      <c r="F232" s="1">
        <v>3.19</v>
      </c>
      <c r="G232" s="1">
        <v>3.48</v>
      </c>
      <c r="H232" s="1">
        <v>3.77</v>
      </c>
    </row>
    <row r="233" spans="1:8" ht="72" x14ac:dyDescent="0.3">
      <c r="A233" t="s">
        <v>302</v>
      </c>
      <c r="B233" s="81" t="s">
        <v>540</v>
      </c>
    </row>
    <row r="234" spans="1:8" x14ac:dyDescent="0.3">
      <c r="A234" t="s">
        <v>303</v>
      </c>
      <c r="B234" s="81" t="s">
        <v>541</v>
      </c>
      <c r="C234" s="1">
        <v>1.53</v>
      </c>
      <c r="E234" s="1">
        <v>1.53</v>
      </c>
      <c r="F234" s="1">
        <v>1.6830000000000001</v>
      </c>
      <c r="G234" s="1">
        <v>1.8360000000000001</v>
      </c>
      <c r="H234" s="1">
        <v>1.9890000000000001</v>
      </c>
    </row>
    <row r="235" spans="1:8" x14ac:dyDescent="0.3">
      <c r="A235" t="s">
        <v>304</v>
      </c>
      <c r="B235" s="81" t="s">
        <v>542</v>
      </c>
      <c r="C235" s="1">
        <v>2.91</v>
      </c>
      <c r="E235" s="1">
        <v>2.91</v>
      </c>
      <c r="F235" s="1">
        <v>3.2010000000000001</v>
      </c>
      <c r="G235" s="1">
        <v>3.492</v>
      </c>
      <c r="H235" s="1">
        <v>3.7829999999999999</v>
      </c>
    </row>
    <row r="236" spans="1:8" ht="28.8" x14ac:dyDescent="0.3">
      <c r="A236" t="s">
        <v>305</v>
      </c>
      <c r="B236" s="81" t="s">
        <v>543</v>
      </c>
      <c r="C236" s="1">
        <v>1.53</v>
      </c>
      <c r="E236" s="1">
        <v>1.53</v>
      </c>
      <c r="F236" s="1">
        <v>1.6830000000000001</v>
      </c>
      <c r="G236" s="1">
        <v>1.8360000000000001</v>
      </c>
      <c r="H236" s="1">
        <v>1.9890000000000001</v>
      </c>
    </row>
    <row r="237" spans="1:8" x14ac:dyDescent="0.3">
      <c r="A237" t="s">
        <v>306</v>
      </c>
      <c r="B237" s="81" t="s">
        <v>544</v>
      </c>
      <c r="C237" s="1">
        <v>1.53</v>
      </c>
      <c r="E237" s="1">
        <v>1.53</v>
      </c>
      <c r="F237" s="1">
        <v>1.6830000000000001</v>
      </c>
      <c r="G237" s="1">
        <v>1.8360000000000001</v>
      </c>
      <c r="H237" s="1">
        <v>1.9890000000000001</v>
      </c>
    </row>
    <row r="238" spans="1:8" x14ac:dyDescent="0.3">
      <c r="A238" t="s">
        <v>307</v>
      </c>
      <c r="B238" s="81" t="s">
        <v>545</v>
      </c>
      <c r="C238" s="1">
        <v>2.91</v>
      </c>
      <c r="E238" s="1">
        <v>2.91</v>
      </c>
      <c r="F238" s="1">
        <v>3.2010000000000001</v>
      </c>
      <c r="G238" s="1">
        <v>3.492</v>
      </c>
      <c r="H238" s="1">
        <v>3.7829999999999999</v>
      </c>
    </row>
    <row r="239" spans="1:8" ht="28.8" x14ac:dyDescent="0.3">
      <c r="A239" t="s">
        <v>308</v>
      </c>
      <c r="B239" s="81" t="s">
        <v>546</v>
      </c>
      <c r="C239" s="1">
        <v>1.53</v>
      </c>
      <c r="E239" s="1">
        <v>1.53</v>
      </c>
      <c r="F239" s="1">
        <v>1.6830000000000001</v>
      </c>
      <c r="G239" s="1">
        <v>1.8360000000000001</v>
      </c>
      <c r="H239" s="1">
        <v>1.9890000000000001</v>
      </c>
    </row>
    <row r="240" spans="1:8" ht="43.2" x14ac:dyDescent="0.3">
      <c r="A240" t="s">
        <v>309</v>
      </c>
      <c r="B240" s="81" t="s">
        <v>547</v>
      </c>
      <c r="C240" s="1">
        <v>1.53</v>
      </c>
      <c r="E240" s="1">
        <v>1.53</v>
      </c>
      <c r="F240" s="1">
        <v>1.6830000000000001</v>
      </c>
      <c r="G240" s="1">
        <v>1.8360000000000001</v>
      </c>
      <c r="H240" s="1">
        <v>1.9890000000000001</v>
      </c>
    </row>
    <row r="241" spans="1:8" ht="72" x14ac:dyDescent="0.3">
      <c r="A241" t="s">
        <v>310</v>
      </c>
      <c r="B241" s="81" t="s">
        <v>548</v>
      </c>
      <c r="C241" s="1">
        <v>2.48</v>
      </c>
      <c r="E241" s="1">
        <v>2.48</v>
      </c>
      <c r="F241" s="1">
        <v>2.7280000000000002</v>
      </c>
      <c r="G241" s="1">
        <v>2.976</v>
      </c>
      <c r="H241" s="1">
        <v>3.2240000000000002</v>
      </c>
    </row>
    <row r="242" spans="1:8" x14ac:dyDescent="0.3">
      <c r="A242" t="s">
        <v>311</v>
      </c>
      <c r="B242" s="81" t="s">
        <v>549</v>
      </c>
      <c r="C242" s="1">
        <v>2.86</v>
      </c>
      <c r="E242" s="1">
        <v>2.86</v>
      </c>
      <c r="F242" s="1">
        <v>3.1459999999999999</v>
      </c>
      <c r="G242" s="1">
        <v>3.4319999999999999</v>
      </c>
      <c r="H242" s="1">
        <v>3.718</v>
      </c>
    </row>
    <row r="243" spans="1:8" ht="28.8" x14ac:dyDescent="0.3">
      <c r="A243" t="s">
        <v>312</v>
      </c>
      <c r="B243" s="81" t="s">
        <v>550</v>
      </c>
      <c r="C243" s="1">
        <v>1.53</v>
      </c>
      <c r="E243" s="1">
        <v>1.53</v>
      </c>
      <c r="F243" s="1">
        <v>1.6830000000000001</v>
      </c>
      <c r="G243" s="1">
        <v>1.8360000000000001</v>
      </c>
      <c r="H243" s="1">
        <v>1.9890000000000001</v>
      </c>
    </row>
    <row r="244" spans="1:8" ht="28.8" x14ac:dyDescent="0.3">
      <c r="A244" t="s">
        <v>313</v>
      </c>
      <c r="B244" s="81" t="s">
        <v>551</v>
      </c>
      <c r="C244" s="1">
        <v>1.53</v>
      </c>
      <c r="E244" s="1">
        <v>1.53</v>
      </c>
      <c r="F244" s="1">
        <v>1.6830000000000001</v>
      </c>
      <c r="G244" s="1">
        <v>1.8360000000000001</v>
      </c>
      <c r="H244" s="1">
        <v>1.9890000000000001</v>
      </c>
    </row>
    <row r="245" spans="1:8" ht="28.8" x14ac:dyDescent="0.3">
      <c r="A245" t="s">
        <v>314</v>
      </c>
      <c r="B245" s="81" t="s">
        <v>552</v>
      </c>
      <c r="C245" s="1">
        <v>1.83</v>
      </c>
      <c r="E245" s="1">
        <v>1.83</v>
      </c>
      <c r="F245" s="1">
        <v>2.0129999999999999</v>
      </c>
      <c r="G245" s="1">
        <v>2.1960000000000002</v>
      </c>
      <c r="H245" s="1">
        <v>2.379</v>
      </c>
    </row>
    <row r="246" spans="1:8" ht="28.8" x14ac:dyDescent="0.3">
      <c r="A246" t="s">
        <v>315</v>
      </c>
      <c r="B246" s="81" t="s">
        <v>553</v>
      </c>
      <c r="C246" s="1">
        <v>1.74</v>
      </c>
      <c r="E246" s="1">
        <v>1.74</v>
      </c>
      <c r="F246" s="1">
        <v>1.9139999999999999</v>
      </c>
      <c r="G246" s="1">
        <v>2.0880000000000001</v>
      </c>
      <c r="H246" s="1">
        <v>2.262</v>
      </c>
    </row>
    <row r="247" spans="1:8" x14ac:dyDescent="0.3">
      <c r="A247" t="s">
        <v>316</v>
      </c>
      <c r="B247" s="81" t="s">
        <v>554</v>
      </c>
      <c r="C247" s="1">
        <v>1.53</v>
      </c>
      <c r="E247" s="1">
        <v>1.53</v>
      </c>
      <c r="F247" s="1">
        <v>1.6830000000000001</v>
      </c>
      <c r="G247" s="1">
        <v>1.8360000000000001</v>
      </c>
      <c r="H247" s="1">
        <v>1.9890000000000001</v>
      </c>
    </row>
    <row r="248" spans="1:8" x14ac:dyDescent="0.3">
      <c r="A248" t="s">
        <v>317</v>
      </c>
      <c r="B248" s="81" t="s">
        <v>555</v>
      </c>
      <c r="C248" s="1">
        <v>1.53</v>
      </c>
      <c r="E248" s="1">
        <v>1.53</v>
      </c>
      <c r="F248" s="1">
        <v>1.6830000000000001</v>
      </c>
      <c r="G248" s="1">
        <v>1.8360000000000001</v>
      </c>
      <c r="H248" s="1">
        <v>1.9890000000000001</v>
      </c>
    </row>
    <row r="249" spans="1:8" ht="28.8" x14ac:dyDescent="0.3">
      <c r="A249" t="s">
        <v>318</v>
      </c>
      <c r="B249" s="81" t="s">
        <v>556</v>
      </c>
    </row>
    <row r="250" spans="1:8" ht="28.8" x14ac:dyDescent="0.3">
      <c r="A250" t="s">
        <v>319</v>
      </c>
      <c r="B250" s="81" t="s">
        <v>557</v>
      </c>
      <c r="C250" s="1">
        <v>1.51</v>
      </c>
      <c r="E250" s="1">
        <v>1.51</v>
      </c>
      <c r="F250" s="1">
        <v>1.661</v>
      </c>
      <c r="G250" s="1">
        <v>1.8120000000000001</v>
      </c>
      <c r="H250" s="1">
        <v>1.9630000000000001</v>
      </c>
    </row>
    <row r="251" spans="1:8" ht="43.2" x14ac:dyDescent="0.3">
      <c r="A251" t="s">
        <v>320</v>
      </c>
      <c r="B251" s="81" t="s">
        <v>558</v>
      </c>
      <c r="C251" s="1">
        <v>1.51</v>
      </c>
      <c r="E251" s="1">
        <v>1.51</v>
      </c>
      <c r="F251" s="1">
        <v>1.661</v>
      </c>
      <c r="G251" s="1">
        <v>1.8120000000000001</v>
      </c>
      <c r="H251" s="1">
        <v>1.9630000000000001</v>
      </c>
    </row>
    <row r="252" spans="1:8" ht="28.8" x14ac:dyDescent="0.3">
      <c r="A252" t="s">
        <v>321</v>
      </c>
      <c r="B252" s="81" t="s">
        <v>559</v>
      </c>
      <c r="C252" s="1">
        <v>1.53</v>
      </c>
      <c r="E252" s="1">
        <v>1.53</v>
      </c>
      <c r="F252" s="1">
        <v>1.6830000000000001</v>
      </c>
      <c r="G252" s="1">
        <v>1.8360000000000001</v>
      </c>
      <c r="H252" s="1">
        <v>1.9890000000000001</v>
      </c>
    </row>
    <row r="253" spans="1:8" x14ac:dyDescent="0.3">
      <c r="A253" t="s">
        <v>322</v>
      </c>
      <c r="B253" s="81" t="s">
        <v>560</v>
      </c>
      <c r="C253" s="1">
        <v>1.53</v>
      </c>
      <c r="E253" s="1">
        <v>1.53</v>
      </c>
      <c r="F253" s="1">
        <v>1.6830000000000001</v>
      </c>
      <c r="G253" s="1">
        <v>1.8360000000000001</v>
      </c>
      <c r="H253" s="1">
        <v>1.9890000000000001</v>
      </c>
    </row>
    <row r="254" spans="1:8" ht="28.8" x14ac:dyDescent="0.3">
      <c r="A254" t="s">
        <v>323</v>
      </c>
      <c r="B254" s="81" t="s">
        <v>561</v>
      </c>
      <c r="C254" s="1">
        <v>1.53</v>
      </c>
      <c r="E254" s="1">
        <v>1.53</v>
      </c>
      <c r="F254" s="1">
        <v>1.6830000000000001</v>
      </c>
      <c r="G254" s="1">
        <v>1.8360000000000001</v>
      </c>
      <c r="H254" s="1">
        <v>1.9890000000000001</v>
      </c>
    </row>
    <row r="255" spans="1:8" x14ac:dyDescent="0.3">
      <c r="A255" t="s">
        <v>324</v>
      </c>
      <c r="B255" s="81" t="s">
        <v>562</v>
      </c>
      <c r="C255" s="1">
        <v>1.53</v>
      </c>
      <c r="E255" s="1">
        <v>1.53</v>
      </c>
      <c r="F255" s="1">
        <v>1.6830000000000001</v>
      </c>
      <c r="G255" s="1">
        <v>1.8360000000000001</v>
      </c>
      <c r="H255" s="1">
        <v>1.9890000000000001</v>
      </c>
    </row>
    <row r="256" spans="1:8" ht="43.2" x14ac:dyDescent="0.3">
      <c r="A256" t="s">
        <v>325</v>
      </c>
      <c r="B256" s="81" t="s">
        <v>563</v>
      </c>
      <c r="C256" s="1">
        <v>1.53</v>
      </c>
      <c r="E256" s="1">
        <v>1.53</v>
      </c>
      <c r="F256" s="1">
        <v>1.6830000000000001</v>
      </c>
      <c r="G256" s="1">
        <v>1.8360000000000001</v>
      </c>
      <c r="H256" s="1">
        <v>1.9890000000000001</v>
      </c>
    </row>
    <row r="257" spans="1:8" ht="28.8" x14ac:dyDescent="0.3">
      <c r="A257" t="s">
        <v>326</v>
      </c>
      <c r="B257" s="81" t="s">
        <v>564</v>
      </c>
      <c r="C257" s="1">
        <v>1.51</v>
      </c>
      <c r="E257" s="1">
        <v>1.51</v>
      </c>
      <c r="F257" s="1">
        <v>1.661</v>
      </c>
      <c r="G257" s="1">
        <v>1.8120000000000001</v>
      </c>
      <c r="H257" s="1">
        <v>1.9630000000000001</v>
      </c>
    </row>
    <row r="258" spans="1:8" ht="28.8" x14ac:dyDescent="0.3">
      <c r="A258" t="s">
        <v>327</v>
      </c>
      <c r="B258" s="81" t="s">
        <v>565</v>
      </c>
      <c r="C258" s="1">
        <v>1.51</v>
      </c>
      <c r="E258" s="1">
        <v>1.51</v>
      </c>
      <c r="F258" s="1">
        <v>1.661</v>
      </c>
      <c r="G258" s="1">
        <v>1.8120000000000001</v>
      </c>
      <c r="H258" s="1">
        <v>1.9630000000000001</v>
      </c>
    </row>
    <row r="259" spans="1:8" ht="28.8" x14ac:dyDescent="0.3">
      <c r="A259" t="s">
        <v>328</v>
      </c>
      <c r="B259" s="81" t="s">
        <v>566</v>
      </c>
      <c r="C259" s="1">
        <v>1.51</v>
      </c>
      <c r="E259" s="1">
        <v>1.51</v>
      </c>
      <c r="F259" s="1">
        <v>1.661</v>
      </c>
      <c r="G259" s="1">
        <v>1.8120000000000001</v>
      </c>
      <c r="H259" s="1">
        <v>1.9630000000000001</v>
      </c>
    </row>
    <row r="260" spans="1:8" ht="28.8" x14ac:dyDescent="0.3">
      <c r="A260" t="s">
        <v>329</v>
      </c>
      <c r="B260" s="81" t="s">
        <v>567</v>
      </c>
      <c r="C260" s="1">
        <v>1.53</v>
      </c>
      <c r="E260" s="1">
        <v>1.53</v>
      </c>
      <c r="F260" s="1">
        <v>1.6830000000000001</v>
      </c>
      <c r="G260" s="1">
        <v>1.8360000000000001</v>
      </c>
      <c r="H260" s="1">
        <v>1.9890000000000001</v>
      </c>
    </row>
  </sheetData>
  <sheetProtection algorithmName="SHA-512" hashValue="5GeD1ZYeDJ3qr2tKMz6UJt0R4A1M46ox54/kOzBTn0PhC0fVvHhqohhZmpZpcMRLmWjxHLCCYuB5QgodaPchDA==" saltValue="K/ETONR99+d9R1Qz0iebYg==" spinCount="100000" sheet="1" objects="1" scenarios="1"/>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List87"/>
  <dimension ref="A1:I39"/>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0.83</v>
      </c>
      <c r="D4" s="1">
        <v>0.03</v>
      </c>
      <c r="E4" s="1">
        <v>0.86</v>
      </c>
      <c r="F4" s="1">
        <v>0.94599999999999995</v>
      </c>
      <c r="G4" s="1">
        <v>1.032</v>
      </c>
      <c r="H4" s="1">
        <v>1.1180000000000001</v>
      </c>
      <c r="I4" t="s">
        <v>83</v>
      </c>
    </row>
    <row r="5" spans="1:9" x14ac:dyDescent="0.3">
      <c r="A5" t="s">
        <v>11</v>
      </c>
      <c r="B5" s="81" t="s">
        <v>48</v>
      </c>
    </row>
    <row r="6" spans="1:9" x14ac:dyDescent="0.3">
      <c r="A6" t="s">
        <v>12</v>
      </c>
      <c r="B6" s="81" t="s">
        <v>49</v>
      </c>
      <c r="C6" s="1">
        <v>0.86</v>
      </c>
      <c r="D6" s="1">
        <v>0.06</v>
      </c>
      <c r="E6" s="1">
        <v>0.92</v>
      </c>
      <c r="F6" s="1">
        <v>1.012</v>
      </c>
      <c r="G6" s="1">
        <v>1.1040000000000001</v>
      </c>
      <c r="H6" s="1">
        <v>1.196</v>
      </c>
    </row>
    <row r="7" spans="1:9" x14ac:dyDescent="0.3">
      <c r="A7" t="s">
        <v>13</v>
      </c>
      <c r="B7" s="81" t="s">
        <v>50</v>
      </c>
    </row>
    <row r="8" spans="1:9" x14ac:dyDescent="0.3">
      <c r="A8" t="s">
        <v>13</v>
      </c>
      <c r="B8" s="81" t="s">
        <v>51</v>
      </c>
    </row>
    <row r="9" spans="1:9" x14ac:dyDescent="0.3">
      <c r="A9" t="s">
        <v>14</v>
      </c>
      <c r="B9" s="81" t="s">
        <v>52</v>
      </c>
    </row>
    <row r="10" spans="1:9" x14ac:dyDescent="0.3">
      <c r="A10" t="s">
        <v>85</v>
      </c>
      <c r="B10" s="81" t="s">
        <v>330</v>
      </c>
      <c r="C10" s="1">
        <v>1.7</v>
      </c>
      <c r="E10" s="1">
        <v>1.7</v>
      </c>
      <c r="F10" s="1">
        <v>1.87</v>
      </c>
      <c r="G10" s="1">
        <v>2.04</v>
      </c>
      <c r="H10" s="1">
        <v>2.21</v>
      </c>
      <c r="I10" t="s">
        <v>572</v>
      </c>
    </row>
    <row r="11" spans="1:9" x14ac:dyDescent="0.3">
      <c r="A11" t="s">
        <v>86</v>
      </c>
      <c r="B11" s="81" t="s">
        <v>331</v>
      </c>
      <c r="C11" s="1">
        <v>1.81</v>
      </c>
      <c r="E11" s="1">
        <v>1.81</v>
      </c>
      <c r="F11" s="1">
        <v>1.9910000000000001</v>
      </c>
      <c r="G11" s="1">
        <v>2.1720000000000002</v>
      </c>
      <c r="H11" s="1">
        <v>2.3530000000000002</v>
      </c>
      <c r="I11" t="s">
        <v>572</v>
      </c>
    </row>
    <row r="12" spans="1:9" x14ac:dyDescent="0.3">
      <c r="A12" t="s">
        <v>87</v>
      </c>
      <c r="B12" s="81" t="s">
        <v>332</v>
      </c>
      <c r="C12" s="1">
        <v>2.0299999999999998</v>
      </c>
      <c r="E12" s="1">
        <v>2.0299999999999998</v>
      </c>
      <c r="F12" s="1">
        <v>2.2330000000000001</v>
      </c>
      <c r="G12" s="1">
        <v>2.4359999999999999</v>
      </c>
      <c r="H12" s="1">
        <v>2.6389999999999998</v>
      </c>
      <c r="I12" t="s">
        <v>572</v>
      </c>
    </row>
    <row r="13" spans="1:9" x14ac:dyDescent="0.3">
      <c r="A13" t="s">
        <v>88</v>
      </c>
      <c r="B13" s="81" t="s">
        <v>333</v>
      </c>
      <c r="C13" s="1">
        <v>2.0499999999999998</v>
      </c>
      <c r="E13" s="1">
        <v>2.0499999999999998</v>
      </c>
      <c r="F13" s="1">
        <v>2.2549999999999999</v>
      </c>
      <c r="G13" s="1">
        <v>2.46</v>
      </c>
      <c r="H13" s="1">
        <v>2.665</v>
      </c>
      <c r="I13" t="s">
        <v>572</v>
      </c>
    </row>
    <row r="14" spans="1:9" x14ac:dyDescent="0.3">
      <c r="A14" t="s">
        <v>89</v>
      </c>
      <c r="B14" s="81" t="s">
        <v>334</v>
      </c>
      <c r="C14" s="1">
        <v>2.0499999999999998</v>
      </c>
      <c r="E14" s="1">
        <v>2.0499999999999998</v>
      </c>
      <c r="F14" s="1">
        <v>2.2549999999999999</v>
      </c>
      <c r="G14" s="1">
        <v>2.46</v>
      </c>
      <c r="H14" s="1">
        <v>2.665</v>
      </c>
      <c r="I14" t="s">
        <v>572</v>
      </c>
    </row>
    <row r="15" spans="1:9" x14ac:dyDescent="0.3">
      <c r="A15" t="s">
        <v>90</v>
      </c>
      <c r="B15" s="81" t="s">
        <v>332</v>
      </c>
      <c r="C15" s="1">
        <v>2.0299999999999998</v>
      </c>
      <c r="E15" s="1">
        <v>2.0299999999999998</v>
      </c>
      <c r="F15" s="1">
        <v>2.2330000000000001</v>
      </c>
      <c r="G15" s="1">
        <v>2.4359999999999999</v>
      </c>
      <c r="H15" s="1">
        <v>2.6389999999999998</v>
      </c>
      <c r="I15" t="s">
        <v>572</v>
      </c>
    </row>
    <row r="16" spans="1:9" x14ac:dyDescent="0.3">
      <c r="A16" t="s">
        <v>91</v>
      </c>
      <c r="B16" s="81" t="s">
        <v>333</v>
      </c>
      <c r="C16" s="1">
        <v>2.0499999999999998</v>
      </c>
      <c r="E16" s="1">
        <v>2.0499999999999998</v>
      </c>
      <c r="F16" s="1">
        <v>2.2549999999999999</v>
      </c>
      <c r="G16" s="1">
        <v>2.46</v>
      </c>
      <c r="H16" s="1">
        <v>2.665</v>
      </c>
      <c r="I16" t="s">
        <v>572</v>
      </c>
    </row>
    <row r="17" spans="1:9" x14ac:dyDescent="0.3">
      <c r="A17" t="s">
        <v>92</v>
      </c>
      <c r="B17" s="81" t="s">
        <v>335</v>
      </c>
      <c r="C17" s="1">
        <v>2.0299999999999998</v>
      </c>
      <c r="E17" s="1">
        <v>2.0299999999999998</v>
      </c>
      <c r="F17" s="1">
        <v>2.2330000000000001</v>
      </c>
      <c r="G17" s="1">
        <v>2.4359999999999999</v>
      </c>
      <c r="H17" s="1">
        <v>2.6389999999999998</v>
      </c>
      <c r="I17" t="s">
        <v>572</v>
      </c>
    </row>
    <row r="18" spans="1:9" ht="28.8" x14ac:dyDescent="0.3">
      <c r="A18" t="s">
        <v>93</v>
      </c>
      <c r="B18" s="81" t="s">
        <v>336</v>
      </c>
      <c r="C18" s="1">
        <v>2.4900000000000002</v>
      </c>
      <c r="E18" s="1">
        <v>2.4900000000000002</v>
      </c>
      <c r="F18" s="1">
        <v>2.7389999999999999</v>
      </c>
      <c r="G18" s="1">
        <v>2.988</v>
      </c>
      <c r="H18" s="1">
        <v>3.2370000000000001</v>
      </c>
      <c r="I18" t="s">
        <v>572</v>
      </c>
    </row>
    <row r="19" spans="1:9" ht="43.2" x14ac:dyDescent="0.3">
      <c r="A19" t="s">
        <v>94</v>
      </c>
      <c r="B19" s="81" t="s">
        <v>337</v>
      </c>
      <c r="C19" s="1">
        <v>2.4900000000000002</v>
      </c>
      <c r="E19" s="1">
        <v>2.4900000000000002</v>
      </c>
      <c r="F19" s="1">
        <v>2.7389999999999999</v>
      </c>
      <c r="G19" s="1">
        <v>2.988</v>
      </c>
      <c r="H19" s="1">
        <v>3.2370000000000001</v>
      </c>
      <c r="I19" t="s">
        <v>572</v>
      </c>
    </row>
    <row r="20" spans="1:9" x14ac:dyDescent="0.3">
      <c r="A20" t="s">
        <v>95</v>
      </c>
      <c r="B20" s="81" t="s">
        <v>338</v>
      </c>
      <c r="C20" s="1">
        <v>2.0499999999999998</v>
      </c>
      <c r="E20" s="1">
        <v>2.0499999999999998</v>
      </c>
      <c r="F20" s="1">
        <v>2.2549999999999999</v>
      </c>
      <c r="G20" s="1">
        <v>2.46</v>
      </c>
      <c r="H20" s="1">
        <v>2.665</v>
      </c>
      <c r="I20" t="s">
        <v>572</v>
      </c>
    </row>
    <row r="21" spans="1:9" ht="28.8" x14ac:dyDescent="0.3">
      <c r="A21" t="s">
        <v>96</v>
      </c>
      <c r="B21" s="81" t="s">
        <v>339</v>
      </c>
      <c r="C21" s="1">
        <v>2.0499999999999998</v>
      </c>
      <c r="E21" s="1">
        <v>2.0499999999999998</v>
      </c>
      <c r="F21" s="1">
        <v>2.2549999999999999</v>
      </c>
      <c r="G21" s="1">
        <v>2.46</v>
      </c>
      <c r="H21" s="1">
        <v>2.665</v>
      </c>
      <c r="I21" t="s">
        <v>572</v>
      </c>
    </row>
    <row r="22" spans="1:9" x14ac:dyDescent="0.3">
      <c r="A22" t="s">
        <v>97</v>
      </c>
      <c r="B22" s="81" t="s">
        <v>340</v>
      </c>
      <c r="C22" s="1">
        <v>2.0499999999999998</v>
      </c>
      <c r="E22" s="1">
        <v>2.0499999999999998</v>
      </c>
      <c r="F22" s="1">
        <v>2.2549999999999999</v>
      </c>
      <c r="G22" s="1">
        <v>2.46</v>
      </c>
      <c r="H22" s="1">
        <v>2.665</v>
      </c>
      <c r="I22" t="s">
        <v>572</v>
      </c>
    </row>
    <row r="23" spans="1:9" x14ac:dyDescent="0.3">
      <c r="A23" t="s">
        <v>98</v>
      </c>
      <c r="B23" s="81" t="s">
        <v>341</v>
      </c>
      <c r="C23" s="1">
        <v>2.0499999999999998</v>
      </c>
      <c r="E23" s="1">
        <v>2.0499999999999998</v>
      </c>
      <c r="F23" s="1">
        <v>2.2549999999999999</v>
      </c>
      <c r="G23" s="1">
        <v>2.46</v>
      </c>
      <c r="H23" s="1">
        <v>2.665</v>
      </c>
      <c r="I23" t="s">
        <v>572</v>
      </c>
    </row>
    <row r="24" spans="1:9" x14ac:dyDescent="0.3">
      <c r="A24" t="s">
        <v>99</v>
      </c>
      <c r="B24" s="81" t="s">
        <v>342</v>
      </c>
      <c r="C24" s="1">
        <v>2.0499999999999998</v>
      </c>
      <c r="E24" s="1">
        <v>2.0499999999999998</v>
      </c>
      <c r="F24" s="1">
        <v>2.2549999999999999</v>
      </c>
      <c r="G24" s="1">
        <v>2.46</v>
      </c>
      <c r="H24" s="1">
        <v>2.665</v>
      </c>
      <c r="I24" t="s">
        <v>572</v>
      </c>
    </row>
    <row r="25" spans="1:9" x14ac:dyDescent="0.3">
      <c r="A25" t="s">
        <v>100</v>
      </c>
      <c r="B25" s="81" t="s">
        <v>341</v>
      </c>
      <c r="C25" s="1">
        <v>2.0499999999999998</v>
      </c>
      <c r="E25" s="1">
        <v>2.0499999999999998</v>
      </c>
      <c r="F25" s="1">
        <v>2.2549999999999999</v>
      </c>
      <c r="G25" s="1">
        <v>2.46</v>
      </c>
      <c r="H25" s="1">
        <v>2.665</v>
      </c>
      <c r="I25" t="s">
        <v>572</v>
      </c>
    </row>
    <row r="26" spans="1:9" ht="72" x14ac:dyDescent="0.3">
      <c r="A26" t="s">
        <v>101</v>
      </c>
      <c r="B26" s="81" t="s">
        <v>343</v>
      </c>
      <c r="C26" s="1">
        <v>2.4900000000000002</v>
      </c>
      <c r="E26" s="1">
        <v>2.4900000000000002</v>
      </c>
      <c r="F26" s="1">
        <v>2.7389999999999999</v>
      </c>
      <c r="G26" s="1">
        <v>2.988</v>
      </c>
      <c r="H26" s="1">
        <v>3.2370000000000001</v>
      </c>
      <c r="I26" t="s">
        <v>572</v>
      </c>
    </row>
    <row r="27" spans="1:9" ht="72" x14ac:dyDescent="0.3">
      <c r="A27" t="s">
        <v>102</v>
      </c>
      <c r="B27" s="81" t="s">
        <v>344</v>
      </c>
      <c r="C27" s="1">
        <v>2.4900000000000002</v>
      </c>
      <c r="E27" s="1">
        <v>2.4900000000000002</v>
      </c>
      <c r="F27" s="1">
        <v>2.7389999999999999</v>
      </c>
      <c r="G27" s="1">
        <v>2.988</v>
      </c>
      <c r="H27" s="1">
        <v>3.2370000000000001</v>
      </c>
      <c r="I27" t="s">
        <v>572</v>
      </c>
    </row>
    <row r="28" spans="1:9" x14ac:dyDescent="0.3">
      <c r="A28" t="s">
        <v>103</v>
      </c>
      <c r="B28" s="81" t="s">
        <v>345</v>
      </c>
      <c r="C28" s="1">
        <v>2.4900000000000002</v>
      </c>
      <c r="E28" s="1">
        <v>2.4900000000000002</v>
      </c>
      <c r="F28" s="1">
        <v>2.7389999999999999</v>
      </c>
      <c r="G28" s="1">
        <v>2.988</v>
      </c>
      <c r="H28" s="1">
        <v>3.2370000000000001</v>
      </c>
      <c r="I28" t="s">
        <v>572</v>
      </c>
    </row>
    <row r="29" spans="1:9" ht="28.8" x14ac:dyDescent="0.3">
      <c r="A29" t="s">
        <v>104</v>
      </c>
      <c r="B29" s="81" t="s">
        <v>346</v>
      </c>
      <c r="C29" s="1">
        <v>2.0299999999999998</v>
      </c>
      <c r="E29" s="1">
        <v>2.0299999999999998</v>
      </c>
      <c r="F29" s="1">
        <v>2.2330000000000001</v>
      </c>
      <c r="G29" s="1">
        <v>2.4359999999999999</v>
      </c>
      <c r="H29" s="1">
        <v>2.6389999999999998</v>
      </c>
      <c r="I29" t="s">
        <v>572</v>
      </c>
    </row>
    <row r="30" spans="1:9" ht="43.2" x14ac:dyDescent="0.3">
      <c r="A30" t="s">
        <v>105</v>
      </c>
      <c r="B30" s="81" t="s">
        <v>347</v>
      </c>
      <c r="C30" s="1">
        <v>2.4900000000000002</v>
      </c>
      <c r="E30" s="1">
        <v>2.4900000000000002</v>
      </c>
      <c r="F30" s="1">
        <v>2.7389999999999999</v>
      </c>
      <c r="G30" s="1">
        <v>2.988</v>
      </c>
      <c r="H30" s="1">
        <v>3.2370000000000001</v>
      </c>
      <c r="I30" t="s">
        <v>572</v>
      </c>
    </row>
    <row r="31" spans="1:9" ht="28.8" x14ac:dyDescent="0.3">
      <c r="A31" t="s">
        <v>106</v>
      </c>
      <c r="B31" s="81" t="s">
        <v>348</v>
      </c>
      <c r="C31" s="1">
        <v>2.4900000000000002</v>
      </c>
      <c r="E31" s="1">
        <v>2.4900000000000002</v>
      </c>
      <c r="F31" s="1">
        <v>2.7389999999999999</v>
      </c>
      <c r="G31" s="1">
        <v>2.988</v>
      </c>
      <c r="H31" s="1">
        <v>3.2370000000000001</v>
      </c>
      <c r="I31" t="s">
        <v>572</v>
      </c>
    </row>
    <row r="32" spans="1:9" x14ac:dyDescent="0.3">
      <c r="A32" t="s">
        <v>107</v>
      </c>
      <c r="B32" s="81" t="s">
        <v>349</v>
      </c>
      <c r="C32" s="1">
        <v>1.81</v>
      </c>
      <c r="E32" s="1">
        <v>1.81</v>
      </c>
      <c r="F32" s="1">
        <v>1.9910000000000001</v>
      </c>
      <c r="G32" s="1">
        <v>2.1720000000000002</v>
      </c>
      <c r="H32" s="1">
        <v>2.3530000000000002</v>
      </c>
      <c r="I32" t="s">
        <v>572</v>
      </c>
    </row>
    <row r="33" spans="1:9" x14ac:dyDescent="0.3">
      <c r="A33" t="s">
        <v>108</v>
      </c>
      <c r="B33" s="81" t="s">
        <v>341</v>
      </c>
      <c r="C33" s="1">
        <v>2.4900000000000002</v>
      </c>
      <c r="E33" s="1">
        <v>2.4900000000000002</v>
      </c>
      <c r="F33" s="1">
        <v>2.7389999999999999</v>
      </c>
      <c r="G33" s="1">
        <v>2.988</v>
      </c>
      <c r="H33" s="1">
        <v>3.2370000000000001</v>
      </c>
      <c r="I33" t="s">
        <v>572</v>
      </c>
    </row>
    <row r="34" spans="1:9" x14ac:dyDescent="0.3">
      <c r="A34" t="s">
        <v>44</v>
      </c>
      <c r="B34" s="81" t="s">
        <v>82</v>
      </c>
      <c r="C34" s="1">
        <v>10.82</v>
      </c>
      <c r="E34" s="1">
        <v>10.82</v>
      </c>
      <c r="F34" s="1">
        <v>11.901999999999999</v>
      </c>
      <c r="G34" s="1">
        <v>12.984</v>
      </c>
      <c r="H34" s="1">
        <v>14.066000000000001</v>
      </c>
    </row>
    <row r="35" spans="1:9" x14ac:dyDescent="0.3">
      <c r="A35" t="s">
        <v>111</v>
      </c>
      <c r="B35" s="81" t="s">
        <v>352</v>
      </c>
      <c r="C35" s="1">
        <v>1.69</v>
      </c>
      <c r="E35" s="1">
        <v>1.69</v>
      </c>
      <c r="F35" s="1">
        <v>1.859</v>
      </c>
      <c r="G35" s="1">
        <v>2.028</v>
      </c>
      <c r="H35" s="1">
        <v>2.1970000000000001</v>
      </c>
    </row>
    <row r="36" spans="1:9" x14ac:dyDescent="0.3">
      <c r="A36" t="s">
        <v>112</v>
      </c>
      <c r="B36" s="81" t="s">
        <v>353</v>
      </c>
    </row>
    <row r="37" spans="1:9" x14ac:dyDescent="0.3">
      <c r="A37" t="s">
        <v>113</v>
      </c>
      <c r="B37" s="81" t="s">
        <v>354</v>
      </c>
      <c r="C37" s="1">
        <v>2.35</v>
      </c>
      <c r="E37" s="1">
        <v>2.35</v>
      </c>
      <c r="F37" s="1">
        <v>2.585</v>
      </c>
      <c r="G37" s="1">
        <v>2.82</v>
      </c>
      <c r="H37" s="1">
        <v>3.0550000000000002</v>
      </c>
    </row>
    <row r="38" spans="1:9" x14ac:dyDescent="0.3">
      <c r="A38" t="s">
        <v>114</v>
      </c>
      <c r="B38" s="81" t="s">
        <v>355</v>
      </c>
    </row>
    <row r="39" spans="1:9" x14ac:dyDescent="0.3">
      <c r="A39" t="s">
        <v>115</v>
      </c>
      <c r="B39" s="81" t="s">
        <v>356</v>
      </c>
      <c r="C39" s="1">
        <v>3.48</v>
      </c>
      <c r="E39" s="1">
        <v>3.48</v>
      </c>
      <c r="F39" s="1">
        <v>3.8279999999999998</v>
      </c>
      <c r="G39" s="1">
        <v>4.1760000000000002</v>
      </c>
      <c r="H39" s="1">
        <v>4.524</v>
      </c>
    </row>
  </sheetData>
  <sheetProtection algorithmName="SHA-512" hashValue="lNNBhy6bvG7alaYGJkaGIkItp0/iLh5aolvZiJSxHtOAMJcah9C3ED1JABrExbrlZh45b5WCia2DX24vfAucZg==" saltValue="B93UKuB2Nl29Jms+uriP0w==" spinCount="100000" sheet="1" objects="1" scenarios="1"/>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List88"/>
  <dimension ref="A1:I68"/>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1.25</v>
      </c>
      <c r="D3" s="1">
        <v>0.04</v>
      </c>
      <c r="E3" s="1">
        <v>1.29</v>
      </c>
      <c r="F3" s="1">
        <v>1.419</v>
      </c>
      <c r="G3" s="1">
        <v>1.548</v>
      </c>
      <c r="H3" s="1">
        <v>1.677</v>
      </c>
      <c r="I3" t="s">
        <v>84</v>
      </c>
    </row>
    <row r="4" spans="1:9" x14ac:dyDescent="0.3">
      <c r="A4" t="s">
        <v>10</v>
      </c>
      <c r="B4" s="81" t="s">
        <v>47</v>
      </c>
      <c r="C4" s="1">
        <v>1.28</v>
      </c>
      <c r="D4" s="1">
        <v>0.02</v>
      </c>
      <c r="E4" s="1">
        <v>1.3</v>
      </c>
      <c r="F4" s="1">
        <v>1.43</v>
      </c>
      <c r="G4" s="1">
        <v>1.56</v>
      </c>
      <c r="H4" s="1">
        <v>1.69</v>
      </c>
      <c r="I4" t="s">
        <v>83</v>
      </c>
    </row>
    <row r="5" spans="1:9" x14ac:dyDescent="0.3">
      <c r="A5" t="s">
        <v>11</v>
      </c>
      <c r="B5" s="81" t="s">
        <v>48</v>
      </c>
      <c r="C5" s="1">
        <v>1.29</v>
      </c>
      <c r="D5" s="1">
        <v>0.12</v>
      </c>
      <c r="E5" s="1">
        <v>1.41</v>
      </c>
      <c r="F5" s="1">
        <v>1.5509999999999999</v>
      </c>
      <c r="G5" s="1">
        <v>1.6919999999999999</v>
      </c>
      <c r="H5" s="1">
        <v>1.833</v>
      </c>
    </row>
    <row r="6" spans="1:9" x14ac:dyDescent="0.3">
      <c r="A6" t="s">
        <v>12</v>
      </c>
      <c r="B6" s="81" t="s">
        <v>49</v>
      </c>
      <c r="C6" s="1">
        <v>1.28</v>
      </c>
      <c r="D6" s="1">
        <v>0.05</v>
      </c>
      <c r="E6" s="1">
        <v>1.32</v>
      </c>
      <c r="F6" s="1">
        <v>1.452</v>
      </c>
      <c r="G6" s="1">
        <v>1.5840000000000001</v>
      </c>
      <c r="H6" s="1">
        <v>1.716</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1.77</v>
      </c>
      <c r="D10" s="1">
        <v>0.04</v>
      </c>
      <c r="E10" s="1">
        <v>1.8</v>
      </c>
      <c r="F10" s="1">
        <v>1.8180000000000001</v>
      </c>
      <c r="G10" s="1">
        <v>1.8180000000000001</v>
      </c>
      <c r="H10" s="1">
        <v>1.8180000000000001</v>
      </c>
    </row>
    <row r="11" spans="1:9" x14ac:dyDescent="0.3">
      <c r="A11" t="s">
        <v>16</v>
      </c>
      <c r="B11" s="81" t="s">
        <v>54</v>
      </c>
      <c r="C11" s="1">
        <v>2.34</v>
      </c>
      <c r="D11" s="1">
        <v>0.12</v>
      </c>
      <c r="E11" s="1">
        <v>2.46</v>
      </c>
      <c r="F11" s="1">
        <v>2.4849999999999999</v>
      </c>
      <c r="G11" s="1">
        <v>2.4849999999999999</v>
      </c>
      <c r="H11" s="1">
        <v>2.4849999999999999</v>
      </c>
    </row>
    <row r="12" spans="1:9" x14ac:dyDescent="0.3">
      <c r="A12" t="s">
        <v>17</v>
      </c>
      <c r="B12" s="81" t="s">
        <v>55</v>
      </c>
      <c r="C12" s="1">
        <v>0.7</v>
      </c>
      <c r="D12" s="1">
        <v>0.04</v>
      </c>
      <c r="E12" s="1">
        <v>0.74</v>
      </c>
      <c r="F12" s="1">
        <v>0.747</v>
      </c>
      <c r="G12" s="1">
        <v>0.747</v>
      </c>
      <c r="H12" s="1">
        <v>0.747</v>
      </c>
    </row>
    <row r="13" spans="1:9" x14ac:dyDescent="0.3">
      <c r="A13" t="s">
        <v>18</v>
      </c>
      <c r="B13" s="81" t="s">
        <v>56</v>
      </c>
      <c r="C13" s="1">
        <v>1.61</v>
      </c>
      <c r="D13" s="1">
        <v>0.05</v>
      </c>
      <c r="E13" s="1">
        <v>1.66</v>
      </c>
      <c r="F13" s="1">
        <v>1.677</v>
      </c>
      <c r="G13" s="1">
        <v>1.677</v>
      </c>
      <c r="H13" s="1">
        <v>1.677</v>
      </c>
    </row>
    <row r="14" spans="1:9" x14ac:dyDescent="0.3">
      <c r="A14" t="s">
        <v>19</v>
      </c>
      <c r="B14" s="81" t="s">
        <v>57</v>
      </c>
    </row>
    <row r="15" spans="1:9" ht="57.6" x14ac:dyDescent="0.3">
      <c r="A15" t="s">
        <v>20</v>
      </c>
      <c r="B15" s="81" t="s">
        <v>58</v>
      </c>
      <c r="C15" s="1">
        <v>0.52</v>
      </c>
      <c r="D15" s="1">
        <v>0.03</v>
      </c>
      <c r="E15" s="1">
        <v>0.55000000000000004</v>
      </c>
      <c r="F15" s="1">
        <v>0.55600000000000005</v>
      </c>
      <c r="G15" s="1">
        <v>0.55600000000000005</v>
      </c>
      <c r="H15" s="1">
        <v>0.55600000000000005</v>
      </c>
    </row>
    <row r="16" spans="1:9" ht="57.6" x14ac:dyDescent="0.3">
      <c r="A16" t="s">
        <v>21</v>
      </c>
      <c r="B16" s="81" t="s">
        <v>59</v>
      </c>
      <c r="C16" s="1">
        <v>0.86</v>
      </c>
      <c r="D16" s="1">
        <v>0.03</v>
      </c>
      <c r="E16" s="1">
        <v>0.89</v>
      </c>
      <c r="F16" s="1">
        <v>0.89900000000000002</v>
      </c>
      <c r="G16" s="1">
        <v>0.89900000000000002</v>
      </c>
      <c r="H16" s="1">
        <v>0.89900000000000002</v>
      </c>
    </row>
    <row r="17" spans="1:8" ht="72" x14ac:dyDescent="0.3">
      <c r="A17" t="s">
        <v>22</v>
      </c>
      <c r="B17" s="81" t="s">
        <v>60</v>
      </c>
      <c r="C17" s="1">
        <v>1.56</v>
      </c>
      <c r="D17" s="1">
        <v>0.09</v>
      </c>
      <c r="E17" s="1">
        <v>1.65</v>
      </c>
      <c r="F17" s="1">
        <v>1.667</v>
      </c>
      <c r="G17" s="1">
        <v>1.667</v>
      </c>
      <c r="H17" s="1">
        <v>1.667</v>
      </c>
    </row>
    <row r="18" spans="1:8" ht="57.6" x14ac:dyDescent="0.3">
      <c r="A18" t="s">
        <v>23</v>
      </c>
      <c r="B18" s="81" t="s">
        <v>61</v>
      </c>
      <c r="C18" s="1">
        <v>1.53</v>
      </c>
      <c r="D18" s="1">
        <v>0.09</v>
      </c>
      <c r="E18" s="1">
        <v>1.62</v>
      </c>
      <c r="F18" s="1">
        <v>1.6359999999999999</v>
      </c>
      <c r="G18" s="1">
        <v>1.6359999999999999</v>
      </c>
      <c r="H18" s="1">
        <v>1.6359999999999999</v>
      </c>
    </row>
    <row r="19" spans="1:8" ht="28.8" x14ac:dyDescent="0.3">
      <c r="A19" t="s">
        <v>24</v>
      </c>
      <c r="B19" s="81" t="s">
        <v>62</v>
      </c>
      <c r="C19" s="1">
        <v>0.68</v>
      </c>
      <c r="D19" s="1">
        <v>0.06</v>
      </c>
      <c r="E19" s="1">
        <v>0.75</v>
      </c>
      <c r="F19" s="1">
        <v>0.75800000000000001</v>
      </c>
      <c r="G19" s="1">
        <v>0.75800000000000001</v>
      </c>
      <c r="H19" s="1">
        <v>0.75800000000000001</v>
      </c>
    </row>
    <row r="20" spans="1:8" ht="28.8" x14ac:dyDescent="0.3">
      <c r="A20" t="s">
        <v>25</v>
      </c>
      <c r="B20" s="81" t="s">
        <v>63</v>
      </c>
      <c r="C20" s="1">
        <v>1.1599999999999999</v>
      </c>
      <c r="D20" s="1">
        <v>7.0000000000000007E-2</v>
      </c>
      <c r="E20" s="1">
        <v>1.24</v>
      </c>
      <c r="F20" s="1">
        <v>1.252</v>
      </c>
      <c r="G20" s="1">
        <v>1.252</v>
      </c>
      <c r="H20" s="1">
        <v>1.252</v>
      </c>
    </row>
    <row r="21" spans="1:8" ht="28.8" x14ac:dyDescent="0.3">
      <c r="A21" t="s">
        <v>26</v>
      </c>
      <c r="B21" s="81" t="s">
        <v>64</v>
      </c>
      <c r="C21" s="1">
        <v>1.22</v>
      </c>
      <c r="D21" s="1">
        <v>0.06</v>
      </c>
      <c r="E21" s="1">
        <v>1.28</v>
      </c>
      <c r="F21" s="1">
        <v>1.2929999999999999</v>
      </c>
      <c r="G21" s="1">
        <v>1.2929999999999999</v>
      </c>
      <c r="H21" s="1">
        <v>1.2929999999999999</v>
      </c>
    </row>
    <row r="22" spans="1:8" ht="43.2" x14ac:dyDescent="0.3">
      <c r="A22" t="s">
        <v>27</v>
      </c>
      <c r="B22" s="81" t="s">
        <v>65</v>
      </c>
      <c r="C22" s="1">
        <v>1.88</v>
      </c>
      <c r="D22" s="1">
        <v>0.08</v>
      </c>
      <c r="E22" s="1">
        <v>1.96</v>
      </c>
      <c r="F22" s="1">
        <v>1.98</v>
      </c>
      <c r="G22" s="1">
        <v>1.98</v>
      </c>
      <c r="H22" s="1">
        <v>1.98</v>
      </c>
    </row>
    <row r="23" spans="1:8" ht="72" x14ac:dyDescent="0.3">
      <c r="A23" t="s">
        <v>28</v>
      </c>
      <c r="B23" s="81" t="s">
        <v>66</v>
      </c>
      <c r="C23" s="1">
        <v>1.62</v>
      </c>
      <c r="D23" s="1">
        <v>0.08</v>
      </c>
      <c r="E23" s="1">
        <v>1.7</v>
      </c>
      <c r="F23" s="1">
        <v>1.7170000000000001</v>
      </c>
      <c r="G23" s="1">
        <v>1.7170000000000001</v>
      </c>
      <c r="H23" s="1">
        <v>1.7170000000000001</v>
      </c>
    </row>
    <row r="24" spans="1:8" ht="72" x14ac:dyDescent="0.3">
      <c r="A24" t="s">
        <v>29</v>
      </c>
      <c r="B24" s="81" t="s">
        <v>67</v>
      </c>
      <c r="C24" s="1">
        <v>1.62</v>
      </c>
      <c r="D24" s="1">
        <v>0.08</v>
      </c>
      <c r="E24" s="1">
        <v>1.7</v>
      </c>
      <c r="F24" s="1">
        <v>1.7170000000000001</v>
      </c>
      <c r="G24" s="1">
        <v>1.7170000000000001</v>
      </c>
      <c r="H24" s="1">
        <v>1.7170000000000001</v>
      </c>
    </row>
    <row r="25" spans="1:8" ht="28.8" x14ac:dyDescent="0.3">
      <c r="A25" t="s">
        <v>30</v>
      </c>
      <c r="B25" s="81" t="s">
        <v>68</v>
      </c>
      <c r="C25" s="1">
        <v>2.76</v>
      </c>
      <c r="D25" s="1">
        <v>0.06</v>
      </c>
      <c r="E25" s="1">
        <v>2.82</v>
      </c>
      <c r="F25" s="1">
        <v>2.8479999999999999</v>
      </c>
      <c r="G25" s="1">
        <v>2.8479999999999999</v>
      </c>
      <c r="H25" s="1">
        <v>2.8479999999999999</v>
      </c>
    </row>
    <row r="26" spans="1:8" ht="43.2" x14ac:dyDescent="0.3">
      <c r="A26" t="s">
        <v>31</v>
      </c>
      <c r="B26" s="81" t="s">
        <v>69</v>
      </c>
      <c r="C26" s="1">
        <v>1.58</v>
      </c>
      <c r="D26" s="1">
        <v>0.08</v>
      </c>
      <c r="E26" s="1">
        <v>1.65</v>
      </c>
      <c r="F26" s="1">
        <v>1.667</v>
      </c>
      <c r="G26" s="1">
        <v>1.667</v>
      </c>
      <c r="H26" s="1">
        <v>1.667</v>
      </c>
    </row>
    <row r="27" spans="1:8" ht="43.2" x14ac:dyDescent="0.3">
      <c r="A27" t="s">
        <v>32</v>
      </c>
      <c r="B27" s="81" t="s">
        <v>70</v>
      </c>
      <c r="C27" s="1">
        <v>1.34</v>
      </c>
      <c r="D27" s="1">
        <v>7.0000000000000007E-2</v>
      </c>
      <c r="E27" s="1">
        <v>1.4</v>
      </c>
      <c r="F27" s="1">
        <v>1.4139999999999999</v>
      </c>
      <c r="G27" s="1">
        <v>1.4139999999999999</v>
      </c>
      <c r="H27" s="1">
        <v>1.4139999999999999</v>
      </c>
    </row>
    <row r="28" spans="1:8" ht="100.8" x14ac:dyDescent="0.3">
      <c r="A28" t="s">
        <v>33</v>
      </c>
      <c r="B28" s="81" t="s">
        <v>71</v>
      </c>
      <c r="C28" s="1">
        <v>1.48</v>
      </c>
      <c r="D28" s="1">
        <v>0.08</v>
      </c>
      <c r="E28" s="1">
        <v>1.56</v>
      </c>
      <c r="F28" s="1">
        <v>1.5760000000000001</v>
      </c>
      <c r="G28" s="1">
        <v>1.5760000000000001</v>
      </c>
      <c r="H28" s="1">
        <v>1.5760000000000001</v>
      </c>
    </row>
    <row r="29" spans="1:8" ht="28.8" x14ac:dyDescent="0.3">
      <c r="A29" t="s">
        <v>34</v>
      </c>
      <c r="B29" s="81" t="s">
        <v>72</v>
      </c>
    </row>
    <row r="30" spans="1:8" ht="43.2" x14ac:dyDescent="0.3">
      <c r="A30" t="s">
        <v>35</v>
      </c>
      <c r="B30" s="81" t="s">
        <v>73</v>
      </c>
      <c r="C30" s="1">
        <v>0.7</v>
      </c>
      <c r="D30" s="1">
        <v>0.06</v>
      </c>
      <c r="E30" s="1">
        <v>0.76</v>
      </c>
      <c r="F30" s="1">
        <v>0.76800000000000002</v>
      </c>
      <c r="G30" s="1">
        <v>0.76800000000000002</v>
      </c>
      <c r="H30" s="1">
        <v>0.76800000000000002</v>
      </c>
    </row>
    <row r="31" spans="1:8" ht="57.6" x14ac:dyDescent="0.3">
      <c r="A31" t="s">
        <v>36</v>
      </c>
      <c r="B31" s="81" t="s">
        <v>74</v>
      </c>
      <c r="C31" s="1">
        <v>0.82</v>
      </c>
      <c r="D31" s="1">
        <v>0.08</v>
      </c>
      <c r="E31" s="1">
        <v>0.9</v>
      </c>
      <c r="F31" s="1">
        <v>0.90900000000000003</v>
      </c>
      <c r="G31" s="1">
        <v>0.90900000000000003</v>
      </c>
      <c r="H31" s="1">
        <v>0.90900000000000003</v>
      </c>
    </row>
    <row r="32" spans="1:8" ht="57.6" x14ac:dyDescent="0.3">
      <c r="A32" t="s">
        <v>37</v>
      </c>
      <c r="B32" s="81" t="s">
        <v>75</v>
      </c>
      <c r="C32" s="1">
        <v>0.56000000000000005</v>
      </c>
      <c r="D32" s="1">
        <v>0.06</v>
      </c>
      <c r="E32" s="1">
        <v>0.62</v>
      </c>
      <c r="F32" s="1">
        <v>0.626</v>
      </c>
      <c r="G32" s="1">
        <v>0.626</v>
      </c>
      <c r="H32" s="1">
        <v>0.626</v>
      </c>
    </row>
    <row r="33" spans="1:9" ht="43.2" x14ac:dyDescent="0.3">
      <c r="A33" t="s">
        <v>38</v>
      </c>
      <c r="B33" s="81" t="s">
        <v>76</v>
      </c>
      <c r="C33" s="1">
        <v>0.55000000000000004</v>
      </c>
      <c r="D33" s="1">
        <v>0.05</v>
      </c>
      <c r="E33" s="1">
        <v>0.6</v>
      </c>
      <c r="F33" s="1">
        <v>0.60599999999999998</v>
      </c>
      <c r="G33" s="1">
        <v>0.60599999999999998</v>
      </c>
      <c r="H33" s="1">
        <v>0.60599999999999998</v>
      </c>
    </row>
    <row r="34" spans="1:9" ht="57.6" x14ac:dyDescent="0.3">
      <c r="A34" t="s">
        <v>39</v>
      </c>
      <c r="B34" s="81" t="s">
        <v>77</v>
      </c>
      <c r="C34" s="1">
        <v>0.35</v>
      </c>
      <c r="D34" s="1">
        <v>0.04</v>
      </c>
      <c r="E34" s="1">
        <v>0.39</v>
      </c>
      <c r="F34" s="1">
        <v>0.39400000000000002</v>
      </c>
      <c r="G34" s="1">
        <v>0.39400000000000002</v>
      </c>
      <c r="H34" s="1">
        <v>0.39400000000000002</v>
      </c>
    </row>
    <row r="35" spans="1:9" ht="28.8" x14ac:dyDescent="0.3">
      <c r="A35" t="s">
        <v>40</v>
      </c>
      <c r="B35" s="81" t="s">
        <v>78</v>
      </c>
      <c r="C35" s="1">
        <v>1.1200000000000001</v>
      </c>
      <c r="D35" s="1">
        <v>0.1</v>
      </c>
      <c r="E35" s="1">
        <v>1.21</v>
      </c>
      <c r="F35" s="1">
        <v>1.222</v>
      </c>
      <c r="G35" s="1">
        <v>1.222</v>
      </c>
      <c r="H35" s="1">
        <v>1.222</v>
      </c>
    </row>
    <row r="36" spans="1:9" ht="28.8" x14ac:dyDescent="0.3">
      <c r="A36" t="s">
        <v>41</v>
      </c>
      <c r="B36" s="81" t="s">
        <v>79</v>
      </c>
      <c r="C36" s="1">
        <v>0.63</v>
      </c>
      <c r="D36" s="1">
        <v>0.09</v>
      </c>
      <c r="E36" s="1">
        <v>0.72</v>
      </c>
      <c r="F36" s="1">
        <v>0.72699999999999998</v>
      </c>
      <c r="G36" s="1">
        <v>0.72699999999999998</v>
      </c>
      <c r="H36" s="1">
        <v>0.72699999999999998</v>
      </c>
    </row>
    <row r="37" spans="1:9" ht="86.4" x14ac:dyDescent="0.3">
      <c r="A37" t="s">
        <v>42</v>
      </c>
      <c r="B37" s="81" t="s">
        <v>80</v>
      </c>
      <c r="C37" s="1">
        <v>1.08</v>
      </c>
      <c r="D37" s="1">
        <v>0.06</v>
      </c>
      <c r="E37" s="1">
        <v>1.1399999999999999</v>
      </c>
      <c r="F37" s="1">
        <v>1.151</v>
      </c>
      <c r="G37" s="1">
        <v>1.151</v>
      </c>
      <c r="H37" s="1">
        <v>1.151</v>
      </c>
    </row>
    <row r="38" spans="1:9" ht="86.4" x14ac:dyDescent="0.3">
      <c r="A38" t="s">
        <v>43</v>
      </c>
      <c r="B38" s="81" t="s">
        <v>81</v>
      </c>
      <c r="C38" s="1">
        <v>0.56000000000000005</v>
      </c>
      <c r="D38" s="1">
        <v>0.04</v>
      </c>
      <c r="E38" s="1">
        <v>0.6</v>
      </c>
      <c r="F38" s="1">
        <v>0.60599999999999998</v>
      </c>
      <c r="G38" s="1">
        <v>0.60599999999999998</v>
      </c>
      <c r="H38" s="1">
        <v>0.60599999999999998</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1.29</v>
      </c>
      <c r="E40" s="1">
        <v>1.29</v>
      </c>
      <c r="F40" s="1">
        <v>1.419</v>
      </c>
      <c r="G40" s="1">
        <v>1.548</v>
      </c>
      <c r="H40" s="1">
        <v>1.677</v>
      </c>
      <c r="I40" t="s">
        <v>568</v>
      </c>
    </row>
    <row r="41" spans="1:9" x14ac:dyDescent="0.3">
      <c r="A41" t="s">
        <v>87</v>
      </c>
      <c r="B41" s="81" t="s">
        <v>332</v>
      </c>
      <c r="C41" s="1">
        <v>1.52</v>
      </c>
      <c r="E41" s="1">
        <v>1.52</v>
      </c>
      <c r="F41" s="1">
        <v>1.6719999999999999</v>
      </c>
      <c r="G41" s="1">
        <v>1.8240000000000001</v>
      </c>
      <c r="H41" s="1">
        <v>1.976</v>
      </c>
      <c r="I41" t="s">
        <v>568</v>
      </c>
    </row>
    <row r="42" spans="1:9" x14ac:dyDescent="0.3">
      <c r="A42" t="s">
        <v>88</v>
      </c>
      <c r="B42" s="81" t="s">
        <v>333</v>
      </c>
      <c r="C42" s="1">
        <v>1.53</v>
      </c>
      <c r="E42" s="1">
        <v>1.53</v>
      </c>
      <c r="F42" s="1">
        <v>1.6830000000000001</v>
      </c>
      <c r="G42" s="1">
        <v>1.8360000000000001</v>
      </c>
      <c r="H42" s="1">
        <v>1.9890000000000001</v>
      </c>
      <c r="I42" t="s">
        <v>568</v>
      </c>
    </row>
    <row r="43" spans="1:9" x14ac:dyDescent="0.3">
      <c r="A43" t="s">
        <v>89</v>
      </c>
      <c r="B43" s="81" t="s">
        <v>334</v>
      </c>
      <c r="C43" s="1">
        <v>1.53</v>
      </c>
      <c r="E43" s="1">
        <v>1.53</v>
      </c>
      <c r="F43" s="1">
        <v>1.6830000000000001</v>
      </c>
      <c r="G43" s="1">
        <v>1.8360000000000001</v>
      </c>
      <c r="H43" s="1">
        <v>1.9890000000000001</v>
      </c>
      <c r="I43" t="s">
        <v>568</v>
      </c>
    </row>
    <row r="44" spans="1:9" x14ac:dyDescent="0.3">
      <c r="A44" t="s">
        <v>90</v>
      </c>
      <c r="B44" s="81" t="s">
        <v>332</v>
      </c>
      <c r="C44" s="1">
        <v>1.52</v>
      </c>
      <c r="E44" s="1">
        <v>1.52</v>
      </c>
      <c r="F44" s="1">
        <v>1.6719999999999999</v>
      </c>
      <c r="G44" s="1">
        <v>1.8240000000000001</v>
      </c>
      <c r="H44" s="1">
        <v>1.976</v>
      </c>
      <c r="I44" t="s">
        <v>568</v>
      </c>
    </row>
    <row r="45" spans="1:9" x14ac:dyDescent="0.3">
      <c r="A45" t="s">
        <v>91</v>
      </c>
      <c r="B45" s="81" t="s">
        <v>333</v>
      </c>
      <c r="C45" s="1">
        <v>1.53</v>
      </c>
      <c r="E45" s="1">
        <v>1.53</v>
      </c>
      <c r="F45" s="1">
        <v>1.6830000000000001</v>
      </c>
      <c r="G45" s="1">
        <v>1.8360000000000001</v>
      </c>
      <c r="H45" s="1">
        <v>1.9890000000000001</v>
      </c>
      <c r="I45" t="s">
        <v>568</v>
      </c>
    </row>
    <row r="46" spans="1:9" x14ac:dyDescent="0.3">
      <c r="A46" t="s">
        <v>92</v>
      </c>
      <c r="B46" s="81" t="s">
        <v>335</v>
      </c>
      <c r="C46" s="1">
        <v>1.52</v>
      </c>
      <c r="E46" s="1">
        <v>1.52</v>
      </c>
      <c r="F46" s="1">
        <v>1.6719999999999999</v>
      </c>
      <c r="G46" s="1">
        <v>1.8240000000000001</v>
      </c>
      <c r="H46" s="1">
        <v>1.976</v>
      </c>
      <c r="I46" t="s">
        <v>568</v>
      </c>
    </row>
    <row r="47" spans="1:9" ht="28.8" x14ac:dyDescent="0.3">
      <c r="A47" t="s">
        <v>93</v>
      </c>
      <c r="B47" s="81" t="s">
        <v>336</v>
      </c>
      <c r="C47" s="1">
        <v>1.97</v>
      </c>
      <c r="E47" s="1">
        <v>1.97</v>
      </c>
      <c r="F47" s="1">
        <v>2.1669999999999998</v>
      </c>
      <c r="G47" s="1">
        <v>2.3639999999999999</v>
      </c>
      <c r="H47" s="1">
        <v>2.5609999999999999</v>
      </c>
      <c r="I47" t="s">
        <v>568</v>
      </c>
    </row>
    <row r="48" spans="1:9" ht="43.2" x14ac:dyDescent="0.3">
      <c r="A48" t="s">
        <v>94</v>
      </c>
      <c r="B48" s="81" t="s">
        <v>337</v>
      </c>
      <c r="C48" s="1">
        <v>1.97</v>
      </c>
      <c r="E48" s="1">
        <v>1.97</v>
      </c>
      <c r="F48" s="1">
        <v>2.1669999999999998</v>
      </c>
      <c r="G48" s="1">
        <v>2.3639999999999999</v>
      </c>
      <c r="H48" s="1">
        <v>2.5609999999999999</v>
      </c>
      <c r="I48" t="s">
        <v>568</v>
      </c>
    </row>
    <row r="49" spans="1:9" x14ac:dyDescent="0.3">
      <c r="A49" t="s">
        <v>95</v>
      </c>
      <c r="B49" s="81" t="s">
        <v>338</v>
      </c>
      <c r="C49" s="1">
        <v>1.53</v>
      </c>
      <c r="E49" s="1">
        <v>1.53</v>
      </c>
      <c r="F49" s="1">
        <v>1.6830000000000001</v>
      </c>
      <c r="G49" s="1">
        <v>1.8360000000000001</v>
      </c>
      <c r="H49" s="1">
        <v>1.9890000000000001</v>
      </c>
      <c r="I49" t="s">
        <v>568</v>
      </c>
    </row>
    <row r="50" spans="1:9" ht="28.8" x14ac:dyDescent="0.3">
      <c r="A50" t="s">
        <v>96</v>
      </c>
      <c r="B50" s="81" t="s">
        <v>339</v>
      </c>
      <c r="C50" s="1">
        <v>1.53</v>
      </c>
      <c r="E50" s="1">
        <v>1.53</v>
      </c>
      <c r="F50" s="1">
        <v>1.6830000000000001</v>
      </c>
      <c r="G50" s="1">
        <v>1.8360000000000001</v>
      </c>
      <c r="H50" s="1">
        <v>1.9890000000000001</v>
      </c>
      <c r="I50" t="s">
        <v>568</v>
      </c>
    </row>
    <row r="51" spans="1:9" x14ac:dyDescent="0.3">
      <c r="A51" t="s">
        <v>97</v>
      </c>
      <c r="B51" s="81" t="s">
        <v>340</v>
      </c>
      <c r="C51" s="1">
        <v>1.53</v>
      </c>
      <c r="E51" s="1">
        <v>1.53</v>
      </c>
      <c r="F51" s="1">
        <v>1.6830000000000001</v>
      </c>
      <c r="G51" s="1">
        <v>1.8360000000000001</v>
      </c>
      <c r="H51" s="1">
        <v>1.9890000000000001</v>
      </c>
      <c r="I51" t="s">
        <v>568</v>
      </c>
    </row>
    <row r="52" spans="1:9" x14ac:dyDescent="0.3">
      <c r="A52" t="s">
        <v>98</v>
      </c>
      <c r="B52" s="81" t="s">
        <v>341</v>
      </c>
      <c r="C52" s="1">
        <v>1.53</v>
      </c>
      <c r="E52" s="1">
        <v>1.53</v>
      </c>
      <c r="F52" s="1">
        <v>1.6830000000000001</v>
      </c>
      <c r="G52" s="1">
        <v>1.8360000000000001</v>
      </c>
      <c r="H52" s="1">
        <v>1.9890000000000001</v>
      </c>
      <c r="I52" t="s">
        <v>568</v>
      </c>
    </row>
    <row r="53" spans="1:9" x14ac:dyDescent="0.3">
      <c r="A53" t="s">
        <v>99</v>
      </c>
      <c r="B53" s="81" t="s">
        <v>342</v>
      </c>
      <c r="C53" s="1">
        <v>1.53</v>
      </c>
      <c r="E53" s="1">
        <v>1.53</v>
      </c>
      <c r="F53" s="1">
        <v>1.6830000000000001</v>
      </c>
      <c r="G53" s="1">
        <v>1.8360000000000001</v>
      </c>
      <c r="H53" s="1">
        <v>1.9890000000000001</v>
      </c>
      <c r="I53" t="s">
        <v>568</v>
      </c>
    </row>
    <row r="54" spans="1:9" x14ac:dyDescent="0.3">
      <c r="A54" t="s">
        <v>100</v>
      </c>
      <c r="B54" s="81" t="s">
        <v>341</v>
      </c>
      <c r="C54" s="1">
        <v>1.53</v>
      </c>
      <c r="E54" s="1">
        <v>1.53</v>
      </c>
      <c r="F54" s="1">
        <v>1.6830000000000001</v>
      </c>
      <c r="G54" s="1">
        <v>1.8360000000000001</v>
      </c>
      <c r="H54" s="1">
        <v>1.9890000000000001</v>
      </c>
      <c r="I54" t="s">
        <v>568</v>
      </c>
    </row>
    <row r="55" spans="1:9" ht="72" x14ac:dyDescent="0.3">
      <c r="A55" t="s">
        <v>101</v>
      </c>
      <c r="B55" s="81" t="s">
        <v>343</v>
      </c>
      <c r="C55" s="1">
        <v>1.97</v>
      </c>
      <c r="E55" s="1">
        <v>1.97</v>
      </c>
      <c r="F55" s="1">
        <v>2.1669999999999998</v>
      </c>
      <c r="G55" s="1">
        <v>2.3639999999999999</v>
      </c>
      <c r="H55" s="1">
        <v>2.5609999999999999</v>
      </c>
      <c r="I55" t="s">
        <v>568</v>
      </c>
    </row>
    <row r="56" spans="1:9" ht="72" x14ac:dyDescent="0.3">
      <c r="A56" t="s">
        <v>102</v>
      </c>
      <c r="B56" s="81" t="s">
        <v>344</v>
      </c>
      <c r="C56" s="1">
        <v>1.97</v>
      </c>
      <c r="E56" s="1">
        <v>1.97</v>
      </c>
      <c r="F56" s="1">
        <v>2.1669999999999998</v>
      </c>
      <c r="G56" s="1">
        <v>2.3639999999999999</v>
      </c>
      <c r="H56" s="1">
        <v>2.5609999999999999</v>
      </c>
      <c r="I56" t="s">
        <v>568</v>
      </c>
    </row>
    <row r="57" spans="1:9" x14ac:dyDescent="0.3">
      <c r="A57" t="s">
        <v>103</v>
      </c>
      <c r="B57" s="81" t="s">
        <v>345</v>
      </c>
      <c r="C57" s="1">
        <v>1.97</v>
      </c>
      <c r="E57" s="1">
        <v>1.97</v>
      </c>
      <c r="F57" s="1">
        <v>2.1669999999999998</v>
      </c>
      <c r="G57" s="1">
        <v>2.3639999999999999</v>
      </c>
      <c r="H57" s="1">
        <v>2.5609999999999999</v>
      </c>
      <c r="I57" t="s">
        <v>568</v>
      </c>
    </row>
    <row r="58" spans="1:9" ht="28.8" x14ac:dyDescent="0.3">
      <c r="A58" t="s">
        <v>104</v>
      </c>
      <c r="B58" s="81" t="s">
        <v>346</v>
      </c>
      <c r="C58" s="1">
        <v>1.52</v>
      </c>
      <c r="E58" s="1">
        <v>1.52</v>
      </c>
      <c r="F58" s="1">
        <v>1.6719999999999999</v>
      </c>
      <c r="G58" s="1">
        <v>1.8240000000000001</v>
      </c>
      <c r="H58" s="1">
        <v>1.976</v>
      </c>
      <c r="I58" t="s">
        <v>568</v>
      </c>
    </row>
    <row r="59" spans="1:9" ht="43.2" x14ac:dyDescent="0.3">
      <c r="A59" t="s">
        <v>105</v>
      </c>
      <c r="B59" s="81" t="s">
        <v>347</v>
      </c>
      <c r="C59" s="1">
        <v>1.97</v>
      </c>
      <c r="E59" s="1">
        <v>1.97</v>
      </c>
      <c r="F59" s="1">
        <v>2.1669999999999998</v>
      </c>
      <c r="G59" s="1">
        <v>2.3639999999999999</v>
      </c>
      <c r="H59" s="1">
        <v>2.5609999999999999</v>
      </c>
      <c r="I59" t="s">
        <v>568</v>
      </c>
    </row>
    <row r="60" spans="1:9" ht="28.8" x14ac:dyDescent="0.3">
      <c r="A60" t="s">
        <v>106</v>
      </c>
      <c r="B60" s="81" t="s">
        <v>348</v>
      </c>
      <c r="C60" s="1">
        <v>1.97</v>
      </c>
      <c r="E60" s="1">
        <v>1.97</v>
      </c>
      <c r="F60" s="1">
        <v>2.1669999999999998</v>
      </c>
      <c r="G60" s="1">
        <v>2.3639999999999999</v>
      </c>
      <c r="H60" s="1">
        <v>2.5609999999999999</v>
      </c>
      <c r="I60" t="s">
        <v>568</v>
      </c>
    </row>
    <row r="61" spans="1:9" x14ac:dyDescent="0.3">
      <c r="A61" t="s">
        <v>107</v>
      </c>
      <c r="B61" s="81" t="s">
        <v>349</v>
      </c>
      <c r="C61" s="1">
        <v>1.29</v>
      </c>
      <c r="E61" s="1">
        <v>1.29</v>
      </c>
      <c r="F61" s="1">
        <v>1.419</v>
      </c>
      <c r="G61" s="1">
        <v>1.548</v>
      </c>
      <c r="H61" s="1">
        <v>1.677</v>
      </c>
      <c r="I61" t="s">
        <v>568</v>
      </c>
    </row>
    <row r="62" spans="1:9" x14ac:dyDescent="0.3">
      <c r="A62" t="s">
        <v>108</v>
      </c>
      <c r="B62" s="81" t="s">
        <v>341</v>
      </c>
      <c r="C62" s="1">
        <v>1.97</v>
      </c>
      <c r="E62" s="1">
        <v>1.97</v>
      </c>
      <c r="F62" s="1">
        <v>2.1669999999999998</v>
      </c>
      <c r="G62" s="1">
        <v>2.3639999999999999</v>
      </c>
      <c r="H62" s="1">
        <v>2.5609999999999999</v>
      </c>
      <c r="I62" t="s">
        <v>568</v>
      </c>
    </row>
    <row r="63" spans="1:9" x14ac:dyDescent="0.3">
      <c r="A63" t="s">
        <v>44</v>
      </c>
      <c r="B63" s="81" t="s">
        <v>82</v>
      </c>
      <c r="C63" s="1">
        <v>10.82</v>
      </c>
      <c r="E63" s="1">
        <v>10.82</v>
      </c>
      <c r="F63" s="1">
        <v>11.901999999999999</v>
      </c>
      <c r="G63" s="1">
        <v>12.984</v>
      </c>
      <c r="H63" s="1">
        <v>14.066000000000001</v>
      </c>
    </row>
    <row r="64" spans="1:9" x14ac:dyDescent="0.3">
      <c r="A64" t="s">
        <v>111</v>
      </c>
      <c r="B64" s="81" t="s">
        <v>352</v>
      </c>
      <c r="C64" s="1">
        <v>1.69</v>
      </c>
      <c r="E64" s="1">
        <v>1.69</v>
      </c>
      <c r="F64" s="1">
        <v>1.859</v>
      </c>
      <c r="G64" s="1">
        <v>2.028</v>
      </c>
      <c r="H64" s="1">
        <v>2.1970000000000001</v>
      </c>
    </row>
    <row r="65" spans="1:8" x14ac:dyDescent="0.3">
      <c r="A65" t="s">
        <v>112</v>
      </c>
      <c r="B65" s="81" t="s">
        <v>353</v>
      </c>
    </row>
    <row r="66" spans="1:8" x14ac:dyDescent="0.3">
      <c r="A66" t="s">
        <v>113</v>
      </c>
      <c r="B66" s="81" t="s">
        <v>354</v>
      </c>
      <c r="C66" s="1">
        <v>2.35</v>
      </c>
      <c r="E66" s="1">
        <v>2.35</v>
      </c>
      <c r="F66" s="1">
        <v>2.585</v>
      </c>
      <c r="G66" s="1">
        <v>2.82</v>
      </c>
      <c r="H66" s="1">
        <v>3.0550000000000002</v>
      </c>
    </row>
    <row r="67" spans="1:8" x14ac:dyDescent="0.3">
      <c r="A67" t="s">
        <v>114</v>
      </c>
      <c r="B67" s="81" t="s">
        <v>355</v>
      </c>
    </row>
    <row r="68" spans="1:8" x14ac:dyDescent="0.3">
      <c r="A68" t="s">
        <v>115</v>
      </c>
      <c r="B68" s="81" t="s">
        <v>356</v>
      </c>
      <c r="C68" s="1">
        <v>3.48</v>
      </c>
      <c r="E68" s="1">
        <v>3.48</v>
      </c>
      <c r="F68" s="1">
        <v>3.8279999999999998</v>
      </c>
      <c r="G68" s="1">
        <v>4.1760000000000002</v>
      </c>
      <c r="H68" s="1">
        <v>4.524</v>
      </c>
    </row>
  </sheetData>
  <sheetProtection algorithmName="SHA-512" hashValue="JtTHceQ/VsB+9Tsm9rEdfBLaHsvkAr0FL8wKKCYZND2NavoH7C7eHTtIeChl4abhDOjT/FSdRaoZfZ7ZMn+frg==" saltValue="HKZZR5ihqlhuYFQUIb5Kw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List8"/>
  <dimension ref="A1:I284"/>
  <sheetViews>
    <sheetView workbookViewId="0">
      <selection activeCell="A2" sqref="A2:XFD2"/>
    </sheetView>
  </sheetViews>
  <sheetFormatPr defaultRowHeight="14.4" x14ac:dyDescent="0.3"/>
  <cols>
    <col min="1" max="1" width="9.88671875" bestFit="1" customWidth="1"/>
    <col min="2" max="2" width="49.21875" style="28" customWidth="1"/>
    <col min="3" max="3" width="11.5546875" customWidth="1"/>
    <col min="4" max="4" width="10" customWidth="1"/>
    <col min="6" max="6" width="9.77734375" customWidth="1"/>
    <col min="7" max="8" width="10.33203125" customWidth="1"/>
  </cols>
  <sheetData>
    <row r="1" spans="1:9" s="13" customFormat="1" ht="115.2" x14ac:dyDescent="0.3">
      <c r="A1" s="30" t="s">
        <v>0</v>
      </c>
      <c r="B1" s="30" t="s">
        <v>1</v>
      </c>
      <c r="C1" s="30" t="s">
        <v>2</v>
      </c>
      <c r="D1" s="30" t="s">
        <v>3</v>
      </c>
      <c r="E1" s="30" t="s">
        <v>4</v>
      </c>
      <c r="F1" s="30" t="s">
        <v>5</v>
      </c>
      <c r="G1" s="30" t="s">
        <v>6</v>
      </c>
      <c r="H1" s="30" t="s">
        <v>7</v>
      </c>
      <c r="I1" s="30" t="s">
        <v>8</v>
      </c>
    </row>
    <row r="2" spans="1:9" s="165" customFormat="1" x14ac:dyDescent="0.3">
      <c r="A2" s="165" t="s">
        <v>9</v>
      </c>
      <c r="B2" s="166" t="s">
        <v>45</v>
      </c>
      <c r="C2" s="167">
        <v>0.21</v>
      </c>
      <c r="D2" s="167">
        <v>7.0000000000000007E-2</v>
      </c>
      <c r="E2" s="167">
        <v>1.28</v>
      </c>
      <c r="F2" s="167">
        <v>1.3080000000000001</v>
      </c>
      <c r="G2" s="167">
        <v>1.3360000000000001</v>
      </c>
      <c r="H2" s="167">
        <v>1.3640000000000001</v>
      </c>
    </row>
    <row r="3" spans="1:9" x14ac:dyDescent="0.3">
      <c r="A3" t="s">
        <v>10</v>
      </c>
      <c r="B3" s="28" t="s">
        <v>46</v>
      </c>
      <c r="C3" s="1">
        <v>1.32</v>
      </c>
      <c r="D3" s="1">
        <v>0.06</v>
      </c>
      <c r="E3" s="1">
        <v>1.37</v>
      </c>
      <c r="F3" s="1">
        <v>1.5069999999999999</v>
      </c>
      <c r="G3" s="1">
        <v>1.6439999999999999</v>
      </c>
      <c r="H3" s="1">
        <v>1.7809999999999999</v>
      </c>
      <c r="I3" t="s">
        <v>84</v>
      </c>
    </row>
    <row r="4" spans="1:9" x14ac:dyDescent="0.3">
      <c r="A4" t="s">
        <v>10</v>
      </c>
      <c r="B4" s="28" t="s">
        <v>47</v>
      </c>
      <c r="C4" s="1">
        <v>1.37</v>
      </c>
      <c r="D4" s="1">
        <v>0.05</v>
      </c>
      <c r="E4" s="1">
        <v>1.41</v>
      </c>
      <c r="F4" s="1">
        <v>1.5509999999999999</v>
      </c>
      <c r="G4" s="1">
        <v>1.6919999999999999</v>
      </c>
      <c r="H4" s="1">
        <v>1.833</v>
      </c>
      <c r="I4" t="s">
        <v>83</v>
      </c>
    </row>
    <row r="5" spans="1:9" x14ac:dyDescent="0.3">
      <c r="A5" t="s">
        <v>11</v>
      </c>
      <c r="B5" s="28" t="s">
        <v>48</v>
      </c>
      <c r="C5" s="1">
        <v>1.3</v>
      </c>
      <c r="D5" s="1">
        <v>0.14000000000000001</v>
      </c>
      <c r="E5" s="1">
        <v>1.45</v>
      </c>
      <c r="F5" s="1">
        <v>1.595</v>
      </c>
      <c r="G5" s="1">
        <v>1.74</v>
      </c>
      <c r="H5" s="1">
        <v>1.885</v>
      </c>
    </row>
    <row r="6" spans="1:9" x14ac:dyDescent="0.3">
      <c r="A6" t="s">
        <v>12</v>
      </c>
      <c r="B6" s="28" t="s">
        <v>49</v>
      </c>
      <c r="C6" s="1">
        <v>1.36</v>
      </c>
      <c r="D6" s="1">
        <v>0.08</v>
      </c>
      <c r="E6" s="1">
        <v>1.44</v>
      </c>
      <c r="F6" s="1">
        <v>1.5840000000000001</v>
      </c>
      <c r="G6" s="1">
        <v>1.728</v>
      </c>
      <c r="H6" s="1">
        <v>1.8720000000000001</v>
      </c>
    </row>
    <row r="7" spans="1:9" x14ac:dyDescent="0.3">
      <c r="A7" t="s">
        <v>13</v>
      </c>
      <c r="B7" s="28" t="s">
        <v>50</v>
      </c>
      <c r="C7" s="1">
        <v>1.31</v>
      </c>
      <c r="D7" s="1">
        <v>0.18</v>
      </c>
      <c r="E7" s="1">
        <v>1.49</v>
      </c>
      <c r="F7" s="1">
        <v>1.639</v>
      </c>
      <c r="G7" s="1">
        <v>1.788</v>
      </c>
      <c r="H7" s="1">
        <v>1.9370000000000001</v>
      </c>
      <c r="I7" t="s">
        <v>84</v>
      </c>
    </row>
    <row r="8" spans="1:9" x14ac:dyDescent="0.3">
      <c r="A8" t="s">
        <v>13</v>
      </c>
      <c r="B8" s="28" t="s">
        <v>51</v>
      </c>
      <c r="C8" s="1">
        <v>1.28</v>
      </c>
      <c r="D8" s="1">
        <v>0.09</v>
      </c>
      <c r="E8" s="1">
        <v>1.37</v>
      </c>
      <c r="F8" s="1">
        <v>1.5069999999999999</v>
      </c>
      <c r="G8" s="1">
        <v>1.6439999999999999</v>
      </c>
      <c r="H8" s="1">
        <v>1.7809999999999999</v>
      </c>
      <c r="I8" t="s">
        <v>83</v>
      </c>
    </row>
    <row r="9" spans="1:9" x14ac:dyDescent="0.3">
      <c r="A9" t="s">
        <v>14</v>
      </c>
      <c r="B9" s="28" t="s">
        <v>52</v>
      </c>
      <c r="C9" s="1">
        <v>1.89</v>
      </c>
      <c r="D9" s="1">
        <v>0.14000000000000001</v>
      </c>
      <c r="E9" s="1">
        <v>2.0299999999999998</v>
      </c>
      <c r="F9" s="1">
        <v>2.2330000000000001</v>
      </c>
      <c r="G9" s="1">
        <v>2.4359999999999999</v>
      </c>
      <c r="H9" s="1">
        <v>2.6389999999999998</v>
      </c>
    </row>
    <row r="10" spans="1:9" x14ac:dyDescent="0.3">
      <c r="A10" t="s">
        <v>15</v>
      </c>
      <c r="B10" s="28" t="s">
        <v>53</v>
      </c>
      <c r="C10" s="1">
        <v>2.77</v>
      </c>
      <c r="D10" s="1">
        <v>0.04</v>
      </c>
      <c r="E10" s="1">
        <v>2.81</v>
      </c>
      <c r="F10" s="1">
        <v>2.8380000000000001</v>
      </c>
      <c r="G10" s="1">
        <v>2.8380000000000001</v>
      </c>
      <c r="H10" s="1">
        <v>2.8380000000000001</v>
      </c>
    </row>
    <row r="11" spans="1:9" x14ac:dyDescent="0.3">
      <c r="A11" t="s">
        <v>16</v>
      </c>
      <c r="B11" s="28" t="s">
        <v>54</v>
      </c>
      <c r="C11" s="1">
        <v>2.97</v>
      </c>
      <c r="D11" s="1">
        <v>0.15</v>
      </c>
      <c r="E11" s="1">
        <v>3.13</v>
      </c>
      <c r="F11" s="1">
        <v>3.161</v>
      </c>
      <c r="G11" s="1">
        <v>3.161</v>
      </c>
      <c r="H11" s="1">
        <v>3.161</v>
      </c>
    </row>
    <row r="12" spans="1:9" x14ac:dyDescent="0.3">
      <c r="A12" t="s">
        <v>17</v>
      </c>
      <c r="B12" s="28" t="s">
        <v>55</v>
      </c>
      <c r="C12" s="1">
        <v>0.91</v>
      </c>
      <c r="D12" s="1">
        <v>0.05</v>
      </c>
      <c r="E12" s="1">
        <v>0.96</v>
      </c>
      <c r="F12" s="1">
        <v>0.97</v>
      </c>
      <c r="G12" s="1">
        <v>0.97</v>
      </c>
      <c r="H12" s="1">
        <v>0.97</v>
      </c>
    </row>
    <row r="13" spans="1:9" x14ac:dyDescent="0.3">
      <c r="A13" t="s">
        <v>18</v>
      </c>
      <c r="B13" s="28" t="s">
        <v>56</v>
      </c>
      <c r="C13" s="1">
        <v>2.2599999999999998</v>
      </c>
      <c r="D13" s="1">
        <v>7.0000000000000007E-2</v>
      </c>
      <c r="E13" s="1">
        <v>2.33</v>
      </c>
      <c r="F13" s="1">
        <v>2.3530000000000002</v>
      </c>
      <c r="G13" s="1">
        <v>2.3530000000000002</v>
      </c>
      <c r="H13" s="1">
        <v>2.3530000000000002</v>
      </c>
    </row>
    <row r="14" spans="1:9" x14ac:dyDescent="0.3">
      <c r="A14" t="s">
        <v>19</v>
      </c>
      <c r="B14" s="28" t="s">
        <v>57</v>
      </c>
    </row>
    <row r="15" spans="1:9" ht="57.6" x14ac:dyDescent="0.3">
      <c r="A15" t="s">
        <v>20</v>
      </c>
      <c r="B15" s="28" t="s">
        <v>58</v>
      </c>
      <c r="C15" s="1">
        <v>0.86</v>
      </c>
      <c r="D15" s="1">
        <v>0.04</v>
      </c>
      <c r="E15" s="1">
        <v>0.9</v>
      </c>
      <c r="F15" s="1">
        <v>0.90900000000000003</v>
      </c>
      <c r="G15" s="1">
        <v>0.90900000000000003</v>
      </c>
      <c r="H15" s="1">
        <v>0.90900000000000003</v>
      </c>
    </row>
    <row r="16" spans="1:9" ht="57.6" x14ac:dyDescent="0.3">
      <c r="A16" t="s">
        <v>21</v>
      </c>
      <c r="B16" s="28" t="s">
        <v>59</v>
      </c>
      <c r="C16" s="1">
        <v>1.43</v>
      </c>
      <c r="D16" s="1">
        <v>0.04</v>
      </c>
      <c r="E16" s="1">
        <v>1.47</v>
      </c>
      <c r="F16" s="1">
        <v>1.4850000000000001</v>
      </c>
      <c r="G16" s="1">
        <v>1.4850000000000001</v>
      </c>
      <c r="H16" s="1">
        <v>1.4850000000000001</v>
      </c>
    </row>
    <row r="17" spans="1:8" ht="72" x14ac:dyDescent="0.3">
      <c r="A17" t="s">
        <v>22</v>
      </c>
      <c r="B17" s="28" t="s">
        <v>60</v>
      </c>
      <c r="C17" s="1">
        <v>2.6</v>
      </c>
      <c r="D17" s="1">
        <v>0.12</v>
      </c>
      <c r="E17" s="1">
        <v>2.72</v>
      </c>
      <c r="F17" s="1">
        <v>2.7469999999999999</v>
      </c>
      <c r="G17" s="1">
        <v>2.7469999999999999</v>
      </c>
      <c r="H17" s="1">
        <v>2.7469999999999999</v>
      </c>
    </row>
    <row r="18" spans="1:8" ht="57.6" x14ac:dyDescent="0.3">
      <c r="A18" t="s">
        <v>23</v>
      </c>
      <c r="B18" s="28" t="s">
        <v>61</v>
      </c>
      <c r="C18" s="1">
        <v>2.54</v>
      </c>
      <c r="D18" s="1">
        <v>0.12</v>
      </c>
      <c r="E18" s="1">
        <v>2.66</v>
      </c>
      <c r="F18" s="1">
        <v>2.6869999999999998</v>
      </c>
      <c r="G18" s="1">
        <v>2.6869999999999998</v>
      </c>
      <c r="H18" s="1">
        <v>2.6869999999999998</v>
      </c>
    </row>
    <row r="19" spans="1:8" ht="28.8" x14ac:dyDescent="0.3">
      <c r="A19" t="s">
        <v>24</v>
      </c>
      <c r="B19" s="28" t="s">
        <v>62</v>
      </c>
      <c r="C19" s="1">
        <v>0.87</v>
      </c>
      <c r="D19" s="1">
        <v>0.1</v>
      </c>
      <c r="E19" s="1">
        <v>0.97</v>
      </c>
      <c r="F19" s="1">
        <v>0.98</v>
      </c>
      <c r="G19" s="1">
        <v>0.98</v>
      </c>
      <c r="H19" s="1">
        <v>0.98</v>
      </c>
    </row>
    <row r="20" spans="1:8" ht="28.8" x14ac:dyDescent="0.3">
      <c r="A20" t="s">
        <v>25</v>
      </c>
      <c r="B20" s="28" t="s">
        <v>63</v>
      </c>
      <c r="C20" s="1">
        <v>1.51</v>
      </c>
      <c r="D20" s="1">
        <v>0.11</v>
      </c>
      <c r="E20" s="1">
        <v>1.62</v>
      </c>
      <c r="F20" s="1">
        <v>1.6359999999999999</v>
      </c>
      <c r="G20" s="1">
        <v>1.6359999999999999</v>
      </c>
      <c r="H20" s="1">
        <v>1.6359999999999999</v>
      </c>
    </row>
    <row r="21" spans="1:8" ht="28.8" x14ac:dyDescent="0.3">
      <c r="A21" t="s">
        <v>26</v>
      </c>
      <c r="B21" s="28" t="s">
        <v>64</v>
      </c>
      <c r="C21" s="1">
        <v>1.71</v>
      </c>
      <c r="D21" s="1">
        <v>0.08</v>
      </c>
      <c r="E21" s="1">
        <v>1.79</v>
      </c>
      <c r="F21" s="1">
        <v>1.8080000000000001</v>
      </c>
      <c r="G21" s="1">
        <v>1.8080000000000001</v>
      </c>
      <c r="H21" s="1">
        <v>1.8080000000000001</v>
      </c>
    </row>
    <row r="22" spans="1:8" ht="43.2" x14ac:dyDescent="0.3">
      <c r="A22" t="s">
        <v>27</v>
      </c>
      <c r="B22" s="28" t="s">
        <v>65</v>
      </c>
      <c r="C22" s="1">
        <v>2.64</v>
      </c>
      <c r="D22" s="1">
        <v>0.11</v>
      </c>
      <c r="E22" s="1">
        <v>2.75</v>
      </c>
      <c r="F22" s="1">
        <v>2.778</v>
      </c>
      <c r="G22" s="1">
        <v>2.778</v>
      </c>
      <c r="H22" s="1">
        <v>2.778</v>
      </c>
    </row>
    <row r="23" spans="1:8" ht="72" x14ac:dyDescent="0.3">
      <c r="A23" t="s">
        <v>28</v>
      </c>
      <c r="B23" s="28" t="s">
        <v>66</v>
      </c>
      <c r="C23" s="1">
        <v>2.2599999999999998</v>
      </c>
      <c r="D23" s="1">
        <v>0.1</v>
      </c>
      <c r="E23" s="1">
        <v>2.36</v>
      </c>
      <c r="F23" s="1">
        <v>2.3839999999999999</v>
      </c>
      <c r="G23" s="1">
        <v>2.3839999999999999</v>
      </c>
      <c r="H23" s="1">
        <v>2.3839999999999999</v>
      </c>
    </row>
    <row r="24" spans="1:8" ht="72" x14ac:dyDescent="0.3">
      <c r="A24" t="s">
        <v>29</v>
      </c>
      <c r="B24" s="28" t="s">
        <v>67</v>
      </c>
      <c r="C24" s="1">
        <v>2.2599999999999998</v>
      </c>
      <c r="D24" s="1">
        <v>0.1</v>
      </c>
      <c r="E24" s="1">
        <v>2.36</v>
      </c>
      <c r="F24" s="1">
        <v>2.3839999999999999</v>
      </c>
      <c r="G24" s="1">
        <v>2.3839999999999999</v>
      </c>
      <c r="H24" s="1">
        <v>2.3839999999999999</v>
      </c>
    </row>
    <row r="25" spans="1:8" ht="28.8" x14ac:dyDescent="0.3">
      <c r="A25" t="s">
        <v>30</v>
      </c>
      <c r="B25" s="28" t="s">
        <v>68</v>
      </c>
      <c r="C25" s="1">
        <v>4.32</v>
      </c>
      <c r="D25" s="1">
        <v>7.0000000000000007E-2</v>
      </c>
      <c r="E25" s="1">
        <v>4.3899999999999997</v>
      </c>
      <c r="F25" s="1">
        <v>4.4340000000000002</v>
      </c>
      <c r="G25" s="1">
        <v>4.4340000000000002</v>
      </c>
      <c r="H25" s="1">
        <v>4.4340000000000002</v>
      </c>
    </row>
    <row r="26" spans="1:8" ht="43.2" x14ac:dyDescent="0.3">
      <c r="A26" t="s">
        <v>31</v>
      </c>
      <c r="B26" s="28" t="s">
        <v>69</v>
      </c>
      <c r="C26" s="1">
        <v>2.21</v>
      </c>
      <c r="D26" s="1">
        <v>0.1</v>
      </c>
      <c r="E26" s="1">
        <v>2.31</v>
      </c>
      <c r="F26" s="1">
        <v>2.3330000000000002</v>
      </c>
      <c r="G26" s="1">
        <v>2.3330000000000002</v>
      </c>
      <c r="H26" s="1">
        <v>2.3330000000000002</v>
      </c>
    </row>
    <row r="27" spans="1:8" ht="43.2" x14ac:dyDescent="0.3">
      <c r="A27" t="s">
        <v>32</v>
      </c>
      <c r="B27" s="28" t="s">
        <v>70</v>
      </c>
      <c r="C27" s="1">
        <v>1.85</v>
      </c>
      <c r="D27" s="1">
        <v>0.1</v>
      </c>
      <c r="E27" s="1">
        <v>1.96</v>
      </c>
      <c r="F27" s="1">
        <v>1.98</v>
      </c>
      <c r="G27" s="1">
        <v>1.98</v>
      </c>
      <c r="H27" s="1">
        <v>1.98</v>
      </c>
    </row>
    <row r="28" spans="1:8" ht="115.2" x14ac:dyDescent="0.3">
      <c r="A28" t="s">
        <v>33</v>
      </c>
      <c r="B28" s="28" t="s">
        <v>71</v>
      </c>
      <c r="C28" s="1">
        <v>2.16</v>
      </c>
      <c r="D28" s="1">
        <v>0.11</v>
      </c>
      <c r="E28" s="1">
        <v>2.2799999999999998</v>
      </c>
      <c r="F28" s="1">
        <v>2.3029999999999999</v>
      </c>
      <c r="G28" s="1">
        <v>2.3029999999999999</v>
      </c>
      <c r="H28" s="1">
        <v>2.3029999999999999</v>
      </c>
    </row>
    <row r="29" spans="1:8" ht="28.8" x14ac:dyDescent="0.3">
      <c r="A29" t="s">
        <v>34</v>
      </c>
      <c r="B29" s="28" t="s">
        <v>72</v>
      </c>
    </row>
    <row r="30" spans="1:8" ht="43.2" x14ac:dyDescent="0.3">
      <c r="A30" t="s">
        <v>35</v>
      </c>
      <c r="B30" s="28" t="s">
        <v>73</v>
      </c>
      <c r="C30" s="1">
        <v>0.9</v>
      </c>
      <c r="D30" s="1">
        <v>0.1</v>
      </c>
      <c r="E30" s="1">
        <v>1</v>
      </c>
      <c r="F30" s="1">
        <v>1.01</v>
      </c>
      <c r="G30" s="1">
        <v>1.01</v>
      </c>
      <c r="H30" s="1">
        <v>1.01</v>
      </c>
    </row>
    <row r="31" spans="1:8" ht="57.6" x14ac:dyDescent="0.3">
      <c r="A31" t="s">
        <v>36</v>
      </c>
      <c r="B31" s="28" t="s">
        <v>74</v>
      </c>
      <c r="C31" s="1">
        <v>1.1000000000000001</v>
      </c>
      <c r="D31" s="1">
        <v>0.12</v>
      </c>
      <c r="E31" s="1">
        <v>1.23</v>
      </c>
      <c r="F31" s="1">
        <v>1.242</v>
      </c>
      <c r="G31" s="1">
        <v>1.242</v>
      </c>
      <c r="H31" s="1">
        <v>1.242</v>
      </c>
    </row>
    <row r="32" spans="1:8" ht="57.6" x14ac:dyDescent="0.3">
      <c r="A32" t="s">
        <v>37</v>
      </c>
      <c r="B32" s="28" t="s">
        <v>75</v>
      </c>
      <c r="C32" s="1">
        <v>0.75</v>
      </c>
      <c r="D32" s="1">
        <v>0.09</v>
      </c>
      <c r="E32" s="1">
        <v>0.84</v>
      </c>
      <c r="F32" s="1">
        <v>0.84799999999999998</v>
      </c>
      <c r="G32" s="1">
        <v>0.84799999999999998</v>
      </c>
      <c r="H32" s="1">
        <v>0.84799999999999998</v>
      </c>
    </row>
    <row r="33" spans="1:9" ht="43.2" x14ac:dyDescent="0.3">
      <c r="A33" t="s">
        <v>38</v>
      </c>
      <c r="B33" s="28" t="s">
        <v>76</v>
      </c>
      <c r="C33" s="1">
        <v>0.71</v>
      </c>
      <c r="D33" s="1">
        <v>0.08</v>
      </c>
      <c r="E33" s="1">
        <v>0.78</v>
      </c>
      <c r="F33" s="1">
        <v>0.78800000000000003</v>
      </c>
      <c r="G33" s="1">
        <v>0.78800000000000003</v>
      </c>
      <c r="H33" s="1">
        <v>0.78800000000000003</v>
      </c>
    </row>
    <row r="34" spans="1:9" ht="72" x14ac:dyDescent="0.3">
      <c r="A34" t="s">
        <v>39</v>
      </c>
      <c r="B34" s="28" t="s">
        <v>77</v>
      </c>
      <c r="C34" s="1">
        <v>0.45</v>
      </c>
      <c r="D34" s="1">
        <v>0.06</v>
      </c>
      <c r="E34" s="1">
        <v>0.51</v>
      </c>
      <c r="F34" s="1">
        <v>0.51500000000000001</v>
      </c>
      <c r="G34" s="1">
        <v>0.51500000000000001</v>
      </c>
      <c r="H34" s="1">
        <v>0.51500000000000001</v>
      </c>
    </row>
    <row r="35" spans="1:9" ht="28.8" x14ac:dyDescent="0.3">
      <c r="A35" t="s">
        <v>40</v>
      </c>
      <c r="B35" s="28" t="s">
        <v>78</v>
      </c>
      <c r="C35" s="1">
        <v>1.52</v>
      </c>
      <c r="D35" s="1">
        <v>0.15</v>
      </c>
      <c r="E35" s="1">
        <v>1.66</v>
      </c>
      <c r="F35" s="1">
        <v>1.677</v>
      </c>
      <c r="G35" s="1">
        <v>1.677</v>
      </c>
      <c r="H35" s="1">
        <v>1.677</v>
      </c>
    </row>
    <row r="36" spans="1:9" ht="43.2" x14ac:dyDescent="0.3">
      <c r="A36" t="s">
        <v>41</v>
      </c>
      <c r="B36" s="28" t="s">
        <v>79</v>
      </c>
      <c r="C36" s="1">
        <v>0.8</v>
      </c>
      <c r="D36" s="1">
        <v>0.13</v>
      </c>
      <c r="E36" s="1">
        <v>0.93</v>
      </c>
      <c r="F36" s="1">
        <v>0.93899999999999995</v>
      </c>
      <c r="G36" s="1">
        <v>0.93899999999999995</v>
      </c>
      <c r="H36" s="1">
        <v>0.93899999999999995</v>
      </c>
    </row>
    <row r="37" spans="1:9" ht="86.4" x14ac:dyDescent="0.3">
      <c r="A37" t="s">
        <v>42</v>
      </c>
      <c r="B37" s="28" t="s">
        <v>80</v>
      </c>
      <c r="C37" s="1">
        <v>1.5</v>
      </c>
      <c r="D37" s="1">
        <v>0.08</v>
      </c>
      <c r="E37" s="1">
        <v>1.57</v>
      </c>
      <c r="F37" s="1">
        <v>1.5860000000000001</v>
      </c>
      <c r="G37" s="1">
        <v>1.5860000000000001</v>
      </c>
      <c r="H37" s="1">
        <v>1.5860000000000001</v>
      </c>
    </row>
    <row r="38" spans="1:9" ht="100.8" x14ac:dyDescent="0.3">
      <c r="A38" t="s">
        <v>43</v>
      </c>
      <c r="B38" s="28" t="s">
        <v>81</v>
      </c>
      <c r="C38" s="1">
        <v>0.76</v>
      </c>
      <c r="D38" s="1">
        <v>0.06</v>
      </c>
      <c r="E38" s="1">
        <v>0.82</v>
      </c>
      <c r="F38" s="1">
        <v>0.82799999999999996</v>
      </c>
      <c r="G38" s="1">
        <v>0.82799999999999996</v>
      </c>
      <c r="H38" s="1">
        <v>0.82799999999999996</v>
      </c>
    </row>
    <row r="39" spans="1:9" x14ac:dyDescent="0.3">
      <c r="A39" t="s">
        <v>85</v>
      </c>
      <c r="B39" s="28" t="s">
        <v>330</v>
      </c>
      <c r="C39" s="1">
        <v>2.2029999999999998</v>
      </c>
      <c r="E39" s="1">
        <v>2.2029999999999998</v>
      </c>
      <c r="F39" s="1">
        <v>2.423</v>
      </c>
      <c r="G39" s="1">
        <v>2.6429999999999998</v>
      </c>
      <c r="H39" s="1">
        <v>2.863</v>
      </c>
      <c r="I39" t="s">
        <v>572</v>
      </c>
    </row>
    <row r="40" spans="1:9" x14ac:dyDescent="0.3">
      <c r="A40" t="s">
        <v>86</v>
      </c>
      <c r="B40" s="28" t="s">
        <v>331</v>
      </c>
      <c r="C40" s="1">
        <v>2.9449999999999998</v>
      </c>
      <c r="E40" s="1">
        <v>2.9449999999999998</v>
      </c>
      <c r="F40" s="1">
        <v>3.2389999999999999</v>
      </c>
      <c r="G40" s="1">
        <v>3.5329999999999999</v>
      </c>
      <c r="H40" s="1">
        <v>3.8279999999999998</v>
      </c>
      <c r="I40" t="s">
        <v>572</v>
      </c>
    </row>
    <row r="41" spans="1:9" x14ac:dyDescent="0.3">
      <c r="A41" t="s">
        <v>87</v>
      </c>
      <c r="B41" s="28" t="s">
        <v>332</v>
      </c>
      <c r="C41" s="1">
        <v>3.2330000000000001</v>
      </c>
      <c r="E41" s="1">
        <v>3.2330000000000001</v>
      </c>
      <c r="F41" s="1">
        <v>3.556</v>
      </c>
      <c r="G41" s="1">
        <v>3.879</v>
      </c>
      <c r="H41" s="1">
        <v>4.2030000000000003</v>
      </c>
      <c r="I41" t="s">
        <v>572</v>
      </c>
    </row>
    <row r="42" spans="1:9" x14ac:dyDescent="0.3">
      <c r="A42" t="s">
        <v>88</v>
      </c>
      <c r="B42" s="28" t="s">
        <v>333</v>
      </c>
      <c r="C42" s="1">
        <v>3.2509999999999999</v>
      </c>
      <c r="E42" s="1">
        <v>3.2509999999999999</v>
      </c>
      <c r="F42" s="1">
        <v>3.5760000000000001</v>
      </c>
      <c r="G42" s="1">
        <v>3.9009999999999998</v>
      </c>
      <c r="H42" s="1">
        <v>4.226</v>
      </c>
      <c r="I42" t="s">
        <v>572</v>
      </c>
    </row>
    <row r="43" spans="1:9" x14ac:dyDescent="0.3">
      <c r="A43" t="s">
        <v>89</v>
      </c>
      <c r="B43" s="28" t="s">
        <v>334</v>
      </c>
      <c r="C43" s="1">
        <v>3.2509999999999999</v>
      </c>
      <c r="E43" s="1">
        <v>3.2509999999999999</v>
      </c>
      <c r="F43" s="1">
        <v>3.5760000000000001</v>
      </c>
      <c r="G43" s="1">
        <v>3.9009999999999998</v>
      </c>
      <c r="H43" s="1">
        <v>4.226</v>
      </c>
      <c r="I43" t="s">
        <v>572</v>
      </c>
    </row>
    <row r="44" spans="1:9" x14ac:dyDescent="0.3">
      <c r="A44" t="s">
        <v>90</v>
      </c>
      <c r="B44" s="28" t="s">
        <v>332</v>
      </c>
      <c r="C44" s="1">
        <v>3.2330000000000001</v>
      </c>
      <c r="E44" s="1">
        <v>3.2330000000000001</v>
      </c>
      <c r="F44" s="1">
        <v>3.556</v>
      </c>
      <c r="G44" s="1">
        <v>3.879</v>
      </c>
      <c r="H44" s="1">
        <v>4.2030000000000003</v>
      </c>
      <c r="I44" t="s">
        <v>572</v>
      </c>
    </row>
    <row r="45" spans="1:9" x14ac:dyDescent="0.3">
      <c r="A45" t="s">
        <v>91</v>
      </c>
      <c r="B45" s="28" t="s">
        <v>333</v>
      </c>
      <c r="C45" s="1">
        <v>3.2509999999999999</v>
      </c>
      <c r="E45" s="1">
        <v>3.2509999999999999</v>
      </c>
      <c r="F45" s="1">
        <v>3.5760000000000001</v>
      </c>
      <c r="G45" s="1">
        <v>3.9009999999999998</v>
      </c>
      <c r="H45" s="1">
        <v>4.226</v>
      </c>
      <c r="I45" t="s">
        <v>572</v>
      </c>
    </row>
    <row r="46" spans="1:9" x14ac:dyDescent="0.3">
      <c r="A46" t="s">
        <v>92</v>
      </c>
      <c r="B46" s="28" t="s">
        <v>335</v>
      </c>
      <c r="C46" s="1">
        <v>3.1840000000000002</v>
      </c>
      <c r="E46" s="1">
        <v>3.1840000000000002</v>
      </c>
      <c r="F46" s="1">
        <v>3.5019999999999998</v>
      </c>
      <c r="G46" s="1">
        <v>3.82</v>
      </c>
      <c r="H46" s="1">
        <v>4.1390000000000002</v>
      </c>
      <c r="I46" t="s">
        <v>572</v>
      </c>
    </row>
    <row r="47" spans="1:9" ht="28.8" x14ac:dyDescent="0.3">
      <c r="A47" t="s">
        <v>93</v>
      </c>
      <c r="B47" s="28" t="s">
        <v>336</v>
      </c>
      <c r="C47" s="1">
        <v>3.7170000000000001</v>
      </c>
      <c r="E47" s="1">
        <v>3.7170000000000001</v>
      </c>
      <c r="F47" s="1">
        <v>4.0880000000000001</v>
      </c>
      <c r="G47" s="1">
        <v>4.46</v>
      </c>
      <c r="H47" s="1">
        <v>4.8310000000000004</v>
      </c>
      <c r="I47" t="s">
        <v>572</v>
      </c>
    </row>
    <row r="48" spans="1:9" ht="43.2" x14ac:dyDescent="0.3">
      <c r="A48" t="s">
        <v>94</v>
      </c>
      <c r="B48" s="28" t="s">
        <v>337</v>
      </c>
      <c r="C48" s="1">
        <v>3.8929999999999998</v>
      </c>
      <c r="E48" s="1">
        <v>3.8929999999999998</v>
      </c>
      <c r="F48" s="1">
        <v>4.282</v>
      </c>
      <c r="G48" s="1">
        <v>4.6710000000000003</v>
      </c>
      <c r="H48" s="1">
        <v>5.0599999999999996</v>
      </c>
      <c r="I48" t="s">
        <v>572</v>
      </c>
    </row>
    <row r="49" spans="1:9" x14ac:dyDescent="0.3">
      <c r="A49" t="s">
        <v>95</v>
      </c>
      <c r="B49" s="28" t="s">
        <v>338</v>
      </c>
      <c r="C49" s="1">
        <v>3.22</v>
      </c>
      <c r="E49" s="1">
        <v>3.22</v>
      </c>
      <c r="F49" s="1">
        <v>3.5419999999999998</v>
      </c>
      <c r="G49" s="1">
        <v>3.8639999999999999</v>
      </c>
      <c r="H49" s="1">
        <v>4.1859999999999999</v>
      </c>
      <c r="I49" t="s">
        <v>572</v>
      </c>
    </row>
    <row r="50" spans="1:9" ht="28.8" x14ac:dyDescent="0.3">
      <c r="A50" t="s">
        <v>96</v>
      </c>
      <c r="B50" s="28" t="s">
        <v>339</v>
      </c>
      <c r="C50" s="1">
        <v>3.3220000000000001</v>
      </c>
      <c r="E50" s="1">
        <v>3.3220000000000001</v>
      </c>
      <c r="F50" s="1">
        <v>3.6539999999999999</v>
      </c>
      <c r="G50" s="1">
        <v>3.9870000000000001</v>
      </c>
      <c r="H50" s="1">
        <v>4.319</v>
      </c>
      <c r="I50" t="s">
        <v>572</v>
      </c>
    </row>
    <row r="51" spans="1:9" x14ac:dyDescent="0.3">
      <c r="A51" t="s">
        <v>97</v>
      </c>
      <c r="B51" s="28" t="s">
        <v>340</v>
      </c>
      <c r="C51" s="1">
        <v>3.2120000000000002</v>
      </c>
      <c r="E51" s="1">
        <v>3.2120000000000002</v>
      </c>
      <c r="F51" s="1">
        <v>3.5329999999999999</v>
      </c>
      <c r="G51" s="1">
        <v>3.8540000000000001</v>
      </c>
      <c r="H51" s="1">
        <v>4.1760000000000002</v>
      </c>
      <c r="I51" t="s">
        <v>572</v>
      </c>
    </row>
    <row r="52" spans="1:9" x14ac:dyDescent="0.3">
      <c r="A52" t="s">
        <v>98</v>
      </c>
      <c r="B52" s="28" t="s">
        <v>341</v>
      </c>
      <c r="C52" s="1">
        <v>3.2120000000000002</v>
      </c>
      <c r="E52" s="1">
        <v>3.2120000000000002</v>
      </c>
      <c r="F52" s="1">
        <v>3.5329999999999999</v>
      </c>
      <c r="G52" s="1">
        <v>3.8540000000000001</v>
      </c>
      <c r="H52" s="1">
        <v>4.1760000000000002</v>
      </c>
      <c r="I52" t="s">
        <v>572</v>
      </c>
    </row>
    <row r="53" spans="1:9" x14ac:dyDescent="0.3">
      <c r="A53" t="s">
        <v>99</v>
      </c>
      <c r="B53" s="28" t="s">
        <v>342</v>
      </c>
      <c r="C53" s="1">
        <v>3.2120000000000002</v>
      </c>
      <c r="E53" s="1">
        <v>3.2120000000000002</v>
      </c>
      <c r="F53" s="1">
        <v>3.5329999999999999</v>
      </c>
      <c r="G53" s="1">
        <v>3.8540000000000001</v>
      </c>
      <c r="H53" s="1">
        <v>4.1760000000000002</v>
      </c>
      <c r="I53" t="s">
        <v>572</v>
      </c>
    </row>
    <row r="54" spans="1:9" x14ac:dyDescent="0.3">
      <c r="A54" t="s">
        <v>100</v>
      </c>
      <c r="B54" s="28" t="s">
        <v>341</v>
      </c>
      <c r="C54" s="1">
        <v>3.2120000000000002</v>
      </c>
      <c r="E54" s="1">
        <v>3.2120000000000002</v>
      </c>
      <c r="F54" s="1">
        <v>3.5329999999999999</v>
      </c>
      <c r="G54" s="1">
        <v>3.8540000000000001</v>
      </c>
      <c r="H54" s="1">
        <v>4.1760000000000002</v>
      </c>
      <c r="I54" t="s">
        <v>572</v>
      </c>
    </row>
    <row r="55" spans="1:9" ht="72" x14ac:dyDescent="0.3">
      <c r="A55" t="s">
        <v>101</v>
      </c>
      <c r="B55" s="28" t="s">
        <v>343</v>
      </c>
      <c r="C55" s="1">
        <v>4.0369999999999999</v>
      </c>
      <c r="E55" s="1">
        <v>4.0369999999999999</v>
      </c>
      <c r="F55" s="1">
        <v>4.4409999999999998</v>
      </c>
      <c r="G55" s="1">
        <v>4.8449999999999998</v>
      </c>
      <c r="H55" s="1">
        <v>5.2489999999999997</v>
      </c>
      <c r="I55" t="s">
        <v>572</v>
      </c>
    </row>
    <row r="56" spans="1:9" ht="86.4" x14ac:dyDescent="0.3">
      <c r="A56" t="s">
        <v>102</v>
      </c>
      <c r="B56" s="28" t="s">
        <v>344</v>
      </c>
      <c r="C56" s="1">
        <v>3.944</v>
      </c>
      <c r="E56" s="1">
        <v>3.944</v>
      </c>
      <c r="F56" s="1">
        <v>4.3380000000000001</v>
      </c>
      <c r="G56" s="1">
        <v>4.7320000000000002</v>
      </c>
      <c r="H56" s="1">
        <v>5.1269999999999998</v>
      </c>
      <c r="I56" t="s">
        <v>572</v>
      </c>
    </row>
    <row r="57" spans="1:9" ht="28.8" x14ac:dyDescent="0.3">
      <c r="A57" t="s">
        <v>103</v>
      </c>
      <c r="B57" s="28" t="s">
        <v>345</v>
      </c>
      <c r="C57" s="1">
        <v>4.0369999999999999</v>
      </c>
      <c r="E57" s="1">
        <v>4.0369999999999999</v>
      </c>
      <c r="F57" s="1">
        <v>4.4409999999999998</v>
      </c>
      <c r="G57" s="1">
        <v>4.8449999999999998</v>
      </c>
      <c r="H57" s="1">
        <v>5.2489999999999997</v>
      </c>
      <c r="I57" t="s">
        <v>572</v>
      </c>
    </row>
    <row r="58" spans="1:9" ht="28.8" x14ac:dyDescent="0.3">
      <c r="A58" t="s">
        <v>104</v>
      </c>
      <c r="B58" s="28" t="s">
        <v>346</v>
      </c>
      <c r="C58" s="1">
        <v>3.2970000000000002</v>
      </c>
      <c r="E58" s="1">
        <v>3.2970000000000002</v>
      </c>
      <c r="F58" s="1">
        <v>3.6269999999999998</v>
      </c>
      <c r="G58" s="1">
        <v>3.9569999999999999</v>
      </c>
      <c r="H58" s="1">
        <v>4.2859999999999996</v>
      </c>
      <c r="I58" t="s">
        <v>572</v>
      </c>
    </row>
    <row r="59" spans="1:9" ht="43.2" x14ac:dyDescent="0.3">
      <c r="A59" t="s">
        <v>105</v>
      </c>
      <c r="B59" s="28" t="s">
        <v>347</v>
      </c>
      <c r="C59" s="1">
        <v>3.891</v>
      </c>
      <c r="E59" s="1">
        <v>3.891</v>
      </c>
      <c r="F59" s="1">
        <v>4.2809999999999997</v>
      </c>
      <c r="G59" s="1">
        <v>4.67</v>
      </c>
      <c r="H59" s="1">
        <v>5.0590000000000002</v>
      </c>
      <c r="I59" t="s">
        <v>572</v>
      </c>
    </row>
    <row r="60" spans="1:9" ht="28.8" x14ac:dyDescent="0.3">
      <c r="A60" t="s">
        <v>106</v>
      </c>
      <c r="B60" s="28" t="s">
        <v>348</v>
      </c>
      <c r="C60" s="1">
        <v>3.891</v>
      </c>
      <c r="E60" s="1">
        <v>3.891</v>
      </c>
      <c r="F60" s="1">
        <v>4.2809999999999997</v>
      </c>
      <c r="G60" s="1">
        <v>4.67</v>
      </c>
      <c r="H60" s="1">
        <v>5.0590000000000002</v>
      </c>
      <c r="I60" t="s">
        <v>572</v>
      </c>
    </row>
    <row r="61" spans="1:9" x14ac:dyDescent="0.3">
      <c r="A61" t="s">
        <v>107</v>
      </c>
      <c r="B61" s="28" t="s">
        <v>349</v>
      </c>
      <c r="C61" s="1">
        <v>2.9529999999999998</v>
      </c>
      <c r="E61" s="1">
        <v>2.9529999999999998</v>
      </c>
      <c r="F61" s="1">
        <v>3.2480000000000002</v>
      </c>
      <c r="G61" s="1">
        <v>3.544</v>
      </c>
      <c r="H61" s="1">
        <v>3.839</v>
      </c>
      <c r="I61" t="s">
        <v>572</v>
      </c>
    </row>
    <row r="62" spans="1:9" x14ac:dyDescent="0.3">
      <c r="A62" t="s">
        <v>108</v>
      </c>
      <c r="B62" s="28" t="s">
        <v>341</v>
      </c>
      <c r="C62" s="1">
        <v>3.891</v>
      </c>
      <c r="E62" s="1">
        <v>3.891</v>
      </c>
      <c r="F62" s="1">
        <v>4.2809999999999997</v>
      </c>
      <c r="G62" s="1">
        <v>4.67</v>
      </c>
      <c r="H62" s="1">
        <v>5.0590000000000002</v>
      </c>
      <c r="I62" t="s">
        <v>572</v>
      </c>
    </row>
    <row r="63" spans="1:9" x14ac:dyDescent="0.3">
      <c r="A63" t="s">
        <v>44</v>
      </c>
      <c r="B63" s="28" t="s">
        <v>82</v>
      </c>
      <c r="C63" s="1">
        <v>17.739999999999998</v>
      </c>
      <c r="E63" s="1">
        <v>17.739999999999998</v>
      </c>
      <c r="F63" s="1">
        <v>19.513999999999999</v>
      </c>
      <c r="G63" s="1">
        <v>21.288</v>
      </c>
      <c r="H63" s="1">
        <v>23.062000000000001</v>
      </c>
    </row>
    <row r="64" spans="1:9" ht="28.8" x14ac:dyDescent="0.3">
      <c r="A64" t="s">
        <v>109</v>
      </c>
      <c r="B64" s="28" t="s">
        <v>350</v>
      </c>
      <c r="C64" s="1">
        <v>0.61699999999999999</v>
      </c>
      <c r="D64" s="1">
        <v>7.0000000000000007E-2</v>
      </c>
      <c r="E64" s="1">
        <v>0.68600000000000005</v>
      </c>
      <c r="F64" s="1">
        <v>0.755</v>
      </c>
      <c r="G64" s="1">
        <v>0.82299999999999995</v>
      </c>
      <c r="H64" s="1">
        <v>0.89200000000000002</v>
      </c>
    </row>
    <row r="65" spans="1:9" ht="28.8" x14ac:dyDescent="0.3">
      <c r="A65" t="s">
        <v>110</v>
      </c>
      <c r="B65" s="28" t="s">
        <v>351</v>
      </c>
      <c r="C65" s="1">
        <v>3.48</v>
      </c>
      <c r="E65" s="1">
        <v>3.48</v>
      </c>
      <c r="F65" s="1">
        <v>3.8279999999999998</v>
      </c>
      <c r="G65" s="1">
        <v>4.1760000000000002</v>
      </c>
      <c r="H65" s="1">
        <v>4.524</v>
      </c>
    </row>
    <row r="66" spans="1:9" x14ac:dyDescent="0.3">
      <c r="A66" t="s">
        <v>111</v>
      </c>
      <c r="B66" s="28" t="s">
        <v>352</v>
      </c>
      <c r="C66" s="1">
        <v>1.69</v>
      </c>
      <c r="E66" s="1">
        <v>1.69</v>
      </c>
      <c r="F66" s="1">
        <v>1.859</v>
      </c>
      <c r="G66" s="1">
        <v>2.028</v>
      </c>
      <c r="H66" s="1">
        <v>2.1970000000000001</v>
      </c>
    </row>
    <row r="67" spans="1:9" x14ac:dyDescent="0.3">
      <c r="A67" t="s">
        <v>112</v>
      </c>
      <c r="B67" s="28" t="s">
        <v>353</v>
      </c>
      <c r="C67" s="1">
        <v>5.59</v>
      </c>
      <c r="E67" s="1">
        <v>5.59</v>
      </c>
      <c r="F67" s="1">
        <v>6.149</v>
      </c>
      <c r="G67" s="1">
        <v>6.7080000000000002</v>
      </c>
      <c r="H67" s="1">
        <v>7.2670000000000003</v>
      </c>
    </row>
    <row r="68" spans="1:9" x14ac:dyDescent="0.3">
      <c r="A68" t="s">
        <v>113</v>
      </c>
      <c r="B68" s="28" t="s">
        <v>354</v>
      </c>
      <c r="C68" s="1">
        <v>2.35</v>
      </c>
      <c r="E68" s="1">
        <v>2.35</v>
      </c>
      <c r="F68" s="1">
        <v>2.585</v>
      </c>
      <c r="G68" s="1">
        <v>2.82</v>
      </c>
      <c r="H68" s="1">
        <v>3.0550000000000002</v>
      </c>
    </row>
    <row r="69" spans="1:9" x14ac:dyDescent="0.3">
      <c r="A69" t="s">
        <v>114</v>
      </c>
      <c r="B69" s="28" t="s">
        <v>355</v>
      </c>
      <c r="C69" s="1">
        <v>2.87</v>
      </c>
      <c r="E69" s="1">
        <v>2.87</v>
      </c>
      <c r="F69" s="1">
        <v>3.157</v>
      </c>
      <c r="G69" s="1">
        <v>3.444</v>
      </c>
      <c r="H69" s="1">
        <v>3.7309999999999999</v>
      </c>
    </row>
    <row r="70" spans="1:9" x14ac:dyDescent="0.3">
      <c r="A70" t="s">
        <v>115</v>
      </c>
      <c r="B70" s="28" t="s">
        <v>356</v>
      </c>
      <c r="C70" s="1">
        <v>4.0140000000000002</v>
      </c>
      <c r="E70" s="1">
        <v>4.0140000000000002</v>
      </c>
      <c r="F70" s="1">
        <v>4.415</v>
      </c>
      <c r="G70" s="1">
        <v>4.8170000000000002</v>
      </c>
      <c r="H70" s="1">
        <v>5.218</v>
      </c>
    </row>
    <row r="71" spans="1:9" ht="57.6" x14ac:dyDescent="0.3">
      <c r="A71" t="s">
        <v>116</v>
      </c>
      <c r="B71" s="28" t="s">
        <v>357</v>
      </c>
      <c r="C71" s="1">
        <v>1.325</v>
      </c>
      <c r="E71" s="1">
        <v>1.325</v>
      </c>
      <c r="F71" s="1">
        <v>1.458</v>
      </c>
      <c r="G71" s="1">
        <v>1.59</v>
      </c>
      <c r="H71" s="1">
        <v>1.7230000000000001</v>
      </c>
    </row>
    <row r="72" spans="1:9" ht="72" x14ac:dyDescent="0.3">
      <c r="A72" t="s">
        <v>117</v>
      </c>
      <c r="B72" s="28" t="s">
        <v>358</v>
      </c>
      <c r="C72" s="1">
        <v>3.7149999999999999</v>
      </c>
      <c r="E72" s="1">
        <v>3.7149999999999999</v>
      </c>
      <c r="F72" s="1">
        <v>4.0869999999999997</v>
      </c>
      <c r="G72" s="1">
        <v>4.4580000000000002</v>
      </c>
      <c r="H72" s="1">
        <v>4.83</v>
      </c>
      <c r="I72" t="s">
        <v>569</v>
      </c>
    </row>
    <row r="73" spans="1:9" ht="43.2" x14ac:dyDescent="0.3">
      <c r="A73" t="s">
        <v>118</v>
      </c>
      <c r="B73" s="28" t="s">
        <v>359</v>
      </c>
    </row>
    <row r="74" spans="1:9" ht="43.2" x14ac:dyDescent="0.3">
      <c r="A74" t="s">
        <v>119</v>
      </c>
      <c r="B74" s="28" t="s">
        <v>360</v>
      </c>
      <c r="C74" s="1">
        <v>3.75</v>
      </c>
      <c r="E74" s="1">
        <v>3.75</v>
      </c>
      <c r="F74" s="1">
        <v>4.125</v>
      </c>
      <c r="G74" s="1">
        <v>4.5</v>
      </c>
      <c r="H74" s="1">
        <v>4.875</v>
      </c>
      <c r="I74" t="s">
        <v>569</v>
      </c>
    </row>
    <row r="75" spans="1:9" ht="57.6" x14ac:dyDescent="0.3">
      <c r="A75" t="s">
        <v>120</v>
      </c>
      <c r="B75" s="28" t="s">
        <v>361</v>
      </c>
      <c r="C75" s="1">
        <v>3.75</v>
      </c>
      <c r="E75" s="1">
        <v>3.75</v>
      </c>
      <c r="F75" s="1">
        <v>4.125</v>
      </c>
      <c r="G75" s="1">
        <v>4.5</v>
      </c>
      <c r="H75" s="1">
        <v>4.875</v>
      </c>
      <c r="I75" t="s">
        <v>569</v>
      </c>
    </row>
    <row r="76" spans="1:9" x14ac:dyDescent="0.3">
      <c r="A76" t="s">
        <v>121</v>
      </c>
      <c r="B76" s="28" t="s">
        <v>362</v>
      </c>
    </row>
    <row r="77" spans="1:9" ht="57.6" x14ac:dyDescent="0.3">
      <c r="A77" t="s">
        <v>122</v>
      </c>
      <c r="B77" s="28" t="s">
        <v>363</v>
      </c>
      <c r="C77" s="1">
        <v>3.996</v>
      </c>
      <c r="E77" s="1">
        <v>3.996</v>
      </c>
      <c r="F77" s="1">
        <v>4.3949999999999996</v>
      </c>
      <c r="G77" s="1">
        <v>4.7949999999999999</v>
      </c>
      <c r="H77" s="1">
        <v>5.1950000000000003</v>
      </c>
      <c r="I77" t="s">
        <v>569</v>
      </c>
    </row>
    <row r="78" spans="1:9" ht="72" x14ac:dyDescent="0.3">
      <c r="A78" t="s">
        <v>123</v>
      </c>
      <c r="B78" s="28" t="s">
        <v>364</v>
      </c>
      <c r="C78" s="1">
        <v>3.996</v>
      </c>
      <c r="E78" s="1">
        <v>3.996</v>
      </c>
      <c r="F78" s="1">
        <v>4.3949999999999996</v>
      </c>
      <c r="G78" s="1">
        <v>4.7949999999999999</v>
      </c>
      <c r="H78" s="1">
        <v>5.1950000000000003</v>
      </c>
      <c r="I78" t="s">
        <v>569</v>
      </c>
    </row>
    <row r="79" spans="1:9" ht="72" x14ac:dyDescent="0.3">
      <c r="A79" t="s">
        <v>124</v>
      </c>
      <c r="B79" s="28" t="s">
        <v>365</v>
      </c>
      <c r="C79" s="1">
        <v>3.996</v>
      </c>
      <c r="E79" s="1">
        <v>3.996</v>
      </c>
      <c r="F79" s="1">
        <v>4.3949999999999996</v>
      </c>
      <c r="G79" s="1">
        <v>4.7949999999999999</v>
      </c>
      <c r="H79" s="1">
        <v>5.1950000000000003</v>
      </c>
      <c r="I79" t="s">
        <v>569</v>
      </c>
    </row>
    <row r="80" spans="1:9" ht="43.2" x14ac:dyDescent="0.3">
      <c r="A80" t="s">
        <v>125</v>
      </c>
      <c r="B80" s="28" t="s">
        <v>366</v>
      </c>
      <c r="C80" s="1">
        <v>4.0529999999999999</v>
      </c>
      <c r="E80" s="1">
        <v>4.0529999999999999</v>
      </c>
      <c r="F80" s="1">
        <v>4.4580000000000002</v>
      </c>
      <c r="G80" s="1">
        <v>4.8639999999999999</v>
      </c>
      <c r="H80" s="1">
        <v>5.2690000000000001</v>
      </c>
      <c r="I80" t="s">
        <v>569</v>
      </c>
    </row>
    <row r="81" spans="1:9" ht="57.6" x14ac:dyDescent="0.3">
      <c r="A81" t="s">
        <v>126</v>
      </c>
      <c r="B81" s="28" t="s">
        <v>367</v>
      </c>
      <c r="C81" s="1">
        <v>3.996</v>
      </c>
      <c r="E81" s="1">
        <v>3.996</v>
      </c>
      <c r="F81" s="1">
        <v>4.3949999999999996</v>
      </c>
      <c r="G81" s="1">
        <v>4.7949999999999999</v>
      </c>
      <c r="H81" s="1">
        <v>5.1950000000000003</v>
      </c>
      <c r="I81" t="s">
        <v>569</v>
      </c>
    </row>
    <row r="82" spans="1:9" ht="57.6" x14ac:dyDescent="0.3">
      <c r="A82" t="s">
        <v>127</v>
      </c>
      <c r="B82" s="28" t="s">
        <v>368</v>
      </c>
      <c r="C82" s="1">
        <v>4.0529999999999999</v>
      </c>
      <c r="E82" s="1">
        <v>4.0529999999999999</v>
      </c>
      <c r="F82" s="1">
        <v>4.4580000000000002</v>
      </c>
      <c r="G82" s="1">
        <v>4.8639999999999999</v>
      </c>
      <c r="H82" s="1">
        <v>5.2690000000000001</v>
      </c>
      <c r="I82" t="s">
        <v>569</v>
      </c>
    </row>
    <row r="83" spans="1:9" ht="43.2" x14ac:dyDescent="0.3">
      <c r="A83" t="s">
        <v>128</v>
      </c>
      <c r="B83" s="28" t="s">
        <v>369</v>
      </c>
      <c r="C83" s="1">
        <v>3.996</v>
      </c>
      <c r="E83" s="1">
        <v>3.996</v>
      </c>
      <c r="F83" s="1">
        <v>4.3949999999999996</v>
      </c>
      <c r="G83" s="1">
        <v>4.7949999999999999</v>
      </c>
      <c r="H83" s="1">
        <v>5.1950000000000003</v>
      </c>
      <c r="I83" t="s">
        <v>569</v>
      </c>
    </row>
    <row r="84" spans="1:9" ht="43.2" x14ac:dyDescent="0.3">
      <c r="A84" t="s">
        <v>129</v>
      </c>
      <c r="B84" s="28" t="s">
        <v>370</v>
      </c>
      <c r="C84" s="1">
        <v>4.0529999999999999</v>
      </c>
      <c r="E84" s="1">
        <v>4.0529999999999999</v>
      </c>
      <c r="F84" s="1">
        <v>4.4580000000000002</v>
      </c>
      <c r="G84" s="1">
        <v>4.8639999999999999</v>
      </c>
      <c r="H84" s="1">
        <v>5.2690000000000001</v>
      </c>
      <c r="I84" t="s">
        <v>569</v>
      </c>
    </row>
    <row r="85" spans="1:9" ht="57.6" x14ac:dyDescent="0.3">
      <c r="A85" t="s">
        <v>130</v>
      </c>
      <c r="B85" s="28" t="s">
        <v>371</v>
      </c>
      <c r="C85" s="1">
        <v>3.996</v>
      </c>
      <c r="E85" s="1">
        <v>3.996</v>
      </c>
      <c r="F85" s="1">
        <v>4.3949999999999996</v>
      </c>
      <c r="G85" s="1">
        <v>4.7949999999999999</v>
      </c>
      <c r="H85" s="1">
        <v>5.1950000000000003</v>
      </c>
      <c r="I85" t="s">
        <v>569</v>
      </c>
    </row>
    <row r="86" spans="1:9" ht="57.6" x14ac:dyDescent="0.3">
      <c r="A86" t="s">
        <v>131</v>
      </c>
      <c r="B86" s="28" t="s">
        <v>372</v>
      </c>
      <c r="C86" s="1">
        <v>3.996</v>
      </c>
      <c r="E86" s="1">
        <v>3.996</v>
      </c>
      <c r="F86" s="1">
        <v>4.3949999999999996</v>
      </c>
      <c r="G86" s="1">
        <v>4.7949999999999999</v>
      </c>
      <c r="H86" s="1">
        <v>5.1950000000000003</v>
      </c>
      <c r="I86" t="s">
        <v>569</v>
      </c>
    </row>
    <row r="87" spans="1:9" ht="72" x14ac:dyDescent="0.3">
      <c r="A87" t="s">
        <v>132</v>
      </c>
      <c r="B87" s="28" t="s">
        <v>373</v>
      </c>
      <c r="C87" s="1">
        <v>3.996</v>
      </c>
      <c r="E87" s="1">
        <v>3.996</v>
      </c>
      <c r="F87" s="1">
        <v>4.3949999999999996</v>
      </c>
      <c r="G87" s="1">
        <v>4.7949999999999999</v>
      </c>
      <c r="H87" s="1">
        <v>5.1950000000000003</v>
      </c>
      <c r="I87" t="s">
        <v>569</v>
      </c>
    </row>
    <row r="88" spans="1:9" ht="57.6" x14ac:dyDescent="0.3">
      <c r="A88" t="s">
        <v>133</v>
      </c>
      <c r="B88" s="28" t="s">
        <v>374</v>
      </c>
      <c r="C88" s="1">
        <v>3.996</v>
      </c>
      <c r="E88" s="1">
        <v>3.996</v>
      </c>
      <c r="F88" s="1">
        <v>4.3949999999999996</v>
      </c>
      <c r="G88" s="1">
        <v>4.7949999999999999</v>
      </c>
      <c r="H88" s="1">
        <v>5.1950000000000003</v>
      </c>
      <c r="I88" t="s">
        <v>569</v>
      </c>
    </row>
    <row r="89" spans="1:9" ht="57.6" x14ac:dyDescent="0.3">
      <c r="A89" t="s">
        <v>134</v>
      </c>
      <c r="B89" s="28" t="s">
        <v>375</v>
      </c>
      <c r="C89" s="1">
        <v>4.0529999999999999</v>
      </c>
      <c r="E89" s="1">
        <v>4.0529999999999999</v>
      </c>
      <c r="F89" s="1">
        <v>4.4580000000000002</v>
      </c>
      <c r="G89" s="1">
        <v>4.8639999999999999</v>
      </c>
      <c r="H89" s="1">
        <v>5.2690000000000001</v>
      </c>
      <c r="I89" t="s">
        <v>569</v>
      </c>
    </row>
    <row r="90" spans="1:9" ht="57.6" x14ac:dyDescent="0.3">
      <c r="A90" t="s">
        <v>135</v>
      </c>
      <c r="B90" s="28" t="s">
        <v>376</v>
      </c>
      <c r="C90" s="1">
        <v>3.996</v>
      </c>
      <c r="E90" s="1">
        <v>3.996</v>
      </c>
      <c r="F90" s="1">
        <v>4.3949999999999996</v>
      </c>
      <c r="G90" s="1">
        <v>4.7949999999999999</v>
      </c>
      <c r="H90" s="1">
        <v>5.1950000000000003</v>
      </c>
      <c r="I90" t="s">
        <v>569</v>
      </c>
    </row>
    <row r="91" spans="1:9" ht="57.6" x14ac:dyDescent="0.3">
      <c r="A91" t="s">
        <v>136</v>
      </c>
      <c r="B91" s="28" t="s">
        <v>377</v>
      </c>
      <c r="C91" s="1">
        <v>4.0529999999999999</v>
      </c>
      <c r="E91" s="1">
        <v>4.0529999999999999</v>
      </c>
      <c r="F91" s="1">
        <v>4.4580000000000002</v>
      </c>
      <c r="G91" s="1">
        <v>4.8639999999999999</v>
      </c>
      <c r="H91" s="1">
        <v>5.2690000000000001</v>
      </c>
      <c r="I91" t="s">
        <v>569</v>
      </c>
    </row>
    <row r="92" spans="1:9" ht="43.2" x14ac:dyDescent="0.3">
      <c r="A92" t="s">
        <v>137</v>
      </c>
      <c r="B92" s="28" t="s">
        <v>378</v>
      </c>
      <c r="C92" s="1">
        <v>3.996</v>
      </c>
      <c r="E92" s="1">
        <v>3.996</v>
      </c>
      <c r="F92" s="1">
        <v>4.3949999999999996</v>
      </c>
      <c r="G92" s="1">
        <v>4.7949999999999999</v>
      </c>
      <c r="H92" s="1">
        <v>5.1950000000000003</v>
      </c>
      <c r="I92" t="s">
        <v>569</v>
      </c>
    </row>
    <row r="93" spans="1:9" ht="43.2" x14ac:dyDescent="0.3">
      <c r="A93" t="s">
        <v>138</v>
      </c>
      <c r="B93" s="28" t="s">
        <v>379</v>
      </c>
      <c r="C93" s="1">
        <v>4.0529999999999999</v>
      </c>
      <c r="E93" s="1">
        <v>4.0529999999999999</v>
      </c>
      <c r="F93" s="1">
        <v>4.4580000000000002</v>
      </c>
      <c r="G93" s="1">
        <v>4.8639999999999999</v>
      </c>
      <c r="H93" s="1">
        <v>5.2690000000000001</v>
      </c>
      <c r="I93" t="s">
        <v>569</v>
      </c>
    </row>
    <row r="94" spans="1:9" ht="57.6" x14ac:dyDescent="0.3">
      <c r="A94" t="s">
        <v>139</v>
      </c>
      <c r="B94" s="28" t="s">
        <v>380</v>
      </c>
      <c r="C94" s="1">
        <v>3.996</v>
      </c>
      <c r="E94" s="1">
        <v>3.996</v>
      </c>
      <c r="F94" s="1">
        <v>4.3949999999999996</v>
      </c>
      <c r="G94" s="1">
        <v>4.7949999999999999</v>
      </c>
      <c r="H94" s="1">
        <v>5.1950000000000003</v>
      </c>
      <c r="I94" t="s">
        <v>569</v>
      </c>
    </row>
    <row r="95" spans="1:9" ht="43.2" x14ac:dyDescent="0.3">
      <c r="A95" t="s">
        <v>140</v>
      </c>
      <c r="B95" s="28" t="s">
        <v>381</v>
      </c>
      <c r="C95" s="1">
        <v>4.0490000000000004</v>
      </c>
      <c r="E95" s="1">
        <v>4.0490000000000004</v>
      </c>
      <c r="F95" s="1">
        <v>4.4539999999999997</v>
      </c>
      <c r="G95" s="1">
        <v>4.8579999999999997</v>
      </c>
      <c r="H95" s="1">
        <v>5.2629999999999999</v>
      </c>
      <c r="I95" t="s">
        <v>569</v>
      </c>
    </row>
    <row r="96" spans="1:9" ht="43.2" x14ac:dyDescent="0.3">
      <c r="A96" t="s">
        <v>141</v>
      </c>
      <c r="B96" s="28" t="s">
        <v>382</v>
      </c>
      <c r="C96" s="1">
        <v>4.101</v>
      </c>
      <c r="E96" s="1">
        <v>4.101</v>
      </c>
      <c r="F96" s="1">
        <v>4.5110000000000001</v>
      </c>
      <c r="G96" s="1">
        <v>4.9210000000000003</v>
      </c>
      <c r="H96" s="1">
        <v>5.3310000000000004</v>
      </c>
      <c r="I96" t="s">
        <v>569</v>
      </c>
    </row>
    <row r="97" spans="1:9" ht="43.2" x14ac:dyDescent="0.3">
      <c r="A97" t="s">
        <v>142</v>
      </c>
      <c r="B97" s="28" t="s">
        <v>383</v>
      </c>
      <c r="C97" s="1">
        <v>4.101</v>
      </c>
      <c r="E97" s="1">
        <v>4.101</v>
      </c>
      <c r="F97" s="1">
        <v>4.5110000000000001</v>
      </c>
      <c r="G97" s="1">
        <v>4.9210000000000003</v>
      </c>
      <c r="H97" s="1">
        <v>5.3310000000000004</v>
      </c>
      <c r="I97" t="s">
        <v>569</v>
      </c>
    </row>
    <row r="98" spans="1:9" ht="43.2" x14ac:dyDescent="0.3">
      <c r="A98" t="s">
        <v>143</v>
      </c>
      <c r="B98" s="28" t="s">
        <v>384</v>
      </c>
    </row>
    <row r="99" spans="1:9" ht="86.4" x14ac:dyDescent="0.3">
      <c r="A99" t="s">
        <v>144</v>
      </c>
      <c r="B99" s="28" t="s">
        <v>385</v>
      </c>
      <c r="C99" s="1">
        <v>4.0490000000000004</v>
      </c>
      <c r="E99" s="1">
        <v>4.0490000000000004</v>
      </c>
      <c r="F99" s="1">
        <v>4.4539999999999997</v>
      </c>
      <c r="G99" s="1">
        <v>4.8579999999999997</v>
      </c>
      <c r="H99" s="1">
        <v>5.2629999999999999</v>
      </c>
      <c r="I99" t="s">
        <v>569</v>
      </c>
    </row>
    <row r="100" spans="1:9" ht="57.6" x14ac:dyDescent="0.3">
      <c r="A100" t="s">
        <v>145</v>
      </c>
      <c r="B100" s="28" t="s">
        <v>386</v>
      </c>
      <c r="C100" s="1">
        <v>4.0490000000000004</v>
      </c>
      <c r="E100" s="1">
        <v>4.0490000000000004</v>
      </c>
      <c r="F100" s="1">
        <v>4.4539999999999997</v>
      </c>
      <c r="G100" s="1">
        <v>4.8579999999999997</v>
      </c>
      <c r="H100" s="1">
        <v>5.2629999999999999</v>
      </c>
      <c r="I100" t="s">
        <v>569</v>
      </c>
    </row>
    <row r="101" spans="1:9" ht="57.6" x14ac:dyDescent="0.3">
      <c r="A101" t="s">
        <v>146</v>
      </c>
      <c r="B101" s="28" t="s">
        <v>387</v>
      </c>
      <c r="C101" s="1">
        <v>4.0490000000000004</v>
      </c>
      <c r="E101" s="1">
        <v>4.0490000000000004</v>
      </c>
      <c r="F101" s="1">
        <v>4.4539999999999997</v>
      </c>
      <c r="G101" s="1">
        <v>4.8579999999999997</v>
      </c>
      <c r="H101" s="1">
        <v>5.2629999999999999</v>
      </c>
      <c r="I101" t="s">
        <v>569</v>
      </c>
    </row>
    <row r="102" spans="1:9" ht="57.6" x14ac:dyDescent="0.3">
      <c r="A102" t="s">
        <v>147</v>
      </c>
      <c r="B102" s="28" t="s">
        <v>388</v>
      </c>
      <c r="C102" s="1">
        <v>4.101</v>
      </c>
      <c r="E102" s="1">
        <v>4.101</v>
      </c>
      <c r="F102" s="1">
        <v>4.5110000000000001</v>
      </c>
      <c r="G102" s="1">
        <v>4.9210000000000003</v>
      </c>
      <c r="H102" s="1">
        <v>5.3310000000000004</v>
      </c>
      <c r="I102" t="s">
        <v>569</v>
      </c>
    </row>
    <row r="103" spans="1:9" ht="57.6" x14ac:dyDescent="0.3">
      <c r="A103" t="s">
        <v>148</v>
      </c>
      <c r="B103" s="28" t="s">
        <v>389</v>
      </c>
      <c r="C103" s="1">
        <v>4.101</v>
      </c>
      <c r="E103" s="1">
        <v>4.101</v>
      </c>
      <c r="F103" s="1">
        <v>4.5110000000000001</v>
      </c>
      <c r="G103" s="1">
        <v>4.9210000000000003</v>
      </c>
      <c r="H103" s="1">
        <v>5.3310000000000004</v>
      </c>
      <c r="I103" t="s">
        <v>569</v>
      </c>
    </row>
    <row r="104" spans="1:9" ht="57.6" x14ac:dyDescent="0.3">
      <c r="A104" t="s">
        <v>149</v>
      </c>
      <c r="B104" s="28" t="s">
        <v>390</v>
      </c>
      <c r="C104" s="1">
        <v>4.101</v>
      </c>
      <c r="E104" s="1">
        <v>4.101</v>
      </c>
      <c r="F104" s="1">
        <v>4.5110000000000001</v>
      </c>
      <c r="G104" s="1">
        <v>4.9210000000000003</v>
      </c>
      <c r="H104" s="1">
        <v>5.3310000000000004</v>
      </c>
      <c r="I104" t="s">
        <v>569</v>
      </c>
    </row>
    <row r="105" spans="1:9" ht="43.2" x14ac:dyDescent="0.3">
      <c r="A105" t="s">
        <v>150</v>
      </c>
      <c r="B105" s="28" t="s">
        <v>391</v>
      </c>
      <c r="C105" s="1">
        <v>4.101</v>
      </c>
      <c r="E105" s="1">
        <v>4.101</v>
      </c>
      <c r="F105" s="1">
        <v>4.5110000000000001</v>
      </c>
      <c r="G105" s="1">
        <v>4.9210000000000003</v>
      </c>
      <c r="H105" s="1">
        <v>5.3310000000000004</v>
      </c>
      <c r="I105" t="s">
        <v>569</v>
      </c>
    </row>
    <row r="106" spans="1:9" ht="28.8" x14ac:dyDescent="0.3">
      <c r="A106" t="s">
        <v>151</v>
      </c>
      <c r="B106" s="28" t="s">
        <v>392</v>
      </c>
      <c r="C106" s="1">
        <v>3.996</v>
      </c>
      <c r="E106" s="1">
        <v>3.996</v>
      </c>
      <c r="F106" s="1">
        <v>4.3949999999999996</v>
      </c>
      <c r="G106" s="1">
        <v>4.7949999999999999</v>
      </c>
      <c r="H106" s="1">
        <v>5.1950000000000003</v>
      </c>
      <c r="I106" t="s">
        <v>569</v>
      </c>
    </row>
    <row r="107" spans="1:9" ht="57.6" x14ac:dyDescent="0.3">
      <c r="A107" t="s">
        <v>152</v>
      </c>
      <c r="B107" s="28" t="s">
        <v>393</v>
      </c>
    </row>
    <row r="108" spans="1:9" ht="28.8" x14ac:dyDescent="0.3">
      <c r="A108" t="s">
        <v>153</v>
      </c>
      <c r="B108" s="28" t="s">
        <v>394</v>
      </c>
      <c r="C108" s="1">
        <v>4.0529999999999999</v>
      </c>
      <c r="E108" s="1">
        <v>4.0529999999999999</v>
      </c>
      <c r="F108" s="1">
        <v>4.4580000000000002</v>
      </c>
      <c r="G108" s="1">
        <v>4.8639999999999999</v>
      </c>
      <c r="H108" s="1">
        <v>5.2690000000000001</v>
      </c>
      <c r="I108" t="s">
        <v>569</v>
      </c>
    </row>
    <row r="109" spans="1:9" ht="28.8" x14ac:dyDescent="0.3">
      <c r="A109" t="s">
        <v>154</v>
      </c>
      <c r="B109" s="28" t="s">
        <v>395</v>
      </c>
      <c r="C109" s="1">
        <v>3.996</v>
      </c>
      <c r="E109" s="1">
        <v>3.996</v>
      </c>
      <c r="F109" s="1">
        <v>4.3949999999999996</v>
      </c>
      <c r="G109" s="1">
        <v>4.7949999999999999</v>
      </c>
      <c r="H109" s="1">
        <v>5.1950000000000003</v>
      </c>
      <c r="I109" t="s">
        <v>569</v>
      </c>
    </row>
    <row r="110" spans="1:9" ht="72" x14ac:dyDescent="0.3">
      <c r="A110" t="s">
        <v>155</v>
      </c>
      <c r="B110" s="28" t="s">
        <v>396</v>
      </c>
      <c r="C110" s="1">
        <v>3.996</v>
      </c>
      <c r="E110" s="1">
        <v>3.996</v>
      </c>
      <c r="F110" s="1">
        <v>4.3949999999999996</v>
      </c>
      <c r="G110" s="1">
        <v>4.7949999999999999</v>
      </c>
      <c r="H110" s="1">
        <v>5.1950000000000003</v>
      </c>
      <c r="I110" t="s">
        <v>569</v>
      </c>
    </row>
    <row r="111" spans="1:9" ht="86.4" x14ac:dyDescent="0.3">
      <c r="A111" t="s">
        <v>156</v>
      </c>
      <c r="B111" s="28" t="s">
        <v>397</v>
      </c>
      <c r="C111" s="1">
        <v>3.996</v>
      </c>
      <c r="E111" s="1">
        <v>3.996</v>
      </c>
      <c r="F111" s="1">
        <v>4.3949999999999996</v>
      </c>
      <c r="G111" s="1">
        <v>4.7949999999999999</v>
      </c>
      <c r="H111" s="1">
        <v>5.1950000000000003</v>
      </c>
      <c r="I111" t="s">
        <v>569</v>
      </c>
    </row>
    <row r="112" spans="1:9" ht="86.4" x14ac:dyDescent="0.3">
      <c r="A112" t="s">
        <v>157</v>
      </c>
      <c r="B112" s="28" t="s">
        <v>398</v>
      </c>
      <c r="C112" s="1">
        <v>3.996</v>
      </c>
      <c r="E112" s="1">
        <v>3.996</v>
      </c>
      <c r="F112" s="1">
        <v>4.3949999999999996</v>
      </c>
      <c r="G112" s="1">
        <v>4.7949999999999999</v>
      </c>
      <c r="H112" s="1">
        <v>5.1950000000000003</v>
      </c>
      <c r="I112" t="s">
        <v>569</v>
      </c>
    </row>
    <row r="113" spans="1:9" ht="57.6" x14ac:dyDescent="0.3">
      <c r="A113" t="s">
        <v>158</v>
      </c>
      <c r="B113" s="28" t="s">
        <v>399</v>
      </c>
      <c r="C113" s="1">
        <v>3.996</v>
      </c>
      <c r="E113" s="1">
        <v>3.996</v>
      </c>
      <c r="F113" s="1">
        <v>4.3949999999999996</v>
      </c>
      <c r="G113" s="1">
        <v>4.7949999999999999</v>
      </c>
      <c r="H113" s="1">
        <v>5.1950000000000003</v>
      </c>
      <c r="I113" t="s">
        <v>569</v>
      </c>
    </row>
    <row r="114" spans="1:9" ht="28.8" x14ac:dyDescent="0.3">
      <c r="A114" t="s">
        <v>159</v>
      </c>
      <c r="B114" s="28" t="s">
        <v>400</v>
      </c>
      <c r="C114" s="1">
        <v>3.996</v>
      </c>
      <c r="E114" s="1">
        <v>3.996</v>
      </c>
      <c r="F114" s="1">
        <v>4.3949999999999996</v>
      </c>
      <c r="G114" s="1">
        <v>4.7949999999999999</v>
      </c>
      <c r="H114" s="1">
        <v>5.1950000000000003</v>
      </c>
      <c r="I114" t="s">
        <v>569</v>
      </c>
    </row>
    <row r="115" spans="1:9" ht="28.8" x14ac:dyDescent="0.3">
      <c r="A115" t="s">
        <v>160</v>
      </c>
      <c r="B115" s="28" t="s">
        <v>401</v>
      </c>
    </row>
    <row r="116" spans="1:9" ht="28.8" x14ac:dyDescent="0.3">
      <c r="A116" t="s">
        <v>161</v>
      </c>
      <c r="B116" s="28" t="s">
        <v>402</v>
      </c>
      <c r="C116" s="1">
        <v>3.996</v>
      </c>
      <c r="E116" s="1">
        <v>3.996</v>
      </c>
      <c r="F116" s="1">
        <v>4.3949999999999996</v>
      </c>
      <c r="G116" s="1">
        <v>4.7949999999999999</v>
      </c>
      <c r="H116" s="1">
        <v>5.1950000000000003</v>
      </c>
      <c r="I116" t="s">
        <v>569</v>
      </c>
    </row>
    <row r="117" spans="1:9" ht="28.8" x14ac:dyDescent="0.3">
      <c r="A117" t="s">
        <v>162</v>
      </c>
      <c r="B117" s="28" t="s">
        <v>403</v>
      </c>
      <c r="C117" s="1">
        <v>3.996</v>
      </c>
      <c r="E117" s="1">
        <v>3.996</v>
      </c>
      <c r="F117" s="1">
        <v>4.3949999999999996</v>
      </c>
      <c r="G117" s="1">
        <v>4.7949999999999999</v>
      </c>
      <c r="H117" s="1">
        <v>5.1950000000000003</v>
      </c>
      <c r="I117" t="s">
        <v>569</v>
      </c>
    </row>
    <row r="118" spans="1:9" ht="43.2" x14ac:dyDescent="0.3">
      <c r="A118" t="s">
        <v>163</v>
      </c>
      <c r="B118" s="28" t="s">
        <v>404</v>
      </c>
      <c r="C118" s="1">
        <v>3.996</v>
      </c>
      <c r="E118" s="1">
        <v>3.996</v>
      </c>
      <c r="F118" s="1">
        <v>4.3949999999999996</v>
      </c>
      <c r="G118" s="1">
        <v>4.7949999999999999</v>
      </c>
      <c r="H118" s="1">
        <v>5.1950000000000003</v>
      </c>
      <c r="I118" t="s">
        <v>569</v>
      </c>
    </row>
    <row r="119" spans="1:9" ht="43.2" x14ac:dyDescent="0.3">
      <c r="A119" t="s">
        <v>164</v>
      </c>
      <c r="B119" s="28" t="s">
        <v>405</v>
      </c>
      <c r="C119" s="1">
        <v>3.996</v>
      </c>
      <c r="E119" s="1">
        <v>3.996</v>
      </c>
      <c r="F119" s="1">
        <v>4.3949999999999996</v>
      </c>
      <c r="G119" s="1">
        <v>4.7949999999999999</v>
      </c>
      <c r="H119" s="1">
        <v>5.1950000000000003</v>
      </c>
      <c r="I119" t="s">
        <v>569</v>
      </c>
    </row>
    <row r="120" spans="1:9" ht="43.2" x14ac:dyDescent="0.3">
      <c r="A120" t="s">
        <v>165</v>
      </c>
      <c r="B120" s="28" t="s">
        <v>406</v>
      </c>
    </row>
    <row r="121" spans="1:9" ht="43.2" x14ac:dyDescent="0.3">
      <c r="A121" t="s">
        <v>166</v>
      </c>
      <c r="B121" s="28" t="s">
        <v>407</v>
      </c>
      <c r="C121" s="1">
        <v>5.0060000000000002</v>
      </c>
      <c r="E121" s="1">
        <v>5.0060000000000002</v>
      </c>
      <c r="F121" s="1">
        <v>5.5069999999999997</v>
      </c>
      <c r="G121" s="1">
        <v>6.0069999999999997</v>
      </c>
      <c r="H121" s="1">
        <v>6.508</v>
      </c>
    </row>
    <row r="122" spans="1:9" ht="28.8" x14ac:dyDescent="0.3">
      <c r="A122" t="s">
        <v>167</v>
      </c>
      <c r="B122" s="28" t="s">
        <v>408</v>
      </c>
      <c r="C122" s="1">
        <v>4.9400000000000004</v>
      </c>
      <c r="E122" s="1">
        <v>4.9400000000000004</v>
      </c>
      <c r="F122" s="1">
        <v>5.4340000000000002</v>
      </c>
      <c r="G122" s="1">
        <v>5.9279999999999999</v>
      </c>
      <c r="H122" s="1">
        <v>6.4219999999999997</v>
      </c>
    </row>
    <row r="123" spans="1:9" ht="28.8" x14ac:dyDescent="0.3">
      <c r="A123" t="s">
        <v>168</v>
      </c>
      <c r="B123" s="28" t="s">
        <v>409</v>
      </c>
      <c r="C123" s="1">
        <v>4.9400000000000004</v>
      </c>
      <c r="E123" s="1">
        <v>4.9400000000000004</v>
      </c>
      <c r="F123" s="1">
        <v>5.4340000000000002</v>
      </c>
      <c r="G123" s="1">
        <v>5.9279999999999999</v>
      </c>
      <c r="H123" s="1">
        <v>6.4219999999999997</v>
      </c>
    </row>
    <row r="124" spans="1:9" ht="28.8" x14ac:dyDescent="0.3">
      <c r="A124" t="s">
        <v>169</v>
      </c>
      <c r="B124" s="28" t="s">
        <v>410</v>
      </c>
      <c r="C124" s="1">
        <v>5.0060000000000002</v>
      </c>
      <c r="E124" s="1">
        <v>5.0060000000000002</v>
      </c>
      <c r="F124" s="1">
        <v>5.5069999999999997</v>
      </c>
      <c r="G124" s="1">
        <v>6.0069999999999997</v>
      </c>
      <c r="H124" s="1">
        <v>6.508</v>
      </c>
    </row>
    <row r="125" spans="1:9" ht="43.2" x14ac:dyDescent="0.3">
      <c r="A125" t="s">
        <v>170</v>
      </c>
      <c r="B125" s="28" t="s">
        <v>411</v>
      </c>
      <c r="C125" s="1">
        <v>4.9400000000000004</v>
      </c>
      <c r="E125" s="1">
        <v>4.9400000000000004</v>
      </c>
      <c r="F125" s="1">
        <v>5.4340000000000002</v>
      </c>
      <c r="G125" s="1">
        <v>5.9279999999999999</v>
      </c>
      <c r="H125" s="1">
        <v>6.4219999999999997</v>
      </c>
    </row>
    <row r="126" spans="1:9" ht="28.8" x14ac:dyDescent="0.3">
      <c r="A126" t="s">
        <v>171</v>
      </c>
      <c r="B126" s="28" t="s">
        <v>412</v>
      </c>
      <c r="C126" s="1">
        <v>5.0060000000000002</v>
      </c>
      <c r="E126" s="1">
        <v>5.0060000000000002</v>
      </c>
      <c r="F126" s="1">
        <v>5.5069999999999997</v>
      </c>
      <c r="G126" s="1">
        <v>6.0069999999999997</v>
      </c>
      <c r="H126" s="1">
        <v>6.508</v>
      </c>
    </row>
    <row r="127" spans="1:9" ht="28.8" x14ac:dyDescent="0.3">
      <c r="A127" t="s">
        <v>172</v>
      </c>
      <c r="B127" s="28" t="s">
        <v>413</v>
      </c>
    </row>
    <row r="128" spans="1:9" ht="43.2" x14ac:dyDescent="0.3">
      <c r="A128" t="s">
        <v>173</v>
      </c>
      <c r="B128" s="28" t="s">
        <v>414</v>
      </c>
      <c r="C128" s="1">
        <v>4.9400000000000004</v>
      </c>
      <c r="E128" s="1">
        <v>4.9400000000000004</v>
      </c>
      <c r="F128" s="1">
        <v>5.4340000000000002</v>
      </c>
      <c r="G128" s="1">
        <v>5.9279999999999999</v>
      </c>
      <c r="H128" s="1">
        <v>6.4219999999999997</v>
      </c>
    </row>
    <row r="129" spans="1:8" ht="43.2" x14ac:dyDescent="0.3">
      <c r="A129" t="s">
        <v>174</v>
      </c>
      <c r="B129" s="28" t="s">
        <v>415</v>
      </c>
      <c r="C129" s="1">
        <v>4.9400000000000004</v>
      </c>
      <c r="E129" s="1">
        <v>4.9400000000000004</v>
      </c>
      <c r="F129" s="1">
        <v>5.4340000000000002</v>
      </c>
      <c r="G129" s="1">
        <v>5.9279999999999999</v>
      </c>
      <c r="H129" s="1">
        <v>6.4219999999999997</v>
      </c>
    </row>
    <row r="130" spans="1:8" ht="43.2" x14ac:dyDescent="0.3">
      <c r="A130" t="s">
        <v>175</v>
      </c>
      <c r="B130" s="28" t="s">
        <v>416</v>
      </c>
      <c r="C130" s="1">
        <v>4.9400000000000004</v>
      </c>
      <c r="E130" s="1">
        <v>4.9400000000000004</v>
      </c>
      <c r="F130" s="1">
        <v>5.4340000000000002</v>
      </c>
      <c r="G130" s="1">
        <v>5.9279999999999999</v>
      </c>
      <c r="H130" s="1">
        <v>6.4219999999999997</v>
      </c>
    </row>
    <row r="131" spans="1:8" ht="43.2" x14ac:dyDescent="0.3">
      <c r="A131" t="s">
        <v>176</v>
      </c>
      <c r="B131" s="28" t="s">
        <v>417</v>
      </c>
      <c r="C131" s="1">
        <v>4.9400000000000004</v>
      </c>
      <c r="E131" s="1">
        <v>4.9400000000000004</v>
      </c>
      <c r="F131" s="1">
        <v>5.4340000000000002</v>
      </c>
      <c r="G131" s="1">
        <v>5.9279999999999999</v>
      </c>
      <c r="H131" s="1">
        <v>6.4219999999999997</v>
      </c>
    </row>
    <row r="132" spans="1:8" ht="43.2" x14ac:dyDescent="0.3">
      <c r="A132" t="s">
        <v>177</v>
      </c>
      <c r="B132" s="28" t="s">
        <v>418</v>
      </c>
      <c r="C132" s="1">
        <v>4.9400000000000004</v>
      </c>
      <c r="E132" s="1">
        <v>4.9400000000000004</v>
      </c>
      <c r="F132" s="1">
        <v>5.4340000000000002</v>
      </c>
      <c r="G132" s="1">
        <v>5.9279999999999999</v>
      </c>
      <c r="H132" s="1">
        <v>6.4219999999999997</v>
      </c>
    </row>
    <row r="133" spans="1:8" ht="43.2" x14ac:dyDescent="0.3">
      <c r="A133" t="s">
        <v>178</v>
      </c>
      <c r="B133" s="28" t="s">
        <v>419</v>
      </c>
      <c r="C133" s="1">
        <v>4.9400000000000004</v>
      </c>
      <c r="E133" s="1">
        <v>4.9400000000000004</v>
      </c>
      <c r="F133" s="1">
        <v>5.4340000000000002</v>
      </c>
      <c r="G133" s="1">
        <v>5.9279999999999999</v>
      </c>
      <c r="H133" s="1">
        <v>6.4219999999999997</v>
      </c>
    </row>
    <row r="134" spans="1:8" ht="43.2" x14ac:dyDescent="0.3">
      <c r="A134" t="s">
        <v>179</v>
      </c>
      <c r="B134" s="28" t="s">
        <v>420</v>
      </c>
      <c r="C134" s="1">
        <v>4.9400000000000004</v>
      </c>
      <c r="E134" s="1">
        <v>4.9400000000000004</v>
      </c>
      <c r="F134" s="1">
        <v>5.4340000000000002</v>
      </c>
      <c r="G134" s="1">
        <v>5.9279999999999999</v>
      </c>
      <c r="H134" s="1">
        <v>6.4219999999999997</v>
      </c>
    </row>
    <row r="135" spans="1:8" ht="43.2" x14ac:dyDescent="0.3">
      <c r="A135" t="s">
        <v>180</v>
      </c>
      <c r="B135" s="28" t="s">
        <v>421</v>
      </c>
      <c r="C135" s="1">
        <v>4.9400000000000004</v>
      </c>
      <c r="E135" s="1">
        <v>4.9400000000000004</v>
      </c>
      <c r="F135" s="1">
        <v>5.4340000000000002</v>
      </c>
      <c r="G135" s="1">
        <v>5.9279999999999999</v>
      </c>
      <c r="H135" s="1">
        <v>6.4219999999999997</v>
      </c>
    </row>
    <row r="136" spans="1:8" ht="43.2" x14ac:dyDescent="0.3">
      <c r="A136" t="s">
        <v>181</v>
      </c>
      <c r="B136" s="28" t="s">
        <v>422</v>
      </c>
      <c r="C136" s="1">
        <v>5.0199999999999996</v>
      </c>
      <c r="E136" s="1">
        <v>5.0199999999999996</v>
      </c>
      <c r="F136" s="1">
        <v>5.5220000000000002</v>
      </c>
      <c r="G136" s="1">
        <v>6.024</v>
      </c>
      <c r="H136" s="1">
        <v>6.5259999999999998</v>
      </c>
    </row>
    <row r="137" spans="1:8" ht="43.2" x14ac:dyDescent="0.3">
      <c r="A137" t="s">
        <v>182</v>
      </c>
      <c r="B137" s="28" t="s">
        <v>423</v>
      </c>
      <c r="C137" s="1">
        <v>5.0199999999999996</v>
      </c>
      <c r="E137" s="1">
        <v>5.0199999999999996</v>
      </c>
      <c r="F137" s="1">
        <v>5.5220000000000002</v>
      </c>
      <c r="G137" s="1">
        <v>6.024</v>
      </c>
      <c r="H137" s="1">
        <v>6.5259999999999998</v>
      </c>
    </row>
    <row r="138" spans="1:8" ht="43.2" x14ac:dyDescent="0.3">
      <c r="A138" t="s">
        <v>183</v>
      </c>
      <c r="B138" s="28" t="s">
        <v>424</v>
      </c>
      <c r="C138" s="1">
        <v>5.0199999999999996</v>
      </c>
      <c r="E138" s="1">
        <v>5.0199999999999996</v>
      </c>
      <c r="F138" s="1">
        <v>5.5220000000000002</v>
      </c>
      <c r="G138" s="1">
        <v>6.024</v>
      </c>
      <c r="H138" s="1">
        <v>6.5259999999999998</v>
      </c>
    </row>
    <row r="139" spans="1:8" ht="57.6" x14ac:dyDescent="0.3">
      <c r="A139" t="s">
        <v>184</v>
      </c>
      <c r="B139" s="28" t="s">
        <v>425</v>
      </c>
      <c r="C139" s="1">
        <v>5.0199999999999996</v>
      </c>
      <c r="E139" s="1">
        <v>5.0199999999999996</v>
      </c>
      <c r="F139" s="1">
        <v>5.5220000000000002</v>
      </c>
      <c r="G139" s="1">
        <v>6.024</v>
      </c>
      <c r="H139" s="1">
        <v>6.5259999999999998</v>
      </c>
    </row>
    <row r="140" spans="1:8" ht="43.2" x14ac:dyDescent="0.3">
      <c r="A140" t="s">
        <v>185</v>
      </c>
      <c r="B140" s="28" t="s">
        <v>426</v>
      </c>
      <c r="C140" s="1">
        <v>5.0199999999999996</v>
      </c>
      <c r="E140" s="1">
        <v>5.0199999999999996</v>
      </c>
      <c r="F140" s="1">
        <v>5.5220000000000002</v>
      </c>
      <c r="G140" s="1">
        <v>6.024</v>
      </c>
      <c r="H140" s="1">
        <v>6.5259999999999998</v>
      </c>
    </row>
    <row r="141" spans="1:8" ht="43.2" x14ac:dyDescent="0.3">
      <c r="A141" t="s">
        <v>186</v>
      </c>
      <c r="B141" s="28" t="s">
        <v>427</v>
      </c>
      <c r="C141" s="1">
        <v>5.0199999999999996</v>
      </c>
      <c r="E141" s="1">
        <v>5.0199999999999996</v>
      </c>
      <c r="F141" s="1">
        <v>5.5220000000000002</v>
      </c>
      <c r="G141" s="1">
        <v>6.024</v>
      </c>
      <c r="H141" s="1">
        <v>6.5259999999999998</v>
      </c>
    </row>
    <row r="142" spans="1:8" ht="43.2" x14ac:dyDescent="0.3">
      <c r="A142" t="s">
        <v>187</v>
      </c>
      <c r="B142" s="28" t="s">
        <v>428</v>
      </c>
    </row>
    <row r="143" spans="1:8" ht="43.2" x14ac:dyDescent="0.3">
      <c r="A143" t="s">
        <v>188</v>
      </c>
      <c r="B143" s="28" t="s">
        <v>429</v>
      </c>
      <c r="C143" s="1">
        <v>4.9400000000000004</v>
      </c>
      <c r="E143" s="1">
        <v>4.9400000000000004</v>
      </c>
      <c r="F143" s="1">
        <v>5.4340000000000002</v>
      </c>
      <c r="G143" s="1">
        <v>5.9279999999999999</v>
      </c>
      <c r="H143" s="1">
        <v>6.4219999999999997</v>
      </c>
    </row>
    <row r="144" spans="1:8" ht="43.2" x14ac:dyDescent="0.3">
      <c r="A144" t="s">
        <v>189</v>
      </c>
      <c r="B144" s="28" t="s">
        <v>430</v>
      </c>
      <c r="C144" s="1">
        <v>4.9400000000000004</v>
      </c>
      <c r="E144" s="1">
        <v>4.9400000000000004</v>
      </c>
      <c r="F144" s="1">
        <v>5.4340000000000002</v>
      </c>
      <c r="G144" s="1">
        <v>5.9279999999999999</v>
      </c>
      <c r="H144" s="1">
        <v>6.4219999999999997</v>
      </c>
    </row>
    <row r="145" spans="1:9" ht="43.2" x14ac:dyDescent="0.3">
      <c r="A145" t="s">
        <v>190</v>
      </c>
      <c r="B145" s="28" t="s">
        <v>431</v>
      </c>
      <c r="C145" s="1">
        <v>5.0199999999999996</v>
      </c>
      <c r="E145" s="1">
        <v>5.0199999999999996</v>
      </c>
      <c r="F145" s="1">
        <v>5.5220000000000002</v>
      </c>
      <c r="G145" s="1">
        <v>6.024</v>
      </c>
      <c r="H145" s="1">
        <v>6.5259999999999998</v>
      </c>
    </row>
    <row r="146" spans="1:9" ht="43.2" x14ac:dyDescent="0.3">
      <c r="A146" t="s">
        <v>191</v>
      </c>
      <c r="B146" s="28" t="s">
        <v>432</v>
      </c>
      <c r="C146" s="1">
        <v>5.0199999999999996</v>
      </c>
      <c r="E146" s="1">
        <v>5.0199999999999996</v>
      </c>
      <c r="F146" s="1">
        <v>5.5220000000000002</v>
      </c>
      <c r="G146" s="1">
        <v>6.024</v>
      </c>
      <c r="H146" s="1">
        <v>6.5259999999999998</v>
      </c>
    </row>
    <row r="147" spans="1:9" ht="28.8" x14ac:dyDescent="0.3">
      <c r="A147" t="s">
        <v>192</v>
      </c>
      <c r="B147" s="28" t="s">
        <v>433</v>
      </c>
      <c r="C147" s="1">
        <v>4.82</v>
      </c>
      <c r="E147" s="1">
        <v>4.82</v>
      </c>
      <c r="F147" s="1">
        <v>5.3019999999999996</v>
      </c>
      <c r="G147" s="1">
        <v>5.7839999999999998</v>
      </c>
      <c r="H147" s="1">
        <v>6.266</v>
      </c>
    </row>
    <row r="148" spans="1:9" ht="28.8" x14ac:dyDescent="0.3">
      <c r="A148" t="s">
        <v>193</v>
      </c>
      <c r="B148" s="28" t="s">
        <v>434</v>
      </c>
    </row>
    <row r="149" spans="1:9" ht="28.8" x14ac:dyDescent="0.3">
      <c r="A149" t="s">
        <v>194</v>
      </c>
      <c r="B149" s="28" t="s">
        <v>435</v>
      </c>
      <c r="C149" s="1">
        <v>4.82</v>
      </c>
      <c r="E149" s="1">
        <v>4.82</v>
      </c>
      <c r="F149" s="1">
        <v>5.3019999999999996</v>
      </c>
      <c r="G149" s="1">
        <v>5.7839999999999998</v>
      </c>
      <c r="H149" s="1">
        <v>6.266</v>
      </c>
    </row>
    <row r="150" spans="1:9" ht="28.8" x14ac:dyDescent="0.3">
      <c r="A150" t="s">
        <v>195</v>
      </c>
      <c r="B150" s="28" t="s">
        <v>436</v>
      </c>
      <c r="C150" s="1">
        <v>4.82</v>
      </c>
      <c r="E150" s="1">
        <v>4.82</v>
      </c>
      <c r="F150" s="1">
        <v>5.3019999999999996</v>
      </c>
      <c r="G150" s="1">
        <v>5.7839999999999998</v>
      </c>
      <c r="H150" s="1">
        <v>6.266</v>
      </c>
    </row>
    <row r="151" spans="1:9" ht="28.8" x14ac:dyDescent="0.3">
      <c r="A151" t="s">
        <v>196</v>
      </c>
      <c r="B151" s="28" t="s">
        <v>437</v>
      </c>
      <c r="C151" s="1">
        <v>4.82</v>
      </c>
      <c r="E151" s="1">
        <v>4.82</v>
      </c>
      <c r="F151" s="1">
        <v>5.3019999999999996</v>
      </c>
      <c r="G151" s="1">
        <v>5.7839999999999998</v>
      </c>
      <c r="H151" s="1">
        <v>6.266</v>
      </c>
    </row>
    <row r="152" spans="1:9" ht="72" x14ac:dyDescent="0.3">
      <c r="A152" t="s">
        <v>197</v>
      </c>
      <c r="B152" s="28" t="s">
        <v>438</v>
      </c>
      <c r="C152" s="1">
        <v>5.0060000000000002</v>
      </c>
      <c r="E152" s="1">
        <v>5.0060000000000002</v>
      </c>
      <c r="F152" s="1">
        <v>5.5069999999999997</v>
      </c>
      <c r="G152" s="1">
        <v>6.0069999999999997</v>
      </c>
      <c r="H152" s="1">
        <v>6.508</v>
      </c>
    </row>
    <row r="153" spans="1:9" ht="28.8" x14ac:dyDescent="0.3">
      <c r="A153" t="s">
        <v>198</v>
      </c>
      <c r="B153" s="28" t="s">
        <v>439</v>
      </c>
      <c r="C153" s="1">
        <v>4.82</v>
      </c>
      <c r="E153" s="1">
        <v>4.82</v>
      </c>
      <c r="F153" s="1">
        <v>5.3019999999999996</v>
      </c>
      <c r="G153" s="1">
        <v>5.7839999999999998</v>
      </c>
      <c r="H153" s="1">
        <v>6.266</v>
      </c>
    </row>
    <row r="154" spans="1:9" x14ac:dyDescent="0.3">
      <c r="A154" t="s">
        <v>199</v>
      </c>
      <c r="B154" s="28" t="s">
        <v>440</v>
      </c>
    </row>
    <row r="155" spans="1:9" x14ac:dyDescent="0.3">
      <c r="A155" t="s">
        <v>200</v>
      </c>
      <c r="B155" s="28" t="s">
        <v>440</v>
      </c>
      <c r="C155" s="1">
        <v>4.82</v>
      </c>
      <c r="E155" s="1">
        <v>4.82</v>
      </c>
      <c r="F155" s="1">
        <v>5.3019999999999996</v>
      </c>
      <c r="G155" s="1">
        <v>5.7839999999999998</v>
      </c>
      <c r="H155" s="1">
        <v>6.266</v>
      </c>
    </row>
    <row r="156" spans="1:9" ht="57.6" x14ac:dyDescent="0.3">
      <c r="A156" t="s">
        <v>201</v>
      </c>
      <c r="B156" s="28" t="s">
        <v>441</v>
      </c>
    </row>
    <row r="157" spans="1:9" ht="43.2" x14ac:dyDescent="0.3">
      <c r="A157" t="s">
        <v>202</v>
      </c>
      <c r="B157" s="28" t="s">
        <v>442</v>
      </c>
      <c r="C157" s="1">
        <v>5.5890000000000004</v>
      </c>
      <c r="E157" s="1">
        <v>5.5890000000000004</v>
      </c>
      <c r="F157" s="1">
        <v>6.1479999999999997</v>
      </c>
      <c r="G157" s="1">
        <v>6.7069999999999999</v>
      </c>
      <c r="H157" s="1">
        <v>7.266</v>
      </c>
      <c r="I157" t="s">
        <v>570</v>
      </c>
    </row>
    <row r="158" spans="1:9" x14ac:dyDescent="0.3">
      <c r="A158" t="s">
        <v>203</v>
      </c>
      <c r="B158" s="28" t="s">
        <v>443</v>
      </c>
      <c r="C158" s="1">
        <v>5.5</v>
      </c>
      <c r="E158" s="1">
        <v>5.5</v>
      </c>
      <c r="F158" s="1">
        <v>6.05</v>
      </c>
      <c r="G158" s="1">
        <v>6.6</v>
      </c>
      <c r="H158" s="1">
        <v>7.15</v>
      </c>
      <c r="I158" t="s">
        <v>570</v>
      </c>
    </row>
    <row r="159" spans="1:9" ht="43.2" x14ac:dyDescent="0.3">
      <c r="A159" t="s">
        <v>204</v>
      </c>
      <c r="B159" s="28" t="s">
        <v>444</v>
      </c>
      <c r="C159" s="1">
        <v>5.5</v>
      </c>
      <c r="E159" s="1">
        <v>5.5</v>
      </c>
      <c r="F159" s="1">
        <v>6.05</v>
      </c>
      <c r="G159" s="1">
        <v>6.6</v>
      </c>
      <c r="H159" s="1">
        <v>7.15</v>
      </c>
      <c r="I159" t="s">
        <v>570</v>
      </c>
    </row>
    <row r="160" spans="1:9" ht="115.2" x14ac:dyDescent="0.3">
      <c r="A160" t="s">
        <v>205</v>
      </c>
      <c r="B160" s="28" t="s">
        <v>445</v>
      </c>
      <c r="C160" s="1">
        <v>5.5</v>
      </c>
      <c r="E160" s="1">
        <v>5.5</v>
      </c>
      <c r="F160" s="1">
        <v>6.05</v>
      </c>
      <c r="G160" s="1">
        <v>6.6</v>
      </c>
      <c r="H160" s="1">
        <v>7.15</v>
      </c>
      <c r="I160" t="s">
        <v>570</v>
      </c>
    </row>
    <row r="161" spans="1:9" ht="72" x14ac:dyDescent="0.3">
      <c r="A161" t="s">
        <v>206</v>
      </c>
      <c r="B161" s="28" t="s">
        <v>446</v>
      </c>
      <c r="C161" s="1">
        <v>5.5</v>
      </c>
      <c r="E161" s="1">
        <v>5.5</v>
      </c>
      <c r="F161" s="1">
        <v>6.05</v>
      </c>
      <c r="G161" s="1">
        <v>6.6</v>
      </c>
      <c r="H161" s="1">
        <v>7.15</v>
      </c>
      <c r="I161" t="s">
        <v>570</v>
      </c>
    </row>
    <row r="162" spans="1:9" ht="57.6" x14ac:dyDescent="0.3">
      <c r="A162" t="s">
        <v>207</v>
      </c>
      <c r="B162" s="28" t="s">
        <v>447</v>
      </c>
      <c r="C162" s="1">
        <v>5.5</v>
      </c>
      <c r="E162" s="1">
        <v>5.5</v>
      </c>
      <c r="F162" s="1">
        <v>6.05</v>
      </c>
      <c r="G162" s="1">
        <v>6.6</v>
      </c>
      <c r="H162" s="1">
        <v>7.15</v>
      </c>
      <c r="I162" t="s">
        <v>570</v>
      </c>
    </row>
    <row r="163" spans="1:9" ht="43.2" x14ac:dyDescent="0.3">
      <c r="A163" t="s">
        <v>208</v>
      </c>
      <c r="B163" s="28" t="s">
        <v>448</v>
      </c>
      <c r="C163" s="1">
        <v>5.5890000000000004</v>
      </c>
      <c r="E163" s="1">
        <v>5.5890000000000004</v>
      </c>
      <c r="F163" s="1">
        <v>6.1479999999999997</v>
      </c>
      <c r="G163" s="1">
        <v>6.7069999999999999</v>
      </c>
      <c r="H163" s="1">
        <v>7.266</v>
      </c>
      <c r="I163" t="s">
        <v>570</v>
      </c>
    </row>
    <row r="164" spans="1:9" ht="72" x14ac:dyDescent="0.3">
      <c r="A164" t="s">
        <v>209</v>
      </c>
      <c r="B164" s="28" t="s">
        <v>449</v>
      </c>
      <c r="C164" s="1">
        <v>5.5</v>
      </c>
      <c r="E164" s="1">
        <v>5.5</v>
      </c>
      <c r="F164" s="1">
        <v>6.05</v>
      </c>
      <c r="G164" s="1">
        <v>6.6</v>
      </c>
      <c r="H164" s="1">
        <v>7.15</v>
      </c>
      <c r="I164" t="s">
        <v>570</v>
      </c>
    </row>
    <row r="165" spans="1:9" ht="86.4" x14ac:dyDescent="0.3">
      <c r="A165" t="s">
        <v>210</v>
      </c>
      <c r="B165" s="28" t="s">
        <v>450</v>
      </c>
      <c r="C165" s="1">
        <v>5.5</v>
      </c>
      <c r="E165" s="1">
        <v>5.5</v>
      </c>
      <c r="F165" s="1">
        <v>6.05</v>
      </c>
      <c r="G165" s="1">
        <v>6.6</v>
      </c>
      <c r="H165" s="1">
        <v>7.15</v>
      </c>
      <c r="I165" t="s">
        <v>570</v>
      </c>
    </row>
    <row r="166" spans="1:9" ht="57.6" x14ac:dyDescent="0.3">
      <c r="A166" t="s">
        <v>211</v>
      </c>
      <c r="B166" s="28" t="s">
        <v>451</v>
      </c>
      <c r="C166" s="1">
        <v>5.5890000000000004</v>
      </c>
      <c r="E166" s="1">
        <v>5.5890000000000004</v>
      </c>
      <c r="F166" s="1">
        <v>6.1479999999999997</v>
      </c>
      <c r="G166" s="1">
        <v>6.7069999999999999</v>
      </c>
      <c r="H166" s="1">
        <v>7.266</v>
      </c>
      <c r="I166" t="s">
        <v>570</v>
      </c>
    </row>
    <row r="167" spans="1:9" ht="43.2" x14ac:dyDescent="0.3">
      <c r="A167" t="s">
        <v>212</v>
      </c>
      <c r="B167" s="28" t="s">
        <v>452</v>
      </c>
    </row>
    <row r="168" spans="1:9" ht="28.8" x14ac:dyDescent="0.3">
      <c r="A168" t="s">
        <v>213</v>
      </c>
      <c r="B168" s="28" t="s">
        <v>453</v>
      </c>
      <c r="C168" s="1">
        <v>7.1</v>
      </c>
      <c r="E168" s="1">
        <v>7.1</v>
      </c>
      <c r="F168" s="1">
        <v>7.81</v>
      </c>
      <c r="G168" s="1">
        <v>8.52</v>
      </c>
      <c r="H168" s="1">
        <v>9.23</v>
      </c>
      <c r="I168" t="s">
        <v>569</v>
      </c>
    </row>
    <row r="169" spans="1:9" ht="28.8" x14ac:dyDescent="0.3">
      <c r="A169" t="s">
        <v>214</v>
      </c>
      <c r="B169" s="28" t="s">
        <v>454</v>
      </c>
      <c r="C169" s="1">
        <v>5.5</v>
      </c>
      <c r="E169" s="1">
        <v>5.5</v>
      </c>
      <c r="F169" s="1">
        <v>6.05</v>
      </c>
      <c r="G169" s="1">
        <v>6.6</v>
      </c>
      <c r="H169" s="1">
        <v>7.15</v>
      </c>
      <c r="I169" t="s">
        <v>569</v>
      </c>
    </row>
    <row r="170" spans="1:9" ht="43.2" x14ac:dyDescent="0.3">
      <c r="A170" t="s">
        <v>215</v>
      </c>
      <c r="B170" s="28" t="s">
        <v>455</v>
      </c>
      <c r="C170" s="1">
        <v>5.5880000000000001</v>
      </c>
      <c r="E170" s="1">
        <v>5.5880000000000001</v>
      </c>
      <c r="F170" s="1">
        <v>6.1470000000000002</v>
      </c>
      <c r="G170" s="1">
        <v>6.7060000000000004</v>
      </c>
      <c r="H170" s="1">
        <v>7.2640000000000002</v>
      </c>
      <c r="I170" t="s">
        <v>570</v>
      </c>
    </row>
    <row r="171" spans="1:9" ht="57.6" x14ac:dyDescent="0.3">
      <c r="A171" t="s">
        <v>216</v>
      </c>
      <c r="B171" s="28" t="s">
        <v>456</v>
      </c>
      <c r="C171" s="1">
        <v>5.5</v>
      </c>
      <c r="E171" s="1">
        <v>5.5</v>
      </c>
      <c r="F171" s="1">
        <v>6.05</v>
      </c>
      <c r="G171" s="1">
        <v>6.6</v>
      </c>
      <c r="H171" s="1">
        <v>7.15</v>
      </c>
      <c r="I171" t="s">
        <v>570</v>
      </c>
    </row>
    <row r="172" spans="1:9" ht="57.6" x14ac:dyDescent="0.3">
      <c r="A172" t="s">
        <v>217</v>
      </c>
      <c r="B172" s="28" t="s">
        <v>457</v>
      </c>
      <c r="C172" s="1">
        <v>5.5</v>
      </c>
      <c r="E172" s="1">
        <v>5.5</v>
      </c>
      <c r="F172" s="1">
        <v>6.05</v>
      </c>
      <c r="G172" s="1">
        <v>6.6</v>
      </c>
      <c r="H172" s="1">
        <v>7.15</v>
      </c>
      <c r="I172" t="s">
        <v>570</v>
      </c>
    </row>
    <row r="173" spans="1:9" ht="57.6" x14ac:dyDescent="0.3">
      <c r="A173" t="s">
        <v>218</v>
      </c>
      <c r="B173" s="28" t="s">
        <v>458</v>
      </c>
      <c r="C173" s="1">
        <v>5.5880000000000001</v>
      </c>
      <c r="E173" s="1">
        <v>5.5880000000000001</v>
      </c>
      <c r="F173" s="1">
        <v>6.1470000000000002</v>
      </c>
      <c r="G173" s="1">
        <v>6.7060000000000004</v>
      </c>
      <c r="H173" s="1">
        <v>7.2640000000000002</v>
      </c>
      <c r="I173" t="s">
        <v>570</v>
      </c>
    </row>
    <row r="174" spans="1:9" ht="72" x14ac:dyDescent="0.3">
      <c r="A174" t="s">
        <v>219</v>
      </c>
      <c r="B174" s="28" t="s">
        <v>459</v>
      </c>
      <c r="C174" s="1">
        <v>5.5880000000000001</v>
      </c>
      <c r="E174" s="1">
        <v>5.5880000000000001</v>
      </c>
      <c r="F174" s="1">
        <v>6.1470000000000002</v>
      </c>
      <c r="G174" s="1">
        <v>6.7060000000000004</v>
      </c>
      <c r="H174" s="1">
        <v>7.2640000000000002</v>
      </c>
      <c r="I174" t="s">
        <v>570</v>
      </c>
    </row>
    <row r="175" spans="1:9" ht="72" x14ac:dyDescent="0.3">
      <c r="A175" t="s">
        <v>220</v>
      </c>
      <c r="B175" s="28" t="s">
        <v>460</v>
      </c>
      <c r="C175" s="1">
        <v>5.5880000000000001</v>
      </c>
      <c r="E175" s="1">
        <v>5.5880000000000001</v>
      </c>
      <c r="F175" s="1">
        <v>6.1470000000000002</v>
      </c>
      <c r="G175" s="1">
        <v>6.7060000000000004</v>
      </c>
      <c r="H175" s="1">
        <v>7.2640000000000002</v>
      </c>
      <c r="I175" t="s">
        <v>570</v>
      </c>
    </row>
    <row r="176" spans="1:9" ht="72" x14ac:dyDescent="0.3">
      <c r="A176" t="s">
        <v>221</v>
      </c>
      <c r="B176" s="28" t="s">
        <v>461</v>
      </c>
      <c r="C176" s="1">
        <v>5.5880000000000001</v>
      </c>
      <c r="E176" s="1">
        <v>5.5880000000000001</v>
      </c>
      <c r="F176" s="1">
        <v>6.1470000000000002</v>
      </c>
      <c r="G176" s="1">
        <v>6.7060000000000004</v>
      </c>
      <c r="H176" s="1">
        <v>7.2640000000000002</v>
      </c>
      <c r="I176" t="s">
        <v>570</v>
      </c>
    </row>
    <row r="177" spans="1:9" ht="43.2" x14ac:dyDescent="0.3">
      <c r="A177" t="s">
        <v>222</v>
      </c>
      <c r="B177" s="28" t="s">
        <v>462</v>
      </c>
    </row>
    <row r="178" spans="1:9" ht="43.2" x14ac:dyDescent="0.3">
      <c r="A178" t="s">
        <v>223</v>
      </c>
      <c r="B178" s="28" t="s">
        <v>463</v>
      </c>
      <c r="C178" s="1">
        <v>7.1</v>
      </c>
      <c r="E178" s="1">
        <v>7.1</v>
      </c>
      <c r="F178" s="1">
        <v>7.81</v>
      </c>
      <c r="G178" s="1">
        <v>8.52</v>
      </c>
      <c r="H178" s="1">
        <v>9.23</v>
      </c>
      <c r="I178" t="s">
        <v>569</v>
      </c>
    </row>
    <row r="179" spans="1:9" ht="43.2" x14ac:dyDescent="0.3">
      <c r="A179" t="s">
        <v>224</v>
      </c>
      <c r="B179" s="28" t="s">
        <v>464</v>
      </c>
      <c r="C179" s="1">
        <v>5.5</v>
      </c>
      <c r="E179" s="1">
        <v>5.5</v>
      </c>
      <c r="F179" s="1">
        <v>6.05</v>
      </c>
      <c r="G179" s="1">
        <v>6.6</v>
      </c>
      <c r="H179" s="1">
        <v>7.15</v>
      </c>
      <c r="I179" t="s">
        <v>569</v>
      </c>
    </row>
    <row r="180" spans="1:9" ht="57.6" x14ac:dyDescent="0.3">
      <c r="A180" t="s">
        <v>225</v>
      </c>
      <c r="B180" s="28" t="s">
        <v>465</v>
      </c>
      <c r="C180" s="1">
        <v>5.5880000000000001</v>
      </c>
      <c r="E180" s="1">
        <v>5.5880000000000001</v>
      </c>
      <c r="F180" s="1">
        <v>6.1470000000000002</v>
      </c>
      <c r="G180" s="1">
        <v>6.7060000000000004</v>
      </c>
      <c r="H180" s="1">
        <v>7.2640000000000002</v>
      </c>
      <c r="I180" t="s">
        <v>570</v>
      </c>
    </row>
    <row r="181" spans="1:9" ht="43.2" x14ac:dyDescent="0.3">
      <c r="A181" t="s">
        <v>226</v>
      </c>
      <c r="B181" s="28" t="s">
        <v>466</v>
      </c>
      <c r="C181" s="1">
        <v>5.5880000000000001</v>
      </c>
      <c r="E181" s="1">
        <v>5.5880000000000001</v>
      </c>
      <c r="F181" s="1">
        <v>6.1470000000000002</v>
      </c>
      <c r="G181" s="1">
        <v>6.7060000000000004</v>
      </c>
      <c r="H181" s="1">
        <v>7.2640000000000002</v>
      </c>
      <c r="I181" t="s">
        <v>570</v>
      </c>
    </row>
    <row r="182" spans="1:9" ht="57.6" x14ac:dyDescent="0.3">
      <c r="A182" t="s">
        <v>227</v>
      </c>
      <c r="B182" s="28" t="s">
        <v>467</v>
      </c>
      <c r="C182" s="1">
        <v>5.5</v>
      </c>
      <c r="E182" s="1">
        <v>5.5</v>
      </c>
      <c r="F182" s="1">
        <v>6.05</v>
      </c>
      <c r="G182" s="1">
        <v>6.6</v>
      </c>
      <c r="H182" s="1">
        <v>7.15</v>
      </c>
      <c r="I182" t="s">
        <v>570</v>
      </c>
    </row>
    <row r="183" spans="1:9" ht="57.6" x14ac:dyDescent="0.3">
      <c r="A183" t="s">
        <v>228</v>
      </c>
      <c r="B183" s="28" t="s">
        <v>468</v>
      </c>
      <c r="C183" s="1">
        <v>5.59</v>
      </c>
      <c r="E183" s="1">
        <v>5.59</v>
      </c>
      <c r="F183" s="1">
        <v>6.149</v>
      </c>
      <c r="G183" s="1">
        <v>6.7080000000000002</v>
      </c>
      <c r="H183" s="1">
        <v>7.2670000000000003</v>
      </c>
      <c r="I183" t="s">
        <v>570</v>
      </c>
    </row>
    <row r="184" spans="1:9" ht="57.6" x14ac:dyDescent="0.3">
      <c r="A184" t="s">
        <v>229</v>
      </c>
      <c r="B184" s="28" t="s">
        <v>469</v>
      </c>
      <c r="C184" s="1">
        <v>5.5880000000000001</v>
      </c>
      <c r="E184" s="1">
        <v>5.5880000000000001</v>
      </c>
      <c r="F184" s="1">
        <v>6.1470000000000002</v>
      </c>
      <c r="G184" s="1">
        <v>6.7060000000000004</v>
      </c>
      <c r="H184" s="1">
        <v>7.2640000000000002</v>
      </c>
      <c r="I184" t="s">
        <v>570</v>
      </c>
    </row>
    <row r="185" spans="1:9" ht="28.8" x14ac:dyDescent="0.3">
      <c r="A185" t="s">
        <v>230</v>
      </c>
      <c r="B185" s="28" t="s">
        <v>470</v>
      </c>
      <c r="C185" s="1">
        <v>5.4</v>
      </c>
      <c r="E185" s="1">
        <v>5.4</v>
      </c>
      <c r="F185" s="1">
        <v>5.94</v>
      </c>
      <c r="G185" s="1">
        <v>6.48</v>
      </c>
      <c r="H185" s="1">
        <v>7.02</v>
      </c>
      <c r="I185" t="s">
        <v>571</v>
      </c>
    </row>
    <row r="186" spans="1:9" ht="57.6" x14ac:dyDescent="0.3">
      <c r="A186" t="s">
        <v>231</v>
      </c>
      <c r="B186" s="28" t="s">
        <v>471</v>
      </c>
    </row>
    <row r="187" spans="1:9" ht="72" x14ac:dyDescent="0.3">
      <c r="A187" t="s">
        <v>232</v>
      </c>
      <c r="B187" s="28" t="s">
        <v>472</v>
      </c>
      <c r="C187" s="1">
        <v>5.4</v>
      </c>
      <c r="E187" s="1">
        <v>5.4</v>
      </c>
      <c r="F187" s="1">
        <v>5.94</v>
      </c>
      <c r="G187" s="1">
        <v>6.48</v>
      </c>
      <c r="H187" s="1">
        <v>7.02</v>
      </c>
      <c r="I187" t="s">
        <v>570</v>
      </c>
    </row>
    <row r="188" spans="1:9" ht="43.2" x14ac:dyDescent="0.3">
      <c r="A188" t="s">
        <v>233</v>
      </c>
      <c r="B188" s="28" t="s">
        <v>473</v>
      </c>
      <c r="C188" s="1">
        <v>5.5890000000000004</v>
      </c>
      <c r="E188" s="1">
        <v>5.5890000000000004</v>
      </c>
      <c r="F188" s="1">
        <v>6.1479999999999997</v>
      </c>
      <c r="G188" s="1">
        <v>6.7069999999999999</v>
      </c>
      <c r="H188" s="1">
        <v>7.266</v>
      </c>
      <c r="I188" t="s">
        <v>570</v>
      </c>
    </row>
    <row r="189" spans="1:9" ht="72" x14ac:dyDescent="0.3">
      <c r="A189" t="s">
        <v>234</v>
      </c>
      <c r="B189" s="28" t="s">
        <v>474</v>
      </c>
      <c r="C189" s="1">
        <v>5.4</v>
      </c>
      <c r="E189" s="1">
        <v>5.4</v>
      </c>
      <c r="F189" s="1">
        <v>5.94</v>
      </c>
      <c r="G189" s="1">
        <v>6.48</v>
      </c>
      <c r="H189" s="1">
        <v>7.02</v>
      </c>
      <c r="I189" t="s">
        <v>570</v>
      </c>
    </row>
    <row r="190" spans="1:9" ht="43.2" x14ac:dyDescent="0.3">
      <c r="A190" t="s">
        <v>235</v>
      </c>
      <c r="B190" s="28" t="s">
        <v>475</v>
      </c>
      <c r="C190" s="1">
        <v>5.4</v>
      </c>
      <c r="E190" s="1">
        <v>5.4</v>
      </c>
      <c r="F190" s="1">
        <v>5.94</v>
      </c>
      <c r="G190" s="1">
        <v>6.48</v>
      </c>
      <c r="H190" s="1">
        <v>7.02</v>
      </c>
      <c r="I190" t="s">
        <v>570</v>
      </c>
    </row>
    <row r="191" spans="1:9" ht="86.4" x14ac:dyDescent="0.3">
      <c r="A191" t="s">
        <v>236</v>
      </c>
      <c r="B191" s="28" t="s">
        <v>476</v>
      </c>
      <c r="C191" s="1">
        <v>5.4</v>
      </c>
      <c r="E191" s="1">
        <v>5.4</v>
      </c>
      <c r="F191" s="1">
        <v>5.94</v>
      </c>
      <c r="G191" s="1">
        <v>6.48</v>
      </c>
      <c r="H191" s="1">
        <v>7.02</v>
      </c>
      <c r="I191" t="s">
        <v>571</v>
      </c>
    </row>
    <row r="192" spans="1:9" ht="72" x14ac:dyDescent="0.3">
      <c r="A192" t="s">
        <v>237</v>
      </c>
      <c r="B192" s="28" t="s">
        <v>477</v>
      </c>
      <c r="C192" s="1">
        <v>5.5890000000000004</v>
      </c>
      <c r="E192" s="1">
        <v>5.5890000000000004</v>
      </c>
      <c r="F192" s="1">
        <v>6.1479999999999997</v>
      </c>
      <c r="G192" s="1">
        <v>6.7069999999999999</v>
      </c>
      <c r="H192" s="1">
        <v>7.266</v>
      </c>
      <c r="I192" t="s">
        <v>570</v>
      </c>
    </row>
    <row r="193" spans="1:9" ht="72" x14ac:dyDescent="0.3">
      <c r="A193" t="s">
        <v>238</v>
      </c>
      <c r="B193" s="28" t="s">
        <v>478</v>
      </c>
      <c r="C193" s="1">
        <v>5.4</v>
      </c>
      <c r="E193" s="1">
        <v>5.4</v>
      </c>
      <c r="F193" s="1">
        <v>5.94</v>
      </c>
      <c r="G193" s="1">
        <v>6.48</v>
      </c>
      <c r="H193" s="1">
        <v>7.02</v>
      </c>
      <c r="I193" t="s">
        <v>571</v>
      </c>
    </row>
    <row r="194" spans="1:9" ht="100.8" x14ac:dyDescent="0.3">
      <c r="A194" t="s">
        <v>239</v>
      </c>
      <c r="B194" s="28" t="s">
        <v>479</v>
      </c>
      <c r="C194" s="1">
        <v>5.4</v>
      </c>
      <c r="E194" s="1">
        <v>5.4</v>
      </c>
      <c r="F194" s="1">
        <v>5.94</v>
      </c>
      <c r="G194" s="1">
        <v>6.48</v>
      </c>
      <c r="H194" s="1">
        <v>7.02</v>
      </c>
      <c r="I194" t="s">
        <v>570</v>
      </c>
    </row>
    <row r="195" spans="1:9" ht="43.2" x14ac:dyDescent="0.3">
      <c r="A195" t="s">
        <v>240</v>
      </c>
      <c r="B195" s="28" t="s">
        <v>480</v>
      </c>
      <c r="C195" s="1">
        <v>5.4</v>
      </c>
      <c r="E195" s="1">
        <v>5.4</v>
      </c>
      <c r="F195" s="1">
        <v>5.94</v>
      </c>
      <c r="G195" s="1">
        <v>6.48</v>
      </c>
      <c r="H195" s="1">
        <v>7.02</v>
      </c>
      <c r="I195" t="s">
        <v>570</v>
      </c>
    </row>
    <row r="196" spans="1:9" x14ac:dyDescent="0.3">
      <c r="A196" t="s">
        <v>241</v>
      </c>
      <c r="B196" s="28" t="s">
        <v>481</v>
      </c>
      <c r="C196" s="1">
        <v>5.4</v>
      </c>
      <c r="E196" s="1">
        <v>5.4</v>
      </c>
      <c r="F196" s="1">
        <v>5.94</v>
      </c>
      <c r="G196" s="1">
        <v>6.48</v>
      </c>
      <c r="H196" s="1">
        <v>7.02</v>
      </c>
      <c r="I196" t="s">
        <v>570</v>
      </c>
    </row>
    <row r="197" spans="1:9" ht="28.8" x14ac:dyDescent="0.3">
      <c r="A197" t="s">
        <v>242</v>
      </c>
      <c r="B197" s="28" t="s">
        <v>482</v>
      </c>
      <c r="C197" s="1">
        <v>5.4</v>
      </c>
      <c r="E197" s="1">
        <v>5.4</v>
      </c>
      <c r="F197" s="1">
        <v>5.94</v>
      </c>
      <c r="G197" s="1">
        <v>6.48</v>
      </c>
      <c r="H197" s="1">
        <v>7.02</v>
      </c>
      <c r="I197" t="s">
        <v>571</v>
      </c>
    </row>
    <row r="198" spans="1:9" ht="43.2" x14ac:dyDescent="0.3">
      <c r="A198" t="s">
        <v>243</v>
      </c>
      <c r="B198" s="28" t="s">
        <v>483</v>
      </c>
      <c r="C198" s="1">
        <v>4.0629999999999997</v>
      </c>
      <c r="E198" s="1">
        <v>4.0629999999999997</v>
      </c>
      <c r="F198" s="1">
        <v>4.4690000000000003</v>
      </c>
      <c r="G198" s="1">
        <v>4.8760000000000003</v>
      </c>
      <c r="H198" s="1">
        <v>5.282</v>
      </c>
      <c r="I198" t="s">
        <v>569</v>
      </c>
    </row>
    <row r="199" spans="1:9" ht="100.8" x14ac:dyDescent="0.3">
      <c r="A199" t="s">
        <v>244</v>
      </c>
      <c r="B199" s="28" t="s">
        <v>484</v>
      </c>
      <c r="C199" s="1">
        <v>4.8869999999999996</v>
      </c>
      <c r="E199" s="1">
        <v>4.8869999999999996</v>
      </c>
      <c r="F199" s="1">
        <v>5.3760000000000003</v>
      </c>
      <c r="G199" s="1">
        <v>5.8639999999999999</v>
      </c>
      <c r="H199" s="1">
        <v>6.3529999999999998</v>
      </c>
      <c r="I199" t="s">
        <v>569</v>
      </c>
    </row>
    <row r="200" spans="1:9" x14ac:dyDescent="0.3">
      <c r="A200" t="s">
        <v>245</v>
      </c>
      <c r="B200" s="28" t="s">
        <v>485</v>
      </c>
    </row>
    <row r="201" spans="1:9" x14ac:dyDescent="0.3">
      <c r="A201" t="s">
        <v>246</v>
      </c>
      <c r="B201" s="28" t="s">
        <v>485</v>
      </c>
      <c r="C201" s="1">
        <v>4.1500000000000004</v>
      </c>
      <c r="E201" s="1">
        <v>4.1500000000000004</v>
      </c>
      <c r="F201" s="1">
        <v>4.5650000000000004</v>
      </c>
      <c r="G201" s="1">
        <v>4.9800000000000004</v>
      </c>
      <c r="H201" s="1">
        <v>5.3949999999999996</v>
      </c>
    </row>
    <row r="202" spans="1:9" ht="28.8" x14ac:dyDescent="0.3">
      <c r="A202" t="s">
        <v>247</v>
      </c>
      <c r="B202" s="28" t="s">
        <v>486</v>
      </c>
    </row>
    <row r="203" spans="1:9" ht="28.8" x14ac:dyDescent="0.3">
      <c r="A203" t="s">
        <v>248</v>
      </c>
      <c r="B203" s="28" t="s">
        <v>487</v>
      </c>
      <c r="C203" s="1">
        <v>5.1840000000000002</v>
      </c>
      <c r="E203" s="1">
        <v>5.1840000000000002</v>
      </c>
      <c r="F203" s="1">
        <v>5.7030000000000003</v>
      </c>
      <c r="G203" s="1">
        <v>6.2210000000000001</v>
      </c>
      <c r="H203" s="1">
        <v>6.7389999999999999</v>
      </c>
    </row>
    <row r="204" spans="1:9" ht="28.8" x14ac:dyDescent="0.3">
      <c r="A204" t="s">
        <v>249</v>
      </c>
      <c r="B204" s="28" t="s">
        <v>488</v>
      </c>
      <c r="C204" s="1">
        <v>3.9809999999999999</v>
      </c>
      <c r="E204" s="1">
        <v>3.9809999999999999</v>
      </c>
      <c r="F204" s="1">
        <v>4.3789999999999996</v>
      </c>
      <c r="G204" s="1">
        <v>4.7770000000000001</v>
      </c>
      <c r="H204" s="1">
        <v>5.1749999999999998</v>
      </c>
      <c r="I204" t="s">
        <v>569</v>
      </c>
    </row>
    <row r="205" spans="1:9" ht="28.8" x14ac:dyDescent="0.3">
      <c r="A205" t="s">
        <v>250</v>
      </c>
      <c r="B205" s="28" t="s">
        <v>489</v>
      </c>
      <c r="C205" s="1">
        <v>5.1840000000000002</v>
      </c>
      <c r="E205" s="1">
        <v>5.1840000000000002</v>
      </c>
      <c r="F205" s="1">
        <v>5.7030000000000003</v>
      </c>
      <c r="G205" s="1">
        <v>6.2210000000000001</v>
      </c>
      <c r="H205" s="1">
        <v>6.7389999999999999</v>
      </c>
    </row>
    <row r="206" spans="1:9" ht="43.2" x14ac:dyDescent="0.3">
      <c r="A206" t="s">
        <v>251</v>
      </c>
      <c r="B206" s="28" t="s">
        <v>490</v>
      </c>
      <c r="C206" s="1">
        <v>3.9809999999999999</v>
      </c>
      <c r="E206" s="1">
        <v>3.9809999999999999</v>
      </c>
      <c r="F206" s="1">
        <v>4.3789999999999996</v>
      </c>
      <c r="G206" s="1">
        <v>4.7770000000000001</v>
      </c>
      <c r="H206" s="1">
        <v>5.1749999999999998</v>
      </c>
      <c r="I206" t="s">
        <v>569</v>
      </c>
    </row>
    <row r="207" spans="1:9" ht="43.2" x14ac:dyDescent="0.3">
      <c r="A207" t="s">
        <v>252</v>
      </c>
      <c r="B207" s="28" t="s">
        <v>491</v>
      </c>
      <c r="C207" s="1">
        <v>5.1840000000000002</v>
      </c>
      <c r="E207" s="1">
        <v>5.1840000000000002</v>
      </c>
      <c r="F207" s="1">
        <v>5.7030000000000003</v>
      </c>
      <c r="G207" s="1">
        <v>6.2210000000000001</v>
      </c>
      <c r="H207" s="1">
        <v>6.7389999999999999</v>
      </c>
    </row>
    <row r="208" spans="1:9" ht="43.2" x14ac:dyDescent="0.3">
      <c r="A208" t="s">
        <v>253</v>
      </c>
      <c r="B208" s="28" t="s">
        <v>492</v>
      </c>
      <c r="C208" s="1">
        <v>3.9809999999999999</v>
      </c>
      <c r="E208" s="1">
        <v>3.9809999999999999</v>
      </c>
      <c r="F208" s="1">
        <v>4.3789999999999996</v>
      </c>
      <c r="G208" s="1">
        <v>4.7770000000000001</v>
      </c>
      <c r="H208" s="1">
        <v>5.1749999999999998</v>
      </c>
      <c r="I208" t="s">
        <v>569</v>
      </c>
    </row>
    <row r="209" spans="1:9" ht="86.4" x14ac:dyDescent="0.3">
      <c r="A209" t="s">
        <v>254</v>
      </c>
      <c r="B209" s="28" t="s">
        <v>493</v>
      </c>
      <c r="C209" s="1">
        <v>3.9809999999999999</v>
      </c>
      <c r="E209" s="1">
        <v>3.9809999999999999</v>
      </c>
      <c r="F209" s="1">
        <v>4.3789999999999996</v>
      </c>
      <c r="G209" s="1">
        <v>4.7770000000000001</v>
      </c>
      <c r="H209" s="1">
        <v>5.1749999999999998</v>
      </c>
      <c r="I209" t="s">
        <v>569</v>
      </c>
    </row>
    <row r="210" spans="1:9" ht="86.4" x14ac:dyDescent="0.3">
      <c r="A210" t="s">
        <v>255</v>
      </c>
      <c r="B210" s="28" t="s">
        <v>494</v>
      </c>
      <c r="C210" s="1">
        <v>3.9809999999999999</v>
      </c>
      <c r="E210" s="1">
        <v>3.9809999999999999</v>
      </c>
      <c r="F210" s="1">
        <v>4.3789999999999996</v>
      </c>
      <c r="G210" s="1">
        <v>4.7770000000000001</v>
      </c>
      <c r="H210" s="1">
        <v>5.1749999999999998</v>
      </c>
      <c r="I210" t="s">
        <v>569</v>
      </c>
    </row>
    <row r="211" spans="1:9" ht="86.4" x14ac:dyDescent="0.3">
      <c r="A211" t="s">
        <v>256</v>
      </c>
      <c r="B211" s="28" t="s">
        <v>495</v>
      </c>
      <c r="C211" s="1">
        <v>5.1840000000000002</v>
      </c>
      <c r="E211" s="1">
        <v>5.1840000000000002</v>
      </c>
      <c r="F211" s="1">
        <v>5.7030000000000003</v>
      </c>
      <c r="G211" s="1">
        <v>6.2210000000000001</v>
      </c>
      <c r="H211" s="1">
        <v>6.7389999999999999</v>
      </c>
    </row>
    <row r="212" spans="1:9" ht="72" x14ac:dyDescent="0.3">
      <c r="A212" t="s">
        <v>257</v>
      </c>
      <c r="B212" s="28" t="s">
        <v>496</v>
      </c>
      <c r="C212" s="1">
        <v>5.1840000000000002</v>
      </c>
      <c r="E212" s="1">
        <v>5.1840000000000002</v>
      </c>
      <c r="F212" s="1">
        <v>5.7030000000000003</v>
      </c>
      <c r="G212" s="1">
        <v>6.2210000000000001</v>
      </c>
      <c r="H212" s="1">
        <v>6.7389999999999999</v>
      </c>
    </row>
    <row r="213" spans="1:9" ht="86.4" x14ac:dyDescent="0.3">
      <c r="A213" t="s">
        <v>258</v>
      </c>
      <c r="B213" s="28" t="s">
        <v>497</v>
      </c>
      <c r="C213" s="1">
        <v>3.8780000000000001</v>
      </c>
      <c r="E213" s="1">
        <v>3.8780000000000001</v>
      </c>
      <c r="F213" s="1">
        <v>4.266</v>
      </c>
      <c r="G213" s="1">
        <v>4.6539999999999999</v>
      </c>
      <c r="H213" s="1">
        <v>5.0410000000000004</v>
      </c>
      <c r="I213" t="s">
        <v>570</v>
      </c>
    </row>
    <row r="214" spans="1:9" ht="86.4" x14ac:dyDescent="0.3">
      <c r="A214" t="s">
        <v>259</v>
      </c>
      <c r="B214" s="28" t="s">
        <v>498</v>
      </c>
      <c r="C214" s="1">
        <v>3.8780000000000001</v>
      </c>
      <c r="E214" s="1">
        <v>3.8780000000000001</v>
      </c>
      <c r="F214" s="1">
        <v>4.266</v>
      </c>
      <c r="G214" s="1">
        <v>4.6539999999999999</v>
      </c>
      <c r="H214" s="1">
        <v>5.0410000000000004</v>
      </c>
      <c r="I214" t="s">
        <v>571</v>
      </c>
    </row>
    <row r="215" spans="1:9" ht="28.8" x14ac:dyDescent="0.3">
      <c r="A215" t="s">
        <v>260</v>
      </c>
      <c r="B215" s="28" t="s">
        <v>499</v>
      </c>
      <c r="C215" s="1">
        <v>3.9809999999999999</v>
      </c>
      <c r="E215" s="1">
        <v>3.9809999999999999</v>
      </c>
      <c r="F215" s="1">
        <v>4.3789999999999996</v>
      </c>
      <c r="G215" s="1">
        <v>4.7770000000000001</v>
      </c>
      <c r="H215" s="1">
        <v>5.1749999999999998</v>
      </c>
      <c r="I215" t="s">
        <v>569</v>
      </c>
    </row>
    <row r="216" spans="1:9" ht="43.2" x14ac:dyDescent="0.3">
      <c r="A216" t="s">
        <v>261</v>
      </c>
      <c r="B216" s="28" t="s">
        <v>500</v>
      </c>
      <c r="C216" s="1">
        <v>4.0599999999999996</v>
      </c>
      <c r="E216" s="1">
        <v>4.0599999999999996</v>
      </c>
      <c r="F216" s="1">
        <v>4.4660000000000002</v>
      </c>
      <c r="G216" s="1">
        <v>4.8719999999999999</v>
      </c>
      <c r="H216" s="1">
        <v>5.2779999999999996</v>
      </c>
      <c r="I216" t="s">
        <v>569</v>
      </c>
    </row>
    <row r="217" spans="1:9" ht="72" x14ac:dyDescent="0.3">
      <c r="A217" t="s">
        <v>262</v>
      </c>
      <c r="B217" s="28" t="s">
        <v>501</v>
      </c>
    </row>
    <row r="218" spans="1:9" ht="43.2" x14ac:dyDescent="0.3">
      <c r="A218" t="s">
        <v>263</v>
      </c>
      <c r="B218" s="28" t="s">
        <v>502</v>
      </c>
      <c r="C218" s="1">
        <v>5.3689999999999998</v>
      </c>
      <c r="E218" s="1">
        <v>5.3689999999999998</v>
      </c>
      <c r="F218" s="1">
        <v>5.9059999999999997</v>
      </c>
      <c r="G218" s="1">
        <v>6.4429999999999996</v>
      </c>
      <c r="H218" s="1">
        <v>6.98</v>
      </c>
    </row>
    <row r="219" spans="1:9" ht="57.6" x14ac:dyDescent="0.3">
      <c r="A219" t="s">
        <v>264</v>
      </c>
      <c r="B219" s="28" t="s">
        <v>503</v>
      </c>
      <c r="C219" s="1">
        <v>4.141</v>
      </c>
      <c r="E219" s="1">
        <v>4.141</v>
      </c>
      <c r="F219" s="1">
        <v>4.5549999999999997</v>
      </c>
      <c r="G219" s="1">
        <v>4.9690000000000003</v>
      </c>
      <c r="H219" s="1">
        <v>5.383</v>
      </c>
      <c r="I219" t="s">
        <v>569</v>
      </c>
    </row>
    <row r="220" spans="1:9" ht="57.6" x14ac:dyDescent="0.3">
      <c r="A220" t="s">
        <v>265</v>
      </c>
      <c r="B220" s="28" t="s">
        <v>504</v>
      </c>
      <c r="C220" s="1">
        <v>5.3689999999999998</v>
      </c>
      <c r="E220" s="1">
        <v>5.3689999999999998</v>
      </c>
      <c r="F220" s="1">
        <v>5.9059999999999997</v>
      </c>
      <c r="G220" s="1">
        <v>6.4429999999999996</v>
      </c>
      <c r="H220" s="1">
        <v>6.98</v>
      </c>
    </row>
    <row r="221" spans="1:9" ht="72" x14ac:dyDescent="0.3">
      <c r="A221" t="s">
        <v>266</v>
      </c>
      <c r="B221" s="28" t="s">
        <v>505</v>
      </c>
      <c r="C221" s="1">
        <v>4.141</v>
      </c>
      <c r="E221" s="1">
        <v>4.141</v>
      </c>
      <c r="F221" s="1">
        <v>4.5549999999999997</v>
      </c>
      <c r="G221" s="1">
        <v>4.9690000000000003</v>
      </c>
      <c r="H221" s="1">
        <v>5.383</v>
      </c>
      <c r="I221" t="s">
        <v>569</v>
      </c>
    </row>
    <row r="222" spans="1:9" ht="43.2" x14ac:dyDescent="0.3">
      <c r="A222" t="s">
        <v>267</v>
      </c>
      <c r="B222" s="28" t="s">
        <v>506</v>
      </c>
      <c r="C222" s="1">
        <v>4.141</v>
      </c>
      <c r="E222" s="1">
        <v>4.141</v>
      </c>
      <c r="F222" s="1">
        <v>4.5549999999999997</v>
      </c>
      <c r="G222" s="1">
        <v>4.9690000000000003</v>
      </c>
      <c r="H222" s="1">
        <v>5.383</v>
      </c>
      <c r="I222" t="s">
        <v>569</v>
      </c>
    </row>
    <row r="223" spans="1:9" ht="43.2" x14ac:dyDescent="0.3">
      <c r="A223" t="s">
        <v>268</v>
      </c>
      <c r="B223" s="28" t="s">
        <v>507</v>
      </c>
      <c r="C223" s="1">
        <v>4.0910000000000002</v>
      </c>
      <c r="E223" s="1">
        <v>4.0910000000000002</v>
      </c>
      <c r="F223" s="1">
        <v>4.5</v>
      </c>
      <c r="G223" s="1">
        <v>4.9089999999999998</v>
      </c>
      <c r="H223" s="1">
        <v>5.3179999999999996</v>
      </c>
    </row>
    <row r="224" spans="1:9" ht="43.2" x14ac:dyDescent="0.3">
      <c r="A224" t="s">
        <v>269</v>
      </c>
      <c r="B224" s="28" t="s">
        <v>508</v>
      </c>
      <c r="C224" s="1">
        <v>4.141</v>
      </c>
      <c r="E224" s="1">
        <v>4.141</v>
      </c>
      <c r="F224" s="1">
        <v>4.5549999999999997</v>
      </c>
      <c r="G224" s="1">
        <v>4.9690000000000003</v>
      </c>
      <c r="H224" s="1">
        <v>5.383</v>
      </c>
      <c r="I224" t="s">
        <v>569</v>
      </c>
    </row>
    <row r="225" spans="1:9" ht="43.2" x14ac:dyDescent="0.3">
      <c r="A225" t="s">
        <v>270</v>
      </c>
      <c r="B225" s="28" t="s">
        <v>509</v>
      </c>
      <c r="C225" s="1">
        <v>4.141</v>
      </c>
      <c r="E225" s="1">
        <v>4.141</v>
      </c>
      <c r="F225" s="1">
        <v>4.5549999999999997</v>
      </c>
      <c r="G225" s="1">
        <v>4.9690000000000003</v>
      </c>
      <c r="H225" s="1">
        <v>5.383</v>
      </c>
      <c r="I225" t="s">
        <v>569</v>
      </c>
    </row>
    <row r="226" spans="1:9" ht="86.4" x14ac:dyDescent="0.3">
      <c r="A226" t="s">
        <v>271</v>
      </c>
      <c r="B226" s="28" t="s">
        <v>510</v>
      </c>
      <c r="C226" s="1">
        <v>4.141</v>
      </c>
      <c r="E226" s="1">
        <v>4.141</v>
      </c>
      <c r="F226" s="1">
        <v>4.5549999999999997</v>
      </c>
      <c r="G226" s="1">
        <v>4.9690000000000003</v>
      </c>
      <c r="H226" s="1">
        <v>5.383</v>
      </c>
      <c r="I226" t="s">
        <v>569</v>
      </c>
    </row>
    <row r="227" spans="1:9" ht="100.8" x14ac:dyDescent="0.3">
      <c r="A227" t="s">
        <v>272</v>
      </c>
      <c r="B227" s="28" t="s">
        <v>511</v>
      </c>
      <c r="C227" s="1">
        <v>4.141</v>
      </c>
      <c r="E227" s="1">
        <v>4.141</v>
      </c>
      <c r="F227" s="1">
        <v>4.5549999999999997</v>
      </c>
      <c r="G227" s="1">
        <v>4.9690000000000003</v>
      </c>
      <c r="H227" s="1">
        <v>5.383</v>
      </c>
      <c r="I227" t="s">
        <v>569</v>
      </c>
    </row>
    <row r="228" spans="1:9" ht="100.8" x14ac:dyDescent="0.3">
      <c r="A228" t="s">
        <v>273</v>
      </c>
      <c r="B228" s="28" t="s">
        <v>512</v>
      </c>
      <c r="C228" s="1">
        <v>4.141</v>
      </c>
      <c r="E228" s="1">
        <v>4.141</v>
      </c>
      <c r="F228" s="1">
        <v>4.5549999999999997</v>
      </c>
      <c r="G228" s="1">
        <v>4.9690000000000003</v>
      </c>
      <c r="H228" s="1">
        <v>5.383</v>
      </c>
      <c r="I228" t="s">
        <v>569</v>
      </c>
    </row>
    <row r="229" spans="1:9" ht="100.8" x14ac:dyDescent="0.3">
      <c r="A229" t="s">
        <v>274</v>
      </c>
      <c r="B229" s="28" t="s">
        <v>513</v>
      </c>
      <c r="C229" s="1">
        <v>5.3689999999999998</v>
      </c>
      <c r="E229" s="1">
        <v>5.3689999999999998</v>
      </c>
      <c r="F229" s="1">
        <v>5.9059999999999997</v>
      </c>
      <c r="G229" s="1">
        <v>6.4429999999999996</v>
      </c>
      <c r="H229" s="1">
        <v>6.98</v>
      </c>
    </row>
    <row r="230" spans="1:9" ht="115.2" x14ac:dyDescent="0.3">
      <c r="A230" t="s">
        <v>275</v>
      </c>
      <c r="B230" s="28" t="s">
        <v>514</v>
      </c>
      <c r="C230" s="1">
        <v>5.2960000000000003</v>
      </c>
      <c r="E230" s="1">
        <v>5.2960000000000003</v>
      </c>
      <c r="F230" s="1">
        <v>5.8259999999999996</v>
      </c>
      <c r="G230" s="1">
        <v>6.3550000000000004</v>
      </c>
      <c r="H230" s="1">
        <v>6.8849999999999998</v>
      </c>
    </row>
    <row r="231" spans="1:9" ht="43.2" x14ac:dyDescent="0.3">
      <c r="A231" t="s">
        <v>276</v>
      </c>
      <c r="B231" s="28" t="s">
        <v>515</v>
      </c>
      <c r="C231" s="1">
        <v>4.1289999999999996</v>
      </c>
      <c r="E231" s="1">
        <v>4.1289999999999996</v>
      </c>
      <c r="F231" s="1">
        <v>4.5410000000000004</v>
      </c>
      <c r="G231" s="1">
        <v>4.9539999999999997</v>
      </c>
      <c r="H231" s="1">
        <v>5.367</v>
      </c>
      <c r="I231" t="s">
        <v>570</v>
      </c>
    </row>
    <row r="232" spans="1:9" ht="43.2" x14ac:dyDescent="0.3">
      <c r="A232" t="s">
        <v>277</v>
      </c>
      <c r="B232" s="28" t="s">
        <v>516</v>
      </c>
      <c r="C232" s="1">
        <v>4.0570000000000004</v>
      </c>
      <c r="E232" s="1">
        <v>4.0570000000000004</v>
      </c>
      <c r="F232" s="1">
        <v>4.4619999999999997</v>
      </c>
      <c r="G232" s="1">
        <v>4.8680000000000003</v>
      </c>
      <c r="H232" s="1">
        <v>5.2729999999999997</v>
      </c>
      <c r="I232" t="s">
        <v>570</v>
      </c>
    </row>
    <row r="233" spans="1:9" ht="100.8" x14ac:dyDescent="0.3">
      <c r="A233" t="s">
        <v>278</v>
      </c>
      <c r="B233" s="28" t="s">
        <v>517</v>
      </c>
      <c r="C233" s="1">
        <v>4.1289999999999996</v>
      </c>
      <c r="E233" s="1">
        <v>4.1289999999999996</v>
      </c>
      <c r="F233" s="1">
        <v>4.5410000000000004</v>
      </c>
      <c r="G233" s="1">
        <v>4.9539999999999997</v>
      </c>
      <c r="H233" s="1">
        <v>5.367</v>
      </c>
      <c r="I233" t="s">
        <v>570</v>
      </c>
    </row>
    <row r="234" spans="1:9" ht="28.8" x14ac:dyDescent="0.3">
      <c r="A234" t="s">
        <v>279</v>
      </c>
      <c r="B234" s="28" t="s">
        <v>518</v>
      </c>
      <c r="C234" s="1">
        <v>5.3689999999999998</v>
      </c>
      <c r="E234" s="1">
        <v>5.3689999999999998</v>
      </c>
      <c r="F234" s="1">
        <v>5.9059999999999997</v>
      </c>
      <c r="G234" s="1">
        <v>6.4429999999999996</v>
      </c>
      <c r="H234" s="1">
        <v>6.98</v>
      </c>
    </row>
    <row r="235" spans="1:9" ht="43.2" x14ac:dyDescent="0.3">
      <c r="A235" t="s">
        <v>280</v>
      </c>
      <c r="B235" s="28" t="s">
        <v>519</v>
      </c>
      <c r="C235" s="1">
        <v>4.141</v>
      </c>
      <c r="E235" s="1">
        <v>4.141</v>
      </c>
      <c r="F235" s="1">
        <v>4.5549999999999997</v>
      </c>
      <c r="G235" s="1">
        <v>4.9690000000000003</v>
      </c>
      <c r="H235" s="1">
        <v>5.383</v>
      </c>
      <c r="I235" t="s">
        <v>569</v>
      </c>
    </row>
    <row r="236" spans="1:9" ht="43.2" x14ac:dyDescent="0.3">
      <c r="A236" t="s">
        <v>281</v>
      </c>
      <c r="B236" s="28" t="s">
        <v>520</v>
      </c>
      <c r="C236" s="1">
        <v>4.141</v>
      </c>
      <c r="E236" s="1">
        <v>4.141</v>
      </c>
      <c r="F236" s="1">
        <v>4.5549999999999997</v>
      </c>
      <c r="G236" s="1">
        <v>4.9690000000000003</v>
      </c>
      <c r="H236" s="1">
        <v>5.383</v>
      </c>
      <c r="I236" t="s">
        <v>569</v>
      </c>
    </row>
    <row r="237" spans="1:9" ht="115.2" x14ac:dyDescent="0.3">
      <c r="A237" t="s">
        <v>282</v>
      </c>
      <c r="B237" s="28" t="s">
        <v>521</v>
      </c>
      <c r="C237" s="1">
        <v>5.3689999999999998</v>
      </c>
      <c r="E237" s="1">
        <v>5.3689999999999998</v>
      </c>
      <c r="F237" s="1">
        <v>5.9059999999999997</v>
      </c>
      <c r="G237" s="1">
        <v>6.4429999999999996</v>
      </c>
      <c r="H237" s="1">
        <v>6.98</v>
      </c>
    </row>
    <row r="238" spans="1:9" ht="115.2" x14ac:dyDescent="0.3">
      <c r="A238" t="s">
        <v>283</v>
      </c>
      <c r="B238" s="28" t="s">
        <v>522</v>
      </c>
      <c r="C238" s="1">
        <v>4.141</v>
      </c>
      <c r="E238" s="1">
        <v>4.141</v>
      </c>
      <c r="F238" s="1">
        <v>4.5549999999999997</v>
      </c>
      <c r="G238" s="1">
        <v>4.9690000000000003</v>
      </c>
      <c r="H238" s="1">
        <v>5.383</v>
      </c>
      <c r="I238" t="s">
        <v>569</v>
      </c>
    </row>
    <row r="239" spans="1:9" ht="72" x14ac:dyDescent="0.3">
      <c r="A239" t="s">
        <v>284</v>
      </c>
      <c r="B239" s="28" t="s">
        <v>523</v>
      </c>
      <c r="C239" s="1">
        <v>4.141</v>
      </c>
      <c r="E239" s="1">
        <v>4.141</v>
      </c>
      <c r="F239" s="1">
        <v>4.5549999999999997</v>
      </c>
      <c r="G239" s="1">
        <v>4.9690000000000003</v>
      </c>
      <c r="H239" s="1">
        <v>5.383</v>
      </c>
      <c r="I239" t="s">
        <v>569</v>
      </c>
    </row>
    <row r="240" spans="1:9" ht="28.8" x14ac:dyDescent="0.3">
      <c r="A240" t="s">
        <v>285</v>
      </c>
      <c r="B240" s="28" t="s">
        <v>524</v>
      </c>
    </row>
    <row r="241" spans="1:9" x14ac:dyDescent="0.3">
      <c r="A241" t="s">
        <v>286</v>
      </c>
      <c r="B241" s="28" t="s">
        <v>525</v>
      </c>
      <c r="C241" s="1">
        <v>3.9289999999999998</v>
      </c>
      <c r="E241" s="1">
        <v>3.9289999999999998</v>
      </c>
      <c r="F241" s="1">
        <v>4.3220000000000001</v>
      </c>
      <c r="G241" s="1">
        <v>4.7149999999999999</v>
      </c>
      <c r="H241" s="1">
        <v>5.1079999999999997</v>
      </c>
    </row>
    <row r="242" spans="1:9" ht="28.8" x14ac:dyDescent="0.3">
      <c r="A242" t="s">
        <v>287</v>
      </c>
      <c r="B242" s="28" t="s">
        <v>526</v>
      </c>
      <c r="C242" s="1">
        <v>3.9289999999999998</v>
      </c>
      <c r="E242" s="1">
        <v>3.9289999999999998</v>
      </c>
      <c r="F242" s="1">
        <v>4.3220000000000001</v>
      </c>
      <c r="G242" s="1">
        <v>4.7149999999999999</v>
      </c>
      <c r="H242" s="1">
        <v>5.1079999999999997</v>
      </c>
    </row>
    <row r="243" spans="1:9" x14ac:dyDescent="0.3">
      <c r="A243" t="s">
        <v>288</v>
      </c>
      <c r="B243" s="28" t="s">
        <v>527</v>
      </c>
      <c r="C243" s="1">
        <v>4.0529999999999999</v>
      </c>
      <c r="E243" s="1">
        <v>4.0529999999999999</v>
      </c>
      <c r="F243" s="1">
        <v>4.4589999999999996</v>
      </c>
      <c r="G243" s="1">
        <v>4.8639999999999999</v>
      </c>
      <c r="H243" s="1">
        <v>5.2690000000000001</v>
      </c>
      <c r="I243" t="s">
        <v>569</v>
      </c>
    </row>
    <row r="244" spans="1:9" x14ac:dyDescent="0.3">
      <c r="A244" t="s">
        <v>289</v>
      </c>
      <c r="B244" s="28" t="s">
        <v>528</v>
      </c>
      <c r="C244" s="1">
        <v>4.4980000000000002</v>
      </c>
      <c r="E244" s="1">
        <v>4.4980000000000002</v>
      </c>
      <c r="F244" s="1">
        <v>4.9480000000000004</v>
      </c>
      <c r="G244" s="1">
        <v>5.3979999999999997</v>
      </c>
      <c r="H244" s="1">
        <v>5.8479999999999999</v>
      </c>
    </row>
    <row r="245" spans="1:9" ht="28.8" x14ac:dyDescent="0.3">
      <c r="A245" t="s">
        <v>290</v>
      </c>
      <c r="B245" s="28" t="s">
        <v>529</v>
      </c>
      <c r="C245" s="1">
        <v>4.4980000000000002</v>
      </c>
      <c r="E245" s="1">
        <v>4.4980000000000002</v>
      </c>
      <c r="F245" s="1">
        <v>4.9480000000000004</v>
      </c>
      <c r="G245" s="1">
        <v>5.3979999999999997</v>
      </c>
      <c r="H245" s="1">
        <v>5.8479999999999999</v>
      </c>
    </row>
    <row r="246" spans="1:9" ht="28.8" x14ac:dyDescent="0.3">
      <c r="A246" t="s">
        <v>291</v>
      </c>
      <c r="B246" s="28" t="s">
        <v>530</v>
      </c>
      <c r="C246" s="1">
        <v>4.4980000000000002</v>
      </c>
      <c r="E246" s="1">
        <v>4.4980000000000002</v>
      </c>
      <c r="F246" s="1">
        <v>4.9480000000000004</v>
      </c>
      <c r="G246" s="1">
        <v>5.3979999999999997</v>
      </c>
      <c r="H246" s="1">
        <v>5.8479999999999999</v>
      </c>
    </row>
    <row r="247" spans="1:9" ht="43.2" x14ac:dyDescent="0.3">
      <c r="A247" t="s">
        <v>292</v>
      </c>
      <c r="B247" s="28" t="s">
        <v>531</v>
      </c>
      <c r="C247" s="1">
        <v>4.4980000000000002</v>
      </c>
      <c r="E247" s="1">
        <v>4.4980000000000002</v>
      </c>
      <c r="F247" s="1">
        <v>4.9480000000000004</v>
      </c>
      <c r="G247" s="1">
        <v>5.3979999999999997</v>
      </c>
      <c r="H247" s="1">
        <v>5.8479999999999999</v>
      </c>
    </row>
    <row r="248" spans="1:9" ht="28.8" x14ac:dyDescent="0.3">
      <c r="A248" t="s">
        <v>293</v>
      </c>
      <c r="B248" s="28" t="s">
        <v>532</v>
      </c>
      <c r="C248" s="1">
        <v>4.0720000000000001</v>
      </c>
      <c r="E248" s="1">
        <v>4.0720000000000001</v>
      </c>
      <c r="F248" s="1">
        <v>4.4800000000000004</v>
      </c>
      <c r="G248" s="1">
        <v>4.8869999999999996</v>
      </c>
      <c r="H248" s="1">
        <v>5.2939999999999996</v>
      </c>
      <c r="I248" t="s">
        <v>569</v>
      </c>
    </row>
    <row r="249" spans="1:9" ht="28.8" x14ac:dyDescent="0.3">
      <c r="A249" t="s">
        <v>294</v>
      </c>
      <c r="B249" s="28" t="s">
        <v>533</v>
      </c>
      <c r="C249" s="1">
        <v>4.0720000000000001</v>
      </c>
      <c r="E249" s="1">
        <v>4.0720000000000001</v>
      </c>
      <c r="F249" s="1">
        <v>4.4800000000000004</v>
      </c>
      <c r="G249" s="1">
        <v>4.8869999999999996</v>
      </c>
      <c r="H249" s="1">
        <v>5.2939999999999996</v>
      </c>
      <c r="I249" t="s">
        <v>569</v>
      </c>
    </row>
    <row r="250" spans="1:9" ht="28.8" x14ac:dyDescent="0.3">
      <c r="A250" t="s">
        <v>295</v>
      </c>
      <c r="B250" s="28" t="s">
        <v>534</v>
      </c>
      <c r="C250" s="1">
        <v>4.0720000000000001</v>
      </c>
      <c r="E250" s="1">
        <v>4.0720000000000001</v>
      </c>
      <c r="F250" s="1">
        <v>4.4800000000000004</v>
      </c>
      <c r="G250" s="1">
        <v>4.8869999999999996</v>
      </c>
      <c r="H250" s="1">
        <v>5.2939999999999996</v>
      </c>
      <c r="I250" t="s">
        <v>569</v>
      </c>
    </row>
    <row r="251" spans="1:9" ht="43.2" x14ac:dyDescent="0.3">
      <c r="A251" t="s">
        <v>296</v>
      </c>
      <c r="B251" s="28" t="s">
        <v>535</v>
      </c>
      <c r="C251" s="1">
        <v>4.0720000000000001</v>
      </c>
      <c r="E251" s="1">
        <v>4.0720000000000001</v>
      </c>
      <c r="F251" s="1">
        <v>4.4800000000000004</v>
      </c>
      <c r="G251" s="1">
        <v>4.8869999999999996</v>
      </c>
      <c r="H251" s="1">
        <v>5.2939999999999996</v>
      </c>
      <c r="I251" t="s">
        <v>569</v>
      </c>
    </row>
    <row r="252" spans="1:9" ht="100.8" x14ac:dyDescent="0.3">
      <c r="A252" t="s">
        <v>297</v>
      </c>
      <c r="B252" s="28" t="s">
        <v>536</v>
      </c>
      <c r="C252" s="1">
        <v>5.0640000000000001</v>
      </c>
      <c r="E252" s="1">
        <v>5.0640000000000001</v>
      </c>
      <c r="F252" s="1">
        <v>5.57</v>
      </c>
      <c r="G252" s="1">
        <v>6.077</v>
      </c>
      <c r="H252" s="1">
        <v>6.5830000000000002</v>
      </c>
      <c r="I252" t="s">
        <v>569</v>
      </c>
    </row>
    <row r="253" spans="1:9" ht="86.4" x14ac:dyDescent="0.3">
      <c r="A253" t="s">
        <v>298</v>
      </c>
      <c r="B253" s="28" t="s">
        <v>537</v>
      </c>
      <c r="C253" s="1">
        <v>5.468</v>
      </c>
      <c r="E253" s="1">
        <v>5.468</v>
      </c>
      <c r="F253" s="1">
        <v>6.0149999999999997</v>
      </c>
      <c r="G253" s="1">
        <v>6.5620000000000003</v>
      </c>
      <c r="H253" s="1">
        <v>7.109</v>
      </c>
      <c r="I253" t="s">
        <v>569</v>
      </c>
    </row>
    <row r="254" spans="1:9" ht="86.4" x14ac:dyDescent="0.3">
      <c r="A254" t="s">
        <v>299</v>
      </c>
      <c r="B254" s="28" t="s">
        <v>538</v>
      </c>
      <c r="C254" s="1">
        <v>4.2279999999999998</v>
      </c>
      <c r="E254" s="1">
        <v>4.2279999999999998</v>
      </c>
      <c r="F254" s="1">
        <v>4.6509999999999998</v>
      </c>
      <c r="G254" s="1">
        <v>5.0739999999999998</v>
      </c>
      <c r="H254" s="1">
        <v>5.4969999999999999</v>
      </c>
      <c r="I254" t="s">
        <v>569</v>
      </c>
    </row>
    <row r="255" spans="1:9" ht="43.2" x14ac:dyDescent="0.3">
      <c r="A255" t="s">
        <v>300</v>
      </c>
      <c r="B255" s="28" t="s">
        <v>539</v>
      </c>
    </row>
    <row r="256" spans="1:9" ht="43.2" x14ac:dyDescent="0.3">
      <c r="A256" t="s">
        <v>301</v>
      </c>
      <c r="B256" s="28" t="s">
        <v>539</v>
      </c>
      <c r="C256" s="1">
        <v>5.3849999999999998</v>
      </c>
      <c r="E256" s="1">
        <v>5.3849999999999998</v>
      </c>
      <c r="F256" s="1">
        <v>5.9240000000000004</v>
      </c>
      <c r="G256" s="1">
        <v>6.4619999999999997</v>
      </c>
      <c r="H256" s="1">
        <v>7.0010000000000003</v>
      </c>
      <c r="I256" t="s">
        <v>569</v>
      </c>
    </row>
    <row r="257" spans="1:9" ht="72" x14ac:dyDescent="0.3">
      <c r="A257" t="s">
        <v>302</v>
      </c>
      <c r="B257" s="28" t="s">
        <v>540</v>
      </c>
    </row>
    <row r="258" spans="1:9" x14ac:dyDescent="0.3">
      <c r="A258" t="s">
        <v>303</v>
      </c>
      <c r="B258" s="28" t="s">
        <v>541</v>
      </c>
      <c r="C258" s="1">
        <v>3.9620000000000002</v>
      </c>
      <c r="E258" s="1">
        <v>3.9620000000000002</v>
      </c>
      <c r="F258" s="1">
        <v>4.3579999999999997</v>
      </c>
      <c r="G258" s="1">
        <v>4.7549999999999999</v>
      </c>
      <c r="H258" s="1">
        <v>5.1509999999999998</v>
      </c>
      <c r="I258" t="s">
        <v>569</v>
      </c>
    </row>
    <row r="259" spans="1:9" ht="28.8" x14ac:dyDescent="0.3">
      <c r="A259" t="s">
        <v>304</v>
      </c>
      <c r="B259" s="28" t="s">
        <v>542</v>
      </c>
      <c r="C259" s="1">
        <v>5.1189999999999998</v>
      </c>
      <c r="E259" s="1">
        <v>5.1189999999999998</v>
      </c>
      <c r="F259" s="1">
        <v>5.6310000000000002</v>
      </c>
      <c r="G259" s="1">
        <v>6.1429999999999998</v>
      </c>
      <c r="H259" s="1">
        <v>6.6550000000000002</v>
      </c>
      <c r="I259" t="s">
        <v>569</v>
      </c>
    </row>
    <row r="260" spans="1:9" ht="28.8" x14ac:dyDescent="0.3">
      <c r="A260" t="s">
        <v>305</v>
      </c>
      <c r="B260" s="28" t="s">
        <v>543</v>
      </c>
      <c r="C260" s="1">
        <v>3.9620000000000002</v>
      </c>
      <c r="E260" s="1">
        <v>3.9620000000000002</v>
      </c>
      <c r="F260" s="1">
        <v>4.3579999999999997</v>
      </c>
      <c r="G260" s="1">
        <v>4.7549999999999999</v>
      </c>
      <c r="H260" s="1">
        <v>5.1509999999999998</v>
      </c>
      <c r="I260" t="s">
        <v>569</v>
      </c>
    </row>
    <row r="261" spans="1:9" x14ac:dyDescent="0.3">
      <c r="A261" t="s">
        <v>306</v>
      </c>
      <c r="B261" s="28" t="s">
        <v>544</v>
      </c>
      <c r="C261" s="1">
        <v>3.9620000000000002</v>
      </c>
      <c r="E261" s="1">
        <v>3.9620000000000002</v>
      </c>
      <c r="F261" s="1">
        <v>4.3579999999999997</v>
      </c>
      <c r="G261" s="1">
        <v>4.7549999999999999</v>
      </c>
      <c r="H261" s="1">
        <v>5.1509999999999998</v>
      </c>
      <c r="I261" t="s">
        <v>569</v>
      </c>
    </row>
    <row r="262" spans="1:9" x14ac:dyDescent="0.3">
      <c r="A262" t="s">
        <v>307</v>
      </c>
      <c r="B262" s="28" t="s">
        <v>545</v>
      </c>
      <c r="C262" s="1">
        <v>5.1189999999999998</v>
      </c>
      <c r="E262" s="1">
        <v>5.1189999999999998</v>
      </c>
      <c r="F262" s="1">
        <v>5.6310000000000002</v>
      </c>
      <c r="G262" s="1">
        <v>6.1429999999999998</v>
      </c>
      <c r="H262" s="1">
        <v>6.6550000000000002</v>
      </c>
      <c r="I262" t="s">
        <v>569</v>
      </c>
    </row>
    <row r="263" spans="1:9" ht="28.8" x14ac:dyDescent="0.3">
      <c r="A263" t="s">
        <v>308</v>
      </c>
      <c r="B263" s="28" t="s">
        <v>546</v>
      </c>
      <c r="C263" s="1">
        <v>3.9620000000000002</v>
      </c>
      <c r="E263" s="1">
        <v>3.9620000000000002</v>
      </c>
      <c r="F263" s="1">
        <v>4.3579999999999997</v>
      </c>
      <c r="G263" s="1">
        <v>4.7549999999999999</v>
      </c>
      <c r="H263" s="1">
        <v>5.1509999999999998</v>
      </c>
      <c r="I263" t="s">
        <v>569</v>
      </c>
    </row>
    <row r="264" spans="1:9" ht="43.2" x14ac:dyDescent="0.3">
      <c r="A264" t="s">
        <v>309</v>
      </c>
      <c r="B264" s="28" t="s">
        <v>547</v>
      </c>
      <c r="C264" s="1">
        <v>3.9620000000000002</v>
      </c>
      <c r="E264" s="1">
        <v>3.9620000000000002</v>
      </c>
      <c r="F264" s="1">
        <v>4.3579999999999997</v>
      </c>
      <c r="G264" s="1">
        <v>4.7549999999999999</v>
      </c>
      <c r="H264" s="1">
        <v>5.1509999999999998</v>
      </c>
      <c r="I264" t="s">
        <v>569</v>
      </c>
    </row>
    <row r="265" spans="1:9" ht="86.4" x14ac:dyDescent="0.3">
      <c r="A265" t="s">
        <v>310</v>
      </c>
      <c r="B265" s="28" t="s">
        <v>548</v>
      </c>
      <c r="C265" s="1">
        <v>4.8010000000000002</v>
      </c>
      <c r="E265" s="1">
        <v>4.8010000000000002</v>
      </c>
      <c r="F265" s="1">
        <v>5.2809999999999997</v>
      </c>
      <c r="G265" s="1">
        <v>5.7610000000000001</v>
      </c>
      <c r="H265" s="1">
        <v>6.242</v>
      </c>
      <c r="I265" t="s">
        <v>569</v>
      </c>
    </row>
    <row r="266" spans="1:9" x14ac:dyDescent="0.3">
      <c r="A266" t="s">
        <v>311</v>
      </c>
      <c r="B266" s="28" t="s">
        <v>549</v>
      </c>
      <c r="C266" s="1">
        <v>4.6929999999999996</v>
      </c>
      <c r="E266" s="1">
        <v>4.6929999999999996</v>
      </c>
      <c r="F266" s="1">
        <v>5.1619999999999999</v>
      </c>
      <c r="G266" s="1">
        <v>5.6319999999999997</v>
      </c>
      <c r="H266" s="1">
        <v>6.101</v>
      </c>
      <c r="I266" t="s">
        <v>569</v>
      </c>
    </row>
    <row r="267" spans="1:9" ht="28.8" x14ac:dyDescent="0.3">
      <c r="A267" t="s">
        <v>312</v>
      </c>
      <c r="B267" s="28" t="s">
        <v>550</v>
      </c>
      <c r="C267" s="1">
        <v>3.9620000000000002</v>
      </c>
      <c r="E267" s="1">
        <v>3.9620000000000002</v>
      </c>
      <c r="F267" s="1">
        <v>4.3579999999999997</v>
      </c>
      <c r="G267" s="1">
        <v>4.7549999999999999</v>
      </c>
      <c r="H267" s="1">
        <v>5.1509999999999998</v>
      </c>
      <c r="I267" t="s">
        <v>569</v>
      </c>
    </row>
    <row r="268" spans="1:9" ht="28.8" x14ac:dyDescent="0.3">
      <c r="A268" t="s">
        <v>313</v>
      </c>
      <c r="B268" s="28" t="s">
        <v>551</v>
      </c>
      <c r="C268" s="1">
        <v>3.9620000000000002</v>
      </c>
      <c r="E268" s="1">
        <v>3.9620000000000002</v>
      </c>
      <c r="F268" s="1">
        <v>4.3579999999999997</v>
      </c>
      <c r="G268" s="1">
        <v>4.7549999999999999</v>
      </c>
      <c r="H268" s="1">
        <v>5.1509999999999998</v>
      </c>
      <c r="I268" t="s">
        <v>569</v>
      </c>
    </row>
    <row r="269" spans="1:9" ht="28.8" x14ac:dyDescent="0.3">
      <c r="A269" t="s">
        <v>314</v>
      </c>
      <c r="B269" s="28" t="s">
        <v>552</v>
      </c>
      <c r="C269" s="1">
        <v>4.3220000000000001</v>
      </c>
      <c r="E269" s="1">
        <v>4.3220000000000001</v>
      </c>
      <c r="F269" s="1">
        <v>4.7539999999999996</v>
      </c>
      <c r="G269" s="1">
        <v>5.1859999999999999</v>
      </c>
      <c r="H269" s="1">
        <v>5.6180000000000003</v>
      </c>
      <c r="I269" t="s">
        <v>569</v>
      </c>
    </row>
    <row r="270" spans="1:9" ht="28.8" x14ac:dyDescent="0.3">
      <c r="A270" t="s">
        <v>315</v>
      </c>
      <c r="B270" s="28" t="s">
        <v>553</v>
      </c>
      <c r="C270" s="1">
        <v>3.9630000000000001</v>
      </c>
      <c r="E270" s="1">
        <v>3.9630000000000001</v>
      </c>
      <c r="F270" s="1">
        <v>4.3600000000000003</v>
      </c>
      <c r="G270" s="1">
        <v>4.7560000000000002</v>
      </c>
      <c r="H270" s="1">
        <v>5.1520000000000001</v>
      </c>
      <c r="I270" t="s">
        <v>569</v>
      </c>
    </row>
    <row r="271" spans="1:9" x14ac:dyDescent="0.3">
      <c r="A271" t="s">
        <v>316</v>
      </c>
      <c r="B271" s="28" t="s">
        <v>554</v>
      </c>
      <c r="C271" s="1">
        <v>3.9620000000000002</v>
      </c>
      <c r="E271" s="1">
        <v>3.9620000000000002</v>
      </c>
      <c r="F271" s="1">
        <v>4.3579999999999997</v>
      </c>
      <c r="G271" s="1">
        <v>4.7549999999999999</v>
      </c>
      <c r="H271" s="1">
        <v>5.1509999999999998</v>
      </c>
      <c r="I271" t="s">
        <v>569</v>
      </c>
    </row>
    <row r="272" spans="1:9" x14ac:dyDescent="0.3">
      <c r="A272" t="s">
        <v>317</v>
      </c>
      <c r="B272" s="28" t="s">
        <v>555</v>
      </c>
      <c r="C272" s="1">
        <v>3.9620000000000002</v>
      </c>
      <c r="E272" s="1">
        <v>3.9620000000000002</v>
      </c>
      <c r="F272" s="1">
        <v>4.3579999999999997</v>
      </c>
      <c r="G272" s="1">
        <v>4.7549999999999999</v>
      </c>
      <c r="H272" s="1">
        <v>5.1509999999999998</v>
      </c>
      <c r="I272" t="s">
        <v>569</v>
      </c>
    </row>
    <row r="273" spans="1:9" ht="28.8" x14ac:dyDescent="0.3">
      <c r="A273" t="s">
        <v>318</v>
      </c>
      <c r="B273" s="28" t="s">
        <v>556</v>
      </c>
    </row>
    <row r="274" spans="1:9" ht="28.8" x14ac:dyDescent="0.3">
      <c r="A274" t="s">
        <v>319</v>
      </c>
      <c r="B274" s="28" t="s">
        <v>557</v>
      </c>
      <c r="C274" s="1">
        <v>4.08</v>
      </c>
      <c r="E274" s="1">
        <v>4.08</v>
      </c>
      <c r="F274" s="1">
        <v>4.4880000000000004</v>
      </c>
      <c r="G274" s="1">
        <v>4.8959999999999999</v>
      </c>
      <c r="H274" s="1">
        <v>5.3029999999999999</v>
      </c>
      <c r="I274" t="s">
        <v>569</v>
      </c>
    </row>
    <row r="275" spans="1:9" ht="43.2" x14ac:dyDescent="0.3">
      <c r="A275" t="s">
        <v>320</v>
      </c>
      <c r="B275" s="28" t="s">
        <v>558</v>
      </c>
      <c r="C275" s="1">
        <v>4.08</v>
      </c>
      <c r="E275" s="1">
        <v>4.08</v>
      </c>
      <c r="F275" s="1">
        <v>4.4880000000000004</v>
      </c>
      <c r="G275" s="1">
        <v>4.8959999999999999</v>
      </c>
      <c r="H275" s="1">
        <v>5.3029999999999999</v>
      </c>
      <c r="I275" t="s">
        <v>569</v>
      </c>
    </row>
    <row r="276" spans="1:9" ht="28.8" x14ac:dyDescent="0.3">
      <c r="A276" t="s">
        <v>321</v>
      </c>
      <c r="B276" s="28" t="s">
        <v>559</v>
      </c>
      <c r="C276" s="1">
        <v>4.0510000000000002</v>
      </c>
      <c r="E276" s="1">
        <v>4.0510000000000002</v>
      </c>
      <c r="F276" s="1">
        <v>4.4560000000000004</v>
      </c>
      <c r="G276" s="1">
        <v>4.8609999999999998</v>
      </c>
      <c r="H276" s="1">
        <v>5.266</v>
      </c>
      <c r="I276" t="s">
        <v>569</v>
      </c>
    </row>
    <row r="277" spans="1:9" x14ac:dyDescent="0.3">
      <c r="A277" t="s">
        <v>322</v>
      </c>
      <c r="B277" s="28" t="s">
        <v>560</v>
      </c>
      <c r="C277" s="1">
        <v>4.0510000000000002</v>
      </c>
      <c r="E277" s="1">
        <v>4.0510000000000002</v>
      </c>
      <c r="F277" s="1">
        <v>4.4560000000000004</v>
      </c>
      <c r="G277" s="1">
        <v>4.8609999999999998</v>
      </c>
      <c r="H277" s="1">
        <v>5.266</v>
      </c>
      <c r="I277" t="s">
        <v>569</v>
      </c>
    </row>
    <row r="278" spans="1:9" ht="28.8" x14ac:dyDescent="0.3">
      <c r="A278" t="s">
        <v>323</v>
      </c>
      <c r="B278" s="28" t="s">
        <v>561</v>
      </c>
      <c r="C278" s="1">
        <v>4.0510000000000002</v>
      </c>
      <c r="E278" s="1">
        <v>4.0510000000000002</v>
      </c>
      <c r="F278" s="1">
        <v>4.4560000000000004</v>
      </c>
      <c r="G278" s="1">
        <v>4.8609999999999998</v>
      </c>
      <c r="H278" s="1">
        <v>5.266</v>
      </c>
      <c r="I278" t="s">
        <v>569</v>
      </c>
    </row>
    <row r="279" spans="1:9" x14ac:dyDescent="0.3">
      <c r="A279" t="s">
        <v>324</v>
      </c>
      <c r="B279" s="28" t="s">
        <v>562</v>
      </c>
      <c r="C279" s="1">
        <v>4.0510000000000002</v>
      </c>
      <c r="E279" s="1">
        <v>4.0510000000000002</v>
      </c>
      <c r="F279" s="1">
        <v>4.4560000000000004</v>
      </c>
      <c r="G279" s="1">
        <v>4.8609999999999998</v>
      </c>
      <c r="H279" s="1">
        <v>5.266</v>
      </c>
      <c r="I279" t="s">
        <v>569</v>
      </c>
    </row>
    <row r="280" spans="1:9" ht="43.2" x14ac:dyDescent="0.3">
      <c r="A280" t="s">
        <v>325</v>
      </c>
      <c r="B280" s="28" t="s">
        <v>563</v>
      </c>
      <c r="C280" s="1">
        <v>4.0510000000000002</v>
      </c>
      <c r="E280" s="1">
        <v>4.0510000000000002</v>
      </c>
      <c r="F280" s="1">
        <v>4.4560000000000004</v>
      </c>
      <c r="G280" s="1">
        <v>4.8609999999999998</v>
      </c>
      <c r="H280" s="1">
        <v>5.266</v>
      </c>
      <c r="I280" t="s">
        <v>569</v>
      </c>
    </row>
    <row r="281" spans="1:9" ht="28.8" x14ac:dyDescent="0.3">
      <c r="A281" t="s">
        <v>326</v>
      </c>
      <c r="B281" s="28" t="s">
        <v>564</v>
      </c>
      <c r="C281" s="1">
        <v>4.08</v>
      </c>
      <c r="E281" s="1">
        <v>4.08</v>
      </c>
      <c r="F281" s="1">
        <v>4.4880000000000004</v>
      </c>
      <c r="G281" s="1">
        <v>4.8959999999999999</v>
      </c>
      <c r="H281" s="1">
        <v>5.3029999999999999</v>
      </c>
      <c r="I281" t="s">
        <v>569</v>
      </c>
    </row>
    <row r="282" spans="1:9" ht="28.8" x14ac:dyDescent="0.3">
      <c r="A282" t="s">
        <v>327</v>
      </c>
      <c r="B282" s="28" t="s">
        <v>565</v>
      </c>
      <c r="C282" s="1">
        <v>4.08</v>
      </c>
      <c r="E282" s="1">
        <v>4.08</v>
      </c>
      <c r="F282" s="1">
        <v>4.4880000000000004</v>
      </c>
      <c r="G282" s="1">
        <v>4.8959999999999999</v>
      </c>
      <c r="H282" s="1">
        <v>5.3029999999999999</v>
      </c>
      <c r="I282" t="s">
        <v>569</v>
      </c>
    </row>
    <row r="283" spans="1:9" ht="28.8" x14ac:dyDescent="0.3">
      <c r="A283" t="s">
        <v>328</v>
      </c>
      <c r="B283" s="28" t="s">
        <v>566</v>
      </c>
      <c r="C283" s="1">
        <v>4.08</v>
      </c>
      <c r="E283" s="1">
        <v>4.08</v>
      </c>
      <c r="F283" s="1">
        <v>4.4880000000000004</v>
      </c>
      <c r="G283" s="1">
        <v>4.8959999999999999</v>
      </c>
      <c r="H283" s="1">
        <v>5.3029999999999999</v>
      </c>
      <c r="I283" t="s">
        <v>569</v>
      </c>
    </row>
    <row r="284" spans="1:9" ht="28.8" x14ac:dyDescent="0.3">
      <c r="A284" t="s">
        <v>329</v>
      </c>
      <c r="B284" s="28" t="s">
        <v>567</v>
      </c>
      <c r="C284" s="1">
        <v>4.1509999999999998</v>
      </c>
      <c r="E284" s="1">
        <v>4.1509999999999998</v>
      </c>
      <c r="F284" s="1">
        <v>4.5659999999999998</v>
      </c>
      <c r="G284" s="1">
        <v>4.9809999999999999</v>
      </c>
      <c r="H284" s="1">
        <v>5.3959999999999999</v>
      </c>
      <c r="I284" t="s">
        <v>569</v>
      </c>
    </row>
  </sheetData>
  <sheetProtection algorithmName="SHA-512" hashValue="hiyZFX8LybT1srJuhpu8dVe+5D4bncqRtLd8XsXRiz7yvzNguqhGjCje9q2oaNTRwNvapfX21JqLdcQB2Gp/IQ==" saltValue="QMznfiChlMZEzMZubUGN2w==" spinCount="100000" sheet="1" objects="1" scenarios="1"/>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List89"/>
  <dimension ref="A1:I2"/>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81" t="s">
        <v>82</v>
      </c>
      <c r="C2" s="1">
        <v>10.82</v>
      </c>
      <c r="E2" s="1">
        <v>10.82</v>
      </c>
      <c r="F2" s="1">
        <v>11.901999999999999</v>
      </c>
      <c r="G2" s="1">
        <v>12.984</v>
      </c>
      <c r="H2" s="1">
        <v>14.066000000000001</v>
      </c>
    </row>
  </sheetData>
  <sheetProtection algorithmName="SHA-512" hashValue="tbprcDq8pp5JaPo0Hu6p8IgHq/nWGLZODMVP7+qWRbdh93+8oi9w1XDmbGC1Y885LbWbZIb7Ss05hCnOnlTYCg==" saltValue="ZDKRQtfm6UGOsQXiI/HeNQ==" spinCount="100000" sheet="1" objects="1" scenarios="1"/>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List90"/>
  <dimension ref="A1:I38"/>
  <sheetViews>
    <sheetView workbookViewId="0">
      <selection activeCell="J13" sqref="J13"/>
    </sheetView>
  </sheetViews>
  <sheetFormatPr defaultRowHeight="14.4" x14ac:dyDescent="0.3"/>
  <cols>
    <col min="1" max="1" width="9.88671875" bestFit="1" customWidth="1"/>
    <col min="2" max="2" width="53.441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0.87</v>
      </c>
      <c r="D4" s="1">
        <v>0.02</v>
      </c>
      <c r="E4" s="1">
        <v>0.89</v>
      </c>
      <c r="F4" s="1">
        <v>0.97899999999999998</v>
      </c>
      <c r="G4" s="1">
        <v>1.0680000000000001</v>
      </c>
      <c r="H4" s="1">
        <v>1.157</v>
      </c>
      <c r="I4" t="s">
        <v>83</v>
      </c>
    </row>
    <row r="5" spans="1:9" x14ac:dyDescent="0.3">
      <c r="A5" t="s">
        <v>11</v>
      </c>
      <c r="B5" s="81" t="s">
        <v>48</v>
      </c>
      <c r="C5" s="1">
        <v>1.22</v>
      </c>
      <c r="D5" s="1">
        <v>0.13</v>
      </c>
      <c r="E5" s="1">
        <v>1.35</v>
      </c>
      <c r="F5" s="1">
        <v>1.4850000000000001</v>
      </c>
      <c r="G5" s="1">
        <v>1.62</v>
      </c>
      <c r="H5" s="1">
        <v>1.7549999999999999</v>
      </c>
    </row>
    <row r="6" spans="1:9" x14ac:dyDescent="0.3">
      <c r="A6" t="s">
        <v>12</v>
      </c>
      <c r="B6" s="81" t="s">
        <v>49</v>
      </c>
      <c r="C6" s="1">
        <v>0.89</v>
      </c>
      <c r="D6" s="1">
        <v>0.04</v>
      </c>
      <c r="E6" s="1">
        <v>0.94</v>
      </c>
      <c r="F6" s="1">
        <v>1.034</v>
      </c>
      <c r="G6" s="1">
        <v>1.1279999999999999</v>
      </c>
      <c r="H6" s="1">
        <v>1.222</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1.83</v>
      </c>
      <c r="D10" s="1">
        <v>0.03</v>
      </c>
      <c r="E10" s="1">
        <v>1.86</v>
      </c>
      <c r="F10" s="1">
        <v>1.879</v>
      </c>
      <c r="G10" s="1">
        <v>1.879</v>
      </c>
      <c r="H10" s="1">
        <v>1.879</v>
      </c>
    </row>
    <row r="11" spans="1:9" x14ac:dyDescent="0.3">
      <c r="A11" t="s">
        <v>16</v>
      </c>
      <c r="B11" s="81" t="s">
        <v>54</v>
      </c>
    </row>
    <row r="12" spans="1:9" x14ac:dyDescent="0.3">
      <c r="A12" t="s">
        <v>17</v>
      </c>
      <c r="B12" s="81" t="s">
        <v>55</v>
      </c>
      <c r="C12" s="1">
        <v>0.68</v>
      </c>
      <c r="D12" s="1">
        <v>0.03</v>
      </c>
      <c r="E12" s="1">
        <v>0.71</v>
      </c>
      <c r="F12" s="1">
        <v>0.71699999999999997</v>
      </c>
      <c r="G12" s="1">
        <v>0.71699999999999997</v>
      </c>
      <c r="H12" s="1">
        <v>0.71699999999999997</v>
      </c>
    </row>
    <row r="13" spans="1:9" x14ac:dyDescent="0.3">
      <c r="A13" t="s">
        <v>18</v>
      </c>
      <c r="B13" s="81" t="s">
        <v>56</v>
      </c>
      <c r="C13" s="1">
        <v>1.6</v>
      </c>
      <c r="D13" s="1">
        <v>0.04</v>
      </c>
      <c r="E13" s="1">
        <v>1.64</v>
      </c>
      <c r="F13" s="1">
        <v>1.6559999999999999</v>
      </c>
      <c r="G13" s="1">
        <v>1.6559999999999999</v>
      </c>
      <c r="H13" s="1">
        <v>1.6559999999999999</v>
      </c>
    </row>
    <row r="14" spans="1:9" x14ac:dyDescent="0.3">
      <c r="A14" t="s">
        <v>19</v>
      </c>
      <c r="B14" s="81" t="s">
        <v>57</v>
      </c>
    </row>
    <row r="15" spans="1:9" ht="57.6" x14ac:dyDescent="0.3">
      <c r="A15" t="s">
        <v>20</v>
      </c>
      <c r="B15" s="81" t="s">
        <v>58</v>
      </c>
      <c r="C15" s="1">
        <v>0.43</v>
      </c>
      <c r="D15" s="1">
        <v>0.02</v>
      </c>
      <c r="E15" s="1">
        <v>0.45</v>
      </c>
      <c r="F15" s="1">
        <v>0.45500000000000002</v>
      </c>
      <c r="G15" s="1">
        <v>0.45500000000000002</v>
      </c>
      <c r="H15" s="1">
        <v>0.45500000000000002</v>
      </c>
    </row>
    <row r="16" spans="1:9" ht="57.6" x14ac:dyDescent="0.3">
      <c r="A16" t="s">
        <v>21</v>
      </c>
      <c r="B16" s="81" t="s">
        <v>59</v>
      </c>
      <c r="C16" s="1">
        <v>0.71</v>
      </c>
      <c r="D16" s="1">
        <v>0.02</v>
      </c>
      <c r="E16" s="1">
        <v>0.73</v>
      </c>
      <c r="F16" s="1">
        <v>0.73699999999999999</v>
      </c>
      <c r="G16" s="1">
        <v>0.73699999999999999</v>
      </c>
      <c r="H16" s="1">
        <v>0.73699999999999999</v>
      </c>
    </row>
    <row r="17" spans="1:8" ht="72" x14ac:dyDescent="0.3">
      <c r="A17" t="s">
        <v>22</v>
      </c>
      <c r="B17" s="81" t="s">
        <v>60</v>
      </c>
      <c r="C17" s="1">
        <v>1.28</v>
      </c>
      <c r="D17" s="1">
        <v>0.06</v>
      </c>
      <c r="E17" s="1">
        <v>1.35</v>
      </c>
      <c r="F17" s="1">
        <v>1.3640000000000001</v>
      </c>
      <c r="G17" s="1">
        <v>1.3640000000000001</v>
      </c>
      <c r="H17" s="1">
        <v>1.3640000000000001</v>
      </c>
    </row>
    <row r="18" spans="1:8" ht="57.6" x14ac:dyDescent="0.3">
      <c r="A18" t="s">
        <v>23</v>
      </c>
      <c r="B18" s="81" t="s">
        <v>61</v>
      </c>
      <c r="C18" s="1">
        <v>1.26</v>
      </c>
      <c r="D18" s="1">
        <v>0.06</v>
      </c>
      <c r="E18" s="1">
        <v>1.32</v>
      </c>
      <c r="F18" s="1">
        <v>1.333</v>
      </c>
      <c r="G18" s="1">
        <v>1.333</v>
      </c>
      <c r="H18" s="1">
        <v>1.333</v>
      </c>
    </row>
    <row r="19" spans="1:8" ht="28.8" x14ac:dyDescent="0.3">
      <c r="A19" t="s">
        <v>24</v>
      </c>
      <c r="B19" s="81" t="s">
        <v>62</v>
      </c>
      <c r="C19" s="1">
        <v>0.57999999999999996</v>
      </c>
      <c r="D19" s="1">
        <v>0.03</v>
      </c>
      <c r="E19" s="1">
        <v>0.61</v>
      </c>
      <c r="F19" s="1">
        <v>0.61599999999999999</v>
      </c>
      <c r="G19" s="1">
        <v>0.61599999999999999</v>
      </c>
      <c r="H19" s="1">
        <v>0.61599999999999999</v>
      </c>
    </row>
    <row r="20" spans="1:8" ht="28.8" x14ac:dyDescent="0.3">
      <c r="A20" t="s">
        <v>25</v>
      </c>
      <c r="B20" s="81" t="s">
        <v>63</v>
      </c>
      <c r="C20" s="1">
        <v>1.0900000000000001</v>
      </c>
      <c r="D20" s="1">
        <v>0.04</v>
      </c>
      <c r="E20" s="1">
        <v>1.1200000000000001</v>
      </c>
      <c r="F20" s="1">
        <v>1.131</v>
      </c>
      <c r="G20" s="1">
        <v>1.131</v>
      </c>
      <c r="H20" s="1">
        <v>1.131</v>
      </c>
    </row>
    <row r="21" spans="1:8" ht="28.8" x14ac:dyDescent="0.3">
      <c r="A21" t="s">
        <v>26</v>
      </c>
      <c r="B21" s="81" t="s">
        <v>64</v>
      </c>
      <c r="C21" s="1">
        <v>1.19</v>
      </c>
      <c r="D21" s="1">
        <v>0.03</v>
      </c>
      <c r="E21" s="1">
        <v>1.22</v>
      </c>
      <c r="F21" s="1">
        <v>1.232</v>
      </c>
      <c r="G21" s="1">
        <v>1.232</v>
      </c>
      <c r="H21" s="1">
        <v>1.232</v>
      </c>
    </row>
    <row r="22" spans="1:8" ht="43.2" x14ac:dyDescent="0.3">
      <c r="A22" t="s">
        <v>27</v>
      </c>
      <c r="B22" s="81" t="s">
        <v>65</v>
      </c>
      <c r="C22" s="1">
        <v>1.84</v>
      </c>
      <c r="D22" s="1">
        <v>0.05</v>
      </c>
      <c r="E22" s="1">
        <v>1.88</v>
      </c>
      <c r="F22" s="1">
        <v>1.899</v>
      </c>
      <c r="G22" s="1">
        <v>1.899</v>
      </c>
      <c r="H22" s="1">
        <v>1.899</v>
      </c>
    </row>
    <row r="23" spans="1:8" ht="72" x14ac:dyDescent="0.3">
      <c r="A23" t="s">
        <v>28</v>
      </c>
      <c r="B23" s="81" t="s">
        <v>66</v>
      </c>
      <c r="C23" s="1">
        <v>1.54</v>
      </c>
      <c r="D23" s="1">
        <v>0.04</v>
      </c>
      <c r="E23" s="1">
        <v>1.58</v>
      </c>
      <c r="F23" s="1">
        <v>1.5960000000000001</v>
      </c>
      <c r="G23" s="1">
        <v>1.5960000000000001</v>
      </c>
      <c r="H23" s="1">
        <v>1.5960000000000001</v>
      </c>
    </row>
    <row r="24" spans="1:8" ht="72" x14ac:dyDescent="0.3">
      <c r="A24" t="s">
        <v>29</v>
      </c>
      <c r="B24" s="81" t="s">
        <v>67</v>
      </c>
      <c r="C24" s="1">
        <v>1.54</v>
      </c>
      <c r="D24" s="1">
        <v>0.04</v>
      </c>
      <c r="E24" s="1">
        <v>1.58</v>
      </c>
      <c r="F24" s="1">
        <v>1.5960000000000001</v>
      </c>
      <c r="G24" s="1">
        <v>1.5960000000000001</v>
      </c>
      <c r="H24" s="1">
        <v>1.5960000000000001</v>
      </c>
    </row>
    <row r="25" spans="1:8" ht="28.8" x14ac:dyDescent="0.3">
      <c r="A25" t="s">
        <v>30</v>
      </c>
      <c r="B25" s="81" t="s">
        <v>68</v>
      </c>
      <c r="C25" s="1">
        <v>2.85</v>
      </c>
      <c r="D25" s="1">
        <v>0.05</v>
      </c>
      <c r="E25" s="1">
        <v>2.9</v>
      </c>
      <c r="F25" s="1">
        <v>2.9289999999999998</v>
      </c>
      <c r="G25" s="1">
        <v>2.9289999999999998</v>
      </c>
      <c r="H25" s="1">
        <v>2.9289999999999998</v>
      </c>
    </row>
    <row r="26" spans="1:8" ht="43.2" x14ac:dyDescent="0.3">
      <c r="A26" t="s">
        <v>31</v>
      </c>
      <c r="B26" s="81" t="s">
        <v>69</v>
      </c>
      <c r="C26" s="1">
        <v>1.54</v>
      </c>
      <c r="D26" s="1">
        <v>0.04</v>
      </c>
      <c r="E26" s="1">
        <v>1.58</v>
      </c>
      <c r="F26" s="1">
        <v>1.5960000000000001</v>
      </c>
      <c r="G26" s="1">
        <v>1.5960000000000001</v>
      </c>
      <c r="H26" s="1">
        <v>1.5960000000000001</v>
      </c>
    </row>
    <row r="27" spans="1:8" ht="43.2" x14ac:dyDescent="0.3">
      <c r="A27" t="s">
        <v>32</v>
      </c>
      <c r="B27" s="81" t="s">
        <v>70</v>
      </c>
      <c r="C27" s="1">
        <v>1.24</v>
      </c>
      <c r="D27" s="1">
        <v>0.04</v>
      </c>
      <c r="E27" s="1">
        <v>1.28</v>
      </c>
      <c r="F27" s="1">
        <v>1.2929999999999999</v>
      </c>
      <c r="G27" s="1">
        <v>1.2929999999999999</v>
      </c>
      <c r="H27" s="1">
        <v>1.2929999999999999</v>
      </c>
    </row>
    <row r="28" spans="1:8" ht="100.8" x14ac:dyDescent="0.3">
      <c r="A28" t="s">
        <v>33</v>
      </c>
      <c r="B28" s="81" t="s">
        <v>71</v>
      </c>
      <c r="C28" s="1">
        <v>1.31</v>
      </c>
      <c r="D28" s="1">
        <v>0.05</v>
      </c>
      <c r="E28" s="1">
        <v>1.36</v>
      </c>
      <c r="F28" s="1">
        <v>1.3740000000000001</v>
      </c>
      <c r="G28" s="1">
        <v>1.3740000000000001</v>
      </c>
      <c r="H28" s="1">
        <v>1.3740000000000001</v>
      </c>
    </row>
    <row r="29" spans="1:8" ht="28.8" x14ac:dyDescent="0.3">
      <c r="A29" t="s">
        <v>34</v>
      </c>
      <c r="B29" s="81" t="s">
        <v>72</v>
      </c>
    </row>
    <row r="30" spans="1:8" ht="43.2" x14ac:dyDescent="0.3">
      <c r="A30" t="s">
        <v>35</v>
      </c>
      <c r="B30" s="81" t="s">
        <v>73</v>
      </c>
      <c r="C30" s="1">
        <v>0.63</v>
      </c>
      <c r="D30" s="1">
        <v>0.02</v>
      </c>
      <c r="E30" s="1">
        <v>0.65</v>
      </c>
      <c r="F30" s="1">
        <v>0.65700000000000003</v>
      </c>
      <c r="G30" s="1">
        <v>0.65700000000000003</v>
      </c>
      <c r="H30" s="1">
        <v>0.65700000000000003</v>
      </c>
    </row>
    <row r="31" spans="1:8" ht="57.6" x14ac:dyDescent="0.3">
      <c r="A31" t="s">
        <v>36</v>
      </c>
      <c r="B31" s="81" t="s">
        <v>74</v>
      </c>
      <c r="C31" s="1">
        <v>0.76</v>
      </c>
      <c r="D31" s="1">
        <v>0.02</v>
      </c>
      <c r="E31" s="1">
        <v>0.78</v>
      </c>
      <c r="F31" s="1">
        <v>0.78800000000000003</v>
      </c>
      <c r="G31" s="1">
        <v>0.78800000000000003</v>
      </c>
      <c r="H31" s="1">
        <v>0.78800000000000003</v>
      </c>
    </row>
    <row r="32" spans="1:8" ht="57.6" x14ac:dyDescent="0.3">
      <c r="A32" t="s">
        <v>37</v>
      </c>
      <c r="B32" s="81" t="s">
        <v>75</v>
      </c>
      <c r="C32" s="1">
        <v>0.5</v>
      </c>
      <c r="D32" s="1">
        <v>0.01</v>
      </c>
      <c r="E32" s="1">
        <v>0.52</v>
      </c>
      <c r="F32" s="1">
        <v>0.52500000000000002</v>
      </c>
      <c r="G32" s="1">
        <v>0.52500000000000002</v>
      </c>
      <c r="H32" s="1">
        <v>0.52500000000000002</v>
      </c>
    </row>
    <row r="33" spans="1:8" ht="43.2" x14ac:dyDescent="0.3">
      <c r="A33" t="s">
        <v>38</v>
      </c>
      <c r="B33" s="81" t="s">
        <v>76</v>
      </c>
      <c r="C33" s="1">
        <v>0.5</v>
      </c>
      <c r="D33" s="1">
        <v>0.02</v>
      </c>
      <c r="E33" s="1">
        <v>0.52</v>
      </c>
      <c r="F33" s="1">
        <v>0.52500000000000002</v>
      </c>
      <c r="G33" s="1">
        <v>0.52500000000000002</v>
      </c>
      <c r="H33" s="1">
        <v>0.52500000000000002</v>
      </c>
    </row>
    <row r="34" spans="1:8" ht="57.6" x14ac:dyDescent="0.3">
      <c r="A34" t="s">
        <v>39</v>
      </c>
      <c r="B34" s="81" t="s">
        <v>77</v>
      </c>
      <c r="C34" s="1">
        <v>0.3</v>
      </c>
      <c r="D34" s="1">
        <v>0.01</v>
      </c>
      <c r="E34" s="1">
        <v>0.32</v>
      </c>
      <c r="F34" s="1">
        <v>0.32300000000000001</v>
      </c>
      <c r="G34" s="1">
        <v>0.32300000000000001</v>
      </c>
      <c r="H34" s="1">
        <v>0.32300000000000001</v>
      </c>
    </row>
    <row r="35" spans="1:8" ht="28.8" x14ac:dyDescent="0.3">
      <c r="A35" t="s">
        <v>40</v>
      </c>
      <c r="B35" s="81" t="s">
        <v>78</v>
      </c>
      <c r="C35" s="1">
        <v>1.04</v>
      </c>
      <c r="D35" s="1">
        <v>0.03</v>
      </c>
      <c r="E35" s="1">
        <v>1.07</v>
      </c>
      <c r="F35" s="1">
        <v>1.081</v>
      </c>
      <c r="G35" s="1">
        <v>1.081</v>
      </c>
      <c r="H35" s="1">
        <v>1.081</v>
      </c>
    </row>
    <row r="36" spans="1:8" ht="28.8" x14ac:dyDescent="0.3">
      <c r="A36" t="s">
        <v>41</v>
      </c>
      <c r="B36" s="81" t="s">
        <v>79</v>
      </c>
      <c r="C36" s="1">
        <v>0.52</v>
      </c>
      <c r="D36" s="1">
        <v>0.02</v>
      </c>
      <c r="E36" s="1">
        <v>0.54</v>
      </c>
      <c r="F36" s="1">
        <v>0.54500000000000004</v>
      </c>
      <c r="G36" s="1">
        <v>0.54500000000000004</v>
      </c>
      <c r="H36" s="1">
        <v>0.54500000000000004</v>
      </c>
    </row>
    <row r="37" spans="1:8" ht="86.4" x14ac:dyDescent="0.3">
      <c r="A37" t="s">
        <v>42</v>
      </c>
      <c r="B37" s="81" t="s">
        <v>80</v>
      </c>
      <c r="C37" s="1">
        <v>1.04</v>
      </c>
      <c r="D37" s="1">
        <v>0.03</v>
      </c>
      <c r="E37" s="1">
        <v>1.07</v>
      </c>
      <c r="F37" s="1">
        <v>1.081</v>
      </c>
      <c r="G37" s="1">
        <v>1.081</v>
      </c>
      <c r="H37" s="1">
        <v>1.081</v>
      </c>
    </row>
    <row r="38" spans="1:8" ht="86.4" x14ac:dyDescent="0.3">
      <c r="A38" t="s">
        <v>43</v>
      </c>
      <c r="B38" s="81" t="s">
        <v>81</v>
      </c>
      <c r="C38" s="1">
        <v>0.52</v>
      </c>
      <c r="D38" s="1">
        <v>0.01</v>
      </c>
      <c r="E38" s="1">
        <v>0.54</v>
      </c>
      <c r="F38" s="1">
        <v>0.54500000000000004</v>
      </c>
      <c r="G38" s="1">
        <v>0.54500000000000004</v>
      </c>
      <c r="H38" s="1">
        <v>0.54500000000000004</v>
      </c>
    </row>
  </sheetData>
  <sheetProtection algorithmName="SHA-512" hashValue="+CA9QkqMttW+AVpr6NmMpGtqSvK4ynQOpM5gqQDIRz+WBG3P7XSu7LSwQP3EircdHvCOfnADX9GJ34FMbdejzw==" saltValue="m3/7hmIFp3DY0xih1tLRZg==" spinCount="100000" sheet="1" objects="1" scenarios="1"/>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List91"/>
  <dimension ref="A1:I39"/>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0.91</v>
      </c>
      <c r="D4" s="1">
        <v>0</v>
      </c>
      <c r="E4" s="1">
        <v>0.91</v>
      </c>
      <c r="F4" s="1">
        <v>1.0009999999999999</v>
      </c>
      <c r="G4" s="1">
        <v>1.0920000000000001</v>
      </c>
      <c r="H4" s="1">
        <v>1.1830000000000001</v>
      </c>
      <c r="I4" t="s">
        <v>83</v>
      </c>
    </row>
    <row r="5" spans="1:9" x14ac:dyDescent="0.3">
      <c r="A5" t="s">
        <v>11</v>
      </c>
      <c r="B5" s="81" t="s">
        <v>48</v>
      </c>
    </row>
    <row r="6" spans="1:9" x14ac:dyDescent="0.3">
      <c r="A6" t="s">
        <v>12</v>
      </c>
      <c r="B6" s="81" t="s">
        <v>49</v>
      </c>
      <c r="C6" s="1">
        <v>0.91</v>
      </c>
      <c r="D6" s="1">
        <v>0</v>
      </c>
      <c r="E6" s="1">
        <v>0.91</v>
      </c>
      <c r="F6" s="1">
        <v>1.0009999999999999</v>
      </c>
      <c r="G6" s="1">
        <v>1.0920000000000001</v>
      </c>
      <c r="H6" s="1">
        <v>1.1830000000000001</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1.91</v>
      </c>
      <c r="D10" s="1">
        <v>0.02</v>
      </c>
      <c r="E10" s="1">
        <v>1.93</v>
      </c>
      <c r="F10" s="1">
        <v>1.9490000000000001</v>
      </c>
      <c r="G10" s="1">
        <v>1.9490000000000001</v>
      </c>
      <c r="H10" s="1">
        <v>1.9490000000000001</v>
      </c>
    </row>
    <row r="11" spans="1:9" x14ac:dyDescent="0.3">
      <c r="A11" t="s">
        <v>16</v>
      </c>
      <c r="B11" s="81" t="s">
        <v>54</v>
      </c>
    </row>
    <row r="12" spans="1:9" x14ac:dyDescent="0.3">
      <c r="A12" t="s">
        <v>17</v>
      </c>
      <c r="B12" s="81" t="s">
        <v>55</v>
      </c>
      <c r="C12" s="1">
        <v>0.69</v>
      </c>
      <c r="D12" s="1">
        <v>0.03</v>
      </c>
      <c r="E12" s="1">
        <v>0.71</v>
      </c>
      <c r="F12" s="1">
        <v>0.71699999999999997</v>
      </c>
      <c r="G12" s="1">
        <v>0.71699999999999997</v>
      </c>
      <c r="H12" s="1">
        <v>0.71699999999999997</v>
      </c>
    </row>
    <row r="13" spans="1:9" x14ac:dyDescent="0.3">
      <c r="A13" t="s">
        <v>18</v>
      </c>
      <c r="B13" s="81" t="s">
        <v>56</v>
      </c>
      <c r="C13" s="1">
        <v>1.66</v>
      </c>
      <c r="D13" s="1">
        <v>0.03</v>
      </c>
      <c r="E13" s="1">
        <v>1.69</v>
      </c>
      <c r="F13" s="1">
        <v>1.7070000000000001</v>
      </c>
      <c r="G13" s="1">
        <v>1.7070000000000001</v>
      </c>
      <c r="H13" s="1">
        <v>1.7070000000000001</v>
      </c>
    </row>
    <row r="14" spans="1:9" x14ac:dyDescent="0.3">
      <c r="A14" t="s">
        <v>19</v>
      </c>
      <c r="B14" s="81" t="s">
        <v>57</v>
      </c>
    </row>
    <row r="15" spans="1:9" ht="57.6" x14ac:dyDescent="0.3">
      <c r="A15" t="s">
        <v>20</v>
      </c>
      <c r="B15" s="81" t="s">
        <v>58</v>
      </c>
      <c r="C15" s="1">
        <v>0.43</v>
      </c>
      <c r="D15" s="1">
        <v>0.02</v>
      </c>
      <c r="E15" s="1">
        <v>0.45</v>
      </c>
      <c r="F15" s="1">
        <v>0.45500000000000002</v>
      </c>
      <c r="G15" s="1">
        <v>0.45500000000000002</v>
      </c>
      <c r="H15" s="1">
        <v>0.45500000000000002</v>
      </c>
    </row>
    <row r="16" spans="1:9" ht="57.6" x14ac:dyDescent="0.3">
      <c r="A16" t="s">
        <v>21</v>
      </c>
      <c r="B16" s="81" t="s">
        <v>59</v>
      </c>
      <c r="C16" s="1">
        <v>0.72</v>
      </c>
      <c r="D16" s="1">
        <v>0.02</v>
      </c>
      <c r="E16" s="1">
        <v>0.73</v>
      </c>
      <c r="F16" s="1">
        <v>0.73699999999999999</v>
      </c>
      <c r="G16" s="1">
        <v>0.73699999999999999</v>
      </c>
      <c r="H16" s="1">
        <v>0.73699999999999999</v>
      </c>
    </row>
    <row r="17" spans="1:8" ht="72" x14ac:dyDescent="0.3">
      <c r="A17" t="s">
        <v>22</v>
      </c>
      <c r="B17" s="81" t="s">
        <v>60</v>
      </c>
      <c r="C17" s="1">
        <v>1.3</v>
      </c>
      <c r="D17" s="1">
        <v>0.05</v>
      </c>
      <c r="E17" s="1">
        <v>1.35</v>
      </c>
      <c r="F17" s="1">
        <v>1.3640000000000001</v>
      </c>
      <c r="G17" s="1">
        <v>1.3640000000000001</v>
      </c>
      <c r="H17" s="1">
        <v>1.3640000000000001</v>
      </c>
    </row>
    <row r="18" spans="1:8" ht="57.6" x14ac:dyDescent="0.3">
      <c r="A18" t="s">
        <v>23</v>
      </c>
      <c r="B18" s="81" t="s">
        <v>61</v>
      </c>
      <c r="C18" s="1">
        <v>1.27</v>
      </c>
      <c r="D18" s="1">
        <v>0.05</v>
      </c>
      <c r="E18" s="1">
        <v>1.32</v>
      </c>
      <c r="F18" s="1">
        <v>1.333</v>
      </c>
      <c r="G18" s="1">
        <v>1.333</v>
      </c>
      <c r="H18" s="1">
        <v>1.333</v>
      </c>
    </row>
    <row r="19" spans="1:8" ht="28.8" x14ac:dyDescent="0.3">
      <c r="A19" t="s">
        <v>24</v>
      </c>
      <c r="B19" s="81" t="s">
        <v>62</v>
      </c>
      <c r="C19" s="1">
        <v>0.59</v>
      </c>
      <c r="D19" s="1">
        <v>0.02</v>
      </c>
      <c r="E19" s="1">
        <v>0.61</v>
      </c>
      <c r="F19" s="1">
        <v>0.61599999999999999</v>
      </c>
      <c r="G19" s="1">
        <v>0.61599999999999999</v>
      </c>
      <c r="H19" s="1">
        <v>0.61599999999999999</v>
      </c>
    </row>
    <row r="20" spans="1:8" ht="28.8" x14ac:dyDescent="0.3">
      <c r="A20" t="s">
        <v>25</v>
      </c>
      <c r="B20" s="81" t="s">
        <v>63</v>
      </c>
      <c r="C20" s="1">
        <v>1.1200000000000001</v>
      </c>
      <c r="D20" s="1">
        <v>0.03</v>
      </c>
      <c r="E20" s="1">
        <v>1.1499999999999999</v>
      </c>
      <c r="F20" s="1">
        <v>1.1619999999999999</v>
      </c>
      <c r="G20" s="1">
        <v>1.1619999999999999</v>
      </c>
      <c r="H20" s="1">
        <v>1.1619999999999999</v>
      </c>
    </row>
    <row r="21" spans="1:8" ht="28.8" x14ac:dyDescent="0.3">
      <c r="A21" t="s">
        <v>26</v>
      </c>
      <c r="B21" s="81" t="s">
        <v>64</v>
      </c>
      <c r="C21" s="1">
        <v>1.24</v>
      </c>
      <c r="D21" s="1">
        <v>0.02</v>
      </c>
      <c r="E21" s="1">
        <v>1.26</v>
      </c>
      <c r="F21" s="1">
        <v>1.2729999999999999</v>
      </c>
      <c r="G21" s="1">
        <v>1.2729999999999999</v>
      </c>
      <c r="H21" s="1">
        <v>1.2729999999999999</v>
      </c>
    </row>
    <row r="22" spans="1:8" ht="43.2" x14ac:dyDescent="0.3">
      <c r="A22" t="s">
        <v>27</v>
      </c>
      <c r="B22" s="81" t="s">
        <v>65</v>
      </c>
      <c r="C22" s="1">
        <v>1.91</v>
      </c>
      <c r="D22" s="1">
        <v>0.04</v>
      </c>
      <c r="E22" s="1">
        <v>1.94</v>
      </c>
      <c r="F22" s="1">
        <v>1.9590000000000001</v>
      </c>
      <c r="G22" s="1">
        <v>1.9590000000000001</v>
      </c>
      <c r="H22" s="1">
        <v>1.9590000000000001</v>
      </c>
    </row>
    <row r="23" spans="1:8" ht="72" x14ac:dyDescent="0.3">
      <c r="A23" t="s">
        <v>28</v>
      </c>
      <c r="B23" s="81" t="s">
        <v>66</v>
      </c>
      <c r="C23" s="1">
        <v>1.59</v>
      </c>
      <c r="D23" s="1">
        <v>0.03</v>
      </c>
      <c r="E23" s="1">
        <v>1.62</v>
      </c>
      <c r="F23" s="1">
        <v>1.6359999999999999</v>
      </c>
      <c r="G23" s="1">
        <v>1.6359999999999999</v>
      </c>
      <c r="H23" s="1">
        <v>1.6359999999999999</v>
      </c>
    </row>
    <row r="24" spans="1:8" ht="72" x14ac:dyDescent="0.3">
      <c r="A24" t="s">
        <v>29</v>
      </c>
      <c r="B24" s="81" t="s">
        <v>67</v>
      </c>
      <c r="C24" s="1">
        <v>1.59</v>
      </c>
      <c r="D24" s="1">
        <v>0.03</v>
      </c>
      <c r="E24" s="1">
        <v>1.62</v>
      </c>
      <c r="F24" s="1">
        <v>1.6359999999999999</v>
      </c>
      <c r="G24" s="1">
        <v>1.6359999999999999</v>
      </c>
      <c r="H24" s="1">
        <v>1.6359999999999999</v>
      </c>
    </row>
    <row r="25" spans="1:8" ht="28.8" x14ac:dyDescent="0.3">
      <c r="A25" t="s">
        <v>30</v>
      </c>
      <c r="B25" s="81" t="s">
        <v>68</v>
      </c>
      <c r="C25" s="1">
        <v>2.98</v>
      </c>
      <c r="D25" s="1">
        <v>0.04</v>
      </c>
      <c r="E25" s="1">
        <v>3.02</v>
      </c>
      <c r="F25" s="1">
        <v>3.05</v>
      </c>
      <c r="G25" s="1">
        <v>3.05</v>
      </c>
      <c r="H25" s="1">
        <v>3.05</v>
      </c>
    </row>
    <row r="26" spans="1:8" ht="43.2" x14ac:dyDescent="0.3">
      <c r="A26" t="s">
        <v>31</v>
      </c>
      <c r="B26" s="81" t="s">
        <v>69</v>
      </c>
      <c r="C26" s="1">
        <v>1.59</v>
      </c>
      <c r="D26" s="1">
        <v>0.03</v>
      </c>
      <c r="E26" s="1">
        <v>1.62</v>
      </c>
      <c r="F26" s="1">
        <v>1.6359999999999999</v>
      </c>
      <c r="G26" s="1">
        <v>1.6359999999999999</v>
      </c>
      <c r="H26" s="1">
        <v>1.6359999999999999</v>
      </c>
    </row>
    <row r="27" spans="1:8" ht="43.2" x14ac:dyDescent="0.3">
      <c r="A27" t="s">
        <v>32</v>
      </c>
      <c r="B27" s="81" t="s">
        <v>70</v>
      </c>
      <c r="C27" s="1">
        <v>1.28</v>
      </c>
      <c r="D27" s="1">
        <v>0.03</v>
      </c>
      <c r="E27" s="1">
        <v>1.31</v>
      </c>
      <c r="F27" s="1">
        <v>1.323</v>
      </c>
      <c r="G27" s="1">
        <v>1.323</v>
      </c>
      <c r="H27" s="1">
        <v>1.323</v>
      </c>
    </row>
    <row r="28" spans="1:8" ht="100.8" x14ac:dyDescent="0.3">
      <c r="A28" t="s">
        <v>33</v>
      </c>
      <c r="B28" s="81" t="s">
        <v>71</v>
      </c>
      <c r="C28" s="1">
        <v>1.34</v>
      </c>
      <c r="D28" s="1">
        <v>0.04</v>
      </c>
      <c r="E28" s="1">
        <v>1.38</v>
      </c>
      <c r="F28" s="1">
        <v>1.3939999999999999</v>
      </c>
      <c r="G28" s="1">
        <v>1.3939999999999999</v>
      </c>
      <c r="H28" s="1">
        <v>1.3939999999999999</v>
      </c>
    </row>
    <row r="29" spans="1:8" ht="28.8" x14ac:dyDescent="0.3">
      <c r="A29" t="s">
        <v>34</v>
      </c>
      <c r="B29" s="81" t="s">
        <v>72</v>
      </c>
    </row>
    <row r="30" spans="1:8" ht="43.2" x14ac:dyDescent="0.3">
      <c r="A30" t="s">
        <v>35</v>
      </c>
      <c r="B30" s="81" t="s">
        <v>73</v>
      </c>
      <c r="C30" s="1">
        <v>0.65</v>
      </c>
      <c r="D30" s="1">
        <v>0.02</v>
      </c>
      <c r="E30" s="1">
        <v>0.67</v>
      </c>
      <c r="F30" s="1">
        <v>0.67700000000000005</v>
      </c>
      <c r="G30" s="1">
        <v>0.67700000000000005</v>
      </c>
      <c r="H30" s="1">
        <v>0.67700000000000005</v>
      </c>
    </row>
    <row r="31" spans="1:8" ht="57.6" x14ac:dyDescent="0.3">
      <c r="A31" t="s">
        <v>36</v>
      </c>
      <c r="B31" s="81" t="s">
        <v>74</v>
      </c>
      <c r="C31" s="1">
        <v>0.78</v>
      </c>
      <c r="D31" s="1">
        <v>0.02</v>
      </c>
      <c r="E31" s="1">
        <v>0.8</v>
      </c>
      <c r="F31" s="1">
        <v>0.80800000000000005</v>
      </c>
      <c r="G31" s="1">
        <v>0.80800000000000005</v>
      </c>
      <c r="H31" s="1">
        <v>0.80800000000000005</v>
      </c>
    </row>
    <row r="32" spans="1:8" ht="57.6" x14ac:dyDescent="0.3">
      <c r="A32" t="s">
        <v>37</v>
      </c>
      <c r="B32" s="81" t="s">
        <v>75</v>
      </c>
      <c r="C32" s="1">
        <v>0.52</v>
      </c>
      <c r="D32" s="1">
        <v>0.01</v>
      </c>
      <c r="E32" s="1">
        <v>0.53</v>
      </c>
      <c r="F32" s="1">
        <v>0.53500000000000003</v>
      </c>
      <c r="G32" s="1">
        <v>0.53500000000000003</v>
      </c>
      <c r="H32" s="1">
        <v>0.53500000000000003</v>
      </c>
    </row>
    <row r="33" spans="1:8" ht="43.2" x14ac:dyDescent="0.3">
      <c r="A33" t="s">
        <v>38</v>
      </c>
      <c r="B33" s="81" t="s">
        <v>76</v>
      </c>
      <c r="C33" s="1">
        <v>0.5</v>
      </c>
      <c r="D33" s="1">
        <v>0.02</v>
      </c>
      <c r="E33" s="1">
        <v>0.52</v>
      </c>
      <c r="F33" s="1">
        <v>0.52500000000000002</v>
      </c>
      <c r="G33" s="1">
        <v>0.52500000000000002</v>
      </c>
      <c r="H33" s="1">
        <v>0.52500000000000002</v>
      </c>
    </row>
    <row r="34" spans="1:8" ht="57.6" x14ac:dyDescent="0.3">
      <c r="A34" t="s">
        <v>39</v>
      </c>
      <c r="B34" s="81" t="s">
        <v>77</v>
      </c>
      <c r="C34" s="1">
        <v>0.31</v>
      </c>
      <c r="D34" s="1">
        <v>0.01</v>
      </c>
      <c r="E34" s="1">
        <v>0.32</v>
      </c>
      <c r="F34" s="1">
        <v>0.32300000000000001</v>
      </c>
      <c r="G34" s="1">
        <v>0.32300000000000001</v>
      </c>
      <c r="H34" s="1">
        <v>0.32300000000000001</v>
      </c>
    </row>
    <row r="35" spans="1:8" ht="28.8" x14ac:dyDescent="0.3">
      <c r="A35" t="s">
        <v>40</v>
      </c>
      <c r="B35" s="81" t="s">
        <v>78</v>
      </c>
      <c r="C35" s="1">
        <v>1.08</v>
      </c>
      <c r="D35" s="1">
        <v>0.02</v>
      </c>
      <c r="E35" s="1">
        <v>1.1000000000000001</v>
      </c>
      <c r="F35" s="1">
        <v>1.111</v>
      </c>
      <c r="G35" s="1">
        <v>1.111</v>
      </c>
      <c r="H35" s="1">
        <v>1.111</v>
      </c>
    </row>
    <row r="36" spans="1:8" ht="28.8" x14ac:dyDescent="0.3">
      <c r="A36" t="s">
        <v>41</v>
      </c>
      <c r="B36" s="81" t="s">
        <v>79</v>
      </c>
      <c r="C36" s="1">
        <v>0.52</v>
      </c>
      <c r="D36" s="1">
        <v>0.02</v>
      </c>
      <c r="E36" s="1">
        <v>0.54</v>
      </c>
      <c r="F36" s="1">
        <v>0.54500000000000004</v>
      </c>
      <c r="G36" s="1">
        <v>0.54500000000000004</v>
      </c>
      <c r="H36" s="1">
        <v>0.54500000000000004</v>
      </c>
    </row>
    <row r="37" spans="1:8" ht="86.4" x14ac:dyDescent="0.3">
      <c r="A37" t="s">
        <v>42</v>
      </c>
      <c r="B37" s="81" t="s">
        <v>80</v>
      </c>
      <c r="C37" s="1">
        <v>1.08</v>
      </c>
      <c r="D37" s="1">
        <v>0.02</v>
      </c>
      <c r="E37" s="1">
        <v>1.1000000000000001</v>
      </c>
      <c r="F37" s="1">
        <v>1.111</v>
      </c>
      <c r="G37" s="1">
        <v>1.111</v>
      </c>
      <c r="H37" s="1">
        <v>1.111</v>
      </c>
    </row>
    <row r="38" spans="1:8" ht="86.4" x14ac:dyDescent="0.3">
      <c r="A38" t="s">
        <v>43</v>
      </c>
      <c r="B38" s="81" t="s">
        <v>81</v>
      </c>
      <c r="C38" s="1">
        <v>0.54</v>
      </c>
      <c r="D38" s="1">
        <v>0.01</v>
      </c>
      <c r="E38" s="1">
        <v>0.55000000000000004</v>
      </c>
      <c r="F38" s="1">
        <v>0.55600000000000005</v>
      </c>
      <c r="G38" s="1">
        <v>0.55600000000000005</v>
      </c>
      <c r="H38" s="1">
        <v>0.55600000000000005</v>
      </c>
    </row>
    <row r="39" spans="1:8" x14ac:dyDescent="0.3">
      <c r="A39" t="s">
        <v>44</v>
      </c>
      <c r="B39" s="81" t="s">
        <v>82</v>
      </c>
      <c r="C39" s="1">
        <v>10.82</v>
      </c>
      <c r="E39" s="1">
        <v>10.82</v>
      </c>
      <c r="F39" s="1">
        <v>11.901999999999999</v>
      </c>
      <c r="G39" s="1">
        <v>12.984</v>
      </c>
      <c r="H39" s="1">
        <v>14.066000000000001</v>
      </c>
    </row>
  </sheetData>
  <sheetProtection algorithmName="SHA-512" hashValue="abACK5x9SK4BYiQyvYK9QHw66wZfUv7D2imx77DXfZB/wbbU1kiPc/Rjwcbh/stwDWqzTzvoufoM4lgO4QQ+Yw==" saltValue="aS1DfxL9lxjlS3QJxD63mA==" spinCount="100000" sheet="1" objects="1" scenarios="1"/>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List92"/>
  <dimension ref="A1:I63"/>
  <sheetViews>
    <sheetView workbookViewId="0">
      <selection activeCell="K10" sqref="K10"/>
    </sheetView>
  </sheetViews>
  <sheetFormatPr defaultRowHeight="14.4" x14ac:dyDescent="0.3"/>
  <cols>
    <col min="1" max="1" width="9.88671875" bestFit="1" customWidth="1"/>
    <col min="2" max="2" width="53.8867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65" customFormat="1" x14ac:dyDescent="0.3">
      <c r="A2" s="165" t="s">
        <v>9</v>
      </c>
      <c r="B2" s="171" t="s">
        <v>45</v>
      </c>
      <c r="C2" s="167">
        <v>0.23</v>
      </c>
      <c r="D2" s="167">
        <v>0.05</v>
      </c>
      <c r="E2" s="167">
        <v>1.28</v>
      </c>
      <c r="F2" s="167">
        <v>1.3080000000000001</v>
      </c>
      <c r="G2" s="167">
        <v>1.3360000000000001</v>
      </c>
      <c r="H2" s="167">
        <v>1.3640000000000001</v>
      </c>
    </row>
    <row r="3" spans="1:9" x14ac:dyDescent="0.3">
      <c r="A3" t="s">
        <v>10</v>
      </c>
      <c r="B3" s="81" t="s">
        <v>46</v>
      </c>
      <c r="C3" s="1">
        <v>1.29</v>
      </c>
      <c r="D3" s="1">
        <v>0.02</v>
      </c>
      <c r="E3" s="1">
        <v>1.31</v>
      </c>
      <c r="F3" s="1">
        <v>1.4410000000000001</v>
      </c>
      <c r="G3" s="1">
        <v>1.5720000000000001</v>
      </c>
      <c r="H3" s="1">
        <v>1.7030000000000001</v>
      </c>
      <c r="I3" t="s">
        <v>84</v>
      </c>
    </row>
    <row r="4" spans="1:9" x14ac:dyDescent="0.3">
      <c r="A4" t="s">
        <v>10</v>
      </c>
      <c r="B4" s="81" t="s">
        <v>47</v>
      </c>
      <c r="C4" s="1">
        <v>1.0900000000000001</v>
      </c>
      <c r="D4" s="1">
        <v>0.02</v>
      </c>
      <c r="E4" s="1">
        <v>1.1100000000000001</v>
      </c>
      <c r="F4" s="1">
        <v>1.2210000000000001</v>
      </c>
      <c r="G4" s="1">
        <v>1.3320000000000001</v>
      </c>
      <c r="H4" s="1">
        <v>1.4430000000000001</v>
      </c>
      <c r="I4" t="s">
        <v>83</v>
      </c>
    </row>
    <row r="5" spans="1:9" x14ac:dyDescent="0.3">
      <c r="A5" t="s">
        <v>11</v>
      </c>
      <c r="B5" s="81" t="s">
        <v>48</v>
      </c>
      <c r="C5" s="1">
        <v>1.25</v>
      </c>
      <c r="D5" s="1">
        <v>0.11</v>
      </c>
      <c r="E5" s="1">
        <v>1.36</v>
      </c>
      <c r="F5" s="1">
        <v>1.496</v>
      </c>
      <c r="G5" s="1">
        <v>1.6319999999999999</v>
      </c>
      <c r="H5" s="1">
        <v>1.768</v>
      </c>
    </row>
    <row r="6" spans="1:9" x14ac:dyDescent="0.3">
      <c r="A6" t="s">
        <v>12</v>
      </c>
      <c r="B6" s="81" t="s">
        <v>49</v>
      </c>
      <c r="C6" s="1">
        <v>1.07</v>
      </c>
      <c r="D6" s="1">
        <v>0.03</v>
      </c>
      <c r="E6" s="1">
        <v>1.1100000000000001</v>
      </c>
      <c r="F6" s="1">
        <v>1.2210000000000001</v>
      </c>
      <c r="G6" s="1">
        <v>1.3320000000000001</v>
      </c>
      <c r="H6" s="1">
        <v>1.4430000000000001</v>
      </c>
    </row>
    <row r="7" spans="1:9" x14ac:dyDescent="0.3">
      <c r="A7" t="s">
        <v>13</v>
      </c>
      <c r="B7" s="81" t="s">
        <v>50</v>
      </c>
      <c r="C7" s="1">
        <v>1.28</v>
      </c>
      <c r="D7" s="1">
        <v>0.13</v>
      </c>
      <c r="E7" s="1">
        <v>1.41</v>
      </c>
      <c r="F7" s="1">
        <v>1.5509999999999999</v>
      </c>
      <c r="G7" s="1">
        <v>1.6919999999999999</v>
      </c>
      <c r="H7" s="1">
        <v>1.833</v>
      </c>
      <c r="I7" t="s">
        <v>84</v>
      </c>
    </row>
    <row r="8" spans="1:9" x14ac:dyDescent="0.3">
      <c r="A8" t="s">
        <v>13</v>
      </c>
      <c r="B8" s="81" t="s">
        <v>51</v>
      </c>
      <c r="C8" s="1">
        <v>1.02</v>
      </c>
      <c r="D8" s="1">
        <v>0.04</v>
      </c>
      <c r="E8" s="1">
        <v>1.06</v>
      </c>
      <c r="F8" s="1">
        <v>1.1659999999999999</v>
      </c>
      <c r="G8" s="1">
        <v>1.272</v>
      </c>
      <c r="H8" s="1">
        <v>1.3779999999999999</v>
      </c>
      <c r="I8" t="s">
        <v>83</v>
      </c>
    </row>
    <row r="9" spans="1:9" x14ac:dyDescent="0.3">
      <c r="A9" t="s">
        <v>14</v>
      </c>
      <c r="B9" s="81" t="s">
        <v>52</v>
      </c>
    </row>
    <row r="10" spans="1:9" x14ac:dyDescent="0.3">
      <c r="A10" t="s">
        <v>15</v>
      </c>
      <c r="B10" s="81" t="s">
        <v>53</v>
      </c>
      <c r="C10" s="1">
        <v>1.9</v>
      </c>
      <c r="D10" s="1">
        <v>0.02</v>
      </c>
      <c r="E10" s="1">
        <v>1.92</v>
      </c>
      <c r="F10" s="1">
        <v>1.9390000000000001</v>
      </c>
      <c r="G10" s="1">
        <v>1.9390000000000001</v>
      </c>
      <c r="H10" s="1">
        <v>1.9390000000000001</v>
      </c>
    </row>
    <row r="11" spans="1:9" x14ac:dyDescent="0.3">
      <c r="A11" t="s">
        <v>16</v>
      </c>
      <c r="B11" s="81" t="s">
        <v>54</v>
      </c>
      <c r="C11" s="1">
        <v>2.2599999999999998</v>
      </c>
      <c r="D11" s="1">
        <v>0.06</v>
      </c>
      <c r="E11" s="1">
        <v>2.33</v>
      </c>
      <c r="F11" s="1">
        <v>2.3530000000000002</v>
      </c>
      <c r="G11" s="1">
        <v>2.3530000000000002</v>
      </c>
      <c r="H11" s="1">
        <v>2.3530000000000002</v>
      </c>
    </row>
    <row r="12" spans="1:9" x14ac:dyDescent="0.3">
      <c r="A12" t="s">
        <v>17</v>
      </c>
      <c r="B12" s="81" t="s">
        <v>55</v>
      </c>
      <c r="C12" s="1">
        <v>0.68</v>
      </c>
      <c r="D12" s="1">
        <v>0.02</v>
      </c>
      <c r="E12" s="1">
        <v>0.7</v>
      </c>
      <c r="F12" s="1">
        <v>0.70699999999999996</v>
      </c>
      <c r="G12" s="1">
        <v>0.70699999999999996</v>
      </c>
      <c r="H12" s="1">
        <v>0.70699999999999996</v>
      </c>
    </row>
    <row r="13" spans="1:9" x14ac:dyDescent="0.3">
      <c r="A13" t="s">
        <v>18</v>
      </c>
      <c r="B13" s="81" t="s">
        <v>56</v>
      </c>
      <c r="C13" s="1">
        <v>1.68</v>
      </c>
      <c r="D13" s="1">
        <v>0.03</v>
      </c>
      <c r="E13" s="1">
        <v>1.71</v>
      </c>
      <c r="F13" s="1">
        <v>1.7270000000000001</v>
      </c>
      <c r="G13" s="1">
        <v>1.7270000000000001</v>
      </c>
      <c r="H13" s="1">
        <v>1.7270000000000001</v>
      </c>
    </row>
    <row r="14" spans="1:9" x14ac:dyDescent="0.3">
      <c r="A14" t="s">
        <v>19</v>
      </c>
      <c r="B14" s="81" t="s">
        <v>57</v>
      </c>
    </row>
    <row r="15" spans="1:9" ht="57.6" x14ac:dyDescent="0.3">
      <c r="A15" t="s">
        <v>20</v>
      </c>
      <c r="B15" s="81" t="s">
        <v>58</v>
      </c>
      <c r="C15" s="1">
        <v>0.51</v>
      </c>
      <c r="D15" s="1">
        <v>0.02</v>
      </c>
      <c r="E15" s="1">
        <v>0.52</v>
      </c>
      <c r="F15" s="1">
        <v>0.52500000000000002</v>
      </c>
      <c r="G15" s="1">
        <v>0.52500000000000002</v>
      </c>
      <c r="H15" s="1">
        <v>0.52500000000000002</v>
      </c>
    </row>
    <row r="16" spans="1:9" ht="57.6" x14ac:dyDescent="0.3">
      <c r="A16" t="s">
        <v>21</v>
      </c>
      <c r="B16" s="81" t="s">
        <v>59</v>
      </c>
      <c r="C16" s="1">
        <v>0.84</v>
      </c>
      <c r="D16" s="1">
        <v>0.02</v>
      </c>
      <c r="E16" s="1">
        <v>0.86</v>
      </c>
      <c r="F16" s="1">
        <v>0.86899999999999999</v>
      </c>
      <c r="G16" s="1">
        <v>0.86899999999999999</v>
      </c>
      <c r="H16" s="1">
        <v>0.86899999999999999</v>
      </c>
    </row>
    <row r="17" spans="1:8" ht="72" x14ac:dyDescent="0.3">
      <c r="A17" t="s">
        <v>22</v>
      </c>
      <c r="B17" s="81" t="s">
        <v>60</v>
      </c>
      <c r="C17" s="1">
        <v>1.53</v>
      </c>
      <c r="D17" s="1">
        <v>0.05</v>
      </c>
      <c r="E17" s="1">
        <v>1.58</v>
      </c>
      <c r="F17" s="1">
        <v>1.5960000000000001</v>
      </c>
      <c r="G17" s="1">
        <v>1.5960000000000001</v>
      </c>
      <c r="H17" s="1">
        <v>1.5960000000000001</v>
      </c>
    </row>
    <row r="18" spans="1:8" ht="57.6" x14ac:dyDescent="0.3">
      <c r="A18" t="s">
        <v>23</v>
      </c>
      <c r="B18" s="81" t="s">
        <v>61</v>
      </c>
      <c r="C18" s="1">
        <v>1.5</v>
      </c>
      <c r="D18" s="1">
        <v>0.05</v>
      </c>
      <c r="E18" s="1">
        <v>1.54</v>
      </c>
      <c r="F18" s="1">
        <v>1.5549999999999999</v>
      </c>
      <c r="G18" s="1">
        <v>1.5549999999999999</v>
      </c>
      <c r="H18" s="1">
        <v>1.5549999999999999</v>
      </c>
    </row>
    <row r="19" spans="1:8" ht="28.8" x14ac:dyDescent="0.3">
      <c r="A19" t="s">
        <v>24</v>
      </c>
      <c r="B19" s="81" t="s">
        <v>62</v>
      </c>
      <c r="C19" s="1">
        <v>0.66</v>
      </c>
      <c r="D19" s="1">
        <v>0.04</v>
      </c>
      <c r="E19" s="1">
        <v>0.7</v>
      </c>
      <c r="F19" s="1">
        <v>0.70699999999999996</v>
      </c>
      <c r="G19" s="1">
        <v>0.70699999999999996</v>
      </c>
      <c r="H19" s="1">
        <v>0.70699999999999996</v>
      </c>
    </row>
    <row r="20" spans="1:8" ht="28.8" x14ac:dyDescent="0.3">
      <c r="A20" t="s">
        <v>25</v>
      </c>
      <c r="B20" s="81" t="s">
        <v>63</v>
      </c>
      <c r="C20" s="1">
        <v>1.19</v>
      </c>
      <c r="D20" s="1">
        <v>0.04</v>
      </c>
      <c r="E20" s="1">
        <v>1.23</v>
      </c>
      <c r="F20" s="1">
        <v>1.242</v>
      </c>
      <c r="G20" s="1">
        <v>1.242</v>
      </c>
      <c r="H20" s="1">
        <v>1.242</v>
      </c>
    </row>
    <row r="21" spans="1:8" ht="28.8" x14ac:dyDescent="0.3">
      <c r="A21" t="s">
        <v>26</v>
      </c>
      <c r="B21" s="81" t="s">
        <v>64</v>
      </c>
      <c r="C21" s="1">
        <v>1.28</v>
      </c>
      <c r="D21" s="1">
        <v>0.03</v>
      </c>
      <c r="E21" s="1">
        <v>1.31</v>
      </c>
      <c r="F21" s="1">
        <v>1.323</v>
      </c>
      <c r="G21" s="1">
        <v>1.323</v>
      </c>
      <c r="H21" s="1">
        <v>1.323</v>
      </c>
    </row>
    <row r="22" spans="1:8" ht="43.2" x14ac:dyDescent="0.3">
      <c r="A22" t="s">
        <v>27</v>
      </c>
      <c r="B22" s="81" t="s">
        <v>65</v>
      </c>
      <c r="C22" s="1">
        <v>1.96</v>
      </c>
      <c r="D22" s="1">
        <v>0.05</v>
      </c>
      <c r="E22" s="1">
        <v>2.0099999999999998</v>
      </c>
      <c r="F22" s="1">
        <v>2.0299999999999998</v>
      </c>
      <c r="G22" s="1">
        <v>2.0299999999999998</v>
      </c>
      <c r="H22" s="1">
        <v>2.0299999999999998</v>
      </c>
    </row>
    <row r="23" spans="1:8" ht="72" x14ac:dyDescent="0.3">
      <c r="A23" t="s">
        <v>28</v>
      </c>
      <c r="B23" s="81" t="s">
        <v>66</v>
      </c>
      <c r="C23" s="1">
        <v>1.7</v>
      </c>
      <c r="D23" s="1">
        <v>0.04</v>
      </c>
      <c r="E23" s="1">
        <v>1.74</v>
      </c>
      <c r="F23" s="1">
        <v>1.7569999999999999</v>
      </c>
      <c r="G23" s="1">
        <v>1.7569999999999999</v>
      </c>
      <c r="H23" s="1">
        <v>1.7569999999999999</v>
      </c>
    </row>
    <row r="24" spans="1:8" ht="72" x14ac:dyDescent="0.3">
      <c r="A24" t="s">
        <v>29</v>
      </c>
      <c r="B24" s="81" t="s">
        <v>67</v>
      </c>
      <c r="C24" s="1">
        <v>1.7</v>
      </c>
      <c r="D24" s="1">
        <v>0.04</v>
      </c>
      <c r="E24" s="1">
        <v>1.74</v>
      </c>
      <c r="F24" s="1">
        <v>1.7569999999999999</v>
      </c>
      <c r="G24" s="1">
        <v>1.7569999999999999</v>
      </c>
      <c r="H24" s="1">
        <v>1.7569999999999999</v>
      </c>
    </row>
    <row r="25" spans="1:8" ht="28.8" x14ac:dyDescent="0.3">
      <c r="A25" t="s">
        <v>30</v>
      </c>
      <c r="B25" s="81" t="s">
        <v>68</v>
      </c>
      <c r="C25" s="1">
        <v>2.96</v>
      </c>
      <c r="D25" s="1">
        <v>0.03</v>
      </c>
      <c r="E25" s="1">
        <v>3</v>
      </c>
      <c r="F25" s="1">
        <v>3.03</v>
      </c>
      <c r="G25" s="1">
        <v>3.03</v>
      </c>
      <c r="H25" s="1">
        <v>3.03</v>
      </c>
    </row>
    <row r="26" spans="1:8" ht="43.2" x14ac:dyDescent="0.3">
      <c r="A26" t="s">
        <v>31</v>
      </c>
      <c r="B26" s="81" t="s">
        <v>69</v>
      </c>
      <c r="C26" s="1">
        <v>1.65</v>
      </c>
      <c r="D26" s="1">
        <v>0.04</v>
      </c>
      <c r="E26" s="1">
        <v>1.69</v>
      </c>
      <c r="F26" s="1">
        <v>1.7070000000000001</v>
      </c>
      <c r="G26" s="1">
        <v>1.7070000000000001</v>
      </c>
      <c r="H26" s="1">
        <v>1.7070000000000001</v>
      </c>
    </row>
    <row r="27" spans="1:8" ht="28.8" x14ac:dyDescent="0.3">
      <c r="A27" t="s">
        <v>32</v>
      </c>
      <c r="B27" s="81" t="s">
        <v>70</v>
      </c>
      <c r="C27" s="1">
        <v>1.36</v>
      </c>
      <c r="D27" s="1">
        <v>0.04</v>
      </c>
      <c r="E27" s="1">
        <v>1.4</v>
      </c>
      <c r="F27" s="1">
        <v>1.4139999999999999</v>
      </c>
      <c r="G27" s="1">
        <v>1.4139999999999999</v>
      </c>
      <c r="H27" s="1">
        <v>1.4139999999999999</v>
      </c>
    </row>
    <row r="28" spans="1:8" ht="100.8" x14ac:dyDescent="0.3">
      <c r="A28" t="s">
        <v>33</v>
      </c>
      <c r="B28" s="81" t="s">
        <v>71</v>
      </c>
      <c r="C28" s="1">
        <v>1.49</v>
      </c>
      <c r="D28" s="1">
        <v>0.04</v>
      </c>
      <c r="E28" s="1">
        <v>1.54</v>
      </c>
      <c r="F28" s="1">
        <v>1.5549999999999999</v>
      </c>
      <c r="G28" s="1">
        <v>1.5549999999999999</v>
      </c>
      <c r="H28" s="1">
        <v>1.5549999999999999</v>
      </c>
    </row>
    <row r="29" spans="1:8" ht="28.8" x14ac:dyDescent="0.3">
      <c r="A29" t="s">
        <v>34</v>
      </c>
      <c r="B29" s="81" t="s">
        <v>72</v>
      </c>
    </row>
    <row r="30" spans="1:8" ht="43.2" x14ac:dyDescent="0.3">
      <c r="A30" t="s">
        <v>35</v>
      </c>
      <c r="B30" s="81" t="s">
        <v>73</v>
      </c>
      <c r="C30" s="1">
        <v>0.7</v>
      </c>
      <c r="D30" s="1">
        <v>0.04</v>
      </c>
      <c r="E30" s="1">
        <v>0.74</v>
      </c>
      <c r="F30" s="1">
        <v>0.747</v>
      </c>
      <c r="G30" s="1">
        <v>0.747</v>
      </c>
      <c r="H30" s="1">
        <v>0.747</v>
      </c>
    </row>
    <row r="31" spans="1:8" ht="57.6" x14ac:dyDescent="0.3">
      <c r="A31" t="s">
        <v>36</v>
      </c>
      <c r="B31" s="81" t="s">
        <v>74</v>
      </c>
      <c r="C31" s="1">
        <v>0.85</v>
      </c>
      <c r="D31" s="1">
        <v>0.04</v>
      </c>
      <c r="E31" s="1">
        <v>0.9</v>
      </c>
      <c r="F31" s="1">
        <v>0.90900000000000003</v>
      </c>
      <c r="G31" s="1">
        <v>0.90900000000000003</v>
      </c>
      <c r="H31" s="1">
        <v>0.90900000000000003</v>
      </c>
    </row>
    <row r="32" spans="1:8" ht="57.6" x14ac:dyDescent="0.3">
      <c r="A32" t="s">
        <v>37</v>
      </c>
      <c r="B32" s="81" t="s">
        <v>75</v>
      </c>
      <c r="C32" s="1">
        <v>0.57999999999999996</v>
      </c>
      <c r="D32" s="1">
        <v>0.03</v>
      </c>
      <c r="E32" s="1">
        <v>0.61</v>
      </c>
      <c r="F32" s="1">
        <v>0.61599999999999999</v>
      </c>
      <c r="G32" s="1">
        <v>0.61599999999999999</v>
      </c>
      <c r="H32" s="1">
        <v>0.61599999999999999</v>
      </c>
    </row>
    <row r="33" spans="1:9" ht="43.2" x14ac:dyDescent="0.3">
      <c r="A33" t="s">
        <v>38</v>
      </c>
      <c r="B33" s="81" t="s">
        <v>76</v>
      </c>
      <c r="C33" s="1">
        <v>0.53</v>
      </c>
      <c r="D33" s="1">
        <v>0.03</v>
      </c>
      <c r="E33" s="1">
        <v>0.56000000000000005</v>
      </c>
      <c r="F33" s="1">
        <v>0.56599999999999995</v>
      </c>
      <c r="G33" s="1">
        <v>0.56599999999999995</v>
      </c>
      <c r="H33" s="1">
        <v>0.56599999999999995</v>
      </c>
    </row>
    <row r="34" spans="1:9" ht="57.6" x14ac:dyDescent="0.3">
      <c r="A34" t="s">
        <v>39</v>
      </c>
      <c r="B34" s="81" t="s">
        <v>77</v>
      </c>
      <c r="C34" s="1">
        <v>0.34</v>
      </c>
      <c r="D34" s="1">
        <v>0.02</v>
      </c>
      <c r="E34" s="1">
        <v>0.36</v>
      </c>
      <c r="F34" s="1">
        <v>0.36399999999999999</v>
      </c>
      <c r="G34" s="1">
        <v>0.36399999999999999</v>
      </c>
      <c r="H34" s="1">
        <v>0.36399999999999999</v>
      </c>
    </row>
    <row r="35" spans="1:9" ht="28.8" x14ac:dyDescent="0.3">
      <c r="A35" t="s">
        <v>40</v>
      </c>
      <c r="B35" s="81" t="s">
        <v>78</v>
      </c>
      <c r="C35" s="1">
        <v>1.1599999999999999</v>
      </c>
      <c r="D35" s="1">
        <v>0.05</v>
      </c>
      <c r="E35" s="1">
        <v>1.21</v>
      </c>
      <c r="F35" s="1">
        <v>1.222</v>
      </c>
      <c r="G35" s="1">
        <v>1.222</v>
      </c>
      <c r="H35" s="1">
        <v>1.222</v>
      </c>
    </row>
    <row r="36" spans="1:9" ht="28.8" x14ac:dyDescent="0.3">
      <c r="A36" t="s">
        <v>41</v>
      </c>
      <c r="B36" s="81" t="s">
        <v>79</v>
      </c>
      <c r="C36" s="1">
        <v>0.61</v>
      </c>
      <c r="D36" s="1">
        <v>0.06</v>
      </c>
      <c r="E36" s="1">
        <v>0.68</v>
      </c>
      <c r="F36" s="1">
        <v>0.68700000000000006</v>
      </c>
      <c r="G36" s="1">
        <v>0.68700000000000006</v>
      </c>
      <c r="H36" s="1">
        <v>0.68700000000000006</v>
      </c>
    </row>
    <row r="37" spans="1:9" ht="86.4" x14ac:dyDescent="0.3">
      <c r="A37" t="s">
        <v>42</v>
      </c>
      <c r="B37" s="81" t="s">
        <v>80</v>
      </c>
      <c r="C37" s="1">
        <v>1.1299999999999999</v>
      </c>
      <c r="D37" s="1">
        <v>0.03</v>
      </c>
      <c r="E37" s="1">
        <v>1.1599999999999999</v>
      </c>
      <c r="F37" s="1">
        <v>1.1719999999999999</v>
      </c>
      <c r="G37" s="1">
        <v>1.1719999999999999</v>
      </c>
      <c r="H37" s="1">
        <v>1.1719999999999999</v>
      </c>
    </row>
    <row r="38" spans="1:9" ht="86.4" x14ac:dyDescent="0.3">
      <c r="A38" t="s">
        <v>43</v>
      </c>
      <c r="B38" s="81" t="s">
        <v>81</v>
      </c>
      <c r="C38" s="1">
        <v>0.57999999999999996</v>
      </c>
      <c r="D38" s="1">
        <v>0.02</v>
      </c>
      <c r="E38" s="1">
        <v>0.6</v>
      </c>
      <c r="F38" s="1">
        <v>0.60599999999999998</v>
      </c>
      <c r="G38" s="1">
        <v>0.60599999999999998</v>
      </c>
      <c r="H38" s="1">
        <v>0.60599999999999998</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1.84</v>
      </c>
      <c r="E40" s="1">
        <v>1.84</v>
      </c>
      <c r="F40" s="1">
        <v>2.024</v>
      </c>
      <c r="G40" s="1">
        <v>2.2080000000000002</v>
      </c>
      <c r="H40" s="1">
        <v>2.3919999999999999</v>
      </c>
      <c r="I40" t="s">
        <v>568</v>
      </c>
    </row>
    <row r="41" spans="1:9" x14ac:dyDescent="0.3">
      <c r="A41" t="s">
        <v>87</v>
      </c>
      <c r="B41" s="81" t="s">
        <v>332</v>
      </c>
      <c r="C41" s="1">
        <v>2.06</v>
      </c>
      <c r="E41" s="1">
        <v>2.06</v>
      </c>
      <c r="F41" s="1">
        <v>2.266</v>
      </c>
      <c r="G41" s="1">
        <v>2.472</v>
      </c>
      <c r="H41" s="1">
        <v>2.6779999999999999</v>
      </c>
      <c r="I41" t="s">
        <v>568</v>
      </c>
    </row>
    <row r="42" spans="1:9" x14ac:dyDescent="0.3">
      <c r="A42" t="s">
        <v>88</v>
      </c>
      <c r="B42" s="81" t="s">
        <v>333</v>
      </c>
      <c r="C42" s="1">
        <v>2.08</v>
      </c>
      <c r="E42" s="1">
        <v>2.08</v>
      </c>
      <c r="F42" s="1">
        <v>2.2879999999999998</v>
      </c>
      <c r="G42" s="1">
        <v>2.496</v>
      </c>
      <c r="H42" s="1">
        <v>2.7040000000000002</v>
      </c>
      <c r="I42" t="s">
        <v>568</v>
      </c>
    </row>
    <row r="43" spans="1:9" x14ac:dyDescent="0.3">
      <c r="A43" t="s">
        <v>89</v>
      </c>
      <c r="B43" s="81" t="s">
        <v>334</v>
      </c>
      <c r="C43" s="1">
        <v>2.08</v>
      </c>
      <c r="E43" s="1">
        <v>2.08</v>
      </c>
      <c r="F43" s="1">
        <v>2.2879999999999998</v>
      </c>
      <c r="G43" s="1">
        <v>2.496</v>
      </c>
      <c r="H43" s="1">
        <v>2.7040000000000002</v>
      </c>
      <c r="I43" t="s">
        <v>568</v>
      </c>
    </row>
    <row r="44" spans="1:9" x14ac:dyDescent="0.3">
      <c r="A44" t="s">
        <v>90</v>
      </c>
      <c r="B44" s="81" t="s">
        <v>332</v>
      </c>
      <c r="C44" s="1">
        <v>2.06</v>
      </c>
      <c r="E44" s="1">
        <v>2.06</v>
      </c>
      <c r="F44" s="1">
        <v>2.266</v>
      </c>
      <c r="G44" s="1">
        <v>2.472</v>
      </c>
      <c r="H44" s="1">
        <v>2.6779999999999999</v>
      </c>
      <c r="I44" t="s">
        <v>568</v>
      </c>
    </row>
    <row r="45" spans="1:9" x14ac:dyDescent="0.3">
      <c r="A45" t="s">
        <v>91</v>
      </c>
      <c r="B45" s="81" t="s">
        <v>333</v>
      </c>
      <c r="C45" s="1">
        <v>2.08</v>
      </c>
      <c r="E45" s="1">
        <v>2.08</v>
      </c>
      <c r="F45" s="1">
        <v>2.2879999999999998</v>
      </c>
      <c r="G45" s="1">
        <v>2.496</v>
      </c>
      <c r="H45" s="1">
        <v>2.7040000000000002</v>
      </c>
      <c r="I45" t="s">
        <v>568</v>
      </c>
    </row>
    <row r="46" spans="1:9" x14ac:dyDescent="0.3">
      <c r="A46" t="s">
        <v>92</v>
      </c>
      <c r="B46" s="81" t="s">
        <v>335</v>
      </c>
      <c r="C46" s="1">
        <v>2.06</v>
      </c>
      <c r="E46" s="1">
        <v>2.06</v>
      </c>
      <c r="F46" s="1">
        <v>2.266</v>
      </c>
      <c r="G46" s="1">
        <v>2.472</v>
      </c>
      <c r="H46" s="1">
        <v>2.6779999999999999</v>
      </c>
      <c r="I46" t="s">
        <v>568</v>
      </c>
    </row>
    <row r="47" spans="1:9" ht="28.8" x14ac:dyDescent="0.3">
      <c r="A47" t="s">
        <v>93</v>
      </c>
      <c r="B47" s="81" t="s">
        <v>336</v>
      </c>
      <c r="C47" s="1">
        <v>2.52</v>
      </c>
      <c r="E47" s="1">
        <v>2.52</v>
      </c>
      <c r="F47" s="1">
        <v>2.7719999999999998</v>
      </c>
      <c r="G47" s="1">
        <v>3.024</v>
      </c>
      <c r="H47" s="1">
        <v>3.2759999999999998</v>
      </c>
      <c r="I47" t="s">
        <v>568</v>
      </c>
    </row>
    <row r="48" spans="1:9" ht="43.2" x14ac:dyDescent="0.3">
      <c r="A48" t="s">
        <v>94</v>
      </c>
      <c r="B48" s="81" t="s">
        <v>337</v>
      </c>
      <c r="C48" s="1">
        <v>2.52</v>
      </c>
      <c r="E48" s="1">
        <v>2.52</v>
      </c>
      <c r="F48" s="1">
        <v>2.7719999999999998</v>
      </c>
      <c r="G48" s="1">
        <v>3.024</v>
      </c>
      <c r="H48" s="1">
        <v>3.2759999999999998</v>
      </c>
      <c r="I48" t="s">
        <v>568</v>
      </c>
    </row>
    <row r="49" spans="1:9" x14ac:dyDescent="0.3">
      <c r="A49" t="s">
        <v>95</v>
      </c>
      <c r="B49" s="81" t="s">
        <v>338</v>
      </c>
      <c r="C49" s="1">
        <v>2.08</v>
      </c>
      <c r="E49" s="1">
        <v>2.08</v>
      </c>
      <c r="F49" s="1">
        <v>2.2879999999999998</v>
      </c>
      <c r="G49" s="1">
        <v>2.496</v>
      </c>
      <c r="H49" s="1">
        <v>2.7040000000000002</v>
      </c>
      <c r="I49" t="s">
        <v>568</v>
      </c>
    </row>
    <row r="50" spans="1:9" x14ac:dyDescent="0.3">
      <c r="A50" t="s">
        <v>96</v>
      </c>
      <c r="B50" s="81" t="s">
        <v>339</v>
      </c>
      <c r="C50" s="1">
        <v>2.08</v>
      </c>
      <c r="E50" s="1">
        <v>2.08</v>
      </c>
      <c r="F50" s="1">
        <v>2.2879999999999998</v>
      </c>
      <c r="G50" s="1">
        <v>2.496</v>
      </c>
      <c r="H50" s="1">
        <v>2.7040000000000002</v>
      </c>
      <c r="I50" t="s">
        <v>568</v>
      </c>
    </row>
    <row r="51" spans="1:9" x14ac:dyDescent="0.3">
      <c r="A51" t="s">
        <v>97</v>
      </c>
      <c r="B51" s="81" t="s">
        <v>340</v>
      </c>
      <c r="C51" s="1">
        <v>2.08</v>
      </c>
      <c r="E51" s="1">
        <v>2.08</v>
      </c>
      <c r="F51" s="1">
        <v>2.2879999999999998</v>
      </c>
      <c r="G51" s="1">
        <v>2.496</v>
      </c>
      <c r="H51" s="1">
        <v>2.7040000000000002</v>
      </c>
      <c r="I51" t="s">
        <v>568</v>
      </c>
    </row>
    <row r="52" spans="1:9" x14ac:dyDescent="0.3">
      <c r="A52" t="s">
        <v>98</v>
      </c>
      <c r="B52" s="81" t="s">
        <v>341</v>
      </c>
      <c r="C52" s="1">
        <v>2.08</v>
      </c>
      <c r="E52" s="1">
        <v>2.08</v>
      </c>
      <c r="F52" s="1">
        <v>2.2879999999999998</v>
      </c>
      <c r="G52" s="1">
        <v>2.496</v>
      </c>
      <c r="H52" s="1">
        <v>2.7040000000000002</v>
      </c>
      <c r="I52" t="s">
        <v>568</v>
      </c>
    </row>
    <row r="53" spans="1:9" x14ac:dyDescent="0.3">
      <c r="A53" t="s">
        <v>99</v>
      </c>
      <c r="B53" s="81" t="s">
        <v>342</v>
      </c>
      <c r="C53" s="1">
        <v>2.08</v>
      </c>
      <c r="E53" s="1">
        <v>2.08</v>
      </c>
      <c r="F53" s="1">
        <v>2.2879999999999998</v>
      </c>
      <c r="G53" s="1">
        <v>2.496</v>
      </c>
      <c r="H53" s="1">
        <v>2.7040000000000002</v>
      </c>
      <c r="I53" t="s">
        <v>568</v>
      </c>
    </row>
    <row r="54" spans="1:9" x14ac:dyDescent="0.3">
      <c r="A54" t="s">
        <v>100</v>
      </c>
      <c r="B54" s="81" t="s">
        <v>341</v>
      </c>
      <c r="C54" s="1">
        <v>2.08</v>
      </c>
      <c r="E54" s="1">
        <v>2.08</v>
      </c>
      <c r="F54" s="1">
        <v>2.2879999999999998</v>
      </c>
      <c r="G54" s="1">
        <v>2.496</v>
      </c>
      <c r="H54" s="1">
        <v>2.7040000000000002</v>
      </c>
      <c r="I54" t="s">
        <v>568</v>
      </c>
    </row>
    <row r="55" spans="1:9" ht="57.6" x14ac:dyDescent="0.3">
      <c r="A55" t="s">
        <v>101</v>
      </c>
      <c r="B55" s="81" t="s">
        <v>343</v>
      </c>
      <c r="C55" s="1">
        <v>2.52</v>
      </c>
      <c r="E55" s="1">
        <v>2.52</v>
      </c>
      <c r="F55" s="1">
        <v>2.7719999999999998</v>
      </c>
      <c r="G55" s="1">
        <v>3.024</v>
      </c>
      <c r="H55" s="1">
        <v>3.2759999999999998</v>
      </c>
      <c r="I55" t="s">
        <v>568</v>
      </c>
    </row>
    <row r="56" spans="1:9" ht="72" x14ac:dyDescent="0.3">
      <c r="A56" t="s">
        <v>102</v>
      </c>
      <c r="B56" s="81" t="s">
        <v>344</v>
      </c>
      <c r="C56" s="1">
        <v>2.52</v>
      </c>
      <c r="E56" s="1">
        <v>2.52</v>
      </c>
      <c r="F56" s="1">
        <v>2.7719999999999998</v>
      </c>
      <c r="G56" s="1">
        <v>3.024</v>
      </c>
      <c r="H56" s="1">
        <v>3.2759999999999998</v>
      </c>
      <c r="I56" t="s">
        <v>568</v>
      </c>
    </row>
    <row r="57" spans="1:9" x14ac:dyDescent="0.3">
      <c r="A57" t="s">
        <v>103</v>
      </c>
      <c r="B57" s="81" t="s">
        <v>345</v>
      </c>
      <c r="C57" s="1">
        <v>2.52</v>
      </c>
      <c r="E57" s="1">
        <v>2.52</v>
      </c>
      <c r="F57" s="1">
        <v>2.7719999999999998</v>
      </c>
      <c r="G57" s="1">
        <v>3.024</v>
      </c>
      <c r="H57" s="1">
        <v>3.2759999999999998</v>
      </c>
      <c r="I57" t="s">
        <v>568</v>
      </c>
    </row>
    <row r="58" spans="1:9" ht="28.8" x14ac:dyDescent="0.3">
      <c r="A58" t="s">
        <v>104</v>
      </c>
      <c r="B58" s="81" t="s">
        <v>346</v>
      </c>
      <c r="C58" s="1">
        <v>2.06</v>
      </c>
      <c r="E58" s="1">
        <v>2.06</v>
      </c>
      <c r="F58" s="1">
        <v>2.266</v>
      </c>
      <c r="G58" s="1">
        <v>2.472</v>
      </c>
      <c r="H58" s="1">
        <v>2.6779999999999999</v>
      </c>
      <c r="I58" t="s">
        <v>568</v>
      </c>
    </row>
    <row r="59" spans="1:9" ht="43.2" x14ac:dyDescent="0.3">
      <c r="A59" t="s">
        <v>105</v>
      </c>
      <c r="B59" s="81" t="s">
        <v>347</v>
      </c>
      <c r="C59" s="1">
        <v>2.52</v>
      </c>
      <c r="E59" s="1">
        <v>2.52</v>
      </c>
      <c r="F59" s="1">
        <v>2.7719999999999998</v>
      </c>
      <c r="G59" s="1">
        <v>3.024</v>
      </c>
      <c r="H59" s="1">
        <v>3.2759999999999998</v>
      </c>
      <c r="I59" t="s">
        <v>568</v>
      </c>
    </row>
    <row r="60" spans="1:9" ht="28.8" x14ac:dyDescent="0.3">
      <c r="A60" t="s">
        <v>106</v>
      </c>
      <c r="B60" s="81" t="s">
        <v>348</v>
      </c>
      <c r="C60" s="1">
        <v>2.52</v>
      </c>
      <c r="E60" s="1">
        <v>2.52</v>
      </c>
      <c r="F60" s="1">
        <v>2.7719999999999998</v>
      </c>
      <c r="G60" s="1">
        <v>3.024</v>
      </c>
      <c r="H60" s="1">
        <v>3.2759999999999998</v>
      </c>
      <c r="I60" t="s">
        <v>568</v>
      </c>
    </row>
    <row r="61" spans="1:9" x14ac:dyDescent="0.3">
      <c r="A61" t="s">
        <v>107</v>
      </c>
      <c r="B61" s="81" t="s">
        <v>349</v>
      </c>
      <c r="C61" s="1">
        <v>1.84</v>
      </c>
      <c r="E61" s="1">
        <v>1.84</v>
      </c>
      <c r="F61" s="1">
        <v>2.024</v>
      </c>
      <c r="G61" s="1">
        <v>2.2080000000000002</v>
      </c>
      <c r="H61" s="1">
        <v>2.3919999999999999</v>
      </c>
      <c r="I61" t="s">
        <v>568</v>
      </c>
    </row>
    <row r="62" spans="1:9" x14ac:dyDescent="0.3">
      <c r="A62" t="s">
        <v>108</v>
      </c>
      <c r="B62" s="81" t="s">
        <v>341</v>
      </c>
      <c r="C62" s="1">
        <v>2.52</v>
      </c>
      <c r="E62" s="1">
        <v>2.52</v>
      </c>
      <c r="F62" s="1">
        <v>2.7719999999999998</v>
      </c>
      <c r="G62" s="1">
        <v>3.024</v>
      </c>
      <c r="H62" s="1">
        <v>3.2759999999999998</v>
      </c>
      <c r="I62" t="s">
        <v>568</v>
      </c>
    </row>
    <row r="63" spans="1:9" x14ac:dyDescent="0.3">
      <c r="A63" t="s">
        <v>44</v>
      </c>
      <c r="B63" s="81" t="s">
        <v>82</v>
      </c>
      <c r="C63" s="1">
        <v>10.82</v>
      </c>
      <c r="E63" s="1">
        <v>10.82</v>
      </c>
      <c r="F63" s="1">
        <v>11.901999999999999</v>
      </c>
      <c r="G63" s="1">
        <v>12.984</v>
      </c>
      <c r="H63" s="1">
        <v>14.066000000000001</v>
      </c>
    </row>
  </sheetData>
  <sheetProtection algorithmName="SHA-512" hashValue="y/TdMTSv0+Vnh9MZ+T5v38SEJakFRHfthxfP6bWa+CyhdTIA+7ac4a2FIXSVJfM31hFEwP6uaI7I1AFB4BX2VA==" saltValue="MI8k65YcrF2+HtZL4o81zQ==" spinCount="100000" sheet="1" objects="1" scenarios="1"/>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List93"/>
  <dimension ref="A1:I284"/>
  <sheetViews>
    <sheetView workbookViewId="0">
      <selection activeCell="J13" sqref="J13"/>
    </sheetView>
  </sheetViews>
  <sheetFormatPr defaultRowHeight="14.4" x14ac:dyDescent="0.3"/>
  <cols>
    <col min="1" max="1" width="9.88671875" bestFit="1" customWidth="1"/>
    <col min="2" max="2" width="53.66406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1.33</v>
      </c>
      <c r="D4" s="1">
        <v>0.05</v>
      </c>
      <c r="E4" s="1">
        <v>1.38</v>
      </c>
      <c r="F4" s="1">
        <v>1.518</v>
      </c>
      <c r="G4" s="1">
        <v>1.6559999999999999</v>
      </c>
      <c r="H4" s="1">
        <v>1.794</v>
      </c>
      <c r="I4" t="s">
        <v>83</v>
      </c>
    </row>
    <row r="5" spans="1:9" x14ac:dyDescent="0.3">
      <c r="A5" t="s">
        <v>11</v>
      </c>
      <c r="B5" s="81" t="s">
        <v>48</v>
      </c>
    </row>
    <row r="6" spans="1:9" x14ac:dyDescent="0.3">
      <c r="A6" t="s">
        <v>12</v>
      </c>
      <c r="B6" s="81" t="s">
        <v>49</v>
      </c>
      <c r="C6" s="1">
        <v>1.27</v>
      </c>
      <c r="D6" s="1">
        <v>0.09</v>
      </c>
      <c r="E6" s="1">
        <v>1.36</v>
      </c>
      <c r="F6" s="1">
        <v>1.496</v>
      </c>
      <c r="G6" s="1">
        <v>1.6319999999999999</v>
      </c>
      <c r="H6" s="1">
        <v>1.768</v>
      </c>
    </row>
    <row r="7" spans="1:9" x14ac:dyDescent="0.3">
      <c r="A7" t="s">
        <v>13</v>
      </c>
      <c r="B7" s="81" t="s">
        <v>50</v>
      </c>
    </row>
    <row r="8" spans="1:9" x14ac:dyDescent="0.3">
      <c r="A8" t="s">
        <v>13</v>
      </c>
      <c r="B8" s="81" t="s">
        <v>51</v>
      </c>
      <c r="C8" s="1">
        <v>1.21</v>
      </c>
      <c r="D8" s="1">
        <v>0.09</v>
      </c>
      <c r="E8" s="1">
        <v>1.3</v>
      </c>
      <c r="F8" s="1">
        <v>1.43</v>
      </c>
      <c r="G8" s="1">
        <v>1.56</v>
      </c>
      <c r="H8" s="1">
        <v>1.69</v>
      </c>
      <c r="I8" t="s">
        <v>83</v>
      </c>
    </row>
    <row r="9" spans="1:9" x14ac:dyDescent="0.3">
      <c r="A9" t="s">
        <v>14</v>
      </c>
      <c r="B9" s="81" t="s">
        <v>52</v>
      </c>
    </row>
    <row r="10" spans="1:9" x14ac:dyDescent="0.3">
      <c r="A10" t="s">
        <v>15</v>
      </c>
      <c r="B10" s="81" t="s">
        <v>53</v>
      </c>
      <c r="C10" s="1">
        <v>2.1800000000000002</v>
      </c>
      <c r="D10" s="1">
        <v>0.06</v>
      </c>
      <c r="E10" s="1">
        <v>2.25</v>
      </c>
      <c r="F10" s="1">
        <v>2.2730000000000001</v>
      </c>
      <c r="G10" s="1">
        <v>2.2730000000000001</v>
      </c>
      <c r="H10" s="1">
        <v>2.2730000000000001</v>
      </c>
    </row>
    <row r="11" spans="1:9" x14ac:dyDescent="0.3">
      <c r="A11" t="s">
        <v>16</v>
      </c>
      <c r="B11" s="81" t="s">
        <v>54</v>
      </c>
      <c r="C11" s="1">
        <v>2.13</v>
      </c>
      <c r="D11" s="1">
        <v>0.2</v>
      </c>
      <c r="E11" s="1">
        <v>2.33</v>
      </c>
      <c r="F11" s="1">
        <v>2.3530000000000002</v>
      </c>
      <c r="G11" s="1">
        <v>2.3530000000000002</v>
      </c>
      <c r="H11" s="1">
        <v>2.3530000000000002</v>
      </c>
    </row>
    <row r="12" spans="1:9" x14ac:dyDescent="0.3">
      <c r="A12" t="s">
        <v>17</v>
      </c>
      <c r="B12" s="81" t="s">
        <v>55</v>
      </c>
      <c r="C12" s="1">
        <v>0.64</v>
      </c>
      <c r="D12" s="1">
        <v>0.06</v>
      </c>
      <c r="E12" s="1">
        <v>0.7</v>
      </c>
      <c r="F12" s="1">
        <v>0.70699999999999996</v>
      </c>
      <c r="G12" s="1">
        <v>0.70699999999999996</v>
      </c>
      <c r="H12" s="1">
        <v>0.70699999999999996</v>
      </c>
    </row>
    <row r="13" spans="1:9" x14ac:dyDescent="0.3">
      <c r="A13" t="s">
        <v>18</v>
      </c>
      <c r="B13" s="81" t="s">
        <v>56</v>
      </c>
      <c r="C13" s="1">
        <v>1.84</v>
      </c>
      <c r="D13" s="1">
        <v>0.1</v>
      </c>
      <c r="E13" s="1">
        <v>1.94</v>
      </c>
      <c r="F13" s="1">
        <v>1.9590000000000001</v>
      </c>
      <c r="G13" s="1">
        <v>1.9590000000000001</v>
      </c>
      <c r="H13" s="1">
        <v>1.9590000000000001</v>
      </c>
    </row>
    <row r="14" spans="1:9" x14ac:dyDescent="0.3">
      <c r="A14" t="s">
        <v>19</v>
      </c>
      <c r="B14" s="81" t="s">
        <v>57</v>
      </c>
    </row>
    <row r="15" spans="1:9" ht="57.6" x14ac:dyDescent="0.3">
      <c r="A15" t="s">
        <v>20</v>
      </c>
      <c r="B15" s="81" t="s">
        <v>58</v>
      </c>
      <c r="C15" s="1">
        <v>0.48</v>
      </c>
      <c r="D15" s="1">
        <v>0.05</v>
      </c>
      <c r="E15" s="1">
        <v>0.53</v>
      </c>
      <c r="F15" s="1">
        <v>0.53500000000000003</v>
      </c>
      <c r="G15" s="1">
        <v>0.53500000000000003</v>
      </c>
      <c r="H15" s="1">
        <v>0.53500000000000003</v>
      </c>
    </row>
    <row r="16" spans="1:9" ht="57.6" x14ac:dyDescent="0.3">
      <c r="A16" t="s">
        <v>21</v>
      </c>
      <c r="B16" s="81" t="s">
        <v>59</v>
      </c>
      <c r="C16" s="1">
        <v>0.8</v>
      </c>
      <c r="D16" s="1">
        <v>0.05</v>
      </c>
      <c r="E16" s="1">
        <v>0.85</v>
      </c>
      <c r="F16" s="1">
        <v>0.85899999999999999</v>
      </c>
      <c r="G16" s="1">
        <v>0.85899999999999999</v>
      </c>
      <c r="H16" s="1">
        <v>0.85899999999999999</v>
      </c>
    </row>
    <row r="17" spans="1:8" ht="72" x14ac:dyDescent="0.3">
      <c r="A17" t="s">
        <v>22</v>
      </c>
      <c r="B17" s="81" t="s">
        <v>60</v>
      </c>
      <c r="C17" s="1">
        <v>1.45</v>
      </c>
      <c r="D17" s="1">
        <v>0.16</v>
      </c>
      <c r="E17" s="1">
        <v>1.61</v>
      </c>
      <c r="F17" s="1">
        <v>1.6259999999999999</v>
      </c>
      <c r="G17" s="1">
        <v>1.6259999999999999</v>
      </c>
      <c r="H17" s="1">
        <v>1.6259999999999999</v>
      </c>
    </row>
    <row r="18" spans="1:8" ht="57.6" x14ac:dyDescent="0.3">
      <c r="A18" t="s">
        <v>23</v>
      </c>
      <c r="B18" s="81" t="s">
        <v>61</v>
      </c>
      <c r="C18" s="1">
        <v>1.42</v>
      </c>
      <c r="D18" s="1">
        <v>0.15</v>
      </c>
      <c r="E18" s="1">
        <v>1.57</v>
      </c>
      <c r="F18" s="1">
        <v>1.5860000000000001</v>
      </c>
      <c r="G18" s="1">
        <v>1.5860000000000001</v>
      </c>
      <c r="H18" s="1">
        <v>1.5860000000000001</v>
      </c>
    </row>
    <row r="19" spans="1:8" ht="28.8" x14ac:dyDescent="0.3">
      <c r="A19" t="s">
        <v>24</v>
      </c>
      <c r="B19" s="81" t="s">
        <v>62</v>
      </c>
      <c r="C19" s="1">
        <v>0.63</v>
      </c>
      <c r="D19" s="1">
        <v>0.12</v>
      </c>
      <c r="E19" s="1">
        <v>0.74</v>
      </c>
      <c r="F19" s="1">
        <v>0.747</v>
      </c>
      <c r="G19" s="1">
        <v>0.747</v>
      </c>
      <c r="H19" s="1">
        <v>0.747</v>
      </c>
    </row>
    <row r="20" spans="1:8" ht="28.8" x14ac:dyDescent="0.3">
      <c r="A20" t="s">
        <v>25</v>
      </c>
      <c r="B20" s="81" t="s">
        <v>63</v>
      </c>
      <c r="C20" s="1">
        <v>1.24</v>
      </c>
      <c r="D20" s="1">
        <v>0.13</v>
      </c>
      <c r="E20" s="1">
        <v>1.37</v>
      </c>
      <c r="F20" s="1">
        <v>1.3839999999999999</v>
      </c>
      <c r="G20" s="1">
        <v>1.3839999999999999</v>
      </c>
      <c r="H20" s="1">
        <v>1.3839999999999999</v>
      </c>
    </row>
    <row r="21" spans="1:8" ht="28.8" x14ac:dyDescent="0.3">
      <c r="A21" t="s">
        <v>26</v>
      </c>
      <c r="B21" s="81" t="s">
        <v>64</v>
      </c>
      <c r="C21" s="1">
        <v>1.4</v>
      </c>
      <c r="D21" s="1">
        <v>0.1</v>
      </c>
      <c r="E21" s="1">
        <v>1.5</v>
      </c>
      <c r="F21" s="1">
        <v>1.5149999999999999</v>
      </c>
      <c r="G21" s="1">
        <v>1.5149999999999999</v>
      </c>
      <c r="H21" s="1">
        <v>1.5149999999999999</v>
      </c>
    </row>
    <row r="22" spans="1:8" ht="43.2" x14ac:dyDescent="0.3">
      <c r="A22" t="s">
        <v>27</v>
      </c>
      <c r="B22" s="81" t="s">
        <v>65</v>
      </c>
      <c r="C22" s="1">
        <v>2.15</v>
      </c>
      <c r="D22" s="1">
        <v>0.15</v>
      </c>
      <c r="E22" s="1">
        <v>2.2999999999999998</v>
      </c>
      <c r="F22" s="1">
        <v>2.323</v>
      </c>
      <c r="G22" s="1">
        <v>2.323</v>
      </c>
      <c r="H22" s="1">
        <v>2.323</v>
      </c>
    </row>
    <row r="23" spans="1:8" ht="72" x14ac:dyDescent="0.3">
      <c r="A23" t="s">
        <v>28</v>
      </c>
      <c r="B23" s="81" t="s">
        <v>66</v>
      </c>
      <c r="C23" s="1">
        <v>1.85</v>
      </c>
      <c r="D23" s="1">
        <v>0.14000000000000001</v>
      </c>
      <c r="E23" s="1">
        <v>1.99</v>
      </c>
      <c r="F23" s="1">
        <v>2.0099999999999998</v>
      </c>
      <c r="G23" s="1">
        <v>2.0099999999999998</v>
      </c>
      <c r="H23" s="1">
        <v>2.0099999999999998</v>
      </c>
    </row>
    <row r="24" spans="1:8" ht="72" x14ac:dyDescent="0.3">
      <c r="A24" t="s">
        <v>29</v>
      </c>
      <c r="B24" s="81" t="s">
        <v>67</v>
      </c>
      <c r="C24" s="1">
        <v>1.85</v>
      </c>
      <c r="D24" s="1">
        <v>0.14000000000000001</v>
      </c>
      <c r="E24" s="1">
        <v>1.99</v>
      </c>
      <c r="F24" s="1">
        <v>2.0099999999999998</v>
      </c>
      <c r="G24" s="1">
        <v>2.0099999999999998</v>
      </c>
      <c r="H24" s="1">
        <v>2.0099999999999998</v>
      </c>
    </row>
    <row r="25" spans="1:8" ht="28.8" x14ac:dyDescent="0.3">
      <c r="A25" t="s">
        <v>30</v>
      </c>
      <c r="B25" s="81" t="s">
        <v>68</v>
      </c>
      <c r="C25" s="1">
        <v>3.41</v>
      </c>
      <c r="D25" s="1">
        <v>0.1</v>
      </c>
      <c r="E25" s="1">
        <v>3.51</v>
      </c>
      <c r="F25" s="1">
        <v>3.5449999999999999</v>
      </c>
      <c r="G25" s="1">
        <v>3.5449999999999999</v>
      </c>
      <c r="H25" s="1">
        <v>3.5449999999999999</v>
      </c>
    </row>
    <row r="26" spans="1:8" ht="43.2" x14ac:dyDescent="0.3">
      <c r="A26" t="s">
        <v>31</v>
      </c>
      <c r="B26" s="81" t="s">
        <v>69</v>
      </c>
      <c r="C26" s="1">
        <v>1.8</v>
      </c>
      <c r="D26" s="1">
        <v>0.13</v>
      </c>
      <c r="E26" s="1">
        <v>1.94</v>
      </c>
      <c r="F26" s="1">
        <v>1.9590000000000001</v>
      </c>
      <c r="G26" s="1">
        <v>1.9590000000000001</v>
      </c>
      <c r="H26" s="1">
        <v>1.9590000000000001</v>
      </c>
    </row>
    <row r="27" spans="1:8" ht="43.2" x14ac:dyDescent="0.3">
      <c r="A27" t="s">
        <v>32</v>
      </c>
      <c r="B27" s="81" t="s">
        <v>70</v>
      </c>
      <c r="C27" s="1">
        <v>1.42</v>
      </c>
      <c r="D27" s="1">
        <v>0.12</v>
      </c>
      <c r="E27" s="1">
        <v>1.54</v>
      </c>
      <c r="F27" s="1">
        <v>1.5549999999999999</v>
      </c>
      <c r="G27" s="1">
        <v>1.5549999999999999</v>
      </c>
      <c r="H27" s="1">
        <v>1.5549999999999999</v>
      </c>
    </row>
    <row r="28" spans="1:8" ht="100.8" x14ac:dyDescent="0.3">
      <c r="A28" t="s">
        <v>33</v>
      </c>
      <c r="B28" s="81" t="s">
        <v>71</v>
      </c>
      <c r="C28" s="1">
        <v>1.51</v>
      </c>
      <c r="D28" s="1">
        <v>0.14000000000000001</v>
      </c>
      <c r="E28" s="1">
        <v>1.65</v>
      </c>
      <c r="F28" s="1">
        <v>1.667</v>
      </c>
      <c r="G28" s="1">
        <v>1.667</v>
      </c>
      <c r="H28" s="1">
        <v>1.667</v>
      </c>
    </row>
    <row r="29" spans="1:8" ht="28.8" x14ac:dyDescent="0.3">
      <c r="A29" t="s">
        <v>34</v>
      </c>
      <c r="B29" s="81" t="s">
        <v>72</v>
      </c>
    </row>
    <row r="30" spans="1:8" ht="43.2" x14ac:dyDescent="0.3">
      <c r="A30" t="s">
        <v>35</v>
      </c>
      <c r="B30" s="81" t="s">
        <v>73</v>
      </c>
      <c r="C30" s="1">
        <v>0.73</v>
      </c>
      <c r="D30" s="1">
        <v>0.12</v>
      </c>
      <c r="E30" s="1">
        <v>0.85</v>
      </c>
      <c r="F30" s="1">
        <v>0.85899999999999999</v>
      </c>
      <c r="G30" s="1">
        <v>0.85899999999999999</v>
      </c>
      <c r="H30" s="1">
        <v>0.85899999999999999</v>
      </c>
    </row>
    <row r="31" spans="1:8" ht="57.6" x14ac:dyDescent="0.3">
      <c r="A31" t="s">
        <v>36</v>
      </c>
      <c r="B31" s="81" t="s">
        <v>74</v>
      </c>
      <c r="C31" s="1">
        <v>0.92</v>
      </c>
      <c r="D31" s="1">
        <v>0.14000000000000001</v>
      </c>
      <c r="E31" s="1">
        <v>1.06</v>
      </c>
      <c r="F31" s="1">
        <v>1.071</v>
      </c>
      <c r="G31" s="1">
        <v>1.071</v>
      </c>
      <c r="H31" s="1">
        <v>1.071</v>
      </c>
    </row>
    <row r="32" spans="1:8" ht="57.6" x14ac:dyDescent="0.3">
      <c r="A32" t="s">
        <v>37</v>
      </c>
      <c r="B32" s="81" t="s">
        <v>75</v>
      </c>
      <c r="C32" s="1">
        <v>0.62</v>
      </c>
      <c r="D32" s="1">
        <v>0.11</v>
      </c>
      <c r="E32" s="1">
        <v>0.73</v>
      </c>
      <c r="F32" s="1">
        <v>0.73699999999999999</v>
      </c>
      <c r="G32" s="1">
        <v>0.73699999999999999</v>
      </c>
      <c r="H32" s="1">
        <v>0.73699999999999999</v>
      </c>
    </row>
    <row r="33" spans="1:9" ht="43.2" x14ac:dyDescent="0.3">
      <c r="A33" t="s">
        <v>38</v>
      </c>
      <c r="B33" s="81" t="s">
        <v>76</v>
      </c>
      <c r="C33" s="1">
        <v>0.5</v>
      </c>
      <c r="D33" s="1">
        <v>0.09</v>
      </c>
      <c r="E33" s="1">
        <v>0.59</v>
      </c>
      <c r="F33" s="1">
        <v>0.59599999999999997</v>
      </c>
      <c r="G33" s="1">
        <v>0.59599999999999997</v>
      </c>
      <c r="H33" s="1">
        <v>0.59599999999999997</v>
      </c>
    </row>
    <row r="34" spans="1:9" ht="57.6" x14ac:dyDescent="0.3">
      <c r="A34" t="s">
        <v>39</v>
      </c>
      <c r="B34" s="81" t="s">
        <v>77</v>
      </c>
      <c r="C34" s="1">
        <v>0.32</v>
      </c>
      <c r="D34" s="1">
        <v>7.0000000000000007E-2</v>
      </c>
      <c r="E34" s="1">
        <v>0.39</v>
      </c>
      <c r="F34" s="1">
        <v>0.39400000000000002</v>
      </c>
      <c r="G34" s="1">
        <v>0.39400000000000002</v>
      </c>
      <c r="H34" s="1">
        <v>0.39400000000000002</v>
      </c>
    </row>
    <row r="35" spans="1:9" ht="28.8" x14ac:dyDescent="0.3">
      <c r="A35" t="s">
        <v>40</v>
      </c>
      <c r="B35" s="81" t="s">
        <v>78</v>
      </c>
      <c r="C35" s="1">
        <v>1.26</v>
      </c>
      <c r="D35" s="1">
        <v>0.18</v>
      </c>
      <c r="E35" s="1">
        <v>1.44</v>
      </c>
      <c r="F35" s="1">
        <v>1.454</v>
      </c>
      <c r="G35" s="1">
        <v>1.454</v>
      </c>
      <c r="H35" s="1">
        <v>1.454</v>
      </c>
    </row>
    <row r="36" spans="1:9" ht="28.8" x14ac:dyDescent="0.3">
      <c r="A36" t="s">
        <v>41</v>
      </c>
      <c r="B36" s="81" t="s">
        <v>79</v>
      </c>
      <c r="C36" s="1">
        <v>0.57999999999999996</v>
      </c>
      <c r="D36" s="1">
        <v>0.13</v>
      </c>
      <c r="E36" s="1">
        <v>0.71</v>
      </c>
      <c r="F36" s="1">
        <v>0.71699999999999997</v>
      </c>
      <c r="G36" s="1">
        <v>0.71699999999999997</v>
      </c>
      <c r="H36" s="1">
        <v>0.71699999999999997</v>
      </c>
    </row>
    <row r="37" spans="1:9" ht="86.4" x14ac:dyDescent="0.3">
      <c r="A37" t="s">
        <v>42</v>
      </c>
      <c r="B37" s="81" t="s">
        <v>80</v>
      </c>
      <c r="C37" s="1">
        <v>1.22</v>
      </c>
      <c r="D37" s="1">
        <v>0.11</v>
      </c>
      <c r="E37" s="1">
        <v>1.33</v>
      </c>
      <c r="F37" s="1">
        <v>1.343</v>
      </c>
      <c r="G37" s="1">
        <v>1.343</v>
      </c>
      <c r="H37" s="1">
        <v>1.343</v>
      </c>
    </row>
    <row r="38" spans="1:9" ht="86.4" x14ac:dyDescent="0.3">
      <c r="A38" t="s">
        <v>43</v>
      </c>
      <c r="B38" s="81" t="s">
        <v>81</v>
      </c>
      <c r="C38" s="1">
        <v>0.63</v>
      </c>
      <c r="D38" s="1">
        <v>0.08</v>
      </c>
      <c r="E38" s="1">
        <v>0.7</v>
      </c>
      <c r="F38" s="1">
        <v>0.70699999999999996</v>
      </c>
      <c r="G38" s="1">
        <v>0.70699999999999996</v>
      </c>
      <c r="H38" s="1">
        <v>0.70699999999999996</v>
      </c>
    </row>
    <row r="39" spans="1:9" x14ac:dyDescent="0.3">
      <c r="A39" t="s">
        <v>85</v>
      </c>
      <c r="B39" s="81" t="s">
        <v>330</v>
      </c>
      <c r="C39" s="1">
        <v>0.36</v>
      </c>
      <c r="E39" s="1">
        <v>0.36</v>
      </c>
      <c r="F39" s="1">
        <v>0.39600000000000002</v>
      </c>
      <c r="G39" s="1">
        <v>0.432</v>
      </c>
      <c r="H39" s="1">
        <v>0.46800000000000003</v>
      </c>
      <c r="I39" t="s">
        <v>568</v>
      </c>
    </row>
    <row r="40" spans="1:9" x14ac:dyDescent="0.3">
      <c r="A40" t="s">
        <v>86</v>
      </c>
      <c r="B40" s="81" t="s">
        <v>331</v>
      </c>
      <c r="C40" s="1">
        <v>0.49</v>
      </c>
      <c r="E40" s="1">
        <v>0.49</v>
      </c>
      <c r="F40" s="1">
        <v>0.53900000000000003</v>
      </c>
      <c r="G40" s="1">
        <v>0.58799999999999997</v>
      </c>
      <c r="H40" s="1">
        <v>0.63700000000000001</v>
      </c>
      <c r="I40" t="s">
        <v>568</v>
      </c>
    </row>
    <row r="41" spans="1:9" x14ac:dyDescent="0.3">
      <c r="A41" t="s">
        <v>87</v>
      </c>
      <c r="B41" s="81" t="s">
        <v>332</v>
      </c>
      <c r="C41" s="1">
        <v>0.71</v>
      </c>
      <c r="E41" s="1">
        <v>0.71</v>
      </c>
      <c r="F41" s="1">
        <v>0.78100000000000003</v>
      </c>
      <c r="G41" s="1">
        <v>0.85199999999999998</v>
      </c>
      <c r="H41" s="1">
        <v>0.92300000000000004</v>
      </c>
      <c r="I41" t="s">
        <v>568</v>
      </c>
    </row>
    <row r="42" spans="1:9" x14ac:dyDescent="0.3">
      <c r="A42" t="s">
        <v>88</v>
      </c>
      <c r="B42" s="81" t="s">
        <v>333</v>
      </c>
      <c r="C42" s="1">
        <v>0.73</v>
      </c>
      <c r="E42" s="1">
        <v>0.73</v>
      </c>
      <c r="F42" s="1">
        <v>0.80300000000000005</v>
      </c>
      <c r="G42" s="1">
        <v>0.876</v>
      </c>
      <c r="H42" s="1">
        <v>0.94899999999999995</v>
      </c>
      <c r="I42" t="s">
        <v>568</v>
      </c>
    </row>
    <row r="43" spans="1:9" x14ac:dyDescent="0.3">
      <c r="A43" t="s">
        <v>89</v>
      </c>
      <c r="B43" s="81" t="s">
        <v>334</v>
      </c>
      <c r="C43" s="1">
        <v>0.73</v>
      </c>
      <c r="E43" s="1">
        <v>0.73</v>
      </c>
      <c r="F43" s="1">
        <v>0.80300000000000005</v>
      </c>
      <c r="G43" s="1">
        <v>0.876</v>
      </c>
      <c r="H43" s="1">
        <v>0.94899999999999995</v>
      </c>
      <c r="I43" t="s">
        <v>568</v>
      </c>
    </row>
    <row r="44" spans="1:9" x14ac:dyDescent="0.3">
      <c r="A44" t="s">
        <v>90</v>
      </c>
      <c r="B44" s="81" t="s">
        <v>332</v>
      </c>
      <c r="C44" s="1">
        <v>0.71</v>
      </c>
      <c r="E44" s="1">
        <v>0.71</v>
      </c>
      <c r="F44" s="1">
        <v>0.78100000000000003</v>
      </c>
      <c r="G44" s="1">
        <v>0.85199999999999998</v>
      </c>
      <c r="H44" s="1">
        <v>0.92300000000000004</v>
      </c>
      <c r="I44" t="s">
        <v>568</v>
      </c>
    </row>
    <row r="45" spans="1:9" x14ac:dyDescent="0.3">
      <c r="A45" t="s">
        <v>91</v>
      </c>
      <c r="B45" s="81" t="s">
        <v>333</v>
      </c>
      <c r="C45" s="1">
        <v>0.73</v>
      </c>
      <c r="E45" s="1">
        <v>0.73</v>
      </c>
      <c r="F45" s="1">
        <v>0.80300000000000005</v>
      </c>
      <c r="G45" s="1">
        <v>0.876</v>
      </c>
      <c r="H45" s="1">
        <v>0.94899999999999995</v>
      </c>
      <c r="I45" t="s">
        <v>568</v>
      </c>
    </row>
    <row r="46" spans="1:9" x14ac:dyDescent="0.3">
      <c r="A46" t="s">
        <v>92</v>
      </c>
      <c r="B46" s="81" t="s">
        <v>335</v>
      </c>
      <c r="C46" s="1">
        <v>0.71</v>
      </c>
      <c r="E46" s="1">
        <v>0.71</v>
      </c>
      <c r="F46" s="1">
        <v>0.78100000000000003</v>
      </c>
      <c r="G46" s="1">
        <v>0.85199999999999998</v>
      </c>
      <c r="H46" s="1">
        <v>0.92300000000000004</v>
      </c>
      <c r="I46" t="s">
        <v>568</v>
      </c>
    </row>
    <row r="47" spans="1:9" ht="28.8" x14ac:dyDescent="0.3">
      <c r="A47" t="s">
        <v>93</v>
      </c>
      <c r="B47" s="81" t="s">
        <v>336</v>
      </c>
      <c r="C47" s="1">
        <v>1.17</v>
      </c>
      <c r="E47" s="1">
        <v>1.17</v>
      </c>
      <c r="F47" s="1">
        <v>1.2869999999999999</v>
      </c>
      <c r="G47" s="1">
        <v>1.4039999999999999</v>
      </c>
      <c r="H47" s="1">
        <v>1.5209999999999999</v>
      </c>
      <c r="I47" t="s">
        <v>568</v>
      </c>
    </row>
    <row r="48" spans="1:9" ht="43.2" x14ac:dyDescent="0.3">
      <c r="A48" t="s">
        <v>94</v>
      </c>
      <c r="B48" s="81" t="s">
        <v>337</v>
      </c>
      <c r="C48" s="1">
        <v>1.17</v>
      </c>
      <c r="E48" s="1">
        <v>1.17</v>
      </c>
      <c r="F48" s="1">
        <v>1.2869999999999999</v>
      </c>
      <c r="G48" s="1">
        <v>1.4039999999999999</v>
      </c>
      <c r="H48" s="1">
        <v>1.5209999999999999</v>
      </c>
      <c r="I48" t="s">
        <v>568</v>
      </c>
    </row>
    <row r="49" spans="1:9" x14ac:dyDescent="0.3">
      <c r="A49" t="s">
        <v>95</v>
      </c>
      <c r="B49" s="81" t="s">
        <v>338</v>
      </c>
      <c r="C49" s="1">
        <v>0.73</v>
      </c>
      <c r="E49" s="1">
        <v>0.73</v>
      </c>
      <c r="F49" s="1">
        <v>0.80300000000000005</v>
      </c>
      <c r="G49" s="1">
        <v>0.876</v>
      </c>
      <c r="H49" s="1">
        <v>0.94899999999999995</v>
      </c>
      <c r="I49" t="s">
        <v>568</v>
      </c>
    </row>
    <row r="50" spans="1:9" x14ac:dyDescent="0.3">
      <c r="A50" t="s">
        <v>96</v>
      </c>
      <c r="B50" s="81" t="s">
        <v>339</v>
      </c>
      <c r="C50" s="1">
        <v>0.73</v>
      </c>
      <c r="E50" s="1">
        <v>0.73</v>
      </c>
      <c r="F50" s="1">
        <v>0.80300000000000005</v>
      </c>
      <c r="G50" s="1">
        <v>0.876</v>
      </c>
      <c r="H50" s="1">
        <v>0.94899999999999995</v>
      </c>
      <c r="I50" t="s">
        <v>568</v>
      </c>
    </row>
    <row r="51" spans="1:9" x14ac:dyDescent="0.3">
      <c r="A51" t="s">
        <v>97</v>
      </c>
      <c r="B51" s="81" t="s">
        <v>340</v>
      </c>
      <c r="C51" s="1">
        <v>0.73</v>
      </c>
      <c r="E51" s="1">
        <v>0.73</v>
      </c>
      <c r="F51" s="1">
        <v>0.80300000000000005</v>
      </c>
      <c r="G51" s="1">
        <v>0.876</v>
      </c>
      <c r="H51" s="1">
        <v>0.94899999999999995</v>
      </c>
      <c r="I51" t="s">
        <v>568</v>
      </c>
    </row>
    <row r="52" spans="1:9" x14ac:dyDescent="0.3">
      <c r="A52" t="s">
        <v>98</v>
      </c>
      <c r="B52" s="81" t="s">
        <v>341</v>
      </c>
      <c r="C52" s="1">
        <v>0.73</v>
      </c>
      <c r="E52" s="1">
        <v>0.73</v>
      </c>
      <c r="F52" s="1">
        <v>0.80300000000000005</v>
      </c>
      <c r="G52" s="1">
        <v>0.876</v>
      </c>
      <c r="H52" s="1">
        <v>0.94899999999999995</v>
      </c>
      <c r="I52" t="s">
        <v>568</v>
      </c>
    </row>
    <row r="53" spans="1:9" x14ac:dyDescent="0.3">
      <c r="A53" t="s">
        <v>99</v>
      </c>
      <c r="B53" s="81" t="s">
        <v>342</v>
      </c>
      <c r="C53" s="1">
        <v>0.73</v>
      </c>
      <c r="E53" s="1">
        <v>0.73</v>
      </c>
      <c r="F53" s="1">
        <v>0.80300000000000005</v>
      </c>
      <c r="G53" s="1">
        <v>0.876</v>
      </c>
      <c r="H53" s="1">
        <v>0.94899999999999995</v>
      </c>
      <c r="I53" t="s">
        <v>568</v>
      </c>
    </row>
    <row r="54" spans="1:9" x14ac:dyDescent="0.3">
      <c r="A54" t="s">
        <v>100</v>
      </c>
      <c r="B54" s="81" t="s">
        <v>341</v>
      </c>
      <c r="C54" s="1">
        <v>0.73</v>
      </c>
      <c r="E54" s="1">
        <v>0.73</v>
      </c>
      <c r="F54" s="1">
        <v>0.80300000000000005</v>
      </c>
      <c r="G54" s="1">
        <v>0.876</v>
      </c>
      <c r="H54" s="1">
        <v>0.94899999999999995</v>
      </c>
      <c r="I54" t="s">
        <v>568</v>
      </c>
    </row>
    <row r="55" spans="1:9" ht="57.6" x14ac:dyDescent="0.3">
      <c r="A55" t="s">
        <v>101</v>
      </c>
      <c r="B55" s="81" t="s">
        <v>343</v>
      </c>
      <c r="C55" s="1">
        <v>1.17</v>
      </c>
      <c r="E55" s="1">
        <v>1.17</v>
      </c>
      <c r="F55" s="1">
        <v>1.2869999999999999</v>
      </c>
      <c r="G55" s="1">
        <v>1.4039999999999999</v>
      </c>
      <c r="H55" s="1">
        <v>1.5209999999999999</v>
      </c>
      <c r="I55" t="s">
        <v>568</v>
      </c>
    </row>
    <row r="56" spans="1:9" ht="72" x14ac:dyDescent="0.3">
      <c r="A56" t="s">
        <v>102</v>
      </c>
      <c r="B56" s="81" t="s">
        <v>344</v>
      </c>
      <c r="C56" s="1">
        <v>1.17</v>
      </c>
      <c r="E56" s="1">
        <v>1.17</v>
      </c>
      <c r="F56" s="1">
        <v>1.2869999999999999</v>
      </c>
      <c r="G56" s="1">
        <v>1.4039999999999999</v>
      </c>
      <c r="H56" s="1">
        <v>1.5209999999999999</v>
      </c>
      <c r="I56" t="s">
        <v>568</v>
      </c>
    </row>
    <row r="57" spans="1:9" x14ac:dyDescent="0.3">
      <c r="A57" t="s">
        <v>103</v>
      </c>
      <c r="B57" s="81" t="s">
        <v>345</v>
      </c>
      <c r="C57" s="1">
        <v>1.17</v>
      </c>
      <c r="E57" s="1">
        <v>1.17</v>
      </c>
      <c r="F57" s="1">
        <v>1.2869999999999999</v>
      </c>
      <c r="G57" s="1">
        <v>1.4039999999999999</v>
      </c>
      <c r="H57" s="1">
        <v>1.5209999999999999</v>
      </c>
      <c r="I57" t="s">
        <v>568</v>
      </c>
    </row>
    <row r="58" spans="1:9" ht="28.8" x14ac:dyDescent="0.3">
      <c r="A58" t="s">
        <v>104</v>
      </c>
      <c r="B58" s="81" t="s">
        <v>346</v>
      </c>
      <c r="C58" s="1">
        <v>0.71</v>
      </c>
      <c r="E58" s="1">
        <v>0.71</v>
      </c>
      <c r="F58" s="1">
        <v>0.78100000000000003</v>
      </c>
      <c r="G58" s="1">
        <v>0.85199999999999998</v>
      </c>
      <c r="H58" s="1">
        <v>0.92300000000000004</v>
      </c>
      <c r="I58" t="s">
        <v>568</v>
      </c>
    </row>
    <row r="59" spans="1:9" ht="43.2" x14ac:dyDescent="0.3">
      <c r="A59" t="s">
        <v>105</v>
      </c>
      <c r="B59" s="81" t="s">
        <v>347</v>
      </c>
      <c r="C59" s="1">
        <v>1.17</v>
      </c>
      <c r="E59" s="1">
        <v>1.17</v>
      </c>
      <c r="F59" s="1">
        <v>1.2869999999999999</v>
      </c>
      <c r="G59" s="1">
        <v>1.4039999999999999</v>
      </c>
      <c r="H59" s="1">
        <v>1.5209999999999999</v>
      </c>
      <c r="I59" t="s">
        <v>568</v>
      </c>
    </row>
    <row r="60" spans="1:9" ht="28.8" x14ac:dyDescent="0.3">
      <c r="A60" t="s">
        <v>106</v>
      </c>
      <c r="B60" s="81" t="s">
        <v>348</v>
      </c>
      <c r="C60" s="1">
        <v>1.17</v>
      </c>
      <c r="E60" s="1">
        <v>1.17</v>
      </c>
      <c r="F60" s="1">
        <v>1.2869999999999999</v>
      </c>
      <c r="G60" s="1">
        <v>1.4039999999999999</v>
      </c>
      <c r="H60" s="1">
        <v>1.5209999999999999</v>
      </c>
      <c r="I60" t="s">
        <v>568</v>
      </c>
    </row>
    <row r="61" spans="1:9" x14ac:dyDescent="0.3">
      <c r="A61" t="s">
        <v>107</v>
      </c>
      <c r="B61" s="81" t="s">
        <v>349</v>
      </c>
      <c r="C61" s="1">
        <v>0.49</v>
      </c>
      <c r="E61" s="1">
        <v>0.49</v>
      </c>
      <c r="F61" s="1">
        <v>0.53900000000000003</v>
      </c>
      <c r="G61" s="1">
        <v>0.58799999999999997</v>
      </c>
      <c r="H61" s="1">
        <v>0.63700000000000001</v>
      </c>
      <c r="I61" t="s">
        <v>568</v>
      </c>
    </row>
    <row r="62" spans="1:9" x14ac:dyDescent="0.3">
      <c r="A62" t="s">
        <v>108</v>
      </c>
      <c r="B62" s="81" t="s">
        <v>341</v>
      </c>
      <c r="C62" s="1">
        <v>1.17</v>
      </c>
      <c r="E62" s="1">
        <v>1.17</v>
      </c>
      <c r="F62" s="1">
        <v>1.2869999999999999</v>
      </c>
      <c r="G62" s="1">
        <v>1.4039999999999999</v>
      </c>
      <c r="H62" s="1">
        <v>1.5209999999999999</v>
      </c>
      <c r="I62" t="s">
        <v>568</v>
      </c>
    </row>
    <row r="63" spans="1:9" x14ac:dyDescent="0.3">
      <c r="A63" t="s">
        <v>44</v>
      </c>
      <c r="B63" s="81" t="s">
        <v>82</v>
      </c>
      <c r="C63" s="1">
        <v>14.03</v>
      </c>
      <c r="E63" s="1">
        <v>14.03</v>
      </c>
      <c r="F63" s="1">
        <v>15.433</v>
      </c>
      <c r="G63" s="1">
        <v>16.835999999999999</v>
      </c>
      <c r="H63" s="1">
        <v>18.239000000000001</v>
      </c>
    </row>
    <row r="64" spans="1:9" ht="28.8" x14ac:dyDescent="0.3">
      <c r="A64" t="s">
        <v>109</v>
      </c>
      <c r="B64" s="81" t="s">
        <v>350</v>
      </c>
      <c r="C64" s="1">
        <v>0.12</v>
      </c>
      <c r="D64" s="1">
        <v>7.0000000000000007E-2</v>
      </c>
      <c r="E64" s="1">
        <v>0.19</v>
      </c>
      <c r="F64" s="1">
        <v>0.20899999999999999</v>
      </c>
      <c r="G64" s="1">
        <v>0.22800000000000001</v>
      </c>
      <c r="H64" s="1">
        <v>0.247</v>
      </c>
    </row>
    <row r="65" spans="1:9" ht="28.8" x14ac:dyDescent="0.3">
      <c r="A65" t="s">
        <v>110</v>
      </c>
      <c r="B65" s="81" t="s">
        <v>351</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row>
    <row r="69" spans="1:9" x14ac:dyDescent="0.3">
      <c r="A69" t="s">
        <v>114</v>
      </c>
      <c r="B69" s="81" t="s">
        <v>355</v>
      </c>
    </row>
    <row r="70" spans="1:9" x14ac:dyDescent="0.3">
      <c r="A70" t="s">
        <v>115</v>
      </c>
      <c r="B70" s="81" t="s">
        <v>356</v>
      </c>
    </row>
    <row r="71" spans="1:9" ht="57.6" x14ac:dyDescent="0.3">
      <c r="A71" t="s">
        <v>116</v>
      </c>
      <c r="B71" s="81" t="s">
        <v>357</v>
      </c>
    </row>
    <row r="72" spans="1:9" ht="72" x14ac:dyDescent="0.3">
      <c r="A72" t="s">
        <v>117</v>
      </c>
      <c r="B72" s="81" t="s">
        <v>358</v>
      </c>
      <c r="C72" s="1">
        <v>1.65</v>
      </c>
      <c r="E72" s="1">
        <v>1.65</v>
      </c>
      <c r="F72" s="1">
        <v>1.8149999999999999</v>
      </c>
      <c r="G72" s="1">
        <v>1.98</v>
      </c>
      <c r="H72" s="1">
        <v>2.145</v>
      </c>
      <c r="I72" t="s">
        <v>573</v>
      </c>
    </row>
    <row r="73" spans="1:9" ht="43.2" x14ac:dyDescent="0.3">
      <c r="A73" t="s">
        <v>118</v>
      </c>
      <c r="B73" s="81" t="s">
        <v>359</v>
      </c>
    </row>
    <row r="74" spans="1:9" ht="43.2" x14ac:dyDescent="0.3">
      <c r="A74" t="s">
        <v>119</v>
      </c>
      <c r="B74" s="81" t="s">
        <v>360</v>
      </c>
      <c r="C74" s="1">
        <v>0.74</v>
      </c>
      <c r="E74" s="1">
        <v>0.74</v>
      </c>
      <c r="F74" s="1">
        <v>0.81399999999999995</v>
      </c>
      <c r="G74" s="1">
        <v>0.88800000000000001</v>
      </c>
      <c r="H74" s="1">
        <v>0.96199999999999997</v>
      </c>
      <c r="I74" t="s">
        <v>573</v>
      </c>
    </row>
    <row r="75" spans="1:9" ht="43.2" x14ac:dyDescent="0.3">
      <c r="A75" t="s">
        <v>120</v>
      </c>
      <c r="B75" s="81" t="s">
        <v>361</v>
      </c>
      <c r="C75" s="1">
        <v>0.74</v>
      </c>
      <c r="E75" s="1">
        <v>0.74</v>
      </c>
      <c r="F75" s="1">
        <v>0.81399999999999995</v>
      </c>
      <c r="G75" s="1">
        <v>0.88800000000000001</v>
      </c>
      <c r="H75" s="1">
        <v>0.96199999999999997</v>
      </c>
      <c r="I75" t="s">
        <v>573</v>
      </c>
    </row>
    <row r="76" spans="1:9" x14ac:dyDescent="0.3">
      <c r="A76" t="s">
        <v>121</v>
      </c>
      <c r="B76" s="81" t="s">
        <v>362</v>
      </c>
    </row>
    <row r="77" spans="1:9" ht="57.6" x14ac:dyDescent="0.3">
      <c r="A77" t="s">
        <v>122</v>
      </c>
      <c r="B77" s="81" t="s">
        <v>363</v>
      </c>
      <c r="C77" s="1">
        <v>0.74</v>
      </c>
      <c r="E77" s="1">
        <v>0.74</v>
      </c>
      <c r="F77" s="1">
        <v>0.81399999999999995</v>
      </c>
      <c r="G77" s="1">
        <v>0.88800000000000001</v>
      </c>
      <c r="H77" s="1">
        <v>0.96199999999999997</v>
      </c>
      <c r="I77" t="s">
        <v>573</v>
      </c>
    </row>
    <row r="78" spans="1:9" ht="72" x14ac:dyDescent="0.3">
      <c r="A78" t="s">
        <v>123</v>
      </c>
      <c r="B78" s="81" t="s">
        <v>364</v>
      </c>
      <c r="C78" s="1">
        <v>0.74</v>
      </c>
      <c r="E78" s="1">
        <v>0.74</v>
      </c>
      <c r="F78" s="1">
        <v>0.81399999999999995</v>
      </c>
      <c r="G78" s="1">
        <v>0.88800000000000001</v>
      </c>
      <c r="H78" s="1">
        <v>0.96199999999999997</v>
      </c>
      <c r="I78" t="s">
        <v>573</v>
      </c>
    </row>
    <row r="79" spans="1:9" ht="57.6" x14ac:dyDescent="0.3">
      <c r="A79" t="s">
        <v>124</v>
      </c>
      <c r="B79" s="81" t="s">
        <v>365</v>
      </c>
      <c r="C79" s="1">
        <v>0.74</v>
      </c>
      <c r="E79" s="1">
        <v>0.74</v>
      </c>
      <c r="F79" s="1">
        <v>0.81399999999999995</v>
      </c>
      <c r="G79" s="1">
        <v>0.88800000000000001</v>
      </c>
      <c r="H79" s="1">
        <v>0.96199999999999997</v>
      </c>
      <c r="I79" t="s">
        <v>573</v>
      </c>
    </row>
    <row r="80" spans="1:9" ht="43.2" x14ac:dyDescent="0.3">
      <c r="A80" t="s">
        <v>125</v>
      </c>
      <c r="B80" s="81" t="s">
        <v>366</v>
      </c>
      <c r="C80" s="1">
        <v>0.74</v>
      </c>
      <c r="E80" s="1">
        <v>0.74</v>
      </c>
      <c r="F80" s="1">
        <v>0.81399999999999995</v>
      </c>
      <c r="G80" s="1">
        <v>0.88800000000000001</v>
      </c>
      <c r="H80" s="1">
        <v>0.96199999999999997</v>
      </c>
      <c r="I80" t="s">
        <v>573</v>
      </c>
    </row>
    <row r="81" spans="1:9" ht="57.6" x14ac:dyDescent="0.3">
      <c r="A81" t="s">
        <v>126</v>
      </c>
      <c r="B81" s="81" t="s">
        <v>367</v>
      </c>
      <c r="C81" s="1">
        <v>0.74</v>
      </c>
      <c r="E81" s="1">
        <v>0.74</v>
      </c>
      <c r="F81" s="1">
        <v>0.81399999999999995</v>
      </c>
      <c r="G81" s="1">
        <v>0.88800000000000001</v>
      </c>
      <c r="H81" s="1">
        <v>0.96199999999999997</v>
      </c>
      <c r="I81" t="s">
        <v>573</v>
      </c>
    </row>
    <row r="82" spans="1:9" ht="43.2" x14ac:dyDescent="0.3">
      <c r="A82" t="s">
        <v>127</v>
      </c>
      <c r="B82" s="81" t="s">
        <v>368</v>
      </c>
      <c r="C82" s="1">
        <v>0.74</v>
      </c>
      <c r="E82" s="1">
        <v>0.74</v>
      </c>
      <c r="F82" s="1">
        <v>0.81399999999999995</v>
      </c>
      <c r="G82" s="1">
        <v>0.88800000000000001</v>
      </c>
      <c r="H82" s="1">
        <v>0.96199999999999997</v>
      </c>
      <c r="I82" t="s">
        <v>573</v>
      </c>
    </row>
    <row r="83" spans="1:9" ht="43.2" x14ac:dyDescent="0.3">
      <c r="A83" t="s">
        <v>128</v>
      </c>
      <c r="B83" s="81" t="s">
        <v>369</v>
      </c>
      <c r="C83" s="1">
        <v>0.74</v>
      </c>
      <c r="E83" s="1">
        <v>0.74</v>
      </c>
      <c r="F83" s="1">
        <v>0.81399999999999995</v>
      </c>
      <c r="G83" s="1">
        <v>0.88800000000000001</v>
      </c>
      <c r="H83" s="1">
        <v>0.96199999999999997</v>
      </c>
      <c r="I83" t="s">
        <v>573</v>
      </c>
    </row>
    <row r="84" spans="1:9" ht="43.2" x14ac:dyDescent="0.3">
      <c r="A84" t="s">
        <v>129</v>
      </c>
      <c r="B84" s="81" t="s">
        <v>370</v>
      </c>
      <c r="C84" s="1">
        <v>0.74</v>
      </c>
      <c r="E84" s="1">
        <v>0.74</v>
      </c>
      <c r="F84" s="1">
        <v>0.81399999999999995</v>
      </c>
      <c r="G84" s="1">
        <v>0.88800000000000001</v>
      </c>
      <c r="H84" s="1">
        <v>0.96199999999999997</v>
      </c>
      <c r="I84" t="s">
        <v>573</v>
      </c>
    </row>
    <row r="85" spans="1:9" ht="43.2" x14ac:dyDescent="0.3">
      <c r="A85" t="s">
        <v>130</v>
      </c>
      <c r="B85" s="81" t="s">
        <v>371</v>
      </c>
      <c r="C85" s="1">
        <v>0.74</v>
      </c>
      <c r="E85" s="1">
        <v>0.74</v>
      </c>
      <c r="F85" s="1">
        <v>0.81399999999999995</v>
      </c>
      <c r="G85" s="1">
        <v>0.88800000000000001</v>
      </c>
      <c r="H85" s="1">
        <v>0.96199999999999997</v>
      </c>
      <c r="I85" t="s">
        <v>573</v>
      </c>
    </row>
    <row r="86" spans="1:9" ht="57.6" x14ac:dyDescent="0.3">
      <c r="A86" t="s">
        <v>131</v>
      </c>
      <c r="B86" s="81" t="s">
        <v>372</v>
      </c>
      <c r="C86" s="1">
        <v>0.74</v>
      </c>
      <c r="E86" s="1">
        <v>0.74</v>
      </c>
      <c r="F86" s="1">
        <v>0.81399999999999995</v>
      </c>
      <c r="G86" s="1">
        <v>0.88800000000000001</v>
      </c>
      <c r="H86" s="1">
        <v>0.96199999999999997</v>
      </c>
      <c r="I86" t="s">
        <v>573</v>
      </c>
    </row>
    <row r="87" spans="1:9" ht="72" x14ac:dyDescent="0.3">
      <c r="A87" t="s">
        <v>132</v>
      </c>
      <c r="B87" s="81" t="s">
        <v>373</v>
      </c>
      <c r="C87" s="1">
        <v>0.74</v>
      </c>
      <c r="E87" s="1">
        <v>0.74</v>
      </c>
      <c r="F87" s="1">
        <v>0.81399999999999995</v>
      </c>
      <c r="G87" s="1">
        <v>0.88800000000000001</v>
      </c>
      <c r="H87" s="1">
        <v>0.96199999999999997</v>
      </c>
      <c r="I87" t="s">
        <v>573</v>
      </c>
    </row>
    <row r="88" spans="1:9" ht="57.6" x14ac:dyDescent="0.3">
      <c r="A88" t="s">
        <v>133</v>
      </c>
      <c r="B88" s="81" t="s">
        <v>374</v>
      </c>
      <c r="C88" s="1">
        <v>0.74</v>
      </c>
      <c r="E88" s="1">
        <v>0.74</v>
      </c>
      <c r="F88" s="1">
        <v>0.81399999999999995</v>
      </c>
      <c r="G88" s="1">
        <v>0.88800000000000001</v>
      </c>
      <c r="H88" s="1">
        <v>0.96199999999999997</v>
      </c>
      <c r="I88" t="s">
        <v>573</v>
      </c>
    </row>
    <row r="89" spans="1:9" ht="57.6" x14ac:dyDescent="0.3">
      <c r="A89" t="s">
        <v>134</v>
      </c>
      <c r="B89" s="81" t="s">
        <v>375</v>
      </c>
      <c r="C89" s="1">
        <v>0.74</v>
      </c>
      <c r="E89" s="1">
        <v>0.74</v>
      </c>
      <c r="F89" s="1">
        <v>0.81399999999999995</v>
      </c>
      <c r="G89" s="1">
        <v>0.88800000000000001</v>
      </c>
      <c r="H89" s="1">
        <v>0.96199999999999997</v>
      </c>
      <c r="I89" t="s">
        <v>573</v>
      </c>
    </row>
    <row r="90" spans="1:9" ht="57.6" x14ac:dyDescent="0.3">
      <c r="A90" t="s">
        <v>135</v>
      </c>
      <c r="B90" s="81" t="s">
        <v>376</v>
      </c>
      <c r="C90" s="1">
        <v>0.74</v>
      </c>
      <c r="E90" s="1">
        <v>0.74</v>
      </c>
      <c r="F90" s="1">
        <v>0.81399999999999995</v>
      </c>
      <c r="G90" s="1">
        <v>0.88800000000000001</v>
      </c>
      <c r="H90" s="1">
        <v>0.96199999999999997</v>
      </c>
      <c r="I90" t="s">
        <v>573</v>
      </c>
    </row>
    <row r="91" spans="1:9" ht="57.6" x14ac:dyDescent="0.3">
      <c r="A91" t="s">
        <v>136</v>
      </c>
      <c r="B91" s="81" t="s">
        <v>377</v>
      </c>
      <c r="C91" s="1">
        <v>0.74</v>
      </c>
      <c r="E91" s="1">
        <v>0.74</v>
      </c>
      <c r="F91" s="1">
        <v>0.81399999999999995</v>
      </c>
      <c r="G91" s="1">
        <v>0.88800000000000001</v>
      </c>
      <c r="H91" s="1">
        <v>0.96199999999999997</v>
      </c>
      <c r="I91" t="s">
        <v>573</v>
      </c>
    </row>
    <row r="92" spans="1:9" ht="43.2" x14ac:dyDescent="0.3">
      <c r="A92" t="s">
        <v>137</v>
      </c>
      <c r="B92" s="81" t="s">
        <v>378</v>
      </c>
      <c r="C92" s="1">
        <v>0.74</v>
      </c>
      <c r="E92" s="1">
        <v>0.74</v>
      </c>
      <c r="F92" s="1">
        <v>0.81399999999999995</v>
      </c>
      <c r="G92" s="1">
        <v>0.88800000000000001</v>
      </c>
      <c r="H92" s="1">
        <v>0.96199999999999997</v>
      </c>
      <c r="I92" t="s">
        <v>573</v>
      </c>
    </row>
    <row r="93" spans="1:9" ht="43.2" x14ac:dyDescent="0.3">
      <c r="A93" t="s">
        <v>138</v>
      </c>
      <c r="B93" s="81" t="s">
        <v>379</v>
      </c>
      <c r="C93" s="1">
        <v>0.74</v>
      </c>
      <c r="E93" s="1">
        <v>0.74</v>
      </c>
      <c r="F93" s="1">
        <v>0.81399999999999995</v>
      </c>
      <c r="G93" s="1">
        <v>0.88800000000000001</v>
      </c>
      <c r="H93" s="1">
        <v>0.96199999999999997</v>
      </c>
      <c r="I93" t="s">
        <v>573</v>
      </c>
    </row>
    <row r="94" spans="1:9" ht="43.2" x14ac:dyDescent="0.3">
      <c r="A94" t="s">
        <v>139</v>
      </c>
      <c r="B94" s="81" t="s">
        <v>380</v>
      </c>
      <c r="C94" s="1">
        <v>0.74</v>
      </c>
      <c r="E94" s="1">
        <v>0.74</v>
      </c>
      <c r="F94" s="1">
        <v>0.81399999999999995</v>
      </c>
      <c r="G94" s="1">
        <v>0.88800000000000001</v>
      </c>
      <c r="H94" s="1">
        <v>0.96199999999999997</v>
      </c>
      <c r="I94" t="s">
        <v>573</v>
      </c>
    </row>
    <row r="95" spans="1:9" ht="28.8" x14ac:dyDescent="0.3">
      <c r="A95" t="s">
        <v>140</v>
      </c>
      <c r="B95" s="81" t="s">
        <v>381</v>
      </c>
      <c r="C95" s="1">
        <v>0.74</v>
      </c>
      <c r="E95" s="1">
        <v>0.74</v>
      </c>
      <c r="F95" s="1">
        <v>0.81399999999999995</v>
      </c>
      <c r="G95" s="1">
        <v>0.88800000000000001</v>
      </c>
      <c r="H95" s="1">
        <v>0.96199999999999997</v>
      </c>
      <c r="I95" t="s">
        <v>573</v>
      </c>
    </row>
    <row r="96" spans="1:9" ht="43.2" x14ac:dyDescent="0.3">
      <c r="A96" t="s">
        <v>141</v>
      </c>
      <c r="B96" s="81" t="s">
        <v>382</v>
      </c>
      <c r="C96" s="1">
        <v>0.74</v>
      </c>
      <c r="E96" s="1">
        <v>0.74</v>
      </c>
      <c r="F96" s="1">
        <v>0.81399999999999995</v>
      </c>
      <c r="G96" s="1">
        <v>0.88800000000000001</v>
      </c>
      <c r="H96" s="1">
        <v>0.96199999999999997</v>
      </c>
      <c r="I96" t="s">
        <v>573</v>
      </c>
    </row>
    <row r="97" spans="1:9" ht="43.2" x14ac:dyDescent="0.3">
      <c r="A97" t="s">
        <v>142</v>
      </c>
      <c r="B97" s="81" t="s">
        <v>383</v>
      </c>
      <c r="C97" s="1">
        <v>0.74</v>
      </c>
      <c r="E97" s="1">
        <v>0.74</v>
      </c>
      <c r="F97" s="1">
        <v>0.81399999999999995</v>
      </c>
      <c r="G97" s="1">
        <v>0.88800000000000001</v>
      </c>
      <c r="H97" s="1">
        <v>0.96199999999999997</v>
      </c>
      <c r="I97" t="s">
        <v>573</v>
      </c>
    </row>
    <row r="98" spans="1:9" ht="43.2" x14ac:dyDescent="0.3">
      <c r="A98" t="s">
        <v>143</v>
      </c>
      <c r="B98" s="81" t="s">
        <v>384</v>
      </c>
    </row>
    <row r="99" spans="1:9" ht="72" x14ac:dyDescent="0.3">
      <c r="A99" t="s">
        <v>144</v>
      </c>
      <c r="B99" s="81" t="s">
        <v>385</v>
      </c>
      <c r="C99" s="1">
        <v>0.74</v>
      </c>
      <c r="E99" s="1">
        <v>0.74</v>
      </c>
      <c r="F99" s="1">
        <v>0.81399999999999995</v>
      </c>
      <c r="G99" s="1">
        <v>0.88800000000000001</v>
      </c>
      <c r="H99" s="1">
        <v>0.96199999999999997</v>
      </c>
      <c r="I99" t="s">
        <v>573</v>
      </c>
    </row>
    <row r="100" spans="1:9" ht="57.6" x14ac:dyDescent="0.3">
      <c r="A100" t="s">
        <v>145</v>
      </c>
      <c r="B100" s="81" t="s">
        <v>386</v>
      </c>
      <c r="C100" s="1">
        <v>0.74</v>
      </c>
      <c r="E100" s="1">
        <v>0.74</v>
      </c>
      <c r="F100" s="1">
        <v>0.81399999999999995</v>
      </c>
      <c r="G100" s="1">
        <v>0.88800000000000001</v>
      </c>
      <c r="H100" s="1">
        <v>0.96199999999999997</v>
      </c>
      <c r="I100" t="s">
        <v>573</v>
      </c>
    </row>
    <row r="101" spans="1:9" ht="43.2" x14ac:dyDescent="0.3">
      <c r="A101" t="s">
        <v>146</v>
      </c>
      <c r="B101" s="81" t="s">
        <v>387</v>
      </c>
      <c r="C101" s="1">
        <v>0.74</v>
      </c>
      <c r="E101" s="1">
        <v>0.74</v>
      </c>
      <c r="F101" s="1">
        <v>0.81399999999999995</v>
      </c>
      <c r="G101" s="1">
        <v>0.88800000000000001</v>
      </c>
      <c r="H101" s="1">
        <v>0.96199999999999997</v>
      </c>
      <c r="I101" t="s">
        <v>573</v>
      </c>
    </row>
    <row r="102" spans="1:9" ht="57.6" x14ac:dyDescent="0.3">
      <c r="A102" t="s">
        <v>147</v>
      </c>
      <c r="B102" s="81" t="s">
        <v>388</v>
      </c>
      <c r="C102" s="1">
        <v>0.74</v>
      </c>
      <c r="E102" s="1">
        <v>0.74</v>
      </c>
      <c r="F102" s="1">
        <v>0.81399999999999995</v>
      </c>
      <c r="G102" s="1">
        <v>0.88800000000000001</v>
      </c>
      <c r="H102" s="1">
        <v>0.96199999999999997</v>
      </c>
      <c r="I102" t="s">
        <v>573</v>
      </c>
    </row>
    <row r="103" spans="1:9" ht="57.6" x14ac:dyDescent="0.3">
      <c r="A103" t="s">
        <v>148</v>
      </c>
      <c r="B103" s="81" t="s">
        <v>389</v>
      </c>
      <c r="C103" s="1">
        <v>0.74</v>
      </c>
      <c r="E103" s="1">
        <v>0.74</v>
      </c>
      <c r="F103" s="1">
        <v>0.81399999999999995</v>
      </c>
      <c r="G103" s="1">
        <v>0.88800000000000001</v>
      </c>
      <c r="H103" s="1">
        <v>0.96199999999999997</v>
      </c>
      <c r="I103" t="s">
        <v>573</v>
      </c>
    </row>
    <row r="104" spans="1:9" ht="43.2" x14ac:dyDescent="0.3">
      <c r="A104" t="s">
        <v>149</v>
      </c>
      <c r="B104" s="81" t="s">
        <v>390</v>
      </c>
      <c r="C104" s="1">
        <v>0.74</v>
      </c>
      <c r="E104" s="1">
        <v>0.74</v>
      </c>
      <c r="F104" s="1">
        <v>0.81399999999999995</v>
      </c>
      <c r="G104" s="1">
        <v>0.88800000000000001</v>
      </c>
      <c r="H104" s="1">
        <v>0.96199999999999997</v>
      </c>
      <c r="I104" t="s">
        <v>573</v>
      </c>
    </row>
    <row r="105" spans="1:9" ht="43.2" x14ac:dyDescent="0.3">
      <c r="A105" t="s">
        <v>150</v>
      </c>
      <c r="B105" s="81" t="s">
        <v>391</v>
      </c>
      <c r="C105" s="1">
        <v>0.74</v>
      </c>
      <c r="E105" s="1">
        <v>0.74</v>
      </c>
      <c r="F105" s="1">
        <v>0.81399999999999995</v>
      </c>
      <c r="G105" s="1">
        <v>0.88800000000000001</v>
      </c>
      <c r="H105" s="1">
        <v>0.96199999999999997</v>
      </c>
      <c r="I105" t="s">
        <v>573</v>
      </c>
    </row>
    <row r="106" spans="1:9" ht="28.8" x14ac:dyDescent="0.3">
      <c r="A106" t="s">
        <v>151</v>
      </c>
      <c r="B106" s="81" t="s">
        <v>392</v>
      </c>
      <c r="C106" s="1">
        <v>0.74</v>
      </c>
      <c r="E106" s="1">
        <v>0.74</v>
      </c>
      <c r="F106" s="1">
        <v>0.81399999999999995</v>
      </c>
      <c r="G106" s="1">
        <v>0.88800000000000001</v>
      </c>
      <c r="H106" s="1">
        <v>0.96199999999999997</v>
      </c>
      <c r="I106" t="s">
        <v>573</v>
      </c>
    </row>
    <row r="107" spans="1:9" ht="57.6" x14ac:dyDescent="0.3">
      <c r="A107" t="s">
        <v>152</v>
      </c>
      <c r="B107" s="81" t="s">
        <v>393</v>
      </c>
    </row>
    <row r="108" spans="1:9" ht="28.8" x14ac:dyDescent="0.3">
      <c r="A108" t="s">
        <v>153</v>
      </c>
      <c r="B108" s="81" t="s">
        <v>394</v>
      </c>
      <c r="C108" s="1">
        <v>0.74</v>
      </c>
      <c r="E108" s="1">
        <v>0.74</v>
      </c>
      <c r="F108" s="1">
        <v>0.81399999999999995</v>
      </c>
      <c r="G108" s="1">
        <v>0.88800000000000001</v>
      </c>
      <c r="H108" s="1">
        <v>0.96199999999999997</v>
      </c>
      <c r="I108" t="s">
        <v>573</v>
      </c>
    </row>
    <row r="109" spans="1:9" ht="28.8" x14ac:dyDescent="0.3">
      <c r="A109" t="s">
        <v>154</v>
      </c>
      <c r="B109" s="81" t="s">
        <v>395</v>
      </c>
      <c r="C109" s="1">
        <v>0.74</v>
      </c>
      <c r="E109" s="1">
        <v>0.74</v>
      </c>
      <c r="F109" s="1">
        <v>0.81399999999999995</v>
      </c>
      <c r="G109" s="1">
        <v>0.88800000000000001</v>
      </c>
      <c r="H109" s="1">
        <v>0.96199999999999997</v>
      </c>
      <c r="I109" t="s">
        <v>573</v>
      </c>
    </row>
    <row r="110" spans="1:9" ht="57.6" x14ac:dyDescent="0.3">
      <c r="A110" t="s">
        <v>155</v>
      </c>
      <c r="B110" s="81" t="s">
        <v>396</v>
      </c>
      <c r="C110" s="1">
        <v>0.74</v>
      </c>
      <c r="E110" s="1">
        <v>0.74</v>
      </c>
      <c r="F110" s="1">
        <v>0.81399999999999995</v>
      </c>
      <c r="G110" s="1">
        <v>0.88800000000000001</v>
      </c>
      <c r="H110" s="1">
        <v>0.96199999999999997</v>
      </c>
      <c r="I110" t="s">
        <v>573</v>
      </c>
    </row>
    <row r="111" spans="1:9" ht="86.4" x14ac:dyDescent="0.3">
      <c r="A111" t="s">
        <v>156</v>
      </c>
      <c r="B111" s="81" t="s">
        <v>397</v>
      </c>
      <c r="C111" s="1">
        <v>0.74</v>
      </c>
      <c r="E111" s="1">
        <v>0.74</v>
      </c>
      <c r="F111" s="1">
        <v>0.81399999999999995</v>
      </c>
      <c r="G111" s="1">
        <v>0.88800000000000001</v>
      </c>
      <c r="H111" s="1">
        <v>0.96199999999999997</v>
      </c>
      <c r="I111" t="s">
        <v>573</v>
      </c>
    </row>
    <row r="112" spans="1:9" ht="72" x14ac:dyDescent="0.3">
      <c r="A112" t="s">
        <v>157</v>
      </c>
      <c r="B112" s="81" t="s">
        <v>398</v>
      </c>
      <c r="C112" s="1">
        <v>0.74</v>
      </c>
      <c r="E112" s="1">
        <v>0.74</v>
      </c>
      <c r="F112" s="1">
        <v>0.81399999999999995</v>
      </c>
      <c r="G112" s="1">
        <v>0.88800000000000001</v>
      </c>
      <c r="H112" s="1">
        <v>0.96199999999999997</v>
      </c>
      <c r="I112" t="s">
        <v>573</v>
      </c>
    </row>
    <row r="113" spans="1:9" ht="57.6" x14ac:dyDescent="0.3">
      <c r="A113" t="s">
        <v>158</v>
      </c>
      <c r="B113" s="81" t="s">
        <v>399</v>
      </c>
      <c r="C113" s="1">
        <v>0.74</v>
      </c>
      <c r="E113" s="1">
        <v>0.74</v>
      </c>
      <c r="F113" s="1">
        <v>0.81399999999999995</v>
      </c>
      <c r="G113" s="1">
        <v>0.88800000000000001</v>
      </c>
      <c r="H113" s="1">
        <v>0.96199999999999997</v>
      </c>
      <c r="I113" t="s">
        <v>573</v>
      </c>
    </row>
    <row r="114" spans="1:9" ht="28.8" x14ac:dyDescent="0.3">
      <c r="A114" t="s">
        <v>159</v>
      </c>
      <c r="B114" s="81" t="s">
        <v>400</v>
      </c>
      <c r="C114" s="1">
        <v>0.74</v>
      </c>
      <c r="E114" s="1">
        <v>0.74</v>
      </c>
      <c r="F114" s="1">
        <v>0.81399999999999995</v>
      </c>
      <c r="G114" s="1">
        <v>0.88800000000000001</v>
      </c>
      <c r="H114" s="1">
        <v>0.96199999999999997</v>
      </c>
      <c r="I114" t="s">
        <v>573</v>
      </c>
    </row>
    <row r="115" spans="1:9" x14ac:dyDescent="0.3">
      <c r="A115" t="s">
        <v>160</v>
      </c>
      <c r="B115" s="81" t="s">
        <v>401</v>
      </c>
    </row>
    <row r="116" spans="1:9" ht="28.8" x14ac:dyDescent="0.3">
      <c r="A116" t="s">
        <v>161</v>
      </c>
      <c r="B116" s="81" t="s">
        <v>402</v>
      </c>
      <c r="C116" s="1">
        <v>0.74</v>
      </c>
      <c r="E116" s="1">
        <v>0.74</v>
      </c>
      <c r="F116" s="1">
        <v>0.81399999999999995</v>
      </c>
      <c r="G116" s="1">
        <v>0.88800000000000001</v>
      </c>
      <c r="H116" s="1">
        <v>0.96199999999999997</v>
      </c>
      <c r="I116" t="s">
        <v>573</v>
      </c>
    </row>
    <row r="117" spans="1:9" ht="28.8" x14ac:dyDescent="0.3">
      <c r="A117" t="s">
        <v>162</v>
      </c>
      <c r="B117" s="81" t="s">
        <v>403</v>
      </c>
      <c r="C117" s="1">
        <v>0.74</v>
      </c>
      <c r="E117" s="1">
        <v>0.74</v>
      </c>
      <c r="F117" s="1">
        <v>0.81399999999999995</v>
      </c>
      <c r="G117" s="1">
        <v>0.88800000000000001</v>
      </c>
      <c r="H117" s="1">
        <v>0.96199999999999997</v>
      </c>
      <c r="I117" t="s">
        <v>573</v>
      </c>
    </row>
    <row r="118" spans="1:9" ht="43.2" x14ac:dyDescent="0.3">
      <c r="A118" t="s">
        <v>163</v>
      </c>
      <c r="B118" s="81" t="s">
        <v>404</v>
      </c>
      <c r="C118" s="1">
        <v>0.74</v>
      </c>
      <c r="E118" s="1">
        <v>0.74</v>
      </c>
      <c r="F118" s="1">
        <v>0.81399999999999995</v>
      </c>
      <c r="G118" s="1">
        <v>0.88800000000000001</v>
      </c>
      <c r="H118" s="1">
        <v>0.96199999999999997</v>
      </c>
      <c r="I118" t="s">
        <v>573</v>
      </c>
    </row>
    <row r="119" spans="1:9" ht="43.2" x14ac:dyDescent="0.3">
      <c r="A119" t="s">
        <v>164</v>
      </c>
      <c r="B119" s="81" t="s">
        <v>405</v>
      </c>
      <c r="C119" s="1">
        <v>0.74</v>
      </c>
      <c r="E119" s="1">
        <v>0.74</v>
      </c>
      <c r="F119" s="1">
        <v>0.81399999999999995</v>
      </c>
      <c r="G119" s="1">
        <v>0.88800000000000001</v>
      </c>
      <c r="H119" s="1">
        <v>0.96199999999999997</v>
      </c>
      <c r="I119" t="s">
        <v>573</v>
      </c>
    </row>
    <row r="120" spans="1:9" ht="43.2" x14ac:dyDescent="0.3">
      <c r="A120" t="s">
        <v>165</v>
      </c>
      <c r="B120" s="81" t="s">
        <v>406</v>
      </c>
    </row>
    <row r="121" spans="1:9" ht="28.8" x14ac:dyDescent="0.3">
      <c r="A121" t="s">
        <v>166</v>
      </c>
      <c r="B121" s="81" t="s">
        <v>407</v>
      </c>
      <c r="C121" s="1">
        <v>2.92</v>
      </c>
      <c r="E121" s="1">
        <v>2.92</v>
      </c>
      <c r="F121" s="1">
        <v>3.2120000000000002</v>
      </c>
      <c r="G121" s="1">
        <v>3.504</v>
      </c>
      <c r="H121" s="1">
        <v>3.7959999999999998</v>
      </c>
    </row>
    <row r="122" spans="1:9" ht="28.8" x14ac:dyDescent="0.3">
      <c r="A122" t="s">
        <v>167</v>
      </c>
      <c r="B122" s="81" t="s">
        <v>408</v>
      </c>
      <c r="C122" s="1">
        <v>2.92</v>
      </c>
      <c r="E122" s="1">
        <v>2.92</v>
      </c>
      <c r="F122" s="1">
        <v>3.2120000000000002</v>
      </c>
      <c r="G122" s="1">
        <v>3.504</v>
      </c>
      <c r="H122" s="1">
        <v>3.7959999999999998</v>
      </c>
    </row>
    <row r="123" spans="1:9" ht="28.8" x14ac:dyDescent="0.3">
      <c r="A123" t="s">
        <v>168</v>
      </c>
      <c r="B123" s="81" t="s">
        <v>409</v>
      </c>
      <c r="C123" s="1">
        <v>2.92</v>
      </c>
      <c r="E123" s="1">
        <v>2.92</v>
      </c>
      <c r="F123" s="1">
        <v>3.2120000000000002</v>
      </c>
      <c r="G123" s="1">
        <v>3.504</v>
      </c>
      <c r="H123" s="1">
        <v>3.7959999999999998</v>
      </c>
    </row>
    <row r="124" spans="1:9" ht="28.8" x14ac:dyDescent="0.3">
      <c r="A124" t="s">
        <v>169</v>
      </c>
      <c r="B124" s="81" t="s">
        <v>410</v>
      </c>
      <c r="C124" s="1">
        <v>2.92</v>
      </c>
      <c r="E124" s="1">
        <v>2.92</v>
      </c>
      <c r="F124" s="1">
        <v>3.2120000000000002</v>
      </c>
      <c r="G124" s="1">
        <v>3.504</v>
      </c>
      <c r="H124" s="1">
        <v>3.7959999999999998</v>
      </c>
    </row>
    <row r="125" spans="1:9" ht="43.2" x14ac:dyDescent="0.3">
      <c r="A125" t="s">
        <v>170</v>
      </c>
      <c r="B125" s="81" t="s">
        <v>411</v>
      </c>
      <c r="C125" s="1">
        <v>2.92</v>
      </c>
      <c r="E125" s="1">
        <v>2.92</v>
      </c>
      <c r="F125" s="1">
        <v>3.2120000000000002</v>
      </c>
      <c r="G125" s="1">
        <v>3.504</v>
      </c>
      <c r="H125" s="1">
        <v>3.7959999999999998</v>
      </c>
    </row>
    <row r="126" spans="1:9" ht="28.8" x14ac:dyDescent="0.3">
      <c r="A126" t="s">
        <v>171</v>
      </c>
      <c r="B126" s="81" t="s">
        <v>412</v>
      </c>
      <c r="C126" s="1">
        <v>2.92</v>
      </c>
      <c r="E126" s="1">
        <v>2.92</v>
      </c>
      <c r="F126" s="1">
        <v>3.2120000000000002</v>
      </c>
      <c r="G126" s="1">
        <v>3.504</v>
      </c>
      <c r="H126" s="1">
        <v>3.7959999999999998</v>
      </c>
    </row>
    <row r="127" spans="1:9" ht="28.8" x14ac:dyDescent="0.3">
      <c r="A127" t="s">
        <v>172</v>
      </c>
      <c r="B127" s="81" t="s">
        <v>413</v>
      </c>
    </row>
    <row r="128" spans="1:9" ht="43.2" x14ac:dyDescent="0.3">
      <c r="A128" t="s">
        <v>173</v>
      </c>
      <c r="B128" s="81" t="s">
        <v>414</v>
      </c>
      <c r="C128" s="1">
        <v>2.92</v>
      </c>
      <c r="E128" s="1">
        <v>2.92</v>
      </c>
      <c r="F128" s="1">
        <v>3.2120000000000002</v>
      </c>
      <c r="G128" s="1">
        <v>3.504</v>
      </c>
      <c r="H128" s="1">
        <v>3.7959999999999998</v>
      </c>
    </row>
    <row r="129" spans="1:8" ht="43.2" x14ac:dyDescent="0.3">
      <c r="A129" t="s">
        <v>174</v>
      </c>
      <c r="B129" s="81" t="s">
        <v>415</v>
      </c>
      <c r="C129" s="1">
        <v>2.92</v>
      </c>
      <c r="E129" s="1">
        <v>2.92</v>
      </c>
      <c r="F129" s="1">
        <v>3.2120000000000002</v>
      </c>
      <c r="G129" s="1">
        <v>3.504</v>
      </c>
      <c r="H129" s="1">
        <v>3.7959999999999998</v>
      </c>
    </row>
    <row r="130" spans="1:8" ht="43.2" x14ac:dyDescent="0.3">
      <c r="A130" t="s">
        <v>175</v>
      </c>
      <c r="B130" s="81" t="s">
        <v>416</v>
      </c>
      <c r="C130" s="1">
        <v>2.92</v>
      </c>
      <c r="E130" s="1">
        <v>2.92</v>
      </c>
      <c r="F130" s="1">
        <v>3.2120000000000002</v>
      </c>
      <c r="G130" s="1">
        <v>3.504</v>
      </c>
      <c r="H130" s="1">
        <v>3.7959999999999998</v>
      </c>
    </row>
    <row r="131" spans="1:8" ht="43.2" x14ac:dyDescent="0.3">
      <c r="A131" t="s">
        <v>176</v>
      </c>
      <c r="B131" s="81" t="s">
        <v>417</v>
      </c>
      <c r="C131" s="1">
        <v>2.92</v>
      </c>
      <c r="E131" s="1">
        <v>2.92</v>
      </c>
      <c r="F131" s="1">
        <v>3.2120000000000002</v>
      </c>
      <c r="G131" s="1">
        <v>3.504</v>
      </c>
      <c r="H131" s="1">
        <v>3.7959999999999998</v>
      </c>
    </row>
    <row r="132" spans="1:8" ht="43.2" x14ac:dyDescent="0.3">
      <c r="A132" t="s">
        <v>177</v>
      </c>
      <c r="B132" s="81" t="s">
        <v>418</v>
      </c>
      <c r="C132" s="1">
        <v>2.92</v>
      </c>
      <c r="E132" s="1">
        <v>2.92</v>
      </c>
      <c r="F132" s="1">
        <v>3.2120000000000002</v>
      </c>
      <c r="G132" s="1">
        <v>3.504</v>
      </c>
      <c r="H132" s="1">
        <v>3.7959999999999998</v>
      </c>
    </row>
    <row r="133" spans="1:8" ht="43.2" x14ac:dyDescent="0.3">
      <c r="A133" t="s">
        <v>178</v>
      </c>
      <c r="B133" s="81" t="s">
        <v>419</v>
      </c>
      <c r="C133" s="1">
        <v>2.92</v>
      </c>
      <c r="E133" s="1">
        <v>2.92</v>
      </c>
      <c r="F133" s="1">
        <v>3.2120000000000002</v>
      </c>
      <c r="G133" s="1">
        <v>3.504</v>
      </c>
      <c r="H133" s="1">
        <v>3.7959999999999998</v>
      </c>
    </row>
    <row r="134" spans="1:8" ht="43.2" x14ac:dyDescent="0.3">
      <c r="A134" t="s">
        <v>179</v>
      </c>
      <c r="B134" s="81" t="s">
        <v>420</v>
      </c>
      <c r="C134" s="1">
        <v>2.92</v>
      </c>
      <c r="E134" s="1">
        <v>2.92</v>
      </c>
      <c r="F134" s="1">
        <v>3.2120000000000002</v>
      </c>
      <c r="G134" s="1">
        <v>3.504</v>
      </c>
      <c r="H134" s="1">
        <v>3.7959999999999998</v>
      </c>
    </row>
    <row r="135" spans="1:8" ht="43.2" x14ac:dyDescent="0.3">
      <c r="A135" t="s">
        <v>180</v>
      </c>
      <c r="B135" s="81" t="s">
        <v>421</v>
      </c>
      <c r="C135" s="1">
        <v>2.92</v>
      </c>
      <c r="E135" s="1">
        <v>2.92</v>
      </c>
      <c r="F135" s="1">
        <v>3.2120000000000002</v>
      </c>
      <c r="G135" s="1">
        <v>3.504</v>
      </c>
      <c r="H135" s="1">
        <v>3.7959999999999998</v>
      </c>
    </row>
    <row r="136" spans="1:8" ht="43.2" x14ac:dyDescent="0.3">
      <c r="A136" t="s">
        <v>181</v>
      </c>
      <c r="B136" s="81" t="s">
        <v>422</v>
      </c>
      <c r="C136" s="1">
        <v>2.92</v>
      </c>
      <c r="E136" s="1">
        <v>2.92</v>
      </c>
      <c r="F136" s="1">
        <v>3.2120000000000002</v>
      </c>
      <c r="G136" s="1">
        <v>3.504</v>
      </c>
      <c r="H136" s="1">
        <v>3.7959999999999998</v>
      </c>
    </row>
    <row r="137" spans="1:8" ht="43.2" x14ac:dyDescent="0.3">
      <c r="A137" t="s">
        <v>182</v>
      </c>
      <c r="B137" s="81" t="s">
        <v>423</v>
      </c>
      <c r="C137" s="1">
        <v>2.92</v>
      </c>
      <c r="E137" s="1">
        <v>2.92</v>
      </c>
      <c r="F137" s="1">
        <v>3.2120000000000002</v>
      </c>
      <c r="G137" s="1">
        <v>3.504</v>
      </c>
      <c r="H137" s="1">
        <v>3.7959999999999998</v>
      </c>
    </row>
    <row r="138" spans="1:8" ht="43.2" x14ac:dyDescent="0.3">
      <c r="A138" t="s">
        <v>183</v>
      </c>
      <c r="B138" s="81" t="s">
        <v>424</v>
      </c>
      <c r="C138" s="1">
        <v>2.92</v>
      </c>
      <c r="E138" s="1">
        <v>2.92</v>
      </c>
      <c r="F138" s="1">
        <v>3.2120000000000002</v>
      </c>
      <c r="G138" s="1">
        <v>3.504</v>
      </c>
      <c r="H138" s="1">
        <v>3.7959999999999998</v>
      </c>
    </row>
    <row r="139" spans="1:8" ht="43.2" x14ac:dyDescent="0.3">
      <c r="A139" t="s">
        <v>184</v>
      </c>
      <c r="B139" s="81" t="s">
        <v>425</v>
      </c>
      <c r="C139" s="1">
        <v>2.92</v>
      </c>
      <c r="E139" s="1">
        <v>2.92</v>
      </c>
      <c r="F139" s="1">
        <v>3.2120000000000002</v>
      </c>
      <c r="G139" s="1">
        <v>3.504</v>
      </c>
      <c r="H139" s="1">
        <v>3.7959999999999998</v>
      </c>
    </row>
    <row r="140" spans="1:8" ht="43.2" x14ac:dyDescent="0.3">
      <c r="A140" t="s">
        <v>185</v>
      </c>
      <c r="B140" s="81" t="s">
        <v>426</v>
      </c>
      <c r="C140" s="1">
        <v>2.92</v>
      </c>
      <c r="E140" s="1">
        <v>2.92</v>
      </c>
      <c r="F140" s="1">
        <v>3.2120000000000002</v>
      </c>
      <c r="G140" s="1">
        <v>3.504</v>
      </c>
      <c r="H140" s="1">
        <v>3.7959999999999998</v>
      </c>
    </row>
    <row r="141" spans="1:8" ht="43.2" x14ac:dyDescent="0.3">
      <c r="A141" t="s">
        <v>186</v>
      </c>
      <c r="B141" s="81" t="s">
        <v>427</v>
      </c>
      <c r="C141" s="1">
        <v>2.92</v>
      </c>
      <c r="E141" s="1">
        <v>2.92</v>
      </c>
      <c r="F141" s="1">
        <v>3.2120000000000002</v>
      </c>
      <c r="G141" s="1">
        <v>3.504</v>
      </c>
      <c r="H141" s="1">
        <v>3.7959999999999998</v>
      </c>
    </row>
    <row r="142" spans="1:8" ht="28.8" x14ac:dyDescent="0.3">
      <c r="A142" t="s">
        <v>187</v>
      </c>
      <c r="B142" s="81" t="s">
        <v>428</v>
      </c>
    </row>
    <row r="143" spans="1:8" ht="43.2" x14ac:dyDescent="0.3">
      <c r="A143" t="s">
        <v>188</v>
      </c>
      <c r="B143" s="81" t="s">
        <v>429</v>
      </c>
      <c r="C143" s="1">
        <v>2.92</v>
      </c>
      <c r="E143" s="1">
        <v>2.92</v>
      </c>
      <c r="F143" s="1">
        <v>3.2120000000000002</v>
      </c>
      <c r="G143" s="1">
        <v>3.504</v>
      </c>
      <c r="H143" s="1">
        <v>3.7959999999999998</v>
      </c>
    </row>
    <row r="144" spans="1:8" ht="43.2" x14ac:dyDescent="0.3">
      <c r="A144" t="s">
        <v>189</v>
      </c>
      <c r="B144" s="81" t="s">
        <v>430</v>
      </c>
      <c r="C144" s="1">
        <v>2.92</v>
      </c>
      <c r="E144" s="1">
        <v>2.92</v>
      </c>
      <c r="F144" s="1">
        <v>3.2120000000000002</v>
      </c>
      <c r="G144" s="1">
        <v>3.504</v>
      </c>
      <c r="H144" s="1">
        <v>3.7959999999999998</v>
      </c>
    </row>
    <row r="145" spans="1:9" ht="43.2" x14ac:dyDescent="0.3">
      <c r="A145" t="s">
        <v>190</v>
      </c>
      <c r="B145" s="81" t="s">
        <v>431</v>
      </c>
      <c r="C145" s="1">
        <v>2.92</v>
      </c>
      <c r="E145" s="1">
        <v>2.92</v>
      </c>
      <c r="F145" s="1">
        <v>3.2120000000000002</v>
      </c>
      <c r="G145" s="1">
        <v>3.504</v>
      </c>
      <c r="H145" s="1">
        <v>3.7959999999999998</v>
      </c>
    </row>
    <row r="146" spans="1:9" ht="43.2" x14ac:dyDescent="0.3">
      <c r="A146" t="s">
        <v>191</v>
      </c>
      <c r="B146" s="81" t="s">
        <v>432</v>
      </c>
      <c r="C146" s="1">
        <v>2.92</v>
      </c>
      <c r="E146" s="1">
        <v>2.92</v>
      </c>
      <c r="F146" s="1">
        <v>3.2120000000000002</v>
      </c>
      <c r="G146" s="1">
        <v>3.504</v>
      </c>
      <c r="H146" s="1">
        <v>3.7959999999999998</v>
      </c>
    </row>
    <row r="147" spans="1:9" ht="28.8" x14ac:dyDescent="0.3">
      <c r="A147" t="s">
        <v>192</v>
      </c>
      <c r="B147" s="81" t="s">
        <v>433</v>
      </c>
      <c r="C147" s="1">
        <v>2.93</v>
      </c>
      <c r="E147" s="1">
        <v>2.93</v>
      </c>
      <c r="F147" s="1">
        <v>3.2229999999999999</v>
      </c>
      <c r="G147" s="1">
        <v>3.516</v>
      </c>
      <c r="H147" s="1">
        <v>3.8090000000000002</v>
      </c>
    </row>
    <row r="148" spans="1:9" ht="28.8" x14ac:dyDescent="0.3">
      <c r="A148" t="s">
        <v>193</v>
      </c>
      <c r="B148" s="81" t="s">
        <v>434</v>
      </c>
    </row>
    <row r="149" spans="1:9" ht="28.8" x14ac:dyDescent="0.3">
      <c r="A149" t="s">
        <v>194</v>
      </c>
      <c r="B149" s="81" t="s">
        <v>435</v>
      </c>
      <c r="C149" s="1">
        <v>2.93</v>
      </c>
      <c r="E149" s="1">
        <v>2.93</v>
      </c>
      <c r="F149" s="1">
        <v>3.2229999999999999</v>
      </c>
      <c r="G149" s="1">
        <v>3.516</v>
      </c>
      <c r="H149" s="1">
        <v>3.8090000000000002</v>
      </c>
    </row>
    <row r="150" spans="1:9" ht="28.8" x14ac:dyDescent="0.3">
      <c r="A150" t="s">
        <v>195</v>
      </c>
      <c r="B150" s="81" t="s">
        <v>436</v>
      </c>
      <c r="C150" s="1">
        <v>2.93</v>
      </c>
      <c r="E150" s="1">
        <v>2.93</v>
      </c>
      <c r="F150" s="1">
        <v>3.2229999999999999</v>
      </c>
      <c r="G150" s="1">
        <v>3.516</v>
      </c>
      <c r="H150" s="1">
        <v>3.8090000000000002</v>
      </c>
    </row>
    <row r="151" spans="1:9" ht="28.8" x14ac:dyDescent="0.3">
      <c r="A151" t="s">
        <v>196</v>
      </c>
      <c r="B151" s="81" t="s">
        <v>437</v>
      </c>
      <c r="C151" s="1">
        <v>2.93</v>
      </c>
      <c r="E151" s="1">
        <v>2.93</v>
      </c>
      <c r="F151" s="1">
        <v>3.2229999999999999</v>
      </c>
      <c r="G151" s="1">
        <v>3.516</v>
      </c>
      <c r="H151" s="1">
        <v>3.8090000000000002</v>
      </c>
    </row>
    <row r="152" spans="1:9" ht="57.6" x14ac:dyDescent="0.3">
      <c r="A152" t="s">
        <v>197</v>
      </c>
      <c r="B152" s="81" t="s">
        <v>438</v>
      </c>
      <c r="C152" s="1">
        <v>2.92</v>
      </c>
      <c r="E152" s="1">
        <v>2.92</v>
      </c>
      <c r="F152" s="1">
        <v>3.2120000000000002</v>
      </c>
      <c r="G152" s="1">
        <v>3.504</v>
      </c>
      <c r="H152" s="1">
        <v>3.7959999999999998</v>
      </c>
    </row>
    <row r="153" spans="1:9" ht="28.8" x14ac:dyDescent="0.3">
      <c r="A153" t="s">
        <v>198</v>
      </c>
      <c r="B153" s="81" t="s">
        <v>439</v>
      </c>
      <c r="C153" s="1">
        <v>2.93</v>
      </c>
      <c r="E153" s="1">
        <v>2.93</v>
      </c>
      <c r="F153" s="1">
        <v>3.2229999999999999</v>
      </c>
      <c r="G153" s="1">
        <v>3.516</v>
      </c>
      <c r="H153" s="1">
        <v>3.8090000000000002</v>
      </c>
    </row>
    <row r="154" spans="1:9" x14ac:dyDescent="0.3">
      <c r="A154" t="s">
        <v>199</v>
      </c>
      <c r="B154" s="81" t="s">
        <v>440</v>
      </c>
    </row>
    <row r="155" spans="1:9" x14ac:dyDescent="0.3">
      <c r="A155" t="s">
        <v>200</v>
      </c>
      <c r="B155" s="81" t="s">
        <v>440</v>
      </c>
      <c r="C155" s="1">
        <v>2.93</v>
      </c>
      <c r="E155" s="1">
        <v>2.93</v>
      </c>
      <c r="F155" s="1">
        <v>3.2229999999999999</v>
      </c>
      <c r="G155" s="1">
        <v>3.516</v>
      </c>
      <c r="H155" s="1">
        <v>3.8090000000000002</v>
      </c>
    </row>
    <row r="156" spans="1:9" ht="43.2" x14ac:dyDescent="0.3">
      <c r="A156" t="s">
        <v>201</v>
      </c>
      <c r="B156" s="81" t="s">
        <v>441</v>
      </c>
    </row>
    <row r="157" spans="1:9" ht="43.2" x14ac:dyDescent="0.3">
      <c r="A157" t="s">
        <v>202</v>
      </c>
      <c r="B157" s="81" t="s">
        <v>442</v>
      </c>
      <c r="C157" s="1">
        <v>2.65</v>
      </c>
      <c r="E157" s="1">
        <v>2.65</v>
      </c>
      <c r="F157" s="1">
        <v>2.915</v>
      </c>
      <c r="G157" s="1">
        <v>3.18</v>
      </c>
      <c r="H157" s="1">
        <v>3.4449999999999998</v>
      </c>
      <c r="I157" t="s">
        <v>574</v>
      </c>
    </row>
    <row r="158" spans="1:9" x14ac:dyDescent="0.3">
      <c r="A158" t="s">
        <v>203</v>
      </c>
      <c r="B158" s="81" t="s">
        <v>443</v>
      </c>
      <c r="C158" s="1">
        <v>2.65</v>
      </c>
      <c r="E158" s="1">
        <v>2.65</v>
      </c>
      <c r="F158" s="1">
        <v>2.915</v>
      </c>
      <c r="G158" s="1">
        <v>3.18</v>
      </c>
      <c r="H158" s="1">
        <v>3.4449999999999998</v>
      </c>
      <c r="I158" t="s">
        <v>574</v>
      </c>
    </row>
    <row r="159" spans="1:9" ht="43.2" x14ac:dyDescent="0.3">
      <c r="A159" t="s">
        <v>204</v>
      </c>
      <c r="B159" s="81" t="s">
        <v>444</v>
      </c>
      <c r="C159" s="1">
        <v>2.65</v>
      </c>
      <c r="E159" s="1">
        <v>2.65</v>
      </c>
      <c r="F159" s="1">
        <v>2.915</v>
      </c>
      <c r="G159" s="1">
        <v>3.18</v>
      </c>
      <c r="H159" s="1">
        <v>3.4449999999999998</v>
      </c>
      <c r="I159" t="s">
        <v>574</v>
      </c>
    </row>
    <row r="160" spans="1:9" ht="100.8" x14ac:dyDescent="0.3">
      <c r="A160" t="s">
        <v>205</v>
      </c>
      <c r="B160" s="81" t="s">
        <v>445</v>
      </c>
      <c r="C160" s="1">
        <v>2.65</v>
      </c>
      <c r="E160" s="1">
        <v>2.65</v>
      </c>
      <c r="F160" s="1">
        <v>2.915</v>
      </c>
      <c r="G160" s="1">
        <v>3.18</v>
      </c>
      <c r="H160" s="1">
        <v>3.4449999999999998</v>
      </c>
      <c r="I160" t="s">
        <v>574</v>
      </c>
    </row>
    <row r="161" spans="1:9" ht="72" x14ac:dyDescent="0.3">
      <c r="A161" t="s">
        <v>206</v>
      </c>
      <c r="B161" s="81" t="s">
        <v>446</v>
      </c>
      <c r="C161" s="1">
        <v>2.65</v>
      </c>
      <c r="E161" s="1">
        <v>2.65</v>
      </c>
      <c r="F161" s="1">
        <v>2.915</v>
      </c>
      <c r="G161" s="1">
        <v>3.18</v>
      </c>
      <c r="H161" s="1">
        <v>3.4449999999999998</v>
      </c>
      <c r="I161" t="s">
        <v>574</v>
      </c>
    </row>
    <row r="162" spans="1:9" ht="57.6" x14ac:dyDescent="0.3">
      <c r="A162" t="s">
        <v>207</v>
      </c>
      <c r="B162" s="81" t="s">
        <v>447</v>
      </c>
      <c r="C162" s="1">
        <v>2.65</v>
      </c>
      <c r="E162" s="1">
        <v>2.65</v>
      </c>
      <c r="F162" s="1">
        <v>2.915</v>
      </c>
      <c r="G162" s="1">
        <v>3.18</v>
      </c>
      <c r="H162" s="1">
        <v>3.4449999999999998</v>
      </c>
      <c r="I162" t="s">
        <v>574</v>
      </c>
    </row>
    <row r="163" spans="1:9" ht="43.2" x14ac:dyDescent="0.3">
      <c r="A163" t="s">
        <v>208</v>
      </c>
      <c r="B163" s="81" t="s">
        <v>448</v>
      </c>
      <c r="C163" s="1">
        <v>2.65</v>
      </c>
      <c r="E163" s="1">
        <v>2.65</v>
      </c>
      <c r="F163" s="1">
        <v>2.915</v>
      </c>
      <c r="G163" s="1">
        <v>3.18</v>
      </c>
      <c r="H163" s="1">
        <v>3.4449999999999998</v>
      </c>
      <c r="I163" t="s">
        <v>574</v>
      </c>
    </row>
    <row r="164" spans="1:9" ht="57.6" x14ac:dyDescent="0.3">
      <c r="A164" t="s">
        <v>209</v>
      </c>
      <c r="B164" s="81" t="s">
        <v>449</v>
      </c>
      <c r="C164" s="1">
        <v>2.65</v>
      </c>
      <c r="E164" s="1">
        <v>2.65</v>
      </c>
      <c r="F164" s="1">
        <v>2.915</v>
      </c>
      <c r="G164" s="1">
        <v>3.18</v>
      </c>
      <c r="H164" s="1">
        <v>3.4449999999999998</v>
      </c>
      <c r="I164" t="s">
        <v>574</v>
      </c>
    </row>
    <row r="165" spans="1:9" ht="86.4" x14ac:dyDescent="0.3">
      <c r="A165" t="s">
        <v>210</v>
      </c>
      <c r="B165" s="81" t="s">
        <v>450</v>
      </c>
      <c r="C165" s="1">
        <v>2.65</v>
      </c>
      <c r="E165" s="1">
        <v>2.65</v>
      </c>
      <c r="F165" s="1">
        <v>2.915</v>
      </c>
      <c r="G165" s="1">
        <v>3.18</v>
      </c>
      <c r="H165" s="1">
        <v>3.4449999999999998</v>
      </c>
      <c r="I165" t="s">
        <v>574</v>
      </c>
    </row>
    <row r="166" spans="1:9" ht="43.2" x14ac:dyDescent="0.3">
      <c r="A166" t="s">
        <v>211</v>
      </c>
      <c r="B166" s="81" t="s">
        <v>451</v>
      </c>
      <c r="C166" s="1">
        <v>2.65</v>
      </c>
      <c r="E166" s="1">
        <v>2.65</v>
      </c>
      <c r="F166" s="1">
        <v>2.915</v>
      </c>
      <c r="G166" s="1">
        <v>3.18</v>
      </c>
      <c r="H166" s="1">
        <v>3.4449999999999998</v>
      </c>
      <c r="I166" t="s">
        <v>574</v>
      </c>
    </row>
    <row r="167" spans="1:9" ht="43.2" x14ac:dyDescent="0.3">
      <c r="A167" t="s">
        <v>212</v>
      </c>
      <c r="B167" s="81" t="s">
        <v>452</v>
      </c>
    </row>
    <row r="168" spans="1:9" ht="28.8" x14ac:dyDescent="0.3">
      <c r="A168" t="s">
        <v>213</v>
      </c>
      <c r="B168" s="81" t="s">
        <v>453</v>
      </c>
      <c r="C168" s="1">
        <v>3.95</v>
      </c>
      <c r="E168" s="1">
        <v>3.95</v>
      </c>
      <c r="F168" s="1">
        <v>4.3449999999999998</v>
      </c>
      <c r="G168" s="1">
        <v>4.74</v>
      </c>
      <c r="H168" s="1">
        <v>5.1349999999999998</v>
      </c>
      <c r="I168" t="s">
        <v>573</v>
      </c>
    </row>
    <row r="169" spans="1:9" ht="28.8" x14ac:dyDescent="0.3">
      <c r="A169" t="s">
        <v>214</v>
      </c>
      <c r="B169" s="81" t="s">
        <v>454</v>
      </c>
      <c r="C169" s="1">
        <v>2.65</v>
      </c>
      <c r="E169" s="1">
        <v>2.65</v>
      </c>
      <c r="F169" s="1">
        <v>2.915</v>
      </c>
      <c r="G169" s="1">
        <v>3.18</v>
      </c>
      <c r="H169" s="1">
        <v>3.4449999999999998</v>
      </c>
      <c r="I169" t="s">
        <v>573</v>
      </c>
    </row>
    <row r="170" spans="1:9" ht="43.2" x14ac:dyDescent="0.3">
      <c r="A170" t="s">
        <v>215</v>
      </c>
      <c r="B170" s="81" t="s">
        <v>455</v>
      </c>
      <c r="C170" s="1">
        <v>2.65</v>
      </c>
      <c r="E170" s="1">
        <v>2.65</v>
      </c>
      <c r="F170" s="1">
        <v>2.915</v>
      </c>
      <c r="G170" s="1">
        <v>3.18</v>
      </c>
      <c r="H170" s="1">
        <v>3.4449999999999998</v>
      </c>
      <c r="I170" t="s">
        <v>574</v>
      </c>
    </row>
    <row r="171" spans="1:9" ht="57.6" x14ac:dyDescent="0.3">
      <c r="A171" t="s">
        <v>216</v>
      </c>
      <c r="B171" s="81" t="s">
        <v>456</v>
      </c>
      <c r="C171" s="1">
        <v>2.65</v>
      </c>
      <c r="E171" s="1">
        <v>2.65</v>
      </c>
      <c r="F171" s="1">
        <v>2.915</v>
      </c>
      <c r="G171" s="1">
        <v>3.18</v>
      </c>
      <c r="H171" s="1">
        <v>3.4449999999999998</v>
      </c>
      <c r="I171" t="s">
        <v>574</v>
      </c>
    </row>
    <row r="172" spans="1:9" ht="57.6" x14ac:dyDescent="0.3">
      <c r="A172" t="s">
        <v>217</v>
      </c>
      <c r="B172" s="81" t="s">
        <v>457</v>
      </c>
      <c r="C172" s="1">
        <v>2.65</v>
      </c>
      <c r="E172" s="1">
        <v>2.65</v>
      </c>
      <c r="F172" s="1">
        <v>2.915</v>
      </c>
      <c r="G172" s="1">
        <v>3.18</v>
      </c>
      <c r="H172" s="1">
        <v>3.4449999999999998</v>
      </c>
      <c r="I172" t="s">
        <v>574</v>
      </c>
    </row>
    <row r="173" spans="1:9" ht="57.6" x14ac:dyDescent="0.3">
      <c r="A173" t="s">
        <v>218</v>
      </c>
      <c r="B173" s="81" t="s">
        <v>458</v>
      </c>
      <c r="C173" s="1">
        <v>2.65</v>
      </c>
      <c r="E173" s="1">
        <v>2.65</v>
      </c>
      <c r="F173" s="1">
        <v>2.915</v>
      </c>
      <c r="G173" s="1">
        <v>3.18</v>
      </c>
      <c r="H173" s="1">
        <v>3.4449999999999998</v>
      </c>
      <c r="I173" t="s">
        <v>574</v>
      </c>
    </row>
    <row r="174" spans="1:9" ht="57.6" x14ac:dyDescent="0.3">
      <c r="A174" t="s">
        <v>219</v>
      </c>
      <c r="B174" s="81" t="s">
        <v>459</v>
      </c>
      <c r="C174" s="1">
        <v>2.65</v>
      </c>
      <c r="E174" s="1">
        <v>2.65</v>
      </c>
      <c r="F174" s="1">
        <v>2.915</v>
      </c>
      <c r="G174" s="1">
        <v>3.18</v>
      </c>
      <c r="H174" s="1">
        <v>3.4449999999999998</v>
      </c>
      <c r="I174" t="s">
        <v>574</v>
      </c>
    </row>
    <row r="175" spans="1:9" ht="72" x14ac:dyDescent="0.3">
      <c r="A175" t="s">
        <v>220</v>
      </c>
      <c r="B175" s="81" t="s">
        <v>460</v>
      </c>
      <c r="C175" s="1">
        <v>2.65</v>
      </c>
      <c r="E175" s="1">
        <v>2.65</v>
      </c>
      <c r="F175" s="1">
        <v>2.915</v>
      </c>
      <c r="G175" s="1">
        <v>3.18</v>
      </c>
      <c r="H175" s="1">
        <v>3.4449999999999998</v>
      </c>
      <c r="I175" t="s">
        <v>574</v>
      </c>
    </row>
    <row r="176" spans="1:9" ht="57.6" x14ac:dyDescent="0.3">
      <c r="A176" t="s">
        <v>221</v>
      </c>
      <c r="B176" s="81" t="s">
        <v>461</v>
      </c>
      <c r="C176" s="1">
        <v>2.65</v>
      </c>
      <c r="E176" s="1">
        <v>2.65</v>
      </c>
      <c r="F176" s="1">
        <v>2.915</v>
      </c>
      <c r="G176" s="1">
        <v>3.18</v>
      </c>
      <c r="H176" s="1">
        <v>3.4449999999999998</v>
      </c>
      <c r="I176" t="s">
        <v>574</v>
      </c>
    </row>
    <row r="177" spans="1:9" ht="43.2" x14ac:dyDescent="0.3">
      <c r="A177" t="s">
        <v>222</v>
      </c>
      <c r="B177" s="81" t="s">
        <v>462</v>
      </c>
    </row>
    <row r="178" spans="1:9" ht="43.2" x14ac:dyDescent="0.3">
      <c r="A178" t="s">
        <v>223</v>
      </c>
      <c r="B178" s="81" t="s">
        <v>463</v>
      </c>
      <c r="C178" s="1">
        <v>3.95</v>
      </c>
      <c r="E178" s="1">
        <v>3.95</v>
      </c>
      <c r="F178" s="1">
        <v>4.3449999999999998</v>
      </c>
      <c r="G178" s="1">
        <v>4.74</v>
      </c>
      <c r="H178" s="1">
        <v>5.1349999999999998</v>
      </c>
      <c r="I178" t="s">
        <v>573</v>
      </c>
    </row>
    <row r="179" spans="1:9" ht="28.8" x14ac:dyDescent="0.3">
      <c r="A179" t="s">
        <v>224</v>
      </c>
      <c r="B179" s="81" t="s">
        <v>464</v>
      </c>
      <c r="C179" s="1">
        <v>2.65</v>
      </c>
      <c r="E179" s="1">
        <v>2.65</v>
      </c>
      <c r="F179" s="1">
        <v>2.915</v>
      </c>
      <c r="G179" s="1">
        <v>3.18</v>
      </c>
      <c r="H179" s="1">
        <v>3.4449999999999998</v>
      </c>
      <c r="I179" t="s">
        <v>573</v>
      </c>
    </row>
    <row r="180" spans="1:9" ht="57.6" x14ac:dyDescent="0.3">
      <c r="A180" t="s">
        <v>225</v>
      </c>
      <c r="B180" s="81" t="s">
        <v>465</v>
      </c>
      <c r="C180" s="1">
        <v>2.65</v>
      </c>
      <c r="E180" s="1">
        <v>2.65</v>
      </c>
      <c r="F180" s="1">
        <v>2.915</v>
      </c>
      <c r="G180" s="1">
        <v>3.18</v>
      </c>
      <c r="H180" s="1">
        <v>3.4449999999999998</v>
      </c>
      <c r="I180" t="s">
        <v>574</v>
      </c>
    </row>
    <row r="181" spans="1:9" ht="43.2" x14ac:dyDescent="0.3">
      <c r="A181" t="s">
        <v>226</v>
      </c>
      <c r="B181" s="81" t="s">
        <v>466</v>
      </c>
      <c r="C181" s="1">
        <v>2.65</v>
      </c>
      <c r="E181" s="1">
        <v>2.65</v>
      </c>
      <c r="F181" s="1">
        <v>2.915</v>
      </c>
      <c r="G181" s="1">
        <v>3.18</v>
      </c>
      <c r="H181" s="1">
        <v>3.4449999999999998</v>
      </c>
      <c r="I181" t="s">
        <v>574</v>
      </c>
    </row>
    <row r="182" spans="1:9" ht="57.6" x14ac:dyDescent="0.3">
      <c r="A182" t="s">
        <v>227</v>
      </c>
      <c r="B182" s="81" t="s">
        <v>467</v>
      </c>
      <c r="C182" s="1">
        <v>2.65</v>
      </c>
      <c r="E182" s="1">
        <v>2.65</v>
      </c>
      <c r="F182" s="1">
        <v>2.915</v>
      </c>
      <c r="G182" s="1">
        <v>3.18</v>
      </c>
      <c r="H182" s="1">
        <v>3.4449999999999998</v>
      </c>
      <c r="I182" t="s">
        <v>574</v>
      </c>
    </row>
    <row r="183" spans="1:9" ht="57.6" x14ac:dyDescent="0.3">
      <c r="A183" t="s">
        <v>228</v>
      </c>
      <c r="B183" s="81" t="s">
        <v>468</v>
      </c>
      <c r="C183" s="1">
        <v>2.65</v>
      </c>
      <c r="E183" s="1">
        <v>2.65</v>
      </c>
      <c r="F183" s="1">
        <v>2.915</v>
      </c>
      <c r="G183" s="1">
        <v>3.18</v>
      </c>
      <c r="H183" s="1">
        <v>3.4449999999999998</v>
      </c>
      <c r="I183" t="s">
        <v>574</v>
      </c>
    </row>
    <row r="184" spans="1:9" ht="57.6" x14ac:dyDescent="0.3">
      <c r="A184" t="s">
        <v>229</v>
      </c>
      <c r="B184" s="81" t="s">
        <v>469</v>
      </c>
      <c r="C184" s="1">
        <v>2.65</v>
      </c>
      <c r="E184" s="1">
        <v>2.65</v>
      </c>
      <c r="F184" s="1">
        <v>2.915</v>
      </c>
      <c r="G184" s="1">
        <v>3.18</v>
      </c>
      <c r="H184" s="1">
        <v>3.4449999999999998</v>
      </c>
      <c r="I184" t="s">
        <v>574</v>
      </c>
    </row>
    <row r="185" spans="1:9" ht="28.8" x14ac:dyDescent="0.3">
      <c r="A185" t="s">
        <v>230</v>
      </c>
      <c r="B185" s="81" t="s">
        <v>470</v>
      </c>
      <c r="C185" s="1">
        <v>2.66</v>
      </c>
      <c r="E185" s="1">
        <v>2.66</v>
      </c>
      <c r="F185" s="1">
        <v>2.9260000000000002</v>
      </c>
      <c r="G185" s="1">
        <v>3.1920000000000002</v>
      </c>
      <c r="H185" s="1">
        <v>3.4580000000000002</v>
      </c>
      <c r="I185" t="s">
        <v>575</v>
      </c>
    </row>
    <row r="186" spans="1:9" ht="57.6" x14ac:dyDescent="0.3">
      <c r="A186" t="s">
        <v>231</v>
      </c>
      <c r="B186" s="81" t="s">
        <v>471</v>
      </c>
    </row>
    <row r="187" spans="1:9" ht="72" x14ac:dyDescent="0.3">
      <c r="A187" t="s">
        <v>232</v>
      </c>
      <c r="B187" s="81" t="s">
        <v>472</v>
      </c>
      <c r="C187" s="1">
        <v>2.66</v>
      </c>
      <c r="E187" s="1">
        <v>2.66</v>
      </c>
      <c r="F187" s="1">
        <v>2.9260000000000002</v>
      </c>
      <c r="G187" s="1">
        <v>3.1920000000000002</v>
      </c>
      <c r="H187" s="1">
        <v>3.4580000000000002</v>
      </c>
      <c r="I187" t="s">
        <v>574</v>
      </c>
    </row>
    <row r="188" spans="1:9" ht="43.2" x14ac:dyDescent="0.3">
      <c r="A188" t="s">
        <v>233</v>
      </c>
      <c r="B188" s="81" t="s">
        <v>473</v>
      </c>
      <c r="C188" s="1">
        <v>2.65</v>
      </c>
      <c r="E188" s="1">
        <v>2.65</v>
      </c>
      <c r="F188" s="1">
        <v>2.915</v>
      </c>
      <c r="G188" s="1">
        <v>3.18</v>
      </c>
      <c r="H188" s="1">
        <v>3.4449999999999998</v>
      </c>
      <c r="I188" t="s">
        <v>574</v>
      </c>
    </row>
    <row r="189" spans="1:9" ht="72" x14ac:dyDescent="0.3">
      <c r="A189" t="s">
        <v>234</v>
      </c>
      <c r="B189" s="81" t="s">
        <v>474</v>
      </c>
      <c r="C189" s="1">
        <v>2.66</v>
      </c>
      <c r="E189" s="1">
        <v>2.66</v>
      </c>
      <c r="F189" s="1">
        <v>2.9260000000000002</v>
      </c>
      <c r="G189" s="1">
        <v>3.1920000000000002</v>
      </c>
      <c r="H189" s="1">
        <v>3.4580000000000002</v>
      </c>
      <c r="I189" t="s">
        <v>574</v>
      </c>
    </row>
    <row r="190" spans="1:9" ht="43.2" x14ac:dyDescent="0.3">
      <c r="A190" t="s">
        <v>235</v>
      </c>
      <c r="B190" s="81" t="s">
        <v>475</v>
      </c>
      <c r="C190" s="1">
        <v>2.66</v>
      </c>
      <c r="E190" s="1">
        <v>2.66</v>
      </c>
      <c r="F190" s="1">
        <v>2.9260000000000002</v>
      </c>
      <c r="G190" s="1">
        <v>3.1920000000000002</v>
      </c>
      <c r="H190" s="1">
        <v>3.4580000000000002</v>
      </c>
      <c r="I190" t="s">
        <v>574</v>
      </c>
    </row>
    <row r="191" spans="1:9" ht="72" x14ac:dyDescent="0.3">
      <c r="A191" t="s">
        <v>236</v>
      </c>
      <c r="B191" s="81" t="s">
        <v>476</v>
      </c>
      <c r="C191" s="1">
        <v>2.66</v>
      </c>
      <c r="E191" s="1">
        <v>2.66</v>
      </c>
      <c r="F191" s="1">
        <v>2.9260000000000002</v>
      </c>
      <c r="G191" s="1">
        <v>3.1920000000000002</v>
      </c>
      <c r="H191" s="1">
        <v>3.4580000000000002</v>
      </c>
      <c r="I191" t="s">
        <v>575</v>
      </c>
    </row>
    <row r="192" spans="1:9" ht="57.6" x14ac:dyDescent="0.3">
      <c r="A192" t="s">
        <v>237</v>
      </c>
      <c r="B192" s="81" t="s">
        <v>477</v>
      </c>
      <c r="C192" s="1">
        <v>2.65</v>
      </c>
      <c r="E192" s="1">
        <v>2.65</v>
      </c>
      <c r="F192" s="1">
        <v>2.915</v>
      </c>
      <c r="G192" s="1">
        <v>3.18</v>
      </c>
      <c r="H192" s="1">
        <v>3.4449999999999998</v>
      </c>
      <c r="I192" t="s">
        <v>574</v>
      </c>
    </row>
    <row r="193" spans="1:9" ht="72" x14ac:dyDescent="0.3">
      <c r="A193" t="s">
        <v>238</v>
      </c>
      <c r="B193" s="81" t="s">
        <v>478</v>
      </c>
      <c r="C193" s="1">
        <v>2.66</v>
      </c>
      <c r="E193" s="1">
        <v>2.66</v>
      </c>
      <c r="F193" s="1">
        <v>2.9260000000000002</v>
      </c>
      <c r="G193" s="1">
        <v>3.1920000000000002</v>
      </c>
      <c r="H193" s="1">
        <v>3.4580000000000002</v>
      </c>
      <c r="I193" t="s">
        <v>575</v>
      </c>
    </row>
    <row r="194" spans="1:9" ht="86.4" x14ac:dyDescent="0.3">
      <c r="A194" t="s">
        <v>239</v>
      </c>
      <c r="B194" s="81" t="s">
        <v>479</v>
      </c>
      <c r="C194" s="1">
        <v>2.66</v>
      </c>
      <c r="E194" s="1">
        <v>2.66</v>
      </c>
      <c r="F194" s="1">
        <v>2.9260000000000002</v>
      </c>
      <c r="G194" s="1">
        <v>3.1920000000000002</v>
      </c>
      <c r="H194" s="1">
        <v>3.4580000000000002</v>
      </c>
      <c r="I194" t="s">
        <v>574</v>
      </c>
    </row>
    <row r="195" spans="1:9" ht="28.8" x14ac:dyDescent="0.3">
      <c r="A195" t="s">
        <v>240</v>
      </c>
      <c r="B195" s="81" t="s">
        <v>480</v>
      </c>
      <c r="C195" s="1">
        <v>2.66</v>
      </c>
      <c r="E195" s="1">
        <v>2.66</v>
      </c>
      <c r="F195" s="1">
        <v>2.9260000000000002</v>
      </c>
      <c r="G195" s="1">
        <v>3.1920000000000002</v>
      </c>
      <c r="H195" s="1">
        <v>3.4580000000000002</v>
      </c>
      <c r="I195" t="s">
        <v>574</v>
      </c>
    </row>
    <row r="196" spans="1:9" x14ac:dyDescent="0.3">
      <c r="A196" t="s">
        <v>241</v>
      </c>
      <c r="B196" s="81" t="s">
        <v>481</v>
      </c>
      <c r="C196" s="1">
        <v>2.66</v>
      </c>
      <c r="E196" s="1">
        <v>2.66</v>
      </c>
      <c r="F196" s="1">
        <v>2.9260000000000002</v>
      </c>
      <c r="G196" s="1">
        <v>3.1920000000000002</v>
      </c>
      <c r="H196" s="1">
        <v>3.4580000000000002</v>
      </c>
      <c r="I196" t="s">
        <v>574</v>
      </c>
    </row>
    <row r="197" spans="1:9" ht="28.8" x14ac:dyDescent="0.3">
      <c r="A197" t="s">
        <v>242</v>
      </c>
      <c r="B197" s="81" t="s">
        <v>482</v>
      </c>
      <c r="C197" s="1">
        <v>2.66</v>
      </c>
      <c r="E197" s="1">
        <v>2.66</v>
      </c>
      <c r="F197" s="1">
        <v>2.9260000000000002</v>
      </c>
      <c r="G197" s="1">
        <v>3.1920000000000002</v>
      </c>
      <c r="H197" s="1">
        <v>3.4580000000000002</v>
      </c>
      <c r="I197" t="s">
        <v>575</v>
      </c>
    </row>
    <row r="198" spans="1:9" ht="43.2" x14ac:dyDescent="0.3">
      <c r="A198" t="s">
        <v>243</v>
      </c>
      <c r="B198" s="81" t="s">
        <v>483</v>
      </c>
      <c r="C198" s="1">
        <v>0.79</v>
      </c>
      <c r="E198" s="1">
        <v>0.79</v>
      </c>
      <c r="F198" s="1">
        <v>0.86899999999999999</v>
      </c>
      <c r="G198" s="1">
        <v>0.94799999999999995</v>
      </c>
      <c r="H198" s="1">
        <v>1.0269999999999999</v>
      </c>
      <c r="I198" t="s">
        <v>573</v>
      </c>
    </row>
    <row r="199" spans="1:9" ht="86.4" x14ac:dyDescent="0.3">
      <c r="A199" t="s">
        <v>244</v>
      </c>
      <c r="B199" s="81" t="s">
        <v>484</v>
      </c>
      <c r="C199" s="1">
        <v>2.2599999999999998</v>
      </c>
      <c r="E199" s="1">
        <v>2.2599999999999998</v>
      </c>
      <c r="F199" s="1">
        <v>2.4860000000000002</v>
      </c>
      <c r="G199" s="1">
        <v>2.7120000000000002</v>
      </c>
      <c r="H199" s="1">
        <v>2.9380000000000002</v>
      </c>
      <c r="I199" t="s">
        <v>573</v>
      </c>
    </row>
    <row r="200" spans="1:9" x14ac:dyDescent="0.3">
      <c r="A200" t="s">
        <v>245</v>
      </c>
      <c r="B200" s="81" t="s">
        <v>485</v>
      </c>
    </row>
    <row r="201" spans="1:9" x14ac:dyDescent="0.3">
      <c r="A201" t="s">
        <v>246</v>
      </c>
      <c r="B201" s="81" t="s">
        <v>485</v>
      </c>
      <c r="C201" s="1">
        <v>1.65</v>
      </c>
      <c r="E201" s="1">
        <v>1.65</v>
      </c>
      <c r="F201" s="1">
        <v>1.8149999999999999</v>
      </c>
      <c r="G201" s="1">
        <v>1.98</v>
      </c>
      <c r="H201" s="1">
        <v>2.145</v>
      </c>
    </row>
    <row r="202" spans="1:9" ht="28.8" x14ac:dyDescent="0.3">
      <c r="A202" t="s">
        <v>247</v>
      </c>
      <c r="B202" s="81" t="s">
        <v>486</v>
      </c>
    </row>
    <row r="203" spans="1:9" x14ac:dyDescent="0.3">
      <c r="A203" t="s">
        <v>248</v>
      </c>
      <c r="B203" s="81" t="s">
        <v>487</v>
      </c>
      <c r="C203" s="1">
        <v>2.92</v>
      </c>
      <c r="E203" s="1">
        <v>2.92</v>
      </c>
      <c r="F203" s="1">
        <v>3.2120000000000002</v>
      </c>
      <c r="G203" s="1">
        <v>3.504</v>
      </c>
      <c r="H203" s="1">
        <v>3.7959999999999998</v>
      </c>
    </row>
    <row r="204" spans="1:9" ht="28.8" x14ac:dyDescent="0.3">
      <c r="A204" t="s">
        <v>249</v>
      </c>
      <c r="B204" s="81" t="s">
        <v>488</v>
      </c>
      <c r="C204" s="1">
        <v>0.83</v>
      </c>
      <c r="E204" s="1">
        <v>0.83</v>
      </c>
      <c r="F204" s="1">
        <v>0.91300000000000003</v>
      </c>
      <c r="G204" s="1">
        <v>0.996</v>
      </c>
      <c r="H204" s="1">
        <v>1.079</v>
      </c>
      <c r="I204" t="s">
        <v>573</v>
      </c>
    </row>
    <row r="205" spans="1:9" ht="28.8" x14ac:dyDescent="0.3">
      <c r="A205" t="s">
        <v>250</v>
      </c>
      <c r="B205" s="81" t="s">
        <v>489</v>
      </c>
      <c r="C205" s="1">
        <v>2.92</v>
      </c>
      <c r="E205" s="1">
        <v>2.92</v>
      </c>
      <c r="F205" s="1">
        <v>3.2120000000000002</v>
      </c>
      <c r="G205" s="1">
        <v>3.504</v>
      </c>
      <c r="H205" s="1">
        <v>3.7959999999999998</v>
      </c>
    </row>
    <row r="206" spans="1:9" ht="43.2" x14ac:dyDescent="0.3">
      <c r="A206" t="s">
        <v>251</v>
      </c>
      <c r="B206" s="81" t="s">
        <v>490</v>
      </c>
      <c r="C206" s="1">
        <v>0.83</v>
      </c>
      <c r="E206" s="1">
        <v>0.83</v>
      </c>
      <c r="F206" s="1">
        <v>0.91300000000000003</v>
      </c>
      <c r="G206" s="1">
        <v>0.996</v>
      </c>
      <c r="H206" s="1">
        <v>1.079</v>
      </c>
      <c r="I206" t="s">
        <v>573</v>
      </c>
    </row>
    <row r="207" spans="1:9" ht="43.2" x14ac:dyDescent="0.3">
      <c r="A207" t="s">
        <v>252</v>
      </c>
      <c r="B207" s="81" t="s">
        <v>491</v>
      </c>
      <c r="C207" s="1">
        <v>2.92</v>
      </c>
      <c r="E207" s="1">
        <v>2.92</v>
      </c>
      <c r="F207" s="1">
        <v>3.2120000000000002</v>
      </c>
      <c r="G207" s="1">
        <v>3.504</v>
      </c>
      <c r="H207" s="1">
        <v>3.7959999999999998</v>
      </c>
    </row>
    <row r="208" spans="1:9" ht="43.2" x14ac:dyDescent="0.3">
      <c r="A208" t="s">
        <v>253</v>
      </c>
      <c r="B208" s="81" t="s">
        <v>492</v>
      </c>
      <c r="C208" s="1">
        <v>0.83</v>
      </c>
      <c r="E208" s="1">
        <v>0.83</v>
      </c>
      <c r="F208" s="1">
        <v>0.91300000000000003</v>
      </c>
      <c r="G208" s="1">
        <v>0.996</v>
      </c>
      <c r="H208" s="1">
        <v>1.079</v>
      </c>
      <c r="I208" t="s">
        <v>573</v>
      </c>
    </row>
    <row r="209" spans="1:9" ht="86.4" x14ac:dyDescent="0.3">
      <c r="A209" t="s">
        <v>254</v>
      </c>
      <c r="B209" s="81" t="s">
        <v>493</v>
      </c>
      <c r="C209" s="1">
        <v>0.83</v>
      </c>
      <c r="E209" s="1">
        <v>0.83</v>
      </c>
      <c r="F209" s="1">
        <v>0.91300000000000003</v>
      </c>
      <c r="G209" s="1">
        <v>0.996</v>
      </c>
      <c r="H209" s="1">
        <v>1.079</v>
      </c>
      <c r="I209" t="s">
        <v>573</v>
      </c>
    </row>
    <row r="210" spans="1:9" ht="86.4" x14ac:dyDescent="0.3">
      <c r="A210" t="s">
        <v>255</v>
      </c>
      <c r="B210" s="81" t="s">
        <v>494</v>
      </c>
      <c r="C210" s="1">
        <v>0.83</v>
      </c>
      <c r="E210" s="1">
        <v>0.83</v>
      </c>
      <c r="F210" s="1">
        <v>0.91300000000000003</v>
      </c>
      <c r="G210" s="1">
        <v>0.996</v>
      </c>
      <c r="H210" s="1">
        <v>1.079</v>
      </c>
      <c r="I210" t="s">
        <v>573</v>
      </c>
    </row>
    <row r="211" spans="1:9" ht="72" x14ac:dyDescent="0.3">
      <c r="A211" t="s">
        <v>256</v>
      </c>
      <c r="B211" s="81" t="s">
        <v>495</v>
      </c>
      <c r="C211" s="1">
        <v>2.92</v>
      </c>
      <c r="E211" s="1">
        <v>2.92</v>
      </c>
      <c r="F211" s="1">
        <v>3.2120000000000002</v>
      </c>
      <c r="G211" s="1">
        <v>3.504</v>
      </c>
      <c r="H211" s="1">
        <v>3.7959999999999998</v>
      </c>
    </row>
    <row r="212" spans="1:9" ht="57.6" x14ac:dyDescent="0.3">
      <c r="A212" t="s">
        <v>257</v>
      </c>
      <c r="B212" s="81" t="s">
        <v>496</v>
      </c>
      <c r="C212" s="1">
        <v>2.92</v>
      </c>
      <c r="E212" s="1">
        <v>2.92</v>
      </c>
      <c r="F212" s="1">
        <v>3.2120000000000002</v>
      </c>
      <c r="G212" s="1">
        <v>3.504</v>
      </c>
      <c r="H212" s="1">
        <v>3.7959999999999998</v>
      </c>
    </row>
    <row r="213" spans="1:9" ht="72" x14ac:dyDescent="0.3">
      <c r="A213" t="s">
        <v>258</v>
      </c>
      <c r="B213" s="81" t="s">
        <v>497</v>
      </c>
      <c r="C213" s="1">
        <v>0.83</v>
      </c>
      <c r="E213" s="1">
        <v>0.83</v>
      </c>
      <c r="F213" s="1">
        <v>0.91300000000000003</v>
      </c>
      <c r="G213" s="1">
        <v>0.996</v>
      </c>
      <c r="H213" s="1">
        <v>1.079</v>
      </c>
      <c r="I213" t="s">
        <v>574</v>
      </c>
    </row>
    <row r="214" spans="1:9" ht="72" x14ac:dyDescent="0.3">
      <c r="A214" t="s">
        <v>259</v>
      </c>
      <c r="B214" s="81" t="s">
        <v>498</v>
      </c>
      <c r="C214" s="1">
        <v>0.83</v>
      </c>
      <c r="E214" s="1">
        <v>0.83</v>
      </c>
      <c r="F214" s="1">
        <v>0.91300000000000003</v>
      </c>
      <c r="G214" s="1">
        <v>0.996</v>
      </c>
      <c r="H214" s="1">
        <v>1.079</v>
      </c>
      <c r="I214" t="s">
        <v>575</v>
      </c>
    </row>
    <row r="215" spans="1:9" ht="28.8" x14ac:dyDescent="0.3">
      <c r="A215" t="s">
        <v>260</v>
      </c>
      <c r="B215" s="81" t="s">
        <v>499</v>
      </c>
      <c r="C215" s="1">
        <v>0.83</v>
      </c>
      <c r="E215" s="1">
        <v>0.83</v>
      </c>
      <c r="F215" s="1">
        <v>0.91300000000000003</v>
      </c>
      <c r="G215" s="1">
        <v>0.996</v>
      </c>
      <c r="H215" s="1">
        <v>1.079</v>
      </c>
      <c r="I215" t="s">
        <v>573</v>
      </c>
    </row>
    <row r="216" spans="1:9" ht="43.2" x14ac:dyDescent="0.3">
      <c r="A216" t="s">
        <v>261</v>
      </c>
      <c r="B216" s="81" t="s">
        <v>500</v>
      </c>
      <c r="C216" s="1">
        <v>0.83</v>
      </c>
      <c r="E216" s="1">
        <v>0.83</v>
      </c>
      <c r="F216" s="1">
        <v>0.91300000000000003</v>
      </c>
      <c r="G216" s="1">
        <v>0.996</v>
      </c>
      <c r="H216" s="1">
        <v>1.079</v>
      </c>
      <c r="I216" t="s">
        <v>573</v>
      </c>
    </row>
    <row r="217" spans="1:9" ht="72" x14ac:dyDescent="0.3">
      <c r="A217" t="s">
        <v>262</v>
      </c>
      <c r="B217" s="81" t="s">
        <v>501</v>
      </c>
    </row>
    <row r="218" spans="1:9" ht="43.2" x14ac:dyDescent="0.3">
      <c r="A218" t="s">
        <v>263</v>
      </c>
      <c r="B218" s="81" t="s">
        <v>502</v>
      </c>
      <c r="C218" s="1">
        <v>2.92</v>
      </c>
      <c r="E218" s="1">
        <v>2.92</v>
      </c>
      <c r="F218" s="1">
        <v>3.2120000000000002</v>
      </c>
      <c r="G218" s="1">
        <v>3.504</v>
      </c>
      <c r="H218" s="1">
        <v>3.7959999999999998</v>
      </c>
    </row>
    <row r="219" spans="1:9" ht="57.6" x14ac:dyDescent="0.3">
      <c r="A219" t="s">
        <v>264</v>
      </c>
      <c r="B219" s="81" t="s">
        <v>503</v>
      </c>
      <c r="C219" s="1">
        <v>0.83</v>
      </c>
      <c r="E219" s="1">
        <v>0.83</v>
      </c>
      <c r="F219" s="1">
        <v>0.91300000000000003</v>
      </c>
      <c r="G219" s="1">
        <v>0.996</v>
      </c>
      <c r="H219" s="1">
        <v>1.079</v>
      </c>
      <c r="I219" t="s">
        <v>573</v>
      </c>
    </row>
    <row r="220" spans="1:9" ht="57.6" x14ac:dyDescent="0.3">
      <c r="A220" t="s">
        <v>265</v>
      </c>
      <c r="B220" s="81" t="s">
        <v>504</v>
      </c>
      <c r="C220" s="1">
        <v>2.92</v>
      </c>
      <c r="E220" s="1">
        <v>2.92</v>
      </c>
      <c r="F220" s="1">
        <v>3.2120000000000002</v>
      </c>
      <c r="G220" s="1">
        <v>3.504</v>
      </c>
      <c r="H220" s="1">
        <v>3.7959999999999998</v>
      </c>
    </row>
    <row r="221" spans="1:9" ht="72" x14ac:dyDescent="0.3">
      <c r="A221" t="s">
        <v>266</v>
      </c>
      <c r="B221" s="81" t="s">
        <v>505</v>
      </c>
      <c r="C221" s="1">
        <v>0.83</v>
      </c>
      <c r="E221" s="1">
        <v>0.83</v>
      </c>
      <c r="F221" s="1">
        <v>0.91300000000000003</v>
      </c>
      <c r="G221" s="1">
        <v>0.996</v>
      </c>
      <c r="H221" s="1">
        <v>1.079</v>
      </c>
      <c r="I221" t="s">
        <v>573</v>
      </c>
    </row>
    <row r="222" spans="1:9" ht="43.2" x14ac:dyDescent="0.3">
      <c r="A222" t="s">
        <v>267</v>
      </c>
      <c r="B222" s="81" t="s">
        <v>506</v>
      </c>
      <c r="C222" s="1">
        <v>0.83</v>
      </c>
      <c r="E222" s="1">
        <v>0.83</v>
      </c>
      <c r="F222" s="1">
        <v>0.91300000000000003</v>
      </c>
      <c r="G222" s="1">
        <v>0.996</v>
      </c>
      <c r="H222" s="1">
        <v>1.079</v>
      </c>
      <c r="I222" t="s">
        <v>573</v>
      </c>
    </row>
    <row r="223" spans="1:9" ht="28.8" x14ac:dyDescent="0.3">
      <c r="A223" t="s">
        <v>268</v>
      </c>
      <c r="B223" s="81" t="s">
        <v>507</v>
      </c>
      <c r="C223" s="1">
        <v>0.83</v>
      </c>
      <c r="E223" s="1">
        <v>0.83</v>
      </c>
      <c r="F223" s="1">
        <v>0.91300000000000003</v>
      </c>
      <c r="G223" s="1">
        <v>0.996</v>
      </c>
      <c r="H223" s="1">
        <v>1.079</v>
      </c>
    </row>
    <row r="224" spans="1:9" ht="43.2" x14ac:dyDescent="0.3">
      <c r="A224" t="s">
        <v>269</v>
      </c>
      <c r="B224" s="81" t="s">
        <v>508</v>
      </c>
      <c r="C224" s="1">
        <v>0.83</v>
      </c>
      <c r="E224" s="1">
        <v>0.83</v>
      </c>
      <c r="F224" s="1">
        <v>0.91300000000000003</v>
      </c>
      <c r="G224" s="1">
        <v>0.996</v>
      </c>
      <c r="H224" s="1">
        <v>1.079</v>
      </c>
      <c r="I224" t="s">
        <v>573</v>
      </c>
    </row>
    <row r="225" spans="1:9" ht="43.2" x14ac:dyDescent="0.3">
      <c r="A225" t="s">
        <v>270</v>
      </c>
      <c r="B225" s="81" t="s">
        <v>509</v>
      </c>
      <c r="C225" s="1">
        <v>0.83</v>
      </c>
      <c r="E225" s="1">
        <v>0.83</v>
      </c>
      <c r="F225" s="1">
        <v>0.91300000000000003</v>
      </c>
      <c r="G225" s="1">
        <v>0.996</v>
      </c>
      <c r="H225" s="1">
        <v>1.079</v>
      </c>
      <c r="I225" t="s">
        <v>573</v>
      </c>
    </row>
    <row r="226" spans="1:9" ht="86.4" x14ac:dyDescent="0.3">
      <c r="A226" t="s">
        <v>271</v>
      </c>
      <c r="B226" s="81" t="s">
        <v>510</v>
      </c>
      <c r="C226" s="1">
        <v>0.83</v>
      </c>
      <c r="E226" s="1">
        <v>0.83</v>
      </c>
      <c r="F226" s="1">
        <v>0.91300000000000003</v>
      </c>
      <c r="G226" s="1">
        <v>0.996</v>
      </c>
      <c r="H226" s="1">
        <v>1.079</v>
      </c>
      <c r="I226" t="s">
        <v>573</v>
      </c>
    </row>
    <row r="227" spans="1:9" ht="100.8" x14ac:dyDescent="0.3">
      <c r="A227" t="s">
        <v>272</v>
      </c>
      <c r="B227" s="81" t="s">
        <v>511</v>
      </c>
      <c r="C227" s="1">
        <v>0.83</v>
      </c>
      <c r="E227" s="1">
        <v>0.83</v>
      </c>
      <c r="F227" s="1">
        <v>0.91300000000000003</v>
      </c>
      <c r="G227" s="1">
        <v>0.996</v>
      </c>
      <c r="H227" s="1">
        <v>1.079</v>
      </c>
      <c r="I227" t="s">
        <v>573</v>
      </c>
    </row>
    <row r="228" spans="1:9" ht="100.8" x14ac:dyDescent="0.3">
      <c r="A228" t="s">
        <v>273</v>
      </c>
      <c r="B228" s="81" t="s">
        <v>512</v>
      </c>
      <c r="C228" s="1">
        <v>0.83</v>
      </c>
      <c r="E228" s="1">
        <v>0.83</v>
      </c>
      <c r="F228" s="1">
        <v>0.91300000000000003</v>
      </c>
      <c r="G228" s="1">
        <v>0.996</v>
      </c>
      <c r="H228" s="1">
        <v>1.079</v>
      </c>
      <c r="I228" t="s">
        <v>573</v>
      </c>
    </row>
    <row r="229" spans="1:9" ht="100.8" x14ac:dyDescent="0.3">
      <c r="A229" t="s">
        <v>274</v>
      </c>
      <c r="B229" s="81" t="s">
        <v>513</v>
      </c>
      <c r="C229" s="1">
        <v>2.92</v>
      </c>
      <c r="E229" s="1">
        <v>2.92</v>
      </c>
      <c r="F229" s="1">
        <v>3.2120000000000002</v>
      </c>
      <c r="G229" s="1">
        <v>3.504</v>
      </c>
      <c r="H229" s="1">
        <v>3.7959999999999998</v>
      </c>
    </row>
    <row r="230" spans="1:9" ht="100.8" x14ac:dyDescent="0.3">
      <c r="A230" t="s">
        <v>275</v>
      </c>
      <c r="B230" s="81" t="s">
        <v>514</v>
      </c>
      <c r="C230" s="1">
        <v>2.92</v>
      </c>
      <c r="E230" s="1">
        <v>2.92</v>
      </c>
      <c r="F230" s="1">
        <v>3.2120000000000002</v>
      </c>
      <c r="G230" s="1">
        <v>3.504</v>
      </c>
      <c r="H230" s="1">
        <v>3.7959999999999998</v>
      </c>
    </row>
    <row r="231" spans="1:9" ht="43.2" x14ac:dyDescent="0.3">
      <c r="A231" t="s">
        <v>276</v>
      </c>
      <c r="B231" s="81" t="s">
        <v>515</v>
      </c>
      <c r="C231" s="1">
        <v>0.83</v>
      </c>
      <c r="E231" s="1">
        <v>0.83</v>
      </c>
      <c r="F231" s="1">
        <v>0.91300000000000003</v>
      </c>
      <c r="G231" s="1">
        <v>0.996</v>
      </c>
      <c r="H231" s="1">
        <v>1.079</v>
      </c>
      <c r="I231" t="s">
        <v>574</v>
      </c>
    </row>
    <row r="232" spans="1:9" ht="43.2" x14ac:dyDescent="0.3">
      <c r="A232" t="s">
        <v>277</v>
      </c>
      <c r="B232" s="81" t="s">
        <v>516</v>
      </c>
      <c r="C232" s="1">
        <v>0.83</v>
      </c>
      <c r="E232" s="1">
        <v>0.83</v>
      </c>
      <c r="F232" s="1">
        <v>0.91300000000000003</v>
      </c>
      <c r="G232" s="1">
        <v>0.996</v>
      </c>
      <c r="H232" s="1">
        <v>1.079</v>
      </c>
      <c r="I232" t="s">
        <v>574</v>
      </c>
    </row>
    <row r="233" spans="1:9" ht="86.4" x14ac:dyDescent="0.3">
      <c r="A233" t="s">
        <v>278</v>
      </c>
      <c r="B233" s="81" t="s">
        <v>517</v>
      </c>
      <c r="C233" s="1">
        <v>0.83</v>
      </c>
      <c r="E233" s="1">
        <v>0.83</v>
      </c>
      <c r="F233" s="1">
        <v>0.91300000000000003</v>
      </c>
      <c r="G233" s="1">
        <v>0.996</v>
      </c>
      <c r="H233" s="1">
        <v>1.079</v>
      </c>
      <c r="I233" t="s">
        <v>574</v>
      </c>
    </row>
    <row r="234" spans="1:9" ht="28.8" x14ac:dyDescent="0.3">
      <c r="A234" t="s">
        <v>279</v>
      </c>
      <c r="B234" s="81" t="s">
        <v>518</v>
      </c>
      <c r="C234" s="1">
        <v>2.92</v>
      </c>
      <c r="E234" s="1">
        <v>2.92</v>
      </c>
      <c r="F234" s="1">
        <v>3.2120000000000002</v>
      </c>
      <c r="G234" s="1">
        <v>3.504</v>
      </c>
      <c r="H234" s="1">
        <v>3.7959999999999998</v>
      </c>
    </row>
    <row r="235" spans="1:9" ht="43.2" x14ac:dyDescent="0.3">
      <c r="A235" t="s">
        <v>280</v>
      </c>
      <c r="B235" s="81" t="s">
        <v>519</v>
      </c>
      <c r="C235" s="1">
        <v>0.83</v>
      </c>
      <c r="E235" s="1">
        <v>0.83</v>
      </c>
      <c r="F235" s="1">
        <v>0.91300000000000003</v>
      </c>
      <c r="G235" s="1">
        <v>0.996</v>
      </c>
      <c r="H235" s="1">
        <v>1.079</v>
      </c>
      <c r="I235" t="s">
        <v>573</v>
      </c>
    </row>
    <row r="236" spans="1:9" ht="43.2" x14ac:dyDescent="0.3">
      <c r="A236" t="s">
        <v>281</v>
      </c>
      <c r="B236" s="81" t="s">
        <v>520</v>
      </c>
      <c r="C236" s="1">
        <v>0.83</v>
      </c>
      <c r="E236" s="1">
        <v>0.83</v>
      </c>
      <c r="F236" s="1">
        <v>0.91300000000000003</v>
      </c>
      <c r="G236" s="1">
        <v>0.996</v>
      </c>
      <c r="H236" s="1">
        <v>1.079</v>
      </c>
      <c r="I236" t="s">
        <v>573</v>
      </c>
    </row>
    <row r="237" spans="1:9" ht="100.8" x14ac:dyDescent="0.3">
      <c r="A237" t="s">
        <v>282</v>
      </c>
      <c r="B237" s="81" t="s">
        <v>521</v>
      </c>
      <c r="C237" s="1">
        <v>2.92</v>
      </c>
      <c r="E237" s="1">
        <v>2.92</v>
      </c>
      <c r="F237" s="1">
        <v>3.2120000000000002</v>
      </c>
      <c r="G237" s="1">
        <v>3.504</v>
      </c>
      <c r="H237" s="1">
        <v>3.7959999999999998</v>
      </c>
    </row>
    <row r="238" spans="1:9" ht="100.8" x14ac:dyDescent="0.3">
      <c r="A238" t="s">
        <v>283</v>
      </c>
      <c r="B238" s="81" t="s">
        <v>522</v>
      </c>
      <c r="C238" s="1">
        <v>0.83</v>
      </c>
      <c r="E238" s="1">
        <v>0.83</v>
      </c>
      <c r="F238" s="1">
        <v>0.91300000000000003</v>
      </c>
      <c r="G238" s="1">
        <v>0.996</v>
      </c>
      <c r="H238" s="1">
        <v>1.079</v>
      </c>
      <c r="I238" t="s">
        <v>573</v>
      </c>
    </row>
    <row r="239" spans="1:9" ht="57.6" x14ac:dyDescent="0.3">
      <c r="A239" t="s">
        <v>284</v>
      </c>
      <c r="B239" s="81" t="s">
        <v>523</v>
      </c>
      <c r="C239" s="1">
        <v>0.83</v>
      </c>
      <c r="E239" s="1">
        <v>0.83</v>
      </c>
      <c r="F239" s="1">
        <v>0.91300000000000003</v>
      </c>
      <c r="G239" s="1">
        <v>0.996</v>
      </c>
      <c r="H239" s="1">
        <v>1.079</v>
      </c>
      <c r="I239" t="s">
        <v>573</v>
      </c>
    </row>
    <row r="240" spans="1:9" ht="28.8" x14ac:dyDescent="0.3">
      <c r="A240" t="s">
        <v>285</v>
      </c>
      <c r="B240" s="81" t="s">
        <v>524</v>
      </c>
    </row>
    <row r="241" spans="1:9" x14ac:dyDescent="0.3">
      <c r="A241" t="s">
        <v>286</v>
      </c>
      <c r="B241" s="81" t="s">
        <v>525</v>
      </c>
      <c r="C241" s="1">
        <v>1.65</v>
      </c>
      <c r="E241" s="1">
        <v>1.65</v>
      </c>
      <c r="F241" s="1">
        <v>1.8149999999999999</v>
      </c>
      <c r="G241" s="1">
        <v>1.98</v>
      </c>
      <c r="H241" s="1">
        <v>2.145</v>
      </c>
    </row>
    <row r="242" spans="1:9" ht="28.8" x14ac:dyDescent="0.3">
      <c r="A242" t="s">
        <v>287</v>
      </c>
      <c r="B242" s="81" t="s">
        <v>526</v>
      </c>
      <c r="C242" s="1">
        <v>1.65</v>
      </c>
      <c r="E242" s="1">
        <v>1.65</v>
      </c>
      <c r="F242" s="1">
        <v>1.8149999999999999</v>
      </c>
      <c r="G242" s="1">
        <v>1.98</v>
      </c>
      <c r="H242" s="1">
        <v>2.145</v>
      </c>
    </row>
    <row r="243" spans="1:9" x14ac:dyDescent="0.3">
      <c r="A243" t="s">
        <v>288</v>
      </c>
      <c r="B243" s="81" t="s">
        <v>527</v>
      </c>
      <c r="C243" s="1">
        <v>0.74</v>
      </c>
      <c r="E243" s="1">
        <v>0.74</v>
      </c>
      <c r="F243" s="1">
        <v>0.81399999999999995</v>
      </c>
      <c r="G243" s="1">
        <v>0.88800000000000001</v>
      </c>
      <c r="H243" s="1">
        <v>0.96199999999999997</v>
      </c>
      <c r="I243" t="s">
        <v>573</v>
      </c>
    </row>
    <row r="244" spans="1:9" x14ac:dyDescent="0.3">
      <c r="A244" t="s">
        <v>289</v>
      </c>
      <c r="B244" s="81" t="s">
        <v>528</v>
      </c>
      <c r="C244" s="1">
        <v>2.36</v>
      </c>
      <c r="E244" s="1">
        <v>2.36</v>
      </c>
      <c r="F244" s="1">
        <v>2.5960000000000001</v>
      </c>
      <c r="G244" s="1">
        <v>2.8319999999999999</v>
      </c>
      <c r="H244" s="1">
        <v>3.0680000000000001</v>
      </c>
    </row>
    <row r="245" spans="1:9" ht="28.8" x14ac:dyDescent="0.3">
      <c r="A245" t="s">
        <v>290</v>
      </c>
      <c r="B245" s="81" t="s">
        <v>529</v>
      </c>
      <c r="C245" s="1">
        <v>2.36</v>
      </c>
      <c r="E245" s="1">
        <v>2.36</v>
      </c>
      <c r="F245" s="1">
        <v>2.5960000000000001</v>
      </c>
      <c r="G245" s="1">
        <v>2.8319999999999999</v>
      </c>
      <c r="H245" s="1">
        <v>3.0680000000000001</v>
      </c>
    </row>
    <row r="246" spans="1:9" ht="28.8" x14ac:dyDescent="0.3">
      <c r="A246" t="s">
        <v>291</v>
      </c>
      <c r="B246" s="81" t="s">
        <v>530</v>
      </c>
      <c r="C246" s="1">
        <v>2.36</v>
      </c>
      <c r="E246" s="1">
        <v>2.36</v>
      </c>
      <c r="F246" s="1">
        <v>2.5960000000000001</v>
      </c>
      <c r="G246" s="1">
        <v>2.8319999999999999</v>
      </c>
      <c r="H246" s="1">
        <v>3.0680000000000001</v>
      </c>
    </row>
    <row r="247" spans="1:9" ht="43.2" x14ac:dyDescent="0.3">
      <c r="A247" t="s">
        <v>292</v>
      </c>
      <c r="B247" s="81" t="s">
        <v>531</v>
      </c>
      <c r="C247" s="1">
        <v>2.36</v>
      </c>
      <c r="E247" s="1">
        <v>2.36</v>
      </c>
      <c r="F247" s="1">
        <v>2.5960000000000001</v>
      </c>
      <c r="G247" s="1">
        <v>2.8319999999999999</v>
      </c>
      <c r="H247" s="1">
        <v>3.0680000000000001</v>
      </c>
    </row>
    <row r="248" spans="1:9" x14ac:dyDescent="0.3">
      <c r="A248" t="s">
        <v>293</v>
      </c>
      <c r="B248" s="81" t="s">
        <v>532</v>
      </c>
      <c r="C248" s="1">
        <v>0.74</v>
      </c>
      <c r="E248" s="1">
        <v>0.74</v>
      </c>
      <c r="F248" s="1">
        <v>0.81399999999999995</v>
      </c>
      <c r="G248" s="1">
        <v>0.88800000000000001</v>
      </c>
      <c r="H248" s="1">
        <v>0.96199999999999997</v>
      </c>
      <c r="I248" t="s">
        <v>573</v>
      </c>
    </row>
    <row r="249" spans="1:9" ht="28.8" x14ac:dyDescent="0.3">
      <c r="A249" t="s">
        <v>294</v>
      </c>
      <c r="B249" s="81" t="s">
        <v>533</v>
      </c>
      <c r="C249" s="1">
        <v>0.74</v>
      </c>
      <c r="E249" s="1">
        <v>0.74</v>
      </c>
      <c r="F249" s="1">
        <v>0.81399999999999995</v>
      </c>
      <c r="G249" s="1">
        <v>0.88800000000000001</v>
      </c>
      <c r="H249" s="1">
        <v>0.96199999999999997</v>
      </c>
      <c r="I249" t="s">
        <v>573</v>
      </c>
    </row>
    <row r="250" spans="1:9" ht="28.8" x14ac:dyDescent="0.3">
      <c r="A250" t="s">
        <v>295</v>
      </c>
      <c r="B250" s="81" t="s">
        <v>534</v>
      </c>
      <c r="C250" s="1">
        <v>0.74</v>
      </c>
      <c r="E250" s="1">
        <v>0.74</v>
      </c>
      <c r="F250" s="1">
        <v>0.81399999999999995</v>
      </c>
      <c r="G250" s="1">
        <v>0.88800000000000001</v>
      </c>
      <c r="H250" s="1">
        <v>0.96199999999999997</v>
      </c>
      <c r="I250" t="s">
        <v>573</v>
      </c>
    </row>
    <row r="251" spans="1:9" ht="43.2" x14ac:dyDescent="0.3">
      <c r="A251" t="s">
        <v>296</v>
      </c>
      <c r="B251" s="81" t="s">
        <v>535</v>
      </c>
      <c r="C251" s="1">
        <v>0.74</v>
      </c>
      <c r="E251" s="1">
        <v>0.74</v>
      </c>
      <c r="F251" s="1">
        <v>0.81399999999999995</v>
      </c>
      <c r="G251" s="1">
        <v>0.88800000000000001</v>
      </c>
      <c r="H251" s="1">
        <v>0.96199999999999997</v>
      </c>
      <c r="I251" t="s">
        <v>573</v>
      </c>
    </row>
    <row r="252" spans="1:9" ht="100.8" x14ac:dyDescent="0.3">
      <c r="A252" t="s">
        <v>297</v>
      </c>
      <c r="B252" s="81" t="s">
        <v>536</v>
      </c>
      <c r="C252" s="1">
        <v>2.1800000000000002</v>
      </c>
      <c r="E252" s="1">
        <v>2.1800000000000002</v>
      </c>
      <c r="F252" s="1">
        <v>2.3980000000000001</v>
      </c>
      <c r="G252" s="1">
        <v>2.6160000000000001</v>
      </c>
      <c r="H252" s="1">
        <v>2.8340000000000001</v>
      </c>
      <c r="I252" t="s">
        <v>573</v>
      </c>
    </row>
    <row r="253" spans="1:9" ht="86.4" x14ac:dyDescent="0.3">
      <c r="A253" t="s">
        <v>298</v>
      </c>
      <c r="B253" s="81" t="s">
        <v>537</v>
      </c>
      <c r="C253" s="1">
        <v>2.02</v>
      </c>
      <c r="E253" s="1">
        <v>2.02</v>
      </c>
      <c r="F253" s="1">
        <v>2.222</v>
      </c>
      <c r="G253" s="1">
        <v>2.4239999999999999</v>
      </c>
      <c r="H253" s="1">
        <v>2.6259999999999999</v>
      </c>
      <c r="I253" t="s">
        <v>573</v>
      </c>
    </row>
    <row r="254" spans="1:9" ht="86.4" x14ac:dyDescent="0.3">
      <c r="A254" t="s">
        <v>299</v>
      </c>
      <c r="B254" s="81" t="s">
        <v>538</v>
      </c>
      <c r="C254" s="1">
        <v>0.84</v>
      </c>
      <c r="E254" s="1">
        <v>0.84</v>
      </c>
      <c r="F254" s="1">
        <v>0.92400000000000004</v>
      </c>
      <c r="G254" s="1">
        <v>1.008</v>
      </c>
      <c r="H254" s="1">
        <v>1.0920000000000001</v>
      </c>
      <c r="I254" t="s">
        <v>573</v>
      </c>
    </row>
    <row r="255" spans="1:9" ht="43.2" x14ac:dyDescent="0.3">
      <c r="A255" t="s">
        <v>300</v>
      </c>
      <c r="B255" s="81" t="s">
        <v>539</v>
      </c>
    </row>
    <row r="256" spans="1:9" ht="43.2" x14ac:dyDescent="0.3">
      <c r="A256" t="s">
        <v>301</v>
      </c>
      <c r="B256" s="81" t="s">
        <v>539</v>
      </c>
      <c r="C256" s="1">
        <v>2.31</v>
      </c>
      <c r="E256" s="1">
        <v>2.31</v>
      </c>
      <c r="F256" s="1">
        <v>2.5409999999999999</v>
      </c>
      <c r="G256" s="1">
        <v>2.7719999999999998</v>
      </c>
      <c r="H256" s="1">
        <v>3.0030000000000001</v>
      </c>
      <c r="I256" t="s">
        <v>573</v>
      </c>
    </row>
    <row r="257" spans="1:9" ht="72" x14ac:dyDescent="0.3">
      <c r="A257" t="s">
        <v>302</v>
      </c>
      <c r="B257" s="81" t="s">
        <v>540</v>
      </c>
    </row>
    <row r="258" spans="1:9" x14ac:dyDescent="0.3">
      <c r="A258" t="s">
        <v>303</v>
      </c>
      <c r="B258" s="81" t="s">
        <v>541</v>
      </c>
      <c r="C258" s="1">
        <v>0.74</v>
      </c>
      <c r="E258" s="1">
        <v>0.74</v>
      </c>
      <c r="F258" s="1">
        <v>0.81399999999999995</v>
      </c>
      <c r="G258" s="1">
        <v>0.88800000000000001</v>
      </c>
      <c r="H258" s="1">
        <v>0.96199999999999997</v>
      </c>
      <c r="I258" t="s">
        <v>573</v>
      </c>
    </row>
    <row r="259" spans="1:9" x14ac:dyDescent="0.3">
      <c r="A259" t="s">
        <v>304</v>
      </c>
      <c r="B259" s="81" t="s">
        <v>542</v>
      </c>
      <c r="C259" s="1">
        <v>2.92</v>
      </c>
      <c r="E259" s="1">
        <v>2.92</v>
      </c>
      <c r="F259" s="1">
        <v>3.2120000000000002</v>
      </c>
      <c r="G259" s="1">
        <v>3.504</v>
      </c>
      <c r="H259" s="1">
        <v>3.7959999999999998</v>
      </c>
      <c r="I259" t="s">
        <v>573</v>
      </c>
    </row>
    <row r="260" spans="1:9" ht="28.8" x14ac:dyDescent="0.3">
      <c r="A260" t="s">
        <v>305</v>
      </c>
      <c r="B260" s="81" t="s">
        <v>543</v>
      </c>
      <c r="C260" s="1">
        <v>0.74</v>
      </c>
      <c r="E260" s="1">
        <v>0.74</v>
      </c>
      <c r="F260" s="1">
        <v>0.81399999999999995</v>
      </c>
      <c r="G260" s="1">
        <v>0.88800000000000001</v>
      </c>
      <c r="H260" s="1">
        <v>0.96199999999999997</v>
      </c>
      <c r="I260" t="s">
        <v>573</v>
      </c>
    </row>
    <row r="261" spans="1:9" x14ac:dyDescent="0.3">
      <c r="A261" t="s">
        <v>306</v>
      </c>
      <c r="B261" s="81" t="s">
        <v>544</v>
      </c>
      <c r="C261" s="1">
        <v>0.74</v>
      </c>
      <c r="E261" s="1">
        <v>0.74</v>
      </c>
      <c r="F261" s="1">
        <v>0.81399999999999995</v>
      </c>
      <c r="G261" s="1">
        <v>0.88800000000000001</v>
      </c>
      <c r="H261" s="1">
        <v>0.96199999999999997</v>
      </c>
      <c r="I261" t="s">
        <v>573</v>
      </c>
    </row>
    <row r="262" spans="1:9" x14ac:dyDescent="0.3">
      <c r="A262" t="s">
        <v>307</v>
      </c>
      <c r="B262" s="81" t="s">
        <v>545</v>
      </c>
      <c r="C262" s="1">
        <v>2.92</v>
      </c>
      <c r="E262" s="1">
        <v>2.92</v>
      </c>
      <c r="F262" s="1">
        <v>3.2120000000000002</v>
      </c>
      <c r="G262" s="1">
        <v>3.504</v>
      </c>
      <c r="H262" s="1">
        <v>3.7959999999999998</v>
      </c>
      <c r="I262" t="s">
        <v>573</v>
      </c>
    </row>
    <row r="263" spans="1:9" ht="28.8" x14ac:dyDescent="0.3">
      <c r="A263" t="s">
        <v>308</v>
      </c>
      <c r="B263" s="81" t="s">
        <v>546</v>
      </c>
      <c r="C263" s="1">
        <v>0.74</v>
      </c>
      <c r="E263" s="1">
        <v>0.74</v>
      </c>
      <c r="F263" s="1">
        <v>0.81399999999999995</v>
      </c>
      <c r="G263" s="1">
        <v>0.88800000000000001</v>
      </c>
      <c r="H263" s="1">
        <v>0.96199999999999997</v>
      </c>
      <c r="I263" t="s">
        <v>573</v>
      </c>
    </row>
    <row r="264" spans="1:9" ht="43.2" x14ac:dyDescent="0.3">
      <c r="A264" t="s">
        <v>309</v>
      </c>
      <c r="B264" s="81" t="s">
        <v>547</v>
      </c>
      <c r="C264" s="1">
        <v>0.74</v>
      </c>
      <c r="E264" s="1">
        <v>0.74</v>
      </c>
      <c r="F264" s="1">
        <v>0.81399999999999995</v>
      </c>
      <c r="G264" s="1">
        <v>0.88800000000000001</v>
      </c>
      <c r="H264" s="1">
        <v>0.96199999999999997</v>
      </c>
      <c r="I264" t="s">
        <v>573</v>
      </c>
    </row>
    <row r="265" spans="1:9" ht="72" x14ac:dyDescent="0.3">
      <c r="A265" t="s">
        <v>310</v>
      </c>
      <c r="B265" s="81" t="s">
        <v>548</v>
      </c>
      <c r="C265" s="1">
        <v>1.37</v>
      </c>
      <c r="E265" s="1">
        <v>1.37</v>
      </c>
      <c r="F265" s="1">
        <v>1.5069999999999999</v>
      </c>
      <c r="G265" s="1">
        <v>1.6439999999999999</v>
      </c>
      <c r="H265" s="1">
        <v>1.7809999999999999</v>
      </c>
      <c r="I265" t="s">
        <v>573</v>
      </c>
    </row>
    <row r="266" spans="1:9" x14ac:dyDescent="0.3">
      <c r="A266" t="s">
        <v>311</v>
      </c>
      <c r="B266" s="81" t="s">
        <v>549</v>
      </c>
      <c r="C266" s="1">
        <v>1.37</v>
      </c>
      <c r="E266" s="1">
        <v>1.37</v>
      </c>
      <c r="F266" s="1">
        <v>1.5069999999999999</v>
      </c>
      <c r="G266" s="1">
        <v>1.6439999999999999</v>
      </c>
      <c r="H266" s="1">
        <v>1.7809999999999999</v>
      </c>
      <c r="I266" t="s">
        <v>573</v>
      </c>
    </row>
    <row r="267" spans="1:9" ht="28.8" x14ac:dyDescent="0.3">
      <c r="A267" t="s">
        <v>312</v>
      </c>
      <c r="B267" s="81" t="s">
        <v>550</v>
      </c>
      <c r="C267" s="1">
        <v>0.74</v>
      </c>
      <c r="E267" s="1">
        <v>0.74</v>
      </c>
      <c r="F267" s="1">
        <v>0.81399999999999995</v>
      </c>
      <c r="G267" s="1">
        <v>0.88800000000000001</v>
      </c>
      <c r="H267" s="1">
        <v>0.96199999999999997</v>
      </c>
      <c r="I267" t="s">
        <v>573</v>
      </c>
    </row>
    <row r="268" spans="1:9" ht="28.8" x14ac:dyDescent="0.3">
      <c r="A268" t="s">
        <v>313</v>
      </c>
      <c r="B268" s="81" t="s">
        <v>551</v>
      </c>
      <c r="C268" s="1">
        <v>0.74</v>
      </c>
      <c r="E268" s="1">
        <v>0.74</v>
      </c>
      <c r="F268" s="1">
        <v>0.81399999999999995</v>
      </c>
      <c r="G268" s="1">
        <v>0.88800000000000001</v>
      </c>
      <c r="H268" s="1">
        <v>0.96199999999999997</v>
      </c>
      <c r="I268" t="s">
        <v>573</v>
      </c>
    </row>
    <row r="269" spans="1:9" ht="28.8" x14ac:dyDescent="0.3">
      <c r="A269" t="s">
        <v>314</v>
      </c>
      <c r="B269" s="81" t="s">
        <v>552</v>
      </c>
      <c r="C269" s="1">
        <v>1.4</v>
      </c>
      <c r="E269" s="1">
        <v>1.4</v>
      </c>
      <c r="F269" s="1">
        <v>1.54</v>
      </c>
      <c r="G269" s="1">
        <v>1.68</v>
      </c>
      <c r="H269" s="1">
        <v>1.82</v>
      </c>
      <c r="I269" t="s">
        <v>573</v>
      </c>
    </row>
    <row r="270" spans="1:9" ht="28.8" x14ac:dyDescent="0.3">
      <c r="A270" t="s">
        <v>315</v>
      </c>
      <c r="B270" s="81" t="s">
        <v>553</v>
      </c>
      <c r="C270" s="1">
        <v>1.2</v>
      </c>
      <c r="E270" s="1">
        <v>1.2</v>
      </c>
      <c r="F270" s="1">
        <v>1.32</v>
      </c>
      <c r="G270" s="1">
        <v>1.44</v>
      </c>
      <c r="H270" s="1">
        <v>1.56</v>
      </c>
      <c r="I270" t="s">
        <v>573</v>
      </c>
    </row>
    <row r="271" spans="1:9" x14ac:dyDescent="0.3">
      <c r="A271" t="s">
        <v>316</v>
      </c>
      <c r="B271" s="81" t="s">
        <v>554</v>
      </c>
      <c r="C271" s="1">
        <v>0.74</v>
      </c>
      <c r="E271" s="1">
        <v>0.74</v>
      </c>
      <c r="F271" s="1">
        <v>0.81399999999999995</v>
      </c>
      <c r="G271" s="1">
        <v>0.88800000000000001</v>
      </c>
      <c r="H271" s="1">
        <v>0.96199999999999997</v>
      </c>
      <c r="I271" t="s">
        <v>573</v>
      </c>
    </row>
    <row r="272" spans="1:9" x14ac:dyDescent="0.3">
      <c r="A272" t="s">
        <v>317</v>
      </c>
      <c r="B272" s="81" t="s">
        <v>555</v>
      </c>
      <c r="C272" s="1">
        <v>0.74</v>
      </c>
      <c r="E272" s="1">
        <v>0.74</v>
      </c>
      <c r="F272" s="1">
        <v>0.81399999999999995</v>
      </c>
      <c r="G272" s="1">
        <v>0.88800000000000001</v>
      </c>
      <c r="H272" s="1">
        <v>0.96199999999999997</v>
      </c>
      <c r="I272" t="s">
        <v>573</v>
      </c>
    </row>
    <row r="273" spans="1:9" ht="28.8" x14ac:dyDescent="0.3">
      <c r="A273" t="s">
        <v>318</v>
      </c>
      <c r="B273" s="81" t="s">
        <v>556</v>
      </c>
    </row>
    <row r="274" spans="1:9" ht="28.8" x14ac:dyDescent="0.3">
      <c r="A274" t="s">
        <v>319</v>
      </c>
      <c r="B274" s="81" t="s">
        <v>557</v>
      </c>
      <c r="C274" s="1">
        <v>0.74</v>
      </c>
      <c r="E274" s="1">
        <v>0.74</v>
      </c>
      <c r="F274" s="1">
        <v>0.81399999999999995</v>
      </c>
      <c r="G274" s="1">
        <v>0.88800000000000001</v>
      </c>
      <c r="H274" s="1">
        <v>0.96199999999999997</v>
      </c>
      <c r="I274" t="s">
        <v>573</v>
      </c>
    </row>
    <row r="275" spans="1:9" ht="43.2" x14ac:dyDescent="0.3">
      <c r="A275" t="s">
        <v>320</v>
      </c>
      <c r="B275" s="81" t="s">
        <v>558</v>
      </c>
      <c r="C275" s="1">
        <v>0.74</v>
      </c>
      <c r="E275" s="1">
        <v>0.74</v>
      </c>
      <c r="F275" s="1">
        <v>0.81399999999999995</v>
      </c>
      <c r="G275" s="1">
        <v>0.88800000000000001</v>
      </c>
      <c r="H275" s="1">
        <v>0.96199999999999997</v>
      </c>
      <c r="I275" t="s">
        <v>573</v>
      </c>
    </row>
    <row r="276" spans="1:9" ht="28.8" x14ac:dyDescent="0.3">
      <c r="A276" t="s">
        <v>321</v>
      </c>
      <c r="B276" s="81" t="s">
        <v>559</v>
      </c>
      <c r="C276" s="1">
        <v>0.74</v>
      </c>
      <c r="E276" s="1">
        <v>0.74</v>
      </c>
      <c r="F276" s="1">
        <v>0.81399999999999995</v>
      </c>
      <c r="G276" s="1">
        <v>0.88800000000000001</v>
      </c>
      <c r="H276" s="1">
        <v>0.96199999999999997</v>
      </c>
      <c r="I276" t="s">
        <v>573</v>
      </c>
    </row>
    <row r="277" spans="1:9" x14ac:dyDescent="0.3">
      <c r="A277" t="s">
        <v>322</v>
      </c>
      <c r="B277" s="81" t="s">
        <v>560</v>
      </c>
      <c r="C277" s="1">
        <v>0.74</v>
      </c>
      <c r="E277" s="1">
        <v>0.74</v>
      </c>
      <c r="F277" s="1">
        <v>0.81399999999999995</v>
      </c>
      <c r="G277" s="1">
        <v>0.88800000000000001</v>
      </c>
      <c r="H277" s="1">
        <v>0.96199999999999997</v>
      </c>
      <c r="I277" t="s">
        <v>573</v>
      </c>
    </row>
    <row r="278" spans="1:9" x14ac:dyDescent="0.3">
      <c r="A278" t="s">
        <v>323</v>
      </c>
      <c r="B278" s="81" t="s">
        <v>561</v>
      </c>
      <c r="C278" s="1">
        <v>0.74</v>
      </c>
      <c r="E278" s="1">
        <v>0.74</v>
      </c>
      <c r="F278" s="1">
        <v>0.81399999999999995</v>
      </c>
      <c r="G278" s="1">
        <v>0.88800000000000001</v>
      </c>
      <c r="H278" s="1">
        <v>0.96199999999999997</v>
      </c>
      <c r="I278" t="s">
        <v>573</v>
      </c>
    </row>
    <row r="279" spans="1:9" x14ac:dyDescent="0.3">
      <c r="A279" t="s">
        <v>324</v>
      </c>
      <c r="B279" s="81" t="s">
        <v>562</v>
      </c>
      <c r="C279" s="1">
        <v>0.74</v>
      </c>
      <c r="E279" s="1">
        <v>0.74</v>
      </c>
      <c r="F279" s="1">
        <v>0.81399999999999995</v>
      </c>
      <c r="G279" s="1">
        <v>0.88800000000000001</v>
      </c>
      <c r="H279" s="1">
        <v>0.96199999999999997</v>
      </c>
      <c r="I279" t="s">
        <v>573</v>
      </c>
    </row>
    <row r="280" spans="1:9" ht="43.2" x14ac:dyDescent="0.3">
      <c r="A280" t="s">
        <v>325</v>
      </c>
      <c r="B280" s="81" t="s">
        <v>563</v>
      </c>
      <c r="C280" s="1">
        <v>0.74</v>
      </c>
      <c r="E280" s="1">
        <v>0.74</v>
      </c>
      <c r="F280" s="1">
        <v>0.81399999999999995</v>
      </c>
      <c r="G280" s="1">
        <v>0.88800000000000001</v>
      </c>
      <c r="H280" s="1">
        <v>0.96199999999999997</v>
      </c>
      <c r="I280" t="s">
        <v>573</v>
      </c>
    </row>
    <row r="281" spans="1:9" ht="28.8" x14ac:dyDescent="0.3">
      <c r="A281" t="s">
        <v>326</v>
      </c>
      <c r="B281" s="81" t="s">
        <v>564</v>
      </c>
      <c r="C281" s="1">
        <v>0.74</v>
      </c>
      <c r="E281" s="1">
        <v>0.74</v>
      </c>
      <c r="F281" s="1">
        <v>0.81399999999999995</v>
      </c>
      <c r="G281" s="1">
        <v>0.88800000000000001</v>
      </c>
      <c r="H281" s="1">
        <v>0.96199999999999997</v>
      </c>
      <c r="I281" t="s">
        <v>573</v>
      </c>
    </row>
    <row r="282" spans="1:9" ht="28.8" x14ac:dyDescent="0.3">
      <c r="A282" t="s">
        <v>327</v>
      </c>
      <c r="B282" s="81" t="s">
        <v>565</v>
      </c>
      <c r="C282" s="1">
        <v>0.74</v>
      </c>
      <c r="E282" s="1">
        <v>0.74</v>
      </c>
      <c r="F282" s="1">
        <v>0.81399999999999995</v>
      </c>
      <c r="G282" s="1">
        <v>0.88800000000000001</v>
      </c>
      <c r="H282" s="1">
        <v>0.96199999999999997</v>
      </c>
      <c r="I282" t="s">
        <v>573</v>
      </c>
    </row>
    <row r="283" spans="1:9" ht="28.8" x14ac:dyDescent="0.3">
      <c r="A283" t="s">
        <v>328</v>
      </c>
      <c r="B283" s="81" t="s">
        <v>566</v>
      </c>
      <c r="C283" s="1">
        <v>0.74</v>
      </c>
      <c r="E283" s="1">
        <v>0.74</v>
      </c>
      <c r="F283" s="1">
        <v>0.81399999999999995</v>
      </c>
      <c r="G283" s="1">
        <v>0.88800000000000001</v>
      </c>
      <c r="H283" s="1">
        <v>0.96199999999999997</v>
      </c>
      <c r="I283" t="s">
        <v>573</v>
      </c>
    </row>
    <row r="284" spans="1:9" ht="28.8" x14ac:dyDescent="0.3">
      <c r="A284" t="s">
        <v>329</v>
      </c>
      <c r="B284" s="81" t="s">
        <v>567</v>
      </c>
      <c r="C284" s="1">
        <v>0.74</v>
      </c>
      <c r="E284" s="1">
        <v>0.74</v>
      </c>
      <c r="F284" s="1">
        <v>0.81399999999999995</v>
      </c>
      <c r="G284" s="1">
        <v>0.88800000000000001</v>
      </c>
      <c r="H284" s="1">
        <v>0.96199999999999997</v>
      </c>
      <c r="I284" t="s">
        <v>573</v>
      </c>
    </row>
  </sheetData>
  <sheetProtection algorithmName="SHA-512" hashValue="mk3fHyYYAoY0JBqxTmr+FznrUjiJAn84lLEBfxjH0bFJs5fqbaBP0HJhMF9ZLInlLzPGGQSOlCbMHHIl99eh6Q==" saltValue="CWd40cXuvfh6UNpE1dZoXA==" spinCount="100000" sheet="1" objects="1" scenarios="1"/>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List94"/>
  <dimension ref="A1:I63"/>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0.83</v>
      </c>
      <c r="D4" s="1">
        <v>0.03</v>
      </c>
      <c r="E4" s="1">
        <v>0.86</v>
      </c>
      <c r="F4" s="1">
        <v>0.94599999999999995</v>
      </c>
      <c r="G4" s="1">
        <v>1.032</v>
      </c>
      <c r="H4" s="1">
        <v>1.1180000000000001</v>
      </c>
      <c r="I4" t="s">
        <v>83</v>
      </c>
    </row>
    <row r="5" spans="1:9" x14ac:dyDescent="0.3">
      <c r="A5" t="s">
        <v>11</v>
      </c>
      <c r="B5" s="81" t="s">
        <v>48</v>
      </c>
    </row>
    <row r="6" spans="1:9" x14ac:dyDescent="0.3">
      <c r="A6" t="s">
        <v>12</v>
      </c>
      <c r="B6" s="81" t="s">
        <v>49</v>
      </c>
      <c r="C6" s="1">
        <v>0.85</v>
      </c>
      <c r="D6" s="1">
        <v>0.06</v>
      </c>
      <c r="E6" s="1">
        <v>0.91</v>
      </c>
      <c r="F6" s="1">
        <v>1.0009999999999999</v>
      </c>
      <c r="G6" s="1">
        <v>1.0920000000000001</v>
      </c>
      <c r="H6" s="1">
        <v>1.1830000000000001</v>
      </c>
    </row>
    <row r="7" spans="1:9" x14ac:dyDescent="0.3">
      <c r="A7" t="s">
        <v>13</v>
      </c>
      <c r="B7" s="81" t="s">
        <v>50</v>
      </c>
    </row>
    <row r="8" spans="1:9" x14ac:dyDescent="0.3">
      <c r="A8" t="s">
        <v>13</v>
      </c>
      <c r="B8" s="81" t="s">
        <v>51</v>
      </c>
      <c r="C8" s="1">
        <v>0.81</v>
      </c>
      <c r="D8" s="1">
        <v>7.0000000000000007E-2</v>
      </c>
      <c r="E8" s="1">
        <v>0.88</v>
      </c>
      <c r="F8" s="1">
        <v>0.96799999999999997</v>
      </c>
      <c r="G8" s="1">
        <v>1.056</v>
      </c>
      <c r="H8" s="1">
        <v>1.1439999999999999</v>
      </c>
      <c r="I8" t="s">
        <v>83</v>
      </c>
    </row>
    <row r="9" spans="1:9" x14ac:dyDescent="0.3">
      <c r="A9" t="s">
        <v>14</v>
      </c>
      <c r="B9" s="81" t="s">
        <v>52</v>
      </c>
    </row>
    <row r="10" spans="1:9" x14ac:dyDescent="0.3">
      <c r="A10" t="s">
        <v>15</v>
      </c>
      <c r="B10" s="81" t="s">
        <v>53</v>
      </c>
      <c r="C10" s="1">
        <v>2.48</v>
      </c>
      <c r="D10" s="1">
        <v>0.04</v>
      </c>
      <c r="E10" s="1">
        <v>2.52</v>
      </c>
      <c r="F10" s="1">
        <v>2.5449999999999999</v>
      </c>
      <c r="G10" s="1">
        <v>2.5449999999999999</v>
      </c>
      <c r="H10" s="1">
        <v>2.5449999999999999</v>
      </c>
    </row>
    <row r="11" spans="1:9" x14ac:dyDescent="0.3">
      <c r="A11" t="s">
        <v>16</v>
      </c>
      <c r="B11" s="81" t="s">
        <v>54</v>
      </c>
      <c r="C11" s="1">
        <v>1.96</v>
      </c>
      <c r="D11" s="1">
        <v>0.12</v>
      </c>
      <c r="E11" s="1">
        <v>2.0699999999999998</v>
      </c>
      <c r="F11" s="1">
        <v>2.0910000000000002</v>
      </c>
      <c r="G11" s="1">
        <v>2.0910000000000002</v>
      </c>
      <c r="H11" s="1">
        <v>2.0910000000000002</v>
      </c>
    </row>
    <row r="12" spans="1:9" x14ac:dyDescent="0.3">
      <c r="A12" t="s">
        <v>17</v>
      </c>
      <c r="B12" s="81" t="s">
        <v>55</v>
      </c>
      <c r="C12" s="1">
        <v>0.59</v>
      </c>
      <c r="D12" s="1">
        <v>0.04</v>
      </c>
      <c r="E12" s="1">
        <v>0.62</v>
      </c>
      <c r="F12" s="1">
        <v>0.626</v>
      </c>
      <c r="G12" s="1">
        <v>0.626</v>
      </c>
      <c r="H12" s="1">
        <v>0.626</v>
      </c>
    </row>
    <row r="13" spans="1:9" x14ac:dyDescent="0.3">
      <c r="A13" t="s">
        <v>18</v>
      </c>
      <c r="B13" s="81" t="s">
        <v>56</v>
      </c>
      <c r="C13" s="1">
        <v>2</v>
      </c>
      <c r="D13" s="1">
        <v>0.06</v>
      </c>
      <c r="E13" s="1">
        <v>2.0499999999999998</v>
      </c>
      <c r="F13" s="1">
        <v>2.0710000000000002</v>
      </c>
      <c r="G13" s="1">
        <v>2.0710000000000002</v>
      </c>
      <c r="H13" s="1">
        <v>2.0710000000000002</v>
      </c>
    </row>
    <row r="14" spans="1:9" x14ac:dyDescent="0.3">
      <c r="A14" t="s">
        <v>19</v>
      </c>
      <c r="B14" s="81" t="s">
        <v>57</v>
      </c>
    </row>
    <row r="15" spans="1:9" ht="57.6" x14ac:dyDescent="0.3">
      <c r="A15" t="s">
        <v>20</v>
      </c>
      <c r="B15" s="81" t="s">
        <v>58</v>
      </c>
      <c r="C15" s="1">
        <v>0.42</v>
      </c>
      <c r="D15" s="1">
        <v>0.03</v>
      </c>
      <c r="E15" s="1">
        <v>0.46</v>
      </c>
      <c r="F15" s="1">
        <v>0.46500000000000002</v>
      </c>
      <c r="G15" s="1">
        <v>0.46500000000000002</v>
      </c>
      <c r="H15" s="1">
        <v>0.46500000000000002</v>
      </c>
    </row>
    <row r="16" spans="1:9" ht="57.6" x14ac:dyDescent="0.3">
      <c r="A16" t="s">
        <v>21</v>
      </c>
      <c r="B16" s="81" t="s">
        <v>59</v>
      </c>
      <c r="C16" s="1">
        <v>0.7</v>
      </c>
      <c r="D16" s="1">
        <v>0.03</v>
      </c>
      <c r="E16" s="1">
        <v>0.74</v>
      </c>
      <c r="F16" s="1">
        <v>0.747</v>
      </c>
      <c r="G16" s="1">
        <v>0.747</v>
      </c>
      <c r="H16" s="1">
        <v>0.747</v>
      </c>
    </row>
    <row r="17" spans="1:8" ht="72" x14ac:dyDescent="0.3">
      <c r="A17" t="s">
        <v>22</v>
      </c>
      <c r="B17" s="81" t="s">
        <v>60</v>
      </c>
      <c r="C17" s="1">
        <v>1.28</v>
      </c>
      <c r="D17" s="1">
        <v>0.09</v>
      </c>
      <c r="E17" s="1">
        <v>1.37</v>
      </c>
      <c r="F17" s="1">
        <v>1.3839999999999999</v>
      </c>
      <c r="G17" s="1">
        <v>1.3839999999999999</v>
      </c>
      <c r="H17" s="1">
        <v>1.3839999999999999</v>
      </c>
    </row>
    <row r="18" spans="1:8" ht="57.6" x14ac:dyDescent="0.3">
      <c r="A18" t="s">
        <v>23</v>
      </c>
      <c r="B18" s="81" t="s">
        <v>61</v>
      </c>
      <c r="C18" s="1">
        <v>1.25</v>
      </c>
      <c r="D18" s="1">
        <v>0.09</v>
      </c>
      <c r="E18" s="1">
        <v>1.34</v>
      </c>
      <c r="F18" s="1">
        <v>1.353</v>
      </c>
      <c r="G18" s="1">
        <v>1.353</v>
      </c>
      <c r="H18" s="1">
        <v>1.353</v>
      </c>
    </row>
    <row r="19" spans="1:8" ht="28.8" x14ac:dyDescent="0.3">
      <c r="A19" t="s">
        <v>24</v>
      </c>
      <c r="B19" s="81" t="s">
        <v>62</v>
      </c>
      <c r="C19" s="1">
        <v>0.56999999999999995</v>
      </c>
      <c r="D19" s="1">
        <v>7.0000000000000007E-2</v>
      </c>
      <c r="E19" s="1">
        <v>0.64</v>
      </c>
      <c r="F19" s="1">
        <v>0.64600000000000002</v>
      </c>
      <c r="G19" s="1">
        <v>0.64600000000000002</v>
      </c>
      <c r="H19" s="1">
        <v>0.64600000000000002</v>
      </c>
    </row>
    <row r="20" spans="1:8" ht="28.8" x14ac:dyDescent="0.3">
      <c r="A20" t="s">
        <v>25</v>
      </c>
      <c r="B20" s="81" t="s">
        <v>63</v>
      </c>
      <c r="C20" s="1">
        <v>1.27</v>
      </c>
      <c r="D20" s="1">
        <v>0.08</v>
      </c>
      <c r="E20" s="1">
        <v>1.35</v>
      </c>
      <c r="F20" s="1">
        <v>1.3640000000000001</v>
      </c>
      <c r="G20" s="1">
        <v>1.3640000000000001</v>
      </c>
      <c r="H20" s="1">
        <v>1.3640000000000001</v>
      </c>
    </row>
    <row r="21" spans="1:8" ht="28.8" x14ac:dyDescent="0.3">
      <c r="A21" t="s">
        <v>26</v>
      </c>
      <c r="B21" s="81" t="s">
        <v>64</v>
      </c>
      <c r="C21" s="1">
        <v>1.51</v>
      </c>
      <c r="D21" s="1">
        <v>0.06</v>
      </c>
      <c r="E21" s="1">
        <v>1.57</v>
      </c>
      <c r="F21" s="1">
        <v>1.5860000000000001</v>
      </c>
      <c r="G21" s="1">
        <v>1.5860000000000001</v>
      </c>
      <c r="H21" s="1">
        <v>1.5860000000000001</v>
      </c>
    </row>
    <row r="22" spans="1:8" ht="43.2" x14ac:dyDescent="0.3">
      <c r="A22" t="s">
        <v>27</v>
      </c>
      <c r="B22" s="81" t="s">
        <v>65</v>
      </c>
      <c r="C22" s="1">
        <v>2.3199999999999998</v>
      </c>
      <c r="D22" s="1">
        <v>0.09</v>
      </c>
      <c r="E22" s="1">
        <v>2.42</v>
      </c>
      <c r="F22" s="1">
        <v>2.444</v>
      </c>
      <c r="G22" s="1">
        <v>2.444</v>
      </c>
      <c r="H22" s="1">
        <v>2.444</v>
      </c>
    </row>
    <row r="23" spans="1:8" ht="72" x14ac:dyDescent="0.3">
      <c r="A23" t="s">
        <v>28</v>
      </c>
      <c r="B23" s="81" t="s">
        <v>66</v>
      </c>
      <c r="C23" s="1">
        <v>1.98</v>
      </c>
      <c r="D23" s="1">
        <v>0.09</v>
      </c>
      <c r="E23" s="1">
        <v>2.0699999999999998</v>
      </c>
      <c r="F23" s="1">
        <v>2.0910000000000002</v>
      </c>
      <c r="G23" s="1">
        <v>2.0910000000000002</v>
      </c>
      <c r="H23" s="1">
        <v>2.0910000000000002</v>
      </c>
    </row>
    <row r="24" spans="1:8" ht="72" x14ac:dyDescent="0.3">
      <c r="A24" t="s">
        <v>29</v>
      </c>
      <c r="B24" s="81" t="s">
        <v>67</v>
      </c>
      <c r="C24" s="1">
        <v>1.98</v>
      </c>
      <c r="D24" s="1">
        <v>0.09</v>
      </c>
      <c r="E24" s="1">
        <v>2.0699999999999998</v>
      </c>
      <c r="F24" s="1">
        <v>2.0910000000000002</v>
      </c>
      <c r="G24" s="1">
        <v>2.0910000000000002</v>
      </c>
      <c r="H24" s="1">
        <v>2.0910000000000002</v>
      </c>
    </row>
    <row r="25" spans="1:8" ht="28.8" x14ac:dyDescent="0.3">
      <c r="A25" t="s">
        <v>30</v>
      </c>
      <c r="B25" s="81" t="s">
        <v>68</v>
      </c>
      <c r="C25" s="1">
        <v>3.87</v>
      </c>
      <c r="D25" s="1">
        <v>0.06</v>
      </c>
      <c r="E25" s="1">
        <v>3.93</v>
      </c>
      <c r="F25" s="1">
        <v>3.9689999999999999</v>
      </c>
      <c r="G25" s="1">
        <v>3.9689999999999999</v>
      </c>
      <c r="H25" s="1">
        <v>3.9689999999999999</v>
      </c>
    </row>
    <row r="26" spans="1:8" ht="43.2" x14ac:dyDescent="0.3">
      <c r="A26" t="s">
        <v>31</v>
      </c>
      <c r="B26" s="81" t="s">
        <v>69</v>
      </c>
      <c r="C26" s="1">
        <v>1.95</v>
      </c>
      <c r="D26" s="1">
        <v>0.08</v>
      </c>
      <c r="E26" s="1">
        <v>2.0299999999999998</v>
      </c>
      <c r="F26" s="1">
        <v>2.0499999999999998</v>
      </c>
      <c r="G26" s="1">
        <v>2.0499999999999998</v>
      </c>
      <c r="H26" s="1">
        <v>2.0499999999999998</v>
      </c>
    </row>
    <row r="27" spans="1:8" ht="43.2" x14ac:dyDescent="0.3">
      <c r="A27" t="s">
        <v>32</v>
      </c>
      <c r="B27" s="81" t="s">
        <v>70</v>
      </c>
      <c r="C27" s="1">
        <v>1.44</v>
      </c>
      <c r="D27" s="1">
        <v>7.0000000000000007E-2</v>
      </c>
      <c r="E27" s="1">
        <v>1.52</v>
      </c>
      <c r="F27" s="1">
        <v>1.5349999999999999</v>
      </c>
      <c r="G27" s="1">
        <v>1.5349999999999999</v>
      </c>
      <c r="H27" s="1">
        <v>1.5349999999999999</v>
      </c>
    </row>
    <row r="28" spans="1:8" ht="100.8" x14ac:dyDescent="0.3">
      <c r="A28" t="s">
        <v>33</v>
      </c>
      <c r="B28" s="81" t="s">
        <v>71</v>
      </c>
      <c r="C28" s="1">
        <v>1.47</v>
      </c>
      <c r="D28" s="1">
        <v>0.09</v>
      </c>
      <c r="E28" s="1">
        <v>1.56</v>
      </c>
      <c r="F28" s="1">
        <v>1.5760000000000001</v>
      </c>
      <c r="G28" s="1">
        <v>1.5760000000000001</v>
      </c>
      <c r="H28" s="1">
        <v>1.5760000000000001</v>
      </c>
    </row>
    <row r="29" spans="1:8" ht="28.8" x14ac:dyDescent="0.3">
      <c r="A29" t="s">
        <v>34</v>
      </c>
      <c r="B29" s="81" t="s">
        <v>72</v>
      </c>
    </row>
    <row r="30" spans="1:8" ht="43.2" x14ac:dyDescent="0.3">
      <c r="A30" t="s">
        <v>35</v>
      </c>
      <c r="B30" s="81" t="s">
        <v>73</v>
      </c>
      <c r="C30" s="1">
        <v>0.74</v>
      </c>
      <c r="D30" s="1">
        <v>7.0000000000000007E-2</v>
      </c>
      <c r="E30" s="1">
        <v>0.81</v>
      </c>
      <c r="F30" s="1">
        <v>0.81799999999999995</v>
      </c>
      <c r="G30" s="1">
        <v>0.81799999999999995</v>
      </c>
      <c r="H30" s="1">
        <v>0.81799999999999995</v>
      </c>
    </row>
    <row r="31" spans="1:8" ht="57.6" x14ac:dyDescent="0.3">
      <c r="A31" t="s">
        <v>36</v>
      </c>
      <c r="B31" s="81" t="s">
        <v>74</v>
      </c>
      <c r="C31" s="1">
        <v>0.97</v>
      </c>
      <c r="D31" s="1">
        <v>0.09</v>
      </c>
      <c r="E31" s="1">
        <v>1.06</v>
      </c>
      <c r="F31" s="1">
        <v>1.071</v>
      </c>
      <c r="G31" s="1">
        <v>1.071</v>
      </c>
      <c r="H31" s="1">
        <v>1.071</v>
      </c>
    </row>
    <row r="32" spans="1:8" ht="57.6" x14ac:dyDescent="0.3">
      <c r="A32" t="s">
        <v>37</v>
      </c>
      <c r="B32" s="81" t="s">
        <v>75</v>
      </c>
      <c r="C32" s="1">
        <v>0.66</v>
      </c>
      <c r="D32" s="1">
        <v>7.0000000000000007E-2</v>
      </c>
      <c r="E32" s="1">
        <v>0.72</v>
      </c>
      <c r="F32" s="1">
        <v>0.72699999999999998</v>
      </c>
      <c r="G32" s="1">
        <v>0.72699999999999998</v>
      </c>
      <c r="H32" s="1">
        <v>0.72699999999999998</v>
      </c>
    </row>
    <row r="33" spans="1:9" ht="43.2" x14ac:dyDescent="0.3">
      <c r="A33" t="s">
        <v>38</v>
      </c>
      <c r="B33" s="81" t="s">
        <v>76</v>
      </c>
      <c r="C33" s="1">
        <v>0.46</v>
      </c>
      <c r="D33" s="1">
        <v>0.05</v>
      </c>
      <c r="E33" s="1">
        <v>0.51</v>
      </c>
      <c r="F33" s="1">
        <v>0.51500000000000001</v>
      </c>
      <c r="G33" s="1">
        <v>0.51500000000000001</v>
      </c>
      <c r="H33" s="1">
        <v>0.51500000000000001</v>
      </c>
    </row>
    <row r="34" spans="1:9" ht="57.6" x14ac:dyDescent="0.3">
      <c r="A34" t="s">
        <v>39</v>
      </c>
      <c r="B34" s="81" t="s">
        <v>77</v>
      </c>
      <c r="C34" s="1">
        <v>0.28999999999999998</v>
      </c>
      <c r="D34" s="1">
        <v>0.04</v>
      </c>
      <c r="E34" s="1">
        <v>0.34</v>
      </c>
      <c r="F34" s="1">
        <v>0.34300000000000003</v>
      </c>
      <c r="G34" s="1">
        <v>0.34300000000000003</v>
      </c>
      <c r="H34" s="1">
        <v>0.34300000000000003</v>
      </c>
    </row>
    <row r="35" spans="1:9" ht="28.8" x14ac:dyDescent="0.3">
      <c r="A35" t="s">
        <v>40</v>
      </c>
      <c r="B35" s="81" t="s">
        <v>78</v>
      </c>
      <c r="C35" s="1">
        <v>1.34</v>
      </c>
      <c r="D35" s="1">
        <v>0.11</v>
      </c>
      <c r="E35" s="1">
        <v>1.44</v>
      </c>
      <c r="F35" s="1">
        <v>1.454</v>
      </c>
      <c r="G35" s="1">
        <v>1.454</v>
      </c>
      <c r="H35" s="1">
        <v>1.454</v>
      </c>
    </row>
    <row r="36" spans="1:9" ht="28.8" x14ac:dyDescent="0.3">
      <c r="A36" t="s">
        <v>41</v>
      </c>
      <c r="B36" s="81" t="s">
        <v>79</v>
      </c>
      <c r="C36" s="1">
        <v>0.52</v>
      </c>
      <c r="D36" s="1">
        <v>0.09</v>
      </c>
      <c r="E36" s="1">
        <v>0.62</v>
      </c>
      <c r="F36" s="1">
        <v>0.626</v>
      </c>
      <c r="G36" s="1">
        <v>0.626</v>
      </c>
      <c r="H36" s="1">
        <v>0.626</v>
      </c>
    </row>
    <row r="37" spans="1:9" ht="86.4" x14ac:dyDescent="0.3">
      <c r="A37" t="s">
        <v>42</v>
      </c>
      <c r="B37" s="81" t="s">
        <v>80</v>
      </c>
      <c r="C37" s="1">
        <v>1.31</v>
      </c>
      <c r="D37" s="1">
        <v>0.06</v>
      </c>
      <c r="E37" s="1">
        <v>1.38</v>
      </c>
      <c r="F37" s="1">
        <v>1.3939999999999999</v>
      </c>
      <c r="G37" s="1">
        <v>1.3939999999999999</v>
      </c>
      <c r="H37" s="1">
        <v>1.3939999999999999</v>
      </c>
    </row>
    <row r="38" spans="1:9" ht="86.4" x14ac:dyDescent="0.3">
      <c r="A38" t="s">
        <v>43</v>
      </c>
      <c r="B38" s="81" t="s">
        <v>81</v>
      </c>
      <c r="C38" s="1">
        <v>0.67</v>
      </c>
      <c r="D38" s="1">
        <v>0.05</v>
      </c>
      <c r="E38" s="1">
        <v>0.72</v>
      </c>
      <c r="F38" s="1">
        <v>0.72699999999999998</v>
      </c>
      <c r="G38" s="1">
        <v>0.72699999999999998</v>
      </c>
      <c r="H38" s="1">
        <v>0.72699999999999998</v>
      </c>
    </row>
    <row r="39" spans="1:9" x14ac:dyDescent="0.3">
      <c r="A39" t="s">
        <v>85</v>
      </c>
      <c r="B39" s="81" t="s">
        <v>330</v>
      </c>
      <c r="C39" s="1">
        <v>1.7</v>
      </c>
      <c r="E39" s="1">
        <v>1.7</v>
      </c>
      <c r="F39" s="1">
        <v>1.87</v>
      </c>
      <c r="G39" s="1">
        <v>2.04</v>
      </c>
      <c r="H39" s="1">
        <v>2.21</v>
      </c>
      <c r="I39" t="s">
        <v>572</v>
      </c>
    </row>
    <row r="40" spans="1:9" x14ac:dyDescent="0.3">
      <c r="A40" t="s">
        <v>86</v>
      </c>
      <c r="B40" s="81" t="s">
        <v>331</v>
      </c>
      <c r="C40" s="1">
        <v>1.81</v>
      </c>
      <c r="E40" s="1">
        <v>1.81</v>
      </c>
      <c r="F40" s="1">
        <v>1.9910000000000001</v>
      </c>
      <c r="G40" s="1">
        <v>2.1720000000000002</v>
      </c>
      <c r="H40" s="1">
        <v>2.3530000000000002</v>
      </c>
      <c r="I40" t="s">
        <v>572</v>
      </c>
    </row>
    <row r="41" spans="1:9" x14ac:dyDescent="0.3">
      <c r="A41" t="s">
        <v>87</v>
      </c>
      <c r="B41" s="81" t="s">
        <v>332</v>
      </c>
      <c r="C41" s="1">
        <v>2.0299999999999998</v>
      </c>
      <c r="E41" s="1">
        <v>2.0299999999999998</v>
      </c>
      <c r="F41" s="1">
        <v>2.2330000000000001</v>
      </c>
      <c r="G41" s="1">
        <v>2.4359999999999999</v>
      </c>
      <c r="H41" s="1">
        <v>2.6389999999999998</v>
      </c>
      <c r="I41" t="s">
        <v>572</v>
      </c>
    </row>
    <row r="42" spans="1:9" x14ac:dyDescent="0.3">
      <c r="A42" t="s">
        <v>88</v>
      </c>
      <c r="B42" s="81" t="s">
        <v>333</v>
      </c>
      <c r="C42" s="1">
        <v>2.0499999999999998</v>
      </c>
      <c r="E42" s="1">
        <v>2.0499999999999998</v>
      </c>
      <c r="F42" s="1">
        <v>2.2549999999999999</v>
      </c>
      <c r="G42" s="1">
        <v>2.46</v>
      </c>
      <c r="H42" s="1">
        <v>2.665</v>
      </c>
      <c r="I42" t="s">
        <v>572</v>
      </c>
    </row>
    <row r="43" spans="1:9" x14ac:dyDescent="0.3">
      <c r="A43" t="s">
        <v>89</v>
      </c>
      <c r="B43" s="81" t="s">
        <v>334</v>
      </c>
      <c r="C43" s="1">
        <v>2.0499999999999998</v>
      </c>
      <c r="E43" s="1">
        <v>2.0499999999999998</v>
      </c>
      <c r="F43" s="1">
        <v>2.2549999999999999</v>
      </c>
      <c r="G43" s="1">
        <v>2.46</v>
      </c>
      <c r="H43" s="1">
        <v>2.665</v>
      </c>
      <c r="I43" t="s">
        <v>572</v>
      </c>
    </row>
    <row r="44" spans="1:9" x14ac:dyDescent="0.3">
      <c r="A44" t="s">
        <v>90</v>
      </c>
      <c r="B44" s="81" t="s">
        <v>332</v>
      </c>
      <c r="C44" s="1">
        <v>2.0299999999999998</v>
      </c>
      <c r="E44" s="1">
        <v>2.0299999999999998</v>
      </c>
      <c r="F44" s="1">
        <v>2.2330000000000001</v>
      </c>
      <c r="G44" s="1">
        <v>2.4359999999999999</v>
      </c>
      <c r="H44" s="1">
        <v>2.6389999999999998</v>
      </c>
      <c r="I44" t="s">
        <v>572</v>
      </c>
    </row>
    <row r="45" spans="1:9" x14ac:dyDescent="0.3">
      <c r="A45" t="s">
        <v>91</v>
      </c>
      <c r="B45" s="81" t="s">
        <v>333</v>
      </c>
      <c r="C45" s="1">
        <v>2.0499999999999998</v>
      </c>
      <c r="E45" s="1">
        <v>2.0499999999999998</v>
      </c>
      <c r="F45" s="1">
        <v>2.2549999999999999</v>
      </c>
      <c r="G45" s="1">
        <v>2.46</v>
      </c>
      <c r="H45" s="1">
        <v>2.665</v>
      </c>
      <c r="I45" t="s">
        <v>572</v>
      </c>
    </row>
    <row r="46" spans="1:9" x14ac:dyDescent="0.3">
      <c r="A46" t="s">
        <v>92</v>
      </c>
      <c r="B46" s="81" t="s">
        <v>335</v>
      </c>
      <c r="C46" s="1">
        <v>2.0299999999999998</v>
      </c>
      <c r="E46" s="1">
        <v>2.0299999999999998</v>
      </c>
      <c r="F46" s="1">
        <v>2.2330000000000001</v>
      </c>
      <c r="G46" s="1">
        <v>2.4359999999999999</v>
      </c>
      <c r="H46" s="1">
        <v>2.6389999999999998</v>
      </c>
      <c r="I46" t="s">
        <v>572</v>
      </c>
    </row>
    <row r="47" spans="1:9" ht="28.8" x14ac:dyDescent="0.3">
      <c r="A47" t="s">
        <v>93</v>
      </c>
      <c r="B47" s="81" t="s">
        <v>336</v>
      </c>
      <c r="C47" s="1">
        <v>2.4900000000000002</v>
      </c>
      <c r="E47" s="1">
        <v>2.4900000000000002</v>
      </c>
      <c r="F47" s="1">
        <v>2.7389999999999999</v>
      </c>
      <c r="G47" s="1">
        <v>2.988</v>
      </c>
      <c r="H47" s="1">
        <v>3.2370000000000001</v>
      </c>
      <c r="I47" t="s">
        <v>572</v>
      </c>
    </row>
    <row r="48" spans="1:9" ht="43.2" x14ac:dyDescent="0.3">
      <c r="A48" t="s">
        <v>94</v>
      </c>
      <c r="B48" s="81" t="s">
        <v>337</v>
      </c>
      <c r="C48" s="1">
        <v>2.4900000000000002</v>
      </c>
      <c r="E48" s="1">
        <v>2.4900000000000002</v>
      </c>
      <c r="F48" s="1">
        <v>2.7389999999999999</v>
      </c>
      <c r="G48" s="1">
        <v>2.988</v>
      </c>
      <c r="H48" s="1">
        <v>3.2370000000000001</v>
      </c>
      <c r="I48" t="s">
        <v>572</v>
      </c>
    </row>
    <row r="49" spans="1:9" x14ac:dyDescent="0.3">
      <c r="A49" t="s">
        <v>95</v>
      </c>
      <c r="B49" s="81" t="s">
        <v>338</v>
      </c>
      <c r="C49" s="1">
        <v>2.0499999999999998</v>
      </c>
      <c r="E49" s="1">
        <v>2.0499999999999998</v>
      </c>
      <c r="F49" s="1">
        <v>2.2549999999999999</v>
      </c>
      <c r="G49" s="1">
        <v>2.46</v>
      </c>
      <c r="H49" s="1">
        <v>2.665</v>
      </c>
      <c r="I49" t="s">
        <v>572</v>
      </c>
    </row>
    <row r="50" spans="1:9" ht="28.8" x14ac:dyDescent="0.3">
      <c r="A50" t="s">
        <v>96</v>
      </c>
      <c r="B50" s="81" t="s">
        <v>339</v>
      </c>
      <c r="C50" s="1">
        <v>2.0499999999999998</v>
      </c>
      <c r="E50" s="1">
        <v>2.0499999999999998</v>
      </c>
      <c r="F50" s="1">
        <v>2.2549999999999999</v>
      </c>
      <c r="G50" s="1">
        <v>2.46</v>
      </c>
      <c r="H50" s="1">
        <v>2.665</v>
      </c>
      <c r="I50" t="s">
        <v>572</v>
      </c>
    </row>
    <row r="51" spans="1:9" x14ac:dyDescent="0.3">
      <c r="A51" t="s">
        <v>97</v>
      </c>
      <c r="B51" s="81" t="s">
        <v>340</v>
      </c>
      <c r="C51" s="1">
        <v>2.0499999999999998</v>
      </c>
      <c r="E51" s="1">
        <v>2.0499999999999998</v>
      </c>
      <c r="F51" s="1">
        <v>2.2549999999999999</v>
      </c>
      <c r="G51" s="1">
        <v>2.46</v>
      </c>
      <c r="H51" s="1">
        <v>2.665</v>
      </c>
      <c r="I51" t="s">
        <v>572</v>
      </c>
    </row>
    <row r="52" spans="1:9" x14ac:dyDescent="0.3">
      <c r="A52" t="s">
        <v>98</v>
      </c>
      <c r="B52" s="81" t="s">
        <v>341</v>
      </c>
      <c r="C52" s="1">
        <v>2.0499999999999998</v>
      </c>
      <c r="E52" s="1">
        <v>2.0499999999999998</v>
      </c>
      <c r="F52" s="1">
        <v>2.2549999999999999</v>
      </c>
      <c r="G52" s="1">
        <v>2.46</v>
      </c>
      <c r="H52" s="1">
        <v>2.665</v>
      </c>
      <c r="I52" t="s">
        <v>572</v>
      </c>
    </row>
    <row r="53" spans="1:9" x14ac:dyDescent="0.3">
      <c r="A53" t="s">
        <v>99</v>
      </c>
      <c r="B53" s="81" t="s">
        <v>342</v>
      </c>
      <c r="C53" s="1">
        <v>2.0499999999999998</v>
      </c>
      <c r="E53" s="1">
        <v>2.0499999999999998</v>
      </c>
      <c r="F53" s="1">
        <v>2.2549999999999999</v>
      </c>
      <c r="G53" s="1">
        <v>2.46</v>
      </c>
      <c r="H53" s="1">
        <v>2.665</v>
      </c>
      <c r="I53" t="s">
        <v>572</v>
      </c>
    </row>
    <row r="54" spans="1:9" x14ac:dyDescent="0.3">
      <c r="A54" t="s">
        <v>100</v>
      </c>
      <c r="B54" s="81" t="s">
        <v>341</v>
      </c>
      <c r="C54" s="1">
        <v>2.0499999999999998</v>
      </c>
      <c r="E54" s="1">
        <v>2.0499999999999998</v>
      </c>
      <c r="F54" s="1">
        <v>2.2549999999999999</v>
      </c>
      <c r="G54" s="1">
        <v>2.46</v>
      </c>
      <c r="H54" s="1">
        <v>2.665</v>
      </c>
      <c r="I54" t="s">
        <v>572</v>
      </c>
    </row>
    <row r="55" spans="1:9" ht="72" x14ac:dyDescent="0.3">
      <c r="A55" t="s">
        <v>101</v>
      </c>
      <c r="B55" s="81" t="s">
        <v>343</v>
      </c>
      <c r="C55" s="1">
        <v>2.4900000000000002</v>
      </c>
      <c r="E55" s="1">
        <v>2.4900000000000002</v>
      </c>
      <c r="F55" s="1">
        <v>2.7389999999999999</v>
      </c>
      <c r="G55" s="1">
        <v>2.988</v>
      </c>
      <c r="H55" s="1">
        <v>3.2370000000000001</v>
      </c>
      <c r="I55" t="s">
        <v>572</v>
      </c>
    </row>
    <row r="56" spans="1:9" ht="72" x14ac:dyDescent="0.3">
      <c r="A56" t="s">
        <v>102</v>
      </c>
      <c r="B56" s="81" t="s">
        <v>344</v>
      </c>
      <c r="C56" s="1">
        <v>2.4900000000000002</v>
      </c>
      <c r="E56" s="1">
        <v>2.4900000000000002</v>
      </c>
      <c r="F56" s="1">
        <v>2.7389999999999999</v>
      </c>
      <c r="G56" s="1">
        <v>2.988</v>
      </c>
      <c r="H56" s="1">
        <v>3.2370000000000001</v>
      </c>
      <c r="I56" t="s">
        <v>572</v>
      </c>
    </row>
    <row r="57" spans="1:9" x14ac:dyDescent="0.3">
      <c r="A57" t="s">
        <v>103</v>
      </c>
      <c r="B57" s="81" t="s">
        <v>345</v>
      </c>
      <c r="C57" s="1">
        <v>2.4900000000000002</v>
      </c>
      <c r="E57" s="1">
        <v>2.4900000000000002</v>
      </c>
      <c r="F57" s="1">
        <v>2.7389999999999999</v>
      </c>
      <c r="G57" s="1">
        <v>2.988</v>
      </c>
      <c r="H57" s="1">
        <v>3.2370000000000001</v>
      </c>
      <c r="I57" t="s">
        <v>572</v>
      </c>
    </row>
    <row r="58" spans="1:9" ht="28.8" x14ac:dyDescent="0.3">
      <c r="A58" t="s">
        <v>104</v>
      </c>
      <c r="B58" s="81" t="s">
        <v>346</v>
      </c>
      <c r="C58" s="1">
        <v>2.0299999999999998</v>
      </c>
      <c r="E58" s="1">
        <v>2.0299999999999998</v>
      </c>
      <c r="F58" s="1">
        <v>2.2330000000000001</v>
      </c>
      <c r="G58" s="1">
        <v>2.4359999999999999</v>
      </c>
      <c r="H58" s="1">
        <v>2.6389999999999998</v>
      </c>
      <c r="I58" t="s">
        <v>572</v>
      </c>
    </row>
    <row r="59" spans="1:9" ht="43.2" x14ac:dyDescent="0.3">
      <c r="A59" t="s">
        <v>105</v>
      </c>
      <c r="B59" s="81" t="s">
        <v>347</v>
      </c>
      <c r="C59" s="1">
        <v>2.4900000000000002</v>
      </c>
      <c r="E59" s="1">
        <v>2.4900000000000002</v>
      </c>
      <c r="F59" s="1">
        <v>2.7389999999999999</v>
      </c>
      <c r="G59" s="1">
        <v>2.988</v>
      </c>
      <c r="H59" s="1">
        <v>3.2370000000000001</v>
      </c>
      <c r="I59" t="s">
        <v>572</v>
      </c>
    </row>
    <row r="60" spans="1:9" ht="28.8" x14ac:dyDescent="0.3">
      <c r="A60" t="s">
        <v>106</v>
      </c>
      <c r="B60" s="81" t="s">
        <v>348</v>
      </c>
      <c r="C60" s="1">
        <v>2.4900000000000002</v>
      </c>
      <c r="E60" s="1">
        <v>2.4900000000000002</v>
      </c>
      <c r="F60" s="1">
        <v>2.7389999999999999</v>
      </c>
      <c r="G60" s="1">
        <v>2.988</v>
      </c>
      <c r="H60" s="1">
        <v>3.2370000000000001</v>
      </c>
      <c r="I60" t="s">
        <v>572</v>
      </c>
    </row>
    <row r="61" spans="1:9" x14ac:dyDescent="0.3">
      <c r="A61" t="s">
        <v>107</v>
      </c>
      <c r="B61" s="81" t="s">
        <v>349</v>
      </c>
      <c r="C61" s="1">
        <v>1.81</v>
      </c>
      <c r="E61" s="1">
        <v>1.81</v>
      </c>
      <c r="F61" s="1">
        <v>1.9910000000000001</v>
      </c>
      <c r="G61" s="1">
        <v>2.1720000000000002</v>
      </c>
      <c r="H61" s="1">
        <v>2.3530000000000002</v>
      </c>
      <c r="I61" t="s">
        <v>572</v>
      </c>
    </row>
    <row r="62" spans="1:9" x14ac:dyDescent="0.3">
      <c r="A62" t="s">
        <v>108</v>
      </c>
      <c r="B62" s="81" t="s">
        <v>341</v>
      </c>
      <c r="C62" s="1">
        <v>2.4900000000000002</v>
      </c>
      <c r="E62" s="1">
        <v>2.4900000000000002</v>
      </c>
      <c r="F62" s="1">
        <v>2.7389999999999999</v>
      </c>
      <c r="G62" s="1">
        <v>2.988</v>
      </c>
      <c r="H62" s="1">
        <v>3.2370000000000001</v>
      </c>
      <c r="I62" t="s">
        <v>572</v>
      </c>
    </row>
    <row r="63" spans="1:9" x14ac:dyDescent="0.3">
      <c r="A63" t="s">
        <v>44</v>
      </c>
      <c r="B63" s="81" t="s">
        <v>82</v>
      </c>
      <c r="C63" s="1">
        <v>10.82</v>
      </c>
      <c r="E63" s="1">
        <v>10.82</v>
      </c>
      <c r="F63" s="1">
        <v>11.901999999999999</v>
      </c>
      <c r="G63" s="1">
        <v>12.984</v>
      </c>
      <c r="H63" s="1">
        <v>14.066000000000001</v>
      </c>
    </row>
  </sheetData>
  <sheetProtection algorithmName="SHA-512" hashValue="9+ZrGmPgFb0V2aDwiFddp4h5zrSn1zBXXjCQ2xljzXg9Y3hagp/cahTP5MQLHnA9AB6HlHmSx8hA7RmmxlUl7w==" saltValue="hTAKD27U1804SVB2aRPnGw==" spinCount="100000" sheet="1" objects="1" scenarios="1"/>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List95"/>
  <dimension ref="A1:I284"/>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c r="C3" s="1">
        <v>1.33</v>
      </c>
      <c r="D3" s="1">
        <v>0.04</v>
      </c>
      <c r="E3" s="1">
        <v>1.36</v>
      </c>
      <c r="F3" s="1">
        <v>1.496</v>
      </c>
      <c r="G3" s="1">
        <v>1.6319999999999999</v>
      </c>
      <c r="H3" s="1">
        <v>1.768</v>
      </c>
      <c r="I3" t="s">
        <v>84</v>
      </c>
    </row>
    <row r="4" spans="1:9" x14ac:dyDescent="0.3">
      <c r="A4" t="s">
        <v>10</v>
      </c>
      <c r="B4" s="81" t="s">
        <v>47</v>
      </c>
      <c r="C4" s="1">
        <v>1.33</v>
      </c>
      <c r="D4" s="1">
        <v>0.03</v>
      </c>
      <c r="E4" s="1">
        <v>1.36</v>
      </c>
      <c r="F4" s="1">
        <v>1.496</v>
      </c>
      <c r="G4" s="1">
        <v>1.6319999999999999</v>
      </c>
      <c r="H4" s="1">
        <v>1.768</v>
      </c>
      <c r="I4" t="s">
        <v>83</v>
      </c>
    </row>
    <row r="5" spans="1:9" x14ac:dyDescent="0.3">
      <c r="A5" t="s">
        <v>11</v>
      </c>
      <c r="B5" s="81" t="s">
        <v>48</v>
      </c>
      <c r="C5" s="1">
        <v>1.31</v>
      </c>
      <c r="D5" s="1">
        <v>0.13</v>
      </c>
      <c r="E5" s="1">
        <v>1.44</v>
      </c>
      <c r="F5" s="1">
        <v>1.5840000000000001</v>
      </c>
      <c r="G5" s="1">
        <v>1.728</v>
      </c>
      <c r="H5" s="1">
        <v>1.8720000000000001</v>
      </c>
    </row>
    <row r="6" spans="1:9" x14ac:dyDescent="0.3">
      <c r="A6" t="s">
        <v>12</v>
      </c>
      <c r="B6" s="81" t="s">
        <v>49</v>
      </c>
      <c r="C6" s="1">
        <v>1.33</v>
      </c>
      <c r="D6" s="1">
        <v>0.05</v>
      </c>
      <c r="E6" s="1">
        <v>1.38</v>
      </c>
      <c r="F6" s="1">
        <v>1.518</v>
      </c>
      <c r="G6" s="1">
        <v>1.6559999999999999</v>
      </c>
      <c r="H6" s="1">
        <v>1.794</v>
      </c>
    </row>
    <row r="7" spans="1:9" x14ac:dyDescent="0.3">
      <c r="A7" t="s">
        <v>13</v>
      </c>
      <c r="B7" s="81" t="s">
        <v>50</v>
      </c>
    </row>
    <row r="8" spans="1:9" x14ac:dyDescent="0.3">
      <c r="A8" t="s">
        <v>13</v>
      </c>
      <c r="B8" s="81" t="s">
        <v>51</v>
      </c>
    </row>
    <row r="9" spans="1:9" x14ac:dyDescent="0.3">
      <c r="A9" t="s">
        <v>14</v>
      </c>
      <c r="B9" s="81" t="s">
        <v>52</v>
      </c>
    </row>
    <row r="10" spans="1:9" x14ac:dyDescent="0.3">
      <c r="A10" t="s">
        <v>15</v>
      </c>
      <c r="B10" s="81" t="s">
        <v>53</v>
      </c>
      <c r="C10" s="1">
        <v>2.7</v>
      </c>
      <c r="D10" s="1">
        <v>0.03</v>
      </c>
      <c r="E10" s="1">
        <v>2.73</v>
      </c>
      <c r="F10" s="1">
        <v>2.7570000000000001</v>
      </c>
      <c r="G10" s="1">
        <v>2.7570000000000001</v>
      </c>
      <c r="H10" s="1">
        <v>2.7570000000000001</v>
      </c>
    </row>
    <row r="11" spans="1:9" x14ac:dyDescent="0.3">
      <c r="A11" t="s">
        <v>16</v>
      </c>
      <c r="B11" s="81" t="s">
        <v>54</v>
      </c>
      <c r="C11" s="1">
        <v>2.16</v>
      </c>
      <c r="D11" s="1">
        <v>0.1</v>
      </c>
      <c r="E11" s="1">
        <v>2.2599999999999998</v>
      </c>
      <c r="F11" s="1">
        <v>2.2829999999999999</v>
      </c>
      <c r="G11" s="1">
        <v>2.2829999999999999</v>
      </c>
      <c r="H11" s="1">
        <v>2.2829999999999999</v>
      </c>
    </row>
    <row r="12" spans="1:9" x14ac:dyDescent="0.3">
      <c r="A12" t="s">
        <v>17</v>
      </c>
      <c r="B12" s="81" t="s">
        <v>55</v>
      </c>
      <c r="C12" s="1">
        <v>0.65</v>
      </c>
      <c r="D12" s="1">
        <v>0.03</v>
      </c>
      <c r="E12" s="1">
        <v>0.68</v>
      </c>
      <c r="F12" s="1">
        <v>0.68700000000000006</v>
      </c>
      <c r="G12" s="1">
        <v>0.68700000000000006</v>
      </c>
      <c r="H12" s="1">
        <v>0.68700000000000006</v>
      </c>
    </row>
    <row r="13" spans="1:9" x14ac:dyDescent="0.3">
      <c r="A13" t="s">
        <v>18</v>
      </c>
      <c r="B13" s="81" t="s">
        <v>56</v>
      </c>
      <c r="C13" s="1">
        <v>2.17</v>
      </c>
      <c r="D13" s="1">
        <v>0.04</v>
      </c>
      <c r="E13" s="1">
        <v>2.2200000000000002</v>
      </c>
      <c r="F13" s="1">
        <v>2.242</v>
      </c>
      <c r="G13" s="1">
        <v>2.242</v>
      </c>
      <c r="H13" s="1">
        <v>2.242</v>
      </c>
    </row>
    <row r="14" spans="1:9" x14ac:dyDescent="0.3">
      <c r="A14" t="s">
        <v>19</v>
      </c>
      <c r="B14" s="81" t="s">
        <v>57</v>
      </c>
    </row>
    <row r="15" spans="1:9" ht="57.6" x14ac:dyDescent="0.3">
      <c r="A15" t="s">
        <v>20</v>
      </c>
      <c r="B15" s="81" t="s">
        <v>58</v>
      </c>
      <c r="C15" s="1">
        <v>0.46</v>
      </c>
      <c r="D15" s="1">
        <v>0.02</v>
      </c>
      <c r="E15" s="1">
        <v>0.49</v>
      </c>
      <c r="F15" s="1">
        <v>0.495</v>
      </c>
      <c r="G15" s="1">
        <v>0.495</v>
      </c>
      <c r="H15" s="1">
        <v>0.495</v>
      </c>
    </row>
    <row r="16" spans="1:9" ht="57.6" x14ac:dyDescent="0.3">
      <c r="A16" t="s">
        <v>21</v>
      </c>
      <c r="B16" s="81" t="s">
        <v>59</v>
      </c>
      <c r="C16" s="1">
        <v>0.77</v>
      </c>
      <c r="D16" s="1">
        <v>0.02</v>
      </c>
      <c r="E16" s="1">
        <v>0.79</v>
      </c>
      <c r="F16" s="1">
        <v>0.79800000000000004</v>
      </c>
      <c r="G16" s="1">
        <v>0.79800000000000004</v>
      </c>
      <c r="H16" s="1">
        <v>0.79800000000000004</v>
      </c>
    </row>
    <row r="17" spans="1:8" ht="72" x14ac:dyDescent="0.3">
      <c r="A17" t="s">
        <v>22</v>
      </c>
      <c r="B17" s="81" t="s">
        <v>60</v>
      </c>
      <c r="C17" s="1">
        <v>1.4</v>
      </c>
      <c r="D17" s="1">
        <v>7.0000000000000007E-2</v>
      </c>
      <c r="E17" s="1">
        <v>1.47</v>
      </c>
      <c r="F17" s="1">
        <v>1.4850000000000001</v>
      </c>
      <c r="G17" s="1">
        <v>1.4850000000000001</v>
      </c>
      <c r="H17" s="1">
        <v>1.4850000000000001</v>
      </c>
    </row>
    <row r="18" spans="1:8" ht="57.6" x14ac:dyDescent="0.3">
      <c r="A18" t="s">
        <v>23</v>
      </c>
      <c r="B18" s="81" t="s">
        <v>61</v>
      </c>
      <c r="C18" s="1">
        <v>1.37</v>
      </c>
      <c r="D18" s="1">
        <v>7.0000000000000007E-2</v>
      </c>
      <c r="E18" s="1">
        <v>1.44</v>
      </c>
      <c r="F18" s="1">
        <v>1.454</v>
      </c>
      <c r="G18" s="1">
        <v>1.454</v>
      </c>
      <c r="H18" s="1">
        <v>1.454</v>
      </c>
    </row>
    <row r="19" spans="1:8" ht="28.8" x14ac:dyDescent="0.3">
      <c r="A19" t="s">
        <v>24</v>
      </c>
      <c r="B19" s="81" t="s">
        <v>62</v>
      </c>
      <c r="C19" s="1">
        <v>0.62</v>
      </c>
      <c r="D19" s="1">
        <v>0.05</v>
      </c>
      <c r="E19" s="1">
        <v>0.67</v>
      </c>
      <c r="F19" s="1">
        <v>0.67700000000000005</v>
      </c>
      <c r="G19" s="1">
        <v>0.67700000000000005</v>
      </c>
      <c r="H19" s="1">
        <v>0.67700000000000005</v>
      </c>
    </row>
    <row r="20" spans="1:8" ht="28.8" x14ac:dyDescent="0.3">
      <c r="A20" t="s">
        <v>25</v>
      </c>
      <c r="B20" s="81" t="s">
        <v>63</v>
      </c>
      <c r="C20" s="1">
        <v>1.39</v>
      </c>
      <c r="D20" s="1">
        <v>0.06</v>
      </c>
      <c r="E20" s="1">
        <v>1.45</v>
      </c>
      <c r="F20" s="1">
        <v>1.4650000000000001</v>
      </c>
      <c r="G20" s="1">
        <v>1.4650000000000001</v>
      </c>
      <c r="H20" s="1">
        <v>1.4650000000000001</v>
      </c>
    </row>
    <row r="21" spans="1:8" ht="28.8" x14ac:dyDescent="0.3">
      <c r="A21" t="s">
        <v>26</v>
      </c>
      <c r="B21" s="81" t="s">
        <v>64</v>
      </c>
      <c r="C21" s="1">
        <v>1.64</v>
      </c>
      <c r="D21" s="1">
        <v>0.05</v>
      </c>
      <c r="E21" s="1">
        <v>1.69</v>
      </c>
      <c r="F21" s="1">
        <v>1.7070000000000001</v>
      </c>
      <c r="G21" s="1">
        <v>1.7070000000000001</v>
      </c>
      <c r="H21" s="1">
        <v>1.7070000000000001</v>
      </c>
    </row>
    <row r="22" spans="1:8" ht="43.2" x14ac:dyDescent="0.3">
      <c r="A22" t="s">
        <v>27</v>
      </c>
      <c r="B22" s="81" t="s">
        <v>65</v>
      </c>
      <c r="C22" s="1">
        <v>2.5299999999999998</v>
      </c>
      <c r="D22" s="1">
        <v>7.0000000000000007E-2</v>
      </c>
      <c r="E22" s="1">
        <v>2.6</v>
      </c>
      <c r="F22" s="1">
        <v>2.6259999999999999</v>
      </c>
      <c r="G22" s="1">
        <v>2.6259999999999999</v>
      </c>
      <c r="H22" s="1">
        <v>2.6259999999999999</v>
      </c>
    </row>
    <row r="23" spans="1:8" ht="72" x14ac:dyDescent="0.3">
      <c r="A23" t="s">
        <v>28</v>
      </c>
      <c r="B23" s="81" t="s">
        <v>66</v>
      </c>
      <c r="C23" s="1">
        <v>2.15</v>
      </c>
      <c r="D23" s="1">
        <v>7.0000000000000007E-2</v>
      </c>
      <c r="E23" s="1">
        <v>2.2200000000000002</v>
      </c>
      <c r="F23" s="1">
        <v>2.242</v>
      </c>
      <c r="G23" s="1">
        <v>2.242</v>
      </c>
      <c r="H23" s="1">
        <v>2.242</v>
      </c>
    </row>
    <row r="24" spans="1:8" ht="72" x14ac:dyDescent="0.3">
      <c r="A24" t="s">
        <v>29</v>
      </c>
      <c r="B24" s="81" t="s">
        <v>67</v>
      </c>
      <c r="C24" s="1">
        <v>2.15</v>
      </c>
      <c r="D24" s="1">
        <v>7.0000000000000007E-2</v>
      </c>
      <c r="E24" s="1">
        <v>2.2200000000000002</v>
      </c>
      <c r="F24" s="1">
        <v>2.242</v>
      </c>
      <c r="G24" s="1">
        <v>2.242</v>
      </c>
      <c r="H24" s="1">
        <v>2.242</v>
      </c>
    </row>
    <row r="25" spans="1:8" ht="28.8" x14ac:dyDescent="0.3">
      <c r="A25" t="s">
        <v>30</v>
      </c>
      <c r="B25" s="81" t="s">
        <v>68</v>
      </c>
      <c r="C25" s="1">
        <v>4.21</v>
      </c>
      <c r="D25" s="1">
        <v>0.05</v>
      </c>
      <c r="E25" s="1">
        <v>4.26</v>
      </c>
      <c r="F25" s="1">
        <v>4.3029999999999999</v>
      </c>
      <c r="G25" s="1">
        <v>4.3029999999999999</v>
      </c>
      <c r="H25" s="1">
        <v>4.3029999999999999</v>
      </c>
    </row>
    <row r="26" spans="1:8" ht="43.2" x14ac:dyDescent="0.3">
      <c r="A26" t="s">
        <v>31</v>
      </c>
      <c r="B26" s="81" t="s">
        <v>69</v>
      </c>
      <c r="C26" s="1">
        <v>2.12</v>
      </c>
      <c r="D26" s="1">
        <v>0.06</v>
      </c>
      <c r="E26" s="1">
        <v>2.1800000000000002</v>
      </c>
      <c r="F26" s="1">
        <v>2.202</v>
      </c>
      <c r="G26" s="1">
        <v>2.202</v>
      </c>
      <c r="H26" s="1">
        <v>2.202</v>
      </c>
    </row>
    <row r="27" spans="1:8" ht="43.2" x14ac:dyDescent="0.3">
      <c r="A27" t="s">
        <v>32</v>
      </c>
      <c r="B27" s="81" t="s">
        <v>70</v>
      </c>
      <c r="C27" s="1">
        <v>1.57</v>
      </c>
      <c r="D27" s="1">
        <v>0.06</v>
      </c>
      <c r="E27" s="1">
        <v>1.63</v>
      </c>
      <c r="F27" s="1">
        <v>1.6459999999999999</v>
      </c>
      <c r="G27" s="1">
        <v>1.6459999999999999</v>
      </c>
      <c r="H27" s="1">
        <v>1.6459999999999999</v>
      </c>
    </row>
    <row r="28" spans="1:8" ht="100.8" x14ac:dyDescent="0.3">
      <c r="A28" t="s">
        <v>33</v>
      </c>
      <c r="B28" s="81" t="s">
        <v>71</v>
      </c>
      <c r="C28" s="1">
        <v>1.6</v>
      </c>
      <c r="D28" s="1">
        <v>7.0000000000000007E-2</v>
      </c>
      <c r="E28" s="1">
        <v>1.67</v>
      </c>
      <c r="F28" s="1">
        <v>1.6870000000000001</v>
      </c>
      <c r="G28" s="1">
        <v>1.6870000000000001</v>
      </c>
      <c r="H28" s="1">
        <v>1.6870000000000001</v>
      </c>
    </row>
    <row r="29" spans="1:8" ht="28.8" x14ac:dyDescent="0.3">
      <c r="A29" t="s">
        <v>34</v>
      </c>
      <c r="B29" s="81" t="s">
        <v>72</v>
      </c>
    </row>
    <row r="30" spans="1:8" ht="43.2" x14ac:dyDescent="0.3">
      <c r="A30" t="s">
        <v>35</v>
      </c>
      <c r="B30" s="81" t="s">
        <v>73</v>
      </c>
      <c r="C30" s="1">
        <v>0.8</v>
      </c>
      <c r="D30" s="1">
        <v>0.06</v>
      </c>
      <c r="E30" s="1">
        <v>0.86</v>
      </c>
      <c r="F30" s="1">
        <v>0.86899999999999999</v>
      </c>
      <c r="G30" s="1">
        <v>0.86899999999999999</v>
      </c>
      <c r="H30" s="1">
        <v>0.86899999999999999</v>
      </c>
    </row>
    <row r="31" spans="1:8" ht="57.6" x14ac:dyDescent="0.3">
      <c r="A31" t="s">
        <v>36</v>
      </c>
      <c r="B31" s="81" t="s">
        <v>74</v>
      </c>
      <c r="C31" s="1">
        <v>1.05</v>
      </c>
      <c r="D31" s="1">
        <v>7.0000000000000007E-2</v>
      </c>
      <c r="E31" s="1">
        <v>1.1200000000000001</v>
      </c>
      <c r="F31" s="1">
        <v>1.131</v>
      </c>
      <c r="G31" s="1">
        <v>1.131</v>
      </c>
      <c r="H31" s="1">
        <v>1.131</v>
      </c>
    </row>
    <row r="32" spans="1:8" ht="57.6" x14ac:dyDescent="0.3">
      <c r="A32" t="s">
        <v>37</v>
      </c>
      <c r="B32" s="81" t="s">
        <v>75</v>
      </c>
      <c r="C32" s="1">
        <v>0.71</v>
      </c>
      <c r="D32" s="1">
        <v>0.05</v>
      </c>
      <c r="E32" s="1">
        <v>0.76</v>
      </c>
      <c r="F32" s="1">
        <v>0.76800000000000002</v>
      </c>
      <c r="G32" s="1">
        <v>0.76800000000000002</v>
      </c>
      <c r="H32" s="1">
        <v>0.76800000000000002</v>
      </c>
    </row>
    <row r="33" spans="1:9" ht="43.2" x14ac:dyDescent="0.3">
      <c r="A33" t="s">
        <v>38</v>
      </c>
      <c r="B33" s="81" t="s">
        <v>76</v>
      </c>
      <c r="C33" s="1">
        <v>0.5</v>
      </c>
      <c r="D33" s="1">
        <v>0.04</v>
      </c>
      <c r="E33" s="1">
        <v>0.55000000000000004</v>
      </c>
      <c r="F33" s="1">
        <v>0.55600000000000005</v>
      </c>
      <c r="G33" s="1">
        <v>0.55600000000000005</v>
      </c>
      <c r="H33" s="1">
        <v>0.55600000000000005</v>
      </c>
    </row>
    <row r="34" spans="1:9" ht="57.6" x14ac:dyDescent="0.3">
      <c r="A34" t="s">
        <v>39</v>
      </c>
      <c r="B34" s="81" t="s">
        <v>77</v>
      </c>
      <c r="C34" s="1">
        <v>0.32</v>
      </c>
      <c r="D34" s="1">
        <v>0.03</v>
      </c>
      <c r="E34" s="1">
        <v>0.35</v>
      </c>
      <c r="F34" s="1">
        <v>0.35399999999999998</v>
      </c>
      <c r="G34" s="1">
        <v>0.35399999999999998</v>
      </c>
      <c r="H34" s="1">
        <v>0.35399999999999998</v>
      </c>
    </row>
    <row r="35" spans="1:9" ht="28.8" x14ac:dyDescent="0.3">
      <c r="A35" t="s">
        <v>40</v>
      </c>
      <c r="B35" s="81" t="s">
        <v>78</v>
      </c>
      <c r="C35" s="1">
        <v>1.45</v>
      </c>
      <c r="D35" s="1">
        <v>0.08</v>
      </c>
      <c r="E35" s="1">
        <v>1.53</v>
      </c>
      <c r="F35" s="1">
        <v>1.5449999999999999</v>
      </c>
      <c r="G35" s="1">
        <v>1.5449999999999999</v>
      </c>
      <c r="H35" s="1">
        <v>1.5449999999999999</v>
      </c>
    </row>
    <row r="36" spans="1:9" ht="28.8" x14ac:dyDescent="0.3">
      <c r="A36" t="s">
        <v>41</v>
      </c>
      <c r="B36" s="81" t="s">
        <v>79</v>
      </c>
      <c r="C36" s="1">
        <v>0.56999999999999995</v>
      </c>
      <c r="D36" s="1">
        <v>0.08</v>
      </c>
      <c r="E36" s="1">
        <v>0.65</v>
      </c>
      <c r="F36" s="1">
        <v>0.65700000000000003</v>
      </c>
      <c r="G36" s="1">
        <v>0.65700000000000003</v>
      </c>
      <c r="H36" s="1">
        <v>0.65700000000000003</v>
      </c>
    </row>
    <row r="37" spans="1:9" ht="86.4" x14ac:dyDescent="0.3">
      <c r="A37" t="s">
        <v>42</v>
      </c>
      <c r="B37" s="81" t="s">
        <v>80</v>
      </c>
      <c r="C37" s="1">
        <v>1.43</v>
      </c>
      <c r="D37" s="1">
        <v>0.05</v>
      </c>
      <c r="E37" s="1">
        <v>1.48</v>
      </c>
      <c r="F37" s="1">
        <v>1.4950000000000001</v>
      </c>
      <c r="G37" s="1">
        <v>1.4950000000000001</v>
      </c>
      <c r="H37" s="1">
        <v>1.4950000000000001</v>
      </c>
    </row>
    <row r="38" spans="1:9" ht="86.4" x14ac:dyDescent="0.3">
      <c r="A38" t="s">
        <v>43</v>
      </c>
      <c r="B38" s="81" t="s">
        <v>81</v>
      </c>
      <c r="C38" s="1">
        <v>0.73</v>
      </c>
      <c r="D38" s="1">
        <v>0.04</v>
      </c>
      <c r="E38" s="1">
        <v>0.76</v>
      </c>
      <c r="F38" s="1">
        <v>0.76800000000000002</v>
      </c>
      <c r="G38" s="1">
        <v>0.76800000000000002</v>
      </c>
      <c r="H38" s="1">
        <v>0.76800000000000002</v>
      </c>
    </row>
    <row r="39" spans="1:9" x14ac:dyDescent="0.3">
      <c r="A39" t="s">
        <v>85</v>
      </c>
      <c r="B39" s="81" t="s">
        <v>330</v>
      </c>
      <c r="C39" s="1">
        <v>2.16</v>
      </c>
      <c r="E39" s="1">
        <v>2.16</v>
      </c>
      <c r="F39" s="1">
        <v>2.3759999999999999</v>
      </c>
      <c r="G39" s="1">
        <v>2.5920000000000001</v>
      </c>
      <c r="H39" s="1">
        <v>2.8079999999999998</v>
      </c>
      <c r="I39" t="s">
        <v>572</v>
      </c>
    </row>
    <row r="40" spans="1:9" x14ac:dyDescent="0.3">
      <c r="A40" t="s">
        <v>86</v>
      </c>
      <c r="B40" s="81" t="s">
        <v>331</v>
      </c>
      <c r="C40" s="1">
        <v>2.27</v>
      </c>
      <c r="E40" s="1">
        <v>2.27</v>
      </c>
      <c r="F40" s="1">
        <v>2.4969999999999999</v>
      </c>
      <c r="G40" s="1">
        <v>2.7240000000000002</v>
      </c>
      <c r="H40" s="1">
        <v>2.9510000000000001</v>
      </c>
      <c r="I40" t="s">
        <v>572</v>
      </c>
    </row>
    <row r="41" spans="1:9" x14ac:dyDescent="0.3">
      <c r="A41" t="s">
        <v>87</v>
      </c>
      <c r="B41" s="81" t="s">
        <v>332</v>
      </c>
      <c r="C41" s="1">
        <v>2.4900000000000002</v>
      </c>
      <c r="E41" s="1">
        <v>2.4900000000000002</v>
      </c>
      <c r="F41" s="1">
        <v>2.7389999999999999</v>
      </c>
      <c r="G41" s="1">
        <v>2.988</v>
      </c>
      <c r="H41" s="1">
        <v>3.2370000000000001</v>
      </c>
      <c r="I41" t="s">
        <v>572</v>
      </c>
    </row>
    <row r="42" spans="1:9" x14ac:dyDescent="0.3">
      <c r="A42" t="s">
        <v>88</v>
      </c>
      <c r="B42" s="81" t="s">
        <v>333</v>
      </c>
      <c r="C42" s="1">
        <v>2.5099999999999998</v>
      </c>
      <c r="E42" s="1">
        <v>2.5099999999999998</v>
      </c>
      <c r="F42" s="1">
        <v>2.7610000000000001</v>
      </c>
      <c r="G42" s="1">
        <v>3.012</v>
      </c>
      <c r="H42" s="1">
        <v>3.2629999999999999</v>
      </c>
      <c r="I42" t="s">
        <v>572</v>
      </c>
    </row>
    <row r="43" spans="1:9" x14ac:dyDescent="0.3">
      <c r="A43" t="s">
        <v>89</v>
      </c>
      <c r="B43" s="81" t="s">
        <v>334</v>
      </c>
      <c r="C43" s="1">
        <v>2.5099999999999998</v>
      </c>
      <c r="E43" s="1">
        <v>2.5099999999999998</v>
      </c>
      <c r="F43" s="1">
        <v>2.7610000000000001</v>
      </c>
      <c r="G43" s="1">
        <v>3.012</v>
      </c>
      <c r="H43" s="1">
        <v>3.2629999999999999</v>
      </c>
      <c r="I43" t="s">
        <v>572</v>
      </c>
    </row>
    <row r="44" spans="1:9" x14ac:dyDescent="0.3">
      <c r="A44" t="s">
        <v>90</v>
      </c>
      <c r="B44" s="81" t="s">
        <v>332</v>
      </c>
      <c r="C44" s="1">
        <v>2.4900000000000002</v>
      </c>
      <c r="E44" s="1">
        <v>2.4900000000000002</v>
      </c>
      <c r="F44" s="1">
        <v>2.7389999999999999</v>
      </c>
      <c r="G44" s="1">
        <v>2.988</v>
      </c>
      <c r="H44" s="1">
        <v>3.2370000000000001</v>
      </c>
      <c r="I44" t="s">
        <v>572</v>
      </c>
    </row>
    <row r="45" spans="1:9" x14ac:dyDescent="0.3">
      <c r="A45" t="s">
        <v>91</v>
      </c>
      <c r="B45" s="81" t="s">
        <v>333</v>
      </c>
      <c r="C45" s="1">
        <v>2.5099999999999998</v>
      </c>
      <c r="E45" s="1">
        <v>2.5099999999999998</v>
      </c>
      <c r="F45" s="1">
        <v>2.7610000000000001</v>
      </c>
      <c r="G45" s="1">
        <v>3.012</v>
      </c>
      <c r="H45" s="1">
        <v>3.2629999999999999</v>
      </c>
      <c r="I45" t="s">
        <v>572</v>
      </c>
    </row>
    <row r="46" spans="1:9" x14ac:dyDescent="0.3">
      <c r="A46" t="s">
        <v>92</v>
      </c>
      <c r="B46" s="81" t="s">
        <v>335</v>
      </c>
      <c r="C46" s="1">
        <v>2.4900000000000002</v>
      </c>
      <c r="E46" s="1">
        <v>2.4900000000000002</v>
      </c>
      <c r="F46" s="1">
        <v>2.7389999999999999</v>
      </c>
      <c r="G46" s="1">
        <v>2.988</v>
      </c>
      <c r="H46" s="1">
        <v>3.2370000000000001</v>
      </c>
      <c r="I46" t="s">
        <v>572</v>
      </c>
    </row>
    <row r="47" spans="1:9" ht="28.8" x14ac:dyDescent="0.3">
      <c r="A47" t="s">
        <v>93</v>
      </c>
      <c r="B47" s="81" t="s">
        <v>336</v>
      </c>
      <c r="C47" s="1">
        <v>2.95</v>
      </c>
      <c r="E47" s="1">
        <v>2.95</v>
      </c>
      <c r="F47" s="1">
        <v>3.2450000000000001</v>
      </c>
      <c r="G47" s="1">
        <v>3.54</v>
      </c>
      <c r="H47" s="1">
        <v>3.835</v>
      </c>
      <c r="I47" t="s">
        <v>572</v>
      </c>
    </row>
    <row r="48" spans="1:9" ht="43.2" x14ac:dyDescent="0.3">
      <c r="A48" t="s">
        <v>94</v>
      </c>
      <c r="B48" s="81" t="s">
        <v>337</v>
      </c>
      <c r="C48" s="1">
        <v>2.95</v>
      </c>
      <c r="E48" s="1">
        <v>2.95</v>
      </c>
      <c r="F48" s="1">
        <v>3.2450000000000001</v>
      </c>
      <c r="G48" s="1">
        <v>3.54</v>
      </c>
      <c r="H48" s="1">
        <v>3.835</v>
      </c>
      <c r="I48" t="s">
        <v>572</v>
      </c>
    </row>
    <row r="49" spans="1:9" x14ac:dyDescent="0.3">
      <c r="A49" t="s">
        <v>95</v>
      </c>
      <c r="B49" s="81" t="s">
        <v>338</v>
      </c>
      <c r="C49" s="1">
        <v>2.5099999999999998</v>
      </c>
      <c r="E49" s="1">
        <v>2.5099999999999998</v>
      </c>
      <c r="F49" s="1">
        <v>2.7610000000000001</v>
      </c>
      <c r="G49" s="1">
        <v>3.012</v>
      </c>
      <c r="H49" s="1">
        <v>3.2629999999999999</v>
      </c>
      <c r="I49" t="s">
        <v>572</v>
      </c>
    </row>
    <row r="50" spans="1:9" ht="28.8" x14ac:dyDescent="0.3">
      <c r="A50" t="s">
        <v>96</v>
      </c>
      <c r="B50" s="81" t="s">
        <v>339</v>
      </c>
      <c r="C50" s="1">
        <v>2.5099999999999998</v>
      </c>
      <c r="E50" s="1">
        <v>2.5099999999999998</v>
      </c>
      <c r="F50" s="1">
        <v>2.7610000000000001</v>
      </c>
      <c r="G50" s="1">
        <v>3.012</v>
      </c>
      <c r="H50" s="1">
        <v>3.2629999999999999</v>
      </c>
      <c r="I50" t="s">
        <v>572</v>
      </c>
    </row>
    <row r="51" spans="1:9" x14ac:dyDescent="0.3">
      <c r="A51" t="s">
        <v>97</v>
      </c>
      <c r="B51" s="81" t="s">
        <v>340</v>
      </c>
      <c r="C51" s="1">
        <v>2.5099999999999998</v>
      </c>
      <c r="E51" s="1">
        <v>2.5099999999999998</v>
      </c>
      <c r="F51" s="1">
        <v>2.7610000000000001</v>
      </c>
      <c r="G51" s="1">
        <v>3.012</v>
      </c>
      <c r="H51" s="1">
        <v>3.2629999999999999</v>
      </c>
      <c r="I51" t="s">
        <v>572</v>
      </c>
    </row>
    <row r="52" spans="1:9" x14ac:dyDescent="0.3">
      <c r="A52" t="s">
        <v>98</v>
      </c>
      <c r="B52" s="81" t="s">
        <v>341</v>
      </c>
      <c r="C52" s="1">
        <v>2.5099999999999998</v>
      </c>
      <c r="E52" s="1">
        <v>2.5099999999999998</v>
      </c>
      <c r="F52" s="1">
        <v>2.7610000000000001</v>
      </c>
      <c r="G52" s="1">
        <v>3.012</v>
      </c>
      <c r="H52" s="1">
        <v>3.2629999999999999</v>
      </c>
      <c r="I52" t="s">
        <v>572</v>
      </c>
    </row>
    <row r="53" spans="1:9" x14ac:dyDescent="0.3">
      <c r="A53" t="s">
        <v>99</v>
      </c>
      <c r="B53" s="81" t="s">
        <v>342</v>
      </c>
      <c r="C53" s="1">
        <v>2.5099999999999998</v>
      </c>
      <c r="E53" s="1">
        <v>2.5099999999999998</v>
      </c>
      <c r="F53" s="1">
        <v>2.7610000000000001</v>
      </c>
      <c r="G53" s="1">
        <v>3.012</v>
      </c>
      <c r="H53" s="1">
        <v>3.2629999999999999</v>
      </c>
      <c r="I53" t="s">
        <v>572</v>
      </c>
    </row>
    <row r="54" spans="1:9" x14ac:dyDescent="0.3">
      <c r="A54" t="s">
        <v>100</v>
      </c>
      <c r="B54" s="81" t="s">
        <v>341</v>
      </c>
      <c r="C54" s="1">
        <v>2.5099999999999998</v>
      </c>
      <c r="E54" s="1">
        <v>2.5099999999999998</v>
      </c>
      <c r="F54" s="1">
        <v>2.7610000000000001</v>
      </c>
      <c r="G54" s="1">
        <v>3.012</v>
      </c>
      <c r="H54" s="1">
        <v>3.2629999999999999</v>
      </c>
      <c r="I54" t="s">
        <v>572</v>
      </c>
    </row>
    <row r="55" spans="1:9" ht="72" x14ac:dyDescent="0.3">
      <c r="A55" t="s">
        <v>101</v>
      </c>
      <c r="B55" s="81" t="s">
        <v>343</v>
      </c>
      <c r="C55" s="1">
        <v>2.95</v>
      </c>
      <c r="E55" s="1">
        <v>2.95</v>
      </c>
      <c r="F55" s="1">
        <v>3.2450000000000001</v>
      </c>
      <c r="G55" s="1">
        <v>3.54</v>
      </c>
      <c r="H55" s="1">
        <v>3.835</v>
      </c>
      <c r="I55" t="s">
        <v>572</v>
      </c>
    </row>
    <row r="56" spans="1:9" ht="72" x14ac:dyDescent="0.3">
      <c r="A56" t="s">
        <v>102</v>
      </c>
      <c r="B56" s="81" t="s">
        <v>344</v>
      </c>
      <c r="C56" s="1">
        <v>2.95</v>
      </c>
      <c r="E56" s="1">
        <v>2.95</v>
      </c>
      <c r="F56" s="1">
        <v>3.2450000000000001</v>
      </c>
      <c r="G56" s="1">
        <v>3.54</v>
      </c>
      <c r="H56" s="1">
        <v>3.835</v>
      </c>
      <c r="I56" t="s">
        <v>572</v>
      </c>
    </row>
    <row r="57" spans="1:9" x14ac:dyDescent="0.3">
      <c r="A57" t="s">
        <v>103</v>
      </c>
      <c r="B57" s="81" t="s">
        <v>345</v>
      </c>
      <c r="C57" s="1">
        <v>2.95</v>
      </c>
      <c r="E57" s="1">
        <v>2.95</v>
      </c>
      <c r="F57" s="1">
        <v>3.2450000000000001</v>
      </c>
      <c r="G57" s="1">
        <v>3.54</v>
      </c>
      <c r="H57" s="1">
        <v>3.835</v>
      </c>
      <c r="I57" t="s">
        <v>572</v>
      </c>
    </row>
    <row r="58" spans="1:9" ht="28.8" x14ac:dyDescent="0.3">
      <c r="A58" t="s">
        <v>104</v>
      </c>
      <c r="B58" s="81" t="s">
        <v>346</v>
      </c>
      <c r="C58" s="1">
        <v>2.4900000000000002</v>
      </c>
      <c r="E58" s="1">
        <v>2.4900000000000002</v>
      </c>
      <c r="F58" s="1">
        <v>2.7389999999999999</v>
      </c>
      <c r="G58" s="1">
        <v>2.988</v>
      </c>
      <c r="H58" s="1">
        <v>3.2370000000000001</v>
      </c>
      <c r="I58" t="s">
        <v>572</v>
      </c>
    </row>
    <row r="59" spans="1:9" ht="43.2" x14ac:dyDescent="0.3">
      <c r="A59" t="s">
        <v>105</v>
      </c>
      <c r="B59" s="81" t="s">
        <v>347</v>
      </c>
      <c r="C59" s="1">
        <v>2.95</v>
      </c>
      <c r="E59" s="1">
        <v>2.95</v>
      </c>
      <c r="F59" s="1">
        <v>3.2450000000000001</v>
      </c>
      <c r="G59" s="1">
        <v>3.54</v>
      </c>
      <c r="H59" s="1">
        <v>3.835</v>
      </c>
      <c r="I59" t="s">
        <v>572</v>
      </c>
    </row>
    <row r="60" spans="1:9" ht="28.8" x14ac:dyDescent="0.3">
      <c r="A60" t="s">
        <v>106</v>
      </c>
      <c r="B60" s="81" t="s">
        <v>348</v>
      </c>
      <c r="C60" s="1">
        <v>2.95</v>
      </c>
      <c r="E60" s="1">
        <v>2.95</v>
      </c>
      <c r="F60" s="1">
        <v>3.2450000000000001</v>
      </c>
      <c r="G60" s="1">
        <v>3.54</v>
      </c>
      <c r="H60" s="1">
        <v>3.835</v>
      </c>
      <c r="I60" t="s">
        <v>572</v>
      </c>
    </row>
    <row r="61" spans="1:9" x14ac:dyDescent="0.3">
      <c r="A61" t="s">
        <v>107</v>
      </c>
      <c r="B61" s="81" t="s">
        <v>349</v>
      </c>
      <c r="C61" s="1">
        <v>2.27</v>
      </c>
      <c r="E61" s="1">
        <v>2.27</v>
      </c>
      <c r="F61" s="1">
        <v>2.4969999999999999</v>
      </c>
      <c r="G61" s="1">
        <v>2.7240000000000002</v>
      </c>
      <c r="H61" s="1">
        <v>2.9510000000000001</v>
      </c>
      <c r="I61" t="s">
        <v>572</v>
      </c>
    </row>
    <row r="62" spans="1:9" x14ac:dyDescent="0.3">
      <c r="A62" t="s">
        <v>108</v>
      </c>
      <c r="B62" s="81" t="s">
        <v>341</v>
      </c>
      <c r="C62" s="1">
        <v>2.95</v>
      </c>
      <c r="E62" s="1">
        <v>2.95</v>
      </c>
      <c r="F62" s="1">
        <v>3.2450000000000001</v>
      </c>
      <c r="G62" s="1">
        <v>3.54</v>
      </c>
      <c r="H62" s="1">
        <v>3.835</v>
      </c>
      <c r="I62" t="s">
        <v>572</v>
      </c>
    </row>
    <row r="63" spans="1:9" x14ac:dyDescent="0.3">
      <c r="A63" t="s">
        <v>44</v>
      </c>
      <c r="B63" s="81" t="s">
        <v>82</v>
      </c>
      <c r="C63" s="1">
        <v>10.82</v>
      </c>
      <c r="E63" s="1">
        <v>10.82</v>
      </c>
      <c r="F63" s="1">
        <v>11.901999999999999</v>
      </c>
      <c r="G63" s="1">
        <v>12.984</v>
      </c>
      <c r="H63" s="1">
        <v>14.066000000000001</v>
      </c>
    </row>
    <row r="64" spans="1:9" ht="28.8" x14ac:dyDescent="0.3">
      <c r="A64" t="s">
        <v>109</v>
      </c>
      <c r="B64" s="81" t="s">
        <v>350</v>
      </c>
      <c r="C64" s="1">
        <v>1.57</v>
      </c>
      <c r="D64" s="1">
        <v>0.04</v>
      </c>
      <c r="E64" s="1">
        <v>1.61</v>
      </c>
      <c r="F64" s="1">
        <v>1.7709999999999999</v>
      </c>
      <c r="G64" s="1">
        <v>1.9319999999999999</v>
      </c>
      <c r="H64" s="1">
        <v>2.093</v>
      </c>
    </row>
    <row r="65" spans="1:9" ht="28.8" x14ac:dyDescent="0.3">
      <c r="A65" t="s">
        <v>110</v>
      </c>
      <c r="B65" s="81" t="s">
        <v>351</v>
      </c>
      <c r="C65" s="1">
        <v>3.04</v>
      </c>
      <c r="E65" s="1">
        <v>3.04</v>
      </c>
      <c r="F65" s="1">
        <v>3.3439999999999999</v>
      </c>
      <c r="G65" s="1">
        <v>3.6480000000000001</v>
      </c>
      <c r="H65" s="1">
        <v>3.952</v>
      </c>
    </row>
    <row r="66" spans="1:9" x14ac:dyDescent="0.3">
      <c r="A66" t="s">
        <v>111</v>
      </c>
      <c r="B66" s="81" t="s">
        <v>352</v>
      </c>
      <c r="C66" s="1">
        <v>1.69</v>
      </c>
      <c r="E66" s="1">
        <v>1.69</v>
      </c>
      <c r="F66" s="1">
        <v>1.859</v>
      </c>
      <c r="G66" s="1">
        <v>2.028</v>
      </c>
      <c r="H66" s="1">
        <v>2.1970000000000001</v>
      </c>
    </row>
    <row r="67" spans="1:9" x14ac:dyDescent="0.3">
      <c r="A67" t="s">
        <v>112</v>
      </c>
      <c r="B67" s="81" t="s">
        <v>353</v>
      </c>
    </row>
    <row r="68" spans="1:9" x14ac:dyDescent="0.3">
      <c r="A68" t="s">
        <v>113</v>
      </c>
      <c r="B68" s="81" t="s">
        <v>354</v>
      </c>
      <c r="C68" s="1">
        <v>2.35</v>
      </c>
      <c r="E68" s="1">
        <v>2.35</v>
      </c>
      <c r="F68" s="1">
        <v>2.585</v>
      </c>
      <c r="G68" s="1">
        <v>2.82</v>
      </c>
      <c r="H68" s="1">
        <v>3.0550000000000002</v>
      </c>
    </row>
    <row r="69" spans="1:9" x14ac:dyDescent="0.3">
      <c r="A69" t="s">
        <v>114</v>
      </c>
      <c r="B69" s="81" t="s">
        <v>355</v>
      </c>
    </row>
    <row r="70" spans="1:9" x14ac:dyDescent="0.3">
      <c r="A70" t="s">
        <v>115</v>
      </c>
      <c r="B70" s="81" t="s">
        <v>356</v>
      </c>
      <c r="C70" s="1">
        <v>3.48</v>
      </c>
      <c r="E70" s="1">
        <v>3.48</v>
      </c>
      <c r="F70" s="1">
        <v>3.8279999999999998</v>
      </c>
      <c r="G70" s="1">
        <v>4.1760000000000002</v>
      </c>
      <c r="H70" s="1">
        <v>4.524</v>
      </c>
    </row>
    <row r="71" spans="1:9" ht="57.6" x14ac:dyDescent="0.3">
      <c r="A71" t="s">
        <v>116</v>
      </c>
      <c r="B71" s="81" t="s">
        <v>357</v>
      </c>
      <c r="C71" s="1">
        <v>2.0099999999999998</v>
      </c>
      <c r="E71" s="1">
        <v>2.0099999999999998</v>
      </c>
      <c r="F71" s="1">
        <v>2.2109999999999999</v>
      </c>
      <c r="G71" s="1">
        <v>2.4119999999999999</v>
      </c>
      <c r="H71" s="1">
        <v>2.613</v>
      </c>
    </row>
    <row r="72" spans="1:9" ht="72" x14ac:dyDescent="0.3">
      <c r="A72" t="s">
        <v>117</v>
      </c>
      <c r="B72" s="81" t="s">
        <v>358</v>
      </c>
      <c r="C72" s="1">
        <v>3.09</v>
      </c>
      <c r="E72" s="1">
        <v>3.09</v>
      </c>
      <c r="F72" s="1">
        <v>3.399</v>
      </c>
      <c r="G72" s="1">
        <v>3.7080000000000002</v>
      </c>
      <c r="H72" s="1">
        <v>4.0170000000000003</v>
      </c>
      <c r="I72" t="s">
        <v>569</v>
      </c>
    </row>
    <row r="73" spans="1:9" ht="43.2" x14ac:dyDescent="0.3">
      <c r="A73" t="s">
        <v>118</v>
      </c>
      <c r="B73" s="81" t="s">
        <v>359</v>
      </c>
    </row>
    <row r="74" spans="1:9" ht="43.2" x14ac:dyDescent="0.3">
      <c r="A74" t="s">
        <v>119</v>
      </c>
      <c r="B74" s="81" t="s">
        <v>360</v>
      </c>
      <c r="C74" s="1">
        <v>3.21</v>
      </c>
      <c r="E74" s="1">
        <v>3.21</v>
      </c>
      <c r="F74" s="1">
        <v>3.5310000000000001</v>
      </c>
      <c r="G74" s="1">
        <v>3.8519999999999999</v>
      </c>
      <c r="H74" s="1">
        <v>4.173</v>
      </c>
      <c r="I74" t="s">
        <v>569</v>
      </c>
    </row>
    <row r="75" spans="1:9" ht="43.2" x14ac:dyDescent="0.3">
      <c r="A75" t="s">
        <v>120</v>
      </c>
      <c r="B75" s="81" t="s">
        <v>361</v>
      </c>
      <c r="C75" s="1">
        <v>3.21</v>
      </c>
      <c r="E75" s="1">
        <v>3.21</v>
      </c>
      <c r="F75" s="1">
        <v>3.5310000000000001</v>
      </c>
      <c r="G75" s="1">
        <v>3.8519999999999999</v>
      </c>
      <c r="H75" s="1">
        <v>4.173</v>
      </c>
      <c r="I75" t="s">
        <v>569</v>
      </c>
    </row>
    <row r="76" spans="1:9" x14ac:dyDescent="0.3">
      <c r="A76" t="s">
        <v>121</v>
      </c>
      <c r="B76" s="81" t="s">
        <v>362</v>
      </c>
    </row>
    <row r="77" spans="1:9" ht="57.6" x14ac:dyDescent="0.3">
      <c r="A77" t="s">
        <v>122</v>
      </c>
      <c r="B77" s="81" t="s">
        <v>363</v>
      </c>
      <c r="C77" s="1">
        <v>3.21</v>
      </c>
      <c r="E77" s="1">
        <v>3.21</v>
      </c>
      <c r="F77" s="1">
        <v>3.5310000000000001</v>
      </c>
      <c r="G77" s="1">
        <v>3.8519999999999999</v>
      </c>
      <c r="H77" s="1">
        <v>4.173</v>
      </c>
      <c r="I77" t="s">
        <v>569</v>
      </c>
    </row>
    <row r="78" spans="1:9" ht="72" x14ac:dyDescent="0.3">
      <c r="A78" t="s">
        <v>123</v>
      </c>
      <c r="B78" s="81" t="s">
        <v>364</v>
      </c>
      <c r="C78" s="1">
        <v>3.21</v>
      </c>
      <c r="E78" s="1">
        <v>3.21</v>
      </c>
      <c r="F78" s="1">
        <v>3.5310000000000001</v>
      </c>
      <c r="G78" s="1">
        <v>3.8519999999999999</v>
      </c>
      <c r="H78" s="1">
        <v>4.173</v>
      </c>
      <c r="I78" t="s">
        <v>569</v>
      </c>
    </row>
    <row r="79" spans="1:9" ht="57.6" x14ac:dyDescent="0.3">
      <c r="A79" t="s">
        <v>124</v>
      </c>
      <c r="B79" s="81" t="s">
        <v>365</v>
      </c>
      <c r="C79" s="1">
        <v>3.21</v>
      </c>
      <c r="E79" s="1">
        <v>3.21</v>
      </c>
      <c r="F79" s="1">
        <v>3.5310000000000001</v>
      </c>
      <c r="G79" s="1">
        <v>3.8519999999999999</v>
      </c>
      <c r="H79" s="1">
        <v>4.173</v>
      </c>
      <c r="I79" t="s">
        <v>569</v>
      </c>
    </row>
    <row r="80" spans="1:9" ht="43.2" x14ac:dyDescent="0.3">
      <c r="A80" t="s">
        <v>125</v>
      </c>
      <c r="B80" s="81" t="s">
        <v>366</v>
      </c>
      <c r="C80" s="1">
        <v>3.21</v>
      </c>
      <c r="E80" s="1">
        <v>3.21</v>
      </c>
      <c r="F80" s="1">
        <v>3.5310000000000001</v>
      </c>
      <c r="G80" s="1">
        <v>3.8519999999999999</v>
      </c>
      <c r="H80" s="1">
        <v>4.173</v>
      </c>
      <c r="I80" t="s">
        <v>569</v>
      </c>
    </row>
    <row r="81" spans="1:9" ht="57.6" x14ac:dyDescent="0.3">
      <c r="A81" t="s">
        <v>126</v>
      </c>
      <c r="B81" s="81" t="s">
        <v>367</v>
      </c>
      <c r="C81" s="1">
        <v>3.21</v>
      </c>
      <c r="E81" s="1">
        <v>3.21</v>
      </c>
      <c r="F81" s="1">
        <v>3.5310000000000001</v>
      </c>
      <c r="G81" s="1">
        <v>3.8519999999999999</v>
      </c>
      <c r="H81" s="1">
        <v>4.173</v>
      </c>
      <c r="I81" t="s">
        <v>569</v>
      </c>
    </row>
    <row r="82" spans="1:9" ht="43.2" x14ac:dyDescent="0.3">
      <c r="A82" t="s">
        <v>127</v>
      </c>
      <c r="B82" s="81" t="s">
        <v>368</v>
      </c>
      <c r="C82" s="1">
        <v>3.21</v>
      </c>
      <c r="E82" s="1">
        <v>3.21</v>
      </c>
      <c r="F82" s="1">
        <v>3.5310000000000001</v>
      </c>
      <c r="G82" s="1">
        <v>3.8519999999999999</v>
      </c>
      <c r="H82" s="1">
        <v>4.173</v>
      </c>
      <c r="I82" t="s">
        <v>569</v>
      </c>
    </row>
    <row r="83" spans="1:9" ht="43.2" x14ac:dyDescent="0.3">
      <c r="A83" t="s">
        <v>128</v>
      </c>
      <c r="B83" s="81" t="s">
        <v>369</v>
      </c>
      <c r="C83" s="1">
        <v>3.21</v>
      </c>
      <c r="E83" s="1">
        <v>3.21</v>
      </c>
      <c r="F83" s="1">
        <v>3.5310000000000001</v>
      </c>
      <c r="G83" s="1">
        <v>3.8519999999999999</v>
      </c>
      <c r="H83" s="1">
        <v>4.173</v>
      </c>
      <c r="I83" t="s">
        <v>569</v>
      </c>
    </row>
    <row r="84" spans="1:9" ht="43.2" x14ac:dyDescent="0.3">
      <c r="A84" t="s">
        <v>129</v>
      </c>
      <c r="B84" s="81" t="s">
        <v>370</v>
      </c>
      <c r="C84" s="1">
        <v>3.21</v>
      </c>
      <c r="E84" s="1">
        <v>3.21</v>
      </c>
      <c r="F84" s="1">
        <v>3.5310000000000001</v>
      </c>
      <c r="G84" s="1">
        <v>3.8519999999999999</v>
      </c>
      <c r="H84" s="1">
        <v>4.173</v>
      </c>
      <c r="I84" t="s">
        <v>569</v>
      </c>
    </row>
    <row r="85" spans="1:9" ht="43.2" x14ac:dyDescent="0.3">
      <c r="A85" t="s">
        <v>130</v>
      </c>
      <c r="B85" s="81" t="s">
        <v>371</v>
      </c>
      <c r="C85" s="1">
        <v>3.21</v>
      </c>
      <c r="E85" s="1">
        <v>3.21</v>
      </c>
      <c r="F85" s="1">
        <v>3.5310000000000001</v>
      </c>
      <c r="G85" s="1">
        <v>3.8519999999999999</v>
      </c>
      <c r="H85" s="1">
        <v>4.173</v>
      </c>
      <c r="I85" t="s">
        <v>569</v>
      </c>
    </row>
    <row r="86" spans="1:9" ht="57.6" x14ac:dyDescent="0.3">
      <c r="A86" t="s">
        <v>131</v>
      </c>
      <c r="B86" s="81" t="s">
        <v>372</v>
      </c>
      <c r="C86" s="1">
        <v>3.21</v>
      </c>
      <c r="E86" s="1">
        <v>3.21</v>
      </c>
      <c r="F86" s="1">
        <v>3.5310000000000001</v>
      </c>
      <c r="G86" s="1">
        <v>3.8519999999999999</v>
      </c>
      <c r="H86" s="1">
        <v>4.173</v>
      </c>
      <c r="I86" t="s">
        <v>569</v>
      </c>
    </row>
    <row r="87" spans="1:9" ht="72" x14ac:dyDescent="0.3">
      <c r="A87" t="s">
        <v>132</v>
      </c>
      <c r="B87" s="81" t="s">
        <v>373</v>
      </c>
      <c r="C87" s="1">
        <v>3.21</v>
      </c>
      <c r="E87" s="1">
        <v>3.21</v>
      </c>
      <c r="F87" s="1">
        <v>3.5310000000000001</v>
      </c>
      <c r="G87" s="1">
        <v>3.8519999999999999</v>
      </c>
      <c r="H87" s="1">
        <v>4.173</v>
      </c>
      <c r="I87" t="s">
        <v>569</v>
      </c>
    </row>
    <row r="88" spans="1:9" ht="57.6" x14ac:dyDescent="0.3">
      <c r="A88" t="s">
        <v>133</v>
      </c>
      <c r="B88" s="81" t="s">
        <v>374</v>
      </c>
      <c r="C88" s="1">
        <v>3.21</v>
      </c>
      <c r="E88" s="1">
        <v>3.21</v>
      </c>
      <c r="F88" s="1">
        <v>3.5310000000000001</v>
      </c>
      <c r="G88" s="1">
        <v>3.8519999999999999</v>
      </c>
      <c r="H88" s="1">
        <v>4.173</v>
      </c>
      <c r="I88" t="s">
        <v>569</v>
      </c>
    </row>
    <row r="89" spans="1:9" ht="57.6" x14ac:dyDescent="0.3">
      <c r="A89" t="s">
        <v>134</v>
      </c>
      <c r="B89" s="81" t="s">
        <v>375</v>
      </c>
      <c r="C89" s="1">
        <v>3.21</v>
      </c>
      <c r="E89" s="1">
        <v>3.21</v>
      </c>
      <c r="F89" s="1">
        <v>3.5310000000000001</v>
      </c>
      <c r="G89" s="1">
        <v>3.8519999999999999</v>
      </c>
      <c r="H89" s="1">
        <v>4.173</v>
      </c>
      <c r="I89" t="s">
        <v>569</v>
      </c>
    </row>
    <row r="90" spans="1:9" ht="57.6" x14ac:dyDescent="0.3">
      <c r="A90" t="s">
        <v>135</v>
      </c>
      <c r="B90" s="81" t="s">
        <v>376</v>
      </c>
      <c r="C90" s="1">
        <v>3.21</v>
      </c>
      <c r="E90" s="1">
        <v>3.21</v>
      </c>
      <c r="F90" s="1">
        <v>3.5310000000000001</v>
      </c>
      <c r="G90" s="1">
        <v>3.8519999999999999</v>
      </c>
      <c r="H90" s="1">
        <v>4.173</v>
      </c>
      <c r="I90" t="s">
        <v>569</v>
      </c>
    </row>
    <row r="91" spans="1:9" ht="57.6" x14ac:dyDescent="0.3">
      <c r="A91" t="s">
        <v>136</v>
      </c>
      <c r="B91" s="81" t="s">
        <v>377</v>
      </c>
      <c r="C91" s="1">
        <v>3.21</v>
      </c>
      <c r="E91" s="1">
        <v>3.21</v>
      </c>
      <c r="F91" s="1">
        <v>3.5310000000000001</v>
      </c>
      <c r="G91" s="1">
        <v>3.8519999999999999</v>
      </c>
      <c r="H91" s="1">
        <v>4.173</v>
      </c>
      <c r="I91" t="s">
        <v>569</v>
      </c>
    </row>
    <row r="92" spans="1:9" ht="43.2" x14ac:dyDescent="0.3">
      <c r="A92" t="s">
        <v>137</v>
      </c>
      <c r="B92" s="81" t="s">
        <v>378</v>
      </c>
      <c r="C92" s="1">
        <v>3.21</v>
      </c>
      <c r="E92" s="1">
        <v>3.21</v>
      </c>
      <c r="F92" s="1">
        <v>3.5310000000000001</v>
      </c>
      <c r="G92" s="1">
        <v>3.8519999999999999</v>
      </c>
      <c r="H92" s="1">
        <v>4.173</v>
      </c>
      <c r="I92" t="s">
        <v>569</v>
      </c>
    </row>
    <row r="93" spans="1:9" ht="43.2" x14ac:dyDescent="0.3">
      <c r="A93" t="s">
        <v>138</v>
      </c>
      <c r="B93" s="81" t="s">
        <v>379</v>
      </c>
      <c r="C93" s="1">
        <v>3.21</v>
      </c>
      <c r="E93" s="1">
        <v>3.21</v>
      </c>
      <c r="F93" s="1">
        <v>3.5310000000000001</v>
      </c>
      <c r="G93" s="1">
        <v>3.8519999999999999</v>
      </c>
      <c r="H93" s="1">
        <v>4.173</v>
      </c>
      <c r="I93" t="s">
        <v>569</v>
      </c>
    </row>
    <row r="94" spans="1:9" ht="43.2" x14ac:dyDescent="0.3">
      <c r="A94" t="s">
        <v>139</v>
      </c>
      <c r="B94" s="81" t="s">
        <v>380</v>
      </c>
      <c r="C94" s="1">
        <v>3.21</v>
      </c>
      <c r="E94" s="1">
        <v>3.21</v>
      </c>
      <c r="F94" s="1">
        <v>3.5310000000000001</v>
      </c>
      <c r="G94" s="1">
        <v>3.8519999999999999</v>
      </c>
      <c r="H94" s="1">
        <v>4.173</v>
      </c>
      <c r="I94" t="s">
        <v>569</v>
      </c>
    </row>
    <row r="95" spans="1:9" ht="28.8" x14ac:dyDescent="0.3">
      <c r="A95" t="s">
        <v>140</v>
      </c>
      <c r="B95" s="81" t="s">
        <v>381</v>
      </c>
      <c r="C95" s="1">
        <v>3.43</v>
      </c>
      <c r="E95" s="1">
        <v>3.43</v>
      </c>
      <c r="F95" s="1">
        <v>3.7730000000000001</v>
      </c>
      <c r="G95" s="1">
        <v>4.1159999999999997</v>
      </c>
      <c r="H95" s="1">
        <v>4.4589999999999996</v>
      </c>
      <c r="I95" t="s">
        <v>569</v>
      </c>
    </row>
    <row r="96" spans="1:9" ht="43.2" x14ac:dyDescent="0.3">
      <c r="A96" t="s">
        <v>141</v>
      </c>
      <c r="B96" s="81" t="s">
        <v>382</v>
      </c>
      <c r="C96" s="1">
        <v>3.59</v>
      </c>
      <c r="E96" s="1">
        <v>3.59</v>
      </c>
      <c r="F96" s="1">
        <v>3.9489999999999998</v>
      </c>
      <c r="G96" s="1">
        <v>4.3079999999999998</v>
      </c>
      <c r="H96" s="1">
        <v>4.6669999999999998</v>
      </c>
      <c r="I96" t="s">
        <v>569</v>
      </c>
    </row>
    <row r="97" spans="1:9" ht="43.2" x14ac:dyDescent="0.3">
      <c r="A97" t="s">
        <v>142</v>
      </c>
      <c r="B97" s="81" t="s">
        <v>383</v>
      </c>
      <c r="C97" s="1">
        <v>3.59</v>
      </c>
      <c r="E97" s="1">
        <v>3.59</v>
      </c>
      <c r="F97" s="1">
        <v>3.9489999999999998</v>
      </c>
      <c r="G97" s="1">
        <v>4.3079999999999998</v>
      </c>
      <c r="H97" s="1">
        <v>4.6669999999999998</v>
      </c>
      <c r="I97" t="s">
        <v>569</v>
      </c>
    </row>
    <row r="98" spans="1:9" ht="43.2" x14ac:dyDescent="0.3">
      <c r="A98" t="s">
        <v>143</v>
      </c>
      <c r="B98" s="81" t="s">
        <v>384</v>
      </c>
    </row>
    <row r="99" spans="1:9" ht="72" x14ac:dyDescent="0.3">
      <c r="A99" t="s">
        <v>144</v>
      </c>
      <c r="B99" s="81" t="s">
        <v>385</v>
      </c>
      <c r="C99" s="1">
        <v>3.43</v>
      </c>
      <c r="E99" s="1">
        <v>3.43</v>
      </c>
      <c r="F99" s="1">
        <v>3.7730000000000001</v>
      </c>
      <c r="G99" s="1">
        <v>4.1159999999999997</v>
      </c>
      <c r="H99" s="1">
        <v>4.4589999999999996</v>
      </c>
      <c r="I99" t="s">
        <v>569</v>
      </c>
    </row>
    <row r="100" spans="1:9" ht="57.6" x14ac:dyDescent="0.3">
      <c r="A100" t="s">
        <v>145</v>
      </c>
      <c r="B100" s="81" t="s">
        <v>386</v>
      </c>
      <c r="C100" s="1">
        <v>3.43</v>
      </c>
      <c r="E100" s="1">
        <v>3.43</v>
      </c>
      <c r="F100" s="1">
        <v>3.7730000000000001</v>
      </c>
      <c r="G100" s="1">
        <v>4.1159999999999997</v>
      </c>
      <c r="H100" s="1">
        <v>4.4589999999999996</v>
      </c>
      <c r="I100" t="s">
        <v>569</v>
      </c>
    </row>
    <row r="101" spans="1:9" ht="43.2" x14ac:dyDescent="0.3">
      <c r="A101" t="s">
        <v>146</v>
      </c>
      <c r="B101" s="81" t="s">
        <v>387</v>
      </c>
      <c r="C101" s="1">
        <v>3.43</v>
      </c>
      <c r="E101" s="1">
        <v>3.43</v>
      </c>
      <c r="F101" s="1">
        <v>3.7730000000000001</v>
      </c>
      <c r="G101" s="1">
        <v>4.1159999999999997</v>
      </c>
      <c r="H101" s="1">
        <v>4.4589999999999996</v>
      </c>
      <c r="I101" t="s">
        <v>569</v>
      </c>
    </row>
    <row r="102" spans="1:9" ht="57.6" x14ac:dyDescent="0.3">
      <c r="A102" t="s">
        <v>147</v>
      </c>
      <c r="B102" s="81" t="s">
        <v>388</v>
      </c>
      <c r="C102" s="1">
        <v>3.59</v>
      </c>
      <c r="E102" s="1">
        <v>3.59</v>
      </c>
      <c r="F102" s="1">
        <v>3.9489999999999998</v>
      </c>
      <c r="G102" s="1">
        <v>4.3079999999999998</v>
      </c>
      <c r="H102" s="1">
        <v>4.6669999999999998</v>
      </c>
      <c r="I102" t="s">
        <v>569</v>
      </c>
    </row>
    <row r="103" spans="1:9" ht="57.6" x14ac:dyDescent="0.3">
      <c r="A103" t="s">
        <v>148</v>
      </c>
      <c r="B103" s="81" t="s">
        <v>389</v>
      </c>
      <c r="C103" s="1">
        <v>3.59</v>
      </c>
      <c r="E103" s="1">
        <v>3.59</v>
      </c>
      <c r="F103" s="1">
        <v>3.9489999999999998</v>
      </c>
      <c r="G103" s="1">
        <v>4.3079999999999998</v>
      </c>
      <c r="H103" s="1">
        <v>4.6669999999999998</v>
      </c>
      <c r="I103" t="s">
        <v>569</v>
      </c>
    </row>
    <row r="104" spans="1:9" ht="57.6" x14ac:dyDescent="0.3">
      <c r="A104" t="s">
        <v>149</v>
      </c>
      <c r="B104" s="81" t="s">
        <v>390</v>
      </c>
      <c r="C104" s="1">
        <v>3.59</v>
      </c>
      <c r="E104" s="1">
        <v>3.59</v>
      </c>
      <c r="F104" s="1">
        <v>3.9489999999999998</v>
      </c>
      <c r="G104" s="1">
        <v>4.3079999999999998</v>
      </c>
      <c r="H104" s="1">
        <v>4.6669999999999998</v>
      </c>
      <c r="I104" t="s">
        <v>569</v>
      </c>
    </row>
    <row r="105" spans="1:9" ht="43.2" x14ac:dyDescent="0.3">
      <c r="A105" t="s">
        <v>150</v>
      </c>
      <c r="B105" s="81" t="s">
        <v>391</v>
      </c>
      <c r="C105" s="1">
        <v>3.59</v>
      </c>
      <c r="E105" s="1">
        <v>3.59</v>
      </c>
      <c r="F105" s="1">
        <v>3.9489999999999998</v>
      </c>
      <c r="G105" s="1">
        <v>4.3079999999999998</v>
      </c>
      <c r="H105" s="1">
        <v>4.6669999999999998</v>
      </c>
      <c r="I105" t="s">
        <v>569</v>
      </c>
    </row>
    <row r="106" spans="1:9" ht="28.8" x14ac:dyDescent="0.3">
      <c r="A106" t="s">
        <v>151</v>
      </c>
      <c r="B106" s="81" t="s">
        <v>392</v>
      </c>
      <c r="C106" s="1">
        <v>3.21</v>
      </c>
      <c r="E106" s="1">
        <v>3.21</v>
      </c>
      <c r="F106" s="1">
        <v>3.5310000000000001</v>
      </c>
      <c r="G106" s="1">
        <v>3.8519999999999999</v>
      </c>
      <c r="H106" s="1">
        <v>4.173</v>
      </c>
      <c r="I106" t="s">
        <v>569</v>
      </c>
    </row>
    <row r="107" spans="1:9" ht="57.6" x14ac:dyDescent="0.3">
      <c r="A107" t="s">
        <v>152</v>
      </c>
      <c r="B107" s="81" t="s">
        <v>393</v>
      </c>
    </row>
    <row r="108" spans="1:9" ht="28.8" x14ac:dyDescent="0.3">
      <c r="A108" t="s">
        <v>153</v>
      </c>
      <c r="B108" s="81" t="s">
        <v>394</v>
      </c>
      <c r="C108" s="1">
        <v>3.21</v>
      </c>
      <c r="E108" s="1">
        <v>3.21</v>
      </c>
      <c r="F108" s="1">
        <v>3.5310000000000001</v>
      </c>
      <c r="G108" s="1">
        <v>3.8519999999999999</v>
      </c>
      <c r="H108" s="1">
        <v>4.173</v>
      </c>
      <c r="I108" t="s">
        <v>569</v>
      </c>
    </row>
    <row r="109" spans="1:9" ht="28.8" x14ac:dyDescent="0.3">
      <c r="A109" t="s">
        <v>154</v>
      </c>
      <c r="B109" s="81" t="s">
        <v>395</v>
      </c>
      <c r="C109" s="1">
        <v>3.21</v>
      </c>
      <c r="E109" s="1">
        <v>3.21</v>
      </c>
      <c r="F109" s="1">
        <v>3.5310000000000001</v>
      </c>
      <c r="G109" s="1">
        <v>3.8519999999999999</v>
      </c>
      <c r="H109" s="1">
        <v>4.173</v>
      </c>
      <c r="I109" t="s">
        <v>569</v>
      </c>
    </row>
    <row r="110" spans="1:9" ht="57.6" x14ac:dyDescent="0.3">
      <c r="A110" t="s">
        <v>155</v>
      </c>
      <c r="B110" s="81" t="s">
        <v>396</v>
      </c>
      <c r="C110" s="1">
        <v>3.21</v>
      </c>
      <c r="E110" s="1">
        <v>3.21</v>
      </c>
      <c r="F110" s="1">
        <v>3.5310000000000001</v>
      </c>
      <c r="G110" s="1">
        <v>3.8519999999999999</v>
      </c>
      <c r="H110" s="1">
        <v>4.173</v>
      </c>
      <c r="I110" t="s">
        <v>569</v>
      </c>
    </row>
    <row r="111" spans="1:9" ht="86.4" x14ac:dyDescent="0.3">
      <c r="A111" t="s">
        <v>156</v>
      </c>
      <c r="B111" s="81" t="s">
        <v>397</v>
      </c>
      <c r="C111" s="1">
        <v>3.21</v>
      </c>
      <c r="E111" s="1">
        <v>3.21</v>
      </c>
      <c r="F111" s="1">
        <v>3.5310000000000001</v>
      </c>
      <c r="G111" s="1">
        <v>3.8519999999999999</v>
      </c>
      <c r="H111" s="1">
        <v>4.173</v>
      </c>
      <c r="I111" t="s">
        <v>569</v>
      </c>
    </row>
    <row r="112" spans="1:9" ht="72" x14ac:dyDescent="0.3">
      <c r="A112" t="s">
        <v>157</v>
      </c>
      <c r="B112" s="81" t="s">
        <v>398</v>
      </c>
      <c r="C112" s="1">
        <v>3.21</v>
      </c>
      <c r="E112" s="1">
        <v>3.21</v>
      </c>
      <c r="F112" s="1">
        <v>3.5310000000000001</v>
      </c>
      <c r="G112" s="1">
        <v>3.8519999999999999</v>
      </c>
      <c r="H112" s="1">
        <v>4.173</v>
      </c>
      <c r="I112" t="s">
        <v>569</v>
      </c>
    </row>
    <row r="113" spans="1:9" ht="57.6" x14ac:dyDescent="0.3">
      <c r="A113" t="s">
        <v>158</v>
      </c>
      <c r="B113" s="81" t="s">
        <v>399</v>
      </c>
      <c r="C113" s="1">
        <v>3.21</v>
      </c>
      <c r="E113" s="1">
        <v>3.21</v>
      </c>
      <c r="F113" s="1">
        <v>3.5310000000000001</v>
      </c>
      <c r="G113" s="1">
        <v>3.8519999999999999</v>
      </c>
      <c r="H113" s="1">
        <v>4.173</v>
      </c>
      <c r="I113" t="s">
        <v>569</v>
      </c>
    </row>
    <row r="114" spans="1:9" ht="28.8" x14ac:dyDescent="0.3">
      <c r="A114" t="s">
        <v>159</v>
      </c>
      <c r="B114" s="81" t="s">
        <v>400</v>
      </c>
      <c r="C114" s="1">
        <v>3.21</v>
      </c>
      <c r="E114" s="1">
        <v>3.21</v>
      </c>
      <c r="F114" s="1">
        <v>3.5310000000000001</v>
      </c>
      <c r="G114" s="1">
        <v>3.8519999999999999</v>
      </c>
      <c r="H114" s="1">
        <v>4.173</v>
      </c>
      <c r="I114" t="s">
        <v>569</v>
      </c>
    </row>
    <row r="115" spans="1:9" x14ac:dyDescent="0.3">
      <c r="A115" t="s">
        <v>160</v>
      </c>
      <c r="B115" s="81" t="s">
        <v>401</v>
      </c>
    </row>
    <row r="116" spans="1:9" ht="28.8" x14ac:dyDescent="0.3">
      <c r="A116" t="s">
        <v>161</v>
      </c>
      <c r="B116" s="81" t="s">
        <v>402</v>
      </c>
      <c r="C116" s="1">
        <v>3.21</v>
      </c>
      <c r="E116" s="1">
        <v>3.21</v>
      </c>
      <c r="F116" s="1">
        <v>3.5310000000000001</v>
      </c>
      <c r="G116" s="1">
        <v>3.8519999999999999</v>
      </c>
      <c r="H116" s="1">
        <v>4.173</v>
      </c>
      <c r="I116" t="s">
        <v>569</v>
      </c>
    </row>
    <row r="117" spans="1:9" ht="28.8" x14ac:dyDescent="0.3">
      <c r="A117" t="s">
        <v>162</v>
      </c>
      <c r="B117" s="81" t="s">
        <v>403</v>
      </c>
      <c r="C117" s="1">
        <v>3.21</v>
      </c>
      <c r="E117" s="1">
        <v>3.21</v>
      </c>
      <c r="F117" s="1">
        <v>3.5310000000000001</v>
      </c>
      <c r="G117" s="1">
        <v>3.8519999999999999</v>
      </c>
      <c r="H117" s="1">
        <v>4.173</v>
      </c>
      <c r="I117" t="s">
        <v>569</v>
      </c>
    </row>
    <row r="118" spans="1:9" ht="43.2" x14ac:dyDescent="0.3">
      <c r="A118" t="s">
        <v>163</v>
      </c>
      <c r="B118" s="81" t="s">
        <v>404</v>
      </c>
      <c r="C118" s="1">
        <v>3.21</v>
      </c>
      <c r="E118" s="1">
        <v>3.21</v>
      </c>
      <c r="F118" s="1">
        <v>3.5310000000000001</v>
      </c>
      <c r="G118" s="1">
        <v>3.8519999999999999</v>
      </c>
      <c r="H118" s="1">
        <v>4.173</v>
      </c>
      <c r="I118" t="s">
        <v>569</v>
      </c>
    </row>
    <row r="119" spans="1:9" ht="43.2" x14ac:dyDescent="0.3">
      <c r="A119" t="s">
        <v>164</v>
      </c>
      <c r="B119" s="81" t="s">
        <v>405</v>
      </c>
      <c r="C119" s="1">
        <v>3.21</v>
      </c>
      <c r="E119" s="1">
        <v>3.21</v>
      </c>
      <c r="F119" s="1">
        <v>3.5310000000000001</v>
      </c>
      <c r="G119" s="1">
        <v>3.8519999999999999</v>
      </c>
      <c r="H119" s="1">
        <v>4.173</v>
      </c>
      <c r="I119" t="s">
        <v>569</v>
      </c>
    </row>
    <row r="120" spans="1:9" ht="43.2" x14ac:dyDescent="0.3">
      <c r="A120" t="s">
        <v>165</v>
      </c>
      <c r="B120" s="81" t="s">
        <v>406</v>
      </c>
    </row>
    <row r="121" spans="1:9" ht="28.8" x14ac:dyDescent="0.3">
      <c r="A121" t="s">
        <v>166</v>
      </c>
      <c r="B121" s="81" t="s">
        <v>407</v>
      </c>
      <c r="C121" s="1">
        <v>3.18</v>
      </c>
      <c r="E121" s="1">
        <v>3.18</v>
      </c>
      <c r="F121" s="1">
        <v>3.4980000000000002</v>
      </c>
      <c r="G121" s="1">
        <v>3.8159999999999998</v>
      </c>
      <c r="H121" s="1">
        <v>4.1340000000000003</v>
      </c>
    </row>
    <row r="122" spans="1:9" ht="28.8" x14ac:dyDescent="0.3">
      <c r="A122" t="s">
        <v>167</v>
      </c>
      <c r="B122" s="81" t="s">
        <v>408</v>
      </c>
      <c r="C122" s="1">
        <v>3.55</v>
      </c>
      <c r="E122" s="1">
        <v>3.55</v>
      </c>
      <c r="F122" s="1">
        <v>3.9049999999999998</v>
      </c>
      <c r="G122" s="1">
        <v>4.26</v>
      </c>
      <c r="H122" s="1">
        <v>4.6150000000000002</v>
      </c>
    </row>
    <row r="123" spans="1:9" ht="28.8" x14ac:dyDescent="0.3">
      <c r="A123" t="s">
        <v>168</v>
      </c>
      <c r="B123" s="81" t="s">
        <v>409</v>
      </c>
      <c r="C123" s="1">
        <v>3.55</v>
      </c>
      <c r="E123" s="1">
        <v>3.55</v>
      </c>
      <c r="F123" s="1">
        <v>3.9049999999999998</v>
      </c>
      <c r="G123" s="1">
        <v>4.26</v>
      </c>
      <c r="H123" s="1">
        <v>4.6150000000000002</v>
      </c>
    </row>
    <row r="124" spans="1:9" ht="28.8" x14ac:dyDescent="0.3">
      <c r="A124" t="s">
        <v>169</v>
      </c>
      <c r="B124" s="81" t="s">
        <v>410</v>
      </c>
      <c r="C124" s="1">
        <v>3.18</v>
      </c>
      <c r="E124" s="1">
        <v>3.18</v>
      </c>
      <c r="F124" s="1">
        <v>3.4980000000000002</v>
      </c>
      <c r="G124" s="1">
        <v>3.8159999999999998</v>
      </c>
      <c r="H124" s="1">
        <v>4.1340000000000003</v>
      </c>
    </row>
    <row r="125" spans="1:9" ht="43.2" x14ac:dyDescent="0.3">
      <c r="A125" t="s">
        <v>170</v>
      </c>
      <c r="B125" s="81" t="s">
        <v>411</v>
      </c>
      <c r="C125" s="1">
        <v>3.55</v>
      </c>
      <c r="E125" s="1">
        <v>3.55</v>
      </c>
      <c r="F125" s="1">
        <v>3.9049999999999998</v>
      </c>
      <c r="G125" s="1">
        <v>4.26</v>
      </c>
      <c r="H125" s="1">
        <v>4.6150000000000002</v>
      </c>
    </row>
    <row r="126" spans="1:9" ht="28.8" x14ac:dyDescent="0.3">
      <c r="A126" t="s">
        <v>171</v>
      </c>
      <c r="B126" s="81" t="s">
        <v>412</v>
      </c>
      <c r="C126" s="1">
        <v>3.18</v>
      </c>
      <c r="E126" s="1">
        <v>3.18</v>
      </c>
      <c r="F126" s="1">
        <v>3.4980000000000002</v>
      </c>
      <c r="G126" s="1">
        <v>3.8159999999999998</v>
      </c>
      <c r="H126" s="1">
        <v>4.1340000000000003</v>
      </c>
    </row>
    <row r="127" spans="1:9" ht="28.8" x14ac:dyDescent="0.3">
      <c r="A127" t="s">
        <v>172</v>
      </c>
      <c r="B127" s="81" t="s">
        <v>413</v>
      </c>
    </row>
    <row r="128" spans="1:9" ht="43.2" x14ac:dyDescent="0.3">
      <c r="A128" t="s">
        <v>173</v>
      </c>
      <c r="B128" s="81" t="s">
        <v>414</v>
      </c>
      <c r="C128" s="1">
        <v>3.55</v>
      </c>
      <c r="E128" s="1">
        <v>3.55</v>
      </c>
      <c r="F128" s="1">
        <v>3.9049999999999998</v>
      </c>
      <c r="G128" s="1">
        <v>4.26</v>
      </c>
      <c r="H128" s="1">
        <v>4.6150000000000002</v>
      </c>
    </row>
    <row r="129" spans="1:8" ht="43.2" x14ac:dyDescent="0.3">
      <c r="A129" t="s">
        <v>174</v>
      </c>
      <c r="B129" s="81" t="s">
        <v>415</v>
      </c>
      <c r="C129" s="1">
        <v>3.55</v>
      </c>
      <c r="E129" s="1">
        <v>3.55</v>
      </c>
      <c r="F129" s="1">
        <v>3.9049999999999998</v>
      </c>
      <c r="G129" s="1">
        <v>4.26</v>
      </c>
      <c r="H129" s="1">
        <v>4.6150000000000002</v>
      </c>
    </row>
    <row r="130" spans="1:8" ht="43.2" x14ac:dyDescent="0.3">
      <c r="A130" t="s">
        <v>175</v>
      </c>
      <c r="B130" s="81" t="s">
        <v>416</v>
      </c>
      <c r="C130" s="1">
        <v>3.55</v>
      </c>
      <c r="E130" s="1">
        <v>3.55</v>
      </c>
      <c r="F130" s="1">
        <v>3.9049999999999998</v>
      </c>
      <c r="G130" s="1">
        <v>4.26</v>
      </c>
      <c r="H130" s="1">
        <v>4.6150000000000002</v>
      </c>
    </row>
    <row r="131" spans="1:8" ht="43.2" x14ac:dyDescent="0.3">
      <c r="A131" t="s">
        <v>176</v>
      </c>
      <c r="B131" s="81" t="s">
        <v>417</v>
      </c>
      <c r="C131" s="1">
        <v>3.55</v>
      </c>
      <c r="E131" s="1">
        <v>3.55</v>
      </c>
      <c r="F131" s="1">
        <v>3.9049999999999998</v>
      </c>
      <c r="G131" s="1">
        <v>4.26</v>
      </c>
      <c r="H131" s="1">
        <v>4.6150000000000002</v>
      </c>
    </row>
    <row r="132" spans="1:8" ht="43.2" x14ac:dyDescent="0.3">
      <c r="A132" t="s">
        <v>177</v>
      </c>
      <c r="B132" s="81" t="s">
        <v>418</v>
      </c>
      <c r="C132" s="1">
        <v>3.55</v>
      </c>
      <c r="E132" s="1">
        <v>3.55</v>
      </c>
      <c r="F132" s="1">
        <v>3.9049999999999998</v>
      </c>
      <c r="G132" s="1">
        <v>4.26</v>
      </c>
      <c r="H132" s="1">
        <v>4.6150000000000002</v>
      </c>
    </row>
    <row r="133" spans="1:8" ht="43.2" x14ac:dyDescent="0.3">
      <c r="A133" t="s">
        <v>178</v>
      </c>
      <c r="B133" s="81" t="s">
        <v>419</v>
      </c>
      <c r="C133" s="1">
        <v>3.55</v>
      </c>
      <c r="E133" s="1">
        <v>3.55</v>
      </c>
      <c r="F133" s="1">
        <v>3.9049999999999998</v>
      </c>
      <c r="G133" s="1">
        <v>4.26</v>
      </c>
      <c r="H133" s="1">
        <v>4.6150000000000002</v>
      </c>
    </row>
    <row r="134" spans="1:8" ht="43.2" x14ac:dyDescent="0.3">
      <c r="A134" t="s">
        <v>179</v>
      </c>
      <c r="B134" s="81" t="s">
        <v>420</v>
      </c>
      <c r="C134" s="1">
        <v>3.55</v>
      </c>
      <c r="E134" s="1">
        <v>3.55</v>
      </c>
      <c r="F134" s="1">
        <v>3.9049999999999998</v>
      </c>
      <c r="G134" s="1">
        <v>4.26</v>
      </c>
      <c r="H134" s="1">
        <v>4.6150000000000002</v>
      </c>
    </row>
    <row r="135" spans="1:8" ht="43.2" x14ac:dyDescent="0.3">
      <c r="A135" t="s">
        <v>180</v>
      </c>
      <c r="B135" s="81" t="s">
        <v>421</v>
      </c>
      <c r="C135" s="1">
        <v>3.55</v>
      </c>
      <c r="E135" s="1">
        <v>3.55</v>
      </c>
      <c r="F135" s="1">
        <v>3.9049999999999998</v>
      </c>
      <c r="G135" s="1">
        <v>4.26</v>
      </c>
      <c r="H135" s="1">
        <v>4.6150000000000002</v>
      </c>
    </row>
    <row r="136" spans="1:8" ht="43.2" x14ac:dyDescent="0.3">
      <c r="A136" t="s">
        <v>181</v>
      </c>
      <c r="B136" s="81" t="s">
        <v>422</v>
      </c>
      <c r="C136" s="1">
        <v>3.71</v>
      </c>
      <c r="E136" s="1">
        <v>3.71</v>
      </c>
      <c r="F136" s="1">
        <v>4.0810000000000004</v>
      </c>
      <c r="G136" s="1">
        <v>4.452</v>
      </c>
      <c r="H136" s="1">
        <v>4.8230000000000004</v>
      </c>
    </row>
    <row r="137" spans="1:8" ht="43.2" x14ac:dyDescent="0.3">
      <c r="A137" t="s">
        <v>182</v>
      </c>
      <c r="B137" s="81" t="s">
        <v>423</v>
      </c>
      <c r="C137" s="1">
        <v>3.71</v>
      </c>
      <c r="E137" s="1">
        <v>3.71</v>
      </c>
      <c r="F137" s="1">
        <v>4.0810000000000004</v>
      </c>
      <c r="G137" s="1">
        <v>4.452</v>
      </c>
      <c r="H137" s="1">
        <v>4.8230000000000004</v>
      </c>
    </row>
    <row r="138" spans="1:8" ht="43.2" x14ac:dyDescent="0.3">
      <c r="A138" t="s">
        <v>183</v>
      </c>
      <c r="B138" s="81" t="s">
        <v>424</v>
      </c>
      <c r="C138" s="1">
        <v>3.71</v>
      </c>
      <c r="E138" s="1">
        <v>3.71</v>
      </c>
      <c r="F138" s="1">
        <v>4.0810000000000004</v>
      </c>
      <c r="G138" s="1">
        <v>4.452</v>
      </c>
      <c r="H138" s="1">
        <v>4.8230000000000004</v>
      </c>
    </row>
    <row r="139" spans="1:8" ht="43.2" x14ac:dyDescent="0.3">
      <c r="A139" t="s">
        <v>184</v>
      </c>
      <c r="B139" s="81" t="s">
        <v>425</v>
      </c>
      <c r="C139" s="1">
        <v>3.71</v>
      </c>
      <c r="E139" s="1">
        <v>3.71</v>
      </c>
      <c r="F139" s="1">
        <v>4.0810000000000004</v>
      </c>
      <c r="G139" s="1">
        <v>4.452</v>
      </c>
      <c r="H139" s="1">
        <v>4.8230000000000004</v>
      </c>
    </row>
    <row r="140" spans="1:8" ht="43.2" x14ac:dyDescent="0.3">
      <c r="A140" t="s">
        <v>185</v>
      </c>
      <c r="B140" s="81" t="s">
        <v>426</v>
      </c>
      <c r="C140" s="1">
        <v>3.71</v>
      </c>
      <c r="E140" s="1">
        <v>3.71</v>
      </c>
      <c r="F140" s="1">
        <v>4.0810000000000004</v>
      </c>
      <c r="G140" s="1">
        <v>4.452</v>
      </c>
      <c r="H140" s="1">
        <v>4.8230000000000004</v>
      </c>
    </row>
    <row r="141" spans="1:8" ht="43.2" x14ac:dyDescent="0.3">
      <c r="A141" t="s">
        <v>186</v>
      </c>
      <c r="B141" s="81" t="s">
        <v>427</v>
      </c>
      <c r="C141" s="1">
        <v>3.71</v>
      </c>
      <c r="E141" s="1">
        <v>3.71</v>
      </c>
      <c r="F141" s="1">
        <v>4.0810000000000004</v>
      </c>
      <c r="G141" s="1">
        <v>4.452</v>
      </c>
      <c r="H141" s="1">
        <v>4.8230000000000004</v>
      </c>
    </row>
    <row r="142" spans="1:8" ht="28.8" x14ac:dyDescent="0.3">
      <c r="A142" t="s">
        <v>187</v>
      </c>
      <c r="B142" s="81" t="s">
        <v>428</v>
      </c>
    </row>
    <row r="143" spans="1:8" ht="43.2" x14ac:dyDescent="0.3">
      <c r="A143" t="s">
        <v>188</v>
      </c>
      <c r="B143" s="81" t="s">
        <v>429</v>
      </c>
      <c r="C143" s="1">
        <v>3.55</v>
      </c>
      <c r="E143" s="1">
        <v>3.55</v>
      </c>
      <c r="F143" s="1">
        <v>3.9049999999999998</v>
      </c>
      <c r="G143" s="1">
        <v>4.26</v>
      </c>
      <c r="H143" s="1">
        <v>4.6150000000000002</v>
      </c>
    </row>
    <row r="144" spans="1:8" ht="43.2" x14ac:dyDescent="0.3">
      <c r="A144" t="s">
        <v>189</v>
      </c>
      <c r="B144" s="81" t="s">
        <v>430</v>
      </c>
      <c r="C144" s="1">
        <v>3.55</v>
      </c>
      <c r="E144" s="1">
        <v>3.55</v>
      </c>
      <c r="F144" s="1">
        <v>3.9049999999999998</v>
      </c>
      <c r="G144" s="1">
        <v>4.26</v>
      </c>
      <c r="H144" s="1">
        <v>4.6150000000000002</v>
      </c>
    </row>
    <row r="145" spans="1:9" ht="43.2" x14ac:dyDescent="0.3">
      <c r="A145" t="s">
        <v>190</v>
      </c>
      <c r="B145" s="81" t="s">
        <v>431</v>
      </c>
      <c r="C145" s="1">
        <v>3.71</v>
      </c>
      <c r="E145" s="1">
        <v>3.71</v>
      </c>
      <c r="F145" s="1">
        <v>4.0810000000000004</v>
      </c>
      <c r="G145" s="1">
        <v>4.452</v>
      </c>
      <c r="H145" s="1">
        <v>4.8230000000000004</v>
      </c>
    </row>
    <row r="146" spans="1:9" ht="43.2" x14ac:dyDescent="0.3">
      <c r="A146" t="s">
        <v>191</v>
      </c>
      <c r="B146" s="81" t="s">
        <v>432</v>
      </c>
      <c r="C146" s="1">
        <v>3.71</v>
      </c>
      <c r="E146" s="1">
        <v>3.71</v>
      </c>
      <c r="F146" s="1">
        <v>4.0810000000000004</v>
      </c>
      <c r="G146" s="1">
        <v>4.452</v>
      </c>
      <c r="H146" s="1">
        <v>4.8230000000000004</v>
      </c>
    </row>
    <row r="147" spans="1:9" ht="28.8" x14ac:dyDescent="0.3">
      <c r="A147" t="s">
        <v>192</v>
      </c>
      <c r="B147" s="81" t="s">
        <v>433</v>
      </c>
      <c r="C147" s="1">
        <v>3.18</v>
      </c>
      <c r="E147" s="1">
        <v>3.18</v>
      </c>
      <c r="F147" s="1">
        <v>3.4980000000000002</v>
      </c>
      <c r="G147" s="1">
        <v>3.8159999999999998</v>
      </c>
      <c r="H147" s="1">
        <v>4.1340000000000003</v>
      </c>
    </row>
    <row r="148" spans="1:9" ht="28.8" x14ac:dyDescent="0.3">
      <c r="A148" t="s">
        <v>193</v>
      </c>
      <c r="B148" s="81" t="s">
        <v>434</v>
      </c>
    </row>
    <row r="149" spans="1:9" ht="28.8" x14ac:dyDescent="0.3">
      <c r="A149" t="s">
        <v>194</v>
      </c>
      <c r="B149" s="81" t="s">
        <v>435</v>
      </c>
      <c r="C149" s="1">
        <v>3.18</v>
      </c>
      <c r="E149" s="1">
        <v>3.18</v>
      </c>
      <c r="F149" s="1">
        <v>3.4980000000000002</v>
      </c>
      <c r="G149" s="1">
        <v>3.8159999999999998</v>
      </c>
      <c r="H149" s="1">
        <v>4.1340000000000003</v>
      </c>
    </row>
    <row r="150" spans="1:9" ht="28.8" x14ac:dyDescent="0.3">
      <c r="A150" t="s">
        <v>195</v>
      </c>
      <c r="B150" s="81" t="s">
        <v>436</v>
      </c>
      <c r="C150" s="1">
        <v>3.18</v>
      </c>
      <c r="E150" s="1">
        <v>3.18</v>
      </c>
      <c r="F150" s="1">
        <v>3.4980000000000002</v>
      </c>
      <c r="G150" s="1">
        <v>3.8159999999999998</v>
      </c>
      <c r="H150" s="1">
        <v>4.1340000000000003</v>
      </c>
    </row>
    <row r="151" spans="1:9" ht="28.8" x14ac:dyDescent="0.3">
      <c r="A151" t="s">
        <v>196</v>
      </c>
      <c r="B151" s="81" t="s">
        <v>437</v>
      </c>
      <c r="C151" s="1">
        <v>3.18</v>
      </c>
      <c r="E151" s="1">
        <v>3.18</v>
      </c>
      <c r="F151" s="1">
        <v>3.4980000000000002</v>
      </c>
      <c r="G151" s="1">
        <v>3.8159999999999998</v>
      </c>
      <c r="H151" s="1">
        <v>4.1340000000000003</v>
      </c>
    </row>
    <row r="152" spans="1:9" ht="57.6" x14ac:dyDescent="0.3">
      <c r="A152" t="s">
        <v>197</v>
      </c>
      <c r="B152" s="81" t="s">
        <v>438</v>
      </c>
      <c r="C152" s="1">
        <v>3.18</v>
      </c>
      <c r="E152" s="1">
        <v>3.18</v>
      </c>
      <c r="F152" s="1">
        <v>3.4980000000000002</v>
      </c>
      <c r="G152" s="1">
        <v>3.8159999999999998</v>
      </c>
      <c r="H152" s="1">
        <v>4.1340000000000003</v>
      </c>
    </row>
    <row r="153" spans="1:9" ht="28.8" x14ac:dyDescent="0.3">
      <c r="A153" t="s">
        <v>198</v>
      </c>
      <c r="B153" s="81" t="s">
        <v>439</v>
      </c>
      <c r="C153" s="1">
        <v>3.18</v>
      </c>
      <c r="E153" s="1">
        <v>3.18</v>
      </c>
      <c r="F153" s="1">
        <v>3.4980000000000002</v>
      </c>
      <c r="G153" s="1">
        <v>3.8159999999999998</v>
      </c>
      <c r="H153" s="1">
        <v>4.1340000000000003</v>
      </c>
    </row>
    <row r="154" spans="1:9" x14ac:dyDescent="0.3">
      <c r="A154" t="s">
        <v>199</v>
      </c>
      <c r="B154" s="81" t="s">
        <v>440</v>
      </c>
    </row>
    <row r="155" spans="1:9" x14ac:dyDescent="0.3">
      <c r="A155" t="s">
        <v>200</v>
      </c>
      <c r="B155" s="81" t="s">
        <v>440</v>
      </c>
      <c r="C155" s="1">
        <v>3.18</v>
      </c>
      <c r="E155" s="1">
        <v>3.18</v>
      </c>
      <c r="F155" s="1">
        <v>3.4980000000000002</v>
      </c>
      <c r="G155" s="1">
        <v>3.8159999999999998</v>
      </c>
      <c r="H155" s="1">
        <v>4.1340000000000003</v>
      </c>
    </row>
    <row r="156" spans="1:9" ht="43.2" x14ac:dyDescent="0.3">
      <c r="A156" t="s">
        <v>201</v>
      </c>
      <c r="B156" s="81" t="s">
        <v>441</v>
      </c>
    </row>
    <row r="157" spans="1:9" ht="43.2" x14ac:dyDescent="0.3">
      <c r="A157" t="s">
        <v>202</v>
      </c>
      <c r="B157" s="81" t="s">
        <v>442</v>
      </c>
      <c r="C157" s="1">
        <v>3.46</v>
      </c>
      <c r="E157" s="1">
        <v>3.46</v>
      </c>
      <c r="F157" s="1">
        <v>3.806</v>
      </c>
      <c r="G157" s="1">
        <v>4.1520000000000001</v>
      </c>
      <c r="H157" s="1">
        <v>4.4980000000000002</v>
      </c>
      <c r="I157" t="s">
        <v>570</v>
      </c>
    </row>
    <row r="158" spans="1:9" x14ac:dyDescent="0.3">
      <c r="A158" t="s">
        <v>203</v>
      </c>
      <c r="B158" s="81" t="s">
        <v>443</v>
      </c>
      <c r="C158" s="1">
        <v>3.83</v>
      </c>
      <c r="E158" s="1">
        <v>3.83</v>
      </c>
      <c r="F158" s="1">
        <v>4.2130000000000001</v>
      </c>
      <c r="G158" s="1">
        <v>4.5960000000000001</v>
      </c>
      <c r="H158" s="1">
        <v>4.9790000000000001</v>
      </c>
      <c r="I158" t="s">
        <v>570</v>
      </c>
    </row>
    <row r="159" spans="1:9" ht="43.2" x14ac:dyDescent="0.3">
      <c r="A159" t="s">
        <v>204</v>
      </c>
      <c r="B159" s="81" t="s">
        <v>444</v>
      </c>
      <c r="C159" s="1">
        <v>3.83</v>
      </c>
      <c r="E159" s="1">
        <v>3.83</v>
      </c>
      <c r="F159" s="1">
        <v>4.2130000000000001</v>
      </c>
      <c r="G159" s="1">
        <v>4.5960000000000001</v>
      </c>
      <c r="H159" s="1">
        <v>4.9790000000000001</v>
      </c>
      <c r="I159" t="s">
        <v>570</v>
      </c>
    </row>
    <row r="160" spans="1:9" ht="100.8" x14ac:dyDescent="0.3">
      <c r="A160" t="s">
        <v>205</v>
      </c>
      <c r="B160" s="81" t="s">
        <v>445</v>
      </c>
      <c r="C160" s="1">
        <v>3.83</v>
      </c>
      <c r="E160" s="1">
        <v>3.83</v>
      </c>
      <c r="F160" s="1">
        <v>4.2130000000000001</v>
      </c>
      <c r="G160" s="1">
        <v>4.5960000000000001</v>
      </c>
      <c r="H160" s="1">
        <v>4.9790000000000001</v>
      </c>
      <c r="I160" t="s">
        <v>570</v>
      </c>
    </row>
    <row r="161" spans="1:9" ht="72" x14ac:dyDescent="0.3">
      <c r="A161" t="s">
        <v>206</v>
      </c>
      <c r="B161" s="81" t="s">
        <v>446</v>
      </c>
      <c r="C161" s="1">
        <v>3.83</v>
      </c>
      <c r="E161" s="1">
        <v>3.83</v>
      </c>
      <c r="F161" s="1">
        <v>4.2130000000000001</v>
      </c>
      <c r="G161" s="1">
        <v>4.5960000000000001</v>
      </c>
      <c r="H161" s="1">
        <v>4.9790000000000001</v>
      </c>
      <c r="I161" t="s">
        <v>570</v>
      </c>
    </row>
    <row r="162" spans="1:9" ht="57.6" x14ac:dyDescent="0.3">
      <c r="A162" t="s">
        <v>207</v>
      </c>
      <c r="B162" s="81" t="s">
        <v>447</v>
      </c>
      <c r="C162" s="1">
        <v>3.83</v>
      </c>
      <c r="E162" s="1">
        <v>3.83</v>
      </c>
      <c r="F162" s="1">
        <v>4.2130000000000001</v>
      </c>
      <c r="G162" s="1">
        <v>4.5960000000000001</v>
      </c>
      <c r="H162" s="1">
        <v>4.9790000000000001</v>
      </c>
      <c r="I162" t="s">
        <v>570</v>
      </c>
    </row>
    <row r="163" spans="1:9" ht="43.2" x14ac:dyDescent="0.3">
      <c r="A163" t="s">
        <v>208</v>
      </c>
      <c r="B163" s="81" t="s">
        <v>448</v>
      </c>
      <c r="C163" s="1">
        <v>3.46</v>
      </c>
      <c r="E163" s="1">
        <v>3.46</v>
      </c>
      <c r="F163" s="1">
        <v>3.806</v>
      </c>
      <c r="G163" s="1">
        <v>4.1520000000000001</v>
      </c>
      <c r="H163" s="1">
        <v>4.4980000000000002</v>
      </c>
      <c r="I163" t="s">
        <v>570</v>
      </c>
    </row>
    <row r="164" spans="1:9" ht="57.6" x14ac:dyDescent="0.3">
      <c r="A164" t="s">
        <v>209</v>
      </c>
      <c r="B164" s="81" t="s">
        <v>449</v>
      </c>
      <c r="C164" s="1">
        <v>3.83</v>
      </c>
      <c r="E164" s="1">
        <v>3.83</v>
      </c>
      <c r="F164" s="1">
        <v>4.2130000000000001</v>
      </c>
      <c r="G164" s="1">
        <v>4.5960000000000001</v>
      </c>
      <c r="H164" s="1">
        <v>4.9790000000000001</v>
      </c>
      <c r="I164" t="s">
        <v>570</v>
      </c>
    </row>
    <row r="165" spans="1:9" ht="86.4" x14ac:dyDescent="0.3">
      <c r="A165" t="s">
        <v>210</v>
      </c>
      <c r="B165" s="81" t="s">
        <v>450</v>
      </c>
      <c r="C165" s="1">
        <v>3.83</v>
      </c>
      <c r="E165" s="1">
        <v>3.83</v>
      </c>
      <c r="F165" s="1">
        <v>4.2130000000000001</v>
      </c>
      <c r="G165" s="1">
        <v>4.5960000000000001</v>
      </c>
      <c r="H165" s="1">
        <v>4.9790000000000001</v>
      </c>
      <c r="I165" t="s">
        <v>570</v>
      </c>
    </row>
    <row r="166" spans="1:9" ht="43.2" x14ac:dyDescent="0.3">
      <c r="A166" t="s">
        <v>211</v>
      </c>
      <c r="B166" s="81" t="s">
        <v>451</v>
      </c>
      <c r="C166" s="1">
        <v>3.46</v>
      </c>
      <c r="E166" s="1">
        <v>3.46</v>
      </c>
      <c r="F166" s="1">
        <v>3.806</v>
      </c>
      <c r="G166" s="1">
        <v>4.1520000000000001</v>
      </c>
      <c r="H166" s="1">
        <v>4.4980000000000002</v>
      </c>
      <c r="I166" t="s">
        <v>570</v>
      </c>
    </row>
    <row r="167" spans="1:9" ht="43.2" x14ac:dyDescent="0.3">
      <c r="A167" t="s">
        <v>212</v>
      </c>
      <c r="B167" s="81" t="s">
        <v>452</v>
      </c>
    </row>
    <row r="168" spans="1:9" ht="28.8" x14ac:dyDescent="0.3">
      <c r="A168" t="s">
        <v>213</v>
      </c>
      <c r="B168" s="81" t="s">
        <v>453</v>
      </c>
      <c r="C168" s="1">
        <v>4.95</v>
      </c>
      <c r="E168" s="1">
        <v>4.95</v>
      </c>
      <c r="F168" s="1">
        <v>5.4450000000000003</v>
      </c>
      <c r="G168" s="1">
        <v>5.94</v>
      </c>
      <c r="H168" s="1">
        <v>6.4349999999999996</v>
      </c>
      <c r="I168" t="s">
        <v>569</v>
      </c>
    </row>
    <row r="169" spans="1:9" ht="28.8" x14ac:dyDescent="0.3">
      <c r="A169" t="s">
        <v>214</v>
      </c>
      <c r="B169" s="81" t="s">
        <v>454</v>
      </c>
      <c r="C169" s="1">
        <v>3.83</v>
      </c>
      <c r="E169" s="1">
        <v>3.83</v>
      </c>
      <c r="F169" s="1">
        <v>4.2130000000000001</v>
      </c>
      <c r="G169" s="1">
        <v>4.5960000000000001</v>
      </c>
      <c r="H169" s="1">
        <v>4.9790000000000001</v>
      </c>
      <c r="I169" t="s">
        <v>569</v>
      </c>
    </row>
    <row r="170" spans="1:9" ht="43.2" x14ac:dyDescent="0.3">
      <c r="A170" t="s">
        <v>215</v>
      </c>
      <c r="B170" s="81" t="s">
        <v>455</v>
      </c>
      <c r="C170" s="1">
        <v>3.99</v>
      </c>
      <c r="E170" s="1">
        <v>3.99</v>
      </c>
      <c r="F170" s="1">
        <v>4.3890000000000002</v>
      </c>
      <c r="G170" s="1">
        <v>4.7880000000000003</v>
      </c>
      <c r="H170" s="1">
        <v>5.1870000000000003</v>
      </c>
      <c r="I170" t="s">
        <v>570</v>
      </c>
    </row>
    <row r="171" spans="1:9" ht="57.6" x14ac:dyDescent="0.3">
      <c r="A171" t="s">
        <v>216</v>
      </c>
      <c r="B171" s="81" t="s">
        <v>456</v>
      </c>
      <c r="C171" s="1">
        <v>3.83</v>
      </c>
      <c r="E171" s="1">
        <v>3.83</v>
      </c>
      <c r="F171" s="1">
        <v>4.2130000000000001</v>
      </c>
      <c r="G171" s="1">
        <v>4.5960000000000001</v>
      </c>
      <c r="H171" s="1">
        <v>4.9790000000000001</v>
      </c>
      <c r="I171" t="s">
        <v>570</v>
      </c>
    </row>
    <row r="172" spans="1:9" ht="57.6" x14ac:dyDescent="0.3">
      <c r="A172" t="s">
        <v>217</v>
      </c>
      <c r="B172" s="81" t="s">
        <v>457</v>
      </c>
      <c r="C172" s="1">
        <v>3.83</v>
      </c>
      <c r="E172" s="1">
        <v>3.83</v>
      </c>
      <c r="F172" s="1">
        <v>4.2130000000000001</v>
      </c>
      <c r="G172" s="1">
        <v>4.5960000000000001</v>
      </c>
      <c r="H172" s="1">
        <v>4.9790000000000001</v>
      </c>
      <c r="I172" t="s">
        <v>570</v>
      </c>
    </row>
    <row r="173" spans="1:9" ht="57.6" x14ac:dyDescent="0.3">
      <c r="A173" t="s">
        <v>218</v>
      </c>
      <c r="B173" s="81" t="s">
        <v>458</v>
      </c>
      <c r="C173" s="1">
        <v>3.99</v>
      </c>
      <c r="E173" s="1">
        <v>3.99</v>
      </c>
      <c r="F173" s="1">
        <v>4.3890000000000002</v>
      </c>
      <c r="G173" s="1">
        <v>4.7880000000000003</v>
      </c>
      <c r="H173" s="1">
        <v>5.1870000000000003</v>
      </c>
      <c r="I173" t="s">
        <v>570</v>
      </c>
    </row>
    <row r="174" spans="1:9" ht="57.6" x14ac:dyDescent="0.3">
      <c r="A174" t="s">
        <v>219</v>
      </c>
      <c r="B174" s="81" t="s">
        <v>459</v>
      </c>
      <c r="C174" s="1">
        <v>3.99</v>
      </c>
      <c r="E174" s="1">
        <v>3.99</v>
      </c>
      <c r="F174" s="1">
        <v>4.3890000000000002</v>
      </c>
      <c r="G174" s="1">
        <v>4.7880000000000003</v>
      </c>
      <c r="H174" s="1">
        <v>5.1870000000000003</v>
      </c>
      <c r="I174" t="s">
        <v>570</v>
      </c>
    </row>
    <row r="175" spans="1:9" ht="72" x14ac:dyDescent="0.3">
      <c r="A175" t="s">
        <v>220</v>
      </c>
      <c r="B175" s="81" t="s">
        <v>460</v>
      </c>
      <c r="C175" s="1">
        <v>3.99</v>
      </c>
      <c r="E175" s="1">
        <v>3.99</v>
      </c>
      <c r="F175" s="1">
        <v>4.3890000000000002</v>
      </c>
      <c r="G175" s="1">
        <v>4.7880000000000003</v>
      </c>
      <c r="H175" s="1">
        <v>5.1870000000000003</v>
      </c>
      <c r="I175" t="s">
        <v>570</v>
      </c>
    </row>
    <row r="176" spans="1:9" ht="72" x14ac:dyDescent="0.3">
      <c r="A176" t="s">
        <v>221</v>
      </c>
      <c r="B176" s="81" t="s">
        <v>461</v>
      </c>
      <c r="C176" s="1">
        <v>3.99</v>
      </c>
      <c r="E176" s="1">
        <v>3.99</v>
      </c>
      <c r="F176" s="1">
        <v>4.3890000000000002</v>
      </c>
      <c r="G176" s="1">
        <v>4.7880000000000003</v>
      </c>
      <c r="H176" s="1">
        <v>5.1870000000000003</v>
      </c>
      <c r="I176" t="s">
        <v>570</v>
      </c>
    </row>
    <row r="177" spans="1:9" ht="43.2" x14ac:dyDescent="0.3">
      <c r="A177" t="s">
        <v>222</v>
      </c>
      <c r="B177" s="81" t="s">
        <v>462</v>
      </c>
    </row>
    <row r="178" spans="1:9" ht="43.2" x14ac:dyDescent="0.3">
      <c r="A178" t="s">
        <v>223</v>
      </c>
      <c r="B178" s="81" t="s">
        <v>463</v>
      </c>
      <c r="C178" s="1">
        <v>4.95</v>
      </c>
      <c r="E178" s="1">
        <v>4.95</v>
      </c>
      <c r="F178" s="1">
        <v>5.4450000000000003</v>
      </c>
      <c r="G178" s="1">
        <v>5.94</v>
      </c>
      <c r="H178" s="1">
        <v>6.4349999999999996</v>
      </c>
      <c r="I178" t="s">
        <v>569</v>
      </c>
    </row>
    <row r="179" spans="1:9" ht="28.8" x14ac:dyDescent="0.3">
      <c r="A179" t="s">
        <v>224</v>
      </c>
      <c r="B179" s="81" t="s">
        <v>464</v>
      </c>
      <c r="C179" s="1">
        <v>3.83</v>
      </c>
      <c r="E179" s="1">
        <v>3.83</v>
      </c>
      <c r="F179" s="1">
        <v>4.2130000000000001</v>
      </c>
      <c r="G179" s="1">
        <v>4.5960000000000001</v>
      </c>
      <c r="H179" s="1">
        <v>4.9790000000000001</v>
      </c>
      <c r="I179" t="s">
        <v>569</v>
      </c>
    </row>
    <row r="180" spans="1:9" ht="57.6" x14ac:dyDescent="0.3">
      <c r="A180" t="s">
        <v>225</v>
      </c>
      <c r="B180" s="81" t="s">
        <v>465</v>
      </c>
      <c r="C180" s="1">
        <v>3.99</v>
      </c>
      <c r="E180" s="1">
        <v>3.99</v>
      </c>
      <c r="F180" s="1">
        <v>4.3890000000000002</v>
      </c>
      <c r="G180" s="1">
        <v>4.7880000000000003</v>
      </c>
      <c r="H180" s="1">
        <v>5.1870000000000003</v>
      </c>
      <c r="I180" t="s">
        <v>570</v>
      </c>
    </row>
    <row r="181" spans="1:9" ht="43.2" x14ac:dyDescent="0.3">
      <c r="A181" t="s">
        <v>226</v>
      </c>
      <c r="B181" s="81" t="s">
        <v>466</v>
      </c>
      <c r="C181" s="1">
        <v>3.83</v>
      </c>
      <c r="E181" s="1">
        <v>3.83</v>
      </c>
      <c r="F181" s="1">
        <v>4.2130000000000001</v>
      </c>
      <c r="G181" s="1">
        <v>4.5960000000000001</v>
      </c>
      <c r="H181" s="1">
        <v>4.9790000000000001</v>
      </c>
      <c r="I181" t="s">
        <v>570</v>
      </c>
    </row>
    <row r="182" spans="1:9" ht="57.6" x14ac:dyDescent="0.3">
      <c r="A182" t="s">
        <v>227</v>
      </c>
      <c r="B182" s="81" t="s">
        <v>467</v>
      </c>
      <c r="C182" s="1">
        <v>3.83</v>
      </c>
      <c r="E182" s="1">
        <v>3.83</v>
      </c>
      <c r="F182" s="1">
        <v>4.2130000000000001</v>
      </c>
      <c r="G182" s="1">
        <v>4.5960000000000001</v>
      </c>
      <c r="H182" s="1">
        <v>4.9790000000000001</v>
      </c>
      <c r="I182" t="s">
        <v>570</v>
      </c>
    </row>
    <row r="183" spans="1:9" ht="57.6" x14ac:dyDescent="0.3">
      <c r="A183" t="s">
        <v>228</v>
      </c>
      <c r="B183" s="81" t="s">
        <v>468</v>
      </c>
      <c r="C183" s="1">
        <v>3.99</v>
      </c>
      <c r="E183" s="1">
        <v>3.99</v>
      </c>
      <c r="F183" s="1">
        <v>4.3890000000000002</v>
      </c>
      <c r="G183" s="1">
        <v>4.7880000000000003</v>
      </c>
      <c r="H183" s="1">
        <v>5.1870000000000003</v>
      </c>
      <c r="I183" t="s">
        <v>570</v>
      </c>
    </row>
    <row r="184" spans="1:9" ht="57.6" x14ac:dyDescent="0.3">
      <c r="A184" t="s">
        <v>229</v>
      </c>
      <c r="B184" s="81" t="s">
        <v>469</v>
      </c>
      <c r="C184" s="1">
        <v>3.99</v>
      </c>
      <c r="E184" s="1">
        <v>3.99</v>
      </c>
      <c r="F184" s="1">
        <v>4.3890000000000002</v>
      </c>
      <c r="G184" s="1">
        <v>4.7880000000000003</v>
      </c>
      <c r="H184" s="1">
        <v>5.1870000000000003</v>
      </c>
      <c r="I184" t="s">
        <v>570</v>
      </c>
    </row>
    <row r="185" spans="1:9" ht="28.8" x14ac:dyDescent="0.3">
      <c r="A185" t="s">
        <v>230</v>
      </c>
      <c r="B185" s="81" t="s">
        <v>470</v>
      </c>
      <c r="C185" s="1">
        <v>3.46</v>
      </c>
      <c r="E185" s="1">
        <v>3.46</v>
      </c>
      <c r="F185" s="1">
        <v>3.806</v>
      </c>
      <c r="G185" s="1">
        <v>4.1520000000000001</v>
      </c>
      <c r="H185" s="1">
        <v>4.4980000000000002</v>
      </c>
      <c r="I185" t="s">
        <v>571</v>
      </c>
    </row>
    <row r="186" spans="1:9" ht="57.6" x14ac:dyDescent="0.3">
      <c r="A186" t="s">
        <v>231</v>
      </c>
      <c r="B186" s="81" t="s">
        <v>471</v>
      </c>
    </row>
    <row r="187" spans="1:9" ht="72" x14ac:dyDescent="0.3">
      <c r="A187" t="s">
        <v>232</v>
      </c>
      <c r="B187" s="81" t="s">
        <v>472</v>
      </c>
      <c r="C187" s="1">
        <v>3.46</v>
      </c>
      <c r="E187" s="1">
        <v>3.46</v>
      </c>
      <c r="F187" s="1">
        <v>3.806</v>
      </c>
      <c r="G187" s="1">
        <v>4.1520000000000001</v>
      </c>
      <c r="H187" s="1">
        <v>4.4980000000000002</v>
      </c>
      <c r="I187" t="s">
        <v>570</v>
      </c>
    </row>
    <row r="188" spans="1:9" ht="43.2" x14ac:dyDescent="0.3">
      <c r="A188" t="s">
        <v>233</v>
      </c>
      <c r="B188" s="81" t="s">
        <v>473</v>
      </c>
      <c r="C188" s="1">
        <v>3.46</v>
      </c>
      <c r="E188" s="1">
        <v>3.46</v>
      </c>
      <c r="F188" s="1">
        <v>3.806</v>
      </c>
      <c r="G188" s="1">
        <v>4.1520000000000001</v>
      </c>
      <c r="H188" s="1">
        <v>4.4980000000000002</v>
      </c>
      <c r="I188" t="s">
        <v>570</v>
      </c>
    </row>
    <row r="189" spans="1:9" ht="72" x14ac:dyDescent="0.3">
      <c r="A189" t="s">
        <v>234</v>
      </c>
      <c r="B189" s="81" t="s">
        <v>474</v>
      </c>
      <c r="C189" s="1">
        <v>3.46</v>
      </c>
      <c r="E189" s="1">
        <v>3.46</v>
      </c>
      <c r="F189" s="1">
        <v>3.806</v>
      </c>
      <c r="G189" s="1">
        <v>4.1520000000000001</v>
      </c>
      <c r="H189" s="1">
        <v>4.4980000000000002</v>
      </c>
      <c r="I189" t="s">
        <v>570</v>
      </c>
    </row>
    <row r="190" spans="1:9" ht="43.2" x14ac:dyDescent="0.3">
      <c r="A190" t="s">
        <v>235</v>
      </c>
      <c r="B190" s="81" t="s">
        <v>475</v>
      </c>
      <c r="C190" s="1">
        <v>3.46</v>
      </c>
      <c r="E190" s="1">
        <v>3.46</v>
      </c>
      <c r="F190" s="1">
        <v>3.806</v>
      </c>
      <c r="G190" s="1">
        <v>4.1520000000000001</v>
      </c>
      <c r="H190" s="1">
        <v>4.4980000000000002</v>
      </c>
      <c r="I190" t="s">
        <v>570</v>
      </c>
    </row>
    <row r="191" spans="1:9" ht="72" x14ac:dyDescent="0.3">
      <c r="A191" t="s">
        <v>236</v>
      </c>
      <c r="B191" s="81" t="s">
        <v>476</v>
      </c>
      <c r="C191" s="1">
        <v>3.46</v>
      </c>
      <c r="E191" s="1">
        <v>3.46</v>
      </c>
      <c r="F191" s="1">
        <v>3.806</v>
      </c>
      <c r="G191" s="1">
        <v>4.1520000000000001</v>
      </c>
      <c r="H191" s="1">
        <v>4.4980000000000002</v>
      </c>
      <c r="I191" t="s">
        <v>571</v>
      </c>
    </row>
    <row r="192" spans="1:9" ht="57.6" x14ac:dyDescent="0.3">
      <c r="A192" t="s">
        <v>237</v>
      </c>
      <c r="B192" s="81" t="s">
        <v>477</v>
      </c>
      <c r="C192" s="1">
        <v>3.46</v>
      </c>
      <c r="E192" s="1">
        <v>3.46</v>
      </c>
      <c r="F192" s="1">
        <v>3.806</v>
      </c>
      <c r="G192" s="1">
        <v>4.1520000000000001</v>
      </c>
      <c r="H192" s="1">
        <v>4.4980000000000002</v>
      </c>
      <c r="I192" t="s">
        <v>570</v>
      </c>
    </row>
    <row r="193" spans="1:9" ht="72" x14ac:dyDescent="0.3">
      <c r="A193" t="s">
        <v>238</v>
      </c>
      <c r="B193" s="81" t="s">
        <v>478</v>
      </c>
      <c r="C193" s="1">
        <v>3.46</v>
      </c>
      <c r="E193" s="1">
        <v>3.46</v>
      </c>
      <c r="F193" s="1">
        <v>3.806</v>
      </c>
      <c r="G193" s="1">
        <v>4.1520000000000001</v>
      </c>
      <c r="H193" s="1">
        <v>4.4980000000000002</v>
      </c>
      <c r="I193" t="s">
        <v>571</v>
      </c>
    </row>
    <row r="194" spans="1:9" ht="86.4" x14ac:dyDescent="0.3">
      <c r="A194" t="s">
        <v>239</v>
      </c>
      <c r="B194" s="81" t="s">
        <v>479</v>
      </c>
      <c r="C194" s="1">
        <v>3.46</v>
      </c>
      <c r="E194" s="1">
        <v>3.46</v>
      </c>
      <c r="F194" s="1">
        <v>3.806</v>
      </c>
      <c r="G194" s="1">
        <v>4.1520000000000001</v>
      </c>
      <c r="H194" s="1">
        <v>4.4980000000000002</v>
      </c>
      <c r="I194" t="s">
        <v>570</v>
      </c>
    </row>
    <row r="195" spans="1:9" ht="28.8" x14ac:dyDescent="0.3">
      <c r="A195" t="s">
        <v>240</v>
      </c>
      <c r="B195" s="81" t="s">
        <v>480</v>
      </c>
      <c r="C195" s="1">
        <v>3.46</v>
      </c>
      <c r="E195" s="1">
        <v>3.46</v>
      </c>
      <c r="F195" s="1">
        <v>3.806</v>
      </c>
      <c r="G195" s="1">
        <v>4.1520000000000001</v>
      </c>
      <c r="H195" s="1">
        <v>4.4980000000000002</v>
      </c>
      <c r="I195" t="s">
        <v>570</v>
      </c>
    </row>
    <row r="196" spans="1:9" x14ac:dyDescent="0.3">
      <c r="A196" t="s">
        <v>241</v>
      </c>
      <c r="B196" s="81" t="s">
        <v>481</v>
      </c>
      <c r="C196" s="1">
        <v>3.46</v>
      </c>
      <c r="E196" s="1">
        <v>3.46</v>
      </c>
      <c r="F196" s="1">
        <v>3.806</v>
      </c>
      <c r="G196" s="1">
        <v>4.1520000000000001</v>
      </c>
      <c r="H196" s="1">
        <v>4.4980000000000002</v>
      </c>
      <c r="I196" t="s">
        <v>570</v>
      </c>
    </row>
    <row r="197" spans="1:9" ht="28.8" x14ac:dyDescent="0.3">
      <c r="A197" t="s">
        <v>242</v>
      </c>
      <c r="B197" s="81" t="s">
        <v>482</v>
      </c>
      <c r="C197" s="1">
        <v>3.46</v>
      </c>
      <c r="E197" s="1">
        <v>3.46</v>
      </c>
      <c r="F197" s="1">
        <v>3.806</v>
      </c>
      <c r="G197" s="1">
        <v>4.1520000000000001</v>
      </c>
      <c r="H197" s="1">
        <v>4.4980000000000002</v>
      </c>
      <c r="I197" t="s">
        <v>571</v>
      </c>
    </row>
    <row r="198" spans="1:9" ht="43.2" x14ac:dyDescent="0.3">
      <c r="A198" t="s">
        <v>243</v>
      </c>
      <c r="B198" s="81" t="s">
        <v>483</v>
      </c>
      <c r="C198" s="1">
        <v>3.59</v>
      </c>
      <c r="E198" s="1">
        <v>3.59</v>
      </c>
      <c r="F198" s="1">
        <v>3.9489999999999998</v>
      </c>
      <c r="G198" s="1">
        <v>4.3079999999999998</v>
      </c>
      <c r="H198" s="1">
        <v>4.6669999999999998</v>
      </c>
      <c r="I198" t="s">
        <v>569</v>
      </c>
    </row>
    <row r="199" spans="1:9" ht="86.4" x14ac:dyDescent="0.3">
      <c r="A199" t="s">
        <v>244</v>
      </c>
      <c r="B199" s="81" t="s">
        <v>484</v>
      </c>
      <c r="C199" s="1">
        <v>3.49</v>
      </c>
      <c r="E199" s="1">
        <v>3.49</v>
      </c>
      <c r="F199" s="1">
        <v>3.839</v>
      </c>
      <c r="G199" s="1">
        <v>4.1879999999999997</v>
      </c>
      <c r="H199" s="1">
        <v>4.5369999999999999</v>
      </c>
      <c r="I199" t="s">
        <v>569</v>
      </c>
    </row>
    <row r="200" spans="1:9" x14ac:dyDescent="0.3">
      <c r="A200" t="s">
        <v>245</v>
      </c>
      <c r="B200" s="81" t="s">
        <v>485</v>
      </c>
    </row>
    <row r="201" spans="1:9" x14ac:dyDescent="0.3">
      <c r="A201" t="s">
        <v>246</v>
      </c>
      <c r="B201" s="81" t="s">
        <v>485</v>
      </c>
      <c r="C201" s="1">
        <v>6.96</v>
      </c>
      <c r="E201" s="1">
        <v>6.96</v>
      </c>
      <c r="F201" s="1">
        <v>7.6559999999999997</v>
      </c>
      <c r="G201" s="1">
        <v>8.3520000000000003</v>
      </c>
      <c r="H201" s="1">
        <v>9.048</v>
      </c>
    </row>
    <row r="202" spans="1:9" ht="28.8" x14ac:dyDescent="0.3">
      <c r="A202" t="s">
        <v>247</v>
      </c>
      <c r="B202" s="81" t="s">
        <v>486</v>
      </c>
    </row>
    <row r="203" spans="1:9" x14ac:dyDescent="0.3">
      <c r="A203" t="s">
        <v>248</v>
      </c>
      <c r="B203" s="81" t="s">
        <v>487</v>
      </c>
      <c r="C203" s="1">
        <v>3.46</v>
      </c>
      <c r="E203" s="1">
        <v>3.46</v>
      </c>
      <c r="F203" s="1">
        <v>3.806</v>
      </c>
      <c r="G203" s="1">
        <v>4.1520000000000001</v>
      </c>
      <c r="H203" s="1">
        <v>4.4980000000000002</v>
      </c>
    </row>
    <row r="204" spans="1:9" ht="28.8" x14ac:dyDescent="0.3">
      <c r="A204" t="s">
        <v>249</v>
      </c>
      <c r="B204" s="81" t="s">
        <v>488</v>
      </c>
      <c r="C204" s="1">
        <v>3.49</v>
      </c>
      <c r="E204" s="1">
        <v>3.49</v>
      </c>
      <c r="F204" s="1">
        <v>3.839</v>
      </c>
      <c r="G204" s="1">
        <v>4.1879999999999997</v>
      </c>
      <c r="H204" s="1">
        <v>4.5369999999999999</v>
      </c>
      <c r="I204" t="s">
        <v>569</v>
      </c>
    </row>
    <row r="205" spans="1:9" ht="28.8" x14ac:dyDescent="0.3">
      <c r="A205" t="s">
        <v>250</v>
      </c>
      <c r="B205" s="81" t="s">
        <v>489</v>
      </c>
      <c r="C205" s="1">
        <v>3.46</v>
      </c>
      <c r="E205" s="1">
        <v>3.46</v>
      </c>
      <c r="F205" s="1">
        <v>3.806</v>
      </c>
      <c r="G205" s="1">
        <v>4.1520000000000001</v>
      </c>
      <c r="H205" s="1">
        <v>4.4980000000000002</v>
      </c>
    </row>
    <row r="206" spans="1:9" ht="43.2" x14ac:dyDescent="0.3">
      <c r="A206" t="s">
        <v>251</v>
      </c>
      <c r="B206" s="81" t="s">
        <v>490</v>
      </c>
      <c r="C206" s="1">
        <v>3.49</v>
      </c>
      <c r="E206" s="1">
        <v>3.49</v>
      </c>
      <c r="F206" s="1">
        <v>3.839</v>
      </c>
      <c r="G206" s="1">
        <v>4.1879999999999997</v>
      </c>
      <c r="H206" s="1">
        <v>4.5369999999999999</v>
      </c>
      <c r="I206" t="s">
        <v>569</v>
      </c>
    </row>
    <row r="207" spans="1:9" ht="43.2" x14ac:dyDescent="0.3">
      <c r="A207" t="s">
        <v>252</v>
      </c>
      <c r="B207" s="81" t="s">
        <v>491</v>
      </c>
      <c r="C207" s="1">
        <v>3.46</v>
      </c>
      <c r="E207" s="1">
        <v>3.46</v>
      </c>
      <c r="F207" s="1">
        <v>3.806</v>
      </c>
      <c r="G207" s="1">
        <v>4.1520000000000001</v>
      </c>
      <c r="H207" s="1">
        <v>4.4980000000000002</v>
      </c>
    </row>
    <row r="208" spans="1:9" ht="43.2" x14ac:dyDescent="0.3">
      <c r="A208" t="s">
        <v>253</v>
      </c>
      <c r="B208" s="81" t="s">
        <v>492</v>
      </c>
      <c r="C208" s="1">
        <v>3.49</v>
      </c>
      <c r="E208" s="1">
        <v>3.49</v>
      </c>
      <c r="F208" s="1">
        <v>3.839</v>
      </c>
      <c r="G208" s="1">
        <v>4.1879999999999997</v>
      </c>
      <c r="H208" s="1">
        <v>4.5369999999999999</v>
      </c>
      <c r="I208" t="s">
        <v>569</v>
      </c>
    </row>
    <row r="209" spans="1:9" ht="86.4" x14ac:dyDescent="0.3">
      <c r="A209" t="s">
        <v>254</v>
      </c>
      <c r="B209" s="81" t="s">
        <v>493</v>
      </c>
      <c r="C209" s="1">
        <v>3.49</v>
      </c>
      <c r="E209" s="1">
        <v>3.49</v>
      </c>
      <c r="F209" s="1">
        <v>3.839</v>
      </c>
      <c r="G209" s="1">
        <v>4.1879999999999997</v>
      </c>
      <c r="H209" s="1">
        <v>4.5369999999999999</v>
      </c>
      <c r="I209" t="s">
        <v>569</v>
      </c>
    </row>
    <row r="210" spans="1:9" ht="86.4" x14ac:dyDescent="0.3">
      <c r="A210" t="s">
        <v>255</v>
      </c>
      <c r="B210" s="81" t="s">
        <v>494</v>
      </c>
      <c r="C210" s="1">
        <v>3.49</v>
      </c>
      <c r="E210" s="1">
        <v>3.49</v>
      </c>
      <c r="F210" s="1">
        <v>3.839</v>
      </c>
      <c r="G210" s="1">
        <v>4.1879999999999997</v>
      </c>
      <c r="H210" s="1">
        <v>4.5369999999999999</v>
      </c>
      <c r="I210" t="s">
        <v>569</v>
      </c>
    </row>
    <row r="211" spans="1:9" ht="72" x14ac:dyDescent="0.3">
      <c r="A211" t="s">
        <v>256</v>
      </c>
      <c r="B211" s="81" t="s">
        <v>495</v>
      </c>
      <c r="C211" s="1">
        <v>3.46</v>
      </c>
      <c r="E211" s="1">
        <v>3.46</v>
      </c>
      <c r="F211" s="1">
        <v>3.806</v>
      </c>
      <c r="G211" s="1">
        <v>4.1520000000000001</v>
      </c>
      <c r="H211" s="1">
        <v>4.4980000000000002</v>
      </c>
    </row>
    <row r="212" spans="1:9" ht="57.6" x14ac:dyDescent="0.3">
      <c r="A212" t="s">
        <v>257</v>
      </c>
      <c r="B212" s="81" t="s">
        <v>496</v>
      </c>
      <c r="C212" s="1">
        <v>3.46</v>
      </c>
      <c r="E212" s="1">
        <v>3.46</v>
      </c>
      <c r="F212" s="1">
        <v>3.806</v>
      </c>
      <c r="G212" s="1">
        <v>4.1520000000000001</v>
      </c>
      <c r="H212" s="1">
        <v>4.4980000000000002</v>
      </c>
    </row>
    <row r="213" spans="1:9" ht="72" x14ac:dyDescent="0.3">
      <c r="A213" t="s">
        <v>258</v>
      </c>
      <c r="B213" s="81" t="s">
        <v>497</v>
      </c>
      <c r="C213" s="1">
        <v>3.35</v>
      </c>
      <c r="E213" s="1">
        <v>3.35</v>
      </c>
      <c r="F213" s="1">
        <v>3.6850000000000001</v>
      </c>
      <c r="G213" s="1">
        <v>4.0199999999999996</v>
      </c>
      <c r="H213" s="1">
        <v>4.3550000000000004</v>
      </c>
      <c r="I213" t="s">
        <v>570</v>
      </c>
    </row>
    <row r="214" spans="1:9" ht="72" x14ac:dyDescent="0.3">
      <c r="A214" t="s">
        <v>259</v>
      </c>
      <c r="B214" s="81" t="s">
        <v>498</v>
      </c>
      <c r="C214" s="1">
        <v>3.35</v>
      </c>
      <c r="E214" s="1">
        <v>3.35</v>
      </c>
      <c r="F214" s="1">
        <v>3.6850000000000001</v>
      </c>
      <c r="G214" s="1">
        <v>4.0199999999999996</v>
      </c>
      <c r="H214" s="1">
        <v>4.3550000000000004</v>
      </c>
      <c r="I214" t="s">
        <v>571</v>
      </c>
    </row>
    <row r="215" spans="1:9" ht="28.8" x14ac:dyDescent="0.3">
      <c r="A215" t="s">
        <v>260</v>
      </c>
      <c r="B215" s="81" t="s">
        <v>499</v>
      </c>
      <c r="C215" s="1">
        <v>3.49</v>
      </c>
      <c r="E215" s="1">
        <v>3.49</v>
      </c>
      <c r="F215" s="1">
        <v>3.839</v>
      </c>
      <c r="G215" s="1">
        <v>4.1879999999999997</v>
      </c>
      <c r="H215" s="1">
        <v>4.5369999999999999</v>
      </c>
      <c r="I215" t="s">
        <v>569</v>
      </c>
    </row>
    <row r="216" spans="1:9" ht="43.2" x14ac:dyDescent="0.3">
      <c r="A216" t="s">
        <v>261</v>
      </c>
      <c r="B216" s="81" t="s">
        <v>500</v>
      </c>
      <c r="C216" s="1">
        <v>3.59</v>
      </c>
      <c r="E216" s="1">
        <v>3.59</v>
      </c>
      <c r="F216" s="1">
        <v>3.9489999999999998</v>
      </c>
      <c r="G216" s="1">
        <v>4.3079999999999998</v>
      </c>
      <c r="H216" s="1">
        <v>4.6669999999999998</v>
      </c>
      <c r="I216" t="s">
        <v>569</v>
      </c>
    </row>
    <row r="217" spans="1:9" ht="72" x14ac:dyDescent="0.3">
      <c r="A217" t="s">
        <v>262</v>
      </c>
      <c r="B217" s="81" t="s">
        <v>501</v>
      </c>
    </row>
    <row r="218" spans="1:9" ht="43.2" x14ac:dyDescent="0.3">
      <c r="A218" t="s">
        <v>263</v>
      </c>
      <c r="B218" s="81" t="s">
        <v>502</v>
      </c>
      <c r="C218" s="1">
        <v>3.71</v>
      </c>
      <c r="E218" s="1">
        <v>3.71</v>
      </c>
      <c r="F218" s="1">
        <v>4.0810000000000004</v>
      </c>
      <c r="G218" s="1">
        <v>4.452</v>
      </c>
      <c r="H218" s="1">
        <v>4.8230000000000004</v>
      </c>
    </row>
    <row r="219" spans="1:9" ht="57.6" x14ac:dyDescent="0.3">
      <c r="A219" t="s">
        <v>264</v>
      </c>
      <c r="B219" s="81" t="s">
        <v>503</v>
      </c>
      <c r="C219" s="1">
        <v>3.59</v>
      </c>
      <c r="E219" s="1">
        <v>3.59</v>
      </c>
      <c r="F219" s="1">
        <v>3.9489999999999998</v>
      </c>
      <c r="G219" s="1">
        <v>4.3079999999999998</v>
      </c>
      <c r="H219" s="1">
        <v>4.6669999999999998</v>
      </c>
      <c r="I219" t="s">
        <v>569</v>
      </c>
    </row>
    <row r="220" spans="1:9" ht="57.6" x14ac:dyDescent="0.3">
      <c r="A220" t="s">
        <v>265</v>
      </c>
      <c r="B220" s="81" t="s">
        <v>504</v>
      </c>
      <c r="C220" s="1">
        <v>3.71</v>
      </c>
      <c r="E220" s="1">
        <v>3.71</v>
      </c>
      <c r="F220" s="1">
        <v>4.0810000000000004</v>
      </c>
      <c r="G220" s="1">
        <v>4.452</v>
      </c>
      <c r="H220" s="1">
        <v>4.8230000000000004</v>
      </c>
    </row>
    <row r="221" spans="1:9" ht="72" x14ac:dyDescent="0.3">
      <c r="A221" t="s">
        <v>266</v>
      </c>
      <c r="B221" s="81" t="s">
        <v>505</v>
      </c>
      <c r="C221" s="1">
        <v>3.59</v>
      </c>
      <c r="E221" s="1">
        <v>3.59</v>
      </c>
      <c r="F221" s="1">
        <v>3.9489999999999998</v>
      </c>
      <c r="G221" s="1">
        <v>4.3079999999999998</v>
      </c>
      <c r="H221" s="1">
        <v>4.6669999999999998</v>
      </c>
      <c r="I221" t="s">
        <v>569</v>
      </c>
    </row>
    <row r="222" spans="1:9" ht="43.2" x14ac:dyDescent="0.3">
      <c r="A222" t="s">
        <v>267</v>
      </c>
      <c r="B222" s="81" t="s">
        <v>506</v>
      </c>
      <c r="C222" s="1">
        <v>3.59</v>
      </c>
      <c r="E222" s="1">
        <v>3.59</v>
      </c>
      <c r="F222" s="1">
        <v>3.9489999999999998</v>
      </c>
      <c r="G222" s="1">
        <v>4.3079999999999998</v>
      </c>
      <c r="H222" s="1">
        <v>4.6669999999999998</v>
      </c>
      <c r="I222" t="s">
        <v>569</v>
      </c>
    </row>
    <row r="223" spans="1:9" ht="28.8" x14ac:dyDescent="0.3">
      <c r="A223" t="s">
        <v>268</v>
      </c>
      <c r="B223" s="81" t="s">
        <v>507</v>
      </c>
      <c r="C223" s="1">
        <v>3.43</v>
      </c>
      <c r="E223" s="1">
        <v>3.43</v>
      </c>
      <c r="F223" s="1">
        <v>3.7730000000000001</v>
      </c>
      <c r="G223" s="1">
        <v>4.1159999999999997</v>
      </c>
      <c r="H223" s="1">
        <v>4.4589999999999996</v>
      </c>
    </row>
    <row r="224" spans="1:9" ht="43.2" x14ac:dyDescent="0.3">
      <c r="A224" t="s">
        <v>269</v>
      </c>
      <c r="B224" s="81" t="s">
        <v>508</v>
      </c>
      <c r="C224" s="1">
        <v>3.59</v>
      </c>
      <c r="E224" s="1">
        <v>3.59</v>
      </c>
      <c r="F224" s="1">
        <v>3.9489999999999998</v>
      </c>
      <c r="G224" s="1">
        <v>4.3079999999999998</v>
      </c>
      <c r="H224" s="1">
        <v>4.6669999999999998</v>
      </c>
      <c r="I224" t="s">
        <v>569</v>
      </c>
    </row>
    <row r="225" spans="1:9" ht="43.2" x14ac:dyDescent="0.3">
      <c r="A225" t="s">
        <v>270</v>
      </c>
      <c r="B225" s="81" t="s">
        <v>509</v>
      </c>
      <c r="C225" s="1">
        <v>3.59</v>
      </c>
      <c r="E225" s="1">
        <v>3.59</v>
      </c>
      <c r="F225" s="1">
        <v>3.9489999999999998</v>
      </c>
      <c r="G225" s="1">
        <v>4.3079999999999998</v>
      </c>
      <c r="H225" s="1">
        <v>4.6669999999999998</v>
      </c>
      <c r="I225" t="s">
        <v>569</v>
      </c>
    </row>
    <row r="226" spans="1:9" ht="86.4" x14ac:dyDescent="0.3">
      <c r="A226" t="s">
        <v>271</v>
      </c>
      <c r="B226" s="81" t="s">
        <v>510</v>
      </c>
      <c r="C226" s="1">
        <v>3.59</v>
      </c>
      <c r="E226" s="1">
        <v>3.59</v>
      </c>
      <c r="F226" s="1">
        <v>3.9489999999999998</v>
      </c>
      <c r="G226" s="1">
        <v>4.3079999999999998</v>
      </c>
      <c r="H226" s="1">
        <v>4.6669999999999998</v>
      </c>
      <c r="I226" t="s">
        <v>569</v>
      </c>
    </row>
    <row r="227" spans="1:9" ht="100.8" x14ac:dyDescent="0.3">
      <c r="A227" t="s">
        <v>272</v>
      </c>
      <c r="B227" s="81" t="s">
        <v>511</v>
      </c>
      <c r="C227" s="1">
        <v>3.59</v>
      </c>
      <c r="E227" s="1">
        <v>3.59</v>
      </c>
      <c r="F227" s="1">
        <v>3.9489999999999998</v>
      </c>
      <c r="G227" s="1">
        <v>4.3079999999999998</v>
      </c>
      <c r="H227" s="1">
        <v>4.6669999999999998</v>
      </c>
      <c r="I227" t="s">
        <v>569</v>
      </c>
    </row>
    <row r="228" spans="1:9" ht="100.8" x14ac:dyDescent="0.3">
      <c r="A228" t="s">
        <v>273</v>
      </c>
      <c r="B228" s="81" t="s">
        <v>512</v>
      </c>
      <c r="C228" s="1">
        <v>3.59</v>
      </c>
      <c r="E228" s="1">
        <v>3.59</v>
      </c>
      <c r="F228" s="1">
        <v>3.9489999999999998</v>
      </c>
      <c r="G228" s="1">
        <v>4.3079999999999998</v>
      </c>
      <c r="H228" s="1">
        <v>4.6669999999999998</v>
      </c>
      <c r="I228" t="s">
        <v>569</v>
      </c>
    </row>
    <row r="229" spans="1:9" ht="100.8" x14ac:dyDescent="0.3">
      <c r="A229" t="s">
        <v>274</v>
      </c>
      <c r="B229" s="81" t="s">
        <v>513</v>
      </c>
      <c r="C229" s="1">
        <v>3.71</v>
      </c>
      <c r="E229" s="1">
        <v>3.71</v>
      </c>
      <c r="F229" s="1">
        <v>4.0810000000000004</v>
      </c>
      <c r="G229" s="1">
        <v>4.452</v>
      </c>
      <c r="H229" s="1">
        <v>4.8230000000000004</v>
      </c>
    </row>
    <row r="230" spans="1:9" ht="100.8" x14ac:dyDescent="0.3">
      <c r="A230" t="s">
        <v>275</v>
      </c>
      <c r="B230" s="81" t="s">
        <v>514</v>
      </c>
      <c r="C230" s="1">
        <v>3.55</v>
      </c>
      <c r="E230" s="1">
        <v>3.55</v>
      </c>
      <c r="F230" s="1">
        <v>3.9049999999999998</v>
      </c>
      <c r="G230" s="1">
        <v>4.26</v>
      </c>
      <c r="H230" s="1">
        <v>4.6150000000000002</v>
      </c>
    </row>
    <row r="231" spans="1:9" ht="43.2" x14ac:dyDescent="0.3">
      <c r="A231" t="s">
        <v>276</v>
      </c>
      <c r="B231" s="81" t="s">
        <v>515</v>
      </c>
      <c r="C231" s="1">
        <v>3.62</v>
      </c>
      <c r="E231" s="1">
        <v>3.62</v>
      </c>
      <c r="F231" s="1">
        <v>3.9820000000000002</v>
      </c>
      <c r="G231" s="1">
        <v>4.3440000000000003</v>
      </c>
      <c r="H231" s="1">
        <v>4.7060000000000004</v>
      </c>
      <c r="I231" t="s">
        <v>570</v>
      </c>
    </row>
    <row r="232" spans="1:9" ht="43.2" x14ac:dyDescent="0.3">
      <c r="A232" t="s">
        <v>277</v>
      </c>
      <c r="B232" s="81" t="s">
        <v>516</v>
      </c>
      <c r="C232" s="1">
        <v>3.46</v>
      </c>
      <c r="E232" s="1">
        <v>3.46</v>
      </c>
      <c r="F232" s="1">
        <v>3.806</v>
      </c>
      <c r="G232" s="1">
        <v>4.1520000000000001</v>
      </c>
      <c r="H232" s="1">
        <v>4.4980000000000002</v>
      </c>
      <c r="I232" t="s">
        <v>570</v>
      </c>
    </row>
    <row r="233" spans="1:9" ht="100.8" x14ac:dyDescent="0.3">
      <c r="A233" t="s">
        <v>278</v>
      </c>
      <c r="B233" s="81" t="s">
        <v>517</v>
      </c>
      <c r="C233" s="1">
        <v>3.62</v>
      </c>
      <c r="E233" s="1">
        <v>3.62</v>
      </c>
      <c r="F233" s="1">
        <v>3.9820000000000002</v>
      </c>
      <c r="G233" s="1">
        <v>4.3440000000000003</v>
      </c>
      <c r="H233" s="1">
        <v>4.7060000000000004</v>
      </c>
      <c r="I233" t="s">
        <v>570</v>
      </c>
    </row>
    <row r="234" spans="1:9" ht="28.8" x14ac:dyDescent="0.3">
      <c r="A234" t="s">
        <v>279</v>
      </c>
      <c r="B234" s="81" t="s">
        <v>518</v>
      </c>
      <c r="C234" s="1">
        <v>3.71</v>
      </c>
      <c r="E234" s="1">
        <v>3.71</v>
      </c>
      <c r="F234" s="1">
        <v>4.0810000000000004</v>
      </c>
      <c r="G234" s="1">
        <v>4.452</v>
      </c>
      <c r="H234" s="1">
        <v>4.8230000000000004</v>
      </c>
    </row>
    <row r="235" spans="1:9" ht="43.2" x14ac:dyDescent="0.3">
      <c r="A235" t="s">
        <v>280</v>
      </c>
      <c r="B235" s="81" t="s">
        <v>519</v>
      </c>
      <c r="C235" s="1">
        <v>3.59</v>
      </c>
      <c r="E235" s="1">
        <v>3.59</v>
      </c>
      <c r="F235" s="1">
        <v>3.9489999999999998</v>
      </c>
      <c r="G235" s="1">
        <v>4.3079999999999998</v>
      </c>
      <c r="H235" s="1">
        <v>4.6669999999999998</v>
      </c>
      <c r="I235" t="s">
        <v>569</v>
      </c>
    </row>
    <row r="236" spans="1:9" ht="43.2" x14ac:dyDescent="0.3">
      <c r="A236" t="s">
        <v>281</v>
      </c>
      <c r="B236" s="81" t="s">
        <v>520</v>
      </c>
      <c r="C236" s="1">
        <v>3.59</v>
      </c>
      <c r="E236" s="1">
        <v>3.59</v>
      </c>
      <c r="F236" s="1">
        <v>3.9489999999999998</v>
      </c>
      <c r="G236" s="1">
        <v>4.3079999999999998</v>
      </c>
      <c r="H236" s="1">
        <v>4.6669999999999998</v>
      </c>
      <c r="I236" t="s">
        <v>569</v>
      </c>
    </row>
    <row r="237" spans="1:9" ht="100.8" x14ac:dyDescent="0.3">
      <c r="A237" t="s">
        <v>282</v>
      </c>
      <c r="B237" s="81" t="s">
        <v>521</v>
      </c>
      <c r="C237" s="1">
        <v>3.71</v>
      </c>
      <c r="E237" s="1">
        <v>3.71</v>
      </c>
      <c r="F237" s="1">
        <v>4.0810000000000004</v>
      </c>
      <c r="G237" s="1">
        <v>4.452</v>
      </c>
      <c r="H237" s="1">
        <v>4.8230000000000004</v>
      </c>
    </row>
    <row r="238" spans="1:9" ht="100.8" x14ac:dyDescent="0.3">
      <c r="A238" t="s">
        <v>283</v>
      </c>
      <c r="B238" s="81" t="s">
        <v>522</v>
      </c>
      <c r="C238" s="1">
        <v>3.59</v>
      </c>
      <c r="E238" s="1">
        <v>3.59</v>
      </c>
      <c r="F238" s="1">
        <v>3.9489999999999998</v>
      </c>
      <c r="G238" s="1">
        <v>4.3079999999999998</v>
      </c>
      <c r="H238" s="1">
        <v>4.6669999999999998</v>
      </c>
      <c r="I238" t="s">
        <v>569</v>
      </c>
    </row>
    <row r="239" spans="1:9" ht="57.6" x14ac:dyDescent="0.3">
      <c r="A239" t="s">
        <v>284</v>
      </c>
      <c r="B239" s="81" t="s">
        <v>523</v>
      </c>
      <c r="C239" s="1">
        <v>3.59</v>
      </c>
      <c r="E239" s="1">
        <v>3.59</v>
      </c>
      <c r="F239" s="1">
        <v>3.9489999999999998</v>
      </c>
      <c r="G239" s="1">
        <v>4.3079999999999998</v>
      </c>
      <c r="H239" s="1">
        <v>4.6669999999999998</v>
      </c>
      <c r="I239" t="s">
        <v>569</v>
      </c>
    </row>
    <row r="240" spans="1:9" ht="28.8" x14ac:dyDescent="0.3">
      <c r="A240" t="s">
        <v>285</v>
      </c>
      <c r="B240" s="81" t="s">
        <v>524</v>
      </c>
    </row>
    <row r="241" spans="1:9" x14ac:dyDescent="0.3">
      <c r="A241" t="s">
        <v>286</v>
      </c>
      <c r="B241" s="81" t="s">
        <v>525</v>
      </c>
      <c r="C241" s="1">
        <v>3.03</v>
      </c>
      <c r="E241" s="1">
        <v>3.03</v>
      </c>
      <c r="F241" s="1">
        <v>3.3330000000000002</v>
      </c>
      <c r="G241" s="1">
        <v>3.6360000000000001</v>
      </c>
      <c r="H241" s="1">
        <v>3.9390000000000001</v>
      </c>
    </row>
    <row r="242" spans="1:9" ht="28.8" x14ac:dyDescent="0.3">
      <c r="A242" t="s">
        <v>287</v>
      </c>
      <c r="B242" s="81" t="s">
        <v>526</v>
      </c>
      <c r="C242" s="1">
        <v>3.03</v>
      </c>
      <c r="E242" s="1">
        <v>3.03</v>
      </c>
      <c r="F242" s="1">
        <v>3.3330000000000002</v>
      </c>
      <c r="G242" s="1">
        <v>3.6360000000000001</v>
      </c>
      <c r="H242" s="1">
        <v>3.9390000000000001</v>
      </c>
    </row>
    <row r="243" spans="1:9" x14ac:dyDescent="0.3">
      <c r="A243" t="s">
        <v>288</v>
      </c>
      <c r="B243" s="81" t="s">
        <v>527</v>
      </c>
      <c r="C243" s="1">
        <v>3.21</v>
      </c>
      <c r="E243" s="1">
        <v>3.21</v>
      </c>
      <c r="F243" s="1">
        <v>3.5310000000000001</v>
      </c>
      <c r="G243" s="1">
        <v>3.8519999999999999</v>
      </c>
      <c r="H243" s="1">
        <v>4.173</v>
      </c>
      <c r="I243" t="s">
        <v>569</v>
      </c>
    </row>
    <row r="244" spans="1:9" x14ac:dyDescent="0.3">
      <c r="A244" t="s">
        <v>289</v>
      </c>
      <c r="B244" s="81" t="s">
        <v>528</v>
      </c>
      <c r="C244" s="1">
        <v>3.36</v>
      </c>
      <c r="E244" s="1">
        <v>3.36</v>
      </c>
      <c r="F244" s="1">
        <v>3.6960000000000002</v>
      </c>
      <c r="G244" s="1">
        <v>4.032</v>
      </c>
      <c r="H244" s="1">
        <v>4.3680000000000003</v>
      </c>
    </row>
    <row r="245" spans="1:9" ht="28.8" x14ac:dyDescent="0.3">
      <c r="A245" t="s">
        <v>290</v>
      </c>
      <c r="B245" s="81" t="s">
        <v>529</v>
      </c>
      <c r="C245" s="1">
        <v>3.36</v>
      </c>
      <c r="E245" s="1">
        <v>3.36</v>
      </c>
      <c r="F245" s="1">
        <v>3.6960000000000002</v>
      </c>
      <c r="G245" s="1">
        <v>4.032</v>
      </c>
      <c r="H245" s="1">
        <v>4.3680000000000003</v>
      </c>
    </row>
    <row r="246" spans="1:9" ht="28.8" x14ac:dyDescent="0.3">
      <c r="A246" t="s">
        <v>291</v>
      </c>
      <c r="B246" s="81" t="s">
        <v>530</v>
      </c>
      <c r="C246" s="1">
        <v>3.36</v>
      </c>
      <c r="E246" s="1">
        <v>3.36</v>
      </c>
      <c r="F246" s="1">
        <v>3.6960000000000002</v>
      </c>
      <c r="G246" s="1">
        <v>4.032</v>
      </c>
      <c r="H246" s="1">
        <v>4.3680000000000003</v>
      </c>
    </row>
    <row r="247" spans="1:9" ht="43.2" x14ac:dyDescent="0.3">
      <c r="A247" t="s">
        <v>292</v>
      </c>
      <c r="B247" s="81" t="s">
        <v>531</v>
      </c>
      <c r="C247" s="1">
        <v>3.36</v>
      </c>
      <c r="E247" s="1">
        <v>3.36</v>
      </c>
      <c r="F247" s="1">
        <v>3.6960000000000002</v>
      </c>
      <c r="G247" s="1">
        <v>4.032</v>
      </c>
      <c r="H247" s="1">
        <v>4.3680000000000003</v>
      </c>
    </row>
    <row r="248" spans="1:9" x14ac:dyDescent="0.3">
      <c r="A248" t="s">
        <v>293</v>
      </c>
      <c r="B248" s="81" t="s">
        <v>532</v>
      </c>
      <c r="C248" s="1">
        <v>3.49</v>
      </c>
      <c r="E248" s="1">
        <v>3.49</v>
      </c>
      <c r="F248" s="1">
        <v>3.839</v>
      </c>
      <c r="G248" s="1">
        <v>4.1879999999999997</v>
      </c>
      <c r="H248" s="1">
        <v>4.5369999999999999</v>
      </c>
      <c r="I248" t="s">
        <v>569</v>
      </c>
    </row>
    <row r="249" spans="1:9" ht="28.8" x14ac:dyDescent="0.3">
      <c r="A249" t="s">
        <v>294</v>
      </c>
      <c r="B249" s="81" t="s">
        <v>533</v>
      </c>
      <c r="C249" s="1">
        <v>3.49</v>
      </c>
      <c r="E249" s="1">
        <v>3.49</v>
      </c>
      <c r="F249" s="1">
        <v>3.839</v>
      </c>
      <c r="G249" s="1">
        <v>4.1879999999999997</v>
      </c>
      <c r="H249" s="1">
        <v>4.5369999999999999</v>
      </c>
      <c r="I249" t="s">
        <v>569</v>
      </c>
    </row>
    <row r="250" spans="1:9" ht="28.8" x14ac:dyDescent="0.3">
      <c r="A250" t="s">
        <v>295</v>
      </c>
      <c r="B250" s="81" t="s">
        <v>534</v>
      </c>
      <c r="C250" s="1">
        <v>3.49</v>
      </c>
      <c r="E250" s="1">
        <v>3.49</v>
      </c>
      <c r="F250" s="1">
        <v>3.839</v>
      </c>
      <c r="G250" s="1">
        <v>4.1879999999999997</v>
      </c>
      <c r="H250" s="1">
        <v>4.5369999999999999</v>
      </c>
      <c r="I250" t="s">
        <v>569</v>
      </c>
    </row>
    <row r="251" spans="1:9" ht="43.2" x14ac:dyDescent="0.3">
      <c r="A251" t="s">
        <v>296</v>
      </c>
      <c r="B251" s="81" t="s">
        <v>535</v>
      </c>
      <c r="C251" s="1">
        <v>3.49</v>
      </c>
      <c r="E251" s="1">
        <v>3.49</v>
      </c>
      <c r="F251" s="1">
        <v>3.839</v>
      </c>
      <c r="G251" s="1">
        <v>4.1879999999999997</v>
      </c>
      <c r="H251" s="1">
        <v>4.5369999999999999</v>
      </c>
      <c r="I251" t="s">
        <v>569</v>
      </c>
    </row>
    <row r="252" spans="1:9" ht="100.8" x14ac:dyDescent="0.3">
      <c r="A252" t="s">
        <v>297</v>
      </c>
      <c r="B252" s="81" t="s">
        <v>536</v>
      </c>
      <c r="C252" s="1">
        <v>3.59</v>
      </c>
      <c r="E252" s="1">
        <v>3.59</v>
      </c>
      <c r="F252" s="1">
        <v>3.9489999999999998</v>
      </c>
      <c r="G252" s="1">
        <v>4.3079999999999998</v>
      </c>
      <c r="H252" s="1">
        <v>4.6669999999999998</v>
      </c>
      <c r="I252" t="s">
        <v>569</v>
      </c>
    </row>
    <row r="253" spans="1:9" ht="86.4" x14ac:dyDescent="0.3">
      <c r="A253" t="s">
        <v>298</v>
      </c>
      <c r="B253" s="81" t="s">
        <v>537</v>
      </c>
      <c r="C253" s="1">
        <v>3.59</v>
      </c>
      <c r="E253" s="1">
        <v>3.59</v>
      </c>
      <c r="F253" s="1">
        <v>3.9489999999999998</v>
      </c>
      <c r="G253" s="1">
        <v>4.3079999999999998</v>
      </c>
      <c r="H253" s="1">
        <v>4.6669999999999998</v>
      </c>
      <c r="I253" t="s">
        <v>569</v>
      </c>
    </row>
    <row r="254" spans="1:9" ht="86.4" x14ac:dyDescent="0.3">
      <c r="A254" t="s">
        <v>299</v>
      </c>
      <c r="B254" s="81" t="s">
        <v>538</v>
      </c>
      <c r="C254" s="1">
        <v>3.59</v>
      </c>
      <c r="E254" s="1">
        <v>3.59</v>
      </c>
      <c r="F254" s="1">
        <v>3.9489999999999998</v>
      </c>
      <c r="G254" s="1">
        <v>4.3079999999999998</v>
      </c>
      <c r="H254" s="1">
        <v>4.6669999999999998</v>
      </c>
      <c r="I254" t="s">
        <v>569</v>
      </c>
    </row>
    <row r="255" spans="1:9" ht="43.2" x14ac:dyDescent="0.3">
      <c r="A255" t="s">
        <v>300</v>
      </c>
      <c r="B255" s="81" t="s">
        <v>539</v>
      </c>
    </row>
    <row r="256" spans="1:9" ht="43.2" x14ac:dyDescent="0.3">
      <c r="A256" t="s">
        <v>301</v>
      </c>
      <c r="B256" s="81" t="s">
        <v>539</v>
      </c>
      <c r="C256" s="1">
        <v>3.21</v>
      </c>
      <c r="E256" s="1">
        <v>3.21</v>
      </c>
      <c r="F256" s="1">
        <v>3.5310000000000001</v>
      </c>
      <c r="G256" s="1">
        <v>3.8519999999999999</v>
      </c>
      <c r="H256" s="1">
        <v>4.173</v>
      </c>
      <c r="I256" t="s">
        <v>569</v>
      </c>
    </row>
    <row r="257" spans="1:9" ht="72" x14ac:dyDescent="0.3">
      <c r="A257" t="s">
        <v>302</v>
      </c>
      <c r="B257" s="81" t="s">
        <v>540</v>
      </c>
    </row>
    <row r="258" spans="1:9" x14ac:dyDescent="0.3">
      <c r="A258" t="s">
        <v>303</v>
      </c>
      <c r="B258" s="81" t="s">
        <v>541</v>
      </c>
      <c r="C258" s="1">
        <v>3.21</v>
      </c>
      <c r="E258" s="1">
        <v>3.21</v>
      </c>
      <c r="F258" s="1">
        <v>3.5310000000000001</v>
      </c>
      <c r="G258" s="1">
        <v>3.8519999999999999</v>
      </c>
      <c r="H258" s="1">
        <v>4.173</v>
      </c>
      <c r="I258" t="s">
        <v>569</v>
      </c>
    </row>
    <row r="259" spans="1:9" x14ac:dyDescent="0.3">
      <c r="A259" t="s">
        <v>304</v>
      </c>
      <c r="B259" s="81" t="s">
        <v>542</v>
      </c>
      <c r="C259" s="1">
        <v>3.18</v>
      </c>
      <c r="E259" s="1">
        <v>3.18</v>
      </c>
      <c r="F259" s="1">
        <v>3.4980000000000002</v>
      </c>
      <c r="G259" s="1">
        <v>3.8159999999999998</v>
      </c>
      <c r="H259" s="1">
        <v>4.1340000000000003</v>
      </c>
      <c r="I259" t="s">
        <v>569</v>
      </c>
    </row>
    <row r="260" spans="1:9" ht="28.8" x14ac:dyDescent="0.3">
      <c r="A260" t="s">
        <v>305</v>
      </c>
      <c r="B260" s="81" t="s">
        <v>543</v>
      </c>
      <c r="C260" s="1">
        <v>3.21</v>
      </c>
      <c r="E260" s="1">
        <v>3.21</v>
      </c>
      <c r="F260" s="1">
        <v>3.5310000000000001</v>
      </c>
      <c r="G260" s="1">
        <v>3.8519999999999999</v>
      </c>
      <c r="H260" s="1">
        <v>4.173</v>
      </c>
      <c r="I260" t="s">
        <v>569</v>
      </c>
    </row>
    <row r="261" spans="1:9" x14ac:dyDescent="0.3">
      <c r="A261" t="s">
        <v>306</v>
      </c>
      <c r="B261" s="81" t="s">
        <v>544</v>
      </c>
      <c r="C261" s="1">
        <v>3.21</v>
      </c>
      <c r="E261" s="1">
        <v>3.21</v>
      </c>
      <c r="F261" s="1">
        <v>3.5310000000000001</v>
      </c>
      <c r="G261" s="1">
        <v>3.8519999999999999</v>
      </c>
      <c r="H261" s="1">
        <v>4.173</v>
      </c>
      <c r="I261" t="s">
        <v>569</v>
      </c>
    </row>
    <row r="262" spans="1:9" x14ac:dyDescent="0.3">
      <c r="A262" t="s">
        <v>307</v>
      </c>
      <c r="B262" s="81" t="s">
        <v>545</v>
      </c>
      <c r="C262" s="1">
        <v>3.18</v>
      </c>
      <c r="E262" s="1">
        <v>3.18</v>
      </c>
      <c r="F262" s="1">
        <v>3.4980000000000002</v>
      </c>
      <c r="G262" s="1">
        <v>3.8159999999999998</v>
      </c>
      <c r="H262" s="1">
        <v>4.1340000000000003</v>
      </c>
      <c r="I262" t="s">
        <v>569</v>
      </c>
    </row>
    <row r="263" spans="1:9" ht="28.8" x14ac:dyDescent="0.3">
      <c r="A263" t="s">
        <v>308</v>
      </c>
      <c r="B263" s="81" t="s">
        <v>546</v>
      </c>
      <c r="C263" s="1">
        <v>3.21</v>
      </c>
      <c r="E263" s="1">
        <v>3.21</v>
      </c>
      <c r="F263" s="1">
        <v>3.5310000000000001</v>
      </c>
      <c r="G263" s="1">
        <v>3.8519999999999999</v>
      </c>
      <c r="H263" s="1">
        <v>4.173</v>
      </c>
      <c r="I263" t="s">
        <v>569</v>
      </c>
    </row>
    <row r="264" spans="1:9" ht="43.2" x14ac:dyDescent="0.3">
      <c r="A264" t="s">
        <v>309</v>
      </c>
      <c r="B264" s="81" t="s">
        <v>547</v>
      </c>
      <c r="C264" s="1">
        <v>3.21</v>
      </c>
      <c r="E264" s="1">
        <v>3.21</v>
      </c>
      <c r="F264" s="1">
        <v>3.5310000000000001</v>
      </c>
      <c r="G264" s="1">
        <v>3.8519999999999999</v>
      </c>
      <c r="H264" s="1">
        <v>4.173</v>
      </c>
      <c r="I264" t="s">
        <v>569</v>
      </c>
    </row>
    <row r="265" spans="1:9" ht="72" x14ac:dyDescent="0.3">
      <c r="A265" t="s">
        <v>310</v>
      </c>
      <c r="B265" s="81" t="s">
        <v>548</v>
      </c>
      <c r="C265" s="1">
        <v>3.21</v>
      </c>
      <c r="E265" s="1">
        <v>3.21</v>
      </c>
      <c r="F265" s="1">
        <v>3.5310000000000001</v>
      </c>
      <c r="G265" s="1">
        <v>3.8519999999999999</v>
      </c>
      <c r="H265" s="1">
        <v>4.173</v>
      </c>
      <c r="I265" t="s">
        <v>569</v>
      </c>
    </row>
    <row r="266" spans="1:9" x14ac:dyDescent="0.3">
      <c r="A266" t="s">
        <v>311</v>
      </c>
      <c r="B266" s="81" t="s">
        <v>549</v>
      </c>
      <c r="C266" s="1">
        <v>3.21</v>
      </c>
      <c r="E266" s="1">
        <v>3.21</v>
      </c>
      <c r="F266" s="1">
        <v>3.5310000000000001</v>
      </c>
      <c r="G266" s="1">
        <v>3.8519999999999999</v>
      </c>
      <c r="H266" s="1">
        <v>4.173</v>
      </c>
      <c r="I266" t="s">
        <v>569</v>
      </c>
    </row>
    <row r="267" spans="1:9" ht="28.8" x14ac:dyDescent="0.3">
      <c r="A267" t="s">
        <v>312</v>
      </c>
      <c r="B267" s="81" t="s">
        <v>550</v>
      </c>
      <c r="C267" s="1">
        <v>3.21</v>
      </c>
      <c r="E267" s="1">
        <v>3.21</v>
      </c>
      <c r="F267" s="1">
        <v>3.5310000000000001</v>
      </c>
      <c r="G267" s="1">
        <v>3.8519999999999999</v>
      </c>
      <c r="H267" s="1">
        <v>4.173</v>
      </c>
      <c r="I267" t="s">
        <v>569</v>
      </c>
    </row>
    <row r="268" spans="1:9" ht="28.8" x14ac:dyDescent="0.3">
      <c r="A268" t="s">
        <v>313</v>
      </c>
      <c r="B268" s="81" t="s">
        <v>551</v>
      </c>
      <c r="C268" s="1">
        <v>3.21</v>
      </c>
      <c r="E268" s="1">
        <v>3.21</v>
      </c>
      <c r="F268" s="1">
        <v>3.5310000000000001</v>
      </c>
      <c r="G268" s="1">
        <v>3.8519999999999999</v>
      </c>
      <c r="H268" s="1">
        <v>4.173</v>
      </c>
      <c r="I268" t="s">
        <v>569</v>
      </c>
    </row>
    <row r="269" spans="1:9" ht="28.8" x14ac:dyDescent="0.3">
      <c r="A269" t="s">
        <v>314</v>
      </c>
      <c r="B269" s="81" t="s">
        <v>552</v>
      </c>
      <c r="C269" s="1">
        <v>3.21</v>
      </c>
      <c r="E269" s="1">
        <v>3.21</v>
      </c>
      <c r="F269" s="1">
        <v>3.5310000000000001</v>
      </c>
      <c r="G269" s="1">
        <v>3.8519999999999999</v>
      </c>
      <c r="H269" s="1">
        <v>4.173</v>
      </c>
      <c r="I269" t="s">
        <v>569</v>
      </c>
    </row>
    <row r="270" spans="1:9" ht="28.8" x14ac:dyDescent="0.3">
      <c r="A270" t="s">
        <v>315</v>
      </c>
      <c r="B270" s="81" t="s">
        <v>553</v>
      </c>
      <c r="C270" s="1">
        <v>3.21</v>
      </c>
      <c r="E270" s="1">
        <v>3.21</v>
      </c>
      <c r="F270" s="1">
        <v>3.5310000000000001</v>
      </c>
      <c r="G270" s="1">
        <v>3.8519999999999999</v>
      </c>
      <c r="H270" s="1">
        <v>4.173</v>
      </c>
      <c r="I270" t="s">
        <v>569</v>
      </c>
    </row>
    <row r="271" spans="1:9" x14ac:dyDescent="0.3">
      <c r="A271" t="s">
        <v>316</v>
      </c>
      <c r="B271" s="81" t="s">
        <v>554</v>
      </c>
      <c r="C271" s="1">
        <v>3.21</v>
      </c>
      <c r="E271" s="1">
        <v>3.21</v>
      </c>
      <c r="F271" s="1">
        <v>3.5310000000000001</v>
      </c>
      <c r="G271" s="1">
        <v>3.8519999999999999</v>
      </c>
      <c r="H271" s="1">
        <v>4.173</v>
      </c>
      <c r="I271" t="s">
        <v>569</v>
      </c>
    </row>
    <row r="272" spans="1:9" x14ac:dyDescent="0.3">
      <c r="A272" t="s">
        <v>317</v>
      </c>
      <c r="B272" s="81" t="s">
        <v>555</v>
      </c>
      <c r="C272" s="1">
        <v>3.21</v>
      </c>
      <c r="E272" s="1">
        <v>3.21</v>
      </c>
      <c r="F272" s="1">
        <v>3.5310000000000001</v>
      </c>
      <c r="G272" s="1">
        <v>3.8519999999999999</v>
      </c>
      <c r="H272" s="1">
        <v>4.173</v>
      </c>
      <c r="I272" t="s">
        <v>569</v>
      </c>
    </row>
    <row r="273" spans="1:9" ht="28.8" x14ac:dyDescent="0.3">
      <c r="A273" t="s">
        <v>318</v>
      </c>
      <c r="B273" s="81" t="s">
        <v>556</v>
      </c>
    </row>
    <row r="274" spans="1:9" ht="28.8" x14ac:dyDescent="0.3">
      <c r="A274" t="s">
        <v>319</v>
      </c>
      <c r="B274" s="81" t="s">
        <v>557</v>
      </c>
      <c r="C274" s="1">
        <v>3.21</v>
      </c>
      <c r="E274" s="1">
        <v>3.21</v>
      </c>
      <c r="F274" s="1">
        <v>3.5310000000000001</v>
      </c>
      <c r="G274" s="1">
        <v>3.8519999999999999</v>
      </c>
      <c r="H274" s="1">
        <v>4.173</v>
      </c>
      <c r="I274" t="s">
        <v>569</v>
      </c>
    </row>
    <row r="275" spans="1:9" ht="43.2" x14ac:dyDescent="0.3">
      <c r="A275" t="s">
        <v>320</v>
      </c>
      <c r="B275" s="81" t="s">
        <v>558</v>
      </c>
      <c r="C275" s="1">
        <v>3.21</v>
      </c>
      <c r="E275" s="1">
        <v>3.21</v>
      </c>
      <c r="F275" s="1">
        <v>3.5310000000000001</v>
      </c>
      <c r="G275" s="1">
        <v>3.8519999999999999</v>
      </c>
      <c r="H275" s="1">
        <v>4.173</v>
      </c>
      <c r="I275" t="s">
        <v>569</v>
      </c>
    </row>
    <row r="276" spans="1:9" ht="28.8" x14ac:dyDescent="0.3">
      <c r="A276" t="s">
        <v>321</v>
      </c>
      <c r="B276" s="81" t="s">
        <v>559</v>
      </c>
      <c r="C276" s="1">
        <v>3.21</v>
      </c>
      <c r="E276" s="1">
        <v>3.21</v>
      </c>
      <c r="F276" s="1">
        <v>3.5310000000000001</v>
      </c>
      <c r="G276" s="1">
        <v>3.8519999999999999</v>
      </c>
      <c r="H276" s="1">
        <v>4.173</v>
      </c>
      <c r="I276" t="s">
        <v>569</v>
      </c>
    </row>
    <row r="277" spans="1:9" x14ac:dyDescent="0.3">
      <c r="A277" t="s">
        <v>322</v>
      </c>
      <c r="B277" s="81" t="s">
        <v>560</v>
      </c>
      <c r="C277" s="1">
        <v>3.21</v>
      </c>
      <c r="E277" s="1">
        <v>3.21</v>
      </c>
      <c r="F277" s="1">
        <v>3.5310000000000001</v>
      </c>
      <c r="G277" s="1">
        <v>3.8519999999999999</v>
      </c>
      <c r="H277" s="1">
        <v>4.173</v>
      </c>
      <c r="I277" t="s">
        <v>569</v>
      </c>
    </row>
    <row r="278" spans="1:9" ht="28.8" x14ac:dyDescent="0.3">
      <c r="A278" t="s">
        <v>323</v>
      </c>
      <c r="B278" s="81" t="s">
        <v>561</v>
      </c>
      <c r="C278" s="1">
        <v>3.21</v>
      </c>
      <c r="E278" s="1">
        <v>3.21</v>
      </c>
      <c r="F278" s="1">
        <v>3.5310000000000001</v>
      </c>
      <c r="G278" s="1">
        <v>3.8519999999999999</v>
      </c>
      <c r="H278" s="1">
        <v>4.173</v>
      </c>
      <c r="I278" t="s">
        <v>569</v>
      </c>
    </row>
    <row r="279" spans="1:9" x14ac:dyDescent="0.3">
      <c r="A279" t="s">
        <v>324</v>
      </c>
      <c r="B279" s="81" t="s">
        <v>562</v>
      </c>
      <c r="C279" s="1">
        <v>3.21</v>
      </c>
      <c r="E279" s="1">
        <v>3.21</v>
      </c>
      <c r="F279" s="1">
        <v>3.5310000000000001</v>
      </c>
      <c r="G279" s="1">
        <v>3.8519999999999999</v>
      </c>
      <c r="H279" s="1">
        <v>4.173</v>
      </c>
      <c r="I279" t="s">
        <v>569</v>
      </c>
    </row>
    <row r="280" spans="1:9" ht="43.2" x14ac:dyDescent="0.3">
      <c r="A280" t="s">
        <v>325</v>
      </c>
      <c r="B280" s="81" t="s">
        <v>563</v>
      </c>
      <c r="C280" s="1">
        <v>3.21</v>
      </c>
      <c r="E280" s="1">
        <v>3.21</v>
      </c>
      <c r="F280" s="1">
        <v>3.5310000000000001</v>
      </c>
      <c r="G280" s="1">
        <v>3.8519999999999999</v>
      </c>
      <c r="H280" s="1">
        <v>4.173</v>
      </c>
      <c r="I280" t="s">
        <v>569</v>
      </c>
    </row>
    <row r="281" spans="1:9" ht="28.8" x14ac:dyDescent="0.3">
      <c r="A281" t="s">
        <v>326</v>
      </c>
      <c r="B281" s="81" t="s">
        <v>564</v>
      </c>
      <c r="C281" s="1">
        <v>3.21</v>
      </c>
      <c r="E281" s="1">
        <v>3.21</v>
      </c>
      <c r="F281" s="1">
        <v>3.5310000000000001</v>
      </c>
      <c r="G281" s="1">
        <v>3.8519999999999999</v>
      </c>
      <c r="H281" s="1">
        <v>4.173</v>
      </c>
      <c r="I281" t="s">
        <v>569</v>
      </c>
    </row>
    <row r="282" spans="1:9" ht="28.8" x14ac:dyDescent="0.3">
      <c r="A282" t="s">
        <v>327</v>
      </c>
      <c r="B282" s="81" t="s">
        <v>565</v>
      </c>
      <c r="C282" s="1">
        <v>3.21</v>
      </c>
      <c r="E282" s="1">
        <v>3.21</v>
      </c>
      <c r="F282" s="1">
        <v>3.5310000000000001</v>
      </c>
      <c r="G282" s="1">
        <v>3.8519999999999999</v>
      </c>
      <c r="H282" s="1">
        <v>4.173</v>
      </c>
      <c r="I282" t="s">
        <v>569</v>
      </c>
    </row>
    <row r="283" spans="1:9" ht="28.8" x14ac:dyDescent="0.3">
      <c r="A283" t="s">
        <v>328</v>
      </c>
      <c r="B283" s="81" t="s">
        <v>566</v>
      </c>
      <c r="C283" s="1">
        <v>3.21</v>
      </c>
      <c r="E283" s="1">
        <v>3.21</v>
      </c>
      <c r="F283" s="1">
        <v>3.5310000000000001</v>
      </c>
      <c r="G283" s="1">
        <v>3.8519999999999999</v>
      </c>
      <c r="H283" s="1">
        <v>4.173</v>
      </c>
      <c r="I283" t="s">
        <v>569</v>
      </c>
    </row>
    <row r="284" spans="1:9" ht="28.8" x14ac:dyDescent="0.3">
      <c r="A284" t="s">
        <v>329</v>
      </c>
      <c r="B284" s="81" t="s">
        <v>567</v>
      </c>
      <c r="C284" s="1">
        <v>3.59</v>
      </c>
      <c r="E284" s="1">
        <v>3.59</v>
      </c>
      <c r="F284" s="1">
        <v>3.9489999999999998</v>
      </c>
      <c r="G284" s="1">
        <v>4.3079999999999998</v>
      </c>
      <c r="H284" s="1">
        <v>4.6669999999999998</v>
      </c>
      <c r="I284" t="s">
        <v>569</v>
      </c>
    </row>
  </sheetData>
  <sheetProtection algorithmName="SHA-512" hashValue="sU94Kqj/RQQ8FwE73XGuoTA+N1ERkfQhn+c6SQeEOTArrfBQt96oxXbSwZO4L3cP+wuS5XlYVcQqACZlRf6OIw==" saltValue="U/asGz+3DuSCHDsrdI9vtA==" spinCount="100000" sheet="1" objects="1" scenarios="1"/>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List96"/>
  <dimension ref="A1:I9"/>
  <sheetViews>
    <sheetView workbookViewId="0">
      <selection activeCell="J13" sqref="J13"/>
    </sheetView>
  </sheetViews>
  <sheetFormatPr defaultRowHeight="14.4" x14ac:dyDescent="0.3"/>
  <cols>
    <col min="1" max="1" width="9.88671875" bestFit="1" customWidth="1"/>
    <col min="2" max="2" width="53.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81" t="s">
        <v>45</v>
      </c>
    </row>
    <row r="3" spans="1:9" x14ac:dyDescent="0.3">
      <c r="A3" t="s">
        <v>10</v>
      </c>
      <c r="B3" s="81" t="s">
        <v>46</v>
      </c>
    </row>
    <row r="4" spans="1:9" x14ac:dyDescent="0.3">
      <c r="A4" t="s">
        <v>10</v>
      </c>
      <c r="B4" s="81" t="s">
        <v>47</v>
      </c>
      <c r="C4" s="1">
        <v>0.85</v>
      </c>
      <c r="D4" s="1">
        <v>0.03</v>
      </c>
      <c r="E4" s="1">
        <v>0.88</v>
      </c>
      <c r="F4" s="1">
        <v>0.96799999999999997</v>
      </c>
      <c r="G4" s="1">
        <v>1.056</v>
      </c>
      <c r="H4" s="1">
        <v>1.1439999999999999</v>
      </c>
      <c r="I4" t="s">
        <v>83</v>
      </c>
    </row>
    <row r="5" spans="1:9" x14ac:dyDescent="0.3">
      <c r="A5" t="s">
        <v>11</v>
      </c>
      <c r="B5" s="81" t="s">
        <v>48</v>
      </c>
    </row>
    <row r="6" spans="1:9" x14ac:dyDescent="0.3">
      <c r="A6" t="s">
        <v>12</v>
      </c>
      <c r="B6" s="81" t="s">
        <v>49</v>
      </c>
      <c r="C6" s="1">
        <v>0.87</v>
      </c>
      <c r="D6" s="1">
        <v>0.05</v>
      </c>
      <c r="E6" s="1">
        <v>0.91</v>
      </c>
      <c r="F6" s="1">
        <v>1.0009999999999999</v>
      </c>
      <c r="G6" s="1">
        <v>1.0920000000000001</v>
      </c>
      <c r="H6" s="1">
        <v>1.1830000000000001</v>
      </c>
    </row>
    <row r="7" spans="1:9" x14ac:dyDescent="0.3">
      <c r="A7" t="s">
        <v>13</v>
      </c>
      <c r="B7" s="81" t="s">
        <v>50</v>
      </c>
    </row>
    <row r="8" spans="1:9" x14ac:dyDescent="0.3">
      <c r="A8" t="s">
        <v>13</v>
      </c>
      <c r="B8" s="81" t="s">
        <v>51</v>
      </c>
      <c r="C8" s="1">
        <v>0.83</v>
      </c>
      <c r="D8" s="1">
        <v>0.05</v>
      </c>
      <c r="E8" s="1">
        <v>0.88</v>
      </c>
      <c r="F8" s="1">
        <v>0.96799999999999997</v>
      </c>
      <c r="G8" s="1">
        <v>1.056</v>
      </c>
      <c r="H8" s="1">
        <v>1.1439999999999999</v>
      </c>
      <c r="I8" t="s">
        <v>83</v>
      </c>
    </row>
    <row r="9" spans="1:9" x14ac:dyDescent="0.3">
      <c r="A9" t="s">
        <v>14</v>
      </c>
      <c r="B9" s="81" t="s">
        <v>52</v>
      </c>
    </row>
  </sheetData>
  <sheetProtection algorithmName="SHA-512" hashValue="Kb4fBbtEQT4B6s6Tk8QV6ttFWoFbpZ35sy1AEHjU8mW3eqdQx/6gMAb3awvG2bVL9a0QMH5A7UqdzNDIhQglDQ==" saltValue="Gf2it5TqXyUNGfbW9R0wgA==" spinCount="100000" sheet="1" objects="1" scenarios="1"/>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List97"/>
  <dimension ref="A1:I55"/>
  <sheetViews>
    <sheetView workbookViewId="0">
      <selection activeCell="J13" sqref="J13"/>
    </sheetView>
  </sheetViews>
  <sheetFormatPr defaultRowHeight="14.4" x14ac:dyDescent="0.3"/>
  <cols>
    <col min="1" max="1" width="9.88671875" bestFit="1" customWidth="1"/>
    <col min="2" max="2" width="53.3320312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81" t="s">
        <v>53</v>
      </c>
      <c r="C2" s="1">
        <v>2.4500000000000002</v>
      </c>
      <c r="D2" s="1">
        <v>0.05</v>
      </c>
      <c r="E2" s="1">
        <v>2.5</v>
      </c>
      <c r="F2" s="1">
        <v>2.5249999999999999</v>
      </c>
      <c r="G2" s="1">
        <v>2.5249999999999999</v>
      </c>
      <c r="H2" s="1">
        <v>2.5249999999999999</v>
      </c>
    </row>
    <row r="3" spans="1:9" x14ac:dyDescent="0.3">
      <c r="A3" t="s">
        <v>16</v>
      </c>
      <c r="B3" s="81" t="s">
        <v>54</v>
      </c>
      <c r="C3" s="1">
        <v>1.96</v>
      </c>
      <c r="D3" s="1">
        <v>0.15</v>
      </c>
      <c r="E3" s="1">
        <v>2.1</v>
      </c>
      <c r="F3" s="1">
        <v>2.121</v>
      </c>
      <c r="G3" s="1">
        <v>2.121</v>
      </c>
      <c r="H3" s="1">
        <v>2.121</v>
      </c>
    </row>
    <row r="4" spans="1:9" x14ac:dyDescent="0.3">
      <c r="A4" t="s">
        <v>17</v>
      </c>
      <c r="B4" s="81" t="s">
        <v>55</v>
      </c>
      <c r="C4" s="1">
        <v>0.59</v>
      </c>
      <c r="D4" s="1">
        <v>0.04</v>
      </c>
      <c r="E4" s="1">
        <v>0.63</v>
      </c>
      <c r="F4" s="1">
        <v>0.63600000000000001</v>
      </c>
      <c r="G4" s="1">
        <v>0.63600000000000001</v>
      </c>
      <c r="H4" s="1">
        <v>0.63600000000000001</v>
      </c>
    </row>
    <row r="5" spans="1:9" x14ac:dyDescent="0.3">
      <c r="A5" t="s">
        <v>18</v>
      </c>
      <c r="B5" s="81" t="s">
        <v>56</v>
      </c>
      <c r="C5" s="1">
        <v>1.98</v>
      </c>
      <c r="D5" s="1">
        <v>7.0000000000000007E-2</v>
      </c>
      <c r="E5" s="1">
        <v>2.06</v>
      </c>
      <c r="F5" s="1">
        <v>2.081</v>
      </c>
      <c r="G5" s="1">
        <v>2.081</v>
      </c>
      <c r="H5" s="1">
        <v>2.081</v>
      </c>
    </row>
    <row r="6" spans="1:9" x14ac:dyDescent="0.3">
      <c r="A6" t="s">
        <v>19</v>
      </c>
      <c r="B6" s="81" t="s">
        <v>57</v>
      </c>
    </row>
    <row r="7" spans="1:9" ht="57.6" x14ac:dyDescent="0.3">
      <c r="A7" t="s">
        <v>20</v>
      </c>
      <c r="B7" s="81" t="s">
        <v>58</v>
      </c>
      <c r="C7" s="1">
        <v>0.45</v>
      </c>
      <c r="D7" s="1">
        <v>0.04</v>
      </c>
      <c r="E7" s="1">
        <v>0.49</v>
      </c>
      <c r="F7" s="1">
        <v>0.495</v>
      </c>
      <c r="G7" s="1">
        <v>0.495</v>
      </c>
      <c r="H7" s="1">
        <v>0.495</v>
      </c>
    </row>
    <row r="8" spans="1:9" ht="57.6" x14ac:dyDescent="0.3">
      <c r="A8" t="s">
        <v>21</v>
      </c>
      <c r="B8" s="81" t="s">
        <v>59</v>
      </c>
      <c r="C8" s="1">
        <v>0.74</v>
      </c>
      <c r="D8" s="1">
        <v>0.04</v>
      </c>
      <c r="E8" s="1">
        <v>0.78</v>
      </c>
      <c r="F8" s="1">
        <v>0.78800000000000003</v>
      </c>
      <c r="G8" s="1">
        <v>0.78800000000000003</v>
      </c>
      <c r="H8" s="1">
        <v>0.78800000000000003</v>
      </c>
    </row>
    <row r="9" spans="1:9" ht="72" x14ac:dyDescent="0.3">
      <c r="A9" t="s">
        <v>22</v>
      </c>
      <c r="B9" s="81" t="s">
        <v>60</v>
      </c>
      <c r="C9" s="1">
        <v>1.35</v>
      </c>
      <c r="D9" s="1">
        <v>0.12</v>
      </c>
      <c r="E9" s="1">
        <v>1.47</v>
      </c>
      <c r="F9" s="1">
        <v>1.4850000000000001</v>
      </c>
      <c r="G9" s="1">
        <v>1.4850000000000001</v>
      </c>
      <c r="H9" s="1">
        <v>1.4850000000000001</v>
      </c>
    </row>
    <row r="10" spans="1:9" ht="57.6" x14ac:dyDescent="0.3">
      <c r="A10" t="s">
        <v>23</v>
      </c>
      <c r="B10" s="81" t="s">
        <v>61</v>
      </c>
      <c r="C10" s="1">
        <v>1.32</v>
      </c>
      <c r="D10" s="1">
        <v>0.12</v>
      </c>
      <c r="E10" s="1">
        <v>1.44</v>
      </c>
      <c r="F10" s="1">
        <v>1.454</v>
      </c>
      <c r="G10" s="1">
        <v>1.454</v>
      </c>
      <c r="H10" s="1">
        <v>1.454</v>
      </c>
    </row>
    <row r="11" spans="1:9" ht="28.8" x14ac:dyDescent="0.3">
      <c r="A11" t="s">
        <v>24</v>
      </c>
      <c r="B11" s="81" t="s">
        <v>62</v>
      </c>
      <c r="C11" s="1">
        <v>0.57999999999999996</v>
      </c>
      <c r="D11" s="1">
        <v>0.09</v>
      </c>
      <c r="E11" s="1">
        <v>0.67</v>
      </c>
      <c r="F11" s="1">
        <v>0.67700000000000005</v>
      </c>
      <c r="G11" s="1">
        <v>0.67700000000000005</v>
      </c>
      <c r="H11" s="1">
        <v>0.67700000000000005</v>
      </c>
    </row>
    <row r="12" spans="1:9" ht="28.8" x14ac:dyDescent="0.3">
      <c r="A12" t="s">
        <v>25</v>
      </c>
      <c r="B12" s="81" t="s">
        <v>63</v>
      </c>
      <c r="C12" s="1">
        <v>1.28</v>
      </c>
      <c r="D12" s="1">
        <v>0.1</v>
      </c>
      <c r="E12" s="1">
        <v>1.38</v>
      </c>
      <c r="F12" s="1">
        <v>1.3939999999999999</v>
      </c>
      <c r="G12" s="1">
        <v>1.3939999999999999</v>
      </c>
      <c r="H12" s="1">
        <v>1.3939999999999999</v>
      </c>
    </row>
    <row r="13" spans="1:9" ht="28.8" x14ac:dyDescent="0.3">
      <c r="A13" t="s">
        <v>26</v>
      </c>
      <c r="B13" s="81" t="s">
        <v>64</v>
      </c>
      <c r="C13" s="1">
        <v>1.5</v>
      </c>
      <c r="D13" s="1">
        <v>0.08</v>
      </c>
      <c r="E13" s="1">
        <v>1.58</v>
      </c>
      <c r="F13" s="1">
        <v>1.5960000000000001</v>
      </c>
      <c r="G13" s="1">
        <v>1.5960000000000001</v>
      </c>
      <c r="H13" s="1">
        <v>1.5960000000000001</v>
      </c>
    </row>
    <row r="14" spans="1:9" ht="43.2" x14ac:dyDescent="0.3">
      <c r="A14" t="s">
        <v>27</v>
      </c>
      <c r="B14" s="81" t="s">
        <v>65</v>
      </c>
      <c r="C14" s="1">
        <v>2.31</v>
      </c>
      <c r="D14" s="1">
        <v>0.12</v>
      </c>
      <c r="E14" s="1">
        <v>2.4300000000000002</v>
      </c>
      <c r="F14" s="1">
        <v>2.4540000000000002</v>
      </c>
      <c r="G14" s="1">
        <v>2.4540000000000002</v>
      </c>
      <c r="H14" s="1">
        <v>2.4540000000000002</v>
      </c>
    </row>
    <row r="15" spans="1:9" ht="72" x14ac:dyDescent="0.3">
      <c r="A15" t="s">
        <v>28</v>
      </c>
      <c r="B15" s="81" t="s">
        <v>66</v>
      </c>
      <c r="C15" s="1">
        <v>1.99</v>
      </c>
      <c r="D15" s="1">
        <v>0.11</v>
      </c>
      <c r="E15" s="1">
        <v>2.1</v>
      </c>
      <c r="F15" s="1">
        <v>2.121</v>
      </c>
      <c r="G15" s="1">
        <v>2.121</v>
      </c>
      <c r="H15" s="1">
        <v>2.121</v>
      </c>
    </row>
    <row r="16" spans="1:9" ht="72" x14ac:dyDescent="0.3">
      <c r="A16" t="s">
        <v>29</v>
      </c>
      <c r="B16" s="81" t="s">
        <v>67</v>
      </c>
      <c r="C16" s="1">
        <v>1.99</v>
      </c>
      <c r="D16" s="1">
        <v>0.11</v>
      </c>
      <c r="E16" s="1">
        <v>2.1</v>
      </c>
      <c r="F16" s="1">
        <v>2.121</v>
      </c>
      <c r="G16" s="1">
        <v>2.121</v>
      </c>
      <c r="H16" s="1">
        <v>2.121</v>
      </c>
    </row>
    <row r="17" spans="1:9" ht="28.8" x14ac:dyDescent="0.3">
      <c r="A17" t="s">
        <v>30</v>
      </c>
      <c r="B17" s="81" t="s">
        <v>68</v>
      </c>
      <c r="C17" s="1">
        <v>3.82</v>
      </c>
      <c r="D17" s="1">
        <v>0.08</v>
      </c>
      <c r="E17" s="1">
        <v>3.9</v>
      </c>
      <c r="F17" s="1">
        <v>3.9390000000000001</v>
      </c>
      <c r="G17" s="1">
        <v>3.9390000000000001</v>
      </c>
      <c r="H17" s="1">
        <v>3.9390000000000001</v>
      </c>
    </row>
    <row r="18" spans="1:9" ht="43.2" x14ac:dyDescent="0.3">
      <c r="A18" t="s">
        <v>31</v>
      </c>
      <c r="B18" s="81" t="s">
        <v>69</v>
      </c>
      <c r="C18" s="1">
        <v>1.94</v>
      </c>
      <c r="D18" s="1">
        <v>0.1</v>
      </c>
      <c r="E18" s="1">
        <v>2.04</v>
      </c>
      <c r="F18" s="1">
        <v>2.06</v>
      </c>
      <c r="G18" s="1">
        <v>2.06</v>
      </c>
      <c r="H18" s="1">
        <v>2.06</v>
      </c>
    </row>
    <row r="19" spans="1:9" ht="43.2" x14ac:dyDescent="0.3">
      <c r="A19" t="s">
        <v>32</v>
      </c>
      <c r="B19" s="81" t="s">
        <v>70</v>
      </c>
      <c r="C19" s="1">
        <v>1.46</v>
      </c>
      <c r="D19" s="1">
        <v>0.09</v>
      </c>
      <c r="E19" s="1">
        <v>1.55</v>
      </c>
      <c r="F19" s="1">
        <v>1.5660000000000001</v>
      </c>
      <c r="G19" s="1">
        <v>1.5660000000000001</v>
      </c>
      <c r="H19" s="1">
        <v>1.5660000000000001</v>
      </c>
    </row>
    <row r="20" spans="1:9" ht="100.8" x14ac:dyDescent="0.3">
      <c r="A20" t="s">
        <v>33</v>
      </c>
      <c r="B20" s="81" t="s">
        <v>71</v>
      </c>
      <c r="C20" s="1">
        <v>1.51</v>
      </c>
      <c r="D20" s="1">
        <v>0.11</v>
      </c>
      <c r="E20" s="1">
        <v>1.62</v>
      </c>
      <c r="F20" s="1">
        <v>1.6359999999999999</v>
      </c>
      <c r="G20" s="1">
        <v>1.6359999999999999</v>
      </c>
      <c r="H20" s="1">
        <v>1.6359999999999999</v>
      </c>
    </row>
    <row r="21" spans="1:9" ht="28.8" x14ac:dyDescent="0.3">
      <c r="A21" t="s">
        <v>34</v>
      </c>
      <c r="B21" s="81" t="s">
        <v>72</v>
      </c>
    </row>
    <row r="22" spans="1:9" ht="43.2" x14ac:dyDescent="0.3">
      <c r="A22" t="s">
        <v>35</v>
      </c>
      <c r="B22" s="81" t="s">
        <v>73</v>
      </c>
      <c r="C22" s="1">
        <v>0.74</v>
      </c>
      <c r="D22" s="1">
        <v>0.09</v>
      </c>
      <c r="E22" s="1">
        <v>0.83</v>
      </c>
      <c r="F22" s="1">
        <v>0.83799999999999997</v>
      </c>
      <c r="G22" s="1">
        <v>0.83799999999999997</v>
      </c>
      <c r="H22" s="1">
        <v>0.83799999999999997</v>
      </c>
    </row>
    <row r="23" spans="1:9" ht="57.6" x14ac:dyDescent="0.3">
      <c r="A23" t="s">
        <v>36</v>
      </c>
      <c r="B23" s="81" t="s">
        <v>74</v>
      </c>
      <c r="C23" s="1">
        <v>0.98</v>
      </c>
      <c r="D23" s="1">
        <v>0.11</v>
      </c>
      <c r="E23" s="1">
        <v>1.0900000000000001</v>
      </c>
      <c r="F23" s="1">
        <v>1.101</v>
      </c>
      <c r="G23" s="1">
        <v>1.101</v>
      </c>
      <c r="H23" s="1">
        <v>1.101</v>
      </c>
    </row>
    <row r="24" spans="1:9" ht="57.6" x14ac:dyDescent="0.3">
      <c r="A24" t="s">
        <v>37</v>
      </c>
      <c r="B24" s="81" t="s">
        <v>75</v>
      </c>
      <c r="C24" s="1">
        <v>0.66</v>
      </c>
      <c r="D24" s="1">
        <v>0.08</v>
      </c>
      <c r="E24" s="1">
        <v>0.75</v>
      </c>
      <c r="F24" s="1">
        <v>0.75800000000000001</v>
      </c>
      <c r="G24" s="1">
        <v>0.75800000000000001</v>
      </c>
      <c r="H24" s="1">
        <v>0.75800000000000001</v>
      </c>
    </row>
    <row r="25" spans="1:9" ht="43.2" x14ac:dyDescent="0.3">
      <c r="A25" t="s">
        <v>38</v>
      </c>
      <c r="B25" s="81" t="s">
        <v>76</v>
      </c>
      <c r="C25" s="1">
        <v>0.46</v>
      </c>
      <c r="D25" s="1">
        <v>7.0000000000000007E-2</v>
      </c>
      <c r="E25" s="1">
        <v>0.53</v>
      </c>
      <c r="F25" s="1">
        <v>0.53500000000000003</v>
      </c>
      <c r="G25" s="1">
        <v>0.53500000000000003</v>
      </c>
      <c r="H25" s="1">
        <v>0.53500000000000003</v>
      </c>
    </row>
    <row r="26" spans="1:9" ht="57.6" x14ac:dyDescent="0.3">
      <c r="A26" t="s">
        <v>39</v>
      </c>
      <c r="B26" s="81" t="s">
        <v>77</v>
      </c>
      <c r="C26" s="1">
        <v>0.3</v>
      </c>
      <c r="D26" s="1">
        <v>0.05</v>
      </c>
      <c r="E26" s="1">
        <v>0.35</v>
      </c>
      <c r="F26" s="1">
        <v>0.35399999999999998</v>
      </c>
      <c r="G26" s="1">
        <v>0.35399999999999998</v>
      </c>
      <c r="H26" s="1">
        <v>0.35399999999999998</v>
      </c>
    </row>
    <row r="27" spans="1:9" ht="28.8" x14ac:dyDescent="0.3">
      <c r="A27" t="s">
        <v>40</v>
      </c>
      <c r="B27" s="81" t="s">
        <v>78</v>
      </c>
      <c r="C27" s="1">
        <v>1.34</v>
      </c>
      <c r="D27" s="1">
        <v>0.14000000000000001</v>
      </c>
      <c r="E27" s="1">
        <v>1.48</v>
      </c>
      <c r="F27" s="1">
        <v>1.4950000000000001</v>
      </c>
      <c r="G27" s="1">
        <v>1.4950000000000001</v>
      </c>
      <c r="H27" s="1">
        <v>1.4950000000000001</v>
      </c>
    </row>
    <row r="28" spans="1:9" ht="28.8" x14ac:dyDescent="0.3">
      <c r="A28" t="s">
        <v>41</v>
      </c>
      <c r="B28" s="81" t="s">
        <v>79</v>
      </c>
      <c r="C28" s="1">
        <v>0.54</v>
      </c>
      <c r="D28" s="1">
        <v>0.11</v>
      </c>
      <c r="E28" s="1">
        <v>0.65</v>
      </c>
      <c r="F28" s="1">
        <v>0.65700000000000003</v>
      </c>
      <c r="G28" s="1">
        <v>0.65700000000000003</v>
      </c>
      <c r="H28" s="1">
        <v>0.65700000000000003</v>
      </c>
    </row>
    <row r="29" spans="1:9" ht="86.4" x14ac:dyDescent="0.3">
      <c r="A29" t="s">
        <v>42</v>
      </c>
      <c r="B29" s="81" t="s">
        <v>80</v>
      </c>
      <c r="C29" s="1">
        <v>1.31</v>
      </c>
      <c r="D29" s="1">
        <v>0.08</v>
      </c>
      <c r="E29" s="1">
        <v>1.39</v>
      </c>
      <c r="F29" s="1">
        <v>1.4039999999999999</v>
      </c>
      <c r="G29" s="1">
        <v>1.4039999999999999</v>
      </c>
      <c r="H29" s="1">
        <v>1.4039999999999999</v>
      </c>
    </row>
    <row r="30" spans="1:9" ht="86.4" x14ac:dyDescent="0.3">
      <c r="A30" t="s">
        <v>43</v>
      </c>
      <c r="B30" s="81" t="s">
        <v>81</v>
      </c>
      <c r="C30" s="1">
        <v>0.67</v>
      </c>
      <c r="D30" s="1">
        <v>0.06</v>
      </c>
      <c r="E30" s="1">
        <v>0.73</v>
      </c>
      <c r="F30" s="1">
        <v>0.73699999999999999</v>
      </c>
      <c r="G30" s="1">
        <v>0.73699999999999999</v>
      </c>
      <c r="H30" s="1">
        <v>0.73699999999999999</v>
      </c>
    </row>
    <row r="31" spans="1:9" x14ac:dyDescent="0.3">
      <c r="A31" t="s">
        <v>85</v>
      </c>
      <c r="B31" s="81" t="s">
        <v>330</v>
      </c>
      <c r="C31" s="1">
        <v>1.7</v>
      </c>
      <c r="E31" s="1">
        <v>1.7</v>
      </c>
      <c r="F31" s="1">
        <v>1.87</v>
      </c>
      <c r="G31" s="1">
        <v>2.04</v>
      </c>
      <c r="H31" s="1">
        <v>2.21</v>
      </c>
      <c r="I31" t="s">
        <v>572</v>
      </c>
    </row>
    <row r="32" spans="1:9" x14ac:dyDescent="0.3">
      <c r="A32" t="s">
        <v>86</v>
      </c>
      <c r="B32" s="81" t="s">
        <v>331</v>
      </c>
      <c r="C32" s="1">
        <v>1.81</v>
      </c>
      <c r="E32" s="1">
        <v>1.81</v>
      </c>
      <c r="F32" s="1">
        <v>1.9910000000000001</v>
      </c>
      <c r="G32" s="1">
        <v>2.1720000000000002</v>
      </c>
      <c r="H32" s="1">
        <v>2.3530000000000002</v>
      </c>
      <c r="I32" t="s">
        <v>572</v>
      </c>
    </row>
    <row r="33" spans="1:9" x14ac:dyDescent="0.3">
      <c r="A33" t="s">
        <v>87</v>
      </c>
      <c r="B33" s="81" t="s">
        <v>332</v>
      </c>
      <c r="C33" s="1">
        <v>2.04</v>
      </c>
      <c r="E33" s="1">
        <v>2.04</v>
      </c>
      <c r="F33" s="1">
        <v>2.2440000000000002</v>
      </c>
      <c r="G33" s="1">
        <v>2.448</v>
      </c>
      <c r="H33" s="1">
        <v>2.6520000000000001</v>
      </c>
      <c r="I33" t="s">
        <v>572</v>
      </c>
    </row>
    <row r="34" spans="1:9" x14ac:dyDescent="0.3">
      <c r="A34" t="s">
        <v>88</v>
      </c>
      <c r="B34" s="81" t="s">
        <v>333</v>
      </c>
      <c r="C34" s="1">
        <v>2.0499999999999998</v>
      </c>
      <c r="E34" s="1">
        <v>2.0499999999999998</v>
      </c>
      <c r="F34" s="1">
        <v>2.2549999999999999</v>
      </c>
      <c r="G34" s="1">
        <v>2.46</v>
      </c>
      <c r="H34" s="1">
        <v>2.665</v>
      </c>
      <c r="I34" t="s">
        <v>572</v>
      </c>
    </row>
    <row r="35" spans="1:9" x14ac:dyDescent="0.3">
      <c r="A35" t="s">
        <v>89</v>
      </c>
      <c r="B35" s="81" t="s">
        <v>334</v>
      </c>
      <c r="C35" s="1">
        <v>2.0499999999999998</v>
      </c>
      <c r="E35" s="1">
        <v>2.0499999999999998</v>
      </c>
      <c r="F35" s="1">
        <v>2.2549999999999999</v>
      </c>
      <c r="G35" s="1">
        <v>2.46</v>
      </c>
      <c r="H35" s="1">
        <v>2.665</v>
      </c>
      <c r="I35" t="s">
        <v>572</v>
      </c>
    </row>
    <row r="36" spans="1:9" x14ac:dyDescent="0.3">
      <c r="A36" t="s">
        <v>90</v>
      </c>
      <c r="B36" s="81" t="s">
        <v>332</v>
      </c>
      <c r="C36" s="1">
        <v>2.04</v>
      </c>
      <c r="E36" s="1">
        <v>2.04</v>
      </c>
      <c r="F36" s="1">
        <v>2.2440000000000002</v>
      </c>
      <c r="G36" s="1">
        <v>2.448</v>
      </c>
      <c r="H36" s="1">
        <v>2.6520000000000001</v>
      </c>
      <c r="I36" t="s">
        <v>572</v>
      </c>
    </row>
    <row r="37" spans="1:9" x14ac:dyDescent="0.3">
      <c r="A37" t="s">
        <v>91</v>
      </c>
      <c r="B37" s="81" t="s">
        <v>333</v>
      </c>
      <c r="C37" s="1">
        <v>2.0499999999999998</v>
      </c>
      <c r="E37" s="1">
        <v>2.0499999999999998</v>
      </c>
      <c r="F37" s="1">
        <v>2.2549999999999999</v>
      </c>
      <c r="G37" s="1">
        <v>2.46</v>
      </c>
      <c r="H37" s="1">
        <v>2.665</v>
      </c>
      <c r="I37" t="s">
        <v>572</v>
      </c>
    </row>
    <row r="38" spans="1:9" x14ac:dyDescent="0.3">
      <c r="A38" t="s">
        <v>92</v>
      </c>
      <c r="B38" s="81" t="s">
        <v>335</v>
      </c>
      <c r="C38" s="1">
        <v>2.04</v>
      </c>
      <c r="E38" s="1">
        <v>2.04</v>
      </c>
      <c r="F38" s="1">
        <v>2.2440000000000002</v>
      </c>
      <c r="G38" s="1">
        <v>2.448</v>
      </c>
      <c r="H38" s="1">
        <v>2.6520000000000001</v>
      </c>
      <c r="I38" t="s">
        <v>572</v>
      </c>
    </row>
    <row r="39" spans="1:9" ht="28.8" x14ac:dyDescent="0.3">
      <c r="A39" t="s">
        <v>93</v>
      </c>
      <c r="B39" s="81" t="s">
        <v>336</v>
      </c>
      <c r="C39" s="1">
        <v>2.4900000000000002</v>
      </c>
      <c r="E39" s="1">
        <v>2.4900000000000002</v>
      </c>
      <c r="F39" s="1">
        <v>2.7389999999999999</v>
      </c>
      <c r="G39" s="1">
        <v>2.988</v>
      </c>
      <c r="H39" s="1">
        <v>3.2370000000000001</v>
      </c>
      <c r="I39" t="s">
        <v>572</v>
      </c>
    </row>
    <row r="40" spans="1:9" ht="43.2" x14ac:dyDescent="0.3">
      <c r="A40" t="s">
        <v>94</v>
      </c>
      <c r="B40" s="81" t="s">
        <v>337</v>
      </c>
      <c r="C40" s="1">
        <v>2.4900000000000002</v>
      </c>
      <c r="E40" s="1">
        <v>2.4900000000000002</v>
      </c>
      <c r="F40" s="1">
        <v>2.7389999999999999</v>
      </c>
      <c r="G40" s="1">
        <v>2.988</v>
      </c>
      <c r="H40" s="1">
        <v>3.2370000000000001</v>
      </c>
      <c r="I40" t="s">
        <v>572</v>
      </c>
    </row>
    <row r="41" spans="1:9" x14ac:dyDescent="0.3">
      <c r="A41" t="s">
        <v>95</v>
      </c>
      <c r="B41" s="81" t="s">
        <v>338</v>
      </c>
      <c r="C41" s="1">
        <v>2.0499999999999998</v>
      </c>
      <c r="E41" s="1">
        <v>2.0499999999999998</v>
      </c>
      <c r="F41" s="1">
        <v>2.2549999999999999</v>
      </c>
      <c r="G41" s="1">
        <v>2.46</v>
      </c>
      <c r="H41" s="1">
        <v>2.665</v>
      </c>
      <c r="I41" t="s">
        <v>572</v>
      </c>
    </row>
    <row r="42" spans="1:9" ht="28.8" x14ac:dyDescent="0.3">
      <c r="A42" t="s">
        <v>96</v>
      </c>
      <c r="B42" s="81" t="s">
        <v>339</v>
      </c>
      <c r="C42" s="1">
        <v>2.0499999999999998</v>
      </c>
      <c r="E42" s="1">
        <v>2.0499999999999998</v>
      </c>
      <c r="F42" s="1">
        <v>2.2549999999999999</v>
      </c>
      <c r="G42" s="1">
        <v>2.46</v>
      </c>
      <c r="H42" s="1">
        <v>2.665</v>
      </c>
      <c r="I42" t="s">
        <v>572</v>
      </c>
    </row>
    <row r="43" spans="1:9" x14ac:dyDescent="0.3">
      <c r="A43" t="s">
        <v>97</v>
      </c>
      <c r="B43" s="81" t="s">
        <v>340</v>
      </c>
      <c r="C43" s="1">
        <v>2.0499999999999998</v>
      </c>
      <c r="E43" s="1">
        <v>2.0499999999999998</v>
      </c>
      <c r="F43" s="1">
        <v>2.2549999999999999</v>
      </c>
      <c r="G43" s="1">
        <v>2.46</v>
      </c>
      <c r="H43" s="1">
        <v>2.665</v>
      </c>
      <c r="I43" t="s">
        <v>572</v>
      </c>
    </row>
    <row r="44" spans="1:9" x14ac:dyDescent="0.3">
      <c r="A44" t="s">
        <v>98</v>
      </c>
      <c r="B44" s="81" t="s">
        <v>341</v>
      </c>
      <c r="C44" s="1">
        <v>2.0499999999999998</v>
      </c>
      <c r="E44" s="1">
        <v>2.0499999999999998</v>
      </c>
      <c r="F44" s="1">
        <v>2.2549999999999999</v>
      </c>
      <c r="G44" s="1">
        <v>2.46</v>
      </c>
      <c r="H44" s="1">
        <v>2.665</v>
      </c>
      <c r="I44" t="s">
        <v>572</v>
      </c>
    </row>
    <row r="45" spans="1:9" x14ac:dyDescent="0.3">
      <c r="A45" t="s">
        <v>99</v>
      </c>
      <c r="B45" s="81" t="s">
        <v>342</v>
      </c>
      <c r="C45" s="1">
        <v>2.0499999999999998</v>
      </c>
      <c r="E45" s="1">
        <v>2.0499999999999998</v>
      </c>
      <c r="F45" s="1">
        <v>2.2549999999999999</v>
      </c>
      <c r="G45" s="1">
        <v>2.46</v>
      </c>
      <c r="H45" s="1">
        <v>2.665</v>
      </c>
      <c r="I45" t="s">
        <v>572</v>
      </c>
    </row>
    <row r="46" spans="1:9" x14ac:dyDescent="0.3">
      <c r="A46" t="s">
        <v>100</v>
      </c>
      <c r="B46" s="81" t="s">
        <v>341</v>
      </c>
      <c r="C46" s="1">
        <v>2.0499999999999998</v>
      </c>
      <c r="E46" s="1">
        <v>2.0499999999999998</v>
      </c>
      <c r="F46" s="1">
        <v>2.2549999999999999</v>
      </c>
      <c r="G46" s="1">
        <v>2.46</v>
      </c>
      <c r="H46" s="1">
        <v>2.665</v>
      </c>
      <c r="I46" t="s">
        <v>572</v>
      </c>
    </row>
    <row r="47" spans="1:9" ht="72" x14ac:dyDescent="0.3">
      <c r="A47" t="s">
        <v>101</v>
      </c>
      <c r="B47" s="81" t="s">
        <v>343</v>
      </c>
      <c r="C47" s="1">
        <v>2.4900000000000002</v>
      </c>
      <c r="E47" s="1">
        <v>2.4900000000000002</v>
      </c>
      <c r="F47" s="1">
        <v>2.7389999999999999</v>
      </c>
      <c r="G47" s="1">
        <v>2.988</v>
      </c>
      <c r="H47" s="1">
        <v>3.2370000000000001</v>
      </c>
      <c r="I47" t="s">
        <v>572</v>
      </c>
    </row>
    <row r="48" spans="1:9" ht="72" x14ac:dyDescent="0.3">
      <c r="A48" t="s">
        <v>102</v>
      </c>
      <c r="B48" s="81" t="s">
        <v>344</v>
      </c>
      <c r="C48" s="1">
        <v>2.4900000000000002</v>
      </c>
      <c r="E48" s="1">
        <v>2.4900000000000002</v>
      </c>
      <c r="F48" s="1">
        <v>2.7389999999999999</v>
      </c>
      <c r="G48" s="1">
        <v>2.988</v>
      </c>
      <c r="H48" s="1">
        <v>3.2370000000000001</v>
      </c>
      <c r="I48" t="s">
        <v>572</v>
      </c>
    </row>
    <row r="49" spans="1:9" x14ac:dyDescent="0.3">
      <c r="A49" t="s">
        <v>103</v>
      </c>
      <c r="B49" s="81" t="s">
        <v>345</v>
      </c>
      <c r="C49" s="1">
        <v>2.4900000000000002</v>
      </c>
      <c r="E49" s="1">
        <v>2.4900000000000002</v>
      </c>
      <c r="F49" s="1">
        <v>2.7389999999999999</v>
      </c>
      <c r="G49" s="1">
        <v>2.988</v>
      </c>
      <c r="H49" s="1">
        <v>3.2370000000000001</v>
      </c>
      <c r="I49" t="s">
        <v>572</v>
      </c>
    </row>
    <row r="50" spans="1:9" ht="28.8" x14ac:dyDescent="0.3">
      <c r="A50" t="s">
        <v>104</v>
      </c>
      <c r="B50" s="81" t="s">
        <v>346</v>
      </c>
      <c r="C50" s="1">
        <v>2.04</v>
      </c>
      <c r="E50" s="1">
        <v>2.04</v>
      </c>
      <c r="F50" s="1">
        <v>2.2440000000000002</v>
      </c>
      <c r="G50" s="1">
        <v>2.448</v>
      </c>
      <c r="H50" s="1">
        <v>2.6520000000000001</v>
      </c>
      <c r="I50" t="s">
        <v>572</v>
      </c>
    </row>
    <row r="51" spans="1:9" ht="43.2" x14ac:dyDescent="0.3">
      <c r="A51" t="s">
        <v>105</v>
      </c>
      <c r="B51" s="81" t="s">
        <v>347</v>
      </c>
      <c r="C51" s="1">
        <v>2.4900000000000002</v>
      </c>
      <c r="E51" s="1">
        <v>2.4900000000000002</v>
      </c>
      <c r="F51" s="1">
        <v>2.7389999999999999</v>
      </c>
      <c r="G51" s="1">
        <v>2.988</v>
      </c>
      <c r="H51" s="1">
        <v>3.2370000000000001</v>
      </c>
      <c r="I51" t="s">
        <v>572</v>
      </c>
    </row>
    <row r="52" spans="1:9" ht="28.8" x14ac:dyDescent="0.3">
      <c r="A52" t="s">
        <v>106</v>
      </c>
      <c r="B52" s="81" t="s">
        <v>348</v>
      </c>
      <c r="C52" s="1">
        <v>2.4900000000000002</v>
      </c>
      <c r="E52" s="1">
        <v>2.4900000000000002</v>
      </c>
      <c r="F52" s="1">
        <v>2.7389999999999999</v>
      </c>
      <c r="G52" s="1">
        <v>2.988</v>
      </c>
      <c r="H52" s="1">
        <v>3.2370000000000001</v>
      </c>
      <c r="I52" t="s">
        <v>572</v>
      </c>
    </row>
    <row r="53" spans="1:9" x14ac:dyDescent="0.3">
      <c r="A53" t="s">
        <v>107</v>
      </c>
      <c r="B53" s="81" t="s">
        <v>349</v>
      </c>
      <c r="C53" s="1">
        <v>1.81</v>
      </c>
      <c r="E53" s="1">
        <v>1.81</v>
      </c>
      <c r="F53" s="1">
        <v>1.9910000000000001</v>
      </c>
      <c r="G53" s="1">
        <v>2.1720000000000002</v>
      </c>
      <c r="H53" s="1">
        <v>2.3530000000000002</v>
      </c>
      <c r="I53" t="s">
        <v>572</v>
      </c>
    </row>
    <row r="54" spans="1:9" x14ac:dyDescent="0.3">
      <c r="A54" t="s">
        <v>108</v>
      </c>
      <c r="B54" s="81" t="s">
        <v>341</v>
      </c>
      <c r="C54" s="1">
        <v>2.4900000000000002</v>
      </c>
      <c r="E54" s="1">
        <v>2.4900000000000002</v>
      </c>
      <c r="F54" s="1">
        <v>2.7389999999999999</v>
      </c>
      <c r="G54" s="1">
        <v>2.988</v>
      </c>
      <c r="H54" s="1">
        <v>3.2370000000000001</v>
      </c>
      <c r="I54" t="s">
        <v>572</v>
      </c>
    </row>
    <row r="55" spans="1:9" x14ac:dyDescent="0.3">
      <c r="A55" t="s">
        <v>44</v>
      </c>
      <c r="B55" s="81" t="s">
        <v>82</v>
      </c>
      <c r="C55" s="1">
        <v>13.45</v>
      </c>
      <c r="E55" s="1">
        <v>13.45</v>
      </c>
      <c r="F55" s="1">
        <v>14.795</v>
      </c>
      <c r="G55" s="1">
        <v>16.14</v>
      </c>
      <c r="H55" s="1">
        <v>17.484999999999999</v>
      </c>
    </row>
  </sheetData>
  <sheetProtection algorithmName="SHA-512" hashValue="dhBog+juJnH5/eVMOLO6f8ItMljwgmD1GkR1hkKSqEvd8RjIjZZ10/m4S1bPiIBys4YfqH5kL7ED5Zp9bCLcMg==" saltValue="qOX6DmhfUi7GNwg8jRk2mg==" spinCount="100000" sheet="1" objects="1" scenarios="1"/>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List98"/>
  <dimension ref="A1:I39"/>
  <sheetViews>
    <sheetView workbookViewId="0">
      <selection activeCell="I10" sqref="I10"/>
    </sheetView>
  </sheetViews>
  <sheetFormatPr defaultRowHeight="14.4" x14ac:dyDescent="0.3"/>
  <cols>
    <col min="1" max="1" width="9.88671875" bestFit="1" customWidth="1"/>
    <col min="2" max="2" width="54.21875" style="81" customWidth="1"/>
  </cols>
  <sheetData>
    <row r="1" spans="1:9" s="13" customFormat="1" ht="115.2" x14ac:dyDescent="0.3">
      <c r="A1" s="30" t="s">
        <v>0</v>
      </c>
      <c r="B1" s="30" t="s">
        <v>1</v>
      </c>
      <c r="C1" s="30" t="s">
        <v>2</v>
      </c>
      <c r="D1" s="30" t="s">
        <v>3</v>
      </c>
      <c r="E1" s="30" t="s">
        <v>4</v>
      </c>
      <c r="F1" s="30" t="s">
        <v>5</v>
      </c>
      <c r="G1" s="30" t="s">
        <v>6</v>
      </c>
      <c r="H1" s="30" t="s">
        <v>7</v>
      </c>
      <c r="I1" s="30" t="s">
        <v>8</v>
      </c>
    </row>
    <row r="2" spans="1:9" s="165" customFormat="1" x14ac:dyDescent="0.3">
      <c r="A2" s="165" t="s">
        <v>9</v>
      </c>
      <c r="B2" s="171" t="s">
        <v>45</v>
      </c>
    </row>
    <row r="3" spans="1:9" x14ac:dyDescent="0.3">
      <c r="A3" t="s">
        <v>10</v>
      </c>
      <c r="B3" s="81" t="s">
        <v>46</v>
      </c>
      <c r="I3" t="s">
        <v>84</v>
      </c>
    </row>
    <row r="4" spans="1:9" x14ac:dyDescent="0.3">
      <c r="A4" t="s">
        <v>10</v>
      </c>
      <c r="B4" s="81" t="s">
        <v>47</v>
      </c>
      <c r="C4" s="1">
        <v>1.24</v>
      </c>
      <c r="D4" s="1">
        <v>0.05</v>
      </c>
      <c r="E4" s="1">
        <v>1.3</v>
      </c>
      <c r="F4" s="1">
        <v>1.43</v>
      </c>
      <c r="G4" s="1">
        <v>1.56</v>
      </c>
      <c r="H4" s="1">
        <v>1.69</v>
      </c>
      <c r="I4" t="s">
        <v>83</v>
      </c>
    </row>
    <row r="5" spans="1:9" x14ac:dyDescent="0.3">
      <c r="A5" t="s">
        <v>11</v>
      </c>
      <c r="B5" s="81" t="s">
        <v>48</v>
      </c>
    </row>
    <row r="6" spans="1:9" x14ac:dyDescent="0.3">
      <c r="A6" t="s">
        <v>12</v>
      </c>
      <c r="B6" s="81" t="s">
        <v>49</v>
      </c>
      <c r="C6" s="1">
        <v>1.23</v>
      </c>
      <c r="D6" s="1">
        <v>0.09</v>
      </c>
      <c r="E6" s="1">
        <v>1.32</v>
      </c>
      <c r="F6" s="1">
        <v>1.452</v>
      </c>
      <c r="G6" s="1">
        <v>1.5840000000000001</v>
      </c>
      <c r="H6" s="1">
        <v>1.716</v>
      </c>
    </row>
    <row r="7" spans="1:9" x14ac:dyDescent="0.3">
      <c r="A7" t="s">
        <v>13</v>
      </c>
      <c r="B7" s="81" t="s">
        <v>50</v>
      </c>
      <c r="I7" t="s">
        <v>84</v>
      </c>
    </row>
    <row r="8" spans="1:9" x14ac:dyDescent="0.3">
      <c r="A8" t="s">
        <v>13</v>
      </c>
      <c r="B8" s="81" t="s">
        <v>51</v>
      </c>
      <c r="I8" t="s">
        <v>83</v>
      </c>
    </row>
    <row r="9" spans="1:9" x14ac:dyDescent="0.3">
      <c r="A9" t="s">
        <v>14</v>
      </c>
      <c r="B9" s="81" t="s">
        <v>52</v>
      </c>
    </row>
    <row r="10" spans="1:9" x14ac:dyDescent="0.3">
      <c r="A10" t="s">
        <v>15</v>
      </c>
      <c r="B10" s="81" t="s">
        <v>53</v>
      </c>
      <c r="C10" s="1">
        <v>1.67</v>
      </c>
      <c r="D10" s="1">
        <v>0.06</v>
      </c>
      <c r="E10" s="1">
        <v>1.72</v>
      </c>
      <c r="F10" s="1">
        <v>1.7370000000000001</v>
      </c>
      <c r="G10" s="1">
        <v>1.7370000000000001</v>
      </c>
      <c r="H10" s="1">
        <v>1.7370000000000001</v>
      </c>
    </row>
    <row r="11" spans="1:9" x14ac:dyDescent="0.3">
      <c r="A11" t="s">
        <v>16</v>
      </c>
      <c r="B11" s="81" t="s">
        <v>54</v>
      </c>
    </row>
    <row r="12" spans="1:9" x14ac:dyDescent="0.3">
      <c r="A12" t="s">
        <v>17</v>
      </c>
      <c r="B12" s="81" t="s">
        <v>55</v>
      </c>
      <c r="C12" s="1">
        <v>0.64</v>
      </c>
      <c r="D12" s="1">
        <v>0.05</v>
      </c>
      <c r="E12" s="1">
        <v>0.69</v>
      </c>
      <c r="F12" s="1">
        <v>0.69699999999999995</v>
      </c>
      <c r="G12" s="1">
        <v>0.69699999999999995</v>
      </c>
      <c r="H12" s="1">
        <v>0.69699999999999995</v>
      </c>
    </row>
    <row r="13" spans="1:9" x14ac:dyDescent="0.3">
      <c r="A13" t="s">
        <v>18</v>
      </c>
      <c r="B13" s="81" t="s">
        <v>56</v>
      </c>
      <c r="C13" s="1">
        <v>1.5</v>
      </c>
      <c r="D13" s="1">
        <v>0.08</v>
      </c>
      <c r="E13" s="1">
        <v>1.58</v>
      </c>
      <c r="F13" s="1">
        <v>1.5960000000000001</v>
      </c>
      <c r="G13" s="1">
        <v>1.5960000000000001</v>
      </c>
      <c r="H13" s="1">
        <v>1.5960000000000001</v>
      </c>
    </row>
    <row r="14" spans="1:9" x14ac:dyDescent="0.3">
      <c r="A14" t="s">
        <v>19</v>
      </c>
      <c r="B14" s="81" t="s">
        <v>57</v>
      </c>
    </row>
    <row r="15" spans="1:9" ht="57.6" x14ac:dyDescent="0.3">
      <c r="A15" t="s">
        <v>20</v>
      </c>
      <c r="B15" s="81" t="s">
        <v>58</v>
      </c>
      <c r="C15" s="1">
        <v>0.47</v>
      </c>
      <c r="D15" s="1">
        <v>0.04</v>
      </c>
      <c r="E15" s="1">
        <v>0.51</v>
      </c>
      <c r="F15" s="1">
        <v>0.51500000000000001</v>
      </c>
      <c r="G15" s="1">
        <v>0.51500000000000001</v>
      </c>
      <c r="H15" s="1">
        <v>0.51500000000000001</v>
      </c>
    </row>
    <row r="16" spans="1:9" ht="57.6" x14ac:dyDescent="0.3">
      <c r="A16" t="s">
        <v>21</v>
      </c>
      <c r="B16" s="81" t="s">
        <v>59</v>
      </c>
      <c r="C16" s="1">
        <v>0.78</v>
      </c>
      <c r="D16" s="1">
        <v>0.04</v>
      </c>
      <c r="E16" s="1">
        <v>0.82</v>
      </c>
      <c r="F16" s="1">
        <v>0.82799999999999996</v>
      </c>
      <c r="G16" s="1">
        <v>0.82799999999999996</v>
      </c>
      <c r="H16" s="1">
        <v>0.82799999999999996</v>
      </c>
    </row>
    <row r="17" spans="1:8" ht="72" x14ac:dyDescent="0.3">
      <c r="A17" t="s">
        <v>22</v>
      </c>
      <c r="B17" s="81" t="s">
        <v>60</v>
      </c>
      <c r="C17" s="1">
        <v>1.41</v>
      </c>
      <c r="D17" s="1">
        <v>0.14000000000000001</v>
      </c>
      <c r="E17" s="1">
        <v>1.55</v>
      </c>
      <c r="F17" s="1">
        <v>1.5660000000000001</v>
      </c>
      <c r="G17" s="1">
        <v>1.5660000000000001</v>
      </c>
      <c r="H17" s="1">
        <v>1.5660000000000001</v>
      </c>
    </row>
    <row r="18" spans="1:8" ht="57.6" x14ac:dyDescent="0.3">
      <c r="A18" t="s">
        <v>23</v>
      </c>
      <c r="B18" s="81" t="s">
        <v>61</v>
      </c>
      <c r="C18" s="1">
        <v>1.38</v>
      </c>
      <c r="D18" s="1">
        <v>0.13</v>
      </c>
      <c r="E18" s="1">
        <v>1.52</v>
      </c>
      <c r="F18" s="1">
        <v>1.5349999999999999</v>
      </c>
      <c r="G18" s="1">
        <v>1.5349999999999999</v>
      </c>
      <c r="H18" s="1">
        <v>1.5349999999999999</v>
      </c>
    </row>
    <row r="19" spans="1:8" ht="28.8" x14ac:dyDescent="0.3">
      <c r="A19" t="s">
        <v>24</v>
      </c>
      <c r="B19" s="81" t="s">
        <v>62</v>
      </c>
      <c r="C19" s="1">
        <v>0.62</v>
      </c>
      <c r="D19" s="1">
        <v>0.1</v>
      </c>
      <c r="E19" s="1">
        <v>0.72</v>
      </c>
      <c r="F19" s="1">
        <v>0.72699999999999998</v>
      </c>
      <c r="G19" s="1">
        <v>0.72699999999999998</v>
      </c>
      <c r="H19" s="1">
        <v>0.72699999999999998</v>
      </c>
    </row>
    <row r="20" spans="1:8" ht="28.8" x14ac:dyDescent="0.3">
      <c r="A20" t="s">
        <v>25</v>
      </c>
      <c r="B20" s="81" t="s">
        <v>63</v>
      </c>
      <c r="C20" s="1">
        <v>1.08</v>
      </c>
      <c r="D20" s="1">
        <v>0.12</v>
      </c>
      <c r="E20" s="1">
        <v>1.19</v>
      </c>
      <c r="F20" s="1">
        <v>1.202</v>
      </c>
      <c r="G20" s="1">
        <v>1.202</v>
      </c>
      <c r="H20" s="1">
        <v>1.202</v>
      </c>
    </row>
    <row r="21" spans="1:8" ht="28.8" x14ac:dyDescent="0.3">
      <c r="A21" t="s">
        <v>26</v>
      </c>
      <c r="B21" s="81" t="s">
        <v>64</v>
      </c>
      <c r="C21" s="1">
        <v>1.1399999999999999</v>
      </c>
      <c r="D21" s="1">
        <v>0.09</v>
      </c>
      <c r="E21" s="1">
        <v>1.23</v>
      </c>
      <c r="F21" s="1">
        <v>1.242</v>
      </c>
      <c r="G21" s="1">
        <v>1.242</v>
      </c>
      <c r="H21" s="1">
        <v>1.242</v>
      </c>
    </row>
    <row r="22" spans="1:8" ht="43.2" x14ac:dyDescent="0.3">
      <c r="A22" t="s">
        <v>27</v>
      </c>
      <c r="B22" s="81" t="s">
        <v>65</v>
      </c>
      <c r="C22" s="1">
        <v>1.75</v>
      </c>
      <c r="D22" s="1">
        <v>0.13</v>
      </c>
      <c r="E22" s="1">
        <v>1.89</v>
      </c>
      <c r="F22" s="1">
        <v>1.909</v>
      </c>
      <c r="G22" s="1">
        <v>1.909</v>
      </c>
      <c r="H22" s="1">
        <v>1.909</v>
      </c>
    </row>
    <row r="23" spans="1:8" ht="72" x14ac:dyDescent="0.3">
      <c r="A23" t="s">
        <v>28</v>
      </c>
      <c r="B23" s="81" t="s">
        <v>66</v>
      </c>
      <c r="C23" s="1">
        <v>1.51</v>
      </c>
      <c r="D23" s="1">
        <v>0.12</v>
      </c>
      <c r="E23" s="1">
        <v>1.63</v>
      </c>
      <c r="F23" s="1">
        <v>1.6459999999999999</v>
      </c>
      <c r="G23" s="1">
        <v>1.6459999999999999</v>
      </c>
      <c r="H23" s="1">
        <v>1.6459999999999999</v>
      </c>
    </row>
    <row r="24" spans="1:8" ht="72" x14ac:dyDescent="0.3">
      <c r="A24" t="s">
        <v>29</v>
      </c>
      <c r="B24" s="81" t="s">
        <v>67</v>
      </c>
      <c r="C24" s="1">
        <v>1.51</v>
      </c>
      <c r="D24" s="1">
        <v>0.12</v>
      </c>
      <c r="E24" s="1">
        <v>1.63</v>
      </c>
      <c r="F24" s="1">
        <v>1.6459999999999999</v>
      </c>
      <c r="G24" s="1">
        <v>1.6459999999999999</v>
      </c>
      <c r="H24" s="1">
        <v>1.6459999999999999</v>
      </c>
    </row>
    <row r="25" spans="1:8" ht="28.8" x14ac:dyDescent="0.3">
      <c r="A25" t="s">
        <v>30</v>
      </c>
      <c r="B25" s="81" t="s">
        <v>68</v>
      </c>
      <c r="C25" s="1">
        <v>2.6</v>
      </c>
      <c r="D25" s="1">
        <v>0.09</v>
      </c>
      <c r="E25" s="1">
        <v>2.69</v>
      </c>
      <c r="F25" s="1">
        <v>2.7170000000000001</v>
      </c>
      <c r="G25" s="1">
        <v>2.7170000000000001</v>
      </c>
      <c r="H25" s="1">
        <v>2.7170000000000001</v>
      </c>
    </row>
    <row r="26" spans="1:8" ht="43.2" x14ac:dyDescent="0.3">
      <c r="A26" t="s">
        <v>31</v>
      </c>
      <c r="B26" s="81" t="s">
        <v>69</v>
      </c>
      <c r="C26" s="1">
        <v>1.47</v>
      </c>
      <c r="D26" s="1">
        <v>0.12</v>
      </c>
      <c r="E26" s="1">
        <v>1.59</v>
      </c>
      <c r="F26" s="1">
        <v>1.6060000000000001</v>
      </c>
      <c r="G26" s="1">
        <v>1.6060000000000001</v>
      </c>
      <c r="H26" s="1">
        <v>1.6060000000000001</v>
      </c>
    </row>
    <row r="27" spans="1:8" ht="28.8" x14ac:dyDescent="0.3">
      <c r="A27" t="s">
        <v>32</v>
      </c>
      <c r="B27" s="81" t="s">
        <v>70</v>
      </c>
      <c r="C27" s="1">
        <v>1.23</v>
      </c>
      <c r="D27" s="1">
        <v>0.11</v>
      </c>
      <c r="E27" s="1">
        <v>1.34</v>
      </c>
      <c r="F27" s="1">
        <v>1.353</v>
      </c>
      <c r="G27" s="1">
        <v>1.353</v>
      </c>
      <c r="H27" s="1">
        <v>1.353</v>
      </c>
    </row>
    <row r="28" spans="1:8" ht="100.8" x14ac:dyDescent="0.3">
      <c r="A28" t="s">
        <v>33</v>
      </c>
      <c r="B28" s="81" t="s">
        <v>71</v>
      </c>
      <c r="C28" s="1">
        <v>1.36</v>
      </c>
      <c r="D28" s="1">
        <v>0.13</v>
      </c>
      <c r="E28" s="1">
        <v>1.48</v>
      </c>
      <c r="F28" s="1">
        <v>1.4950000000000001</v>
      </c>
      <c r="G28" s="1">
        <v>1.4950000000000001</v>
      </c>
      <c r="H28" s="1">
        <v>1.4950000000000001</v>
      </c>
    </row>
    <row r="29" spans="1:8" ht="28.8" x14ac:dyDescent="0.3">
      <c r="A29" t="s">
        <v>34</v>
      </c>
      <c r="B29" s="81" t="s">
        <v>72</v>
      </c>
    </row>
    <row r="30" spans="1:8" ht="43.2" x14ac:dyDescent="0.3">
      <c r="A30" t="s">
        <v>35</v>
      </c>
      <c r="B30" s="81" t="s">
        <v>73</v>
      </c>
      <c r="C30" s="1">
        <v>0.64</v>
      </c>
      <c r="D30" s="1">
        <v>0.1</v>
      </c>
      <c r="E30" s="1">
        <v>0.75</v>
      </c>
      <c r="F30" s="1">
        <v>0.75800000000000001</v>
      </c>
      <c r="G30" s="1">
        <v>0.75800000000000001</v>
      </c>
      <c r="H30" s="1">
        <v>0.75800000000000001</v>
      </c>
    </row>
    <row r="31" spans="1:8" ht="57.6" x14ac:dyDescent="0.3">
      <c r="A31" t="s">
        <v>36</v>
      </c>
      <c r="B31" s="81" t="s">
        <v>74</v>
      </c>
      <c r="C31" s="1">
        <v>0.76</v>
      </c>
      <c r="D31" s="1">
        <v>0.13</v>
      </c>
      <c r="E31" s="1">
        <v>0.89</v>
      </c>
      <c r="F31" s="1">
        <v>0.89900000000000002</v>
      </c>
      <c r="G31" s="1">
        <v>0.89900000000000002</v>
      </c>
      <c r="H31" s="1">
        <v>0.89900000000000002</v>
      </c>
    </row>
    <row r="32" spans="1:8" ht="57.6" x14ac:dyDescent="0.3">
      <c r="A32" t="s">
        <v>37</v>
      </c>
      <c r="B32" s="81" t="s">
        <v>75</v>
      </c>
      <c r="C32" s="1">
        <v>0.52</v>
      </c>
      <c r="D32" s="1">
        <v>0.1</v>
      </c>
      <c r="E32" s="1">
        <v>0.62</v>
      </c>
      <c r="F32" s="1">
        <v>0.626</v>
      </c>
      <c r="G32" s="1">
        <v>0.626</v>
      </c>
      <c r="H32" s="1">
        <v>0.626</v>
      </c>
    </row>
    <row r="33" spans="1:8" ht="43.2" x14ac:dyDescent="0.3">
      <c r="A33" t="s">
        <v>38</v>
      </c>
      <c r="B33" s="81" t="s">
        <v>76</v>
      </c>
      <c r="C33" s="1">
        <v>0.5</v>
      </c>
      <c r="D33" s="1">
        <v>0.08</v>
      </c>
      <c r="E33" s="1">
        <v>0.56999999999999995</v>
      </c>
      <c r="F33" s="1">
        <v>0.57599999999999996</v>
      </c>
      <c r="G33" s="1">
        <v>0.57599999999999996</v>
      </c>
      <c r="H33" s="1">
        <v>0.57599999999999996</v>
      </c>
    </row>
    <row r="34" spans="1:8" ht="57.6" x14ac:dyDescent="0.3">
      <c r="A34" t="s">
        <v>39</v>
      </c>
      <c r="B34" s="81" t="s">
        <v>77</v>
      </c>
      <c r="C34" s="1">
        <v>0.32</v>
      </c>
      <c r="D34" s="1">
        <v>0.06</v>
      </c>
      <c r="E34" s="1">
        <v>0.38</v>
      </c>
      <c r="F34" s="1">
        <v>0.38400000000000001</v>
      </c>
      <c r="G34" s="1">
        <v>0.38400000000000001</v>
      </c>
      <c r="H34" s="1">
        <v>0.38400000000000001</v>
      </c>
    </row>
    <row r="35" spans="1:8" ht="28.8" x14ac:dyDescent="0.3">
      <c r="A35" t="s">
        <v>40</v>
      </c>
      <c r="B35" s="81" t="s">
        <v>78</v>
      </c>
      <c r="C35" s="1">
        <v>1.04</v>
      </c>
      <c r="D35" s="1">
        <v>0.16</v>
      </c>
      <c r="E35" s="1">
        <v>1.2</v>
      </c>
      <c r="F35" s="1">
        <v>1.212</v>
      </c>
      <c r="G35" s="1">
        <v>1.212</v>
      </c>
      <c r="H35" s="1">
        <v>1.212</v>
      </c>
    </row>
    <row r="36" spans="1:8" ht="28.8" x14ac:dyDescent="0.3">
      <c r="A36" t="s">
        <v>41</v>
      </c>
      <c r="B36" s="81" t="s">
        <v>79</v>
      </c>
      <c r="C36" s="1">
        <v>0.56999999999999995</v>
      </c>
      <c r="D36" s="1">
        <v>0.12</v>
      </c>
      <c r="E36" s="1">
        <v>0.69</v>
      </c>
      <c r="F36" s="1">
        <v>0.69699999999999995</v>
      </c>
      <c r="G36" s="1">
        <v>0.69699999999999995</v>
      </c>
      <c r="H36" s="1">
        <v>0.69699999999999995</v>
      </c>
    </row>
    <row r="37" spans="1:8" ht="86.4" x14ac:dyDescent="0.3">
      <c r="A37" t="s">
        <v>42</v>
      </c>
      <c r="B37" s="81" t="s">
        <v>80</v>
      </c>
      <c r="C37" s="1">
        <v>1.01</v>
      </c>
      <c r="D37" s="1">
        <v>0.09</v>
      </c>
      <c r="E37" s="1">
        <v>1.1000000000000001</v>
      </c>
      <c r="F37" s="1">
        <v>1.111</v>
      </c>
      <c r="G37" s="1">
        <v>1.111</v>
      </c>
      <c r="H37" s="1">
        <v>1.111</v>
      </c>
    </row>
    <row r="38" spans="1:8" ht="86.4" x14ac:dyDescent="0.3">
      <c r="A38" t="s">
        <v>43</v>
      </c>
      <c r="B38" s="81" t="s">
        <v>81</v>
      </c>
      <c r="C38" s="1">
        <v>0.52</v>
      </c>
      <c r="D38" s="1">
        <v>7.0000000000000007E-2</v>
      </c>
      <c r="E38" s="1">
        <v>0.59</v>
      </c>
      <c r="F38" s="1">
        <v>0.59599999999999997</v>
      </c>
      <c r="G38" s="1">
        <v>0.59599999999999997</v>
      </c>
      <c r="H38" s="1">
        <v>0.59599999999999997</v>
      </c>
    </row>
    <row r="39" spans="1:8" x14ac:dyDescent="0.3">
      <c r="A39" t="s">
        <v>44</v>
      </c>
      <c r="B39" s="81" t="s">
        <v>82</v>
      </c>
      <c r="C39" s="1">
        <v>10.82</v>
      </c>
      <c r="E39" s="1">
        <v>10.82</v>
      </c>
      <c r="F39" s="1">
        <v>11.901999999999999</v>
      </c>
      <c r="G39" s="1">
        <v>12.984</v>
      </c>
      <c r="H39" s="1">
        <v>14.066000000000001</v>
      </c>
    </row>
  </sheetData>
  <sheetProtection algorithmName="SHA-512" hashValue="UEALJYX6oqwGpOIp9yQA9seXAPHAqhFERwJ6jHS9t3/jeuMgMTIpruEN3MlPMF688Xc1gxOdmeVFzRplk5Gsnw==" saltValue="BdGpG5Xz/VRqt1byXe1sa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I n 5 Q X L 0 1 L B u m A A A A 9 g A A A B I A H A B D b 2 5 m a W c v U G F j a 2 F n Z S 5 4 b W w g o h g A K K A U A A A A A A A A A A A A A A A A A A A A A A A A A A A A h Y 9 N D o I w G E S v Q r q n P 2 g i k o + y c G U i i Q m J c d v U C o 1 Q D C 2 W u 7 n w S F 5 B j K L u X M 6 b t 5 i 5 X 2 + Q D U 0 d X F R n d W t S x D B F g T K y P W h T p q h 3 x z B G G Y e t k C d R q m C U j U 0 G e 0 h R 5 d w 5 I c R 7 j / 0 M t 1 1 J I k o Z 2 e e b Q l a q E e g j 6 / 9 y q I 1 1 w k i F O O x e Y 3 i E 2 X y J 2 S L G F M g E I d f m K 0 T j 3 m f 7 A 2 H V 1 6 7 v F L d 1 W K y B T B H I + w N / A F B L A w Q U A A I A C A A i f l B 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n 5 Q X C i K R 7 g O A A A A E Q A A A B M A H A B G b 3 J t d W x h c y 9 T Z W N 0 a W 9 u M S 5 t I K I Y A C i g F A A A A A A A A A A A A A A A A A A A A A A A A A A A A C t O T S 7 J z M 9 T C I b Q h t Y A U E s B A i 0 A F A A C A A g A I n 5 Q X L 0 1 L B u m A A A A 9 g A A A B I A A A A A A A A A A A A A A A A A A A A A A E N v b m Z p Z y 9 Q Y W N r Y W d l L n h t b F B L A Q I t A B Q A A g A I A C J + U F w P y u m r p A A A A O k A A A A T A A A A A A A A A A A A A A A A A P I A A A B b Q 2 9 u d G V u d F 9 U e X B l c 1 0 u e G 1 s U E s B A i 0 A F A A C A A g A I n 5 Q X 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J I z X g 9 8 6 / J E r d C a B p b / 8 S Q A A A A A A g A A A A A A E G Y A A A A B A A A g A A A A v L J A s B B c M z 4 i W d Y l w W S A b o e 2 f L n 1 9 S W k Q 6 S 3 7 j V M d j M A A A A A D o A A A A A C A A A g A A A A 7 i U G H S T g 8 5 u E S 6 x P q d b D j z U v 8 i a f E N W J 0 P X 3 + E T V S 0 R Q A A A A m b B n I z 0 7 i G 2 G N E y L 4 1 5 1 F v J 8 K o w c p Z d N t O e A A q w x J z X G 7 7 w e K b s p E y H f 2 Z E i q l q h B l 7 R N H n e R P h q c Z R Z 1 C P T J z S 3 U z V 7 K f B D V n 9 I e T / U 3 R N A A A A A q 5 c P M r y r d J / 2 S j c H e 7 M P s + P q J C l N W v P L O m S 0 v D m 0 s D S 9 E q w 3 y x O + m r V k F K k u 6 i m S W k I N O g v 2 T L I W M n U k K 1 l S k w = = < / D a t a M a s h u p > 
</file>

<file path=customXml/itemProps1.xml><?xml version="1.0" encoding="utf-8"?>
<ds:datastoreItem xmlns:ds="http://schemas.openxmlformats.org/officeDocument/2006/customXml" ds:itemID="{182DA6D7-BAF3-4942-A642-6FF5907B30B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129</vt:i4>
      </vt:variant>
    </vt:vector>
  </HeadingPairs>
  <TitlesOfParts>
    <vt:vector size="129" baseType="lpstr">
      <vt:lpstr>Začetna stran</vt:lpstr>
      <vt:lpstr>Kalkulator Privzeta</vt:lpstr>
      <vt:lpstr>Kalkulator Dejanski</vt:lpstr>
      <vt:lpstr>Seznam Blaga</vt:lpstr>
      <vt:lpstr>Seznami podatkov</vt:lpstr>
      <vt:lpstr>RVb</vt:lpstr>
      <vt:lpstr>Blago</vt:lpstr>
      <vt:lpstr>Parametri</vt:lpstr>
      <vt:lpstr>Druge države in ozemlja</vt:lpstr>
      <vt:lpstr>Nenavedeno</vt:lpstr>
      <vt:lpstr>Albanija</vt:lpstr>
      <vt:lpstr>Alžirija</vt:lpstr>
      <vt:lpstr>Angola</vt:lpstr>
      <vt:lpstr>Argentina</vt:lpstr>
      <vt:lpstr>Armenija</vt:lpstr>
      <vt:lpstr>Avstralija</vt:lpstr>
      <vt:lpstr>Azerbajdžan</vt:lpstr>
      <vt:lpstr>Bangladeš</vt:lpstr>
      <vt:lpstr>Bahrajn</vt:lpstr>
      <vt:lpstr>Belorusija</vt:lpstr>
      <vt:lpstr>Benin</vt:lpstr>
      <vt:lpstr>Bolivija</vt:lpstr>
      <vt:lpstr>Bosna in Hercegovina</vt:lpstr>
      <vt:lpstr>Brazilija</vt:lpstr>
      <vt:lpstr>Brunej</vt:lpstr>
      <vt:lpstr>Kambodža</vt:lpstr>
      <vt:lpstr>Kamerun</vt:lpstr>
      <vt:lpstr>Kanada</vt:lpstr>
      <vt:lpstr>Čile</vt:lpstr>
      <vt:lpstr>Kitajska</vt:lpstr>
      <vt:lpstr>Kolumbija</vt:lpstr>
      <vt:lpstr>Zahodni Kongo</vt:lpstr>
      <vt:lpstr>Kostarika</vt:lpstr>
      <vt:lpstr>Slonokoščena obala</vt:lpstr>
      <vt:lpstr>Kuba</vt:lpstr>
      <vt:lpstr>Curaçao</vt:lpstr>
      <vt:lpstr>Vzhodni Kongo</vt:lpstr>
      <vt:lpstr>Dominikanska republika</vt:lpstr>
      <vt:lpstr>Ekvador</vt:lpstr>
      <vt:lpstr>Egipt</vt:lpstr>
      <vt:lpstr>Salvador</vt:lpstr>
      <vt:lpstr>Ekvatorialna Gvineja</vt:lpstr>
      <vt:lpstr>Eritreja</vt:lpstr>
      <vt:lpstr>Esvatini</vt:lpstr>
      <vt:lpstr>Etiopija</vt:lpstr>
      <vt:lpstr>Gabon</vt:lpstr>
      <vt:lpstr>Gruzija</vt:lpstr>
      <vt:lpstr>Gana</vt:lpstr>
      <vt:lpstr>Gvatemala</vt:lpstr>
      <vt:lpstr>Haiti</vt:lpstr>
      <vt:lpstr>Honduras</vt:lpstr>
      <vt:lpstr>Hongkong</vt:lpstr>
      <vt:lpstr>Indija</vt:lpstr>
      <vt:lpstr>Indonezija</vt:lpstr>
      <vt:lpstr>Iran</vt:lpstr>
      <vt:lpstr>Irak</vt:lpstr>
      <vt:lpstr>Izrael</vt:lpstr>
      <vt:lpstr>Jamajka</vt:lpstr>
      <vt:lpstr>Japonska</vt:lpstr>
      <vt:lpstr>Jordanija</vt:lpstr>
      <vt:lpstr>Kazahstan</vt:lpstr>
      <vt:lpstr>Kenija</vt:lpstr>
      <vt:lpstr>Kuvajt</vt:lpstr>
      <vt:lpstr>Kirgizistan</vt:lpstr>
      <vt:lpstr>Laos</vt:lpstr>
      <vt:lpstr>Libanon</vt:lpstr>
      <vt:lpstr>Libija</vt:lpstr>
      <vt:lpstr>Madagaskar</vt:lpstr>
      <vt:lpstr>Malezija</vt:lpstr>
      <vt:lpstr>Mali</vt:lpstr>
      <vt:lpstr>Mavricij</vt:lpstr>
      <vt:lpstr>Mavretanija</vt:lpstr>
      <vt:lpstr>Mehika</vt:lpstr>
      <vt:lpstr>Moldavija</vt:lpstr>
      <vt:lpstr>Mongolija</vt:lpstr>
      <vt:lpstr>Črna gora</vt:lpstr>
      <vt:lpstr>Maroko</vt:lpstr>
      <vt:lpstr>Mozambik</vt:lpstr>
      <vt:lpstr>Mjanmar-Burma</vt:lpstr>
      <vt:lpstr>Namibija</vt:lpstr>
      <vt:lpstr>Nepal</vt:lpstr>
      <vt:lpstr>Nova Zelandija</vt:lpstr>
      <vt:lpstr>Nikaragva</vt:lpstr>
      <vt:lpstr>Niger</vt:lpstr>
      <vt:lpstr>Nigerija</vt:lpstr>
      <vt:lpstr>Severna Koreja</vt:lpstr>
      <vt:lpstr>Severna Makedonija</vt:lpstr>
      <vt:lpstr>Oman</vt:lpstr>
      <vt:lpstr>Pakistan</vt:lpstr>
      <vt:lpstr>Papuanska Nova Gvineja</vt:lpstr>
      <vt:lpstr>Panama</vt:lpstr>
      <vt:lpstr>Paragvaj</vt:lpstr>
      <vt:lpstr>Peru</vt:lpstr>
      <vt:lpstr>Filipini</vt:lpstr>
      <vt:lpstr>Katar</vt:lpstr>
      <vt:lpstr>Rusija</vt:lpstr>
      <vt:lpstr>Ruanda</vt:lpstr>
      <vt:lpstr>Saudova Arabija</vt:lpstr>
      <vt:lpstr>Senegal</vt:lpstr>
      <vt:lpstr>Srbija</vt:lpstr>
      <vt:lpstr>Sierra Leone</vt:lpstr>
      <vt:lpstr>Singapur</vt:lpstr>
      <vt:lpstr>Južna Afrika</vt:lpstr>
      <vt:lpstr>Južna Koreja</vt:lpstr>
      <vt:lpstr>Šrilanka</vt:lpstr>
      <vt:lpstr>Sudan</vt:lpstr>
      <vt:lpstr>Surinam</vt:lpstr>
      <vt:lpstr>Sirija</vt:lpstr>
      <vt:lpstr>Tajvan</vt:lpstr>
      <vt:lpstr>Tadžikistan</vt:lpstr>
      <vt:lpstr>Tanzanija</vt:lpstr>
      <vt:lpstr>Tajska</vt:lpstr>
      <vt:lpstr>Togo</vt:lpstr>
      <vt:lpstr>Trinidad in Tobago</vt:lpstr>
      <vt:lpstr>Tunizija</vt:lpstr>
      <vt:lpstr>Turčija</vt:lpstr>
      <vt:lpstr>Turkmenistan</vt:lpstr>
      <vt:lpstr>Uganda</vt:lpstr>
      <vt:lpstr>Ukrajina</vt:lpstr>
      <vt:lpstr>Združeni arabski emirati</vt:lpstr>
      <vt:lpstr>Združeno kraljestvo</vt:lpstr>
      <vt:lpstr>Združene države</vt:lpstr>
      <vt:lpstr>Urugvaj</vt:lpstr>
      <vt:lpstr>Uzbekistan</vt:lpstr>
      <vt:lpstr>Venezuela</vt:lpstr>
      <vt:lpstr>Vietnam</vt:lpstr>
      <vt:lpstr>Jemen</vt:lpstr>
      <vt:lpstr>Zambija</vt:lpstr>
      <vt:lpstr>Zimbabve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Gašper Petrovič (student)</dc:creator>
  <cp:lastModifiedBy>Gašper Petrovič (student)</cp:lastModifiedBy>
  <dcterms:created xsi:type="dcterms:W3CDTF">2026-02-11T09:54:45Z</dcterms:created>
  <dcterms:modified xsi:type="dcterms:W3CDTF">2026-03-27T12:14:00Z</dcterms:modified>
</cp:coreProperties>
</file>